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2.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comments3.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a_delovni_zvezek"/>
  <mc:AlternateContent xmlns:mc="http://schemas.openxmlformats.org/markup-compatibility/2006">
    <mc:Choice Requires="x15">
      <x15ac:absPath xmlns:x15ac="http://schemas.microsoft.com/office/spreadsheetml/2010/11/ac" url="H:\1 JAVNA NAROČILA\2 Javna naročila - V objavi\JN Gradnja stanovanjske soseske DN-10\2 Priprava razpisne dokumentacije\Popis del\"/>
    </mc:Choice>
  </mc:AlternateContent>
  <bookViews>
    <workbookView xWindow="0" yWindow="0" windowWidth="28800" windowHeight="12435" tabRatio="745"/>
  </bookViews>
  <sheets>
    <sheet name="NASLOVNA STRAN" sheetId="1" r:id="rId1"/>
    <sheet name="REKAPITULACIJA" sheetId="3" r:id="rId2"/>
    <sheet name="0. Splošna določila" sheetId="88" r:id="rId3"/>
    <sheet name="A.1 Pripravljalna" sheetId="91" r:id="rId4"/>
    <sheet name="A.2 Rusitvena - odstranitvena" sheetId="92" r:id="rId5"/>
    <sheet name="B.1 Zemeljska dela" sheetId="86" r:id="rId6"/>
    <sheet name="B.2 Kanalizacija zgradbe" sheetId="93" r:id="rId7"/>
    <sheet name="B.3 Betonska in železokrivska " sheetId="28" r:id="rId8"/>
    <sheet name="B.4 Gradbeni odri" sheetId="84" r:id="rId9"/>
    <sheet name="B.5 Zidarska dela" sheetId="81" r:id="rId10"/>
    <sheet name="B.6 Estrihi" sheetId="43" r:id="rId11"/>
    <sheet name="B.7 Hidroizolacije" sheetId="83" r:id="rId12"/>
    <sheet name="B.8 Fasaderska dela" sheetId="24" r:id="rId13"/>
    <sheet name="B.10 Krovska dela-crne kritine" sheetId="19" r:id="rId14"/>
    <sheet name="B.11 Kleparska dela" sheetId="40" r:id="rId15"/>
    <sheet name="B.12 Keramičarska dela" sheetId="29" r:id="rId16"/>
    <sheet name="B.13 Ključavničarska dela" sheetId="30" r:id="rId17"/>
    <sheet name="B.14 Alu+Fe okna in vrata" sheetId="23" r:id="rId18"/>
    <sheet name="B.15 PVC okna in vrata" sheetId="22" r:id="rId19"/>
    <sheet name="B.16 Mizarska dela" sheetId="21" r:id="rId20"/>
    <sheet name="B.17 Tlakarska dela" sheetId="44" r:id="rId21"/>
    <sheet name="B.18 Suhomontažna dela" sheetId="20" r:id="rId22"/>
    <sheet name="B.19. Slikopleskarska dela " sheetId="94" r:id="rId23"/>
    <sheet name="B.21. Dvigala in oprema" sheetId="176" r:id="rId24"/>
    <sheet name="C.1 Zemeljska dela" sheetId="87" r:id="rId25"/>
    <sheet name="C.2 Kanalizacija zgradbe" sheetId="36" r:id="rId26"/>
    <sheet name="C.2.1 Globoko temeljenje" sheetId="37" r:id="rId27"/>
    <sheet name="C.3 Betonska in železokr. dela" sheetId="32" r:id="rId28"/>
    <sheet name="C.4 Gradbeni odri" sheetId="85" r:id="rId29"/>
    <sheet name="C.5 Zidarska dela" sheetId="82" r:id="rId30"/>
    <sheet name="C.10 Krovska dela - crne kritin" sheetId="33" r:id="rId31"/>
    <sheet name="C.11 Kleparska dela" sheetId="34" r:id="rId32"/>
    <sheet name="C.13 Ključavničarska dela" sheetId="35" r:id="rId33"/>
    <sheet name="C.14 Alu+Fe okna in vrata" sheetId="27" r:id="rId34"/>
    <sheet name="C.19. Slikopleskarska dela " sheetId="90" r:id="rId35"/>
    <sheet name="C.21. Označevanje in oprema" sheetId="177" r:id="rId36"/>
    <sheet name="D.0. Splošna določila EI del" sheetId="89" r:id="rId37"/>
    <sheet name="REKAPITULACIJA EI GH" sheetId="167" r:id="rId38"/>
    <sheet name="D.1_Instal.material blok GH" sheetId="168" r:id="rId39"/>
    <sheet name="D.2_Svetilke blok GH" sheetId="169" r:id="rId40"/>
    <sheet name="D.3_Razdelilniki blok GH" sheetId="170" r:id="rId41"/>
    <sheet name="D.4_MERILNE PMO OMARE blok GH" sheetId="171" r:id="rId42"/>
    <sheet name="D.5_STRELOVOD blok GH" sheetId="172" r:id="rId43"/>
    <sheet name="D.6_TELEFONIJA blok GH" sheetId="173" r:id="rId44"/>
    <sheet name="D.7_DOMOFONI blok GH" sheetId="174" r:id="rId45"/>
    <sheet name="D.8_JAVLJANJE POŽARA blok GH" sheetId="175" r:id="rId46"/>
    <sheet name="REKAPITULACIJA EI blok B2" sheetId="95" r:id="rId47"/>
    <sheet name="D.1_Instal.material blok B2" sheetId="96" r:id="rId48"/>
    <sheet name="D.2_Svetilke blok B2" sheetId="97" r:id="rId49"/>
    <sheet name="D.3_Razdelilniki blok B2" sheetId="98" r:id="rId50"/>
    <sheet name="D.4_MERILNE PMO OMARE blok B2" sheetId="99" r:id="rId51"/>
    <sheet name="D.5_STRELOVOD blok B2" sheetId="100" r:id="rId52"/>
    <sheet name="D.6_TELEFONIJA blok B2" sheetId="101" r:id="rId53"/>
    <sheet name="D.7_SAS blok B2" sheetId="102" r:id="rId54"/>
    <sheet name="D.8_DOMOFONI blok B2" sheetId="103" r:id="rId55"/>
    <sheet name="D.9_JAVLJANJE POŽARA blok B2" sheetId="104" r:id="rId56"/>
    <sheet name="D.10_ZAJEM ŠTEVCEV blok B2" sheetId="105" r:id="rId57"/>
    <sheet name="D.11_SESTRSKI KLIC blok B2" sheetId="106" r:id="rId58"/>
    <sheet name="REKAPITULACIJA EI blok B3" sheetId="107" r:id="rId59"/>
    <sheet name="D.1_Instal.material blok B3" sheetId="108" r:id="rId60"/>
    <sheet name="D.2_Svetilke blok B3" sheetId="109" r:id="rId61"/>
    <sheet name="D.3_Razdelilniki blok B3" sheetId="110" r:id="rId62"/>
    <sheet name="D.4_MERILNE PMO OMARE blok B3" sheetId="111" r:id="rId63"/>
    <sheet name="D.5_STRELOVOD blok B3" sheetId="112" r:id="rId64"/>
    <sheet name="D.6_TELEFONIJA blok B3" sheetId="113" r:id="rId65"/>
    <sheet name="D.7_SAS blok B3" sheetId="114" r:id="rId66"/>
    <sheet name="D.8_DOMOFONI blok B3" sheetId="115" r:id="rId67"/>
    <sheet name="D.9_JAVLJANJE POŽARA blok B3" sheetId="116" r:id="rId68"/>
    <sheet name="D.10_ZAJEM ŠTEVCEV blok B3" sheetId="117" r:id="rId69"/>
    <sheet name="D.11_SESTRSKI KLIC blok B3" sheetId="118" r:id="rId70"/>
    <sheet name="REKAPITULACIJA EI blok B5" sheetId="119" r:id="rId71"/>
    <sheet name="D.1_Instal.material blok B5" sheetId="120" r:id="rId72"/>
    <sheet name="D.2_Svetilke blok B5" sheetId="121" r:id="rId73"/>
    <sheet name="D.3_Razdelilniki blok B5" sheetId="122" r:id="rId74"/>
    <sheet name="D.4_MERILNE PMO OMARE blok B5" sheetId="123" r:id="rId75"/>
    <sheet name="D.5_STRELOVOD blok B5" sheetId="124" r:id="rId76"/>
    <sheet name="D.6_TELEFONIJA blok B5" sheetId="125" r:id="rId77"/>
    <sheet name="D.7_SAS blok B5" sheetId="126" r:id="rId78"/>
    <sheet name="D.8_DOMOFONI blok B5" sheetId="127" r:id="rId79"/>
    <sheet name="D.9_JAVLJANJE POŽARA blok B5" sheetId="128" r:id="rId80"/>
    <sheet name="D.10_ZAJEM ŠTEVCEV blok B5" sheetId="129" r:id="rId81"/>
    <sheet name="D.11_SESTRSKI KLIC blok B5" sheetId="130" r:id="rId82"/>
    <sheet name="REKAPITULACIJA EI blok B6" sheetId="131" r:id="rId83"/>
    <sheet name="D.1_Instal.material blok B6" sheetId="132" r:id="rId84"/>
    <sheet name="D.2_Svetilke blok B6" sheetId="133" r:id="rId85"/>
    <sheet name="D.3_Razdelilniki blok B6" sheetId="134" r:id="rId86"/>
    <sheet name="D.4_MERILNE PMO OMARE blok B6" sheetId="135" r:id="rId87"/>
    <sheet name="D.5_STRELOVOD blok B6" sheetId="136" r:id="rId88"/>
    <sheet name="D.6_TELEFONIJA blok B6" sheetId="137" r:id="rId89"/>
    <sheet name="D.7_SAS blok B6" sheetId="138" r:id="rId90"/>
    <sheet name="D.8_DOMOFONI blok B6" sheetId="139" r:id="rId91"/>
    <sheet name="D.9_JAVLJANJE POŽARA blok B6" sheetId="140" r:id="rId92"/>
    <sheet name="D.10_ZAJEM ŠTEVCEV blok B6" sheetId="141" r:id="rId93"/>
    <sheet name="D.11_SESTRSKI KLIC blok B6" sheetId="142" r:id="rId94"/>
    <sheet name="REKAPITULACIJA EI blok B8" sheetId="143" r:id="rId95"/>
    <sheet name="D.1_Instal.material blok B8" sheetId="144" r:id="rId96"/>
    <sheet name="D.2_Svetilke blok B8" sheetId="145" r:id="rId97"/>
    <sheet name="D.3_Razdelilniki blok B8" sheetId="146" r:id="rId98"/>
    <sheet name="D.4_MERILNE PMO OMARE blok B8" sheetId="147" r:id="rId99"/>
    <sheet name="D.5_STRELOVOD blok B8" sheetId="148" r:id="rId100"/>
    <sheet name="D.6_TELEFONIJA blok B8" sheetId="149" r:id="rId101"/>
    <sheet name="D.7_SAS blok B8" sheetId="150" r:id="rId102"/>
    <sheet name="D.8_DOMOFONI blok B8" sheetId="151" r:id="rId103"/>
    <sheet name="D.9_JAVLJANJE POŽARA blok B8" sheetId="152" r:id="rId104"/>
    <sheet name="D.10_ZAJEM ŠTEVCEV blok B8" sheetId="153" r:id="rId105"/>
    <sheet name="D.11_SESTRSKI KLIC blok B8" sheetId="154" r:id="rId106"/>
    <sheet name="REKAPITULACIJA EI blok B9" sheetId="155" r:id="rId107"/>
    <sheet name="D.1_Instal.material blok B9" sheetId="156" r:id="rId108"/>
    <sheet name="D.2_Svetilke blok B9" sheetId="157" r:id="rId109"/>
    <sheet name="D.3_Razdelilniki blok B9" sheetId="158" r:id="rId110"/>
    <sheet name="D.4_MERILNE PMO OMARE blok B9" sheetId="159" r:id="rId111"/>
    <sheet name="D.5_STRELOVOD blok B9" sheetId="160" r:id="rId112"/>
    <sheet name="D.6_TELEFONIJA blok B9" sheetId="161" r:id="rId113"/>
    <sheet name="D.7_SAS blok B9" sheetId="162" r:id="rId114"/>
    <sheet name="D.8_DOMOFONI blok B9" sheetId="163" r:id="rId115"/>
    <sheet name="D.9_JAVLJANJE POŽARA blok B9" sheetId="164" r:id="rId116"/>
    <sheet name="D.10_ZAJEM ŠTEVCEV blok B9" sheetId="165" r:id="rId117"/>
    <sheet name="D.11_SESTRSKI KLIC blok B9" sheetId="166" r:id="rId118"/>
    <sheet name="REKAPITULACIJA SI blok B2" sheetId="45" r:id="rId119"/>
    <sheet name="E.1._VoKa blok B2" sheetId="46" r:id="rId120"/>
    <sheet name="E.2._OgHla blok B2" sheetId="47" r:id="rId121"/>
    <sheet name="E.3._PrSi blok B2" sheetId="48" r:id="rId122"/>
    <sheet name="E.4._VoPr blok B2" sheetId="49" r:id="rId123"/>
    <sheet name="E.5._ToPo blok B2" sheetId="50" r:id="rId124"/>
    <sheet name="REKAPITULACIJA SI blok B3" sheetId="51" r:id="rId125"/>
    <sheet name="E.1._VoKa blok B3" sheetId="52" r:id="rId126"/>
    <sheet name="E.2._OgHla blok B3" sheetId="53" r:id="rId127"/>
    <sheet name="E.3._PrSi blok B3" sheetId="54" r:id="rId128"/>
    <sheet name="E.4._VoPr blok B3" sheetId="55" r:id="rId129"/>
    <sheet name="E.5._ToPo blok B3" sheetId="56" r:id="rId130"/>
    <sheet name="REKAPITULACIJA SI blok B5" sheetId="57" r:id="rId131"/>
    <sheet name="E.1._VoKa blok B5" sheetId="58" r:id="rId132"/>
    <sheet name="E.2._OgHla blok B5" sheetId="59" r:id="rId133"/>
    <sheet name="E.3._PrSi blok B5" sheetId="60" r:id="rId134"/>
    <sheet name="E.4._VoPr blok B5" sheetId="61" r:id="rId135"/>
    <sheet name="E.5._ToPo blok B5" sheetId="62" r:id="rId136"/>
    <sheet name="REKAPITULACIJA SI blok B6" sheetId="63" r:id="rId137"/>
    <sheet name="E.1._VoKa blok B6" sheetId="64" r:id="rId138"/>
    <sheet name="E.2._OgHla blok B6" sheetId="65" r:id="rId139"/>
    <sheet name="E.3._PrSi blok B6" sheetId="66" r:id="rId140"/>
    <sheet name="E.4._VoPr blok B6" sheetId="67" r:id="rId141"/>
    <sheet name="E.5._ToPo blok B6" sheetId="68" r:id="rId142"/>
    <sheet name="REKAPITULACIJA SI blok B8" sheetId="69" r:id="rId143"/>
    <sheet name="E.1._VoKa blok B8" sheetId="70" r:id="rId144"/>
    <sheet name="E.2._OgHla blok B8" sheetId="71" r:id="rId145"/>
    <sheet name="E.3._PrSi blok B8" sheetId="72" r:id="rId146"/>
    <sheet name="E.4._VoPr blok B8" sheetId="73" r:id="rId147"/>
    <sheet name="E.5._ToPo blok B8" sheetId="74" r:id="rId148"/>
    <sheet name="REKAPITULACIJA SI blok B9" sheetId="75" r:id="rId149"/>
    <sheet name="E.1._VoKa blok B9" sheetId="76" r:id="rId150"/>
    <sheet name="E.2._OgHla blok B9" sheetId="77" r:id="rId151"/>
    <sheet name="E.3._PrSi blok B9" sheetId="78" r:id="rId152"/>
    <sheet name="E.4._VoPr blok B9" sheetId="79" r:id="rId153"/>
    <sheet name="E.5._ToPo blok B9" sheetId="80" r:id="rId154"/>
    <sheet name="F.1 Zunanja ureditev" sheetId="41" r:id="rId155"/>
    <sheet name="F.2 Krajinska ureditev" sheetId="42" r:id="rId156"/>
  </sheets>
  <externalReferences>
    <externalReference r:id="rId157"/>
    <externalReference r:id="rId158"/>
  </externalReferences>
  <definedNames>
    <definedName name="_0" localSheetId="6">#REF!</definedName>
    <definedName name="_0" localSheetId="23">#REF!</definedName>
    <definedName name="_0" localSheetId="35">#REF!</definedName>
    <definedName name="_0" localSheetId="1">#REF!</definedName>
    <definedName name="_0">#REF!</definedName>
    <definedName name="_0_1" localSheetId="6">#REF!</definedName>
    <definedName name="_0_1" localSheetId="23">#REF!</definedName>
    <definedName name="_0_1" localSheetId="35">#REF!</definedName>
    <definedName name="_0_1" localSheetId="1">#REF!</definedName>
    <definedName name="_0_1">#REF!</definedName>
    <definedName name="_0_10" localSheetId="6">#REF!</definedName>
    <definedName name="_0_10" localSheetId="23">#REF!</definedName>
    <definedName name="_0_10" localSheetId="35">#REF!</definedName>
    <definedName name="_0_10" localSheetId="1">#REF!</definedName>
    <definedName name="_0_10">#REF!</definedName>
    <definedName name="_0_11" localSheetId="6">#REF!</definedName>
    <definedName name="_0_11" localSheetId="23">#REF!</definedName>
    <definedName name="_0_11" localSheetId="35">#REF!</definedName>
    <definedName name="_0_11" localSheetId="1">#REF!</definedName>
    <definedName name="_0_11">#REF!</definedName>
    <definedName name="_0_2" localSheetId="6">#REF!</definedName>
    <definedName name="_0_2" localSheetId="23">#REF!</definedName>
    <definedName name="_0_2" localSheetId="35">#REF!</definedName>
    <definedName name="_0_2" localSheetId="1">#REF!</definedName>
    <definedName name="_0_2">#REF!</definedName>
    <definedName name="_0_3" localSheetId="6">#REF!</definedName>
    <definedName name="_0_3" localSheetId="23">#REF!</definedName>
    <definedName name="_0_3" localSheetId="35">#REF!</definedName>
    <definedName name="_0_3" localSheetId="1">#REF!</definedName>
    <definedName name="_0_3">#REF!</definedName>
    <definedName name="_0_4" localSheetId="6">#REF!</definedName>
    <definedName name="_0_4" localSheetId="23">#REF!</definedName>
    <definedName name="_0_4" localSheetId="35">#REF!</definedName>
    <definedName name="_0_4" localSheetId="1">#REF!</definedName>
    <definedName name="_0_4">#REF!</definedName>
    <definedName name="_0_5" localSheetId="6">#REF!</definedName>
    <definedName name="_0_5" localSheetId="23">#REF!</definedName>
    <definedName name="_0_5" localSheetId="35">#REF!</definedName>
    <definedName name="_0_5" localSheetId="1">#REF!</definedName>
    <definedName name="_0_5">#REF!</definedName>
    <definedName name="_0_500" localSheetId="6">#REF!</definedName>
    <definedName name="_0_500" localSheetId="23">#REF!</definedName>
    <definedName name="_0_500" localSheetId="35">#REF!</definedName>
    <definedName name="_0_500" localSheetId="1">#REF!</definedName>
    <definedName name="_0_500">#REF!</definedName>
    <definedName name="_0_7" localSheetId="6">#REF!</definedName>
    <definedName name="_0_7" localSheetId="23">#REF!</definedName>
    <definedName name="_0_7" localSheetId="35">#REF!</definedName>
    <definedName name="_0_7" localSheetId="1">#REF!</definedName>
    <definedName name="_0_7">#REF!</definedName>
    <definedName name="_0_8" localSheetId="6">#REF!</definedName>
    <definedName name="_0_8" localSheetId="23">#REF!</definedName>
    <definedName name="_0_8" localSheetId="35">#REF!</definedName>
    <definedName name="_0_8" localSheetId="1">#REF!</definedName>
    <definedName name="_0_8">#REF!</definedName>
    <definedName name="_0_9" localSheetId="6">#REF!</definedName>
    <definedName name="_0_9" localSheetId="23">#REF!</definedName>
    <definedName name="_0_9" localSheetId="35">#REF!</definedName>
    <definedName name="_0_9" localSheetId="1">#REF!</definedName>
    <definedName name="_0_9">#REF!</definedName>
    <definedName name="_ZJSPE3PRN" localSheetId="6">#REF!</definedName>
    <definedName name="_ZJSPE3PRN" localSheetId="23">#REF!</definedName>
    <definedName name="_ZJSPE3PRN" localSheetId="35">#REF!</definedName>
    <definedName name="_ZJSPE3PRN" localSheetId="1">#REF!</definedName>
    <definedName name="_ZJSPE3PRN">#REF!</definedName>
    <definedName name="agregat" localSheetId="6">#REF!</definedName>
    <definedName name="agregat" localSheetId="23">#REF!</definedName>
    <definedName name="agregat" localSheetId="35">#REF!</definedName>
    <definedName name="agregat" localSheetId="1">#REF!</definedName>
    <definedName name="agregat">#REF!</definedName>
    <definedName name="argvasef" localSheetId="6">#REF!</definedName>
    <definedName name="argvasef" localSheetId="23">#REF!</definedName>
    <definedName name="argvasef" localSheetId="35">#REF!</definedName>
    <definedName name="argvasef" localSheetId="1">#REF!</definedName>
    <definedName name="argvasef">#REF!</definedName>
    <definedName name="CENA" localSheetId="1">'[1]A.5.2 Piloti'!$E:$E</definedName>
    <definedName name="CENA">'[2]C.2.1. Globoko temeljnenje'!$E:$E</definedName>
    <definedName name="Excel_BuiltIn_Print_Area_1" localSheetId="6">#REF!</definedName>
    <definedName name="Excel_BuiltIn_Print_Area_1" localSheetId="23">#REF!</definedName>
    <definedName name="Excel_BuiltIn_Print_Area_1" localSheetId="35">#REF!</definedName>
    <definedName name="Excel_BuiltIn_Print_Area_1" localSheetId="1">#REF!</definedName>
    <definedName name="Excel_BuiltIn_Print_Area_1">#REF!</definedName>
    <definedName name="Excel_BuiltIn_Print_Area_3" localSheetId="6">#REF!</definedName>
    <definedName name="Excel_BuiltIn_Print_Area_3" localSheetId="23">#REF!</definedName>
    <definedName name="Excel_BuiltIn_Print_Area_3" localSheetId="35">#REF!</definedName>
    <definedName name="Excel_BuiltIn_Print_Area_3" localSheetId="1">#REF!</definedName>
    <definedName name="Excel_BuiltIn_Print_Area_3">#REF!</definedName>
    <definedName name="Excel_BuiltIn_Print_Area_3_1" localSheetId="6">#REF!</definedName>
    <definedName name="Excel_BuiltIn_Print_Area_3_1" localSheetId="23">#REF!</definedName>
    <definedName name="Excel_BuiltIn_Print_Area_3_1" localSheetId="35">#REF!</definedName>
    <definedName name="Excel_BuiltIn_Print_Area_3_1" localSheetId="1">#REF!</definedName>
    <definedName name="Excel_BuiltIn_Print_Area_3_1">#REF!</definedName>
    <definedName name="Excel_BuiltIn_Print_Area_3_1_1" localSheetId="6">#REF!</definedName>
    <definedName name="Excel_BuiltIn_Print_Area_3_1_1" localSheetId="23">#REF!</definedName>
    <definedName name="Excel_BuiltIn_Print_Area_3_1_1" localSheetId="35">#REF!</definedName>
    <definedName name="Excel_BuiltIn_Print_Area_3_1_1" localSheetId="1">#REF!</definedName>
    <definedName name="Excel_BuiltIn_Print_Area_3_1_1">#REF!</definedName>
    <definedName name="Excel_BuiltIn_Print_Area_3_1_1_1" localSheetId="6">#REF!</definedName>
    <definedName name="Excel_BuiltIn_Print_Area_3_1_1_1" localSheetId="23">#REF!</definedName>
    <definedName name="Excel_BuiltIn_Print_Area_3_1_1_1" localSheetId="35">#REF!</definedName>
    <definedName name="Excel_BuiltIn_Print_Area_3_1_1_1" localSheetId="1">#REF!</definedName>
    <definedName name="Excel_BuiltIn_Print_Area_3_1_1_1">#REF!</definedName>
    <definedName name="Excel_BuiltIn_Print_Area_4" localSheetId="6">#REF!</definedName>
    <definedName name="Excel_BuiltIn_Print_Area_4" localSheetId="23">#REF!</definedName>
    <definedName name="Excel_BuiltIn_Print_Area_4" localSheetId="35">#REF!</definedName>
    <definedName name="Excel_BuiltIn_Print_Area_4" localSheetId="1">#REF!</definedName>
    <definedName name="Excel_BuiltIn_Print_Area_4">#REF!</definedName>
    <definedName name="Excel_BuiltIn_Print_Area_5" localSheetId="6">#REF!</definedName>
    <definedName name="Excel_BuiltIn_Print_Area_5" localSheetId="23">#REF!</definedName>
    <definedName name="Excel_BuiltIn_Print_Area_5" localSheetId="35">#REF!</definedName>
    <definedName name="Excel_BuiltIn_Print_Area_5" localSheetId="1">#REF!</definedName>
    <definedName name="Excel_BuiltIn_Print_Area_5">#REF!</definedName>
    <definedName name="hr7z45646" localSheetId="6">#REF!</definedName>
    <definedName name="hr7z45646" localSheetId="23">#REF!</definedName>
    <definedName name="hr7z45646" localSheetId="35">#REF!</definedName>
    <definedName name="hr7z45646" localSheetId="1">#REF!</definedName>
    <definedName name="hr7z45646">#REF!</definedName>
    <definedName name="izves" localSheetId="6">#REF!</definedName>
    <definedName name="izves" localSheetId="23">#REF!</definedName>
    <definedName name="izves" localSheetId="35">#REF!</definedName>
    <definedName name="izves" localSheetId="1">#REF!</definedName>
    <definedName name="izves">#REF!</definedName>
    <definedName name="izvesek" localSheetId="6">#REF!</definedName>
    <definedName name="izvesek" localSheetId="23">#REF!</definedName>
    <definedName name="izvesek" localSheetId="35">#REF!</definedName>
    <definedName name="izvesek" localSheetId="1">#REF!</definedName>
    <definedName name="izvesek">#REF!</definedName>
    <definedName name="JEKLO_SD" localSheetId="6">#REF!</definedName>
    <definedName name="JEKLO_SD" localSheetId="23">#REF!</definedName>
    <definedName name="JEKLO_SD" localSheetId="35">#REF!</definedName>
    <definedName name="JEKLO_SD" localSheetId="1">#REF!</definedName>
    <definedName name="JEKLO_SD">#REF!</definedName>
    <definedName name="KLZKJE636" localSheetId="6">#REF!</definedName>
    <definedName name="KLZKJE636" localSheetId="23">#REF!</definedName>
    <definedName name="KLZKJE636" localSheetId="35">#REF!</definedName>
    <definedName name="KLZKJE636" localSheetId="1">#REF!</definedName>
    <definedName name="KLZKJE636">#REF!</definedName>
    <definedName name="KOLIC" localSheetId="1">'[1]A.5.2 Piloti'!$D:$D</definedName>
    <definedName name="KOLIC">'[2]C.2.1. Globoko temeljnenje'!$D:$D</definedName>
    <definedName name="oddusek" localSheetId="6">#REF!</definedName>
    <definedName name="oddusek" localSheetId="23">#REF!</definedName>
    <definedName name="oddusek" localSheetId="35">#REF!</definedName>
    <definedName name="oddusek" localSheetId="1">#REF!</definedName>
    <definedName name="oddusek">#REF!</definedName>
    <definedName name="oprema" localSheetId="6">#REF!</definedName>
    <definedName name="oprema" localSheetId="23">#REF!</definedName>
    <definedName name="oprema" localSheetId="35">#REF!</definedName>
    <definedName name="oprema" localSheetId="1">#REF!</definedName>
    <definedName name="oprema">#REF!</definedName>
    <definedName name="_xlnm.Print_Area" localSheetId="2">'0. Splošna določila'!$A$1:$C$94</definedName>
    <definedName name="_xlnm.Print_Area" localSheetId="3">'A.1 Pripravljalna'!$A$1:$G$61</definedName>
    <definedName name="_xlnm.Print_Area" localSheetId="4">'A.2 Rusitvena - odstranitvena'!$A$1:$G$66</definedName>
    <definedName name="_xlnm.Print_Area" localSheetId="17">'B.14 Alu+Fe okna in vrata'!$A$1:$G$338</definedName>
    <definedName name="_xlnm.Print_Area" localSheetId="22">'B.19. Slikopleskarska dela '!$A$1:$G$316</definedName>
    <definedName name="_xlnm.Print_Area" localSheetId="6">'B.2 Kanalizacija zgradbe'!$A$1:$G$217</definedName>
    <definedName name="_xlnm.Print_Area" localSheetId="23">'B.21. Dvigala in oprema'!$A$1:$G$202</definedName>
    <definedName name="_xlnm.Print_Area" localSheetId="33">'C.14 Alu+Fe okna in vrata'!$A$1:$G$142</definedName>
    <definedName name="_xlnm.Print_Area" localSheetId="34">'C.19. Slikopleskarska dela '!$A$1:$G$207</definedName>
    <definedName name="_xlnm.Print_Area" localSheetId="35">'C.21. Označevanje in oprema'!$A$1:$G$55</definedName>
    <definedName name="_xlnm.Print_Area" localSheetId="36">'D.0. Splošna določila EI del'!$A$1:$C$32</definedName>
    <definedName name="_xlnm.Print_Area" localSheetId="47">'D.1_Instal.material blok B2'!$A$1:$G$107</definedName>
    <definedName name="_xlnm.Print_Area" localSheetId="80">'D.10_ZAJEM ŠTEVCEV blok B5'!$A$1:$G$32</definedName>
    <definedName name="_xlnm.Print_Area" localSheetId="48">'D.2_Svetilke blok B2'!$A$1:$G$41</definedName>
    <definedName name="_xlnm.Print_Area" localSheetId="49">'D.3_Razdelilniki blok B2'!$A$1:$G$128</definedName>
    <definedName name="_xlnm.Print_Area" localSheetId="50">'D.4_MERILNE PMO OMARE blok B2'!$A$1:$G$58</definedName>
    <definedName name="_xlnm.Print_Area" localSheetId="62">'D.4_MERILNE PMO OMARE blok B3'!$A$1:$G$59</definedName>
    <definedName name="_xlnm.Print_Area" localSheetId="111">'D.5_STRELOVOD blok B9'!$A$1:$G$53</definedName>
    <definedName name="_xlnm.Print_Area" localSheetId="42">'D.5_STRELOVOD blok GH'!$A$1:$G$53</definedName>
    <definedName name="_xlnm.Print_Area" localSheetId="52">'D.6_TELEFONIJA blok B2'!$A$1:$G$73</definedName>
    <definedName name="_xlnm.Print_Area" localSheetId="43">'D.6_TELEFONIJA blok GH'!$A$1:$G$72</definedName>
    <definedName name="_xlnm.Print_Area" localSheetId="44">'D.7_DOMOFONI blok GH'!$A$1:$G$65</definedName>
    <definedName name="_xlnm.Print_Area" localSheetId="53">'D.7_SAS blok B2'!$A$1:$G$37</definedName>
    <definedName name="_xlnm.Print_Area" localSheetId="54">'D.8_DOMOFONI blok B2'!$A$1:$G$49</definedName>
    <definedName name="_xlnm.Print_Area" localSheetId="45">'D.8_JAVLJANJE POŽARA blok GH'!$A$1:$G$69</definedName>
    <definedName name="_xlnm.Print_Area" localSheetId="119">'E.1._VoKa blok B2'!$A$1:$G$116</definedName>
    <definedName name="_xlnm.Print_Area" localSheetId="125">'E.1._VoKa blok B3'!$A$1:$G$117</definedName>
    <definedName name="_xlnm.Print_Area" localSheetId="131">'E.1._VoKa blok B5'!$A$1:$G$116</definedName>
    <definedName name="_xlnm.Print_Area" localSheetId="137">'E.1._VoKa blok B6'!$A$1:$G$117</definedName>
    <definedName name="_xlnm.Print_Area" localSheetId="143">'E.1._VoKa blok B8'!$A$1:$G$130</definedName>
    <definedName name="_xlnm.Print_Area" localSheetId="149">'E.1._VoKa blok B9'!$A$1:$G$117</definedName>
    <definedName name="_xlnm.Print_Area" localSheetId="120">'E.2._OgHla blok B2'!$A$1:$G$74</definedName>
    <definedName name="_xlnm.Print_Area" localSheetId="126">'E.2._OgHla blok B3'!$A$1:$G$80</definedName>
    <definedName name="_xlnm.Print_Area" localSheetId="132">'E.2._OgHla blok B5'!$A$1:$G$74</definedName>
    <definedName name="_xlnm.Print_Area" localSheetId="138">'E.2._OgHla blok B6'!$A$1:$G$79</definedName>
    <definedName name="_xlnm.Print_Area" localSheetId="144">'E.2._OgHla blok B8'!$A$1:$G$79</definedName>
    <definedName name="_xlnm.Print_Area" localSheetId="150">'E.2._OgHla blok B9'!$A$1:$G$79</definedName>
    <definedName name="_xlnm.Print_Area" localSheetId="121">'E.3._PrSi blok B2'!$A$1:$G$125</definedName>
    <definedName name="_xlnm.Print_Area" localSheetId="127">'E.3._PrSi blok B3'!$A$1:$G$112</definedName>
    <definedName name="_xlnm.Print_Area" localSheetId="133">'E.3._PrSi blok B5'!$A$1:$G$125</definedName>
    <definedName name="_xlnm.Print_Area" localSheetId="139">'E.3._PrSi blok B6'!$A$1:$G$112</definedName>
    <definedName name="_xlnm.Print_Area" localSheetId="145">'E.3._PrSi blok B8'!$A$1:$G$118</definedName>
    <definedName name="_xlnm.Print_Area" localSheetId="151">'E.3._PrSi blok B9'!$A$1:$G$114</definedName>
    <definedName name="_xlnm.Print_Area" localSheetId="122">'E.4._VoPr blok B2'!$A$1:$G$74</definedName>
    <definedName name="_xlnm.Print_Area" localSheetId="128">'E.4._VoPr blok B3'!$A$1:$G$66</definedName>
    <definedName name="_xlnm.Print_Area" localSheetId="134">'E.4._VoPr blok B5'!$A$1:$G$74</definedName>
    <definedName name="_xlnm.Print_Area" localSheetId="140">'E.4._VoPr blok B6'!$A$1:$G$66</definedName>
    <definedName name="_xlnm.Print_Area" localSheetId="146">'E.4._VoPr blok B8'!$A$1:$G$76</definedName>
    <definedName name="_xlnm.Print_Area" localSheetId="152">'E.4._VoPr blok B9'!$A$1:$G$66</definedName>
    <definedName name="_xlnm.Print_Area" localSheetId="123">'E.5._ToPo blok B2'!$A$1:$G$280</definedName>
    <definedName name="_xlnm.Print_Area" localSheetId="129">'E.5._ToPo blok B3'!$A$1:$G$280</definedName>
    <definedName name="_xlnm.Print_Area" localSheetId="135">'E.5._ToPo blok B5'!$A$1:$G$279</definedName>
    <definedName name="_xlnm.Print_Area" localSheetId="141">'E.5._ToPo blok B6'!$A$1:$G$280</definedName>
    <definedName name="_xlnm.Print_Area" localSheetId="153">'E.5._ToPo blok B9'!$A$1:$G$280</definedName>
    <definedName name="_xlnm.Print_Area" localSheetId="154">'F.1 Zunanja ureditev'!$A$1:$G$240</definedName>
    <definedName name="_xlnm.Print_Area" localSheetId="155">'F.2 Krajinska ureditev'!$A$1:$G$116</definedName>
    <definedName name="_xlnm.Print_Area" localSheetId="0">'NASLOVNA STRAN'!$A$1:$D$98</definedName>
    <definedName name="_xlnm.Print_Area" localSheetId="1">REKAPITULACIJA!$A$1:$K$109</definedName>
    <definedName name="_xlnm.Print_Area" localSheetId="46">'REKAPITULACIJA EI blok B2'!$A$1:$E$53</definedName>
    <definedName name="_xlnm.Print_Area" localSheetId="58">'REKAPITULACIJA EI blok B3'!$A$1:$E$53</definedName>
    <definedName name="_xlnm.Print_Area" localSheetId="70">'REKAPITULACIJA EI blok B5'!$A$1:$E$53</definedName>
    <definedName name="_xlnm.Print_Area" localSheetId="82">'REKAPITULACIJA EI blok B6'!$A$1:$E$53</definedName>
    <definedName name="_xlnm.Print_Area" localSheetId="94">'REKAPITULACIJA EI blok B8'!$A$1:$E$53</definedName>
    <definedName name="_xlnm.Print_Area" localSheetId="106">'REKAPITULACIJA EI blok B9'!$A$1:$E$53</definedName>
    <definedName name="_xlnm.Print_Area" localSheetId="37">'REKAPITULACIJA EI GH'!$A$1:$E$47</definedName>
    <definedName name="_xlnm.Print_Area" localSheetId="118">'REKAPITULACIJA SI blok B2'!$A$1:$E$41</definedName>
    <definedName name="_xlnm.Print_Area" localSheetId="124">'REKAPITULACIJA SI blok B3'!$A$1:$E$42</definedName>
    <definedName name="_xlnm.Print_Area" localSheetId="130">'REKAPITULACIJA SI blok B5'!$A$1:$E$41</definedName>
    <definedName name="_xlnm.Print_Area" localSheetId="136">'REKAPITULACIJA SI blok B6'!$A$1:$E$42</definedName>
    <definedName name="_xlnm.Print_Area" localSheetId="142">'REKAPITULACIJA SI blok B8'!$A$1:$D$41</definedName>
    <definedName name="_xlnm.Print_Area" localSheetId="148">'REKAPITULACIJA SI blok B9'!$A$1:$E$42</definedName>
    <definedName name="Print_Area_MI" localSheetId="6">#REF!</definedName>
    <definedName name="Print_Area_MI" localSheetId="23">#REF!</definedName>
    <definedName name="Print_Area_MI" localSheetId="35">#REF!</definedName>
    <definedName name="Print_Area_MI" localSheetId="1">#REF!</definedName>
    <definedName name="Print_Area_MI">#REF!</definedName>
    <definedName name="su_montdela" localSheetId="6">#REF!</definedName>
    <definedName name="su_montdela" localSheetId="23">#REF!</definedName>
    <definedName name="su_montdela" localSheetId="35">#REF!</definedName>
    <definedName name="su_montdela" localSheetId="127">#REF!</definedName>
    <definedName name="su_montdela" localSheetId="139">#REF!</definedName>
    <definedName name="su_montdela" localSheetId="151">#REF!</definedName>
    <definedName name="su_montdela" localSheetId="128">#REF!</definedName>
    <definedName name="su_montdela" localSheetId="140">#REF!</definedName>
    <definedName name="su_montdela" localSheetId="152">#REF!</definedName>
    <definedName name="su_montdela" localSheetId="129">#REF!</definedName>
    <definedName name="su_montdela" localSheetId="141">#REF!</definedName>
    <definedName name="su_montdela" localSheetId="153">#REF!</definedName>
    <definedName name="su_montdela" localSheetId="1">#REF!</definedName>
    <definedName name="su_montdela">#REF!</definedName>
    <definedName name="SU_NABAVAMAT" localSheetId="6">#REF!</definedName>
    <definedName name="SU_NABAVAMAT" localSheetId="23">#REF!</definedName>
    <definedName name="SU_NABAVAMAT" localSheetId="35">#REF!</definedName>
    <definedName name="SU_NABAVAMAT" localSheetId="127">#REF!</definedName>
    <definedName name="SU_NABAVAMAT" localSheetId="139">#REF!</definedName>
    <definedName name="SU_NABAVAMAT" localSheetId="151">#REF!</definedName>
    <definedName name="SU_NABAVAMAT" localSheetId="128">#REF!</definedName>
    <definedName name="SU_NABAVAMAT" localSheetId="140">#REF!</definedName>
    <definedName name="SU_NABAVAMAT" localSheetId="152">#REF!</definedName>
    <definedName name="SU_NABAVAMAT" localSheetId="129">#REF!</definedName>
    <definedName name="SU_NABAVAMAT" localSheetId="141">#REF!</definedName>
    <definedName name="SU_NABAVAMAT" localSheetId="153">#REF!</definedName>
    <definedName name="SU_NABAVAMAT" localSheetId="1">#REF!</definedName>
    <definedName name="SU_NABAVAMAT">#REF!</definedName>
    <definedName name="SU_ZEMDELA" localSheetId="6">#REF!</definedName>
    <definedName name="SU_ZEMDELA" localSheetId="23">#REF!</definedName>
    <definedName name="SU_ZEMDELA" localSheetId="35">#REF!</definedName>
    <definedName name="SU_ZEMDELA" localSheetId="127">#REF!</definedName>
    <definedName name="SU_ZEMDELA" localSheetId="139">#REF!</definedName>
    <definedName name="SU_ZEMDELA" localSheetId="151">#REF!</definedName>
    <definedName name="SU_ZEMDELA" localSheetId="128">#REF!</definedName>
    <definedName name="SU_ZEMDELA" localSheetId="140">#REF!</definedName>
    <definedName name="SU_ZEMDELA" localSheetId="152">#REF!</definedName>
    <definedName name="SU_ZEMDELA" localSheetId="129">#REF!</definedName>
    <definedName name="SU_ZEMDELA" localSheetId="141">#REF!</definedName>
    <definedName name="SU_ZEMDELA" localSheetId="153">#REF!</definedName>
    <definedName name="SU_ZEMDELA" localSheetId="1">#REF!</definedName>
    <definedName name="SU_ZEMDELA">#REF!</definedName>
    <definedName name="svetilka" localSheetId="6">#REF!</definedName>
    <definedName name="svetilka" localSheetId="23">#REF!</definedName>
    <definedName name="svetilka" localSheetId="35">#REF!</definedName>
    <definedName name="svetilka" localSheetId="1">#REF!</definedName>
    <definedName name="svetilka">#REF!</definedName>
    <definedName name="_xlnm.Print_Titles" localSheetId="0">'NASLOVNA STRAN'!$8:$9</definedName>
    <definedName name="totem" localSheetId="6">#REF!</definedName>
    <definedName name="totem" localSheetId="23">#REF!</definedName>
    <definedName name="totem" localSheetId="35">#REF!</definedName>
    <definedName name="totem" localSheetId="1">#REF!</definedName>
    <definedName name="totem">#REF!</definedName>
    <definedName name="totm" localSheetId="6">#REF!</definedName>
    <definedName name="totm" localSheetId="23">#REF!</definedName>
    <definedName name="totm" localSheetId="35">#REF!</definedName>
    <definedName name="totm" localSheetId="1">#REF!</definedName>
    <definedName name="totm">#REF!</definedName>
    <definedName name="zastavka" localSheetId="6">#REF!</definedName>
    <definedName name="zastavka" localSheetId="23">#REF!</definedName>
    <definedName name="zastavka" localSheetId="35">#REF!</definedName>
    <definedName name="zastavka" localSheetId="1">#REF!</definedName>
    <definedName name="zastavka">#REF!</definedName>
    <definedName name="_xlnm.Database" localSheetId="6">#REF!</definedName>
    <definedName name="_xlnm.Database" localSheetId="23">#REF!</definedName>
    <definedName name="_xlnm.Database" localSheetId="35">#REF!</definedName>
    <definedName name="_xlnm.Database" localSheetId="1">#REF!</definedName>
    <definedName name="_xlnm.Database">#REF!</definedName>
    <definedName name="ZJSPE2PRN" localSheetId="6">#REF!</definedName>
    <definedName name="ZJSPE2PRN" localSheetId="23">#REF!</definedName>
    <definedName name="ZJSPE2PRN" localSheetId="35">#REF!</definedName>
    <definedName name="ZJSPE2PRN" localSheetId="1">#REF!</definedName>
    <definedName name="ZJSPE2PRN">#REF!</definedName>
    <definedName name="ZJSPE3PRN" localSheetId="6">#REF!</definedName>
    <definedName name="ZJSPE3PRN" localSheetId="23">#REF!</definedName>
    <definedName name="ZJSPE3PRN" localSheetId="35">#REF!</definedName>
    <definedName name="ZJSPE3PRN" localSheetId="1">#REF!</definedName>
    <definedName name="ZJSPE3PRN">#REF!</definedName>
  </definedNames>
  <calcPr calcId="152511"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20" i="48" l="1"/>
  <c r="G125" i="48"/>
  <c r="G44" i="65"/>
  <c r="G234" i="41"/>
  <c r="G53" i="159"/>
  <c r="G57" i="159"/>
  <c r="G57" i="135"/>
  <c r="G36" i="126"/>
  <c r="G21" i="117"/>
  <c r="G31" i="117"/>
  <c r="G25" i="114"/>
  <c r="G37" i="114"/>
  <c r="G21" i="65" l="1"/>
  <c r="E34" i="168" l="1"/>
  <c r="G104" i="78" l="1"/>
  <c r="G102" i="78"/>
  <c r="B4" i="41" l="1"/>
  <c r="B3" i="41"/>
  <c r="B234" i="41"/>
  <c r="A234" i="41"/>
  <c r="G232" i="41"/>
  <c r="G230" i="41"/>
  <c r="G228" i="41"/>
  <c r="G224" i="41"/>
  <c r="G222" i="41"/>
  <c r="G220" i="41"/>
  <c r="G218" i="41"/>
  <c r="G216" i="41"/>
  <c r="G214" i="41"/>
  <c r="G211" i="41"/>
  <c r="G209" i="41"/>
  <c r="G207" i="41"/>
  <c r="G205" i="41"/>
  <c r="G203" i="41"/>
  <c r="G199" i="41"/>
  <c r="G197" i="41"/>
  <c r="G195" i="41"/>
  <c r="G193" i="41"/>
  <c r="G189" i="41"/>
  <c r="G187" i="41"/>
  <c r="G185" i="41"/>
  <c r="G182" i="41"/>
  <c r="G180" i="41"/>
  <c r="G177" i="41"/>
  <c r="G175" i="41"/>
  <c r="G173" i="41"/>
  <c r="G170" i="41"/>
  <c r="G168" i="41"/>
  <c r="G158" i="41"/>
  <c r="G156" i="41"/>
  <c r="G154" i="41"/>
  <c r="G152" i="41"/>
  <c r="G150" i="41"/>
  <c r="G148" i="41"/>
  <c r="G146" i="41"/>
  <c r="G144" i="41"/>
  <c r="G142" i="41"/>
  <c r="G139" i="41"/>
  <c r="G137" i="41"/>
  <c r="G133" i="41"/>
  <c r="G131" i="41"/>
  <c r="G129" i="41"/>
  <c r="G127" i="41"/>
  <c r="G125" i="41"/>
  <c r="G123" i="41"/>
  <c r="G121" i="41"/>
  <c r="G119" i="41"/>
  <c r="G117" i="41"/>
  <c r="G115" i="41"/>
  <c r="G113" i="41"/>
  <c r="G111" i="41"/>
  <c r="G107" i="41"/>
  <c r="G106" i="41"/>
  <c r="G103" i="41"/>
  <c r="G102" i="41"/>
  <c r="G99" i="41"/>
  <c r="G95" i="41"/>
  <c r="G93" i="41"/>
  <c r="G86" i="41"/>
  <c r="G84" i="41"/>
  <c r="G82" i="41"/>
  <c r="G80" i="41"/>
  <c r="G78" i="41"/>
  <c r="G74" i="41"/>
  <c r="G72" i="41"/>
  <c r="G70" i="41"/>
  <c r="G68" i="41"/>
  <c r="G66" i="41"/>
  <c r="G64" i="41"/>
  <c r="G62" i="41"/>
  <c r="G59" i="41"/>
  <c r="G56" i="41"/>
  <c r="G48" i="41"/>
  <c r="G46" i="41"/>
  <c r="G42" i="41"/>
  <c r="G40" i="41"/>
  <c r="G38" i="41"/>
  <c r="G36" i="41"/>
  <c r="G34" i="41"/>
  <c r="G32" i="41"/>
  <c r="G30" i="41"/>
  <c r="G25" i="41"/>
  <c r="G23" i="41"/>
  <c r="G21" i="41"/>
  <c r="G15" i="41"/>
  <c r="G109" i="72"/>
  <c r="G107" i="72"/>
  <c r="B3" i="72"/>
  <c r="B2" i="72"/>
  <c r="G98" i="72"/>
  <c r="G96" i="72"/>
  <c r="G94" i="72"/>
  <c r="G92" i="72"/>
  <c r="G90" i="72"/>
  <c r="G88" i="72"/>
  <c r="G86" i="72"/>
  <c r="G84" i="72"/>
  <c r="E78" i="72"/>
  <c r="G78" i="72" s="1"/>
  <c r="G76" i="72"/>
  <c r="G74" i="72"/>
  <c r="G72" i="72"/>
  <c r="G70" i="72"/>
  <c r="G68" i="72"/>
  <c r="G66" i="72"/>
  <c r="G64" i="72"/>
  <c r="G62" i="72"/>
  <c r="G60" i="72"/>
  <c r="G57" i="72"/>
  <c r="G55" i="72"/>
  <c r="G51" i="72"/>
  <c r="G40" i="72"/>
  <c r="G31" i="72"/>
  <c r="G20" i="72"/>
  <c r="G26" i="71"/>
  <c r="G25" i="71"/>
  <c r="G24" i="71"/>
  <c r="G23" i="71"/>
  <c r="G22" i="71"/>
  <c r="G21" i="71"/>
  <c r="G29" i="77"/>
  <c r="G28" i="77"/>
  <c r="G27" i="77"/>
  <c r="G25" i="77"/>
  <c r="G24" i="77"/>
  <c r="G23" i="77"/>
  <c r="G22" i="77"/>
  <c r="G21" i="77"/>
  <c r="B3" i="78"/>
  <c r="B2" i="78"/>
  <c r="B114" i="78"/>
  <c r="G92" i="78"/>
  <c r="G90" i="78"/>
  <c r="G88" i="78"/>
  <c r="G86" i="78"/>
  <c r="G84" i="78"/>
  <c r="G82" i="78"/>
  <c r="G80" i="78"/>
  <c r="G78" i="78"/>
  <c r="G76" i="78"/>
  <c r="E74" i="78"/>
  <c r="G74" i="78" s="1"/>
  <c r="G72" i="78"/>
  <c r="G70" i="78"/>
  <c r="G68" i="78"/>
  <c r="G66" i="78"/>
  <c r="G64" i="78"/>
  <c r="G62" i="78"/>
  <c r="G60" i="78"/>
  <c r="G58" i="78"/>
  <c r="G56" i="78"/>
  <c r="G54" i="78"/>
  <c r="G50" i="78"/>
  <c r="G42" i="78"/>
  <c r="G31" i="78"/>
  <c r="G20" i="78"/>
  <c r="G103" i="66"/>
  <c r="G101" i="66"/>
  <c r="B3" i="66"/>
  <c r="B2" i="66"/>
  <c r="B112" i="66"/>
  <c r="G92" i="66"/>
  <c r="G90" i="66"/>
  <c r="G88" i="66"/>
  <c r="G86" i="66"/>
  <c r="G84" i="66"/>
  <c r="G82" i="66"/>
  <c r="G80" i="66"/>
  <c r="E78" i="66"/>
  <c r="G78" i="66" s="1"/>
  <c r="G76" i="66"/>
  <c r="E74" i="66"/>
  <c r="G74" i="66" s="1"/>
  <c r="G72" i="66"/>
  <c r="G70" i="66"/>
  <c r="G68" i="66"/>
  <c r="G66" i="66"/>
  <c r="G64" i="66"/>
  <c r="G62" i="66"/>
  <c r="G60" i="66"/>
  <c r="G58" i="66"/>
  <c r="G56" i="66"/>
  <c r="G54" i="66"/>
  <c r="G50" i="66"/>
  <c r="G42" i="66"/>
  <c r="G31" i="66"/>
  <c r="G20" i="66"/>
  <c r="B3" i="60"/>
  <c r="B2" i="60"/>
  <c r="G117" i="60"/>
  <c r="G115" i="60"/>
  <c r="G106" i="60"/>
  <c r="G104" i="60"/>
  <c r="G102" i="60"/>
  <c r="G100" i="60"/>
  <c r="G98" i="60"/>
  <c r="G92" i="60"/>
  <c r="G88" i="60"/>
  <c r="G86" i="60"/>
  <c r="E76" i="60"/>
  <c r="G76" i="60" s="1"/>
  <c r="E74" i="60"/>
  <c r="G74" i="60" s="1"/>
  <c r="G72" i="60"/>
  <c r="G70" i="60"/>
  <c r="G68" i="60"/>
  <c r="G66" i="60"/>
  <c r="G64" i="60"/>
  <c r="G62" i="60"/>
  <c r="G60" i="60"/>
  <c r="G58" i="60"/>
  <c r="G56" i="60"/>
  <c r="G54" i="60"/>
  <c r="G50" i="60"/>
  <c r="G42" i="60"/>
  <c r="G31" i="60"/>
  <c r="G20" i="60"/>
  <c r="B3" i="54"/>
  <c r="B2" i="54"/>
  <c r="B112" i="54"/>
  <c r="G103" i="54"/>
  <c r="G101" i="54"/>
  <c r="G92" i="54"/>
  <c r="G90" i="54"/>
  <c r="G88" i="54"/>
  <c r="G86" i="54"/>
  <c r="G84" i="54"/>
  <c r="G82" i="54"/>
  <c r="G80" i="54"/>
  <c r="G78" i="54"/>
  <c r="E76" i="54"/>
  <c r="G76" i="54" s="1"/>
  <c r="G74" i="54"/>
  <c r="G72" i="54"/>
  <c r="G70" i="54"/>
  <c r="G68" i="54"/>
  <c r="G66" i="54"/>
  <c r="G64" i="54"/>
  <c r="G62" i="54"/>
  <c r="G60" i="54"/>
  <c r="G58" i="54"/>
  <c r="G56" i="54"/>
  <c r="G54" i="54"/>
  <c r="G50" i="54"/>
  <c r="G42" i="54"/>
  <c r="G31" i="54"/>
  <c r="G20" i="54"/>
  <c r="B3" i="48"/>
  <c r="B2" i="48"/>
  <c r="G117" i="48"/>
  <c r="G115" i="48"/>
  <c r="G106" i="48"/>
  <c r="G104" i="48"/>
  <c r="G102" i="48"/>
  <c r="G100" i="48"/>
  <c r="G98" i="48"/>
  <c r="G92" i="48"/>
  <c r="G88" i="48"/>
  <c r="G86" i="48"/>
  <c r="E76" i="48"/>
  <c r="G76" i="48" s="1"/>
  <c r="E74" i="48"/>
  <c r="G74" i="48" s="1"/>
  <c r="G72" i="48"/>
  <c r="G70" i="48"/>
  <c r="G68" i="48"/>
  <c r="G66" i="48"/>
  <c r="G64" i="48"/>
  <c r="G62" i="48"/>
  <c r="G60" i="48"/>
  <c r="G58" i="48"/>
  <c r="G56" i="48"/>
  <c r="G54" i="48"/>
  <c r="G50" i="48"/>
  <c r="G42" i="48"/>
  <c r="G31" i="48"/>
  <c r="D34" i="45" l="1"/>
  <c r="G118" i="72"/>
  <c r="D34" i="69" s="1"/>
  <c r="G114" i="78"/>
  <c r="D34" i="75" s="1"/>
  <c r="G112" i="66"/>
  <c r="D34" i="63" s="1"/>
  <c r="G125" i="60"/>
  <c r="D34" i="57" s="1"/>
  <c r="G112" i="54"/>
  <c r="D34" i="51" s="1"/>
  <c r="B3" i="158"/>
  <c r="B2" i="158"/>
  <c r="B3" i="156"/>
  <c r="B2" i="156"/>
  <c r="B3" i="146"/>
  <c r="B2" i="146"/>
  <c r="B3" i="144"/>
  <c r="B2" i="144"/>
  <c r="B3" i="134"/>
  <c r="B2" i="134"/>
  <c r="B3" i="132"/>
  <c r="B2" i="132"/>
  <c r="B3" i="122"/>
  <c r="B2" i="122"/>
  <c r="B3" i="120"/>
  <c r="B2" i="120"/>
  <c r="G238" i="41" l="1"/>
  <c r="D99" i="3"/>
  <c r="G237" i="41"/>
  <c r="G125" i="158"/>
  <c r="G117" i="158"/>
  <c r="G89" i="158"/>
  <c r="G75" i="158"/>
  <c r="G61" i="158"/>
  <c r="G47" i="158"/>
  <c r="G33" i="158"/>
  <c r="B108" i="156"/>
  <c r="G98" i="156"/>
  <c r="G96" i="156"/>
  <c r="G90" i="156"/>
  <c r="E87" i="156"/>
  <c r="G82" i="156"/>
  <c r="G81" i="156"/>
  <c r="E79" i="156"/>
  <c r="E80" i="156" s="1"/>
  <c r="G80" i="156" s="1"/>
  <c r="G76" i="156"/>
  <c r="G74" i="156"/>
  <c r="G69" i="156"/>
  <c r="G67" i="156"/>
  <c r="G66" i="156"/>
  <c r="G65" i="156"/>
  <c r="G62" i="156"/>
  <c r="G61" i="156"/>
  <c r="G60" i="156"/>
  <c r="G59" i="156"/>
  <c r="G58" i="156"/>
  <c r="G57" i="156"/>
  <c r="G56" i="156"/>
  <c r="G55" i="156"/>
  <c r="G53" i="156"/>
  <c r="G50" i="156"/>
  <c r="G49" i="156"/>
  <c r="G45" i="156"/>
  <c r="G42" i="156"/>
  <c r="G41" i="156"/>
  <c r="G40" i="156"/>
  <c r="G39" i="156"/>
  <c r="G35" i="156"/>
  <c r="G34" i="156"/>
  <c r="G33" i="156"/>
  <c r="G32" i="156"/>
  <c r="G31" i="156"/>
  <c r="G30" i="156"/>
  <c r="G29" i="156"/>
  <c r="G28" i="156"/>
  <c r="G27" i="156"/>
  <c r="G26" i="156"/>
  <c r="G24" i="156"/>
  <c r="G124" i="146"/>
  <c r="G116" i="146"/>
  <c r="G89" i="146"/>
  <c r="G75" i="146"/>
  <c r="G61" i="146"/>
  <c r="G47" i="146"/>
  <c r="G33" i="146"/>
  <c r="B107" i="144"/>
  <c r="G97" i="144"/>
  <c r="G95" i="144"/>
  <c r="G89" i="144"/>
  <c r="E86" i="144"/>
  <c r="G81" i="144"/>
  <c r="G80" i="144"/>
  <c r="E79" i="144"/>
  <c r="G79" i="144" s="1"/>
  <c r="G78" i="144"/>
  <c r="G75" i="144"/>
  <c r="E73" i="144"/>
  <c r="G73" i="144" s="1"/>
  <c r="G68" i="144"/>
  <c r="G66" i="144"/>
  <c r="G65" i="144"/>
  <c r="G64" i="144"/>
  <c r="G61" i="144"/>
  <c r="G60" i="144"/>
  <c r="G59" i="144"/>
  <c r="G58" i="144"/>
  <c r="G57" i="144"/>
  <c r="G56" i="144"/>
  <c r="G55" i="144"/>
  <c r="G54" i="144"/>
  <c r="G52" i="144"/>
  <c r="G49" i="144"/>
  <c r="G48" i="144"/>
  <c r="G44" i="144"/>
  <c r="G41" i="144"/>
  <c r="G40" i="144"/>
  <c r="G39" i="144"/>
  <c r="G38" i="144"/>
  <c r="G34" i="144"/>
  <c r="G33" i="144"/>
  <c r="G32" i="144"/>
  <c r="G31" i="144"/>
  <c r="G30" i="144"/>
  <c r="G29" i="144"/>
  <c r="G28" i="144"/>
  <c r="G27" i="144"/>
  <c r="G26" i="144"/>
  <c r="G25" i="144"/>
  <c r="G23" i="144"/>
  <c r="G125" i="134"/>
  <c r="G117" i="134"/>
  <c r="G89" i="134"/>
  <c r="G75" i="134"/>
  <c r="G61" i="134"/>
  <c r="G47" i="134"/>
  <c r="G33" i="134"/>
  <c r="B108" i="132"/>
  <c r="G98" i="132"/>
  <c r="G96" i="132"/>
  <c r="G90" i="132"/>
  <c r="E87" i="132"/>
  <c r="G82" i="132"/>
  <c r="G81" i="132"/>
  <c r="E79" i="132"/>
  <c r="G79" i="132" s="1"/>
  <c r="G76" i="132"/>
  <c r="G74" i="132"/>
  <c r="G69" i="132"/>
  <c r="G67" i="132"/>
  <c r="G66" i="132"/>
  <c r="G65" i="132"/>
  <c r="G62" i="132"/>
  <c r="G61" i="132"/>
  <c r="G60" i="132"/>
  <c r="G59" i="132"/>
  <c r="G58" i="132"/>
  <c r="G57" i="132"/>
  <c r="G56" i="132"/>
  <c r="G55" i="132"/>
  <c r="G53" i="132"/>
  <c r="G50" i="132"/>
  <c r="G49" i="132"/>
  <c r="G45" i="132"/>
  <c r="G42" i="132"/>
  <c r="G41" i="132"/>
  <c r="G40" i="132"/>
  <c r="G39" i="132"/>
  <c r="G35" i="132"/>
  <c r="G34" i="132"/>
  <c r="G33" i="132"/>
  <c r="G32" i="132"/>
  <c r="G31" i="132"/>
  <c r="G30" i="132"/>
  <c r="G29" i="132"/>
  <c r="G28" i="132"/>
  <c r="G27" i="132"/>
  <c r="G26" i="132"/>
  <c r="G24" i="132"/>
  <c r="G126" i="122"/>
  <c r="G117" i="122"/>
  <c r="G89" i="122"/>
  <c r="G75" i="122"/>
  <c r="G61" i="122"/>
  <c r="G47" i="122"/>
  <c r="G33" i="122"/>
  <c r="B107" i="120"/>
  <c r="G97" i="120"/>
  <c r="G95" i="120"/>
  <c r="G89" i="120"/>
  <c r="E86" i="120"/>
  <c r="G81" i="120"/>
  <c r="G80" i="120"/>
  <c r="E78" i="120"/>
  <c r="E79" i="120" s="1"/>
  <c r="G79" i="120" s="1"/>
  <c r="G75" i="120"/>
  <c r="G73" i="120"/>
  <c r="G68" i="120"/>
  <c r="G66" i="120"/>
  <c r="G65" i="120"/>
  <c r="G64" i="120"/>
  <c r="G61" i="120"/>
  <c r="G60" i="120"/>
  <c r="G59" i="120"/>
  <c r="G58" i="120"/>
  <c r="G57" i="120"/>
  <c r="G56" i="120"/>
  <c r="G55" i="120"/>
  <c r="G54" i="120"/>
  <c r="G52" i="120"/>
  <c r="G49" i="120"/>
  <c r="G48" i="120"/>
  <c r="G44" i="120"/>
  <c r="G41" i="120"/>
  <c r="G40" i="120"/>
  <c r="G39" i="120"/>
  <c r="G38" i="120"/>
  <c r="G34" i="120"/>
  <c r="G33" i="120"/>
  <c r="G32" i="120"/>
  <c r="G31" i="120"/>
  <c r="G30" i="120"/>
  <c r="G29" i="120"/>
  <c r="G28" i="120"/>
  <c r="G27" i="120"/>
  <c r="G26" i="120"/>
  <c r="G25" i="120"/>
  <c r="G23" i="120"/>
  <c r="G127" i="158" l="1"/>
  <c r="G79" i="156"/>
  <c r="G108" i="156" s="1"/>
  <c r="G126" i="146"/>
  <c r="G107" i="144"/>
  <c r="G126" i="134"/>
  <c r="E80" i="132"/>
  <c r="G80" i="132" s="1"/>
  <c r="G108" i="132" s="1"/>
  <c r="G128" i="122"/>
  <c r="G78" i="120"/>
  <c r="G107" i="120" s="1"/>
  <c r="G45" i="108" l="1"/>
  <c r="G44" i="96" l="1"/>
  <c r="G29" i="65" l="1"/>
  <c r="G28" i="65"/>
  <c r="G27" i="65"/>
  <c r="G29" i="59" l="1"/>
  <c r="G28" i="59"/>
  <c r="G27" i="59"/>
  <c r="G29" i="53" l="1"/>
  <c r="G28" i="53"/>
  <c r="G27" i="53"/>
  <c r="G29" i="47" l="1"/>
  <c r="G28" i="47"/>
  <c r="G27" i="47"/>
  <c r="E130" i="176" l="1"/>
  <c r="G129" i="176"/>
  <c r="E128" i="176"/>
  <c r="E127" i="176"/>
  <c r="E121" i="176"/>
  <c r="G120" i="176"/>
  <c r="E119" i="176"/>
  <c r="E118" i="176"/>
  <c r="G135" i="176"/>
  <c r="G136" i="176"/>
  <c r="E137" i="176"/>
  <c r="G137" i="176" s="1"/>
  <c r="E138" i="176"/>
  <c r="G138" i="176" s="1"/>
  <c r="G139" i="176"/>
  <c r="E140" i="176"/>
  <c r="G140" i="176" s="1"/>
  <c r="G144" i="176"/>
  <c r="G145" i="176"/>
  <c r="E146" i="176"/>
  <c r="G146" i="176" s="1"/>
  <c r="E147" i="176"/>
  <c r="G147" i="176" s="1"/>
  <c r="E214" i="22"/>
  <c r="G213" i="22"/>
  <c r="E212" i="22"/>
  <c r="E211" i="22"/>
  <c r="G210" i="22"/>
  <c r="G209" i="22"/>
  <c r="E203" i="22"/>
  <c r="G203" i="22" s="1"/>
  <c r="G202" i="22"/>
  <c r="E201" i="22"/>
  <c r="G201" i="22" s="1"/>
  <c r="E200" i="22"/>
  <c r="G200" i="22" s="1"/>
  <c r="G199" i="22"/>
  <c r="G198" i="22"/>
  <c r="E201" i="19"/>
  <c r="G201" i="19" s="1"/>
  <c r="G200" i="19"/>
  <c r="E199" i="19"/>
  <c r="G199" i="19" s="1"/>
  <c r="E198" i="19"/>
  <c r="G198" i="19" s="1"/>
  <c r="G197" i="19"/>
  <c r="G196" i="19"/>
  <c r="E151" i="24"/>
  <c r="G151" i="24" s="1"/>
  <c r="G150" i="24"/>
  <c r="E149" i="24"/>
  <c r="G149" i="24" s="1"/>
  <c r="E148" i="24"/>
  <c r="G148" i="24" s="1"/>
  <c r="G147" i="24"/>
  <c r="G146" i="24"/>
  <c r="G212" i="22" l="1"/>
  <c r="G214" i="22"/>
  <c r="G211" i="22"/>
  <c r="E313" i="32"/>
  <c r="G313" i="32" s="1"/>
  <c r="E293" i="24"/>
  <c r="G293" i="24" s="1"/>
  <c r="E290" i="24"/>
  <c r="G290" i="24" s="1"/>
  <c r="E289" i="24"/>
  <c r="E291" i="24" s="1"/>
  <c r="G291" i="24" s="1"/>
  <c r="G215" i="40"/>
  <c r="G212" i="40"/>
  <c r="E213" i="40"/>
  <c r="G213" i="40" s="1"/>
  <c r="E181" i="81"/>
  <c r="G181" i="81" s="1"/>
  <c r="G180" i="81"/>
  <c r="E179" i="81"/>
  <c r="G179" i="81" s="1"/>
  <c r="E178" i="81"/>
  <c r="G178" i="81" s="1"/>
  <c r="G177" i="81"/>
  <c r="G176" i="81"/>
  <c r="G289" i="24" l="1"/>
  <c r="E292" i="24"/>
  <c r="G292" i="24" s="1"/>
  <c r="E294" i="24"/>
  <c r="G294" i="24" s="1"/>
  <c r="G211" i="40"/>
  <c r="E214" i="40"/>
  <c r="G214" i="40" s="1"/>
  <c r="E216" i="40"/>
  <c r="G216" i="40" s="1"/>
  <c r="C25" i="3" l="1"/>
  <c r="G116" i="68" l="1"/>
  <c r="E159" i="30" l="1"/>
  <c r="G159" i="30" s="1"/>
  <c r="E156" i="30"/>
  <c r="G156" i="30" s="1"/>
  <c r="E155" i="30"/>
  <c r="G155" i="30" s="1"/>
  <c r="G168" i="30"/>
  <c r="G169" i="30"/>
  <c r="E170" i="30"/>
  <c r="G170" i="30" s="1"/>
  <c r="E171" i="30"/>
  <c r="G171" i="30" s="1"/>
  <c r="G172" i="30"/>
  <c r="E173" i="30"/>
  <c r="G173" i="30" s="1"/>
  <c r="E183" i="30"/>
  <c r="G183" i="30" s="1"/>
  <c r="G181" i="30"/>
  <c r="G182" i="30"/>
  <c r="G185" i="30"/>
  <c r="E198" i="43"/>
  <c r="G198" i="43" s="1"/>
  <c r="G197" i="43"/>
  <c r="E196" i="43"/>
  <c r="G196" i="43" s="1"/>
  <c r="E195" i="43"/>
  <c r="G195" i="43" s="1"/>
  <c r="G194" i="43"/>
  <c r="G193" i="43"/>
  <c r="E432" i="28"/>
  <c r="G432" i="28" s="1"/>
  <c r="G431" i="28"/>
  <c r="E430" i="28"/>
  <c r="G430" i="28" s="1"/>
  <c r="E429" i="28"/>
  <c r="G429" i="28" s="1"/>
  <c r="G428" i="28"/>
  <c r="G427" i="28"/>
  <c r="E186" i="30" l="1"/>
  <c r="G186" i="30" s="1"/>
  <c r="E158" i="30"/>
  <c r="G158" i="30" s="1"/>
  <c r="E160" i="30"/>
  <c r="G160" i="30" s="1"/>
  <c r="E157" i="30"/>
  <c r="G157" i="30" s="1"/>
  <c r="E184" i="30"/>
  <c r="G184" i="30" s="1"/>
  <c r="B4" i="177"/>
  <c r="B3" i="177"/>
  <c r="B55" i="177"/>
  <c r="A55" i="177"/>
  <c r="G53" i="177"/>
  <c r="G49" i="177"/>
  <c r="G38" i="177"/>
  <c r="G34" i="177"/>
  <c r="G55" i="177" l="1"/>
  <c r="E73" i="3" s="1"/>
  <c r="C73" i="3" s="1"/>
  <c r="B4" i="176"/>
  <c r="B3" i="176"/>
  <c r="B194" i="176"/>
  <c r="A194" i="176"/>
  <c r="E191" i="176"/>
  <c r="G191" i="176" s="1"/>
  <c r="G190" i="176"/>
  <c r="E189" i="176"/>
  <c r="G189" i="176" s="1"/>
  <c r="E188" i="176"/>
  <c r="G188" i="176" s="1"/>
  <c r="G187" i="176"/>
  <c r="G186" i="176"/>
  <c r="E182" i="176"/>
  <c r="G182" i="176" s="1"/>
  <c r="G181" i="176"/>
  <c r="E180" i="176"/>
  <c r="G180" i="176" s="1"/>
  <c r="E179" i="176"/>
  <c r="G179" i="176" s="1"/>
  <c r="G178" i="176"/>
  <c r="G177" i="176"/>
  <c r="E173" i="176"/>
  <c r="G173" i="176" s="1"/>
  <c r="G172" i="176"/>
  <c r="E171" i="176"/>
  <c r="G171" i="176" s="1"/>
  <c r="E170" i="176"/>
  <c r="G170" i="176" s="1"/>
  <c r="G169" i="176"/>
  <c r="G168" i="176"/>
  <c r="E164" i="176"/>
  <c r="G164" i="176" s="1"/>
  <c r="G163" i="176"/>
  <c r="E162" i="176"/>
  <c r="G162" i="176" s="1"/>
  <c r="E161" i="176"/>
  <c r="G161" i="176" s="1"/>
  <c r="G160" i="176"/>
  <c r="G159" i="176"/>
  <c r="E149" i="176"/>
  <c r="G149" i="176" s="1"/>
  <c r="G148" i="176"/>
  <c r="E108" i="176"/>
  <c r="G108" i="176" s="1"/>
  <c r="G107" i="176"/>
  <c r="E106" i="176"/>
  <c r="G106" i="176" s="1"/>
  <c r="E105" i="176"/>
  <c r="G105" i="176" s="1"/>
  <c r="G104" i="176"/>
  <c r="G103" i="176"/>
  <c r="G99" i="176"/>
  <c r="G98" i="176"/>
  <c r="G97" i="176"/>
  <c r="G96" i="176"/>
  <c r="G95" i="176"/>
  <c r="G94" i="176"/>
  <c r="G92" i="176"/>
  <c r="G91" i="176"/>
  <c r="G90" i="176"/>
  <c r="G89" i="176"/>
  <c r="G88" i="176"/>
  <c r="G87" i="176"/>
  <c r="G73" i="176"/>
  <c r="E71" i="176"/>
  <c r="G71" i="176" s="1"/>
  <c r="G69" i="176"/>
  <c r="E64" i="176"/>
  <c r="G64" i="176" s="1"/>
  <c r="E62" i="176"/>
  <c r="G62" i="176" s="1"/>
  <c r="G60" i="176"/>
  <c r="G199" i="176" l="1"/>
  <c r="I58" i="3" s="1"/>
  <c r="G197" i="176"/>
  <c r="G196" i="176"/>
  <c r="G198" i="176"/>
  <c r="H58" i="3" s="1"/>
  <c r="G200" i="176"/>
  <c r="G201" i="176"/>
  <c r="K58" i="3" s="1"/>
  <c r="G194" i="176"/>
  <c r="F58" i="3"/>
  <c r="J58" i="3"/>
  <c r="G58" i="3"/>
  <c r="G21" i="175" l="1"/>
  <c r="G23" i="175"/>
  <c r="G25" i="175"/>
  <c r="G27" i="175"/>
  <c r="G29" i="175"/>
  <c r="G33" i="175"/>
  <c r="G37" i="175"/>
  <c r="G39" i="175"/>
  <c r="G41" i="175"/>
  <c r="G43" i="175"/>
  <c r="G47" i="175"/>
  <c r="G49" i="175"/>
  <c r="G51" i="175"/>
  <c r="G59" i="175"/>
  <c r="G74" i="170"/>
  <c r="G46" i="170"/>
  <c r="B3" i="175"/>
  <c r="B2" i="175"/>
  <c r="B3" i="174"/>
  <c r="B2" i="174"/>
  <c r="B3" i="173"/>
  <c r="B2" i="173"/>
  <c r="B3" i="172"/>
  <c r="B2" i="172"/>
  <c r="B3" i="171"/>
  <c r="B2" i="171"/>
  <c r="B3" i="170"/>
  <c r="B2" i="170"/>
  <c r="B3" i="169"/>
  <c r="B2" i="169"/>
  <c r="B3" i="168"/>
  <c r="B2" i="168"/>
  <c r="B3" i="167"/>
  <c r="B2" i="167"/>
  <c r="A63" i="175"/>
  <c r="A65" i="175" s="1"/>
  <c r="A67" i="175" s="1"/>
  <c r="E53" i="175"/>
  <c r="G53" i="175" s="1"/>
  <c r="E43" i="175"/>
  <c r="E35" i="175"/>
  <c r="E45" i="175" s="1"/>
  <c r="G45" i="175" s="1"/>
  <c r="G61" i="174"/>
  <c r="G59" i="174"/>
  <c r="G53" i="174"/>
  <c r="G51" i="174"/>
  <c r="G49" i="174"/>
  <c r="G47" i="174"/>
  <c r="G45" i="174"/>
  <c r="G43" i="174"/>
  <c r="G41" i="174"/>
  <c r="G39" i="174"/>
  <c r="G37" i="174"/>
  <c r="G35" i="174"/>
  <c r="G33" i="174"/>
  <c r="G31" i="174"/>
  <c r="G29" i="174"/>
  <c r="G27" i="174"/>
  <c r="G25" i="174"/>
  <c r="G23" i="174"/>
  <c r="G21" i="174"/>
  <c r="G66" i="173"/>
  <c r="G64" i="173"/>
  <c r="G62" i="173"/>
  <c r="G60" i="173"/>
  <c r="G39" i="173"/>
  <c r="G36" i="173"/>
  <c r="G34" i="173"/>
  <c r="G32" i="173"/>
  <c r="E30" i="173"/>
  <c r="G30" i="173" s="1"/>
  <c r="G28" i="173"/>
  <c r="G45" i="172"/>
  <c r="G43" i="172"/>
  <c r="G41" i="172"/>
  <c r="G39" i="172"/>
  <c r="G35" i="172"/>
  <c r="G29" i="172"/>
  <c r="G27" i="172"/>
  <c r="G25" i="172"/>
  <c r="G23" i="172"/>
  <c r="G44" i="171"/>
  <c r="G42" i="171"/>
  <c r="G31" i="169"/>
  <c r="G29" i="169"/>
  <c r="G27" i="169"/>
  <c r="G25" i="169"/>
  <c r="G23" i="169"/>
  <c r="G21" i="169"/>
  <c r="B74" i="168"/>
  <c r="G59" i="168"/>
  <c r="G53" i="168"/>
  <c r="G52" i="168"/>
  <c r="G51" i="168"/>
  <c r="G48" i="168"/>
  <c r="G45" i="168"/>
  <c r="G44" i="168"/>
  <c r="G41" i="168"/>
  <c r="G38" i="168"/>
  <c r="G35" i="168"/>
  <c r="G34" i="168"/>
  <c r="G30" i="168"/>
  <c r="G29" i="168"/>
  <c r="G28" i="168"/>
  <c r="G27" i="168"/>
  <c r="G26" i="168"/>
  <c r="G25" i="168"/>
  <c r="G24" i="168"/>
  <c r="G65" i="174" l="1"/>
  <c r="D42" i="167" s="1"/>
  <c r="E84" i="3" s="1"/>
  <c r="G46" i="171"/>
  <c r="D36" i="167" s="1"/>
  <c r="E80" i="3" s="1"/>
  <c r="G53" i="172"/>
  <c r="D38" i="167" s="1"/>
  <c r="E81" i="3" s="1"/>
  <c r="G35" i="175"/>
  <c r="G69" i="175" s="1"/>
  <c r="D44" i="167" s="1"/>
  <c r="G37" i="169"/>
  <c r="D32" i="167" s="1"/>
  <c r="E78" i="3" s="1"/>
  <c r="G72" i="173"/>
  <c r="D40" i="167" s="1"/>
  <c r="E82" i="3" s="1"/>
  <c r="G74" i="168"/>
  <c r="D30" i="167" s="1"/>
  <c r="E77" i="3" s="1"/>
  <c r="E85" i="3" l="1"/>
  <c r="G76" i="170"/>
  <c r="D34" i="167" s="1"/>
  <c r="E79" i="3" s="1"/>
  <c r="E88" i="3" s="1"/>
  <c r="D47" i="167" l="1"/>
  <c r="B3" i="166"/>
  <c r="B2" i="166"/>
  <c r="B3" i="165"/>
  <c r="B2" i="165"/>
  <c r="B3" i="164"/>
  <c r="B2" i="164"/>
  <c r="B3" i="163"/>
  <c r="B2" i="163"/>
  <c r="B3" i="162"/>
  <c r="B2" i="162"/>
  <c r="B3" i="161"/>
  <c r="B2" i="161"/>
  <c r="B3" i="160"/>
  <c r="B2" i="160"/>
  <c r="B3" i="159"/>
  <c r="B2" i="159"/>
  <c r="B3" i="157"/>
  <c r="B2" i="157"/>
  <c r="B3" i="155"/>
  <c r="B2" i="155"/>
  <c r="G24" i="166"/>
  <c r="G21" i="166"/>
  <c r="G36" i="166" s="1"/>
  <c r="D50" i="155" s="1"/>
  <c r="K87" i="3" s="1"/>
  <c r="G29" i="165"/>
  <c r="G27" i="165"/>
  <c r="G25" i="165"/>
  <c r="G23" i="165"/>
  <c r="G21" i="165"/>
  <c r="G61" i="164"/>
  <c r="G59" i="164"/>
  <c r="G57" i="164"/>
  <c r="G53" i="164"/>
  <c r="G51" i="164"/>
  <c r="G49" i="164"/>
  <c r="G47" i="164"/>
  <c r="G45" i="164"/>
  <c r="G43" i="164"/>
  <c r="G41" i="164"/>
  <c r="G37" i="164"/>
  <c r="G35" i="164"/>
  <c r="G33" i="164"/>
  <c r="G29" i="164"/>
  <c r="G27" i="164"/>
  <c r="G25" i="164"/>
  <c r="G23" i="164"/>
  <c r="G21" i="164"/>
  <c r="G47" i="163"/>
  <c r="E45" i="163"/>
  <c r="G45" i="163" s="1"/>
  <c r="G43" i="163"/>
  <c r="G41" i="163"/>
  <c r="G38" i="163"/>
  <c r="G36" i="163"/>
  <c r="G34" i="163"/>
  <c r="G32" i="163"/>
  <c r="G30" i="163"/>
  <c r="G28" i="163"/>
  <c r="G26" i="163"/>
  <c r="G24" i="163"/>
  <c r="G22" i="163"/>
  <c r="G31" i="162"/>
  <c r="G29" i="162"/>
  <c r="G25" i="162"/>
  <c r="G66" i="161"/>
  <c r="G64" i="161"/>
  <c r="G62" i="161"/>
  <c r="G60" i="161"/>
  <c r="G50" i="161"/>
  <c r="G41" i="161"/>
  <c r="G36" i="161"/>
  <c r="G34" i="161"/>
  <c r="G32" i="161"/>
  <c r="G30" i="161"/>
  <c r="G26" i="161"/>
  <c r="G24" i="161"/>
  <c r="G49" i="160"/>
  <c r="G47" i="160"/>
  <c r="G45" i="160"/>
  <c r="G43" i="160"/>
  <c r="G41" i="160"/>
  <c r="G37" i="160"/>
  <c r="G35" i="160"/>
  <c r="G33" i="160"/>
  <c r="G31" i="160"/>
  <c r="G29" i="160"/>
  <c r="G27" i="160"/>
  <c r="G25" i="160"/>
  <c r="G21" i="160"/>
  <c r="G55" i="159"/>
  <c r="E48" i="159"/>
  <c r="G43" i="159"/>
  <c r="E38" i="159"/>
  <c r="G35" i="157"/>
  <c r="G33" i="157"/>
  <c r="G31" i="157"/>
  <c r="G29" i="157"/>
  <c r="G27" i="157"/>
  <c r="G25" i="157"/>
  <c r="G23" i="157"/>
  <c r="G21" i="157"/>
  <c r="D36" i="155" l="1"/>
  <c r="K80" i="3" s="1"/>
  <c r="G53" i="160"/>
  <c r="D38" i="155" s="1"/>
  <c r="K81" i="3" s="1"/>
  <c r="G37" i="162"/>
  <c r="D42" i="155" s="1"/>
  <c r="K83" i="3" s="1"/>
  <c r="D34" i="155"/>
  <c r="K79" i="3" s="1"/>
  <c r="G71" i="164"/>
  <c r="D46" i="155" s="1"/>
  <c r="K85" i="3" s="1"/>
  <c r="G72" i="161"/>
  <c r="D40" i="155" s="1"/>
  <c r="K82" i="3" s="1"/>
  <c r="D30" i="155"/>
  <c r="G51" i="163"/>
  <c r="D44" i="155" s="1"/>
  <c r="K84" i="3" s="1"/>
  <c r="G41" i="157"/>
  <c r="D32" i="155" s="1"/>
  <c r="K78" i="3" s="1"/>
  <c r="G31" i="165"/>
  <c r="D48" i="155" s="1"/>
  <c r="K86" i="3" s="1"/>
  <c r="B3" i="154"/>
  <c r="B2" i="154"/>
  <c r="B3" i="153"/>
  <c r="B2" i="153"/>
  <c r="B3" i="152"/>
  <c r="B2" i="152"/>
  <c r="B3" i="151"/>
  <c r="B2" i="151"/>
  <c r="B3" i="150"/>
  <c r="B2" i="150"/>
  <c r="B3" i="149"/>
  <c r="B2" i="149"/>
  <c r="B3" i="148"/>
  <c r="B2" i="148"/>
  <c r="B3" i="147"/>
  <c r="B2" i="147"/>
  <c r="B3" i="145"/>
  <c r="B2" i="145"/>
  <c r="B3" i="143"/>
  <c r="B2" i="143"/>
  <c r="G24" i="154"/>
  <c r="G21" i="154"/>
  <c r="G29" i="153"/>
  <c r="G27" i="153"/>
  <c r="G25" i="153"/>
  <c r="G23" i="153"/>
  <c r="G21" i="153"/>
  <c r="G61" i="152"/>
  <c r="G59" i="152"/>
  <c r="G57" i="152"/>
  <c r="G53" i="152"/>
  <c r="G51" i="152"/>
  <c r="G49" i="152"/>
  <c r="G47" i="152"/>
  <c r="E45" i="152"/>
  <c r="G45" i="152" s="1"/>
  <c r="E43" i="152"/>
  <c r="G43" i="152" s="1"/>
  <c r="G41" i="152"/>
  <c r="G37" i="152"/>
  <c r="E35" i="152"/>
  <c r="G35" i="152" s="1"/>
  <c r="G33" i="152"/>
  <c r="G29" i="152"/>
  <c r="G27" i="152"/>
  <c r="G25" i="152"/>
  <c r="G23" i="152"/>
  <c r="G21" i="152"/>
  <c r="G47" i="151"/>
  <c r="G45" i="151"/>
  <c r="G43" i="151"/>
  <c r="G41" i="151"/>
  <c r="G38" i="151"/>
  <c r="G36" i="151"/>
  <c r="G34" i="151"/>
  <c r="G32" i="151"/>
  <c r="G30" i="151"/>
  <c r="G28" i="151"/>
  <c r="G26" i="151"/>
  <c r="G24" i="151"/>
  <c r="G22" i="151"/>
  <c r="G31" i="150"/>
  <c r="G29" i="150"/>
  <c r="G25" i="150"/>
  <c r="G62" i="149"/>
  <c r="G50" i="149"/>
  <c r="G41" i="149"/>
  <c r="E36" i="149"/>
  <c r="G36" i="149" s="1"/>
  <c r="G34" i="149"/>
  <c r="E32" i="149"/>
  <c r="G32" i="149" s="1"/>
  <c r="G30" i="149"/>
  <c r="G26" i="149"/>
  <c r="G24" i="149"/>
  <c r="G49" i="148"/>
  <c r="G47" i="148"/>
  <c r="G45" i="148"/>
  <c r="G43" i="148"/>
  <c r="G41" i="148"/>
  <c r="G37" i="148"/>
  <c r="G35" i="148"/>
  <c r="G33" i="148"/>
  <c r="G31" i="148"/>
  <c r="G29" i="148"/>
  <c r="G27" i="148"/>
  <c r="G25" i="148"/>
  <c r="G21" i="148"/>
  <c r="G55" i="147"/>
  <c r="G53" i="147"/>
  <c r="E48" i="147"/>
  <c r="G43" i="147"/>
  <c r="E40" i="147"/>
  <c r="E38" i="147"/>
  <c r="G35" i="145"/>
  <c r="G33" i="145"/>
  <c r="G31" i="145"/>
  <c r="G29" i="145"/>
  <c r="G27" i="145"/>
  <c r="G25" i="145"/>
  <c r="G23" i="145"/>
  <c r="G21" i="145"/>
  <c r="G36" i="154" l="1"/>
  <c r="D50" i="143" s="1"/>
  <c r="J87" i="3" s="1"/>
  <c r="D34" i="143"/>
  <c r="J79" i="3" s="1"/>
  <c r="G41" i="145"/>
  <c r="D32" i="143" s="1"/>
  <c r="J78" i="3" s="1"/>
  <c r="K77" i="3"/>
  <c r="K88" i="3" s="1"/>
  <c r="D53" i="155"/>
  <c r="G71" i="152"/>
  <c r="D46" i="143" s="1"/>
  <c r="J85" i="3" s="1"/>
  <c r="G72" i="149"/>
  <c r="D40" i="143" s="1"/>
  <c r="J82" i="3" s="1"/>
  <c r="G57" i="147"/>
  <c r="D36" i="143" s="1"/>
  <c r="J80" i="3" s="1"/>
  <c r="G53" i="148"/>
  <c r="D38" i="143" s="1"/>
  <c r="J81" i="3" s="1"/>
  <c r="G52" i="151"/>
  <c r="D44" i="143" s="1"/>
  <c r="J84" i="3" s="1"/>
  <c r="G31" i="153"/>
  <c r="D48" i="143" s="1"/>
  <c r="J86" i="3" s="1"/>
  <c r="D30" i="143"/>
  <c r="G37" i="150"/>
  <c r="D42" i="143" s="1"/>
  <c r="J83" i="3" s="1"/>
  <c r="B3" i="142"/>
  <c r="B2" i="142"/>
  <c r="B3" i="141"/>
  <c r="B2" i="141"/>
  <c r="B3" i="140"/>
  <c r="B2" i="140"/>
  <c r="B3" i="139"/>
  <c r="B2" i="139"/>
  <c r="B3" i="138"/>
  <c r="B2" i="138"/>
  <c r="B3" i="137"/>
  <c r="B2" i="137"/>
  <c r="B3" i="136"/>
  <c r="B2" i="136"/>
  <c r="B3" i="135"/>
  <c r="B2" i="135"/>
  <c r="B3" i="133"/>
  <c r="B2" i="133"/>
  <c r="B3" i="131"/>
  <c r="B2" i="131"/>
  <c r="G24" i="142"/>
  <c r="G21" i="142"/>
  <c r="G29" i="141"/>
  <c r="G27" i="141"/>
  <c r="G25" i="141"/>
  <c r="G23" i="141"/>
  <c r="G21" i="141"/>
  <c r="G61" i="140"/>
  <c r="G59" i="140"/>
  <c r="G57" i="140"/>
  <c r="G53" i="140"/>
  <c r="G51" i="140"/>
  <c r="G49" i="140"/>
  <c r="G47" i="140"/>
  <c r="G45" i="140"/>
  <c r="G43" i="140"/>
  <c r="G41" i="140"/>
  <c r="G37" i="140"/>
  <c r="G35" i="140"/>
  <c r="G33" i="140"/>
  <c r="G29" i="140"/>
  <c r="G27" i="140"/>
  <c r="G25" i="140"/>
  <c r="G23" i="140"/>
  <c r="G21" i="140"/>
  <c r="G45" i="139"/>
  <c r="E43" i="139"/>
  <c r="G43" i="139" s="1"/>
  <c r="G41" i="139"/>
  <c r="G39" i="139"/>
  <c r="G36" i="139"/>
  <c r="G34" i="139"/>
  <c r="G32" i="139"/>
  <c r="G30" i="139"/>
  <c r="G28" i="139"/>
  <c r="G26" i="139"/>
  <c r="G24" i="139"/>
  <c r="G22" i="139"/>
  <c r="G20" i="139"/>
  <c r="G31" i="138"/>
  <c r="G29" i="138"/>
  <c r="G25" i="138"/>
  <c r="G62" i="137"/>
  <c r="G50" i="137"/>
  <c r="G41" i="137"/>
  <c r="G36" i="137"/>
  <c r="G34" i="137"/>
  <c r="G32" i="137"/>
  <c r="G30" i="137"/>
  <c r="G26" i="137"/>
  <c r="G24" i="137"/>
  <c r="G49" i="136"/>
  <c r="G47" i="136"/>
  <c r="G45" i="136"/>
  <c r="G43" i="136"/>
  <c r="G41" i="136"/>
  <c r="G37" i="136"/>
  <c r="G35" i="136"/>
  <c r="G33" i="136"/>
  <c r="G31" i="136"/>
  <c r="G29" i="136"/>
  <c r="G27" i="136"/>
  <c r="G25" i="136"/>
  <c r="G21" i="136"/>
  <c r="G55" i="135"/>
  <c r="G53" i="135"/>
  <c r="E48" i="135"/>
  <c r="G43" i="135"/>
  <c r="E38" i="135"/>
  <c r="D34" i="131"/>
  <c r="I79" i="3" s="1"/>
  <c r="G35" i="133"/>
  <c r="G33" i="133"/>
  <c r="G31" i="133"/>
  <c r="G29" i="133"/>
  <c r="G27" i="133"/>
  <c r="G25" i="133"/>
  <c r="G23" i="133"/>
  <c r="G21" i="133"/>
  <c r="G36" i="142" l="1"/>
  <c r="D50" i="131" s="1"/>
  <c r="I87" i="3" s="1"/>
  <c r="G31" i="141"/>
  <c r="D48" i="131" s="1"/>
  <c r="I86" i="3" s="1"/>
  <c r="G41" i="133"/>
  <c r="D32" i="131" s="1"/>
  <c r="I78" i="3" s="1"/>
  <c r="G37" i="138"/>
  <c r="D42" i="131" s="1"/>
  <c r="I83" i="3" s="1"/>
  <c r="G71" i="140"/>
  <c r="D46" i="131" s="1"/>
  <c r="I85" i="3" s="1"/>
  <c r="G72" i="137"/>
  <c r="D40" i="131" s="1"/>
  <c r="I82" i="3" s="1"/>
  <c r="G53" i="136"/>
  <c r="D38" i="131" s="1"/>
  <c r="I81" i="3" s="1"/>
  <c r="G49" i="139"/>
  <c r="D44" i="131" s="1"/>
  <c r="I84" i="3" s="1"/>
  <c r="D30" i="131"/>
  <c r="D53" i="143"/>
  <c r="J77" i="3"/>
  <c r="J88" i="3" s="1"/>
  <c r="D36" i="131"/>
  <c r="I80" i="3" s="1"/>
  <c r="I77" i="3" l="1"/>
  <c r="I88" i="3" s="1"/>
  <c r="D53" i="131"/>
  <c r="B3" i="130"/>
  <c r="B2" i="130"/>
  <c r="B3" i="129"/>
  <c r="B2" i="129"/>
  <c r="B3" i="128"/>
  <c r="B2" i="128"/>
  <c r="B3" i="127"/>
  <c r="B2" i="127"/>
  <c r="B3" i="126"/>
  <c r="B2" i="126"/>
  <c r="B3" i="125"/>
  <c r="B2" i="125"/>
  <c r="B3" i="124"/>
  <c r="B2" i="124"/>
  <c r="B3" i="123"/>
  <c r="B2" i="123"/>
  <c r="B3" i="121"/>
  <c r="B2" i="121"/>
  <c r="B3" i="119"/>
  <c r="B2" i="119"/>
  <c r="G24" i="130"/>
  <c r="G21" i="130"/>
  <c r="G29" i="129"/>
  <c r="G27" i="129"/>
  <c r="G25" i="129"/>
  <c r="G23" i="129"/>
  <c r="G21" i="129"/>
  <c r="G59" i="128"/>
  <c r="G57" i="128"/>
  <c r="G55" i="128"/>
  <c r="G51" i="128"/>
  <c r="G49" i="128"/>
  <c r="G47" i="128"/>
  <c r="G45" i="128"/>
  <c r="G43" i="128"/>
  <c r="G41" i="128"/>
  <c r="G39" i="128"/>
  <c r="G35" i="128"/>
  <c r="G33" i="128"/>
  <c r="G31" i="128"/>
  <c r="G27" i="128"/>
  <c r="G25" i="128"/>
  <c r="G23" i="128"/>
  <c r="G21" i="128"/>
  <c r="G19" i="128"/>
  <c r="G46" i="127"/>
  <c r="G44" i="127"/>
  <c r="G42" i="127"/>
  <c r="G40" i="127"/>
  <c r="G37" i="127"/>
  <c r="G35" i="127"/>
  <c r="G33" i="127"/>
  <c r="G31" i="127"/>
  <c r="G29" i="127"/>
  <c r="G27" i="127"/>
  <c r="G25" i="127"/>
  <c r="G23" i="127"/>
  <c r="G21" i="127"/>
  <c r="G30" i="126"/>
  <c r="G28" i="126"/>
  <c r="G24" i="126"/>
  <c r="G62" i="125"/>
  <c r="G50" i="125"/>
  <c r="G41" i="125"/>
  <c r="G36" i="125"/>
  <c r="G34" i="125"/>
  <c r="G32" i="125"/>
  <c r="G30" i="125"/>
  <c r="G26" i="125"/>
  <c r="G24" i="125"/>
  <c r="G49" i="124"/>
  <c r="G47" i="124"/>
  <c r="G45" i="124"/>
  <c r="G43" i="124"/>
  <c r="G41" i="124"/>
  <c r="G37" i="124"/>
  <c r="G35" i="124"/>
  <c r="G33" i="124"/>
  <c r="G31" i="124"/>
  <c r="G29" i="124"/>
  <c r="G27" i="124"/>
  <c r="G25" i="124"/>
  <c r="G21" i="124"/>
  <c r="G55" i="123"/>
  <c r="G53" i="123"/>
  <c r="G43" i="123"/>
  <c r="E38" i="123"/>
  <c r="D34" i="119"/>
  <c r="H79" i="3" s="1"/>
  <c r="G35" i="121"/>
  <c r="G33" i="121"/>
  <c r="G31" i="121"/>
  <c r="G29" i="121"/>
  <c r="G27" i="121"/>
  <c r="G25" i="121"/>
  <c r="G23" i="121"/>
  <c r="G21" i="121"/>
  <c r="G57" i="123" l="1"/>
  <c r="D36" i="119" s="1"/>
  <c r="H80" i="3" s="1"/>
  <c r="G50" i="127"/>
  <c r="D44" i="119" s="1"/>
  <c r="H84" i="3" s="1"/>
  <c r="G36" i="130"/>
  <c r="D50" i="119" s="1"/>
  <c r="H87" i="3" s="1"/>
  <c r="G41" i="121"/>
  <c r="D32" i="119" s="1"/>
  <c r="H78" i="3" s="1"/>
  <c r="G72" i="125"/>
  <c r="D40" i="119" s="1"/>
  <c r="H82" i="3" s="1"/>
  <c r="G53" i="124"/>
  <c r="D38" i="119" s="1"/>
  <c r="H81" i="3" s="1"/>
  <c r="D30" i="119"/>
  <c r="H77" i="3" s="1"/>
  <c r="D42" i="119"/>
  <c r="H83" i="3" s="1"/>
  <c r="G69" i="128"/>
  <c r="D46" i="119" s="1"/>
  <c r="H85" i="3" s="1"/>
  <c r="G31" i="129"/>
  <c r="D48" i="119" s="1"/>
  <c r="H86" i="3" s="1"/>
  <c r="B3" i="118"/>
  <c r="B2" i="118"/>
  <c r="B3" i="117"/>
  <c r="B2" i="117"/>
  <c r="B3" i="116"/>
  <c r="B2" i="116"/>
  <c r="B3" i="115"/>
  <c r="B2" i="115"/>
  <c r="B3" i="114"/>
  <c r="B2" i="114"/>
  <c r="B3" i="113"/>
  <c r="B2" i="113"/>
  <c r="B3" i="112"/>
  <c r="B2" i="112"/>
  <c r="B3" i="111"/>
  <c r="B2" i="111"/>
  <c r="B3" i="110"/>
  <c r="B2" i="110"/>
  <c r="B3" i="109"/>
  <c r="B2" i="109"/>
  <c r="B3" i="108"/>
  <c r="B2" i="108"/>
  <c r="B3" i="107"/>
  <c r="B2" i="107"/>
  <c r="G24" i="118"/>
  <c r="G21" i="118"/>
  <c r="G29" i="117"/>
  <c r="G27" i="117"/>
  <c r="G25" i="117"/>
  <c r="G23" i="117"/>
  <c r="G61" i="116"/>
  <c r="G59" i="116"/>
  <c r="G57" i="116"/>
  <c r="G53" i="116"/>
  <c r="G51" i="116"/>
  <c r="G49" i="116"/>
  <c r="G47" i="116"/>
  <c r="G45" i="116"/>
  <c r="G43" i="116"/>
  <c r="G41" i="116"/>
  <c r="G37" i="116"/>
  <c r="G35" i="116"/>
  <c r="G33" i="116"/>
  <c r="G29" i="116"/>
  <c r="G27" i="116"/>
  <c r="G25" i="116"/>
  <c r="G23" i="116"/>
  <c r="G21" i="116"/>
  <c r="G45" i="115"/>
  <c r="E43" i="115"/>
  <c r="G43" i="115" s="1"/>
  <c r="G41" i="115"/>
  <c r="G39" i="115"/>
  <c r="G36" i="115"/>
  <c r="G34" i="115"/>
  <c r="G32" i="115"/>
  <c r="G30" i="115"/>
  <c r="G28" i="115"/>
  <c r="G26" i="115"/>
  <c r="G24" i="115"/>
  <c r="G22" i="115"/>
  <c r="G20" i="115"/>
  <c r="G31" i="114"/>
  <c r="G29" i="114"/>
  <c r="G62" i="113"/>
  <c r="G50" i="113"/>
  <c r="G41" i="113"/>
  <c r="G36" i="113"/>
  <c r="G34" i="113"/>
  <c r="G32" i="113"/>
  <c r="G30" i="113"/>
  <c r="G26" i="113"/>
  <c r="G24" i="113"/>
  <c r="G49" i="112"/>
  <c r="G47" i="112"/>
  <c r="G45" i="112"/>
  <c r="G43" i="112"/>
  <c r="G41" i="112"/>
  <c r="G37" i="112"/>
  <c r="G35" i="112"/>
  <c r="G33" i="112"/>
  <c r="G31" i="112"/>
  <c r="G29" i="112"/>
  <c r="G27" i="112"/>
  <c r="G25" i="112"/>
  <c r="G21" i="112"/>
  <c r="G55" i="111"/>
  <c r="G53" i="111"/>
  <c r="E48" i="111"/>
  <c r="G43" i="111"/>
  <c r="E38" i="111"/>
  <c r="G125" i="110"/>
  <c r="G117" i="110"/>
  <c r="G89" i="110"/>
  <c r="G75" i="110"/>
  <c r="G61" i="110"/>
  <c r="G47" i="110"/>
  <c r="G33" i="110"/>
  <c r="G35" i="109"/>
  <c r="G33" i="109"/>
  <c r="G31" i="109"/>
  <c r="G29" i="109"/>
  <c r="G27" i="109"/>
  <c r="G25" i="109"/>
  <c r="G23" i="109"/>
  <c r="G21" i="109"/>
  <c r="B108" i="108"/>
  <c r="G98" i="108"/>
  <c r="G96" i="108"/>
  <c r="G90" i="108"/>
  <c r="E87" i="108"/>
  <c r="G82" i="108"/>
  <c r="G81" i="108"/>
  <c r="E79" i="108"/>
  <c r="E80" i="108" s="1"/>
  <c r="G80" i="108" s="1"/>
  <c r="G76" i="108"/>
  <c r="G74" i="108"/>
  <c r="G69" i="108"/>
  <c r="G67" i="108"/>
  <c r="G66" i="108"/>
  <c r="G65" i="108"/>
  <c r="G62" i="108"/>
  <c r="G61" i="108"/>
  <c r="G60" i="108"/>
  <c r="G59" i="108"/>
  <c r="G58" i="108"/>
  <c r="G57" i="108"/>
  <c r="G56" i="108"/>
  <c r="G55" i="108"/>
  <c r="G53" i="108"/>
  <c r="G50" i="108"/>
  <c r="G49" i="108"/>
  <c r="G42" i="108"/>
  <c r="G41" i="108"/>
  <c r="G40" i="108"/>
  <c r="G39" i="108"/>
  <c r="G35" i="108"/>
  <c r="G34" i="108"/>
  <c r="G33" i="108"/>
  <c r="G32" i="108"/>
  <c r="G31" i="108"/>
  <c r="G30" i="108"/>
  <c r="G29" i="108"/>
  <c r="G28" i="108"/>
  <c r="G27" i="108"/>
  <c r="G26" i="108"/>
  <c r="G24" i="108"/>
  <c r="G41" i="109" l="1"/>
  <c r="D32" i="107" s="1"/>
  <c r="G78" i="3" s="1"/>
  <c r="G36" i="118"/>
  <c r="D50" i="107" s="1"/>
  <c r="G87" i="3" s="1"/>
  <c r="G127" i="110"/>
  <c r="D34" i="107" s="1"/>
  <c r="G79" i="3" s="1"/>
  <c r="H88" i="3"/>
  <c r="G71" i="116"/>
  <c r="D46" i="107" s="1"/>
  <c r="G85" i="3" s="1"/>
  <c r="G53" i="112"/>
  <c r="D38" i="107" s="1"/>
  <c r="G81" i="3" s="1"/>
  <c r="G49" i="115"/>
  <c r="D44" i="107" s="1"/>
  <c r="G84" i="3" s="1"/>
  <c r="G79" i="108"/>
  <c r="G108" i="108" s="1"/>
  <c r="D30" i="107" s="1"/>
  <c r="G72" i="113"/>
  <c r="D40" i="107" s="1"/>
  <c r="G82" i="3" s="1"/>
  <c r="G57" i="111"/>
  <c r="D36" i="107" s="1"/>
  <c r="G80" i="3" s="1"/>
  <c r="D48" i="107"/>
  <c r="G86" i="3" s="1"/>
  <c r="D42" i="107"/>
  <c r="G83" i="3" s="1"/>
  <c r="D53" i="119"/>
  <c r="B3" i="106"/>
  <c r="B2" i="106"/>
  <c r="B3" i="105"/>
  <c r="B2" i="105"/>
  <c r="B3" i="104"/>
  <c r="B2" i="104"/>
  <c r="B3" i="103"/>
  <c r="B2" i="103"/>
  <c r="B3" i="102"/>
  <c r="B2" i="102"/>
  <c r="B3" i="101"/>
  <c r="B2" i="101"/>
  <c r="B3" i="100"/>
  <c r="B2" i="100"/>
  <c r="B3" i="99"/>
  <c r="B2" i="99"/>
  <c r="B3" i="98"/>
  <c r="B2" i="98"/>
  <c r="B3" i="97"/>
  <c r="B2" i="97"/>
  <c r="B3" i="96"/>
  <c r="B2" i="96"/>
  <c r="B3" i="95"/>
  <c r="B2" i="95"/>
  <c r="G23" i="106"/>
  <c r="G20" i="106"/>
  <c r="G29" i="105"/>
  <c r="G27" i="105"/>
  <c r="G25" i="105"/>
  <c r="G23" i="105"/>
  <c r="G21" i="105"/>
  <c r="G61" i="104"/>
  <c r="G59" i="104"/>
  <c r="G57" i="104"/>
  <c r="G53" i="104"/>
  <c r="G51" i="104"/>
  <c r="G49" i="104"/>
  <c r="G47" i="104"/>
  <c r="G45" i="104"/>
  <c r="G43" i="104"/>
  <c r="G41" i="104"/>
  <c r="G37" i="104"/>
  <c r="G35" i="104"/>
  <c r="G33" i="104"/>
  <c r="G29" i="104"/>
  <c r="G27" i="104"/>
  <c r="G25" i="104"/>
  <c r="G23" i="104"/>
  <c r="G21" i="104"/>
  <c r="G45" i="103"/>
  <c r="G43" i="103"/>
  <c r="G41" i="103"/>
  <c r="G39" i="103"/>
  <c r="G36" i="103"/>
  <c r="G34" i="103"/>
  <c r="G32" i="103"/>
  <c r="G30" i="103"/>
  <c r="G28" i="103"/>
  <c r="G26" i="103"/>
  <c r="G24" i="103"/>
  <c r="G22" i="103"/>
  <c r="G20" i="103"/>
  <c r="G30" i="102"/>
  <c r="G28" i="102"/>
  <c r="G24" i="102"/>
  <c r="G62" i="101"/>
  <c r="G50" i="101"/>
  <c r="G41" i="101"/>
  <c r="G36" i="101"/>
  <c r="G34" i="101"/>
  <c r="G32" i="101"/>
  <c r="G30" i="101"/>
  <c r="G26" i="101"/>
  <c r="G24" i="101"/>
  <c r="G49" i="100"/>
  <c r="G47" i="100"/>
  <c r="G45" i="100"/>
  <c r="G43" i="100"/>
  <c r="G41" i="100"/>
  <c r="G37" i="100"/>
  <c r="G35" i="100"/>
  <c r="G33" i="100"/>
  <c r="G31" i="100"/>
  <c r="G29" i="100"/>
  <c r="G27" i="100"/>
  <c r="G25" i="100"/>
  <c r="G21" i="100"/>
  <c r="G55" i="99"/>
  <c r="G53" i="99"/>
  <c r="G43" i="99"/>
  <c r="G57" i="99" s="1"/>
  <c r="D36" i="95" s="1"/>
  <c r="F80" i="3" s="1"/>
  <c r="E38" i="99"/>
  <c r="G126" i="98"/>
  <c r="G117" i="98"/>
  <c r="G89" i="98"/>
  <c r="G75" i="98"/>
  <c r="G61" i="98"/>
  <c r="G47" i="98"/>
  <c r="G33" i="98"/>
  <c r="G35" i="97"/>
  <c r="G33" i="97"/>
  <c r="G31" i="97"/>
  <c r="G29" i="97"/>
  <c r="G27" i="97"/>
  <c r="G25" i="97"/>
  <c r="G23" i="97"/>
  <c r="G21" i="97"/>
  <c r="B107" i="96"/>
  <c r="G97" i="96"/>
  <c r="G95" i="96"/>
  <c r="G89" i="96"/>
  <c r="E86" i="96"/>
  <c r="G81" i="96"/>
  <c r="G80" i="96"/>
  <c r="E78" i="96"/>
  <c r="E79" i="96" s="1"/>
  <c r="G79" i="96" s="1"/>
  <c r="G75" i="96"/>
  <c r="G73" i="96"/>
  <c r="G68" i="96"/>
  <c r="G66" i="96"/>
  <c r="G65" i="96"/>
  <c r="G64" i="96"/>
  <c r="G61" i="96"/>
  <c r="G60" i="96"/>
  <c r="G59" i="96"/>
  <c r="G58" i="96"/>
  <c r="G57" i="96"/>
  <c r="G56" i="96"/>
  <c r="G55" i="96"/>
  <c r="G54" i="96"/>
  <c r="G52" i="96"/>
  <c r="G49" i="96"/>
  <c r="G48" i="96"/>
  <c r="G41" i="96"/>
  <c r="G40" i="96"/>
  <c r="G39" i="96"/>
  <c r="G38" i="96"/>
  <c r="G34" i="96"/>
  <c r="G33" i="96"/>
  <c r="G32" i="96"/>
  <c r="G31" i="96"/>
  <c r="G30" i="96"/>
  <c r="G29" i="96"/>
  <c r="G28" i="96"/>
  <c r="G27" i="96"/>
  <c r="G26" i="96"/>
  <c r="G25" i="96"/>
  <c r="G24" i="96"/>
  <c r="G23" i="96"/>
  <c r="G78" i="96" l="1"/>
  <c r="G49" i="103"/>
  <c r="D44" i="95" s="1"/>
  <c r="F84" i="3" s="1"/>
  <c r="G36" i="102"/>
  <c r="D42" i="95" s="1"/>
  <c r="F83" i="3" s="1"/>
  <c r="G35" i="106"/>
  <c r="D50" i="95" s="1"/>
  <c r="F87" i="3" s="1"/>
  <c r="G107" i="96"/>
  <c r="D30" i="95" s="1"/>
  <c r="F77" i="3" s="1"/>
  <c r="G71" i="104"/>
  <c r="D46" i="95" s="1"/>
  <c r="F85" i="3" s="1"/>
  <c r="G53" i="100"/>
  <c r="D38" i="95" s="1"/>
  <c r="F81" i="3" s="1"/>
  <c r="D53" i="107"/>
  <c r="G77" i="3"/>
  <c r="G88" i="3" s="1"/>
  <c r="G31" i="105"/>
  <c r="D48" i="95" s="1"/>
  <c r="F86" i="3" s="1"/>
  <c r="G41" i="97"/>
  <c r="D32" i="95" s="1"/>
  <c r="F78" i="3" s="1"/>
  <c r="G128" i="98"/>
  <c r="D34" i="95" s="1"/>
  <c r="F79" i="3" s="1"/>
  <c r="G72" i="101"/>
  <c r="D40" i="95" s="1"/>
  <c r="F82" i="3" s="1"/>
  <c r="F88" i="3" l="1"/>
  <c r="D53" i="95"/>
  <c r="B4" i="94" l="1"/>
  <c r="B3" i="94"/>
  <c r="B308" i="94"/>
  <c r="A308" i="94"/>
  <c r="E305" i="94"/>
  <c r="G305" i="94" s="1"/>
  <c r="G304" i="94"/>
  <c r="E303" i="94"/>
  <c r="G303" i="94" s="1"/>
  <c r="E302" i="94"/>
  <c r="G302" i="94" s="1"/>
  <c r="G301" i="94"/>
  <c r="G300" i="94"/>
  <c r="E295" i="94"/>
  <c r="G295" i="94" s="1"/>
  <c r="G292" i="94"/>
  <c r="E292" i="94"/>
  <c r="E296" i="94" s="1"/>
  <c r="G296" i="94" s="1"/>
  <c r="E291" i="94"/>
  <c r="G291" i="94" s="1"/>
  <c r="E279" i="94"/>
  <c r="G279" i="94" s="1"/>
  <c r="G278" i="94"/>
  <c r="E277" i="94"/>
  <c r="G277" i="94" s="1"/>
  <c r="E276" i="94"/>
  <c r="G276" i="94" s="1"/>
  <c r="G275" i="94"/>
  <c r="G274" i="94"/>
  <c r="E262" i="94"/>
  <c r="G262" i="94" s="1"/>
  <c r="G261" i="94"/>
  <c r="E260" i="94"/>
  <c r="G260" i="94" s="1"/>
  <c r="E259" i="94"/>
  <c r="G259" i="94" s="1"/>
  <c r="G258" i="94"/>
  <c r="G257" i="94"/>
  <c r="E226" i="94"/>
  <c r="G226" i="94" s="1"/>
  <c r="G225" i="94"/>
  <c r="E224" i="94"/>
  <c r="G224" i="94" s="1"/>
  <c r="E223" i="94"/>
  <c r="G223" i="94" s="1"/>
  <c r="G222" i="94"/>
  <c r="G221" i="94"/>
  <c r="E212" i="94"/>
  <c r="G212" i="94" s="1"/>
  <c r="E209" i="94"/>
  <c r="E211" i="94" s="1"/>
  <c r="G211" i="94" s="1"/>
  <c r="E208" i="94"/>
  <c r="E210" i="94" s="1"/>
  <c r="G210" i="94" s="1"/>
  <c r="E191" i="94"/>
  <c r="G191" i="94" s="1"/>
  <c r="E188" i="94"/>
  <c r="E190" i="94" s="1"/>
  <c r="G190" i="94" s="1"/>
  <c r="E187" i="94"/>
  <c r="G187" i="94" s="1"/>
  <c r="E178" i="94"/>
  <c r="G178" i="94" s="1"/>
  <c r="G177" i="94"/>
  <c r="E176" i="94"/>
  <c r="G176" i="94" s="1"/>
  <c r="E175" i="94"/>
  <c r="G175" i="94" s="1"/>
  <c r="G174" i="94"/>
  <c r="G173" i="94"/>
  <c r="E169" i="94"/>
  <c r="G169" i="94" s="1"/>
  <c r="G168" i="94"/>
  <c r="E167" i="94"/>
  <c r="G167" i="94" s="1"/>
  <c r="E166" i="94"/>
  <c r="G166" i="94" s="1"/>
  <c r="G165" i="94"/>
  <c r="G164" i="94"/>
  <c r="E160" i="94"/>
  <c r="G160" i="94" s="1"/>
  <c r="G159" i="94"/>
  <c r="E158" i="94"/>
  <c r="G158" i="94" s="1"/>
  <c r="E157" i="94"/>
  <c r="G157" i="94" s="1"/>
  <c r="G156" i="94"/>
  <c r="G155" i="94"/>
  <c r="E144" i="94"/>
  <c r="G144" i="94" s="1"/>
  <c r="E141" i="94"/>
  <c r="E145" i="94" s="1"/>
  <c r="G145" i="94" s="1"/>
  <c r="E140" i="94"/>
  <c r="E142" i="94" s="1"/>
  <c r="G142" i="94" s="1"/>
  <c r="E135" i="94"/>
  <c r="G135" i="94" s="1"/>
  <c r="E132" i="94"/>
  <c r="E136" i="94" s="1"/>
  <c r="G136" i="94" s="1"/>
  <c r="E131" i="94"/>
  <c r="E133" i="94" s="1"/>
  <c r="G133" i="94" s="1"/>
  <c r="G141" i="94" l="1"/>
  <c r="G131" i="94"/>
  <c r="E126" i="94"/>
  <c r="G126" i="94" s="1"/>
  <c r="G315" i="94" s="1"/>
  <c r="J57" i="3" s="1"/>
  <c r="G132" i="94"/>
  <c r="G140" i="94"/>
  <c r="E122" i="94"/>
  <c r="G208" i="94"/>
  <c r="E213" i="94"/>
  <c r="G213" i="94" s="1"/>
  <c r="E123" i="94"/>
  <c r="E134" i="94"/>
  <c r="G134" i="94" s="1"/>
  <c r="E143" i="94"/>
  <c r="G143" i="94" s="1"/>
  <c r="G188" i="94"/>
  <c r="G209" i="94"/>
  <c r="E293" i="94"/>
  <c r="G293" i="94" s="1"/>
  <c r="E192" i="94"/>
  <c r="G192" i="94" s="1"/>
  <c r="E189" i="94"/>
  <c r="G189" i="94" s="1"/>
  <c r="E294" i="94"/>
  <c r="G294" i="94" s="1"/>
  <c r="E124" i="94" l="1"/>
  <c r="G124" i="94" s="1"/>
  <c r="G313" i="94" s="1"/>
  <c r="H57" i="3" s="1"/>
  <c r="G122" i="94"/>
  <c r="G123" i="94"/>
  <c r="E127" i="94"/>
  <c r="G127" i="94" s="1"/>
  <c r="G316" i="94" s="1"/>
  <c r="K57" i="3" s="1"/>
  <c r="E125" i="94"/>
  <c r="G125" i="94" s="1"/>
  <c r="G314" i="94" s="1"/>
  <c r="I57" i="3" s="1"/>
  <c r="G311" i="94" l="1"/>
  <c r="F57" i="3" s="1"/>
  <c r="G308" i="94"/>
  <c r="G312" i="94"/>
  <c r="G57" i="3" s="1"/>
  <c r="B4" i="93" l="1"/>
  <c r="B3" i="93"/>
  <c r="B209" i="93"/>
  <c r="A209" i="93"/>
  <c r="E206" i="93"/>
  <c r="G206" i="93" s="1"/>
  <c r="G205" i="93"/>
  <c r="E204" i="93"/>
  <c r="G204" i="93" s="1"/>
  <c r="E203" i="93"/>
  <c r="G203" i="93" s="1"/>
  <c r="G202" i="93"/>
  <c r="G201" i="93"/>
  <c r="E196" i="93"/>
  <c r="G196" i="93" s="1"/>
  <c r="E193" i="93"/>
  <c r="G193" i="93" s="1"/>
  <c r="E192" i="93"/>
  <c r="E194" i="93" s="1"/>
  <c r="G194" i="93" s="1"/>
  <c r="E187" i="93"/>
  <c r="G187" i="93" s="1"/>
  <c r="G186" i="93"/>
  <c r="E185" i="93"/>
  <c r="G185" i="93" s="1"/>
  <c r="E184" i="93"/>
  <c r="G184" i="93" s="1"/>
  <c r="G183" i="93"/>
  <c r="G182" i="93"/>
  <c r="E179" i="93"/>
  <c r="G179" i="93" s="1"/>
  <c r="G178" i="93"/>
  <c r="E177" i="93"/>
  <c r="G177" i="93" s="1"/>
  <c r="E176" i="93"/>
  <c r="G176" i="93" s="1"/>
  <c r="G175" i="93"/>
  <c r="G174" i="93"/>
  <c r="E171" i="93"/>
  <c r="G171" i="93" s="1"/>
  <c r="G170" i="93"/>
  <c r="E169" i="93"/>
  <c r="G169" i="93" s="1"/>
  <c r="E168" i="93"/>
  <c r="G168" i="93" s="1"/>
  <c r="G167" i="93"/>
  <c r="G166" i="93"/>
  <c r="E160" i="93"/>
  <c r="G160" i="93" s="1"/>
  <c r="E157" i="93"/>
  <c r="G157" i="93" s="1"/>
  <c r="E156" i="93"/>
  <c r="E158" i="93" s="1"/>
  <c r="G158" i="93" s="1"/>
  <c r="E148" i="93"/>
  <c r="G148" i="93" s="1"/>
  <c r="E145" i="93"/>
  <c r="G145" i="93" s="1"/>
  <c r="E144" i="93"/>
  <c r="E146" i="93" s="1"/>
  <c r="G146" i="93" s="1"/>
  <c r="E133" i="93"/>
  <c r="G133" i="93" s="1"/>
  <c r="E130" i="93"/>
  <c r="G130" i="93" s="1"/>
  <c r="E129" i="93"/>
  <c r="E131" i="93" s="1"/>
  <c r="G131" i="93" s="1"/>
  <c r="E124" i="93"/>
  <c r="G124" i="93" s="1"/>
  <c r="E121" i="93"/>
  <c r="E125" i="93" s="1"/>
  <c r="G125" i="93" s="1"/>
  <c r="E120" i="93"/>
  <c r="E122" i="93" s="1"/>
  <c r="G122" i="93" s="1"/>
  <c r="E114" i="93"/>
  <c r="G114" i="93" s="1"/>
  <c r="E111" i="93"/>
  <c r="E115" i="93" s="1"/>
  <c r="G115" i="93" s="1"/>
  <c r="E110" i="93"/>
  <c r="E112" i="93" s="1"/>
  <c r="G112" i="93" s="1"/>
  <c r="G144" i="93" l="1"/>
  <c r="G110" i="93"/>
  <c r="G121" i="93"/>
  <c r="G129" i="93"/>
  <c r="G111" i="93"/>
  <c r="G120" i="93"/>
  <c r="G156" i="93"/>
  <c r="G192" i="93"/>
  <c r="G213" i="93"/>
  <c r="H41" i="3" s="1"/>
  <c r="G215" i="93"/>
  <c r="J41" i="3" s="1"/>
  <c r="E195" i="93"/>
  <c r="G195" i="93" s="1"/>
  <c r="E197" i="93"/>
  <c r="G197" i="93" s="1"/>
  <c r="E113" i="93"/>
  <c r="G113" i="93" s="1"/>
  <c r="E123" i="93"/>
  <c r="G123" i="93" s="1"/>
  <c r="E132" i="93"/>
  <c r="G132" i="93" s="1"/>
  <c r="E134" i="93"/>
  <c r="G134" i="93" s="1"/>
  <c r="E147" i="93"/>
  <c r="G147" i="93" s="1"/>
  <c r="E149" i="93"/>
  <c r="G149" i="93" s="1"/>
  <c r="E159" i="93"/>
  <c r="G159" i="93" s="1"/>
  <c r="E161" i="93"/>
  <c r="G161" i="93" s="1"/>
  <c r="G211" i="93" l="1"/>
  <c r="F41" i="3" s="1"/>
  <c r="G212" i="93"/>
  <c r="G41" i="3" s="1"/>
  <c r="G216" i="93"/>
  <c r="K41" i="3" s="1"/>
  <c r="G209" i="93"/>
  <c r="G214" i="93"/>
  <c r="I41" i="3" s="1"/>
  <c r="B4" i="92" l="1"/>
  <c r="B3" i="92"/>
  <c r="B4" i="91"/>
  <c r="B3" i="91"/>
  <c r="G60" i="92"/>
  <c r="G59" i="92"/>
  <c r="G56" i="92"/>
  <c r="G54" i="92"/>
  <c r="G52" i="92"/>
  <c r="G50" i="92"/>
  <c r="G48" i="92"/>
  <c r="G46" i="92"/>
  <c r="G44" i="92"/>
  <c r="G42" i="92"/>
  <c r="G40" i="92"/>
  <c r="G39" i="92"/>
  <c r="G54" i="91"/>
  <c r="G53" i="91"/>
  <c r="G50" i="91"/>
  <c r="G49" i="91"/>
  <c r="G48" i="91"/>
  <c r="G47" i="91"/>
  <c r="G46" i="91"/>
  <c r="G45" i="91"/>
  <c r="G44" i="91"/>
  <c r="G39" i="91"/>
  <c r="G38" i="91"/>
  <c r="G35" i="91"/>
  <c r="G34" i="91"/>
  <c r="G29" i="91"/>
  <c r="G28" i="91"/>
  <c r="G66" i="92" l="1"/>
  <c r="G56" i="91"/>
  <c r="D35" i="3" s="1"/>
  <c r="G61" i="91"/>
  <c r="D85" i="1"/>
  <c r="G60" i="91"/>
  <c r="G62" i="92"/>
  <c r="D36" i="3" s="1"/>
  <c r="G65" i="92"/>
  <c r="G77" i="70"/>
  <c r="B4" i="90"/>
  <c r="B3" i="90"/>
  <c r="B206" i="90"/>
  <c r="A206" i="90"/>
  <c r="G203" i="90"/>
  <c r="G199" i="90"/>
  <c r="G187" i="90"/>
  <c r="G156" i="90"/>
  <c r="G148" i="90"/>
  <c r="G132" i="90"/>
  <c r="G123" i="90"/>
  <c r="D67" i="1" l="1"/>
  <c r="G206" i="90"/>
  <c r="E72" i="3" s="1"/>
  <c r="B4" i="89"/>
  <c r="B3" i="89"/>
  <c r="B4" i="87" l="1"/>
  <c r="B3" i="87"/>
  <c r="B148" i="87"/>
  <c r="A148" i="87"/>
  <c r="G145" i="87"/>
  <c r="G141" i="87"/>
  <c r="G137" i="87"/>
  <c r="G133" i="87"/>
  <c r="G123" i="87"/>
  <c r="G119" i="87"/>
  <c r="G114" i="87"/>
  <c r="G110" i="87"/>
  <c r="G103" i="87"/>
  <c r="G148" i="87" l="1"/>
  <c r="E62" i="3" s="1"/>
  <c r="B4" i="86"/>
  <c r="B3" i="86"/>
  <c r="B193" i="86"/>
  <c r="A193" i="86"/>
  <c r="E190" i="86"/>
  <c r="G190" i="86" s="1"/>
  <c r="G189" i="86"/>
  <c r="E188" i="86"/>
  <c r="G188" i="86" s="1"/>
  <c r="E187" i="86"/>
  <c r="G187" i="86" s="1"/>
  <c r="G186" i="86"/>
  <c r="G185" i="86"/>
  <c r="E181" i="86"/>
  <c r="G181" i="86" s="1"/>
  <c r="G180" i="86"/>
  <c r="E179" i="86"/>
  <c r="G179" i="86" s="1"/>
  <c r="E178" i="86"/>
  <c r="G178" i="86" s="1"/>
  <c r="G177" i="86"/>
  <c r="G176" i="86"/>
  <c r="E172" i="86"/>
  <c r="G172" i="86" s="1"/>
  <c r="G171" i="86"/>
  <c r="E170" i="86"/>
  <c r="G170" i="86" s="1"/>
  <c r="E169" i="86"/>
  <c r="G169" i="86" s="1"/>
  <c r="G168" i="86"/>
  <c r="G167" i="86"/>
  <c r="E163" i="86"/>
  <c r="G163" i="86" s="1"/>
  <c r="G162" i="86"/>
  <c r="E161" i="86"/>
  <c r="G161" i="86" s="1"/>
  <c r="E160" i="86"/>
  <c r="G160" i="86" s="1"/>
  <c r="G159" i="86"/>
  <c r="G158" i="86"/>
  <c r="E148" i="86"/>
  <c r="G148" i="86" s="1"/>
  <c r="G147" i="86"/>
  <c r="E146" i="86"/>
  <c r="G146" i="86" s="1"/>
  <c r="E145" i="86"/>
  <c r="G145" i="86" s="1"/>
  <c r="G144" i="86"/>
  <c r="G143" i="86"/>
  <c r="E139" i="86"/>
  <c r="G139" i="86" s="1"/>
  <c r="G138" i="86"/>
  <c r="E137" i="86"/>
  <c r="G137" i="86" s="1"/>
  <c r="E136" i="86"/>
  <c r="G136" i="86" s="1"/>
  <c r="G135" i="86"/>
  <c r="G134" i="86"/>
  <c r="E129" i="86"/>
  <c r="G129" i="86" s="1"/>
  <c r="G128" i="86"/>
  <c r="E127" i="86"/>
  <c r="G127" i="86" s="1"/>
  <c r="E126" i="86"/>
  <c r="G126" i="86" s="1"/>
  <c r="G125" i="86"/>
  <c r="G124" i="86"/>
  <c r="E119" i="86"/>
  <c r="G119" i="86" s="1"/>
  <c r="E116" i="86"/>
  <c r="E120" i="86" s="1"/>
  <c r="G120" i="86" s="1"/>
  <c r="E115" i="86"/>
  <c r="G115" i="86" s="1"/>
  <c r="E108" i="86"/>
  <c r="G108" i="86" s="1"/>
  <c r="G107" i="86"/>
  <c r="E106" i="86"/>
  <c r="G106" i="86" s="1"/>
  <c r="E105" i="86"/>
  <c r="G105" i="86" s="1"/>
  <c r="G104" i="86"/>
  <c r="G103" i="86"/>
  <c r="G195" i="86" l="1"/>
  <c r="F40" i="3" s="1"/>
  <c r="G116" i="86"/>
  <c r="G200" i="86"/>
  <c r="K40" i="3" s="1"/>
  <c r="G199" i="86"/>
  <c r="J40" i="3" s="1"/>
  <c r="E117" i="86"/>
  <c r="G117" i="86" s="1"/>
  <c r="G197" i="86" s="1"/>
  <c r="H40" i="3" s="1"/>
  <c r="E118" i="86"/>
  <c r="G118" i="86" s="1"/>
  <c r="G193" i="86" l="1"/>
  <c r="G196" i="86"/>
  <c r="G40" i="3" s="1"/>
  <c r="G198" i="86"/>
  <c r="I40" i="3" s="1"/>
  <c r="B4" i="85" l="1"/>
  <c r="B3" i="85"/>
  <c r="B51" i="85"/>
  <c r="A51" i="85"/>
  <c r="E44" i="85"/>
  <c r="E48" i="85" s="1"/>
  <c r="G48" i="85" s="1"/>
  <c r="G44" i="85" l="1"/>
  <c r="G51" i="85"/>
  <c r="E66" i="3" s="1"/>
  <c r="B4" i="84"/>
  <c r="B3" i="84"/>
  <c r="B61" i="84"/>
  <c r="A61" i="84"/>
  <c r="E57" i="84"/>
  <c r="G57" i="84" s="1"/>
  <c r="E54" i="84"/>
  <c r="G54" i="84" s="1"/>
  <c r="E53" i="84"/>
  <c r="E55" i="84" s="1"/>
  <c r="G55" i="84" s="1"/>
  <c r="E48" i="84"/>
  <c r="G48" i="84" s="1"/>
  <c r="E45" i="84"/>
  <c r="G45" i="84" s="1"/>
  <c r="G64" i="84" s="1"/>
  <c r="G43" i="3" s="1"/>
  <c r="E44" i="84"/>
  <c r="E46" i="84" s="1"/>
  <c r="G46" i="84" s="1"/>
  <c r="G53" i="84" l="1"/>
  <c r="G65" i="84"/>
  <c r="H43" i="3" s="1"/>
  <c r="G44" i="84"/>
  <c r="G63" i="84" s="1"/>
  <c r="F43" i="3" s="1"/>
  <c r="G67" i="84"/>
  <c r="J43" i="3" s="1"/>
  <c r="E47" i="84"/>
  <c r="G47" i="84" s="1"/>
  <c r="E49" i="84"/>
  <c r="G49" i="84" s="1"/>
  <c r="E56" i="84"/>
  <c r="G56" i="84" s="1"/>
  <c r="E58" i="84"/>
  <c r="G58" i="84" s="1"/>
  <c r="G61" i="84" l="1"/>
  <c r="G68" i="84"/>
  <c r="K43" i="3" s="1"/>
  <c r="G66" i="84"/>
  <c r="I43" i="3" s="1"/>
  <c r="B4" i="83" l="1"/>
  <c r="B3" i="83"/>
  <c r="B122" i="83"/>
  <c r="A122" i="83"/>
  <c r="E118" i="83"/>
  <c r="G118" i="83" s="1"/>
  <c r="E115" i="83"/>
  <c r="G115" i="83" s="1"/>
  <c r="E114" i="83"/>
  <c r="G114" i="83" s="1"/>
  <c r="E99" i="83"/>
  <c r="G99" i="83" s="1"/>
  <c r="E96" i="83"/>
  <c r="G96" i="83" s="1"/>
  <c r="E95" i="83"/>
  <c r="G95" i="83" s="1"/>
  <c r="G125" i="83" l="1"/>
  <c r="F46" i="3" s="1"/>
  <c r="G126" i="83"/>
  <c r="G46" i="3" s="1"/>
  <c r="G129" i="83"/>
  <c r="J46" i="3" s="1"/>
  <c r="E97" i="83"/>
  <c r="G97" i="83" s="1"/>
  <c r="E116" i="83"/>
  <c r="G116" i="83" s="1"/>
  <c r="E98" i="83"/>
  <c r="G98" i="83" s="1"/>
  <c r="E100" i="83"/>
  <c r="G100" i="83" s="1"/>
  <c r="E117" i="83"/>
  <c r="G117" i="83" s="1"/>
  <c r="E119" i="83"/>
  <c r="G119" i="83" s="1"/>
  <c r="G130" i="83" l="1"/>
  <c r="K46" i="3" s="1"/>
  <c r="G128" i="83"/>
  <c r="I46" i="3" s="1"/>
  <c r="G122" i="83"/>
  <c r="G127" i="83"/>
  <c r="H46" i="3" s="1"/>
  <c r="B4" i="82"/>
  <c r="B3" i="82"/>
  <c r="B281" i="82"/>
  <c r="A281" i="82"/>
  <c r="G278" i="82"/>
  <c r="G275" i="82"/>
  <c r="G272" i="82"/>
  <c r="G265" i="82"/>
  <c r="G261" i="82"/>
  <c r="G255" i="82"/>
  <c r="G249" i="82"/>
  <c r="G245" i="82"/>
  <c r="G239" i="82"/>
  <c r="G235" i="82"/>
  <c r="G231" i="82"/>
  <c r="G218" i="82"/>
  <c r="E211" i="82"/>
  <c r="G211" i="82" s="1"/>
  <c r="G203" i="82"/>
  <c r="G199" i="82"/>
  <c r="G195" i="82"/>
  <c r="G191" i="82"/>
  <c r="G184" i="82"/>
  <c r="G180" i="82"/>
  <c r="G167" i="82"/>
  <c r="G150" i="82"/>
  <c r="G141" i="82"/>
  <c r="G137" i="82"/>
  <c r="G281" i="82" l="1"/>
  <c r="E67" i="3" s="1"/>
  <c r="B4" i="81"/>
  <c r="B3" i="81"/>
  <c r="B476" i="81"/>
  <c r="A476" i="81"/>
  <c r="E473" i="81"/>
  <c r="G473" i="81" s="1"/>
  <c r="G472" i="81"/>
  <c r="E471" i="81"/>
  <c r="G471" i="81" s="1"/>
  <c r="E470" i="81"/>
  <c r="G470" i="81" s="1"/>
  <c r="G469" i="81"/>
  <c r="G468" i="81"/>
  <c r="E465" i="81"/>
  <c r="G465" i="81" s="1"/>
  <c r="G464" i="81"/>
  <c r="E463" i="81"/>
  <c r="G463" i="81" s="1"/>
  <c r="E462" i="81"/>
  <c r="G462" i="81" s="1"/>
  <c r="G461" i="81"/>
  <c r="G460" i="81"/>
  <c r="E457" i="81"/>
  <c r="G457" i="81" s="1"/>
  <c r="G456" i="81"/>
  <c r="E455" i="81"/>
  <c r="G455" i="81" s="1"/>
  <c r="E454" i="81"/>
  <c r="G454" i="81" s="1"/>
  <c r="G453" i="81"/>
  <c r="G452" i="81"/>
  <c r="E447" i="81"/>
  <c r="G447" i="81" s="1"/>
  <c r="G446" i="81"/>
  <c r="E445" i="81"/>
  <c r="G445" i="81" s="1"/>
  <c r="E444" i="81"/>
  <c r="G444" i="81" s="1"/>
  <c r="G443" i="81"/>
  <c r="G442" i="81"/>
  <c r="E436" i="81"/>
  <c r="G436" i="81" s="1"/>
  <c r="G435" i="81"/>
  <c r="E434" i="81"/>
  <c r="G434" i="81" s="1"/>
  <c r="E433" i="81"/>
  <c r="G433" i="81" s="1"/>
  <c r="G432" i="81"/>
  <c r="G431" i="81"/>
  <c r="E427" i="81"/>
  <c r="G427" i="81" s="1"/>
  <c r="G426" i="81"/>
  <c r="E425" i="81"/>
  <c r="G425" i="81" s="1"/>
  <c r="E424" i="81"/>
  <c r="G424" i="81" s="1"/>
  <c r="G423" i="81"/>
  <c r="G422" i="81"/>
  <c r="E416" i="81"/>
  <c r="G416" i="81" s="1"/>
  <c r="G415" i="81"/>
  <c r="E414" i="81"/>
  <c r="G414" i="81" s="1"/>
  <c r="E413" i="81"/>
  <c r="G413" i="81" s="1"/>
  <c r="G412" i="81"/>
  <c r="G411" i="81"/>
  <c r="E405" i="81"/>
  <c r="G405" i="81" s="1"/>
  <c r="G404" i="81"/>
  <c r="E403" i="81"/>
  <c r="G403" i="81" s="1"/>
  <c r="E402" i="81"/>
  <c r="G402" i="81" s="1"/>
  <c r="G401" i="81"/>
  <c r="G400" i="81"/>
  <c r="E396" i="81"/>
  <c r="G396" i="81" s="1"/>
  <c r="G395" i="81"/>
  <c r="E394" i="81"/>
  <c r="G394" i="81" s="1"/>
  <c r="E393" i="81"/>
  <c r="G393" i="81" s="1"/>
  <c r="G392" i="81"/>
  <c r="G391" i="81"/>
  <c r="E385" i="81"/>
  <c r="G385" i="81" s="1"/>
  <c r="G384" i="81"/>
  <c r="E383" i="81"/>
  <c r="G383" i="81" s="1"/>
  <c r="E382" i="81"/>
  <c r="G382" i="81" s="1"/>
  <c r="G381" i="81"/>
  <c r="G380" i="81"/>
  <c r="E376" i="81"/>
  <c r="G376" i="81" s="1"/>
  <c r="G375" i="81"/>
  <c r="E374" i="81"/>
  <c r="G374" i="81" s="1"/>
  <c r="E373" i="81"/>
  <c r="G373" i="81" s="1"/>
  <c r="G372" i="81"/>
  <c r="G371" i="81"/>
  <c r="E367" i="81"/>
  <c r="G367" i="81" s="1"/>
  <c r="G366" i="81"/>
  <c r="E365" i="81"/>
  <c r="G365" i="81" s="1"/>
  <c r="E364" i="81"/>
  <c r="G364" i="81" s="1"/>
  <c r="G363" i="81"/>
  <c r="G362" i="81"/>
  <c r="E348" i="81"/>
  <c r="G348" i="81" s="1"/>
  <c r="E345" i="81"/>
  <c r="G345" i="81" s="1"/>
  <c r="E344" i="81"/>
  <c r="E346" i="81" s="1"/>
  <c r="G346" i="81" s="1"/>
  <c r="E336" i="81"/>
  <c r="G336" i="81" s="1"/>
  <c r="E333" i="81"/>
  <c r="G333" i="81" s="1"/>
  <c r="E332" i="81"/>
  <c r="E334" i="81" s="1"/>
  <c r="G334" i="81" s="1"/>
  <c r="E328" i="81"/>
  <c r="G328" i="81" s="1"/>
  <c r="G327" i="81"/>
  <c r="E326" i="81"/>
  <c r="G326" i="81" s="1"/>
  <c r="E325" i="81"/>
  <c r="G325" i="81" s="1"/>
  <c r="G324" i="81"/>
  <c r="G323" i="81"/>
  <c r="E318" i="81"/>
  <c r="G318" i="81" s="1"/>
  <c r="G317" i="81"/>
  <c r="E316" i="81"/>
  <c r="G316" i="81" s="1"/>
  <c r="E315" i="81"/>
  <c r="G315" i="81" s="1"/>
  <c r="G314" i="81"/>
  <c r="G313" i="81"/>
  <c r="E305" i="81"/>
  <c r="G305" i="81" s="1"/>
  <c r="E302" i="81"/>
  <c r="E306" i="81" s="1"/>
  <c r="G306" i="81" s="1"/>
  <c r="E301" i="81"/>
  <c r="G301" i="81" s="1"/>
  <c r="E292" i="81"/>
  <c r="G292" i="81" s="1"/>
  <c r="G291" i="81"/>
  <c r="E290" i="81"/>
  <c r="G290" i="81" s="1"/>
  <c r="E289" i="81"/>
  <c r="G289" i="81" s="1"/>
  <c r="G288" i="81"/>
  <c r="G287" i="81"/>
  <c r="E283" i="81"/>
  <c r="G283" i="81" s="1"/>
  <c r="G282" i="81"/>
  <c r="E281" i="81"/>
  <c r="G281" i="81" s="1"/>
  <c r="E280" i="81"/>
  <c r="G280" i="81" s="1"/>
  <c r="G279" i="81"/>
  <c r="G278" i="81"/>
  <c r="E274" i="81"/>
  <c r="G274" i="81" s="1"/>
  <c r="G273" i="81"/>
  <c r="E272" i="81"/>
  <c r="G272" i="81" s="1"/>
  <c r="E271" i="81"/>
  <c r="G271" i="81" s="1"/>
  <c r="G270" i="81"/>
  <c r="G269" i="81"/>
  <c r="E265" i="81"/>
  <c r="G265" i="81" s="1"/>
  <c r="G264" i="81"/>
  <c r="E263" i="81"/>
  <c r="G263" i="81" s="1"/>
  <c r="E262" i="81"/>
  <c r="G262" i="81" s="1"/>
  <c r="G261" i="81"/>
  <c r="G260" i="81"/>
  <c r="E253" i="81"/>
  <c r="G253" i="81" s="1"/>
  <c r="G252" i="81"/>
  <c r="E251" i="81"/>
  <c r="G251" i="81" s="1"/>
  <c r="E250" i="81"/>
  <c r="G250" i="81" s="1"/>
  <c r="G249" i="81"/>
  <c r="G248" i="81"/>
  <c r="E244" i="81"/>
  <c r="G244" i="81" s="1"/>
  <c r="G243" i="81"/>
  <c r="E242" i="81"/>
  <c r="G242" i="81" s="1"/>
  <c r="E241" i="81"/>
  <c r="G241" i="81" s="1"/>
  <c r="G240" i="81"/>
  <c r="G239" i="81"/>
  <c r="G225" i="81"/>
  <c r="G222" i="81"/>
  <c r="G221" i="81"/>
  <c r="E223" i="81"/>
  <c r="G223" i="81" s="1"/>
  <c r="E204" i="81"/>
  <c r="G204" i="81" s="1"/>
  <c r="G203" i="81"/>
  <c r="E202" i="81"/>
  <c r="G202" i="81" s="1"/>
  <c r="E201" i="81"/>
  <c r="G201" i="81" s="1"/>
  <c r="G200" i="81"/>
  <c r="G199" i="81"/>
  <c r="E190" i="81"/>
  <c r="G190" i="81" s="1"/>
  <c r="G189" i="81"/>
  <c r="E188" i="81"/>
  <c r="G188" i="81" s="1"/>
  <c r="E187" i="81"/>
  <c r="G187" i="81" s="1"/>
  <c r="G186" i="81"/>
  <c r="G185" i="81"/>
  <c r="E172" i="81"/>
  <c r="G172" i="81" s="1"/>
  <c r="G171" i="81"/>
  <c r="E170" i="81"/>
  <c r="G170" i="81" s="1"/>
  <c r="E169" i="81"/>
  <c r="G169" i="81" s="1"/>
  <c r="G168" i="81"/>
  <c r="G167" i="81"/>
  <c r="E162" i="81"/>
  <c r="G162" i="81" s="1"/>
  <c r="E159" i="81"/>
  <c r="E163" i="81" s="1"/>
  <c r="G163" i="81" s="1"/>
  <c r="E158" i="81"/>
  <c r="G158" i="81" s="1"/>
  <c r="E150" i="81"/>
  <c r="E149" i="81"/>
  <c r="G149" i="81" s="1"/>
  <c r="E148" i="81"/>
  <c r="E147" i="81"/>
  <c r="E140" i="81"/>
  <c r="G140" i="81" s="1"/>
  <c r="E137" i="81"/>
  <c r="E139" i="81" s="1"/>
  <c r="G139" i="81" s="1"/>
  <c r="E136" i="81"/>
  <c r="E138" i="81" s="1"/>
  <c r="G138" i="81" s="1"/>
  <c r="G483" i="81" l="1"/>
  <c r="J44" i="3" s="1"/>
  <c r="G136" i="81"/>
  <c r="G159" i="81"/>
  <c r="G302" i="81"/>
  <c r="G332" i="81"/>
  <c r="G344" i="81"/>
  <c r="E141" i="81"/>
  <c r="G141" i="81" s="1"/>
  <c r="E160" i="81"/>
  <c r="G160" i="81" s="1"/>
  <c r="G137" i="81"/>
  <c r="E224" i="81"/>
  <c r="G224" i="81" s="1"/>
  <c r="E226" i="81"/>
  <c r="G226" i="81" s="1"/>
  <c r="E303" i="81"/>
  <c r="G303" i="81" s="1"/>
  <c r="E335" i="81"/>
  <c r="G335" i="81" s="1"/>
  <c r="E337" i="81"/>
  <c r="G337" i="81" s="1"/>
  <c r="E347" i="81"/>
  <c r="G347" i="81" s="1"/>
  <c r="E349" i="81"/>
  <c r="G349" i="81" s="1"/>
  <c r="E161" i="81"/>
  <c r="G161" i="81" s="1"/>
  <c r="E304" i="81"/>
  <c r="G304" i="81" s="1"/>
  <c r="G480" i="81" l="1"/>
  <c r="G481" i="81"/>
  <c r="H44" i="3" s="1"/>
  <c r="G482" i="81"/>
  <c r="I44" i="3" s="1"/>
  <c r="G479" i="81"/>
  <c r="F44" i="3" s="1"/>
  <c r="G484" i="81"/>
  <c r="K44" i="3" s="1"/>
  <c r="G44" i="3"/>
  <c r="G476" i="81"/>
  <c r="B3" i="80" l="1"/>
  <c r="B2" i="80"/>
  <c r="B3" i="79"/>
  <c r="B2" i="79"/>
  <c r="B3" i="77"/>
  <c r="B2" i="77"/>
  <c r="B3" i="76"/>
  <c r="B2" i="76"/>
  <c r="B3" i="75"/>
  <c r="B2" i="75"/>
  <c r="B279" i="80"/>
  <c r="G271" i="80"/>
  <c r="G269" i="80"/>
  <c r="G267" i="80"/>
  <c r="G266" i="80"/>
  <c r="G265" i="80"/>
  <c r="G258" i="80"/>
  <c r="G257" i="80"/>
  <c r="G256" i="80"/>
  <c r="G253" i="80"/>
  <c r="G252" i="80"/>
  <c r="G251" i="80"/>
  <c r="G248" i="80"/>
  <c r="G246" i="80"/>
  <c r="G238" i="80"/>
  <c r="G230" i="80"/>
  <c r="G227" i="80"/>
  <c r="G225" i="80"/>
  <c r="G224" i="80"/>
  <c r="G221" i="80"/>
  <c r="G219" i="80"/>
  <c r="G217" i="80"/>
  <c r="G215" i="80"/>
  <c r="G213" i="80"/>
  <c r="G210" i="80"/>
  <c r="G157" i="80"/>
  <c r="G153" i="80"/>
  <c r="G151" i="80"/>
  <c r="G149" i="80"/>
  <c r="G142" i="80"/>
  <c r="G139" i="80"/>
  <c r="G137" i="80"/>
  <c r="G136" i="80"/>
  <c r="G135" i="80"/>
  <c r="G134" i="80"/>
  <c r="G131" i="80"/>
  <c r="G130" i="80"/>
  <c r="G129" i="80"/>
  <c r="G128" i="80"/>
  <c r="G124" i="80"/>
  <c r="G122" i="80"/>
  <c r="G119" i="80"/>
  <c r="G116" i="80"/>
  <c r="G113" i="80"/>
  <c r="G105" i="80"/>
  <c r="G97" i="80"/>
  <c r="G94" i="80"/>
  <c r="G92" i="80"/>
  <c r="G90" i="80"/>
  <c r="G88" i="80"/>
  <c r="G86" i="80"/>
  <c r="G71" i="80"/>
  <c r="G68" i="80"/>
  <c r="G20" i="80"/>
  <c r="B65" i="79"/>
  <c r="G56" i="79"/>
  <c r="G54" i="79"/>
  <c r="G52" i="79"/>
  <c r="G50" i="79"/>
  <c r="G48" i="79"/>
  <c r="G46" i="79"/>
  <c r="G44" i="79"/>
  <c r="G42" i="79"/>
  <c r="G40" i="79"/>
  <c r="G38" i="79"/>
  <c r="G36" i="79"/>
  <c r="G34" i="79"/>
  <c r="G32" i="79"/>
  <c r="G30" i="79"/>
  <c r="G28" i="79"/>
  <c r="G26" i="79"/>
  <c r="G24" i="79"/>
  <c r="G22" i="79"/>
  <c r="G20" i="79"/>
  <c r="B78" i="77"/>
  <c r="G69" i="77"/>
  <c r="G68" i="77"/>
  <c r="G67" i="77"/>
  <c r="G66" i="77"/>
  <c r="G65" i="77"/>
  <c r="G64" i="77"/>
  <c r="G61" i="77"/>
  <c r="G60" i="77"/>
  <c r="G59" i="77"/>
  <c r="G58" i="77"/>
  <c r="G57" i="77"/>
  <c r="G56" i="77"/>
  <c r="G53" i="77"/>
  <c r="G52" i="77"/>
  <c r="G50" i="77"/>
  <c r="G49" i="77"/>
  <c r="G45" i="77"/>
  <c r="G44" i="77"/>
  <c r="G41" i="77"/>
  <c r="G39" i="77"/>
  <c r="G37" i="77"/>
  <c r="G35" i="77"/>
  <c r="G33" i="77"/>
  <c r="G31" i="77"/>
  <c r="B116" i="76"/>
  <c r="G107" i="76"/>
  <c r="G105" i="76"/>
  <c r="G103" i="76"/>
  <c r="G101" i="76"/>
  <c r="G99" i="76"/>
  <c r="G97" i="76"/>
  <c r="G96" i="76"/>
  <c r="G93" i="76"/>
  <c r="G92" i="76"/>
  <c r="G91" i="76"/>
  <c r="G88" i="76"/>
  <c r="G87" i="76"/>
  <c r="G86" i="76"/>
  <c r="G85" i="76"/>
  <c r="G84" i="76"/>
  <c r="G83" i="76"/>
  <c r="G80" i="76"/>
  <c r="G79" i="76"/>
  <c r="G78" i="76"/>
  <c r="G77" i="76"/>
  <c r="G76" i="76"/>
  <c r="G75" i="76"/>
  <c r="G72" i="76"/>
  <c r="G71" i="76"/>
  <c r="G70" i="76"/>
  <c r="G69" i="76"/>
  <c r="G68" i="76"/>
  <c r="G65" i="76"/>
  <c r="G63" i="76"/>
  <c r="G61" i="76"/>
  <c r="G57" i="76"/>
  <c r="G53" i="76"/>
  <c r="G49" i="76"/>
  <c r="G41" i="76"/>
  <c r="G37" i="76"/>
  <c r="G29" i="76"/>
  <c r="G21" i="76"/>
  <c r="B38" i="75"/>
  <c r="B36" i="75"/>
  <c r="B34" i="75"/>
  <c r="B32" i="75"/>
  <c r="B30" i="75"/>
  <c r="G279" i="80" l="1"/>
  <c r="D38" i="75" s="1"/>
  <c r="K95" i="3" s="1"/>
  <c r="G65" i="79"/>
  <c r="G116" i="76"/>
  <c r="D30" i="75" s="1"/>
  <c r="K91" i="3" s="1"/>
  <c r="G78" i="77"/>
  <c r="D32" i="75" s="1"/>
  <c r="K92" i="3" s="1"/>
  <c r="D36" i="75"/>
  <c r="K94" i="3" s="1"/>
  <c r="D41" i="75" l="1"/>
  <c r="K93" i="3"/>
  <c r="K96" i="3" s="1"/>
  <c r="G272" i="69"/>
  <c r="G129" i="74"/>
  <c r="G130" i="74"/>
  <c r="G131" i="74"/>
  <c r="B3" i="74"/>
  <c r="B2" i="74"/>
  <c r="B3" i="73"/>
  <c r="B2" i="73"/>
  <c r="B3" i="71"/>
  <c r="B2" i="71"/>
  <c r="B3" i="70"/>
  <c r="B2" i="70"/>
  <c r="B3" i="69"/>
  <c r="B2" i="69"/>
  <c r="G265" i="74"/>
  <c r="G263" i="74"/>
  <c r="G261" i="74"/>
  <c r="G260" i="74"/>
  <c r="G259" i="74"/>
  <c r="G252" i="74"/>
  <c r="G251" i="74"/>
  <c r="G250" i="74"/>
  <c r="G247" i="74"/>
  <c r="G246" i="74"/>
  <c r="G245" i="74"/>
  <c r="G242" i="74"/>
  <c r="G240" i="74"/>
  <c r="G232" i="74"/>
  <c r="G224" i="74"/>
  <c r="G221" i="74"/>
  <c r="G219" i="74"/>
  <c r="G218" i="74"/>
  <c r="G215" i="74"/>
  <c r="G213" i="74"/>
  <c r="G211" i="74"/>
  <c r="G209" i="74"/>
  <c r="G207" i="74"/>
  <c r="G204" i="74"/>
  <c r="G150" i="74"/>
  <c r="G147" i="74"/>
  <c r="G145" i="74"/>
  <c r="G143" i="74"/>
  <c r="G136" i="74"/>
  <c r="G133" i="74"/>
  <c r="G128" i="74"/>
  <c r="G125" i="74"/>
  <c r="G124" i="74"/>
  <c r="G123" i="74"/>
  <c r="G122" i="74"/>
  <c r="G119" i="74"/>
  <c r="G116" i="74"/>
  <c r="G113" i="74"/>
  <c r="G110" i="74"/>
  <c r="G107" i="74"/>
  <c r="G99" i="74"/>
  <c r="G91" i="74"/>
  <c r="G87" i="74"/>
  <c r="G85" i="74"/>
  <c r="G83" i="74"/>
  <c r="G81" i="74"/>
  <c r="G79" i="74"/>
  <c r="G63" i="74"/>
  <c r="G60" i="74"/>
  <c r="G20" i="74"/>
  <c r="G66" i="73"/>
  <c r="G64" i="73"/>
  <c r="G62" i="73"/>
  <c r="G60" i="73"/>
  <c r="G58" i="73"/>
  <c r="G56" i="73"/>
  <c r="G54" i="73"/>
  <c r="G52" i="73"/>
  <c r="G50" i="73"/>
  <c r="G48" i="73"/>
  <c r="G46" i="73"/>
  <c r="G44" i="73"/>
  <c r="G42" i="73"/>
  <c r="G40" i="73"/>
  <c r="G38" i="73"/>
  <c r="G36" i="73"/>
  <c r="G34" i="73"/>
  <c r="G32" i="73"/>
  <c r="G30" i="73"/>
  <c r="G28" i="73"/>
  <c r="G26" i="73"/>
  <c r="G24" i="73"/>
  <c r="G22" i="73"/>
  <c r="G63" i="71"/>
  <c r="G62" i="71"/>
  <c r="G61" i="71"/>
  <c r="G60" i="71"/>
  <c r="G57" i="71"/>
  <c r="G56" i="71"/>
  <c r="G55" i="71"/>
  <c r="G54" i="71"/>
  <c r="G51" i="71"/>
  <c r="G50" i="71"/>
  <c r="G47" i="71"/>
  <c r="G44" i="71"/>
  <c r="G43" i="71"/>
  <c r="G40" i="71"/>
  <c r="G38" i="71"/>
  <c r="G36" i="71"/>
  <c r="G34" i="71"/>
  <c r="G32" i="71"/>
  <c r="G30" i="71"/>
  <c r="G28" i="71"/>
  <c r="G116" i="70"/>
  <c r="G114" i="70"/>
  <c r="G112" i="70"/>
  <c r="G110" i="70"/>
  <c r="G108" i="70"/>
  <c r="G106" i="70"/>
  <c r="G105" i="70"/>
  <c r="G102" i="70"/>
  <c r="G101" i="70"/>
  <c r="G100" i="70"/>
  <c r="G97" i="70"/>
  <c r="G96" i="70"/>
  <c r="G95" i="70"/>
  <c r="G94" i="70"/>
  <c r="G93" i="70"/>
  <c r="G92" i="70"/>
  <c r="G89" i="70"/>
  <c r="G88" i="70"/>
  <c r="G87" i="70"/>
  <c r="G86" i="70"/>
  <c r="G85" i="70"/>
  <c r="G84" i="70"/>
  <c r="G81" i="70"/>
  <c r="G80" i="70"/>
  <c r="G79" i="70"/>
  <c r="G78" i="70"/>
  <c r="G74" i="70"/>
  <c r="G72" i="70"/>
  <c r="G70" i="70"/>
  <c r="G66" i="70"/>
  <c r="G62" i="70"/>
  <c r="G58" i="70"/>
  <c r="G50" i="70"/>
  <c r="G44" i="70"/>
  <c r="G39" i="70"/>
  <c r="G37" i="70"/>
  <c r="G29" i="70"/>
  <c r="G21" i="70"/>
  <c r="B38" i="69"/>
  <c r="B36" i="69"/>
  <c r="B34" i="69"/>
  <c r="B32" i="69"/>
  <c r="G75" i="73" l="1"/>
  <c r="D36" i="69" s="1"/>
  <c r="J94" i="3" s="1"/>
  <c r="G130" i="70"/>
  <c r="D30" i="69" s="1"/>
  <c r="J91" i="3" s="1"/>
  <c r="J93" i="3"/>
  <c r="G77" i="71"/>
  <c r="D32" i="69" s="1"/>
  <c r="J92" i="3" s="1"/>
  <c r="G272" i="74"/>
  <c r="D38" i="69" s="1"/>
  <c r="J95" i="3" s="1"/>
  <c r="B3" i="68"/>
  <c r="B2" i="68"/>
  <c r="B3" i="67"/>
  <c r="B2" i="67"/>
  <c r="B3" i="65"/>
  <c r="B2" i="65"/>
  <c r="B3" i="64"/>
  <c r="B2" i="64"/>
  <c r="B3" i="63"/>
  <c r="B2" i="63"/>
  <c r="B279" i="68"/>
  <c r="G271" i="68"/>
  <c r="G269" i="68"/>
  <c r="G267" i="68"/>
  <c r="G266" i="68"/>
  <c r="G265" i="68"/>
  <c r="G258" i="68"/>
  <c r="G257" i="68"/>
  <c r="G256" i="68"/>
  <c r="G253" i="68"/>
  <c r="G252" i="68"/>
  <c r="G251" i="68"/>
  <c r="G248" i="68"/>
  <c r="G246" i="68"/>
  <c r="G238" i="68"/>
  <c r="G230" i="68"/>
  <c r="G227" i="68"/>
  <c r="G225" i="68"/>
  <c r="G224" i="68"/>
  <c r="G221" i="68"/>
  <c r="G219" i="68"/>
  <c r="G217" i="68"/>
  <c r="G215" i="68"/>
  <c r="G213" i="68"/>
  <c r="G210" i="68"/>
  <c r="G157" i="68"/>
  <c r="G153" i="68"/>
  <c r="G151" i="68"/>
  <c r="G149" i="68"/>
  <c r="G142" i="68"/>
  <c r="G139" i="68"/>
  <c r="G137" i="68"/>
  <c r="G136" i="68"/>
  <c r="G135" i="68"/>
  <c r="G134" i="68"/>
  <c r="G131" i="68"/>
  <c r="G130" i="68"/>
  <c r="G129" i="68"/>
  <c r="G128" i="68"/>
  <c r="G124" i="68"/>
  <c r="G122" i="68"/>
  <c r="G119" i="68"/>
  <c r="G113" i="68"/>
  <c r="G105" i="68"/>
  <c r="G97" i="68"/>
  <c r="G94" i="68"/>
  <c r="G92" i="68"/>
  <c r="G90" i="68"/>
  <c r="G88" i="68"/>
  <c r="G86" i="68"/>
  <c r="G71" i="68"/>
  <c r="G68" i="68"/>
  <c r="G20" i="68"/>
  <c r="B65" i="67"/>
  <c r="G58" i="67"/>
  <c r="G56" i="67"/>
  <c r="G54" i="67"/>
  <c r="G52" i="67"/>
  <c r="G50" i="67"/>
  <c r="G48" i="67"/>
  <c r="G46" i="67"/>
  <c r="G44" i="67"/>
  <c r="G42" i="67"/>
  <c r="G40" i="67"/>
  <c r="G38" i="67"/>
  <c r="G36" i="67"/>
  <c r="G34" i="67"/>
  <c r="G32" i="67"/>
  <c r="G30" i="67"/>
  <c r="G28" i="67"/>
  <c r="G26" i="67"/>
  <c r="G24" i="67"/>
  <c r="G22" i="67"/>
  <c r="G20" i="67"/>
  <c r="B78" i="65"/>
  <c r="G69" i="65"/>
  <c r="G68" i="65"/>
  <c r="G67" i="65"/>
  <c r="G66" i="65"/>
  <c r="G65" i="65"/>
  <c r="G64" i="65"/>
  <c r="G61" i="65"/>
  <c r="G60" i="65"/>
  <c r="G59" i="65"/>
  <c r="G58" i="65"/>
  <c r="G57" i="65"/>
  <c r="G56" i="65"/>
  <c r="G53" i="65"/>
  <c r="G52" i="65"/>
  <c r="G50" i="65"/>
  <c r="G49" i="65"/>
  <c r="G45" i="65"/>
  <c r="G41" i="65"/>
  <c r="G39" i="65"/>
  <c r="G37" i="65"/>
  <c r="G35" i="65"/>
  <c r="G33" i="65"/>
  <c r="G31" i="65"/>
  <c r="G25" i="65"/>
  <c r="G24" i="65"/>
  <c r="G23" i="65"/>
  <c r="G22" i="65"/>
  <c r="B116" i="64"/>
  <c r="G107" i="64"/>
  <c r="G105" i="64"/>
  <c r="G103" i="64"/>
  <c r="G101" i="64"/>
  <c r="G99" i="64"/>
  <c r="G97" i="64"/>
  <c r="G96" i="64"/>
  <c r="G93" i="64"/>
  <c r="G92" i="64"/>
  <c r="G91" i="64"/>
  <c r="G88" i="64"/>
  <c r="G87" i="64"/>
  <c r="G86" i="64"/>
  <c r="G85" i="64"/>
  <c r="G84" i="64"/>
  <c r="G83" i="64"/>
  <c r="G80" i="64"/>
  <c r="G79" i="64"/>
  <c r="G78" i="64"/>
  <c r="G77" i="64"/>
  <c r="G76" i="64"/>
  <c r="G75" i="64"/>
  <c r="G72" i="64"/>
  <c r="G71" i="64"/>
  <c r="G70" i="64"/>
  <c r="G69" i="64"/>
  <c r="G68" i="64"/>
  <c r="G65" i="64"/>
  <c r="G63" i="64"/>
  <c r="G61" i="64"/>
  <c r="G57" i="64"/>
  <c r="G53" i="64"/>
  <c r="G49" i="64"/>
  <c r="G41" i="64"/>
  <c r="G37" i="64"/>
  <c r="G29" i="64"/>
  <c r="G21" i="64"/>
  <c r="B38" i="63"/>
  <c r="B36" i="63"/>
  <c r="B34" i="63"/>
  <c r="B32" i="63"/>
  <c r="B30" i="63"/>
  <c r="G116" i="64" l="1"/>
  <c r="D30" i="63" s="1"/>
  <c r="I91" i="3" s="1"/>
  <c r="G272" i="73"/>
  <c r="G65" i="67"/>
  <c r="G116" i="67" s="1"/>
  <c r="J96" i="3"/>
  <c r="G279" i="68"/>
  <c r="D38" i="63" s="1"/>
  <c r="I95" i="3" s="1"/>
  <c r="D41" i="69"/>
  <c r="G78" i="65"/>
  <c r="G119" i="65" s="1"/>
  <c r="B3" i="62"/>
  <c r="B2" i="62"/>
  <c r="B3" i="61"/>
  <c r="B2" i="61"/>
  <c r="B3" i="59"/>
  <c r="B2" i="59"/>
  <c r="B3" i="58"/>
  <c r="B2" i="58"/>
  <c r="B3" i="57"/>
  <c r="B2" i="57"/>
  <c r="B278" i="62"/>
  <c r="G271" i="62"/>
  <c r="G269" i="62"/>
  <c r="G267" i="62"/>
  <c r="G266" i="62"/>
  <c r="G265" i="62"/>
  <c r="G258" i="62"/>
  <c r="G257" i="62"/>
  <c r="G256" i="62"/>
  <c r="G253" i="62"/>
  <c r="G252" i="62"/>
  <c r="G251" i="62"/>
  <c r="G248" i="62"/>
  <c r="G246" i="62"/>
  <c r="G238" i="62"/>
  <c r="G230" i="62"/>
  <c r="G227" i="62"/>
  <c r="G225" i="62"/>
  <c r="G224" i="62"/>
  <c r="G221" i="62"/>
  <c r="G219" i="62"/>
  <c r="G217" i="62"/>
  <c r="G215" i="62"/>
  <c r="G213" i="62"/>
  <c r="G210" i="62"/>
  <c r="G156" i="62"/>
  <c r="G152" i="62"/>
  <c r="G150" i="62"/>
  <c r="G148" i="62"/>
  <c r="G141" i="62"/>
  <c r="G138" i="62"/>
  <c r="G136" i="62"/>
  <c r="G135" i="62"/>
  <c r="G134" i="62"/>
  <c r="G133" i="62"/>
  <c r="G130" i="62"/>
  <c r="G129" i="62"/>
  <c r="G128" i="62"/>
  <c r="G127" i="62"/>
  <c r="G123" i="62"/>
  <c r="G121" i="62"/>
  <c r="G118" i="62"/>
  <c r="G115" i="62"/>
  <c r="G112" i="62"/>
  <c r="G104" i="62"/>
  <c r="G96" i="62"/>
  <c r="G93" i="62"/>
  <c r="G91" i="62"/>
  <c r="G89" i="62"/>
  <c r="G87" i="62"/>
  <c r="G85" i="62"/>
  <c r="G69" i="62"/>
  <c r="G66" i="62"/>
  <c r="G20" i="62"/>
  <c r="G64" i="61"/>
  <c r="G62" i="61"/>
  <c r="G60" i="61"/>
  <c r="G58" i="61"/>
  <c r="G56" i="61"/>
  <c r="G54" i="61"/>
  <c r="G52" i="61"/>
  <c r="G50" i="61"/>
  <c r="G48" i="61"/>
  <c r="G46" i="61"/>
  <c r="G44" i="61"/>
  <c r="G42" i="61"/>
  <c r="G40" i="61"/>
  <c r="G38" i="61"/>
  <c r="G36" i="61"/>
  <c r="G34" i="61"/>
  <c r="G32" i="61"/>
  <c r="G30" i="61"/>
  <c r="G28" i="61"/>
  <c r="G26" i="61"/>
  <c r="G24" i="61"/>
  <c r="G22" i="61"/>
  <c r="G20" i="61"/>
  <c r="G64" i="59"/>
  <c r="G63" i="59"/>
  <c r="G62" i="59"/>
  <c r="G61" i="59"/>
  <c r="G58" i="59"/>
  <c r="G57" i="59"/>
  <c r="G56" i="59"/>
  <c r="G55" i="59"/>
  <c r="G52" i="59"/>
  <c r="G51" i="59"/>
  <c r="G48" i="59"/>
  <c r="G45" i="59"/>
  <c r="G44" i="59"/>
  <c r="G41" i="59"/>
  <c r="G39" i="59"/>
  <c r="G37" i="59"/>
  <c r="G35" i="59"/>
  <c r="G33" i="59"/>
  <c r="G31" i="59"/>
  <c r="G25" i="59"/>
  <c r="G24" i="59"/>
  <c r="G23" i="59"/>
  <c r="G22" i="59"/>
  <c r="G21" i="59"/>
  <c r="G106" i="58"/>
  <c r="G104" i="58"/>
  <c r="G102" i="58"/>
  <c r="G100" i="58"/>
  <c r="G98" i="58"/>
  <c r="G96" i="58"/>
  <c r="G95" i="58"/>
  <c r="G92" i="58"/>
  <c r="G91" i="58"/>
  <c r="G90" i="58"/>
  <c r="G87" i="58"/>
  <c r="G86" i="58"/>
  <c r="G85" i="58"/>
  <c r="G84" i="58"/>
  <c r="G83" i="58"/>
  <c r="G82" i="58"/>
  <c r="G79" i="58"/>
  <c r="G78" i="58"/>
  <c r="G77" i="58"/>
  <c r="G76" i="58"/>
  <c r="G75" i="58"/>
  <c r="G74" i="58"/>
  <c r="G71" i="58"/>
  <c r="G70" i="58"/>
  <c r="G69" i="58"/>
  <c r="G68" i="58"/>
  <c r="G67" i="58"/>
  <c r="G64" i="58"/>
  <c r="G62" i="58"/>
  <c r="G60" i="58"/>
  <c r="G56" i="58"/>
  <c r="G52" i="58"/>
  <c r="G48" i="58"/>
  <c r="G41" i="58"/>
  <c r="G37" i="58"/>
  <c r="G29" i="58"/>
  <c r="G21" i="58"/>
  <c r="B38" i="57"/>
  <c r="B36" i="57"/>
  <c r="B34" i="57"/>
  <c r="B32" i="57"/>
  <c r="D36" i="63" l="1"/>
  <c r="I94" i="3" s="1"/>
  <c r="G278" i="62"/>
  <c r="D38" i="57" s="1"/>
  <c r="H95" i="3" s="1"/>
  <c r="G73" i="61"/>
  <c r="D36" i="57" s="1"/>
  <c r="H94" i="3" s="1"/>
  <c r="G115" i="58"/>
  <c r="D30" i="57" s="1"/>
  <c r="H91" i="3" s="1"/>
  <c r="G73" i="59"/>
  <c r="D32" i="57" s="1"/>
  <c r="H92" i="3" s="1"/>
  <c r="D32" i="63"/>
  <c r="I92" i="3" s="1"/>
  <c r="H93" i="3"/>
  <c r="I93" i="3"/>
  <c r="B3" i="56"/>
  <c r="B2" i="56"/>
  <c r="B3" i="55"/>
  <c r="B2" i="55"/>
  <c r="B3" i="53"/>
  <c r="B2" i="53"/>
  <c r="B3" i="52"/>
  <c r="B2" i="52"/>
  <c r="B3" i="51"/>
  <c r="B2" i="51"/>
  <c r="B279" i="56"/>
  <c r="G271" i="56"/>
  <c r="G269" i="56"/>
  <c r="G267" i="56"/>
  <c r="G266" i="56"/>
  <c r="G265" i="56"/>
  <c r="G258" i="56"/>
  <c r="G257" i="56"/>
  <c r="G256" i="56"/>
  <c r="G253" i="56"/>
  <c r="G252" i="56"/>
  <c r="G251" i="56"/>
  <c r="G248" i="56"/>
  <c r="G246" i="56"/>
  <c r="G238" i="56"/>
  <c r="G230" i="56"/>
  <c r="G227" i="56"/>
  <c r="G225" i="56"/>
  <c r="G224" i="56"/>
  <c r="G221" i="56"/>
  <c r="G219" i="56"/>
  <c r="G217" i="56"/>
  <c r="G215" i="56"/>
  <c r="G213" i="56"/>
  <c r="G210" i="56"/>
  <c r="G157" i="56"/>
  <c r="G153" i="56"/>
  <c r="G151" i="56"/>
  <c r="G149" i="56"/>
  <c r="G142" i="56"/>
  <c r="G139" i="56"/>
  <c r="G137" i="56"/>
  <c r="G136" i="56"/>
  <c r="G135" i="56"/>
  <c r="G134" i="56"/>
  <c r="G131" i="56"/>
  <c r="G130" i="56"/>
  <c r="G129" i="56"/>
  <c r="G128" i="56"/>
  <c r="G124" i="56"/>
  <c r="G122" i="56"/>
  <c r="G119" i="56"/>
  <c r="G116" i="56"/>
  <c r="G113" i="56"/>
  <c r="G105" i="56"/>
  <c r="G97" i="56"/>
  <c r="G94" i="56"/>
  <c r="G92" i="56"/>
  <c r="G90" i="56"/>
  <c r="G88" i="56"/>
  <c r="G86" i="56"/>
  <c r="G71" i="56"/>
  <c r="G68" i="56"/>
  <c r="G20" i="56"/>
  <c r="B65" i="55"/>
  <c r="G58" i="55"/>
  <c r="G56" i="55"/>
  <c r="G54" i="55"/>
  <c r="G52" i="55"/>
  <c r="G50" i="55"/>
  <c r="G48" i="55"/>
  <c r="G46" i="55"/>
  <c r="G44" i="55"/>
  <c r="G42" i="55"/>
  <c r="G40" i="55"/>
  <c r="G38" i="55"/>
  <c r="G36" i="55"/>
  <c r="G34" i="55"/>
  <c r="G32" i="55"/>
  <c r="G30" i="55"/>
  <c r="G28" i="55"/>
  <c r="G26" i="55"/>
  <c r="G24" i="55"/>
  <c r="G22" i="55"/>
  <c r="G20" i="55"/>
  <c r="B79" i="53"/>
  <c r="G70" i="53"/>
  <c r="G69" i="53"/>
  <c r="G68" i="53"/>
  <c r="G67" i="53"/>
  <c r="G66" i="53"/>
  <c r="G65" i="53"/>
  <c r="G62" i="53"/>
  <c r="G61" i="53"/>
  <c r="G60" i="53"/>
  <c r="G59" i="53"/>
  <c r="G58" i="53"/>
  <c r="G57" i="53"/>
  <c r="G54" i="53"/>
  <c r="G53" i="53"/>
  <c r="G51" i="53"/>
  <c r="G50" i="53"/>
  <c r="G46" i="53"/>
  <c r="G45" i="53"/>
  <c r="G42" i="53"/>
  <c r="G40" i="53"/>
  <c r="G38" i="53"/>
  <c r="G36" i="53"/>
  <c r="G34" i="53"/>
  <c r="G32" i="53"/>
  <c r="G25" i="53"/>
  <c r="G24" i="53"/>
  <c r="G23" i="53"/>
  <c r="G22" i="53"/>
  <c r="G21" i="53"/>
  <c r="B116" i="52"/>
  <c r="G107" i="52"/>
  <c r="G105" i="52"/>
  <c r="G103" i="52"/>
  <c r="G101" i="52"/>
  <c r="G99" i="52"/>
  <c r="G97" i="52"/>
  <c r="G96" i="52"/>
  <c r="G93" i="52"/>
  <c r="G92" i="52"/>
  <c r="G91" i="52"/>
  <c r="G88" i="52"/>
  <c r="G87" i="52"/>
  <c r="G86" i="52"/>
  <c r="G85" i="52"/>
  <c r="G84" i="52"/>
  <c r="G83" i="52"/>
  <c r="G80" i="52"/>
  <c r="G79" i="52"/>
  <c r="G78" i="52"/>
  <c r="G77" i="52"/>
  <c r="G76" i="52"/>
  <c r="G75" i="52"/>
  <c r="G72" i="52"/>
  <c r="G71" i="52"/>
  <c r="G70" i="52"/>
  <c r="G69" i="52"/>
  <c r="G68" i="52"/>
  <c r="G65" i="52"/>
  <c r="G63" i="52"/>
  <c r="G61" i="52"/>
  <c r="G57" i="52"/>
  <c r="G53" i="52"/>
  <c r="G49" i="52"/>
  <c r="G41" i="52"/>
  <c r="G37" i="52"/>
  <c r="G29" i="52"/>
  <c r="G21" i="52"/>
  <c r="B38" i="51"/>
  <c r="B36" i="51"/>
  <c r="B34" i="51"/>
  <c r="B32" i="51"/>
  <c r="B30" i="51"/>
  <c r="G79" i="53" l="1"/>
  <c r="G279" i="56"/>
  <c r="D38" i="51" s="1"/>
  <c r="G95" i="3" s="1"/>
  <c r="G65" i="55"/>
  <c r="D36" i="51" s="1"/>
  <c r="G94" i="3" s="1"/>
  <c r="D41" i="63"/>
  <c r="I96" i="3"/>
  <c r="H96" i="3"/>
  <c r="G116" i="52"/>
  <c r="D30" i="51" s="1"/>
  <c r="G91" i="3" s="1"/>
  <c r="D41" i="57"/>
  <c r="D32" i="51"/>
  <c r="G92" i="3" s="1"/>
  <c r="D41" i="51" l="1"/>
  <c r="G93" i="3"/>
  <c r="G96" i="3" s="1"/>
  <c r="B3" i="50"/>
  <c r="B2" i="50"/>
  <c r="B3" i="49"/>
  <c r="B2" i="49"/>
  <c r="B3" i="47"/>
  <c r="B2" i="47"/>
  <c r="B3" i="46"/>
  <c r="B2" i="46"/>
  <c r="B3" i="45"/>
  <c r="B2" i="45"/>
  <c r="B279" i="50"/>
  <c r="G272" i="50"/>
  <c r="G270" i="50"/>
  <c r="G268" i="50"/>
  <c r="G267" i="50"/>
  <c r="G266" i="50"/>
  <c r="G259" i="50"/>
  <c r="G258" i="50"/>
  <c r="G257" i="50"/>
  <c r="G254" i="50"/>
  <c r="G253" i="50"/>
  <c r="G252" i="50"/>
  <c r="G249" i="50"/>
  <c r="G247" i="50"/>
  <c r="G239" i="50"/>
  <c r="G231" i="50"/>
  <c r="G228" i="50"/>
  <c r="G226" i="50"/>
  <c r="G225" i="50"/>
  <c r="G222" i="50"/>
  <c r="G220" i="50"/>
  <c r="G218" i="50"/>
  <c r="G216" i="50"/>
  <c r="G214" i="50"/>
  <c r="G211" i="50"/>
  <c r="G157" i="50"/>
  <c r="G153" i="50"/>
  <c r="G151" i="50"/>
  <c r="G149" i="50"/>
  <c r="G142" i="50"/>
  <c r="G139" i="50"/>
  <c r="G137" i="50"/>
  <c r="G136" i="50"/>
  <c r="G135" i="50"/>
  <c r="G134" i="50"/>
  <c r="G131" i="50"/>
  <c r="G130" i="50"/>
  <c r="G129" i="50"/>
  <c r="G128" i="50"/>
  <c r="G124" i="50"/>
  <c r="G122" i="50"/>
  <c r="G119" i="50"/>
  <c r="G116" i="50"/>
  <c r="G113" i="50"/>
  <c r="G105" i="50"/>
  <c r="G96" i="50"/>
  <c r="G93" i="50"/>
  <c r="G91" i="50"/>
  <c r="G89" i="50"/>
  <c r="G87" i="50"/>
  <c r="G85" i="50"/>
  <c r="G69" i="50"/>
  <c r="G66" i="50"/>
  <c r="G20" i="50"/>
  <c r="G66" i="49"/>
  <c r="G64" i="49"/>
  <c r="G62" i="49"/>
  <c r="G60" i="49"/>
  <c r="G58" i="49"/>
  <c r="G56" i="49"/>
  <c r="G54" i="49"/>
  <c r="G52" i="49"/>
  <c r="G50" i="49"/>
  <c r="G48" i="49"/>
  <c r="G46" i="49"/>
  <c r="G44" i="49"/>
  <c r="G42" i="49"/>
  <c r="G40" i="49"/>
  <c r="G38" i="49"/>
  <c r="G36" i="49"/>
  <c r="G34" i="49"/>
  <c r="G32" i="49"/>
  <c r="G30" i="49"/>
  <c r="G28" i="49"/>
  <c r="G26" i="49"/>
  <c r="G24" i="49"/>
  <c r="G22" i="49"/>
  <c r="G20" i="49"/>
  <c r="G64" i="47"/>
  <c r="G63" i="47"/>
  <c r="G62" i="47"/>
  <c r="G61" i="47"/>
  <c r="G58" i="47"/>
  <c r="G57" i="47"/>
  <c r="G56" i="47"/>
  <c r="G55" i="47"/>
  <c r="G52" i="47"/>
  <c r="G51" i="47"/>
  <c r="G48" i="47"/>
  <c r="G45" i="47"/>
  <c r="G44" i="47"/>
  <c r="G41" i="47"/>
  <c r="G39" i="47"/>
  <c r="G37" i="47"/>
  <c r="G35" i="47"/>
  <c r="G33" i="47"/>
  <c r="G31" i="47"/>
  <c r="G25" i="47"/>
  <c r="G24" i="47"/>
  <c r="G23" i="47"/>
  <c r="G22" i="47"/>
  <c r="G21" i="47"/>
  <c r="G106" i="46"/>
  <c r="G104" i="46"/>
  <c r="G102" i="46"/>
  <c r="G100" i="46"/>
  <c r="G98" i="46"/>
  <c r="G96" i="46"/>
  <c r="G95" i="46"/>
  <c r="G92" i="46"/>
  <c r="G91" i="46"/>
  <c r="G90" i="46"/>
  <c r="G87" i="46"/>
  <c r="G86" i="46"/>
  <c r="G85" i="46"/>
  <c r="G84" i="46"/>
  <c r="G83" i="46"/>
  <c r="G82" i="46"/>
  <c r="G79" i="46"/>
  <c r="G78" i="46"/>
  <c r="G77" i="46"/>
  <c r="G76" i="46"/>
  <c r="G75" i="46"/>
  <c r="G74" i="46"/>
  <c r="G71" i="46"/>
  <c r="G70" i="46"/>
  <c r="G69" i="46"/>
  <c r="G68" i="46"/>
  <c r="G67" i="46"/>
  <c r="G64" i="46"/>
  <c r="G62" i="46"/>
  <c r="G60" i="46"/>
  <c r="G56" i="46"/>
  <c r="G52" i="46"/>
  <c r="G48" i="46"/>
  <c r="G41" i="46"/>
  <c r="G37" i="46"/>
  <c r="G29" i="46"/>
  <c r="G21" i="46"/>
  <c r="B38" i="45"/>
  <c r="B36" i="45"/>
  <c r="B34" i="45"/>
  <c r="B32" i="45"/>
  <c r="B30" i="45"/>
  <c r="G73" i="49" l="1"/>
  <c r="D36" i="45" s="1"/>
  <c r="G115" i="46"/>
  <c r="G279" i="50"/>
  <c r="D38" i="45" s="1"/>
  <c r="F95" i="3" s="1"/>
  <c r="C95" i="3" s="1"/>
  <c r="G73" i="47"/>
  <c r="D32" i="45" s="1"/>
  <c r="F92" i="3" s="1"/>
  <c r="C92" i="3" s="1"/>
  <c r="F94" i="3"/>
  <c r="C94" i="3" s="1"/>
  <c r="D30" i="45"/>
  <c r="F91" i="3" s="1"/>
  <c r="C91" i="3" s="1"/>
  <c r="F93" i="3"/>
  <c r="C93" i="3" s="1"/>
  <c r="F96" i="3" l="1"/>
  <c r="D41" i="45"/>
  <c r="B4" i="44"/>
  <c r="B3" i="44"/>
  <c r="B132" i="44"/>
  <c r="A132" i="44"/>
  <c r="E128" i="44"/>
  <c r="G128" i="44" s="1"/>
  <c r="E125" i="44"/>
  <c r="G125" i="44" s="1"/>
  <c r="E124" i="44"/>
  <c r="E126" i="44" s="1"/>
  <c r="G126" i="44" s="1"/>
  <c r="E113" i="44"/>
  <c r="G113" i="44" s="1"/>
  <c r="E112" i="44"/>
  <c r="G112" i="44" s="1"/>
  <c r="E111" i="44"/>
  <c r="G111" i="44" s="1"/>
  <c r="E110" i="44"/>
  <c r="G110" i="44" s="1"/>
  <c r="G109" i="44"/>
  <c r="G108" i="44"/>
  <c r="G137" i="44" l="1"/>
  <c r="H55" i="3" s="1"/>
  <c r="G139" i="44"/>
  <c r="J55" i="3" s="1"/>
  <c r="G136" i="44"/>
  <c r="G55" i="3" s="1"/>
  <c r="G124" i="44"/>
  <c r="E127" i="44"/>
  <c r="G127" i="44" s="1"/>
  <c r="G138" i="44" s="1"/>
  <c r="I55" i="3" s="1"/>
  <c r="E129" i="44"/>
  <c r="G129" i="44" s="1"/>
  <c r="G140" i="44" s="1"/>
  <c r="K55" i="3" s="1"/>
  <c r="G132" i="44" l="1"/>
  <c r="G135" i="44"/>
  <c r="F55" i="3" s="1"/>
  <c r="B4" i="43"/>
  <c r="B3" i="43"/>
  <c r="B218" i="43"/>
  <c r="A218" i="43"/>
  <c r="E214" i="43"/>
  <c r="G214" i="43" s="1"/>
  <c r="E211" i="43"/>
  <c r="G211" i="43" s="1"/>
  <c r="E210" i="43"/>
  <c r="E212" i="43" s="1"/>
  <c r="G212" i="43" s="1"/>
  <c r="E189" i="43"/>
  <c r="G189" i="43" s="1"/>
  <c r="G188" i="43"/>
  <c r="E187" i="43"/>
  <c r="G187" i="43" s="1"/>
  <c r="E186" i="43"/>
  <c r="G186" i="43" s="1"/>
  <c r="G185" i="43"/>
  <c r="G184" i="43"/>
  <c r="E148" i="43"/>
  <c r="G148" i="43" s="1"/>
  <c r="E145" i="43"/>
  <c r="E147" i="43" s="1"/>
  <c r="G147" i="43" s="1"/>
  <c r="E144" i="43"/>
  <c r="E146" i="43" s="1"/>
  <c r="G146" i="43" s="1"/>
  <c r="E139" i="43"/>
  <c r="G139" i="43" s="1"/>
  <c r="E136" i="43"/>
  <c r="E138" i="43" s="1"/>
  <c r="G138" i="43" s="1"/>
  <c r="E135" i="43"/>
  <c r="E137" i="43" s="1"/>
  <c r="G137" i="43" s="1"/>
  <c r="E130" i="43"/>
  <c r="G130" i="43" s="1"/>
  <c r="E127" i="43"/>
  <c r="E129" i="43" s="1"/>
  <c r="G129" i="43" s="1"/>
  <c r="E126" i="43"/>
  <c r="E128" i="43" s="1"/>
  <c r="G128" i="43" s="1"/>
  <c r="E117" i="43"/>
  <c r="E114" i="43"/>
  <c r="E113" i="43"/>
  <c r="G113" i="43" s="1"/>
  <c r="E108" i="43"/>
  <c r="E179" i="43" s="1"/>
  <c r="G179" i="43" s="1"/>
  <c r="E105" i="43"/>
  <c r="E107" i="43" s="1"/>
  <c r="G107" i="43" s="1"/>
  <c r="E104" i="43"/>
  <c r="E175" i="43" l="1"/>
  <c r="G135" i="43"/>
  <c r="G108" i="43"/>
  <c r="E161" i="43"/>
  <c r="G161" i="43" s="1"/>
  <c r="E158" i="43"/>
  <c r="E162" i="43" s="1"/>
  <c r="G162" i="43" s="1"/>
  <c r="G126" i="43"/>
  <c r="G104" i="43"/>
  <c r="E157" i="43"/>
  <c r="G157" i="43" s="1"/>
  <c r="G117" i="43"/>
  <c r="G144" i="43"/>
  <c r="G210" i="43"/>
  <c r="E160" i="43"/>
  <c r="G160" i="43" s="1"/>
  <c r="G158" i="43"/>
  <c r="G175" i="43"/>
  <c r="E177" i="43"/>
  <c r="G177" i="43" s="1"/>
  <c r="E109" i="43"/>
  <c r="G109" i="43" s="1"/>
  <c r="E131" i="43"/>
  <c r="G131" i="43" s="1"/>
  <c r="E140" i="43"/>
  <c r="G140" i="43" s="1"/>
  <c r="E149" i="43"/>
  <c r="G149" i="43" s="1"/>
  <c r="G105" i="43"/>
  <c r="G114" i="43"/>
  <c r="G127" i="43"/>
  <c r="G136" i="43"/>
  <c r="G145" i="43"/>
  <c r="E213" i="43"/>
  <c r="G213" i="43" s="1"/>
  <c r="E215" i="43"/>
  <c r="G215" i="43" s="1"/>
  <c r="E118" i="43"/>
  <c r="G118" i="43" s="1"/>
  <c r="E176" i="43"/>
  <c r="E106" i="43"/>
  <c r="G106" i="43" s="1"/>
  <c r="E115" i="43"/>
  <c r="G115" i="43" s="1"/>
  <c r="E116" i="43"/>
  <c r="G116" i="43" s="1"/>
  <c r="G225" i="43" l="1"/>
  <c r="J45" i="3" s="1"/>
  <c r="E159" i="43"/>
  <c r="G159" i="43" s="1"/>
  <c r="G223" i="43" s="1"/>
  <c r="H45" i="3" s="1"/>
  <c r="G221" i="43"/>
  <c r="F45" i="3" s="1"/>
  <c r="E180" i="43"/>
  <c r="G180" i="43" s="1"/>
  <c r="G176" i="43"/>
  <c r="E178" i="43"/>
  <c r="G178" i="43" s="1"/>
  <c r="G222" i="43" l="1"/>
  <c r="G45" i="3" s="1"/>
  <c r="G226" i="43"/>
  <c r="K45" i="3" s="1"/>
  <c r="G224" i="43"/>
  <c r="I45" i="3" s="1"/>
  <c r="G218" i="43"/>
  <c r="E290" i="30"/>
  <c r="G290" i="30" s="1"/>
  <c r="G289" i="30"/>
  <c r="E288" i="30"/>
  <c r="G288" i="30" s="1"/>
  <c r="E287" i="30"/>
  <c r="G287" i="30" s="1"/>
  <c r="G286" i="30"/>
  <c r="G285" i="30"/>
  <c r="E281" i="30"/>
  <c r="G281" i="30" s="1"/>
  <c r="G280" i="30"/>
  <c r="E279" i="30"/>
  <c r="G279" i="30" s="1"/>
  <c r="E278" i="30"/>
  <c r="G278" i="30" s="1"/>
  <c r="G277" i="30"/>
  <c r="G276" i="30"/>
  <c r="G144" i="35"/>
  <c r="G140" i="35"/>
  <c r="E37" i="37" l="1"/>
  <c r="B4" i="32" l="1"/>
  <c r="B3" i="32"/>
  <c r="B370" i="32"/>
  <c r="A370" i="32"/>
  <c r="G367" i="32"/>
  <c r="G363" i="32"/>
  <c r="G359" i="32"/>
  <c r="G352" i="32"/>
  <c r="G343" i="32"/>
  <c r="G339" i="32"/>
  <c r="G330" i="32"/>
  <c r="G326" i="32"/>
  <c r="G319" i="32"/>
  <c r="G309" i="32"/>
  <c r="G300" i="32"/>
  <c r="G296" i="32"/>
  <c r="G292" i="32"/>
  <c r="G272" i="32"/>
  <c r="G268" i="32"/>
  <c r="G264" i="32"/>
  <c r="G250" i="32"/>
  <c r="G246" i="32"/>
  <c r="G242" i="32"/>
  <c r="G234" i="32"/>
  <c r="G230" i="32"/>
  <c r="G226" i="32"/>
  <c r="G218" i="32"/>
  <c r="G214" i="32"/>
  <c r="G209" i="32"/>
  <c r="G204" i="32"/>
  <c r="G200" i="32"/>
  <c r="G187" i="32"/>
  <c r="G183" i="32"/>
  <c r="G178" i="32"/>
  <c r="G174" i="32"/>
  <c r="G161" i="32"/>
  <c r="G142" i="32"/>
  <c r="G138" i="32"/>
  <c r="G134" i="32"/>
  <c r="G130" i="32"/>
  <c r="G116" i="32"/>
  <c r="G112" i="32"/>
  <c r="G370" i="32" l="1"/>
  <c r="E65" i="3" s="1"/>
  <c r="G373" i="32" l="1"/>
  <c r="B4" i="42"/>
  <c r="B3" i="42"/>
  <c r="B112" i="42"/>
  <c r="A112" i="42"/>
  <c r="G109" i="42"/>
  <c r="G105" i="42"/>
  <c r="G102" i="42"/>
  <c r="G101" i="42"/>
  <c r="G100" i="42"/>
  <c r="G99" i="42"/>
  <c r="G98" i="42"/>
  <c r="E97" i="42"/>
  <c r="E94" i="42" s="1"/>
  <c r="G94" i="42" s="1"/>
  <c r="G90" i="42"/>
  <c r="G89" i="42"/>
  <c r="G88" i="42"/>
  <c r="G87" i="42"/>
  <c r="G86" i="42"/>
  <c r="G85" i="42"/>
  <c r="G84" i="42"/>
  <c r="G83" i="42"/>
  <c r="G82" i="42"/>
  <c r="G81" i="42"/>
  <c r="E78" i="42"/>
  <c r="G78" i="42" s="1"/>
  <c r="E74" i="42"/>
  <c r="G74" i="42" s="1"/>
  <c r="G57" i="42"/>
  <c r="G55" i="42"/>
  <c r="G53" i="42"/>
  <c r="G51" i="42"/>
  <c r="G24" i="42"/>
  <c r="G20" i="42"/>
  <c r="G18" i="42"/>
  <c r="G16" i="42"/>
  <c r="G97" i="42" l="1"/>
  <c r="G112" i="42" s="1"/>
  <c r="G116" i="42" l="1"/>
  <c r="D91" i="1" s="1"/>
  <c r="G115" i="42"/>
  <c r="D73" i="1" s="1"/>
  <c r="D100" i="3"/>
  <c r="C99" i="3"/>
  <c r="C14" i="3"/>
  <c r="C13" i="3"/>
  <c r="C8" i="3"/>
  <c r="C7" i="3"/>
  <c r="B4" i="40" l="1"/>
  <c r="B3" i="40"/>
  <c r="B247" i="40"/>
  <c r="A247" i="40"/>
  <c r="E244" i="40"/>
  <c r="G244" i="40" s="1"/>
  <c r="G243" i="40"/>
  <c r="E242" i="40"/>
  <c r="G242" i="40" s="1"/>
  <c r="E241" i="40"/>
  <c r="G241" i="40" s="1"/>
  <c r="G240" i="40"/>
  <c r="G239" i="40"/>
  <c r="E234" i="40"/>
  <c r="G234" i="40" s="1"/>
  <c r="G233" i="40"/>
  <c r="E232" i="40"/>
  <c r="G232" i="40" s="1"/>
  <c r="E231" i="40"/>
  <c r="G231" i="40" s="1"/>
  <c r="G230" i="40"/>
  <c r="G229" i="40"/>
  <c r="E225" i="40"/>
  <c r="G225" i="40" s="1"/>
  <c r="G224" i="40"/>
  <c r="E223" i="40"/>
  <c r="G223" i="40" s="1"/>
  <c r="E222" i="40"/>
  <c r="G222" i="40" s="1"/>
  <c r="G221" i="40"/>
  <c r="G220" i="40"/>
  <c r="E206" i="40"/>
  <c r="G206" i="40" s="1"/>
  <c r="G203" i="40"/>
  <c r="E203" i="40"/>
  <c r="E207" i="40" s="1"/>
  <c r="G207" i="40" s="1"/>
  <c r="E202" i="40"/>
  <c r="G202" i="40" s="1"/>
  <c r="E198" i="40"/>
  <c r="E195" i="40"/>
  <c r="G187" i="40"/>
  <c r="G184" i="40"/>
  <c r="E185" i="40"/>
  <c r="G185" i="40" s="1"/>
  <c r="E179" i="40"/>
  <c r="G179" i="40" s="1"/>
  <c r="G178" i="40"/>
  <c r="E177" i="40"/>
  <c r="G177" i="40" s="1"/>
  <c r="E176" i="40"/>
  <c r="G176" i="40" s="1"/>
  <c r="G175" i="40"/>
  <c r="G174" i="40"/>
  <c r="E168" i="40"/>
  <c r="G168" i="40" s="1"/>
  <c r="E165" i="40"/>
  <c r="E169" i="40" s="1"/>
  <c r="G169" i="40" s="1"/>
  <c r="E164" i="40"/>
  <c r="E166" i="40" s="1"/>
  <c r="G166" i="40" s="1"/>
  <c r="E159" i="40"/>
  <c r="G159" i="40" s="1"/>
  <c r="G158" i="40"/>
  <c r="E157" i="40"/>
  <c r="G157" i="40" s="1"/>
  <c r="E156" i="40"/>
  <c r="G156" i="40" s="1"/>
  <c r="G155" i="40"/>
  <c r="G154" i="40"/>
  <c r="E149" i="40"/>
  <c r="G149" i="40" s="1"/>
  <c r="E146" i="40"/>
  <c r="E150" i="40" s="1"/>
  <c r="G150" i="40" s="1"/>
  <c r="E145" i="40"/>
  <c r="G145" i="40" s="1"/>
  <c r="E139" i="40"/>
  <c r="G139" i="40" s="1"/>
  <c r="E136" i="40"/>
  <c r="E138" i="40" s="1"/>
  <c r="G138" i="40" s="1"/>
  <c r="E135" i="40"/>
  <c r="G135" i="40" s="1"/>
  <c r="E130" i="40"/>
  <c r="G130" i="40" s="1"/>
  <c r="G129" i="40"/>
  <c r="E128" i="40"/>
  <c r="G128" i="40" s="1"/>
  <c r="E127" i="40"/>
  <c r="G127" i="40" s="1"/>
  <c r="G126" i="40"/>
  <c r="G125" i="40"/>
  <c r="E120" i="40"/>
  <c r="G120" i="40" s="1"/>
  <c r="E117" i="40"/>
  <c r="E121" i="40" s="1"/>
  <c r="G121" i="40" s="1"/>
  <c r="E116" i="40"/>
  <c r="E118" i="40" s="1"/>
  <c r="G118" i="40" s="1"/>
  <c r="E110" i="40"/>
  <c r="G110" i="40" s="1"/>
  <c r="E107" i="40"/>
  <c r="E111" i="40" s="1"/>
  <c r="G111" i="40" s="1"/>
  <c r="E106" i="40"/>
  <c r="E108" i="40" s="1"/>
  <c r="G108" i="40" s="1"/>
  <c r="G254" i="40" l="1"/>
  <c r="J49" i="3" s="1"/>
  <c r="G165" i="40"/>
  <c r="G164" i="40"/>
  <c r="G107" i="40"/>
  <c r="G116" i="40"/>
  <c r="G106" i="40"/>
  <c r="G117" i="40"/>
  <c r="E140" i="40"/>
  <c r="G140" i="40" s="1"/>
  <c r="E148" i="40"/>
  <c r="G148" i="40" s="1"/>
  <c r="E204" i="40"/>
  <c r="G204" i="40" s="1"/>
  <c r="G136" i="40"/>
  <c r="G146" i="40"/>
  <c r="E167" i="40"/>
  <c r="G167" i="40" s="1"/>
  <c r="G183" i="40"/>
  <c r="E137" i="40"/>
  <c r="G137" i="40" s="1"/>
  <c r="E147" i="40"/>
  <c r="G147" i="40" s="1"/>
  <c r="E186" i="40"/>
  <c r="G186" i="40" s="1"/>
  <c r="E188" i="40"/>
  <c r="G188" i="40" s="1"/>
  <c r="E196" i="40"/>
  <c r="E205" i="40"/>
  <c r="G205" i="40" s="1"/>
  <c r="E109" i="40"/>
  <c r="G109" i="40" s="1"/>
  <c r="E119" i="40"/>
  <c r="G119" i="40" s="1"/>
  <c r="G247" i="40" l="1"/>
  <c r="G252" i="40"/>
  <c r="H49" i="3" s="1"/>
  <c r="G251" i="40"/>
  <c r="G49" i="3" s="1"/>
  <c r="G255" i="40"/>
  <c r="K49" i="3" s="1"/>
  <c r="G253" i="40"/>
  <c r="G250" i="40"/>
  <c r="F49" i="3" s="1"/>
  <c r="I49" i="3"/>
  <c r="B4" i="28" l="1"/>
  <c r="B3" i="28"/>
  <c r="B534" i="28"/>
  <c r="A534" i="28"/>
  <c r="E531" i="28"/>
  <c r="E529" i="28"/>
  <c r="E528" i="28"/>
  <c r="E522" i="28"/>
  <c r="G522" i="28" s="1"/>
  <c r="G521" i="28"/>
  <c r="E520" i="28"/>
  <c r="G520" i="28" s="1"/>
  <c r="E519" i="28"/>
  <c r="G519" i="28" s="1"/>
  <c r="G518" i="28"/>
  <c r="G517" i="28"/>
  <c r="E513" i="28"/>
  <c r="G513" i="28" s="1"/>
  <c r="G512" i="28"/>
  <c r="E511" i="28"/>
  <c r="G511" i="28" s="1"/>
  <c r="E510" i="28"/>
  <c r="G510" i="28" s="1"/>
  <c r="G509" i="28"/>
  <c r="G508" i="28"/>
  <c r="E501" i="28"/>
  <c r="G501" i="28" s="1"/>
  <c r="G500" i="28"/>
  <c r="E499" i="28"/>
  <c r="G499" i="28" s="1"/>
  <c r="E498" i="28"/>
  <c r="G498" i="28" s="1"/>
  <c r="G497" i="28"/>
  <c r="G496" i="28"/>
  <c r="E487" i="28"/>
  <c r="G487" i="28" s="1"/>
  <c r="G486" i="28"/>
  <c r="E485" i="28"/>
  <c r="G485" i="28" s="1"/>
  <c r="E484" i="28"/>
  <c r="G484" i="28" s="1"/>
  <c r="G483" i="28"/>
  <c r="G482" i="28"/>
  <c r="E478" i="28"/>
  <c r="G478" i="28" s="1"/>
  <c r="G477" i="28"/>
  <c r="E476" i="28"/>
  <c r="G476" i="28" s="1"/>
  <c r="E475" i="28"/>
  <c r="G475" i="28" s="1"/>
  <c r="G474" i="28"/>
  <c r="G473" i="28"/>
  <c r="E464" i="28"/>
  <c r="G464" i="28" s="1"/>
  <c r="G463" i="28"/>
  <c r="E462" i="28"/>
  <c r="G462" i="28" s="1"/>
  <c r="E461" i="28"/>
  <c r="G461" i="28" s="1"/>
  <c r="G460" i="28"/>
  <c r="G459" i="28"/>
  <c r="E455" i="28"/>
  <c r="G455" i="28" s="1"/>
  <c r="G454" i="28"/>
  <c r="E453" i="28"/>
  <c r="G453" i="28" s="1"/>
  <c r="E452" i="28"/>
  <c r="G452" i="28" s="1"/>
  <c r="G451" i="28"/>
  <c r="G450" i="28"/>
  <c r="E443" i="28"/>
  <c r="G443" i="28" s="1"/>
  <c r="G442" i="28"/>
  <c r="E441" i="28"/>
  <c r="G441" i="28" s="1"/>
  <c r="E440" i="28"/>
  <c r="G440" i="28" s="1"/>
  <c r="G439" i="28"/>
  <c r="G438" i="28"/>
  <c r="E423" i="28"/>
  <c r="G423" i="28" s="1"/>
  <c r="G422" i="28"/>
  <c r="E421" i="28"/>
  <c r="G421" i="28" s="1"/>
  <c r="E420" i="28"/>
  <c r="G420" i="28" s="1"/>
  <c r="G419" i="28"/>
  <c r="G418" i="28"/>
  <c r="E410" i="28"/>
  <c r="G410" i="28" s="1"/>
  <c r="G409" i="28"/>
  <c r="E408" i="28"/>
  <c r="G408" i="28" s="1"/>
  <c r="E407" i="28"/>
  <c r="G407" i="28" s="1"/>
  <c r="G406" i="28"/>
  <c r="G405" i="28"/>
  <c r="E401" i="28"/>
  <c r="G401" i="28" s="1"/>
  <c r="G400" i="28"/>
  <c r="E399" i="28"/>
  <c r="G399" i="28" s="1"/>
  <c r="E398" i="28"/>
  <c r="G398" i="28" s="1"/>
  <c r="G397" i="28"/>
  <c r="G396" i="28"/>
  <c r="E392" i="28"/>
  <c r="G392" i="28" s="1"/>
  <c r="G391" i="28"/>
  <c r="E390" i="28"/>
  <c r="G390" i="28" s="1"/>
  <c r="E389" i="28"/>
  <c r="G389" i="28" s="1"/>
  <c r="G388" i="28"/>
  <c r="G387" i="28"/>
  <c r="E368" i="28"/>
  <c r="G368" i="28" s="1"/>
  <c r="G367" i="28"/>
  <c r="E366" i="28"/>
  <c r="G366" i="28" s="1"/>
  <c r="E365" i="28"/>
  <c r="G365" i="28" s="1"/>
  <c r="G364" i="28"/>
  <c r="G363" i="28"/>
  <c r="E359" i="28"/>
  <c r="G359" i="28" s="1"/>
  <c r="G358" i="28"/>
  <c r="E357" i="28"/>
  <c r="G357" i="28" s="1"/>
  <c r="E356" i="28"/>
  <c r="G356" i="28" s="1"/>
  <c r="G355" i="28"/>
  <c r="G354" i="28"/>
  <c r="E350" i="28"/>
  <c r="G350" i="28" s="1"/>
  <c r="G349" i="28"/>
  <c r="E348" i="28"/>
  <c r="G348" i="28" s="1"/>
  <c r="E347" i="28"/>
  <c r="G347" i="28" s="1"/>
  <c r="G346" i="28"/>
  <c r="G345" i="28"/>
  <c r="E337" i="28"/>
  <c r="G337" i="28" s="1"/>
  <c r="G336" i="28"/>
  <c r="E335" i="28"/>
  <c r="G335" i="28" s="1"/>
  <c r="E334" i="28"/>
  <c r="G334" i="28" s="1"/>
  <c r="G333" i="28"/>
  <c r="G332" i="28"/>
  <c r="E328" i="28"/>
  <c r="G328" i="28" s="1"/>
  <c r="G327" i="28"/>
  <c r="E326" i="28"/>
  <c r="G326" i="28" s="1"/>
  <c r="E325" i="28"/>
  <c r="G325" i="28" s="1"/>
  <c r="G324" i="28"/>
  <c r="G323" i="28"/>
  <c r="E318" i="28"/>
  <c r="G318" i="28" s="1"/>
  <c r="G317" i="28"/>
  <c r="E316" i="28"/>
  <c r="G316" i="28" s="1"/>
  <c r="E315" i="28"/>
  <c r="G315" i="28" s="1"/>
  <c r="G314" i="28"/>
  <c r="G313" i="28"/>
  <c r="E299" i="28"/>
  <c r="G299" i="28" s="1"/>
  <c r="G298" i="28"/>
  <c r="E297" i="28"/>
  <c r="G297" i="28" s="1"/>
  <c r="E296" i="28"/>
  <c r="G296" i="28" s="1"/>
  <c r="G295" i="28"/>
  <c r="G294" i="28"/>
  <c r="E282" i="28"/>
  <c r="G282" i="28" s="1"/>
  <c r="G281" i="28"/>
  <c r="E280" i="28"/>
  <c r="G280" i="28" s="1"/>
  <c r="E279" i="28"/>
  <c r="G279" i="28" s="1"/>
  <c r="G278" i="28"/>
  <c r="G277" i="28"/>
  <c r="E271" i="28"/>
  <c r="G271" i="28" s="1"/>
  <c r="G270" i="28"/>
  <c r="E269" i="28"/>
  <c r="G269" i="28" s="1"/>
  <c r="E268" i="28"/>
  <c r="G268" i="28" s="1"/>
  <c r="G267" i="28"/>
  <c r="G266" i="28"/>
  <c r="E256" i="28"/>
  <c r="G256" i="28" s="1"/>
  <c r="G255" i="28"/>
  <c r="E254" i="28"/>
  <c r="G254" i="28" s="1"/>
  <c r="E253" i="28"/>
  <c r="G253" i="28" s="1"/>
  <c r="G252" i="28"/>
  <c r="G251" i="28"/>
  <c r="E239" i="28"/>
  <c r="G239" i="28" s="1"/>
  <c r="G238" i="28"/>
  <c r="E237" i="28"/>
  <c r="G237" i="28" s="1"/>
  <c r="E236" i="28"/>
  <c r="G236" i="28" s="1"/>
  <c r="G235" i="28"/>
  <c r="G234" i="28"/>
  <c r="E230" i="28"/>
  <c r="G230" i="28" s="1"/>
  <c r="G229" i="28"/>
  <c r="E228" i="28"/>
  <c r="G228" i="28" s="1"/>
  <c r="E227" i="28"/>
  <c r="G227" i="28" s="1"/>
  <c r="G226" i="28"/>
  <c r="G225" i="28"/>
  <c r="E213" i="28"/>
  <c r="G213" i="28" s="1"/>
  <c r="G212" i="28"/>
  <c r="E211" i="28"/>
  <c r="G211" i="28" s="1"/>
  <c r="E210" i="28"/>
  <c r="G210" i="28" s="1"/>
  <c r="G209" i="28"/>
  <c r="G208" i="28"/>
  <c r="E204" i="28"/>
  <c r="G204" i="28" s="1"/>
  <c r="G203" i="28"/>
  <c r="E202" i="28"/>
  <c r="G202" i="28" s="1"/>
  <c r="E201" i="28"/>
  <c r="G201" i="28" s="1"/>
  <c r="G200" i="28"/>
  <c r="G199" i="28"/>
  <c r="E186" i="28"/>
  <c r="G186" i="28" s="1"/>
  <c r="G185" i="28"/>
  <c r="E184" i="28"/>
  <c r="G184" i="28" s="1"/>
  <c r="E183" i="28"/>
  <c r="G183" i="28" s="1"/>
  <c r="G182" i="28"/>
  <c r="G181" i="28"/>
  <c r="E169" i="28"/>
  <c r="G169" i="28" s="1"/>
  <c r="G168" i="28"/>
  <c r="E167" i="28"/>
  <c r="G167" i="28" s="1"/>
  <c r="E166" i="28"/>
  <c r="G166" i="28" s="1"/>
  <c r="G165" i="28"/>
  <c r="G164" i="28"/>
  <c r="E160" i="28"/>
  <c r="G160" i="28" s="1"/>
  <c r="G159" i="28"/>
  <c r="E158" i="28"/>
  <c r="G158" i="28" s="1"/>
  <c r="E157" i="28"/>
  <c r="G157" i="28" s="1"/>
  <c r="G156" i="28"/>
  <c r="G155" i="28"/>
  <c r="E151" i="28"/>
  <c r="G151" i="28" s="1"/>
  <c r="G150" i="28"/>
  <c r="E149" i="28"/>
  <c r="G149" i="28" s="1"/>
  <c r="E148" i="28"/>
  <c r="G148" i="28" s="1"/>
  <c r="G147" i="28"/>
  <c r="G146" i="28"/>
  <c r="E142" i="28"/>
  <c r="G142" i="28" s="1"/>
  <c r="G141" i="28"/>
  <c r="E140" i="28"/>
  <c r="G140" i="28" s="1"/>
  <c r="E139" i="28"/>
  <c r="G139" i="28" s="1"/>
  <c r="G138" i="28"/>
  <c r="G137" i="28"/>
  <c r="E125" i="28"/>
  <c r="G125" i="28" s="1"/>
  <c r="G124" i="28"/>
  <c r="E123" i="28"/>
  <c r="G123" i="28" s="1"/>
  <c r="E122" i="28"/>
  <c r="G122" i="28" s="1"/>
  <c r="G121" i="28"/>
  <c r="G120" i="28"/>
  <c r="E116" i="28"/>
  <c r="G116" i="28" s="1"/>
  <c r="G115" i="28"/>
  <c r="E114" i="28"/>
  <c r="G114" i="28" s="1"/>
  <c r="E113" i="28"/>
  <c r="G113" i="28" s="1"/>
  <c r="G112" i="28"/>
  <c r="G111" i="28"/>
  <c r="G539" i="28" l="1"/>
  <c r="H42" i="3" s="1"/>
  <c r="G538" i="28"/>
  <c r="G42" i="3" s="1"/>
  <c r="G542" i="28"/>
  <c r="K42" i="3" s="1"/>
  <c r="G540" i="28"/>
  <c r="I42" i="3" s="1"/>
  <c r="G537" i="28"/>
  <c r="F42" i="3" s="1"/>
  <c r="G541" i="28"/>
  <c r="J42" i="3" s="1"/>
  <c r="G534" i="28"/>
  <c r="B3" i="37" l="1"/>
  <c r="B2" i="37"/>
  <c r="B46" i="37"/>
  <c r="A46" i="37"/>
  <c r="G43" i="37"/>
  <c r="G41" i="37"/>
  <c r="G37" i="37"/>
  <c r="G36" i="37"/>
  <c r="G30" i="37"/>
  <c r="G29" i="37"/>
  <c r="G25" i="37"/>
  <c r="G46" i="37" l="1"/>
  <c r="E64" i="3" s="1"/>
  <c r="B4" i="36"/>
  <c r="B3" i="36"/>
  <c r="B174" i="36"/>
  <c r="A174" i="36"/>
  <c r="G171" i="36"/>
  <c r="E167" i="36"/>
  <c r="G167" i="36" s="1"/>
  <c r="G159" i="36"/>
  <c r="E154" i="36"/>
  <c r="G154" i="36" s="1"/>
  <c r="G148" i="36"/>
  <c r="E145" i="36"/>
  <c r="G145" i="36" s="1"/>
  <c r="G142" i="36"/>
  <c r="E137" i="36"/>
  <c r="G137" i="36" s="1"/>
  <c r="E130" i="36"/>
  <c r="G130" i="36" s="1"/>
  <c r="E120" i="36"/>
  <c r="G120" i="36" s="1"/>
  <c r="E116" i="36"/>
  <c r="G116" i="36" s="1"/>
  <c r="E111" i="36"/>
  <c r="G111" i="36" s="1"/>
  <c r="G174" i="36" l="1"/>
  <c r="E63" i="3" s="1"/>
  <c r="B4" i="35"/>
  <c r="B3" i="35"/>
  <c r="B147" i="35"/>
  <c r="A147" i="35"/>
  <c r="G136" i="35"/>
  <c r="E123" i="35"/>
  <c r="G123" i="35" s="1"/>
  <c r="E119" i="35"/>
  <c r="G119" i="35" s="1"/>
  <c r="G112" i="35"/>
  <c r="E106" i="35"/>
  <c r="G106" i="35" s="1"/>
  <c r="G98" i="35"/>
  <c r="G91" i="35"/>
  <c r="G147" i="35" l="1"/>
  <c r="E70" i="3" s="1"/>
  <c r="B4" i="27"/>
  <c r="B3" i="27"/>
  <c r="B142" i="27"/>
  <c r="A142" i="27"/>
  <c r="G139" i="27"/>
  <c r="G127" i="27"/>
  <c r="G142" i="27" s="1"/>
  <c r="E71" i="3" s="1"/>
  <c r="B4" i="34" l="1"/>
  <c r="B3" i="34"/>
  <c r="B137" i="34"/>
  <c r="A137" i="34"/>
  <c r="E134" i="34"/>
  <c r="G134" i="34" s="1"/>
  <c r="E130" i="34"/>
  <c r="G130" i="34" s="1"/>
  <c r="E126" i="34"/>
  <c r="G126" i="34" s="1"/>
  <c r="G122" i="34"/>
  <c r="G116" i="34"/>
  <c r="G112" i="34"/>
  <c r="G108" i="34"/>
  <c r="G103" i="34"/>
  <c r="G137" i="34" l="1"/>
  <c r="G140" i="34" s="1"/>
  <c r="E69" i="3" s="1"/>
  <c r="B4" i="33" l="1"/>
  <c r="B3" i="33"/>
  <c r="B125" i="33"/>
  <c r="A125" i="33"/>
  <c r="G122" i="33"/>
  <c r="G117" i="33"/>
  <c r="G110" i="33"/>
  <c r="G107" i="33"/>
  <c r="E99" i="33"/>
  <c r="G99" i="33" s="1"/>
  <c r="G95" i="33"/>
  <c r="G125" i="33" l="1"/>
  <c r="G128" i="33" s="1"/>
  <c r="E68" i="3" s="1"/>
  <c r="E74" i="3" s="1"/>
  <c r="B4" i="20"/>
  <c r="B3" i="20"/>
  <c r="B3" i="21"/>
  <c r="B2" i="21"/>
  <c r="B4" i="22"/>
  <c r="B3" i="22"/>
  <c r="B4" i="23"/>
  <c r="B3" i="23"/>
  <c r="B4" i="30"/>
  <c r="B3" i="30"/>
  <c r="B4" i="29"/>
  <c r="B3" i="29"/>
  <c r="B4" i="19"/>
  <c r="B3" i="19"/>
  <c r="B4" i="24"/>
  <c r="B3" i="24"/>
  <c r="B293" i="30"/>
  <c r="A293" i="30"/>
  <c r="E272" i="30"/>
  <c r="G272" i="30" s="1"/>
  <c r="G271" i="30"/>
  <c r="E270" i="30"/>
  <c r="G270" i="30" s="1"/>
  <c r="E269" i="30"/>
  <c r="G269" i="30" s="1"/>
  <c r="G268" i="30"/>
  <c r="G267" i="30"/>
  <c r="E263" i="30"/>
  <c r="G263" i="30" s="1"/>
  <c r="G262" i="30"/>
  <c r="E261" i="30"/>
  <c r="G261" i="30" s="1"/>
  <c r="E260" i="30"/>
  <c r="G260" i="30" s="1"/>
  <c r="G259" i="30"/>
  <c r="G258" i="30"/>
  <c r="E253" i="30"/>
  <c r="G253" i="30" s="1"/>
  <c r="G252" i="30"/>
  <c r="E251" i="30"/>
  <c r="G251" i="30" s="1"/>
  <c r="E250" i="30"/>
  <c r="G250" i="30" s="1"/>
  <c r="G249" i="30"/>
  <c r="G248" i="30"/>
  <c r="E243" i="30"/>
  <c r="G243" i="30" s="1"/>
  <c r="G242" i="30"/>
  <c r="E241" i="30"/>
  <c r="G241" i="30" s="1"/>
  <c r="E240" i="30"/>
  <c r="G240" i="30" s="1"/>
  <c r="G239" i="30"/>
  <c r="G238" i="30"/>
  <c r="E224" i="30"/>
  <c r="G224" i="30" s="1"/>
  <c r="G223" i="30"/>
  <c r="E222" i="30"/>
  <c r="G222" i="30" s="1"/>
  <c r="E221" i="30"/>
  <c r="G221" i="30" s="1"/>
  <c r="G220" i="30"/>
  <c r="G219" i="30"/>
  <c r="E212" i="30"/>
  <c r="G211" i="30"/>
  <c r="E210" i="30"/>
  <c r="E209" i="30"/>
  <c r="E197" i="30"/>
  <c r="G197" i="30" s="1"/>
  <c r="E196" i="30"/>
  <c r="G196" i="30" s="1"/>
  <c r="E147" i="30"/>
  <c r="G147" i="30" s="1"/>
  <c r="G146" i="30"/>
  <c r="E145" i="30"/>
  <c r="G145" i="30" s="1"/>
  <c r="E144" i="30"/>
  <c r="G144" i="30" s="1"/>
  <c r="G143" i="30"/>
  <c r="G142" i="30"/>
  <c r="E135" i="30"/>
  <c r="G135" i="30" s="1"/>
  <c r="E132" i="30"/>
  <c r="E136" i="30" s="1"/>
  <c r="G136" i="30" s="1"/>
  <c r="E131" i="30"/>
  <c r="E133" i="30" s="1"/>
  <c r="G133" i="30" s="1"/>
  <c r="E123" i="30"/>
  <c r="G123" i="30" s="1"/>
  <c r="E120" i="30"/>
  <c r="E124" i="30" s="1"/>
  <c r="G124" i="30" s="1"/>
  <c r="E119" i="30"/>
  <c r="G119" i="30" s="1"/>
  <c r="E111" i="30"/>
  <c r="G111" i="30" s="1"/>
  <c r="E108" i="30"/>
  <c r="E112" i="30" s="1"/>
  <c r="G112" i="30" s="1"/>
  <c r="E107" i="30"/>
  <c r="E109" i="30" s="1"/>
  <c r="G109" i="30" s="1"/>
  <c r="E98" i="30"/>
  <c r="G98" i="30" s="1"/>
  <c r="E95" i="30"/>
  <c r="E99" i="30" s="1"/>
  <c r="G99" i="30" s="1"/>
  <c r="E94" i="30"/>
  <c r="G94" i="30" s="1"/>
  <c r="G299" i="30" l="1"/>
  <c r="J51" i="3" s="1"/>
  <c r="G95" i="30"/>
  <c r="G108" i="30"/>
  <c r="G120" i="30"/>
  <c r="G132" i="30"/>
  <c r="G195" i="30"/>
  <c r="E96" i="30"/>
  <c r="G96" i="30" s="1"/>
  <c r="E121" i="30"/>
  <c r="G121" i="30" s="1"/>
  <c r="G107" i="30"/>
  <c r="G131" i="30"/>
  <c r="E97" i="30"/>
  <c r="G97" i="30" s="1"/>
  <c r="E110" i="30"/>
  <c r="G110" i="30" s="1"/>
  <c r="E122" i="30"/>
  <c r="G122" i="30" s="1"/>
  <c r="E134" i="30"/>
  <c r="G134" i="30" s="1"/>
  <c r="G194" i="30"/>
  <c r="E199" i="30"/>
  <c r="G199" i="30" s="1"/>
  <c r="G296" i="30" l="1"/>
  <c r="G298" i="30"/>
  <c r="G297" i="30"/>
  <c r="G295" i="30"/>
  <c r="F51" i="3" s="1"/>
  <c r="G300" i="30"/>
  <c r="K51" i="3" s="1"/>
  <c r="I51" i="3"/>
  <c r="G293" i="30"/>
  <c r="H51" i="3"/>
  <c r="G51" i="3"/>
  <c r="B260" i="29"/>
  <c r="A260" i="29"/>
  <c r="E256" i="29"/>
  <c r="G256" i="29" s="1"/>
  <c r="E253" i="29"/>
  <c r="G253" i="29" s="1"/>
  <c r="E252" i="29"/>
  <c r="E254" i="29" s="1"/>
  <c r="G254" i="29" s="1"/>
  <c r="E248" i="29"/>
  <c r="G248" i="29" s="1"/>
  <c r="G247" i="29"/>
  <c r="E246" i="29"/>
  <c r="G246" i="29" s="1"/>
  <c r="E245" i="29"/>
  <c r="G245" i="29" s="1"/>
  <c r="G244" i="29"/>
  <c r="G243" i="29"/>
  <c r="E234" i="29"/>
  <c r="G234" i="29" s="1"/>
  <c r="E231" i="29"/>
  <c r="E235" i="29" s="1"/>
  <c r="G235" i="29" s="1"/>
  <c r="E230" i="29"/>
  <c r="E232" i="29" s="1"/>
  <c r="G232" i="29" s="1"/>
  <c r="E226" i="29"/>
  <c r="G226" i="29" s="1"/>
  <c r="G225" i="29"/>
  <c r="E224" i="29"/>
  <c r="G224" i="29" s="1"/>
  <c r="E223" i="29"/>
  <c r="G223" i="29" s="1"/>
  <c r="G222" i="29"/>
  <c r="G221" i="29"/>
  <c r="E199" i="29"/>
  <c r="G199" i="29" s="1"/>
  <c r="E196" i="29"/>
  <c r="E200" i="29" s="1"/>
  <c r="G200" i="29" s="1"/>
  <c r="E195" i="29"/>
  <c r="G195" i="29" s="1"/>
  <c r="G187" i="29"/>
  <c r="E188" i="29"/>
  <c r="G188" i="29" s="1"/>
  <c r="G183" i="29"/>
  <c r="E177" i="29"/>
  <c r="G177" i="29" s="1"/>
  <c r="G176" i="29"/>
  <c r="E175" i="29"/>
  <c r="G175" i="29" s="1"/>
  <c r="E174" i="29"/>
  <c r="G174" i="29" s="1"/>
  <c r="G173" i="29"/>
  <c r="G172" i="29"/>
  <c r="E166" i="29"/>
  <c r="G166" i="29" s="1"/>
  <c r="G165" i="29"/>
  <c r="E164" i="29"/>
  <c r="G164" i="29" s="1"/>
  <c r="E163" i="29"/>
  <c r="G163" i="29" s="1"/>
  <c r="G162" i="29"/>
  <c r="G161" i="29"/>
  <c r="E154" i="29"/>
  <c r="G154" i="29" s="1"/>
  <c r="G153" i="29"/>
  <c r="E152" i="29"/>
  <c r="G152" i="29" s="1"/>
  <c r="E151" i="29"/>
  <c r="G151" i="29" s="1"/>
  <c r="G150" i="29"/>
  <c r="G149" i="29"/>
  <c r="E142" i="29"/>
  <c r="G142" i="29" s="1"/>
  <c r="E139" i="29"/>
  <c r="E143" i="29" s="1"/>
  <c r="G143" i="29" s="1"/>
  <c r="E138" i="29"/>
  <c r="G138" i="29" s="1"/>
  <c r="G131" i="29"/>
  <c r="E132" i="29"/>
  <c r="G132" i="29" s="1"/>
  <c r="E129" i="29"/>
  <c r="G129" i="29" s="1"/>
  <c r="E121" i="29"/>
  <c r="G121" i="29" s="1"/>
  <c r="E120" i="29"/>
  <c r="G120" i="29" s="1"/>
  <c r="E119" i="29"/>
  <c r="G119" i="29" s="1"/>
  <c r="E118" i="29"/>
  <c r="G118" i="29" s="1"/>
  <c r="G117" i="29"/>
  <c r="G116" i="29"/>
  <c r="G252" i="29" l="1"/>
  <c r="G230" i="29"/>
  <c r="G267" i="29"/>
  <c r="J50" i="3" s="1"/>
  <c r="G128" i="29"/>
  <c r="G139" i="29"/>
  <c r="G184" i="29"/>
  <c r="G196" i="29"/>
  <c r="G127" i="29"/>
  <c r="E233" i="29"/>
  <c r="G233" i="29" s="1"/>
  <c r="E140" i="29"/>
  <c r="G140" i="29" s="1"/>
  <c r="E185" i="29"/>
  <c r="G185" i="29" s="1"/>
  <c r="E197" i="29"/>
  <c r="G197" i="29" s="1"/>
  <c r="G231" i="29"/>
  <c r="E255" i="29"/>
  <c r="G255" i="29" s="1"/>
  <c r="E257" i="29"/>
  <c r="G257" i="29" s="1"/>
  <c r="G268" i="29" s="1"/>
  <c r="K50" i="3" s="1"/>
  <c r="E130" i="29"/>
  <c r="G130" i="29" s="1"/>
  <c r="E141" i="29"/>
  <c r="G141" i="29" s="1"/>
  <c r="E186" i="29"/>
  <c r="G186" i="29" s="1"/>
  <c r="E198" i="29"/>
  <c r="G198" i="29" s="1"/>
  <c r="G266" i="29" l="1"/>
  <c r="I50" i="3" s="1"/>
  <c r="G264" i="29"/>
  <c r="G50" i="3" s="1"/>
  <c r="G260" i="29"/>
  <c r="G265" i="29"/>
  <c r="H50" i="3" s="1"/>
  <c r="G263" i="29"/>
  <c r="F50" i="3" s="1"/>
  <c r="C42" i="3"/>
  <c r="C71" i="3"/>
  <c r="C49" i="3"/>
  <c r="C100" i="3"/>
  <c r="C101" i="3" s="1"/>
  <c r="D46" i="1" s="1"/>
  <c r="C78" i="3"/>
  <c r="C79" i="3"/>
  <c r="C80" i="3"/>
  <c r="C81" i="3"/>
  <c r="C82" i="3"/>
  <c r="C83" i="3"/>
  <c r="C84" i="3"/>
  <c r="C85" i="3"/>
  <c r="C86" i="3"/>
  <c r="C87" i="3"/>
  <c r="C77" i="3"/>
  <c r="C63" i="3"/>
  <c r="C64" i="3"/>
  <c r="C65" i="3"/>
  <c r="C66" i="3"/>
  <c r="C67" i="3"/>
  <c r="C68" i="3"/>
  <c r="C69" i="3"/>
  <c r="C70" i="3"/>
  <c r="C72" i="3"/>
  <c r="C62" i="3"/>
  <c r="C41" i="3"/>
  <c r="C43" i="3"/>
  <c r="C44" i="3"/>
  <c r="C45" i="3"/>
  <c r="C46" i="3"/>
  <c r="C51" i="3"/>
  <c r="C55" i="3"/>
  <c r="C40" i="3"/>
  <c r="C35" i="3"/>
  <c r="C50" i="3" l="1"/>
  <c r="C74" i="3"/>
  <c r="C88" i="3"/>
  <c r="C96" i="3"/>
  <c r="C36" i="3"/>
  <c r="C58" i="3"/>
  <c r="C57" i="3"/>
  <c r="C37" i="3" l="1"/>
  <c r="D40" i="1" s="1"/>
  <c r="B296" i="24"/>
  <c r="A296" i="24"/>
  <c r="E284" i="24"/>
  <c r="G284" i="24" s="1"/>
  <c r="G283" i="24"/>
  <c r="E282" i="24"/>
  <c r="G282" i="24" s="1"/>
  <c r="E281" i="24"/>
  <c r="G281" i="24" s="1"/>
  <c r="G280" i="24"/>
  <c r="G279" i="24"/>
  <c r="G272" i="24"/>
  <c r="E270" i="24"/>
  <c r="G270" i="24" s="1"/>
  <c r="G260" i="24"/>
  <c r="G257" i="24"/>
  <c r="E258" i="24"/>
  <c r="G258" i="24" s="1"/>
  <c r="E235" i="24"/>
  <c r="G235" i="24" s="1"/>
  <c r="E232" i="24"/>
  <c r="G232" i="24" s="1"/>
  <c r="E231" i="24"/>
  <c r="E233" i="24" s="1"/>
  <c r="G233" i="24" s="1"/>
  <c r="B217" i="24"/>
  <c r="E209" i="24"/>
  <c r="E222" i="24" s="1"/>
  <c r="G222" i="24" s="1"/>
  <c r="E206" i="24"/>
  <c r="E219" i="24" s="1"/>
  <c r="G219" i="24" s="1"/>
  <c r="E205" i="24"/>
  <c r="E218" i="24" s="1"/>
  <c r="G218" i="24" s="1"/>
  <c r="E185" i="24"/>
  <c r="G185" i="24" s="1"/>
  <c r="E175" i="24"/>
  <c r="G175" i="24" s="1"/>
  <c r="G174" i="24"/>
  <c r="E173" i="24"/>
  <c r="G173" i="24" s="1"/>
  <c r="E172" i="24"/>
  <c r="G172" i="24" s="1"/>
  <c r="G171" i="24"/>
  <c r="G170" i="24"/>
  <c r="G161" i="24"/>
  <c r="G158" i="24"/>
  <c r="E162" i="24"/>
  <c r="G162" i="24" s="1"/>
  <c r="E159" i="24"/>
  <c r="G159" i="24" s="1"/>
  <c r="G200" i="24"/>
  <c r="G136" i="24"/>
  <c r="E140" i="24"/>
  <c r="G196" i="24"/>
  <c r="E129" i="24"/>
  <c r="G129" i="24" s="1"/>
  <c r="G128" i="24"/>
  <c r="E127" i="24"/>
  <c r="G127" i="24" s="1"/>
  <c r="E126" i="24"/>
  <c r="G126" i="24" s="1"/>
  <c r="G125" i="24"/>
  <c r="G124" i="24"/>
  <c r="G119" i="24"/>
  <c r="E188" i="24"/>
  <c r="G188" i="24" s="1"/>
  <c r="G116" i="24"/>
  <c r="G115" i="24"/>
  <c r="E117" i="24"/>
  <c r="G231" i="24" l="1"/>
  <c r="G256" i="24"/>
  <c r="G197" i="24"/>
  <c r="G268" i="24"/>
  <c r="E269" i="24"/>
  <c r="E273" i="24" s="1"/>
  <c r="G273" i="24" s="1"/>
  <c r="G117" i="24"/>
  <c r="E186" i="24"/>
  <c r="G186" i="24" s="1"/>
  <c r="E201" i="24"/>
  <c r="G201" i="24" s="1"/>
  <c r="G140" i="24"/>
  <c r="E208" i="24"/>
  <c r="E210" i="24"/>
  <c r="E118" i="24"/>
  <c r="E120" i="24"/>
  <c r="E137" i="24"/>
  <c r="G206" i="24"/>
  <c r="E234" i="24"/>
  <c r="G234" i="24" s="1"/>
  <c r="E236" i="24"/>
  <c r="G236" i="24" s="1"/>
  <c r="E259" i="24"/>
  <c r="G259" i="24" s="1"/>
  <c r="E261" i="24"/>
  <c r="G261" i="24" s="1"/>
  <c r="G135" i="24"/>
  <c r="G139" i="24"/>
  <c r="G157" i="24"/>
  <c r="E184" i="24"/>
  <c r="G184" i="24" s="1"/>
  <c r="E207" i="24"/>
  <c r="E138" i="24"/>
  <c r="E160" i="24"/>
  <c r="G160" i="24" s="1"/>
  <c r="G205" i="24"/>
  <c r="G209" i="24"/>
  <c r="G303" i="24" l="1"/>
  <c r="G299" i="24"/>
  <c r="J47" i="3"/>
  <c r="F47" i="3"/>
  <c r="E271" i="24"/>
  <c r="G271" i="24" s="1"/>
  <c r="G269" i="24"/>
  <c r="G300" i="24" s="1"/>
  <c r="E199" i="24"/>
  <c r="G199" i="24" s="1"/>
  <c r="G138" i="24"/>
  <c r="E187" i="24"/>
  <c r="G187" i="24" s="1"/>
  <c r="G118" i="24"/>
  <c r="E198" i="24"/>
  <c r="G198" i="24" s="1"/>
  <c r="G137" i="24"/>
  <c r="G301" i="24" s="1"/>
  <c r="G208" i="24"/>
  <c r="E221" i="24"/>
  <c r="G221" i="24" s="1"/>
  <c r="E220" i="24"/>
  <c r="G220" i="24" s="1"/>
  <c r="G207" i="24"/>
  <c r="G120" i="24"/>
  <c r="E189" i="24"/>
  <c r="G189" i="24" s="1"/>
  <c r="E223" i="24"/>
  <c r="G223" i="24" s="1"/>
  <c r="G210" i="24"/>
  <c r="G304" i="24" l="1"/>
  <c r="K47" i="3" s="1"/>
  <c r="G302" i="24"/>
  <c r="I47" i="3" s="1"/>
  <c r="G47" i="3"/>
  <c r="H47" i="3"/>
  <c r="G296" i="24"/>
  <c r="C47" i="3" l="1"/>
  <c r="B331" i="23"/>
  <c r="A331" i="23"/>
  <c r="B328" i="23"/>
  <c r="A328" i="23"/>
  <c r="E326" i="23"/>
  <c r="G326" i="23" s="1"/>
  <c r="G325" i="23"/>
  <c r="E324" i="23"/>
  <c r="G324" i="23" s="1"/>
  <c r="E323" i="23"/>
  <c r="G323" i="23" s="1"/>
  <c r="G322" i="23"/>
  <c r="G321" i="23"/>
  <c r="B298" i="23"/>
  <c r="A298" i="23"/>
  <c r="E296" i="23"/>
  <c r="G296" i="23" s="1"/>
  <c r="G295" i="23"/>
  <c r="E294" i="23"/>
  <c r="G294" i="23" s="1"/>
  <c r="E293" i="23"/>
  <c r="G293" i="23" s="1"/>
  <c r="G292" i="23"/>
  <c r="G291" i="23"/>
  <c r="E286" i="23"/>
  <c r="G285" i="23"/>
  <c r="E284" i="23"/>
  <c r="G284" i="23" s="1"/>
  <c r="E283" i="23"/>
  <c r="G282" i="23"/>
  <c r="G281" i="23"/>
  <c r="B263" i="23"/>
  <c r="A263" i="23"/>
  <c r="G260" i="23"/>
  <c r="E260" i="23"/>
  <c r="G259" i="23"/>
  <c r="E258" i="23"/>
  <c r="G258" i="23" s="1"/>
  <c r="E257" i="23"/>
  <c r="G257" i="23" s="1"/>
  <c r="G256" i="23"/>
  <c r="G255" i="23"/>
  <c r="E242" i="23"/>
  <c r="G241" i="23"/>
  <c r="E240" i="23"/>
  <c r="E239" i="23"/>
  <c r="E231" i="23"/>
  <c r="G230" i="23"/>
  <c r="E229" i="23"/>
  <c r="E228" i="23"/>
  <c r="E216" i="23"/>
  <c r="G215" i="23"/>
  <c r="E214" i="23"/>
  <c r="E213" i="23"/>
  <c r="E197" i="23"/>
  <c r="E195" i="23"/>
  <c r="G195" i="23" s="1"/>
  <c r="E194" i="23"/>
  <c r="G193" i="23"/>
  <c r="G192" i="23"/>
  <c r="E177" i="23"/>
  <c r="G176" i="23"/>
  <c r="E175" i="23"/>
  <c r="E174" i="23"/>
  <c r="E154" i="23"/>
  <c r="E152" i="23"/>
  <c r="E151" i="23"/>
  <c r="G150" i="23"/>
  <c r="G149" i="23"/>
  <c r="B356" i="22"/>
  <c r="A356" i="22"/>
  <c r="E353" i="22"/>
  <c r="G353" i="22" s="1"/>
  <c r="G352" i="22"/>
  <c r="E351" i="22"/>
  <c r="G351" i="22" s="1"/>
  <c r="E350" i="22"/>
  <c r="G350" i="22" s="1"/>
  <c r="G349" i="22"/>
  <c r="G348" i="22"/>
  <c r="E342" i="22"/>
  <c r="G342" i="22" s="1"/>
  <c r="G341" i="22"/>
  <c r="E340" i="22"/>
  <c r="E339" i="22"/>
  <c r="G339" i="22" s="1"/>
  <c r="G338" i="22"/>
  <c r="G337" i="22"/>
  <c r="E331" i="22"/>
  <c r="G331" i="22" s="1"/>
  <c r="G330" i="22"/>
  <c r="E329" i="22"/>
  <c r="E328" i="22"/>
  <c r="G328" i="22" s="1"/>
  <c r="G327" i="22"/>
  <c r="G326" i="22"/>
  <c r="E320" i="22"/>
  <c r="G320" i="22" s="1"/>
  <c r="G319" i="22"/>
  <c r="E318" i="22"/>
  <c r="G318" i="22" s="1"/>
  <c r="E317" i="22"/>
  <c r="G317" i="22" s="1"/>
  <c r="G316" i="22"/>
  <c r="G315" i="22"/>
  <c r="E310" i="22"/>
  <c r="G309" i="22"/>
  <c r="E308" i="22"/>
  <c r="E307" i="22"/>
  <c r="E300" i="22"/>
  <c r="E298" i="22"/>
  <c r="E297" i="22"/>
  <c r="E289" i="22"/>
  <c r="G289" i="22" s="1"/>
  <c r="G288" i="22"/>
  <c r="E287" i="22"/>
  <c r="G287" i="22" s="1"/>
  <c r="E286" i="22"/>
  <c r="G285" i="22"/>
  <c r="G284" i="22"/>
  <c r="E278" i="22"/>
  <c r="E276" i="22"/>
  <c r="E275" i="22"/>
  <c r="E267" i="22"/>
  <c r="G266" i="22"/>
  <c r="E265" i="22"/>
  <c r="E264" i="22"/>
  <c r="G263" i="22"/>
  <c r="G262" i="22"/>
  <c r="E256" i="22"/>
  <c r="E254" i="22"/>
  <c r="E253" i="22"/>
  <c r="E246" i="22"/>
  <c r="G246" i="22" s="1"/>
  <c r="G245" i="22"/>
  <c r="E244" i="22"/>
  <c r="E243" i="22"/>
  <c r="G243" i="22" s="1"/>
  <c r="G242" i="22"/>
  <c r="G241" i="22"/>
  <c r="E235" i="22"/>
  <c r="E233" i="22"/>
  <c r="E232" i="22"/>
  <c r="E225" i="22"/>
  <c r="G224" i="22"/>
  <c r="E223" i="22"/>
  <c r="E222" i="22"/>
  <c r="G221" i="22"/>
  <c r="G220" i="22"/>
  <c r="E192" i="22"/>
  <c r="G192" i="22" s="1"/>
  <c r="G191" i="22"/>
  <c r="E190" i="22"/>
  <c r="G190" i="22" s="1"/>
  <c r="E189" i="22"/>
  <c r="G189" i="22" s="1"/>
  <c r="G188" i="22"/>
  <c r="G187" i="22"/>
  <c r="E182" i="22"/>
  <c r="G182" i="22" s="1"/>
  <c r="G181" i="22"/>
  <c r="E180" i="22"/>
  <c r="G180" i="22" s="1"/>
  <c r="E179" i="22"/>
  <c r="G179" i="22" s="1"/>
  <c r="G178" i="22"/>
  <c r="G177" i="22"/>
  <c r="E172" i="22"/>
  <c r="G172" i="22" s="1"/>
  <c r="G171" i="22"/>
  <c r="E170" i="22"/>
  <c r="G170" i="22" s="1"/>
  <c r="G169" i="22"/>
  <c r="E169" i="22"/>
  <c r="G168" i="22"/>
  <c r="G167" i="22"/>
  <c r="E162" i="22"/>
  <c r="G161" i="22"/>
  <c r="E160" i="22"/>
  <c r="E159" i="22"/>
  <c r="G158" i="22"/>
  <c r="G157" i="22"/>
  <c r="E151" i="22"/>
  <c r="G150" i="22"/>
  <c r="E149" i="22"/>
  <c r="E148" i="22"/>
  <c r="G147" i="22"/>
  <c r="G146" i="22"/>
  <c r="E141" i="22"/>
  <c r="G141" i="22" s="1"/>
  <c r="G140" i="22"/>
  <c r="E139" i="22"/>
  <c r="E138" i="22"/>
  <c r="G138" i="22" s="1"/>
  <c r="G137" i="22"/>
  <c r="G136" i="22"/>
  <c r="G131" i="22"/>
  <c r="G130" i="22"/>
  <c r="G129" i="22"/>
  <c r="G128" i="22"/>
  <c r="G127" i="22"/>
  <c r="G126" i="22"/>
  <c r="G360" i="22" l="1"/>
  <c r="G359" i="22"/>
  <c r="F53" i="3" s="1"/>
  <c r="G363" i="22"/>
  <c r="J53" i="3" s="1"/>
  <c r="G303" i="23"/>
  <c r="G328" i="23"/>
  <c r="G286" i="22"/>
  <c r="G267" i="22"/>
  <c r="G223" i="22"/>
  <c r="G222" i="22"/>
  <c r="G139" i="22"/>
  <c r="G269" i="23"/>
  <c r="G266" i="23"/>
  <c r="G53" i="3"/>
  <c r="G148" i="22"/>
  <c r="G160" i="22"/>
  <c r="G162" i="22"/>
  <c r="G244" i="22"/>
  <c r="G264" i="22"/>
  <c r="G329" i="22"/>
  <c r="G340" i="22"/>
  <c r="G152" i="23"/>
  <c r="G154" i="23"/>
  <c r="G197" i="23"/>
  <c r="G283" i="23"/>
  <c r="G302" i="23" s="1"/>
  <c r="G149" i="22"/>
  <c r="G151" i="22"/>
  <c r="G159" i="22"/>
  <c r="G225" i="22"/>
  <c r="G265" i="22"/>
  <c r="G265" i="23"/>
  <c r="G151" i="23"/>
  <c r="G194" i="23"/>
  <c r="G301" i="23"/>
  <c r="G286" i="23"/>
  <c r="G305" i="23" s="1"/>
  <c r="G304" i="23"/>
  <c r="G300" i="23"/>
  <c r="E200" i="21"/>
  <c r="G200" i="21" s="1"/>
  <c r="E198" i="21"/>
  <c r="G198" i="21" s="1"/>
  <c r="E197" i="21"/>
  <c r="G197" i="21" s="1"/>
  <c r="G196" i="21"/>
  <c r="G195" i="21"/>
  <c r="E187" i="21"/>
  <c r="G187" i="21" s="1"/>
  <c r="G186" i="21"/>
  <c r="E185" i="21"/>
  <c r="G185" i="21" s="1"/>
  <c r="E184" i="21"/>
  <c r="G184" i="21" s="1"/>
  <c r="G183" i="21"/>
  <c r="G182" i="21"/>
  <c r="E174" i="21"/>
  <c r="G174" i="21" s="1"/>
  <c r="G173" i="21"/>
  <c r="E172" i="21"/>
  <c r="G172" i="21" s="1"/>
  <c r="E171" i="21"/>
  <c r="G171" i="21" s="1"/>
  <c r="G170" i="21"/>
  <c r="G169" i="21"/>
  <c r="E161" i="21"/>
  <c r="G161" i="21" s="1"/>
  <c r="G160" i="21"/>
  <c r="E159" i="21"/>
  <c r="G159" i="21" s="1"/>
  <c r="E158" i="21"/>
  <c r="G158" i="21" s="1"/>
  <c r="G157" i="21"/>
  <c r="G156" i="21"/>
  <c r="G148" i="21"/>
  <c r="E148" i="21"/>
  <c r="G147" i="21"/>
  <c r="E146" i="21"/>
  <c r="G146" i="21" s="1"/>
  <c r="E145" i="21"/>
  <c r="G145" i="21" s="1"/>
  <c r="G144" i="21"/>
  <c r="G143" i="21"/>
  <c r="E138" i="21"/>
  <c r="G137" i="21"/>
  <c r="E136" i="21"/>
  <c r="E135" i="21"/>
  <c r="E126" i="21"/>
  <c r="G126" i="21" s="1"/>
  <c r="G125" i="21"/>
  <c r="E124" i="21"/>
  <c r="G124" i="21" s="1"/>
  <c r="E123" i="21"/>
  <c r="G123" i="21" s="1"/>
  <c r="G122" i="21"/>
  <c r="G121" i="21"/>
  <c r="E114" i="21"/>
  <c r="G113" i="21"/>
  <c r="E112" i="21"/>
  <c r="E111" i="21"/>
  <c r="E103" i="21"/>
  <c r="G103" i="21" s="1"/>
  <c r="G102" i="21"/>
  <c r="E101" i="21"/>
  <c r="G101" i="21" s="1"/>
  <c r="E100" i="21"/>
  <c r="G100" i="21" s="1"/>
  <c r="G99" i="21"/>
  <c r="G98" i="21"/>
  <c r="B81" i="21"/>
  <c r="A81" i="21"/>
  <c r="B370" i="20"/>
  <c r="A370" i="20"/>
  <c r="G366" i="20"/>
  <c r="G363" i="20"/>
  <c r="G362" i="20"/>
  <c r="E364" i="20"/>
  <c r="G364" i="20" s="1"/>
  <c r="G358" i="20"/>
  <c r="G357" i="20"/>
  <c r="G356" i="20"/>
  <c r="G355" i="20"/>
  <c r="G354" i="20"/>
  <c r="G353" i="20"/>
  <c r="E349" i="20"/>
  <c r="G349" i="20" s="1"/>
  <c r="G348" i="20"/>
  <c r="E347" i="20"/>
  <c r="G347" i="20" s="1"/>
  <c r="E346" i="20"/>
  <c r="G346" i="20" s="1"/>
  <c r="G345" i="20"/>
  <c r="G344" i="20"/>
  <c r="E339" i="20"/>
  <c r="G339" i="20" s="1"/>
  <c r="E336" i="20"/>
  <c r="E340" i="20" s="1"/>
  <c r="G340" i="20" s="1"/>
  <c r="E335" i="20"/>
  <c r="G335" i="20" s="1"/>
  <c r="E331" i="20"/>
  <c r="G331" i="20" s="1"/>
  <c r="G330" i="20"/>
  <c r="E329" i="20"/>
  <c r="G329" i="20" s="1"/>
  <c r="E328" i="20"/>
  <c r="G328" i="20" s="1"/>
  <c r="G327" i="20"/>
  <c r="G326" i="20"/>
  <c r="E321" i="20"/>
  <c r="G321" i="20" s="1"/>
  <c r="E318" i="20"/>
  <c r="E322" i="20" s="1"/>
  <c r="G322" i="20" s="1"/>
  <c r="E317" i="20"/>
  <c r="E319" i="20" s="1"/>
  <c r="G319" i="20" s="1"/>
  <c r="E313" i="20"/>
  <c r="G313" i="20" s="1"/>
  <c r="G312" i="20"/>
  <c r="E311" i="20"/>
  <c r="G311" i="20" s="1"/>
  <c r="E310" i="20"/>
  <c r="G310" i="20" s="1"/>
  <c r="G309" i="20"/>
  <c r="G308" i="20"/>
  <c r="E299" i="20"/>
  <c r="G299" i="20" s="1"/>
  <c r="E296" i="20"/>
  <c r="G296" i="20" s="1"/>
  <c r="E295" i="20"/>
  <c r="E297" i="20" s="1"/>
  <c r="G297" i="20" s="1"/>
  <c r="E290" i="20"/>
  <c r="G290" i="20" s="1"/>
  <c r="E287" i="20"/>
  <c r="G287" i="20" s="1"/>
  <c r="E286" i="20"/>
  <c r="E288" i="20" s="1"/>
  <c r="G288" i="20" s="1"/>
  <c r="E282" i="20"/>
  <c r="G282" i="20" s="1"/>
  <c r="G281" i="20"/>
  <c r="E280" i="20"/>
  <c r="G280" i="20" s="1"/>
  <c r="E279" i="20"/>
  <c r="G279" i="20" s="1"/>
  <c r="G278" i="20"/>
  <c r="G277" i="20"/>
  <c r="E273" i="20"/>
  <c r="G273" i="20" s="1"/>
  <c r="G272" i="20"/>
  <c r="E271" i="20"/>
  <c r="G271" i="20" s="1"/>
  <c r="E270" i="20"/>
  <c r="G270" i="20" s="1"/>
  <c r="G269" i="20"/>
  <c r="G268" i="20"/>
  <c r="E264" i="20"/>
  <c r="G264" i="20" s="1"/>
  <c r="G263" i="20"/>
  <c r="E262" i="20"/>
  <c r="G262" i="20" s="1"/>
  <c r="E261" i="20"/>
  <c r="G261" i="20" s="1"/>
  <c r="G260" i="20"/>
  <c r="G259" i="20"/>
  <c r="E249" i="20"/>
  <c r="G249" i="20" s="1"/>
  <c r="G248" i="20"/>
  <c r="E247" i="20"/>
  <c r="G247" i="20" s="1"/>
  <c r="E246" i="20"/>
  <c r="G246" i="20" s="1"/>
  <c r="G245" i="20"/>
  <c r="G244" i="20"/>
  <c r="E240" i="20"/>
  <c r="G240" i="20" s="1"/>
  <c r="G239" i="20"/>
  <c r="E238" i="20"/>
  <c r="G238" i="20" s="1"/>
  <c r="E237" i="20"/>
  <c r="G237" i="20" s="1"/>
  <c r="G236" i="20"/>
  <c r="G235" i="20"/>
  <c r="E228" i="20"/>
  <c r="G228" i="20" s="1"/>
  <c r="G227" i="20"/>
  <c r="E226" i="20"/>
  <c r="G226" i="20" s="1"/>
  <c r="E225" i="20"/>
  <c r="G225" i="20" s="1"/>
  <c r="G224" i="20"/>
  <c r="G223" i="20"/>
  <c r="E218" i="20"/>
  <c r="G218" i="20" s="1"/>
  <c r="G217" i="20"/>
  <c r="E216" i="20"/>
  <c r="G216" i="20" s="1"/>
  <c r="E215" i="20"/>
  <c r="G215" i="20" s="1"/>
  <c r="G214" i="20"/>
  <c r="G213" i="20"/>
  <c r="E208" i="20"/>
  <c r="G208" i="20" s="1"/>
  <c r="G207" i="20"/>
  <c r="E206" i="20"/>
  <c r="G206" i="20" s="1"/>
  <c r="E205" i="20"/>
  <c r="G205" i="20" s="1"/>
  <c r="G204" i="20"/>
  <c r="G203" i="20"/>
  <c r="E198" i="20"/>
  <c r="G198" i="20" s="1"/>
  <c r="G197" i="20"/>
  <c r="E196" i="20"/>
  <c r="G196" i="20" s="1"/>
  <c r="E195" i="20"/>
  <c r="G195" i="20" s="1"/>
  <c r="G194" i="20"/>
  <c r="G193" i="20"/>
  <c r="E188" i="20"/>
  <c r="G188" i="20" s="1"/>
  <c r="G187" i="20"/>
  <c r="E186" i="20"/>
  <c r="G186" i="20" s="1"/>
  <c r="E185" i="20"/>
  <c r="G185" i="20" s="1"/>
  <c r="G184" i="20"/>
  <c r="G183" i="20"/>
  <c r="E178" i="20"/>
  <c r="G178" i="20" s="1"/>
  <c r="G177" i="20"/>
  <c r="E176" i="20"/>
  <c r="G176" i="20" s="1"/>
  <c r="E175" i="20"/>
  <c r="G175" i="20" s="1"/>
  <c r="G174" i="20"/>
  <c r="G173" i="20"/>
  <c r="E165" i="20"/>
  <c r="G165" i="20" s="1"/>
  <c r="G164" i="20"/>
  <c r="E163" i="20"/>
  <c r="G163" i="20" s="1"/>
  <c r="E162" i="20"/>
  <c r="G162" i="20" s="1"/>
  <c r="G161" i="20"/>
  <c r="G160" i="20"/>
  <c r="E156" i="20"/>
  <c r="G156" i="20" s="1"/>
  <c r="G155" i="20"/>
  <c r="E154" i="20"/>
  <c r="G154" i="20" s="1"/>
  <c r="E153" i="20"/>
  <c r="G153" i="20" s="1"/>
  <c r="G152" i="20"/>
  <c r="G151" i="20"/>
  <c r="E147" i="20"/>
  <c r="G147" i="20" s="1"/>
  <c r="G146" i="20"/>
  <c r="E145" i="20"/>
  <c r="G145" i="20" s="1"/>
  <c r="E144" i="20"/>
  <c r="G144" i="20" s="1"/>
  <c r="G143" i="20"/>
  <c r="G142" i="20"/>
  <c r="E135" i="20"/>
  <c r="G135" i="20" s="1"/>
  <c r="G134" i="20"/>
  <c r="E133" i="20"/>
  <c r="G133" i="20" s="1"/>
  <c r="E132" i="20"/>
  <c r="G132" i="20" s="1"/>
  <c r="G131" i="20"/>
  <c r="G130" i="20"/>
  <c r="E126" i="20"/>
  <c r="G126" i="20" s="1"/>
  <c r="G125" i="20"/>
  <c r="E124" i="20"/>
  <c r="G124" i="20" s="1"/>
  <c r="E123" i="20"/>
  <c r="G123" i="20" s="1"/>
  <c r="G122" i="20"/>
  <c r="G121" i="20"/>
  <c r="E117" i="20"/>
  <c r="G117" i="20" s="1"/>
  <c r="G116" i="20"/>
  <c r="E115" i="20"/>
  <c r="G115" i="20" s="1"/>
  <c r="E114" i="20"/>
  <c r="G114" i="20" s="1"/>
  <c r="G113" i="20"/>
  <c r="G112" i="20"/>
  <c r="E108" i="20"/>
  <c r="G108" i="20" s="1"/>
  <c r="G107" i="20"/>
  <c r="E106" i="20"/>
  <c r="G106" i="20" s="1"/>
  <c r="E105" i="20"/>
  <c r="G105" i="20" s="1"/>
  <c r="G104" i="20"/>
  <c r="G103" i="20"/>
  <c r="B265" i="19"/>
  <c r="A265" i="19"/>
  <c r="E261" i="19"/>
  <c r="G261" i="19" s="1"/>
  <c r="G260" i="19"/>
  <c r="E259" i="19"/>
  <c r="G259" i="19" s="1"/>
  <c r="E258" i="19"/>
  <c r="G258" i="19" s="1"/>
  <c r="G257" i="19"/>
  <c r="G256" i="19"/>
  <c r="E249" i="19"/>
  <c r="G249" i="19" s="1"/>
  <c r="G248" i="19"/>
  <c r="E247" i="19"/>
  <c r="G247" i="19" s="1"/>
  <c r="E246" i="19"/>
  <c r="G246" i="19" s="1"/>
  <c r="G245" i="19"/>
  <c r="G244" i="19"/>
  <c r="E239" i="19"/>
  <c r="G239" i="19" s="1"/>
  <c r="G238" i="19"/>
  <c r="E237" i="19"/>
  <c r="G237" i="19" s="1"/>
  <c r="E236" i="19"/>
  <c r="G236" i="19" s="1"/>
  <c r="G235" i="19"/>
  <c r="G234" i="19"/>
  <c r="G223" i="19"/>
  <c r="E223" i="19"/>
  <c r="G222" i="19"/>
  <c r="E221" i="19"/>
  <c r="G221" i="19" s="1"/>
  <c r="E220" i="19"/>
  <c r="G220" i="19" s="1"/>
  <c r="G219" i="19"/>
  <c r="G218" i="19"/>
  <c r="E213" i="19"/>
  <c r="G213" i="19" s="1"/>
  <c r="G212" i="19"/>
  <c r="E211" i="19"/>
  <c r="G211" i="19" s="1"/>
  <c r="E210" i="19"/>
  <c r="G210" i="19" s="1"/>
  <c r="G209" i="19"/>
  <c r="G208" i="19"/>
  <c r="E190" i="19"/>
  <c r="G190" i="19" s="1"/>
  <c r="G189" i="19"/>
  <c r="E188" i="19"/>
  <c r="G188" i="19" s="1"/>
  <c r="E187" i="19"/>
  <c r="G187" i="19" s="1"/>
  <c r="G186" i="19"/>
  <c r="G185" i="19"/>
  <c r="E179" i="19"/>
  <c r="G179" i="19" s="1"/>
  <c r="G178" i="19"/>
  <c r="E177" i="19"/>
  <c r="G177" i="19" s="1"/>
  <c r="E176" i="19"/>
  <c r="G176" i="19" s="1"/>
  <c r="G175" i="19"/>
  <c r="G174" i="19"/>
  <c r="E167" i="19"/>
  <c r="G167" i="19" s="1"/>
  <c r="E164" i="19"/>
  <c r="E168" i="19" s="1"/>
  <c r="G168" i="19" s="1"/>
  <c r="E163" i="19"/>
  <c r="E165" i="19" s="1"/>
  <c r="G165" i="19" s="1"/>
  <c r="E159" i="19"/>
  <c r="G159" i="19" s="1"/>
  <c r="E156" i="19"/>
  <c r="E160" i="19" s="1"/>
  <c r="G160" i="19" s="1"/>
  <c r="E155" i="19"/>
  <c r="G155" i="19" s="1"/>
  <c r="E151" i="19"/>
  <c r="G151" i="19" s="1"/>
  <c r="G150" i="19"/>
  <c r="E149" i="19"/>
  <c r="G149" i="19" s="1"/>
  <c r="E148" i="19"/>
  <c r="G148" i="19" s="1"/>
  <c r="G147" i="19"/>
  <c r="G146" i="19"/>
  <c r="E137" i="19"/>
  <c r="G137" i="19" s="1"/>
  <c r="G136" i="19"/>
  <c r="E135" i="19"/>
  <c r="G135" i="19" s="1"/>
  <c r="E134" i="19"/>
  <c r="G134" i="19" s="1"/>
  <c r="G133" i="19"/>
  <c r="G132" i="19"/>
  <c r="E124" i="19"/>
  <c r="G124" i="19" s="1"/>
  <c r="G123" i="19"/>
  <c r="E122" i="19"/>
  <c r="G122" i="19" s="1"/>
  <c r="E121" i="19"/>
  <c r="G121" i="19" s="1"/>
  <c r="G120" i="19"/>
  <c r="G119" i="19"/>
  <c r="E104" i="19"/>
  <c r="G104" i="19" s="1"/>
  <c r="G103" i="19"/>
  <c r="E102" i="19"/>
  <c r="G102" i="19" s="1"/>
  <c r="E101" i="19"/>
  <c r="G101" i="19" s="1"/>
  <c r="G100" i="19"/>
  <c r="G99" i="19"/>
  <c r="G364" i="22" l="1"/>
  <c r="G362" i="22"/>
  <c r="G273" i="19"/>
  <c r="K48" i="3" s="1"/>
  <c r="G286" i="20"/>
  <c r="G205" i="21"/>
  <c r="G54" i="3" s="1"/>
  <c r="G361" i="22"/>
  <c r="G333" i="23"/>
  <c r="F52" i="3" s="1"/>
  <c r="G334" i="23"/>
  <c r="G52" i="3" s="1"/>
  <c r="G298" i="23"/>
  <c r="G272" i="19"/>
  <c r="J48" i="3" s="1"/>
  <c r="H53" i="3"/>
  <c r="G356" i="22"/>
  <c r="I53" i="3"/>
  <c r="K53" i="3"/>
  <c r="G337" i="23"/>
  <c r="J52" i="3" s="1"/>
  <c r="G263" i="23"/>
  <c r="G331" i="23" s="1"/>
  <c r="G295" i="20"/>
  <c r="G317" i="20"/>
  <c r="G267" i="23"/>
  <c r="G335" i="23" s="1"/>
  <c r="H52" i="3" s="1"/>
  <c r="G270" i="23"/>
  <c r="G338" i="23" s="1"/>
  <c r="K52" i="3" s="1"/>
  <c r="G268" i="23"/>
  <c r="G336" i="23" s="1"/>
  <c r="I52" i="3" s="1"/>
  <c r="G156" i="19"/>
  <c r="G164" i="19"/>
  <c r="G336" i="20"/>
  <c r="G204" i="21"/>
  <c r="F54" i="3" s="1"/>
  <c r="G208" i="21"/>
  <c r="J54" i="3" s="1"/>
  <c r="G377" i="20"/>
  <c r="J56" i="3" s="1"/>
  <c r="G206" i="21"/>
  <c r="H54" i="3" s="1"/>
  <c r="G209" i="21"/>
  <c r="K54" i="3" s="1"/>
  <c r="G207" i="21"/>
  <c r="I54" i="3" s="1"/>
  <c r="G202" i="21"/>
  <c r="E300" i="20"/>
  <c r="G300" i="20" s="1"/>
  <c r="E337" i="20"/>
  <c r="G337" i="20" s="1"/>
  <c r="G375" i="20" s="1"/>
  <c r="H56" i="3" s="1"/>
  <c r="E320" i="20"/>
  <c r="G320" i="20" s="1"/>
  <c r="E365" i="20"/>
  <c r="G365" i="20" s="1"/>
  <c r="E367" i="20"/>
  <c r="G367" i="20" s="1"/>
  <c r="G318" i="20"/>
  <c r="E338" i="20"/>
  <c r="G338" i="20" s="1"/>
  <c r="E289" i="20"/>
  <c r="G289" i="20" s="1"/>
  <c r="E291" i="20"/>
  <c r="G291" i="20" s="1"/>
  <c r="E298" i="20"/>
  <c r="G298" i="20" s="1"/>
  <c r="E157" i="19"/>
  <c r="G157" i="19" s="1"/>
  <c r="G270" i="19" s="1"/>
  <c r="G163" i="19"/>
  <c r="G268" i="19" s="1"/>
  <c r="E158" i="19"/>
  <c r="G158" i="19" s="1"/>
  <c r="E166" i="19"/>
  <c r="G166" i="19" s="1"/>
  <c r="G373" i="20" l="1"/>
  <c r="F56" i="3" s="1"/>
  <c r="G271" i="19"/>
  <c r="F48" i="3"/>
  <c r="G269" i="19"/>
  <c r="G48" i="3" s="1"/>
  <c r="C53" i="3"/>
  <c r="C52" i="3"/>
  <c r="G370" i="20"/>
  <c r="G265" i="19"/>
  <c r="G378" i="20"/>
  <c r="K56" i="3" s="1"/>
  <c r="G374" i="20"/>
  <c r="G56" i="3" s="1"/>
  <c r="C54" i="3"/>
  <c r="G376" i="20"/>
  <c r="I56" i="3" s="1"/>
  <c r="F59" i="3"/>
  <c r="I48" i="3"/>
  <c r="H48" i="3"/>
  <c r="C56" i="3" l="1"/>
  <c r="C48" i="3"/>
  <c r="C59" i="3" l="1"/>
  <c r="C104" i="3" s="1"/>
  <c r="C107" i="3" s="1"/>
  <c r="C109" i="3" s="1"/>
  <c r="D101" i="3"/>
  <c r="D37" i="3"/>
  <c r="D104" i="3" l="1"/>
  <c r="D42" i="1" l="1"/>
  <c r="G59" i="3"/>
  <c r="I59" i="3"/>
  <c r="I104" i="3" s="1"/>
  <c r="J59" i="3"/>
  <c r="J104" i="3" l="1"/>
  <c r="G104" i="3"/>
  <c r="K59" i="3"/>
  <c r="K104" i="3" s="1"/>
  <c r="H59" i="3"/>
  <c r="H104" i="3" s="1"/>
  <c r="D87" i="1" l="1"/>
  <c r="D69" i="1"/>
  <c r="F104" i="3"/>
  <c r="D93" i="1" l="1"/>
  <c r="D95" i="1" s="1"/>
  <c r="D44" i="1"/>
  <c r="D48" i="1" s="1"/>
  <c r="D50" i="1" s="1"/>
  <c r="A96" i="3"/>
  <c r="A88" i="3"/>
  <c r="D71" i="1"/>
  <c r="A74" i="3"/>
  <c r="A37" i="3"/>
  <c r="E104" i="3" l="1"/>
  <c r="D75" i="1" s="1"/>
  <c r="D77" i="1" s="1"/>
  <c r="D98" i="1" s="1"/>
  <c r="D52" i="1" l="1"/>
  <c r="D53" i="1" s="1"/>
  <c r="D55" i="1" s="1"/>
  <c r="D56" i="1" l="1"/>
  <c r="C23" i="1" s="1"/>
  <c r="C17" i="3" s="1"/>
  <c r="C22" i="1"/>
  <c r="C16" i="3" s="1"/>
</calcChain>
</file>

<file path=xl/comments1.xml><?xml version="1.0" encoding="utf-8"?>
<comments xmlns="http://schemas.openxmlformats.org/spreadsheetml/2006/main">
  <authors>
    <author>Marko Lukač</author>
  </authors>
  <commentList>
    <comment ref="D51" authorId="0" shapeId="0">
      <text>
        <r>
          <rPr>
            <b/>
            <sz val="10"/>
            <color indexed="81"/>
            <rFont val="Tahoma"/>
            <family val="2"/>
            <charset val="238"/>
          </rPr>
          <t>vpišite popust v %
(če ne nudite popusta, pustite prazno)</t>
        </r>
      </text>
    </comment>
  </commentList>
</comments>
</file>

<file path=xl/comments2.xml><?xml version="1.0" encoding="utf-8"?>
<comments xmlns="http://schemas.openxmlformats.org/spreadsheetml/2006/main">
  <authors>
    <author>Anton Marc</author>
  </authors>
  <commentList>
    <comment ref="E301" authorId="0" shapeId="0">
      <text>
        <r>
          <rPr>
            <b/>
            <sz val="9"/>
            <color indexed="81"/>
            <rFont val="Tahoma"/>
            <family val="2"/>
            <charset val="238"/>
          </rPr>
          <t>Anton Marc:</t>
        </r>
        <r>
          <rPr>
            <sz val="9"/>
            <color indexed="81"/>
            <rFont val="Tahoma"/>
            <family val="2"/>
            <charset val="238"/>
          </rPr>
          <t xml:space="preserve">
Odštej 184</t>
        </r>
      </text>
    </comment>
    <comment ref="E302" authorId="0" shapeId="0">
      <text>
        <r>
          <rPr>
            <b/>
            <sz val="9"/>
            <color indexed="81"/>
            <rFont val="Tahoma"/>
            <family val="2"/>
            <charset val="238"/>
          </rPr>
          <t>Anton Marc:</t>
        </r>
        <r>
          <rPr>
            <sz val="9"/>
            <color indexed="81"/>
            <rFont val="Tahoma"/>
            <family val="2"/>
            <charset val="238"/>
          </rPr>
          <t xml:space="preserve">
Odštej 80m</t>
        </r>
      </text>
    </comment>
    <comment ref="E306" authorId="0" shapeId="0">
      <text>
        <r>
          <rPr>
            <b/>
            <sz val="9"/>
            <color indexed="81"/>
            <rFont val="Tahoma"/>
            <family val="2"/>
            <charset val="238"/>
          </rPr>
          <t>Anton Marc:</t>
        </r>
        <r>
          <rPr>
            <sz val="9"/>
            <color indexed="81"/>
            <rFont val="Tahoma"/>
            <family val="2"/>
            <charset val="238"/>
          </rPr>
          <t xml:space="preserve">
Odštej 184</t>
        </r>
      </text>
    </comment>
    <comment ref="E307" authorId="0" shapeId="0">
      <text>
        <r>
          <rPr>
            <b/>
            <sz val="9"/>
            <color indexed="81"/>
            <rFont val="Tahoma"/>
            <family val="2"/>
            <charset val="238"/>
          </rPr>
          <t>Anton Marc:</t>
        </r>
        <r>
          <rPr>
            <sz val="9"/>
            <color indexed="81"/>
            <rFont val="Tahoma"/>
            <family val="2"/>
            <charset val="238"/>
          </rPr>
          <t xml:space="preserve">
Odštej 80m</t>
        </r>
      </text>
    </comment>
  </commentList>
</comments>
</file>

<file path=xl/comments3.xml><?xml version="1.0" encoding="utf-8"?>
<comments xmlns="http://schemas.openxmlformats.org/spreadsheetml/2006/main">
  <authors>
    <author>Anton Marc</author>
  </authors>
  <commentList>
    <comment ref="E300" authorId="0" shapeId="0">
      <text>
        <r>
          <rPr>
            <b/>
            <sz val="9"/>
            <color indexed="81"/>
            <rFont val="Tahoma"/>
            <family val="2"/>
            <charset val="238"/>
          </rPr>
          <t>Anton Marc:</t>
        </r>
        <r>
          <rPr>
            <sz val="9"/>
            <color indexed="81"/>
            <rFont val="Tahoma"/>
            <family val="2"/>
            <charset val="238"/>
          </rPr>
          <t xml:space="preserve">
Odštej 184</t>
        </r>
      </text>
    </comment>
    <comment ref="E301" authorId="0" shapeId="0">
      <text>
        <r>
          <rPr>
            <b/>
            <sz val="9"/>
            <color indexed="81"/>
            <rFont val="Tahoma"/>
            <family val="2"/>
            <charset val="238"/>
          </rPr>
          <t>Anton Marc:</t>
        </r>
        <r>
          <rPr>
            <sz val="9"/>
            <color indexed="81"/>
            <rFont val="Tahoma"/>
            <family val="2"/>
            <charset val="238"/>
          </rPr>
          <t xml:space="preserve">
Odštej 80m</t>
        </r>
      </text>
    </comment>
    <comment ref="E305" authorId="0" shapeId="0">
      <text>
        <r>
          <rPr>
            <b/>
            <sz val="9"/>
            <color indexed="81"/>
            <rFont val="Tahoma"/>
            <family val="2"/>
            <charset val="238"/>
          </rPr>
          <t>Anton Marc:</t>
        </r>
        <r>
          <rPr>
            <sz val="9"/>
            <color indexed="81"/>
            <rFont val="Tahoma"/>
            <family val="2"/>
            <charset val="238"/>
          </rPr>
          <t xml:space="preserve">
Odštej 184</t>
        </r>
      </text>
    </comment>
    <comment ref="E306" authorId="0" shapeId="0">
      <text>
        <r>
          <rPr>
            <b/>
            <sz val="9"/>
            <color indexed="81"/>
            <rFont val="Tahoma"/>
            <family val="2"/>
            <charset val="238"/>
          </rPr>
          <t>Anton Marc:</t>
        </r>
        <r>
          <rPr>
            <sz val="9"/>
            <color indexed="81"/>
            <rFont val="Tahoma"/>
            <family val="2"/>
            <charset val="238"/>
          </rPr>
          <t xml:space="preserve">
Odštej 80m</t>
        </r>
      </text>
    </comment>
  </commentList>
</comments>
</file>

<file path=xl/sharedStrings.xml><?xml version="1.0" encoding="utf-8"?>
<sst xmlns="http://schemas.openxmlformats.org/spreadsheetml/2006/main" count="24287" uniqueCount="8348">
  <si>
    <t>PONUDBA</t>
  </si>
  <si>
    <t>PODATKI O PONUDNIKU</t>
  </si>
  <si>
    <t>Naziv:</t>
  </si>
  <si>
    <t>Naslov:</t>
  </si>
  <si>
    <t>PODATKI O PONUDBI</t>
  </si>
  <si>
    <t>Št. ponudbe:</t>
  </si>
  <si>
    <t>Datum ponudbe:</t>
  </si>
  <si>
    <t>OSNOVNI PODATKI</t>
  </si>
  <si>
    <t>Naročnik:</t>
  </si>
  <si>
    <t>Nepremičnine Celje d.o.o.</t>
  </si>
  <si>
    <t>Miklošičeva ulica 1, Celje</t>
  </si>
  <si>
    <t>Naziv naročila:</t>
  </si>
  <si>
    <t>Lokacija:</t>
  </si>
  <si>
    <t>Dečkovo naselje - DN 10 v Celju</t>
  </si>
  <si>
    <t>SKUPNA REKAPITULACIJA</t>
  </si>
  <si>
    <t>0.</t>
  </si>
  <si>
    <t>upoštevano v enotnih cenah</t>
  </si>
  <si>
    <t>GOI DELA STANOVANJSKI BLOKI</t>
  </si>
  <si>
    <t>GOI DELA GARAŽNA HIŠA</t>
  </si>
  <si>
    <t>KRAJINSKA in ZUNANJA UREDITEV OKOLJA</t>
  </si>
  <si>
    <t>popust na enotne cene [v%]</t>
  </si>
  <si>
    <t>Znesek popusta na enotne cene [v €]</t>
  </si>
  <si>
    <t>Skupaj z upoštevanjem popusta brez DDV:</t>
  </si>
  <si>
    <t>davek na dodano vrednost [v%]</t>
  </si>
  <si>
    <t>Skupaj z upoštevanjem popusta z DDV:</t>
  </si>
  <si>
    <t>Dečkovo naselje - DN 10</t>
  </si>
  <si>
    <t>GH</t>
  </si>
  <si>
    <t xml:space="preserve">A. </t>
  </si>
  <si>
    <t>A.1.</t>
  </si>
  <si>
    <t>Pripravljalna dela</t>
  </si>
  <si>
    <t>A.2.</t>
  </si>
  <si>
    <t>Zemeljska dela</t>
  </si>
  <si>
    <t>Zidarska dela</t>
  </si>
  <si>
    <t>Estrihi</t>
  </si>
  <si>
    <t>Zunanja ureditev</t>
  </si>
  <si>
    <t>Krajinska ureditev</t>
  </si>
  <si>
    <t>OBRTNIŠKA DELA</t>
  </si>
  <si>
    <t>B.1.</t>
  </si>
  <si>
    <t>B.2.</t>
  </si>
  <si>
    <t>B.3.</t>
  </si>
  <si>
    <t>Ključavničarska dela</t>
  </si>
  <si>
    <t>B.4.</t>
  </si>
  <si>
    <t>Mizarska dela</t>
  </si>
  <si>
    <t>B.5.</t>
  </si>
  <si>
    <t>B.6.</t>
  </si>
  <si>
    <t>Keramičarska dela</t>
  </si>
  <si>
    <t>B.7.</t>
  </si>
  <si>
    <t>Tlakarska dela</t>
  </si>
  <si>
    <t>B.8.</t>
  </si>
  <si>
    <t>Suhomontažna dela</t>
  </si>
  <si>
    <t>B.10.</t>
  </si>
  <si>
    <t>B.11.</t>
  </si>
  <si>
    <t>C.</t>
  </si>
  <si>
    <t>ELEKTRIČNE INSTALACIJE</t>
  </si>
  <si>
    <t>C.1.</t>
  </si>
  <si>
    <t>Instalacijski material</t>
  </si>
  <si>
    <t>C.2.</t>
  </si>
  <si>
    <t>Svetilke</t>
  </si>
  <si>
    <t>C.3.</t>
  </si>
  <si>
    <t>Stikalni bloki</t>
  </si>
  <si>
    <t>C.4.</t>
  </si>
  <si>
    <t>Merilne omare PMO</t>
  </si>
  <si>
    <t>C.5.</t>
  </si>
  <si>
    <t>Strelovod</t>
  </si>
  <si>
    <t>Telefonija</t>
  </si>
  <si>
    <t>Skupni atenski sistemi</t>
  </si>
  <si>
    <t>Domofoni in kontrola pristopa</t>
  </si>
  <si>
    <t>Javljanje požara</t>
  </si>
  <si>
    <t>C.10.</t>
  </si>
  <si>
    <t>Zajem števcev</t>
  </si>
  <si>
    <t>C.11.</t>
  </si>
  <si>
    <t>Sestrski klic</t>
  </si>
  <si>
    <t>D.</t>
  </si>
  <si>
    <t>STROJNE INSTALACIJE</t>
  </si>
  <si>
    <t>D.1.</t>
  </si>
  <si>
    <t>Vodovod in kanalizacija</t>
  </si>
  <si>
    <t>D.2.</t>
  </si>
  <si>
    <t>Ogrevanje, hlajenje</t>
  </si>
  <si>
    <t>D.3.</t>
  </si>
  <si>
    <t>Prezračevanje</t>
  </si>
  <si>
    <t>D.4.</t>
  </si>
  <si>
    <t>Vodovodni priključek</t>
  </si>
  <si>
    <t>D.5.</t>
  </si>
  <si>
    <t>Kanalizacijski priključek</t>
  </si>
  <si>
    <t>SKUPAJ €</t>
  </si>
  <si>
    <t>PRIPRAVLJALNA DELA IN UREDITEV GRADBIŠČA</t>
  </si>
  <si>
    <t>Rušitvena - odstranitvena dela</t>
  </si>
  <si>
    <t>B.</t>
  </si>
  <si>
    <t>GRADBENO OBRTNIŠKA DELA BLOKI</t>
  </si>
  <si>
    <t>Kanalizacija zgradbe</t>
  </si>
  <si>
    <t>Betonska in železokrivska dela</t>
  </si>
  <si>
    <t>Gradbeni odri</t>
  </si>
  <si>
    <t>Hidroizolacije</t>
  </si>
  <si>
    <t>Fasaderska dela</t>
  </si>
  <si>
    <t>Krovska dela - črne kritine</t>
  </si>
  <si>
    <t>Kleparska dela</t>
  </si>
  <si>
    <t>B.12.</t>
  </si>
  <si>
    <t>B.13.</t>
  </si>
  <si>
    <t>B.14.</t>
  </si>
  <si>
    <t>Alu/Fe okna in vrata</t>
  </si>
  <si>
    <t>B.15.</t>
  </si>
  <si>
    <t>PVC okna in vrata</t>
  </si>
  <si>
    <t>B.16.</t>
  </si>
  <si>
    <t>B.17.</t>
  </si>
  <si>
    <t>B.18.</t>
  </si>
  <si>
    <t>B.19.</t>
  </si>
  <si>
    <t>Sliko pleskarska dela</t>
  </si>
  <si>
    <t>B.21.</t>
  </si>
  <si>
    <t>Osebna dvigala, oprema</t>
  </si>
  <si>
    <t>Skupaj €</t>
  </si>
  <si>
    <t>GRADBENO OBRTNIŠKA DELA GARAŽNA HIŠA</t>
  </si>
  <si>
    <t>C.2.1.</t>
  </si>
  <si>
    <t>Globoko temeljenje</t>
  </si>
  <si>
    <t>C.13.</t>
  </si>
  <si>
    <t>C.14.</t>
  </si>
  <si>
    <t>C.19.</t>
  </si>
  <si>
    <t>D.6.</t>
  </si>
  <si>
    <t>D.7.</t>
  </si>
  <si>
    <t>D.8.</t>
  </si>
  <si>
    <t>D.9.</t>
  </si>
  <si>
    <t>D.10.</t>
  </si>
  <si>
    <t>D.11.</t>
  </si>
  <si>
    <t>E.</t>
  </si>
  <si>
    <t>E.1.</t>
  </si>
  <si>
    <t>E.2.</t>
  </si>
  <si>
    <t>E.3.</t>
  </si>
  <si>
    <t>E.4.</t>
  </si>
  <si>
    <t>E.5.</t>
  </si>
  <si>
    <t>UREDITEV OKOLJA</t>
  </si>
  <si>
    <t>F.</t>
  </si>
  <si>
    <t>Naziv n.:</t>
  </si>
  <si>
    <t>Ponudnik:</t>
  </si>
  <si>
    <t>poz.</t>
  </si>
  <si>
    <t>opis postavke</t>
  </si>
  <si>
    <t>izbira proizvodov</t>
  </si>
  <si>
    <t>enota</t>
  </si>
  <si>
    <t>količina</t>
  </si>
  <si>
    <t>količina × cena</t>
  </si>
  <si>
    <t>Mizarska dela - Notranja vrata</t>
  </si>
  <si>
    <t>Opis</t>
  </si>
  <si>
    <t>e.m.</t>
  </si>
  <si>
    <t>skupaj €</t>
  </si>
  <si>
    <t>VRATA:</t>
  </si>
  <si>
    <t>Posebne zahteve naročnika - splošna določila:</t>
  </si>
  <si>
    <t># stavbno pohištvo in pripadajoča oprema (kljuke, ključavnice, odbojniki,...) se izdeluje po potrjenih shemah iz projekta usklajenih z izmerami na objektu oziroma skladno z dogovorjenimi detajli vgradnje. izvajalec; prehodno izdela delavniške risbe, ki jih potrdi projektant in nadzornik,</t>
  </si>
  <si>
    <t xml:space="preserve"># vsi izdelki morajo zadostiti zahtevam, ki izhajajo iz elaboratov požarne varnosti in zaščite pred hrupom in učinkovite rabe energije in veljajo za posamezno pozicijo; </t>
  </si>
  <si>
    <t xml:space="preserve"> #  izvajalec mora predhodno predstaviti materiale, obdelave v obliki vzorcev in detajle vgradnje in ostale tehnične rešitve za vgradnjo v obliki tehničnega izvedbenega elaborata. Projektant ter nadzornik pred pričetkom del ta elaborat odobrita,</t>
  </si>
  <si>
    <t xml:space="preserve"> #  pri vgradnji je potrebno zagotoviti ves material kot npr. slepe profile, za ojačitve v mavčnih stenah, razne kovinske podkonstrukcije za vgradnjo stavbnega pohištva, kovinska pritrdila in kozole... kovinski izdelki, ki so v stiku z vlago morajo biti antikorozijsko zaščiteni ,</t>
  </si>
  <si>
    <t xml:space="preserve"> #  izvajalec je dolžan izdelati protokol odpiranja vrat s sistemskimi ključi in ga uskladiti z naročnikom. S sistemskim ključem se opremijo vsa notranja vrata skupne rabe (hodniki) ter vhodna vrata posameznega objekta. Za vsako stanovanje se dobavijo po trije kompleti tega ključa ter po trije izvodi posameznega vhoda za naročnika.</t>
  </si>
  <si>
    <t xml:space="preserve"> #  zidarske mere so okvirne in jih je potrebno preveriti na gradbišču.  V primeru kasnejših prilagoditev ali napačne dimenzije zidarske mere je potrebno v ponudbi vključiti izsekavanje stene oz. kakršnekoli druge prilagoditve</t>
  </si>
  <si>
    <t>Posebne zahteve - splošna tehnična določila:</t>
  </si>
  <si>
    <t xml:space="preserve"> #  dimenzije vratnega krila: tolerančni razred 2 po SIST EN 1529.</t>
  </si>
  <si>
    <t xml:space="preserve"> #  ravnost vratnega krila: lokalna ravnost: tolerančni razred 2 po SIST EN 1530; splošna ravnost: tolerančni razred 3 po SIST EN 1530.</t>
  </si>
  <si>
    <t xml:space="preserve"> #  mehanska odpornost vrat: razred 2-3 (srednja in zahtevnejša raba) po SIST EN 1192.</t>
  </si>
  <si>
    <t xml:space="preserve"> #  odpornost pri klimatskih obremenitvah: razred 2 v klimatski kategoriji A,</t>
  </si>
  <si>
    <t xml:space="preserve"> #  podboj in vratno krilo kopalniških vrat morata biti spodaj zaščitena proti prodiranju vlage. Vrata kopalnic in WC-jev je opremiti s kopalniškimi ključavnicami, katere je možno iz zunanje strani odpreti brez uporabe ključa</t>
  </si>
  <si>
    <t xml:space="preserve"> #  pri pozicijah kjer je navedena rešetka je potrebno upoštevati vgradnjo alu prezračevalne rešetke bele barve velikosti po projektu strojnih instalacij skupaj z izvedbo izreza</t>
  </si>
  <si>
    <t xml:space="preserve"> #  mizarske mere so okvirne in jih je potrebno preveriti na gradbišču.  V primeru kasnejših prilagoditev ali napačne dimenzije zidarske mere je potrebno v ponudbi vključiti izsekavanje stene oz. kakršnekoli druge prilagoditve</t>
  </si>
  <si>
    <t xml:space="preserve"> #  pred predajo ponudbe mora izvajalec ponovno preveriti požarno in zvočno izolativnost usklajeno s Študijo požarne varnosti ter Pravilnikom o zvočni zaščiti stavb - stanovanjska gradnja</t>
  </si>
  <si>
    <t xml:space="preserve"> #  standardno brazdano vratno krilo s sredico iz perforirane iverke (iverokal), masivni okvir vrat z možnostjo krajšanja krila do 5 cm, zaobljen rob brez prekinitve. Površinska obdelava "Beli lak". Vratno krilo  opremljeno z visokimi nasadili in s kljuko po izboru projektanta in naročnika ter ključavnico z navadnim ključem in ločenimi rozetami. </t>
  </si>
  <si>
    <t xml:space="preserve"> #  standardni objemni suhomontažni podboj s sredico iz masivne iverke, zaobljen rob podboja in obloge. Površinska obdelava "Beli lak". Podboj  opremljen s tesnilom, vstavljenim v rego brazde. Vsa vrata je opremiti s stenskimi ali talnimi odbojniki.</t>
  </si>
  <si>
    <t>Varnostna stekla za zasteklitve nadsvetlob in polnil vratnih kril:</t>
  </si>
  <si>
    <t>•     namen vgradnje je doseganje pasivne zaščite pred poškodbami, ki lahko nastanejo pri lomu stekla,</t>
  </si>
  <si>
    <t>•     če ni drugače navedeno v opisih del, mora biti vgrajeno varnostno kaljeno steklo debeline 6 mm,</t>
  </si>
  <si>
    <t>•     v primerih, ko prej navedeno steklo ne zadošča svojemu namenu, mora izvajalec na to opozoriti naročnika in predlagati ustrezno varnostno steklo,</t>
  </si>
  <si>
    <t>Odbojniki za vrata v kopalnici:</t>
  </si>
  <si>
    <t>Preprečeno mora biti udarjanje vratnega krila ali kljuke v stene, v katerekoli vgrajene elemente (npr. radiator, cevi, straniščna školjka ipd.) ter v opremo (npr. najemnikovo pohištvo, pralni stroj ipd.).</t>
  </si>
  <si>
    <t>Zahteve in omejitve:</t>
  </si>
  <si>
    <t xml:space="preserve">•     naročnik ne dovoli vrtanja v tla za namestitev talnih odbojnikov (ker se s tem prevrta zaščita pred širjenjem vlage), </t>
  </si>
  <si>
    <t>•     kjer je to mogoče, mora izvajalec vgraditi stenski vratni odbojnik, ki naj bo privijačen v podlago,</t>
  </si>
  <si>
    <t>•     samo izjemoma (ko ni drugih možnosti) je dopustna vgradnja samolepilnih odbojnikov.</t>
  </si>
  <si>
    <t>Enotne cene morajo vsebovati:</t>
  </si>
  <si>
    <t>•     vse iz splošnih in posebnih določil za vse vrste del,</t>
  </si>
  <si>
    <t>•     delo in material za morebitna odstopanja dejanske površine vratnega krila do ± 5% od predvidene.</t>
  </si>
  <si>
    <t>Tehnični pogoji za zagotavljanje kakovosti pri izvedbi</t>
  </si>
  <si>
    <t>PRIPRAVA ZGRADBE</t>
  </si>
  <si>
    <t>Pred vgrajevanjem stavbnega pohištva morajo biti odprtine, v katere vgrajujemo posamezne elemente, ustrezno pripravljene glede velikosti, oblike in lege v objektu. Poleg tega morajo biti pri vgradnji elementov stavbnega pohištva, občutljivih na spremembo vlažnosti (lesena okna in vrata ter okna in vrata iz kompozitnih profilov, ki vključujejo les), konstrukcije dovolj suhe, da ne pride do čezmernega navlaževanja elementov stavbnega pohištva. Odprtine za vgradnjo stavbnega pohištva morajo biti večje od samih elementov.</t>
  </si>
  <si>
    <t>Notranja in zunanja vrata</t>
  </si>
  <si>
    <t>Vrata vgradimo v pripravljeno odprtino, dimenzije odprtine so približno 3 cm večje od gabaritov podboja (tako da je reža med podbojem in steno široka približno 0,5 cm). Prag mora biti poravnan in na pravilni poziciji, glede na izbrani tip podboja. Notranja vrata vgrajujemo po opravljenih mokrih delih v stavbi in po položeni finalni talni oblogi.</t>
  </si>
  <si>
    <t>METODE VGRADNJE</t>
  </si>
  <si>
    <t xml:space="preserve">Okna in vrata vgradimo v okenske odprtine po navodilih proizvajalca; če so nejasna ali nezadostna, upoštevamo v nadaljevanju navedena določila, kjer so tudi podrobnosti vgradnje oken. 
Stavbno pohištvo mora biti vgrajeno tako, da je linijska toplotna prehodnost Ψe manjša od 0,2 W/mK. Linijska toplotna prehodnost za principialne načine vgradnje je navedena v standardu SIST EN ISO 14683:2008.
</t>
  </si>
  <si>
    <t>Vrata</t>
  </si>
  <si>
    <t xml:space="preserve">Notranja vrata vgrajujemo v zadnji fazi gradnje objekta (po dokončanju podov in barvanju), da preprečimo navlaževanje vrat in nepotrebna dodatna dela zaradi razlik v višini finalnega tlaka. 
Vrata (podboj) vgradimo tako, da nastavljeno krilo enakomerno zapira vratno odprtino. Podboj podložimo s podložkami in ga nastavimo tako, da je vgrajen pravokotno in v navpični ravnini zidu. Podboj mora biti sidran v steno skozi vsako podložko, režo zapolnimo s PU-peno. 
Če so vrata vgrajena v prostore, ki so lahko pri uporabi mokri, je treba spodnji del podboja zaščititi pred navlaževanjem (velja za podboje, občutljive na vlago). 
Pri požarnih vratih upoštevamo dodatne zahteve, ki izhajajo iz slovenskega tehničnega soglasja oziroma iz navodila za vgradnjo vrat, ki ga predloži proizvajalec vrat.
</t>
  </si>
  <si>
    <t>ZAHTEVANA KAKOVOST</t>
  </si>
  <si>
    <t xml:space="preserve">Dela morajo biti izvedena kakovostno in vestno. Uporabljati se smejo samo materiali, ki so trajni, in na način in v količinah, kot je zanje predvideno. Presežek materialov (PU-pena) je treba ravno obrezati, preveriti je tudi treba polno zapolnjenost pene. 
Dovoljena je le uporaba ustreznih materialov: podložke iz trajnega materiala (ne lesa), pri požarnih vratih mora biti uporabljena požarna PU pena, obvezno mora biti nameščeno samozapiralo (pozor: neizpolnjevanje zadnjih dveh zahtev pomeni neveljavno izjavo o lastnostih). 
</t>
  </si>
  <si>
    <t>OSNOVNE ZAHTEVE (KAKOVOST MATERIALOV)</t>
  </si>
  <si>
    <t>Notranja vrata</t>
  </si>
  <si>
    <t xml:space="preserve">Zahteve za notranja vrata v stanovanju morajo ustrezati projektnim zahtevam. Posebnih zakonodajnih zahtev, razen zahtev za velikost svetle odprtine vrat, ni. 
</t>
  </si>
  <si>
    <t>Za stanovanjsko gradnjo Pravilnik o minimalnih tehničnih zahtevah za graditev stanovanjskih stavb v pogojih predpisuje minimalne svetle odprtine vrat (praviloma 80 cm x 208 cm), ki morajo biti upoštevane že v projektu.</t>
  </si>
  <si>
    <t>Vrata morajo biti konstruirana tako, da so vse deklarirane lastnosti trajne. Ustrezno teži proizvoda mora biti dimenzionirano tudi okovje. Proizvajalec mora pri načrtovanju proizvoda upoštevati sistemske omejitve. Priporočljivo je, da se pri izbiri konkretnih vrat zahteva dokazilo o tem, da vratna krila ne presegajo največje dovoljene velikosti oz. teže. Izpolnjevanje te zahteve je mogoče dokazati recimo s sistemskim katalogom dimenzij oz. tež.</t>
  </si>
  <si>
    <t>NAČIN IN POGOJI IZVEDBE ter KAKOVOST</t>
  </si>
  <si>
    <t>Preverjanje konstrukcij</t>
  </si>
  <si>
    <t>Zidne odprtine morajo biti ustrezno velike, ravne in pravokotne oziroma ustrezne oblike. Odstopanje od zahtevanih mer odprtin (DIN 18202):</t>
  </si>
  <si>
    <t>Konstrukcije morajo biti primerno suhe, da ne pride do čezmernega navlaževanja lesenih delov elementov oziroma da je zagotovljen oprijem tesnilnih mas na konstrukcije (zidove, tla).</t>
  </si>
  <si>
    <t>Splošni videz</t>
  </si>
  <si>
    <t>Delovanje vgrajenih elementov mora biti popolno, nemoteno. Zahtevane sile in navori pri uporabi oken in vrat morajo biti zanemarljivi. Po potrebi je treba nastaviti okovje, ki pa ne sme biti nastavljeno v skrajne pozicije (sicer kasnejša kompenzacija ni več mogoča). Odmik od nevtralne (sredinske) lege sme biti približno ¼ hoda okovja. Pri grobi uporabi (vendar ne zlorabi) recimo loputanje z vrati – ne sme priti do bistvenih premikov ali kakršnihkoli poškodb vrat.</t>
  </si>
  <si>
    <t xml:space="preserve">Okna in vrata morajo biti brez vidnih poškodb, stekla na notranji strani ne smejo imeti napak ali sledov umazanije. 
Vgraditi je treba prava okna in vrata na pravo mesto (glede na konkretne zahteve projekta).
</t>
  </si>
  <si>
    <t>Tolerance mer</t>
  </si>
  <si>
    <r>
      <rPr>
        <i/>
        <sz val="10"/>
        <rFont val="Verdana"/>
        <family val="2"/>
        <charset val="238"/>
      </rPr>
      <t xml:space="preserve">Vrata: </t>
    </r>
    <r>
      <rPr>
        <sz val="10"/>
        <rFont val="Verdana"/>
        <family val="2"/>
        <charset val="238"/>
      </rPr>
      <t>Podboji morajo biti vgrajeni navpično, odstopanje od navpične smeri ni dovoljeno. Podboji morajo biti ravni. Paralelnost obeh strani podboja mora zagotavljati povsem nemoteno zapiranje in odpiranje vrat ter enakomerno naleganje tesnila na vratno krilo. Pozicija praga 9 mora biti nameščena s toleranco – 1 mm/+ 0 mm – prag ne sme segati čez rob podboja in ne sme biti umaknjen od roba podboja več kot 1 mm.</t>
    </r>
  </si>
  <si>
    <r>
      <rPr>
        <i/>
        <sz val="10"/>
        <rFont val="Verdana"/>
        <family val="2"/>
        <charset val="238"/>
      </rPr>
      <t>Druge zahteve:</t>
    </r>
    <r>
      <rPr>
        <sz val="10"/>
        <rFont val="Verdana"/>
        <family val="2"/>
        <charset val="238"/>
      </rPr>
      <t xml:space="preserve"> zapolnjenost reže z montažno peno mora biti popolna – vrata morajo zagotavljati zahtevano raven zvočne zaščite. </t>
    </r>
  </si>
  <si>
    <t>Posebne zahteve - splošna tehnična določila za notranja vrata:</t>
  </si>
  <si>
    <t xml:space="preserve"> #  standardno brazdano vratno krilo s sredico iz perforirane iverke (iverokal), masivni okvir vrat z možnostjo krajšanja krila do 5 cm, zaobljen rob brez prekinitve. Površinska obdelava "Beli lak". Vratno krilo  opremljeno z visokimi nasadili in s kljuko po izboru projektanta in naročnika ter ključavnico z navadnim ključem in ločenimi rozetami.</t>
  </si>
  <si>
    <t xml:space="preserve"> #  drsna vrata z odpiranjem pred steno je opremiti s standardnimi nosilnimi vodili ter talnim vodenjem. Prehodni podboj z zgornjo masko in stranskim prislonom. Krila nebrazdana z utorom za talno vodenje. Ovalno prijemalo za lesena vrata, eloksirano.</t>
  </si>
  <si>
    <t># Vrata morajo biti konstruirana tako, da so vse deklarirane lastnosti trajne. Ustrezno teži proizvoda mora biti dimenzionirano tudi okovje. Proizvajalec mora pri načrtovanju proizvoda upoštevati sistemske omejitve. Po izbiri konkretnih vrat izvajalec del v sklopu tehnološkega elaborata predloži dokazilo o tem, da vratna krila ne presegajo največje dovoljene velikosti oz. teže, za katero je deklarirano izbrano okovje. Izpolnjevanje te zahteve je mogoče dokazati recimo s sistemskim katalogom nosilnosti okovja. Po potrebi se namestijo trojna nasadila.</t>
  </si>
  <si>
    <t>Notranja lesena vrata</t>
  </si>
  <si>
    <t>Izdelava, dobava in montaža finaliziranih vrat, izdelanih po zgoraj navedenih splošnih in posebnih določilih.</t>
  </si>
  <si>
    <t>Velikost odprtine je po potrebi prilagoditi zahtevani svetli meri vrat.</t>
  </si>
  <si>
    <t>B.16.1.</t>
  </si>
  <si>
    <t>lokacija: vrata v sobe</t>
  </si>
  <si>
    <t xml:space="preserve"> - objekt B2 (tip A2)</t>
  </si>
  <si>
    <t>kos</t>
  </si>
  <si>
    <t xml:space="preserve"> - objekt B3 (tip A)</t>
  </si>
  <si>
    <t xml:space="preserve"> - objekt B5 (tip A2)</t>
  </si>
  <si>
    <t xml:space="preserve"> - objekt B6 (tip A)</t>
  </si>
  <si>
    <t xml:space="preserve"> - objekt B8 (tip B)</t>
  </si>
  <si>
    <t xml:space="preserve"> - objekt B9 (tip A)</t>
  </si>
  <si>
    <t>B.16.1.1</t>
  </si>
  <si>
    <t>zidarska dimenzija ca. 980 x 2120 mm</t>
  </si>
  <si>
    <t>lokacija: vrata v sobe v objektu tipa B</t>
  </si>
  <si>
    <t>B.16.2.</t>
  </si>
  <si>
    <t>spodrezano vratno krilo ali vgradnja prezračevalnih rešetk, definiranih v načrtu prezračevanja</t>
  </si>
  <si>
    <t>spodnji rob vratnega krila in podboja z ustrezno zaščito proti vdoru vlage</t>
  </si>
  <si>
    <t>lokacija: vrata v sanitarije in kopalnice</t>
  </si>
  <si>
    <t>B.16.2.1.</t>
  </si>
  <si>
    <t>lokacija: vrata v sanitarije in kopalnice objekta tipa B</t>
  </si>
  <si>
    <t>B.16.3.</t>
  </si>
  <si>
    <t>lokacija: vrata v shrambe</t>
  </si>
  <si>
    <t>B.16.4.</t>
  </si>
  <si>
    <t># podboje prilagoditi geometriji AB niše</t>
  </si>
  <si>
    <t># primarno krilo opremljeno z cilindričnim vložkom in fiksnim točkovnim ročajem, sekundarno krilo z zapiranjem s talnim in stropnim zapahom</t>
  </si>
  <si>
    <t>lokacija: vrata v jašek števcev vodovoda, elektrike, ogrevanja</t>
  </si>
  <si>
    <t>B.16.5.</t>
  </si>
  <si>
    <t>B.16.6.</t>
  </si>
  <si>
    <t>B.16.7.</t>
  </si>
  <si>
    <t># objemni podboje prilagoditi geometriji SM niše</t>
  </si>
  <si>
    <t>lokacija: vrata v jašek elektriko omar v pritličju</t>
  </si>
  <si>
    <t>MIZARSKA DELA SKUPAJ:</t>
  </si>
  <si>
    <t>€/e.m.</t>
  </si>
  <si>
    <t>količina×cena</t>
  </si>
  <si>
    <t>OKNA, BALKONSKA VRATA, VRATA</t>
  </si>
  <si>
    <t>Vsa okna in vrata ter zasteklitve morajo biti izdelane v skladu z opisi, načrti in shemami. Uporabiti je treba sistemske rešitve proizvajalcev. Tehnološke risbe za proizvodnjo mora izvajalec del izdelati v skladu s projektno dokumentacijo. Tehnološke risbe in projektno dokumentacijo z detajli mora pregledati in s podpisom potrditi projektant in nadzornik. Izvajalec je dolžan poskrbeti za to, da so upoštevani vsi grafični in tekstualni deli projekta</t>
  </si>
  <si>
    <t xml:space="preserve">Poleg zgoraj omenjenega upoštevati še sledeče, če ni v nadaljevanju podrobneje opisano:
• izvedba elementov stavbnega pohištva le v enovitem sistemu s certificiranmimi komponentami proizvajalca,
• zaključki na gradbeni element morajo biti izvedeni po RAL smernicah montaže (znotraj paro nepropustni, zunaj paropropustni, vodotesni), 
• izvajalec je dolžan za pozicije vezane na požarno centralo in opremljene z električnimi / magnetnimi ključavnicami ali držali zagotoviti ustrezno elektro opremo in povezavo,
• barve profilov, zaključne obloge, tipe kljuk ter ključavnico določi projektant in nadzornik,
• izvajalec mora predhodno predstaviti materiale, obdelave v obliki vzorcev in detajle vgradnje in ostale tehnične rešitve za vgradnjo v obliki tehničnega izvedbenega elaborata. Projektant arhitekture in nadzorni inženir morata pred pričetkom del ta elaborat odobriti,
• izdelavo vzorčnih kosov,
• izvajalec je dolžan izdelati protokol odpiranja vrat s sistemskimi ključi in ga uskladiti z naročnikom.
</t>
  </si>
  <si>
    <t>Izvajalec mora vse mere preveriti na licu mesta in izdelati ustrezno tehnično dokumentacijo in delavniške risbe in dati v potrditev projektantu in nadzornemu inženirju.</t>
  </si>
  <si>
    <t xml:space="preserve">• vse iz splošnih določil za vse vrste del,
• delo in material za morebitna odstopanja dejanske površine zasteklitvenih elementov do +- 5% od predvidene,
• dodatke za oteževalne okoliščine, razen kadar je v opisu postavke ali v pravilih obračuna drugače navedeno,
• V ceni vseh postavk, morajo biti zajeta vsa dela, dobava in montaža, osnovni material, steklo, pritrdilni in tesnilni material, okovje, zapiralno okovje ter material za vse zaključke, z vsemi transportnimi in manipulativnimi stroški, 
• vse delo v delavnici in na objektu z vsemi dajatvami. 
</t>
  </si>
  <si>
    <t>V ceni enote je obvezno zajeti izdelavo vseh potrebnih detajlov in dopolnilnih del, ki so potrebna za dokončanje posameznih del, tudi če potrebni detajli in zaključki niso podrobno navedeni in opisani v popisu del in so ta dopolnila nujna za pravilno funkcioniranje posameznih sistemov in elementov objekta.</t>
  </si>
  <si>
    <t>Vsi proizvodi morajo biti izdelani iz kvalitetnega materiala in skladno z veljavnimi tehnicnim predpisi in harmoniziranimi standardi, predvsem pa:</t>
  </si>
  <si>
    <t xml:space="preserve">• Pravilnik o zaščiti stavb pred hrupom,
• Pravilnik o učinkoviti rabi energije,
• Pravilnik o zaščiti stavb pred vlago,
• SIST EN 14449 :steklo v gradbeništvu,
</t>
  </si>
  <si>
    <t>Fasadna okna</t>
  </si>
  <si>
    <t xml:space="preserve">Nominalna širina reže (projektirane) je odvisna od predvidenega raztezanja in krčenja okna. Pri tem upoštevamo te temperaturne raztezke (v odvisnosti od materiala): 
- les: 0,0 mm/m (temperaturno ne deluje), 
- PVC (beli): 1,6 mm/m, 
- PVC (barvni) in PMMA (barvni): 2,4 mm/m, - aluminij: 1,3 mm/m. 
</t>
  </si>
  <si>
    <t>Ob predvidenem raztezanju in krčenju elementov je predvidena širina reže navadno 10 do 25 mm.</t>
  </si>
  <si>
    <t>Požarna vrata</t>
  </si>
  <si>
    <t>Za montažo požarnih vrat veljajo enaka pravila kot za montažo notranjih vrat, s tem da je treba natančno upoštevati zahteve iz tehničnega soglasja oziroma v navodilih proizvajalca iz spremne dokumentacije</t>
  </si>
  <si>
    <t>Okna vgradimo s pritrjevanjem v zid z vijaki in s podlaganjem s podložkami. Slednje služijo tudi za uravnavo okna. Pogostost pritrjevanja je odvisna od vrste materiala in je najmanj vsakih 80 cm pri lesenih in aluminijastih oknih in najmanj vsakih 70 cm pri PVC oknih. Možna je tudi montaža s pločevinastim trakom.</t>
  </si>
  <si>
    <t xml:space="preserve">Okna podlagamo z nosilnimi podložkami. Špranjo med okenskim okvirjem in zidom popolnoma (po vsem obodu) zapolnimo s PU-peno. Dodatno je treba na notranji strani režo difuzijsko zatesniti (s silikonskim kitom ali tesnilnimi trakovi), z zunanje strani pa zatesniti pred vdorom vode. Tesnjenje je pomembno tudi za zagotavljanje zvočne izolirnosti vgrajenega okna
</t>
  </si>
  <si>
    <t>Pri PVC in ALU-oknih je treba paziti na pravočasno odstranitev zaščitne folije, sicer obstaja nevarnost trajnega vtisa barve folije na profil (čas je navadno 3 do 6 mesecev po montaži, vendar je odvisen od posameznega profila; podatke da dobavitelj oken).</t>
  </si>
  <si>
    <t>PRIKLJUČKI</t>
  </si>
  <si>
    <t>Pri izvedbi priključka moramo zagotoviti z notranje strani zrakotesnost (in difuzijsko zapornost), z zunanje strani pa zaščito pred dežjem. Če je na zunanji strani okna predvidena toplotna izolacija (običajen primer), to podaljšamo toliko, da povsem prekrije režo med oknom in steno (izolacija na špaleti je debelejša od širine reže).</t>
  </si>
  <si>
    <t xml:space="preserve">Okensko polico vgradimo tako, da odvaja meteorno vodo stran od okna. Naklon okenske police naj bi bil 3° od 5° navzven, odmik odkapnega nosu od fasade pa mora biti 30 mm do 50 mm. Stranski priključek police mora bite tesnjen proti fasadi in odvajati vodo stran od zidu. </t>
  </si>
  <si>
    <t xml:space="preserve">Dela morajo biti izvedena kakovostno in vestno. Uporabljati se smejo samo materiali, ki so trajni, in na način in v količinah, kot je zanje predvideno. Presežek materialov (PU-pena) je treba ravno obrezati, preveriti je tudi treba polno zapolnjenost pene. 
Dovoljena je le uporaba ustreznih materialov: podložke iz trajnega materiala (ne lesa), pri požarnih vratih mora biti uporabljena požarna PU pena, obvezno mora biti nameščeno samozapiralo (pozor: neizpolnjevanje zadnjih dveh zahtev pomeni neveljavno izjavo o skladnosti). 
</t>
  </si>
  <si>
    <t>Fasadna okn in zunanja vrata</t>
  </si>
  <si>
    <t xml:space="preserve">Med fasadna okna štejemo eno- in večkrilna okna, francoska okna, balkonska vrata, panoramske stene in sestavljene elemente ter druge izvedenke zasteklitev, kot so vrtljiva okna in zložljiva okna. 
Podrobnejša definicija je v standardu SIST EN 14351-1: 2006. 
</t>
  </si>
  <si>
    <t>Okna morajo biti konstruirana tako, da so vse deklarirane lastnosti trajne. To je eksplicitno zajeto v oznaki CE. Ustrezno teži proizvoda mora biti dimenzionirano tudi okovje. Proizvajalec mora pri načrtovanju proizvoda upoštevati sistemske omejitve. To še posebej velja za panoramske stene. Priporočljivo je, da se pri izbiri konkretnih oken zahteva dokazilo o tem, da okna in panoramske stene ne presegajo največje dovoljene velikosti. Izpolnjevanje te zahteve je mogoče dokazati recimo s sistemskim katalogom dimenzij</t>
  </si>
  <si>
    <t xml:space="preserve">Zahteve za notranja vrata v stanovanju morajo ustrezati projektnim zahtevam. Posebnih zakonodajnih zahtev, razen zahtev za velikost svetle odprtine vrat, ni. Splošne zahteve za vhodna vrata v stanovanja so v tabeli.
</t>
  </si>
  <si>
    <t>Poleg tega morajo vrata v stanovanje, če ni drugih namenskih tehničnih ukrepov, omogočati vizualni nadzor prostora pred vrati. 
Za notranja vrata v stanovanju ni dodatnih zahtev</t>
  </si>
  <si>
    <t xml:space="preserve">Zahteve za požarna vrata so kumulativne z zahtevami za notranja oziroma zunanja vrata. Dodatne zahteve, ki se nanašajo na požar: 
</t>
  </si>
  <si>
    <t>Opomba: v projektni dokumentaciji ni vedno konkretnih navedb, temveč so navedbe zapisane recimo kot El 30 CS. Take navedbe je treba razčistiti s projektantom, navadno pa oznaka S pomeni zahtevo za dimotesnost pri ambientalnih pogojih, oznaka C pa zahtevo po samozapiranju.</t>
  </si>
  <si>
    <t>Zasteklitve</t>
  </si>
  <si>
    <r>
      <rPr>
        <i/>
        <sz val="10"/>
        <rFont val="Verdana"/>
        <family val="2"/>
        <charset val="238"/>
      </rPr>
      <t>Stekleni parapeti, ograje in nadstreški:</t>
    </r>
    <r>
      <rPr>
        <sz val="10"/>
        <rFont val="Verdana"/>
        <family val="2"/>
        <charset val="238"/>
      </rPr>
      <t xml:space="preserve">  v steklene parapete in ograje (tudi stopniščne notranje in zunanje ograje), kjer je na obeh straneh višinska razlika in bi ob naletu osebe lahko prišlo do padca v globino, je treba vgraditi lepljena varnostna stekla. Lepljeno steklo je sestavljeno iz dveh ali več steklenih šip, ki so med seboj zlepljene s folijami različnih debelin in lastnosti. Kot osnova za lepljeno steklo se lahko uporabi navadno steklo, toplotno utrjeno steklo, kaljeno steklo ali kombinacija. Folija med šipami popolnoma zadrži nevarne kose, ki bi ob morebitnem razbitju stekla ogrožali varnost ljudi.
</t>
    </r>
  </si>
  <si>
    <t>Če stekleni parapet ločuje dva prostora enakih ravni, se lahko vgradi kaljeno varnostno steklo, ki je toplotno obdelano steklo s povečano mehansko odpornostjo in odpornostjo proti temperaturnim spremembam. Pri lomu se tvori mreža majhnih delcev z zaokroženimi robovi, ki ne pomenijo takšne nevarnosti poškodb kot delci, ki nastanejo ob lomu navadnega stekla (večji kosi srpastih oblik in ostrih robov)</t>
  </si>
  <si>
    <t>Za steklene nadstreške je glede na pričakovane obremenitve (sneg, veter, toplotni raztezki) primerno, da se vgradi prav tako lepljeno steklo ustrezne debeline. Uporablja se tudi žičnato steklo, ki pa ne spada med varnostna stekla. Lahko se uporabi za strehe, kjer so razponi manjši od 1 m, in za vertikalne zasteklitve 1,8 do 2 m nad tlemi, kjer so ljudje ali se tam gibljejo.</t>
  </si>
  <si>
    <r>
      <rPr>
        <i/>
        <sz val="10"/>
        <rFont val="Verdana"/>
        <family val="2"/>
        <charset val="238"/>
      </rPr>
      <t>Izolacijska stekla:</t>
    </r>
    <r>
      <rPr>
        <sz val="10"/>
        <rFont val="Verdana"/>
        <family val="2"/>
        <charset val="238"/>
      </rPr>
      <t xml:space="preserve"> obravnavana izolacijska stekla so vgrajena v elemente stavbnega pohištva: okna in vrata. Zahteve za izolacijska stekla, ki izvirajo iz slovenske zakonodaje, so navedene pri vsaki vrsti proizvodov posebej.</t>
    </r>
  </si>
  <si>
    <r>
      <rPr>
        <i/>
        <sz val="10"/>
        <rFont val="Verdana"/>
        <family val="2"/>
        <charset val="238"/>
      </rPr>
      <t>Druga (neizolacijska) stekla:</t>
    </r>
    <r>
      <rPr>
        <sz val="10"/>
        <rFont val="Verdana"/>
        <family val="2"/>
        <charset val="238"/>
      </rPr>
      <t xml:space="preserve"> v skupino drugih (neizolacijskih) stekel spadajo osnovna stekla, toplotno utrjena stekla in varnostna stekla, ki so lahko lepljena, kaljena ali kombinacija obojih.</t>
    </r>
  </si>
  <si>
    <t xml:space="preserve">Osnovna stekla (EN 572-9) se lahko uporabijo, kadar ni zahtev glede povečane varnosti ali mehanske odpornosti stekel. </t>
  </si>
  <si>
    <t>Toplotno utrjena stekla (EN 1863-2) se uporabljajo, kadar ni zahtev glede povečane varnosti, so pa zahteve po povišani mehanski odpornosti. To se lahko doseže s postopkom toplotnega utrjevanja ali kaljenja, pri čemer so zahteve glede ravnosti površine višje pri toplotno utrjenih steklih.</t>
  </si>
  <si>
    <t xml:space="preserve">S kaljenjem (EN 12150-2) steklo pridobi izboljšano mehansko odpornost in značilen lom (zdrobi se na tisoče drobnih kosov). Uporablja se povsod, kjer bi ob poškodbi stekla lahko prišlo do poškodbe oseb (zunanja, notranja steklena vrata, steklene pregradne stene, tuš kabine, pohištvo … ). </t>
  </si>
  <si>
    <t xml:space="preserve">Laminirano steklo (EN 14449) se uporablja tam, kjer hočemo, da steklo ob lomu ostane pritrjeno na vmesno folijo (nadglavne zasteklitve). Če je treba preprečiti padec oseb v globino, uporabimo laminirano varnostno steklo (lahko tudi laminirano iz kaljenega stekla za izboljšanje mehanske odpornosti). Takšno steklo se uporabi denimo za parapete, stopniščne in druge steklene ograje, kjer je nevarnost padca v globino ... </t>
  </si>
  <si>
    <r>
      <rPr>
        <i/>
        <sz val="10"/>
        <rFont val="Verdana"/>
        <family val="2"/>
        <charset val="238"/>
      </rPr>
      <t xml:space="preserve">Okna: </t>
    </r>
    <r>
      <rPr>
        <sz val="10"/>
        <rFont val="Verdana"/>
        <family val="2"/>
        <charset val="238"/>
      </rPr>
      <t>tolerance mer so zagotovljene s tolerancami mer izdelka. Pravokotnost vgradnje preverjamo z diagonalnimi merami, dovoljeno odstopanje je ± 5 mm. Odstopanje od navpične vgradnje ni dopustno, preverja se z mirovanjem odprtega krila v katerikoli legi</t>
    </r>
  </si>
  <si>
    <r>
      <rPr>
        <i/>
        <sz val="10"/>
        <rFont val="Verdana"/>
        <family val="2"/>
        <charset val="238"/>
      </rPr>
      <t>Druge zahteve:</t>
    </r>
    <r>
      <rPr>
        <sz val="10"/>
        <rFont val="Verdana"/>
        <family val="2"/>
        <charset val="238"/>
      </rPr>
      <t xml:space="preserve"> zapolnjenost reže z montažno peno mora biti popolna – okna morajo biti vgrajena zrakotesno in zagotavljati zahtevano raven zvočne zaščite. Sidranje oken mora biti dovolj pogosto. Pri unikatnih rešitvah (okenskih sten – sistemi oken s površino &gt; 9 m2), ki so sestavljene na gradbišču, morajo te zagotavljati tudi vodotesnost. </t>
    </r>
  </si>
  <si>
    <t>Vsa okna, balkonska vrata in stene morajo biti opremljene v vrtljivo nagibnim okovjem ki omogoča odpiranja, zahtevana v shemah mizarskih izdelkov. Odpiranje okoli horizontalne osi naj bo večstopenjsko (minikip). Pololive iz barvanega aluminija (RAL 9001).</t>
  </si>
  <si>
    <t>SKUPAJ:</t>
  </si>
  <si>
    <t>Alu in Fe okna in vrata</t>
  </si>
  <si>
    <t>#  izvajalec mora predhodno predstaviti materiale, obdelave v obliki vzorcev in detajle vgradnje in ostale tehnične rešitve za vgradnjo v obliki tehničnega izvedbenega elaborata. Projektant ter nadzornik pred pričetkom del ta elaborat odobrita,</t>
  </si>
  <si>
    <t>#  izvajalec je dolžan izdelati protokol odpiranja vrat s sistemskimi ključi in ga uskladiti z naročnikom. S sistemskim ključem se opremijo vsa notranja vrata skupne rabe (hodniki) ter vhodna vrata posameznega objekta. Za vsako stanovanje se dobavijo po trije kompleti tega ključa ter po trije izvodi posameznega vhoda za naročnika.</t>
  </si>
  <si>
    <t>•     v primerih, ko prej navedeno steklo ne zadošča svojemu namenu, mora izvajalec na to opozoriti naročnika in predlagati ustrezno varnostno steklo.</t>
  </si>
  <si>
    <t xml:space="preserve">Fasadno stavbno pohištvo v Alu izvedbi; standardna barva po lestvici proizvajalca in izboru naročnika, Uw = 1,60 W/m2K ali boljše;  </t>
  </si>
  <si>
    <t>Vsa okna, balkonska vrata in stene na fasadi je opremiti z ostrezno globokimi zunanjimi okenskimi odkapnimi police iz pocinkane tovarniško obarvane pločevine (barva iz standardne lestvice proizvajalca) d = 1,5 mm s standardnimi 'L' ali 'U' zaključki, naklon min. 5 stopinj, odkapni nos min. 5 cm oddaljen od zaključnega sloja fasade; Pri vratih na balkone in pri požarnih izhodih je uporabiti talni profil, pri katerem višina praga ne bo višja kot 20 mm.</t>
  </si>
  <si>
    <r>
      <rPr>
        <b/>
        <sz val="10"/>
        <rFont val="Verdana"/>
        <family val="2"/>
        <charset val="238"/>
      </rPr>
      <t xml:space="preserve">Zasteklitve; </t>
    </r>
    <r>
      <rPr>
        <sz val="10"/>
        <rFont val="Verdana"/>
        <family val="2"/>
        <charset val="238"/>
      </rPr>
      <t>vsa okna, balkonska vrata in stene morajo biti zastekljene z izolacijskim steklom ustrezne toplotne izolativnosti, katera skupaj s Alu profilom ne presega Uw  ≤ 1,60 W/m2K ter vrata Ud ≤ 1,6 W/m2K, test v skladu s standardom EN 717, EN 140-3. Zasteklitve, ki segajo do tal in spodnji pas oken do višine 125 cm morajo biti zasteklene z ustreznim varnostnim steklom. Le tega izbrani izvajalec podrobno definira v delavniški dokumentaciji pred pričetkom montaže glede na potreben razred odpornosti na udar ter možnost poškodb glede na pozicijo zasteklitve na objektu.</t>
    </r>
  </si>
  <si>
    <r>
      <rPr>
        <b/>
        <sz val="10"/>
        <rFont val="Verdana"/>
        <family val="2"/>
        <charset val="238"/>
      </rPr>
      <t xml:space="preserve">Protivlomna zaščita; </t>
    </r>
    <r>
      <rPr>
        <sz val="10"/>
        <rFont val="Verdana"/>
        <family val="2"/>
        <charset val="238"/>
      </rPr>
      <t>fasadno Alu stavbno pohištvo mora skladno s standardom DIN EN 1627:2011 zagotavljati: v pritličnih etažah varnostno stopnjo RC2, v vseh višjih etažah RC1.</t>
    </r>
  </si>
  <si>
    <t>Alu/Fe OKNA IN VRATA</t>
  </si>
  <si>
    <t>B.14.1.</t>
  </si>
  <si>
    <t>ALU STAVBNO POHIŠTVO</t>
  </si>
  <si>
    <t>Izdelava, dobava in montaža finaliziranega stavbnega pohištva, izdelanega po zgoraj in v nadaljevanju navedenih splošnih in posebnih določilih.</t>
  </si>
  <si>
    <t>Velikost stavbnega pohištva je prilagoditi dejanski zidarski odprtini mere.</t>
  </si>
  <si>
    <t>ZUNANJE STENE</t>
  </si>
  <si>
    <t xml:space="preserve">Visoko toplotno izolirani (vrata Ud ≤ 1,6 W/m2K) sistem za vrata s ca. 75 mm osnovne gradbene globine za navznoter in navzven  odpirajoča enokrilna in dvokrilna vrata, zunaj in znotraj je konstrukcija površinsko poravnana (podboj in krilo), po izbiri pa je lahko krilo pri navznoter odpirajočih vratih na notranji strani tudi 10 mm zamaknjeno nad okvir. Sistem je prirejen za vstavljanje polnitev, ki prekrivajo krilo. Sistem je namenjen tudi integraciji stranskih svetlob in nadsvetlob ter integriranju v  fasadne sisteme. Konstrukcija za vrata je zunaj in znotraj površinsko poravnana. </t>
  </si>
  <si>
    <t>NOTRANJE STENE</t>
  </si>
  <si>
    <t xml:space="preserve">Sistem alu profilov z neprekinjenim toplotnim mostom za vrata s 40 do 50 mm osnovne gradbene globine za navznoter in navzven  odpirajoča enokrilna in dvokrilna vrata, zunaj in znotraj je konstrukcija površinsko poravnana (podboj in krilo), po izbiri pa je lahko krilo pri navznoter odpirajočih vratih na notranji strani tudi 10 mm zamaknjeno nad okvir. Sistem je prirejen za vstavljanje polnitev, ki prekrivajo krilo. Konstrukcija za vrata je zunaj in znotraj površinsko poravnana. </t>
  </si>
  <si>
    <t>Vratna krila so opremljena s sistemskim okovjem, valjčni tečaji, cilindrični vložek generalnega ključa, samozapiralo. Vse kljuke, ročaji po izbiri projektanta in naročnika iz asortimana dobavitelja.</t>
  </si>
  <si>
    <t>* barva enaka zunaj in znotraj: RAL 9001</t>
  </si>
  <si>
    <t>* dvoslojna izolacijska zasteklitev s prozornim steklom, varnostno steklo na obeh straneh</t>
  </si>
  <si>
    <t>* alu profili s termo členom - krilo in podboj, polnilo steklo</t>
  </si>
  <si>
    <t>* toplotna prehodnost vrat: Ud = manj kot 1,60 W/m2K</t>
  </si>
  <si>
    <t>* z vsem okovjem v mat krom izvedbi</t>
  </si>
  <si>
    <t>* panik kljuka na aktivnem krilu</t>
  </si>
  <si>
    <t>* odpiranje nadsvetlobe z vzvodno ročico</t>
  </si>
  <si>
    <t>* tesnilo, stenski blažilnik</t>
  </si>
  <si>
    <t>lokacija: vhodna vrata v vetrolov</t>
  </si>
  <si>
    <t>* alu profili brez termo člena - krilo in podboj, polnilo steklo</t>
  </si>
  <si>
    <t>* toplotna prehodnost vrat: Ud = manj kot 1,80 W/m2K</t>
  </si>
  <si>
    <t>* elektro ključavnica z odpiranjem preko domofona, elektro prijemnik</t>
  </si>
  <si>
    <t>* generalni ključ cilindrične ključavnice</t>
  </si>
  <si>
    <t>lokacija: vrata iz vetrolova v hodnik</t>
  </si>
  <si>
    <t>Vratna krila so opremljena s sistemskim okovjem, valjčni tečaji, cilindrični vložek generalnega ključa, samozapiralo. Vgrajena elektro ključavnica, vezana na domofon. Vse kljuke, ročaji po izbiri projektanta in naročnika iz asortimana dobavitelja.</t>
  </si>
  <si>
    <t>* znotraj in zunaj kljuka</t>
  </si>
  <si>
    <t>* dvoslojna izolacijska zasteklitev s prozornim steklom v fiksnem delu, varnostno steklo na obeh straneh, krilo vrat z alu polnilom</t>
  </si>
  <si>
    <t>* alu profili s termo členom - krilo in podboj</t>
  </si>
  <si>
    <t>B.14.2.</t>
  </si>
  <si>
    <t>POŽARNO ODPORNA VRATA</t>
  </si>
  <si>
    <t>B.14.2.1.</t>
  </si>
  <si>
    <t>* enokrilna vhodna vrata v stanovanje, EI30-C3
* bela barva krila
* dvodelni kovinski vgradni podboj z vsem okovjem, vgradnja v AB steno debeline 20cm
* obloga vratnega krila s kompakt ploščo ali enakovredno
* čista dimenzija vrat min. 90x208cm
* vgradnja skladno z detajlom št. 6
* protivlomnost: varnostni razred 2, test protivlomnosti v skladu s standardom UNI EN 1627-1628-1629-1630
* zvočna izolacija: 39dB, test v skladu s standardom EN 717, EN 140-3
* požarna odpornost: EI2 30-C3
* toplotna prevodnost: 1.6W/m2K, test toplotne izolativnosti v skladu s standardom UNI EN 10077-1/1/1007-2
* kljuka: krom
* cilindrični varnostni vložek: visokokakovostni cilindrični vložek z varnostno kartico in ključem z zaščitnim profilom. Komplet 3 ključev.
* kukalo
* samodejno talno tesnilo - giljotina
* samozapiralo v tečajih
* omejilec odpiranja
* mehanizem za odpiranje v mat-krom izvedbi
* tesnilo
* nosilnost nasadil skladna s širino in težo vratnega krila (ne sme priti do povešanja ali drugih nepravilnosti)
* skladno s splošnimi določili</t>
  </si>
  <si>
    <t>B.14.2.2.</t>
  </si>
  <si>
    <t>* enokrilna vrata, EI2 30-C3
* bela barva krila in podboja
* kovinski objemni podboj z vsem okovjem, vgradnja v mavčnokartonsko steno debeline 15cm
* kovinsko krilo
* čista dimenzija vrat min. 90*208 cm
* požarna odpornost: EI2 30-C3
* kljuka: krom
* cilindrični varnostni vložek, vrata skupne rabe opremljena s cilindrom generalnega ključa posameznega vhoda
* samozapiralo v tečajih
* mehanizem za odpiranje v mat-krom izvedbi
* tesnilo
* nosilnost nasadil skladna s širino in težo vratnega krila (ne sme priti do povečanja ali drugih nepravilnosti)
* skladno s splošnimi določili</t>
  </si>
  <si>
    <t>B.14.3.</t>
  </si>
  <si>
    <t>KOVINSKA VRATA</t>
  </si>
  <si>
    <t>Vratno krilo iz pocinkane pločevine, plastificirano ali prašno barvano.</t>
  </si>
  <si>
    <t>Polnilo krila EPS, kartonsko satovje ali mineralna volna.</t>
  </si>
  <si>
    <t>Podboj iz prašno barvanih profilov.</t>
  </si>
  <si>
    <t>B.14.3.1.</t>
  </si>
  <si>
    <t>lokacija: vrata v shrambe in prostor čistilk</t>
  </si>
  <si>
    <t>SPLOŠNA IN POSEBNA DOLOČILA</t>
  </si>
  <si>
    <t>B2 (tip A2)</t>
  </si>
  <si>
    <t>B3 (tip A)</t>
  </si>
  <si>
    <t>B5 (tip A2)</t>
  </si>
  <si>
    <t>B6 (tip A)</t>
  </si>
  <si>
    <t>B8 (tip B)</t>
  </si>
  <si>
    <t>B9 (tip A)</t>
  </si>
  <si>
    <t>A.</t>
  </si>
  <si>
    <t>F.1.</t>
  </si>
  <si>
    <t>F.2.</t>
  </si>
  <si>
    <t>Skupaj 0 - F. "OBJEKTI" (brez DDV):</t>
  </si>
  <si>
    <t>Vrednost ponudbe z upoštevanjem popusta (brez DDV):</t>
  </si>
  <si>
    <t>Vrednost ponudbe  z upoštevanjem popusta (z DDV):</t>
  </si>
  <si>
    <t>NEPREDVIDENA DELA</t>
  </si>
  <si>
    <t>Skupaj 0. + A.+ B. + C. + D. + E. (brez DDV):</t>
  </si>
  <si>
    <t>SKUPAJ - vsi objekti</t>
  </si>
  <si>
    <t>Skupne postavke</t>
  </si>
  <si>
    <t>Prevzem proizvodov</t>
  </si>
  <si>
    <t xml:space="preserve">Pri prevzemu materiala/proizvodov je treba od dobavitelja zahtevati izjavo o skladnosti po ZGPro-1. Preveriti je treba, ali so iz izjave o lastnostih, spremne dokumentacije ali oznake CE razvidne ustrezne (s projektom zahtevane) lastnosti materiala. </t>
  </si>
  <si>
    <t>PRAVILA ZA IZVEDBO</t>
  </si>
  <si>
    <t>IZDELAVA TEHNOLOŠKEGA ELABORATA IN PLANA</t>
  </si>
  <si>
    <t>V tehnološkem elaboratu mora izvajalec upoštevati določila te smernice. Izdelati mora načrt kontrole izvedenih del.</t>
  </si>
  <si>
    <t>Zagotavljanje kakovosti</t>
  </si>
  <si>
    <t>Posebne zahteve - splošna in tehnična določila:</t>
  </si>
  <si>
    <t>m2</t>
  </si>
  <si>
    <t>m'</t>
  </si>
  <si>
    <t>variantna postavka</t>
  </si>
  <si>
    <t>POŽARNA VRATA GARAŽNE HIŠE</t>
  </si>
  <si>
    <t>Požarno odporna vrata</t>
  </si>
  <si>
    <t>C.14.1.</t>
  </si>
  <si>
    <t>C.14.1.GH.</t>
  </si>
  <si>
    <t xml:space="preserve"> - objekt Garažna hiša</t>
  </si>
  <si>
    <t>C.14.2</t>
  </si>
  <si>
    <t># deli okvirja iz gladke jeklene pločevine</t>
  </si>
  <si>
    <t># pridržanje v odprtem stanju z magneti</t>
  </si>
  <si>
    <t># zapiranje preko požarne centrale, ki sprosti magnete za pridržanje</t>
  </si>
  <si>
    <t># gravitacijsko zapiranje oz. s pomočjo sani prostega teka in zapiralnih uteži vključno z blažilcem za reguliranje predpisane hitrosti zapiranja (5 - 12 cm/sek)</t>
  </si>
  <si>
    <t># držala in nivojski ovalni ročaji</t>
  </si>
  <si>
    <t>* požarna odpornost EI30
* čista dimenzija prehoda 600x237 cm
* nosilnost okovja skladna s širino in težo vratnega krila (ne sme priti do povešanja ali drugih nepravilnosti)
* skladno s splošnimi določili</t>
  </si>
  <si>
    <t>C.14.2.GH.</t>
  </si>
  <si>
    <t>kpl</t>
  </si>
  <si>
    <t>GRADBENO OBRTNIŠKA DELA STANOVANJSKI BLOKI</t>
  </si>
  <si>
    <t>RAVNA STREHA, LOŽE</t>
  </si>
  <si>
    <t>Izvedba zaključenih delov ravnih streh se lahko prične šele na popolnoma pripravljeno podlago in mora biti dokončana v celoti brez prekinitev, vse dokler niso izvedeni tudi sloji, ki opravljajo funkcijo zaščite hidroizolacije/kritine. V kolikor ni v postavkah krovskih del določeno posebej, je izvesti in vključiti v c.e.m.:</t>
  </si>
  <si>
    <t xml:space="preserve">• pred pričetkom izvedbe del krovskih del izdelati delavniške risbe s shemo pritrdilnih sredstev, opisom spojev segmentov, prikazom detajlov in opisom izvede,
• izvesti preizkus vodotesnoti strehe,
• izvesti varnostne prelive 
• na odtočnike namestiti protiliste košare 
• izvajati sisteme streh zgolj s sistemskimi materiali in elementi, ki so certificirani s strani ponudnika kritine oziroma strešnega sistema, 
• stiki kleparskih izdelkov (žlebove, žlote, obrobe,..) morajo biti izvedeni na način, ki omogoča krčenje in raztezanje teh elementov (t.i, drsni stiki), 
• vse kleparske elemente zaščititi s spodnje strani s toplotno izolacijo na način, da je preprečeno nastajanje kondenza na teh elementih, 
• pri odtočnih ceveh, ki so vgrajene v izolacijo upoštevati izvedbo toplotne izolacije PUR (lambda ca 0.20) v območju med odtočno cevjo in steno,
• za vgrajene izolacije je potrebno upoštevati ves material za vgradnjo in podpiranje izolacije (kot so letve, folije,...),
• za izolacije, ki se vpihujejo je potrebni upoštevati vse stroške izdelave prekatov, odprtin za vpih, podpornih elementov za vpihano izolacijo (kot so opaži, folije primerne trdnosti,...) in druge povezane stroške s to tehnologijo,
• vgradnjo kleparskih elementov je potrebno koordinirati z izvajalci drugih del 
• vse stike in zatesnitve oblikovati tako, da je zagotovljena trajnost, 
• izvesti kompletno dokumentacijo s podatki o izvedeni strehi in navodila za vzdrževanje streh.
</t>
  </si>
  <si>
    <t>Posebna opozorila:</t>
  </si>
  <si>
    <t xml:space="preserve">• Pravilnik o zaščiti stavb pred vlago,
• Pravilnik o učinkoviti rabi energije v stavbah,
• SIST EN 14782: samonosilna pločevina za pokrivanje streh ter zunanje in notranje obloge,
• SIST EN 14783: povsem podprta pločevina za pokrivanje  streh ter zunanje in notranje obloge,
• SIST EN 13859: rezervna kritina,
• SIST EN 1873: montažna oprema za prekrivanje streh -  plastične svetlobne kupole,
• SIST EN 13162, SIST EN 13163, SIST EN 13164, SIST EN 1316 5, SIST EN 1 316 6, SIST EN 13167, SIST EN 13168 , SIST EN 13169, SIST EN 13 170, SIST EN 13171:  toplotno izolacijski proizvodi za stavbe, SIST 1031, SIST EN 13859, SIST EN 13956, SIST EN 13969,  SIST EN 13970, SIST EN 1398,4  SIST EN 14909, SIST EN 14964:hidroizolacijski trakovi,
• SIST EN 13252 : geotekstilije.
</t>
  </si>
  <si>
    <t>Pred vgradnjo proizvodov mora biti podlaga pripravljena skladno s projektno dokumentacijo in navodili proizvajalca proizvoda in pravili stroke</t>
  </si>
  <si>
    <t xml:space="preserve">Najpogostejše konstrukcijske površine, na katere se polaga hidroizolacija, kot so beton, betonski in opečni votlaki, ipd., morajo biti nepoledenele, trdne, brez gnezd in odprtih razpok, ostrih robov ter škodljivih nečistoč, razprašene in površinsko suhe. 
Odprte vdolbine, globlje od 5 mm, recimo odprte čelne stike in vodoravne stike ali izsekana mesta, je treba zadelati z ustrezno malto. Površine zidanih delov ali poroznih materialov in odprte čelne stike, široke več kot 5 mm, in površinsko profiliranje oziroma neravnosti zidakov (fuge pri opeki ali betonskih zidakih) je treba zadelati in izravnati z ometavanjem (tanki ali izravnalni ometi), maltanjem, tesnilnimi mulji ali izravnalno maso z lopatico. Za zapolnitev se lahko uporabijo tudi bitumenske mase. Ostre robove je treba posneti in utore zaobliti
</t>
  </si>
  <si>
    <t xml:space="preserve">Stoječa voda, sneg, led, čeprav so le v sledeh, morajo biti odstranjeni z delovnih površin, preden začnemo z nameščanjem sistema. Površina mora biti pred izvedbo hidroizolacije popolnoma suha. </t>
  </si>
  <si>
    <t xml:space="preserve">Pri prevzemu proizvodov je treba od dobavitelja zahtevati izjavo o lastnostih po ZGPro-1, in če je osnova za izjavo slovensko tehnično soglasje (STS) ali evropsko tehnično soglasje (ETA), tudi njegovo kopijo. Preveriti je treba, ali so v izjavi o lastnostih, spremni dokumentaciji in oznaki CE razvidne relevantne (s projektom zahtevane) lastnosti proizvodov. 
Predložiti je treba tudi navodilo za vgradnjo in hranjenje proizvoda ter navodilo za vzdrževanje proizvoda in ravnanje z njim (ki ga kasneje predamo uporabniku), kjer je to relevantno
</t>
  </si>
  <si>
    <t>Hranjenje proizvodov do vgradnje</t>
  </si>
  <si>
    <t xml:space="preserve">Skladiščenje materiala in proizvodov in ravnanje z njimi morata biti taka, da se preprečijo spremembe lastnosti materiala in poškodbe, zaradi česar bi postali neprimerni za predvideno uporabo. Različni materiali in proizvodi se skladiščijo ločeno. 
Proizvode na gradbišču hranimo skladno z navodili proizvajalca
Poškodbe, ki bi nastale zaradi neustreznega hranjenja proizvodov na osnovi mavca, se lahko kažejo v večjem odpadu materiala ali celo v njegovi neuporabnosti
</t>
  </si>
  <si>
    <t>Pred vgradnjo se mora material hidroizolacij hraniti v pokritih prostorih. Zvitki morajo biti shranjeni in transportirani v pokončni legi na ravni in gladki površini. Palete morajo biti prav tako skladiščene v pokritih prostorih − največ dve ena nad drugo z vmesnim slojem, ki enakomerno razporedi obtežbo</t>
  </si>
  <si>
    <t>Preverjanje delovnih in okoljskih pogojev</t>
  </si>
  <si>
    <t>Vgrajevanje mora potekati v primernih vremenskih razmerah, predvsem je treba upoštevati navodila proizvajalcev materiala in proizvodov.</t>
  </si>
  <si>
    <t xml:space="preserve">Hidroizolacijska dela se morajo izvajati v suhem vremenu. Ob padavinah se dela ustavijo in nadaljujejo šele, ko je podlaga popolnoma suha. 
Pri vgrajevanju tekočih bitumenskih mas morajo znašati površinske temperature gradbenih elementov ter temperatura okolice več kot + 5 °C. Pri vgrajevanju hidroizolacijskih trakov mora biti temperatura zraka višja od + 5 °C, podlaga pa ne sme biti zmrznjena. 
</t>
  </si>
  <si>
    <t>Temperaturo zraka in podlage je treba izmeriti z umerjenim termometrom (certifikat o kalibraciji merila) ter rezultate, čas meritev in identifikacijo uporabljenega merila zapisati v gradbeni dnevnik.</t>
  </si>
  <si>
    <t>Hladni bitumenski premazi</t>
  </si>
  <si>
    <t xml:space="preserve">Pred nanosom hladnega bitumenskega premaza mora biti podlaga očiščena nevezanih delcev, odprašena, osušena, kovinske površine pa je treba očistiti korozije in razmastiti. Premaz pred uporabo dobro premešamo. Nanašanje se izvaja s ščetko oziroma čopičem, z valjčkom ali brizganjem. V hladnem vremenu je konsistenca teh materialov gostejša, zato jih skladiščimo pri sobni temperaturi najmanj 24 ur pred uporabo. Po nanosu se mora površina čisto posušiti (prašno suho), preden vgrajujemo druge sloje izolacije (najmanj 24 ur), vendar ne sme biti dalj časa izpostavljena vremenskim vplivom (izgubi sposobnost lepljenja). Uporaba odprtega plamena za sušenje ali ogrevanje predhodnega premaza ni dopustna. Povprečna poraba bitumenskega prednamaza je 0,3 do 0,5 l/m2. Priporočljiva sta uporaba redkejšega bitumenskega prednamaza (vsebnost bitumna &lt; 50 %) in dvakratni nanos, ker tako dosežemo boljše penetriranje v podlago in s tem tudi boljši oprijem. </t>
  </si>
  <si>
    <t>Parna zapora iz bitumenskih trakov</t>
  </si>
  <si>
    <t xml:space="preserve">Namestitev parne zapore iz bitumenskih trakov, položaj in kakovost trakov mora specificirati projektant po projektu gradbene fizike. Trak za parno zaporo se lahko namesti na predhodni bitumenski premaz: 
 Z lepljenjem z vročo bitumensko maso, 
 s točkovnim varjenjem traku na približno 40 % površine, 
 z varjenjem po vsej površini, 
 z uporabo samolepilnega traku za parne zapore, 
 z mehanskim pritrjevanjem na nosilno konstrukcijo na mestu preklopov, ki se zavarijo. 
</t>
  </si>
  <si>
    <t>Prvi sloj bitumenske hidroizolacije</t>
  </si>
  <si>
    <t xml:space="preserve">Varjenje: Polaganje začnemo praviloma v najnižji točki tako, da trak najprej razvijemo, nato ga zavijemo nazaj do polovice in začnemo variti. Ko polovico traku zavarimo, zavijemo drugo polovico nazaj in jo enako zavarimo. To ponavljamo toliko časa, da prekrijemo vso površino. Spodnji sloj ne sme biti zavarjen direktno na površino toplotne izolacije, razen če je ta zavarjena na toplotno izolacijo že v tovarni. 
Zamiki traku morajo biti v vzdolžni smeri 1/4 do 1/2 širine traku, v prečni smeri pa najmanj 50 cm. Med postopkom trak varimo s plinskim gorilnikom in temeljito pohodimo oziroma povaljamo zlasti na mestih preklopa dveh trakov. Na dobro privarjenem mestu preklopa je se vidi iztisnjena bitumenska masa.
</t>
  </si>
  <si>
    <t xml:space="preserve">Samolepilna izvedba: Pri tem načinu začnemo polagati praviloma na najnižji točki, da trak prosto položimo na površino tako, da je popolnoma poravnan. Lepljenje začnemo tako, da odstranimo odstranljivo folijo približno 0,5 m in ta del pritisnemo na podlago (pri tem lahko uporabljamo tudi gumijasti valjček) od sredine proti robu. Nato odstranimo preostali del folije tako, da jo povaljamo od sredine proti robu. Preostale trakove namestimo enako. Pri nizkih temperaturah se priporoča dodatno varjenje preklopov s plamenom ali vročim zrakom. Priporočljivo je tudi zavariti trak na slemenu − pri poševnih strehah. Trak se lahko po potrebi tudi dodatno mehansko pritrdi v nosilno konstrukcijo na mestu preklopa. </t>
  </si>
  <si>
    <t>Mehansko pritrjevanje: Pritrjevanje začnemo praviloma na spodnji strani strehe tako, da razvijemo trak, da se poleže na površino, preden ga začnemo mehansko pritrjevati. Na m2 se priporoča uporaba 5 pritrdil. Pritrjevanje začnemo na eni strani traku in nadaljujemo pri drugi tako, da ne nastajajo gube. Naslednji trak položimo prek pritrdil tako, da znašata vzdolžni preklop vsaj 8 cm in čelni 10 cm. Posamezni razmik med pritrdili naj znaša okoli 30 cm oziroma število pritrdil naj bo vsaj 2 pritrdil/m2. Enako se lahko pritrdi tudi toplotna izolacija skozi prvi sloj hidroizolacije neposredno na podlago</t>
  </si>
  <si>
    <t>Hladno lepljenje: Lepljenje začnemo praviloma v najnižji točki z ustreznim hladnim lepilom v soglasju s proizvajalcem toplotne izolacije in traku. Vzdolžni preklop naj znaša minimalno 8 cm, čelni pa 10 cm. Količina lepila naj bo v skladu z navodilom proizvajalca oziroma do 1 kg/m2. Odvisna je tudi od hrapavosti površine. Lepljena površina naj zanaša najmanj 10 % v ravnem delu strehe, na robu strehe 20 % in v kotih 40 % površine. Trak namestimo tako, da ga popolnoma razvijemo, ga zavijemo do polovice nazaj, nanesemo lepilo in ga znova razvijemo na lepilo ter pritisnemo. Enako zalepimo drugo polovico.</t>
  </si>
  <si>
    <t>Drugi sloj bitumenske hidroizolacije</t>
  </si>
  <si>
    <t>Polaganje začnemo praviloma v najnižji točki tako, da trak najprej razvijemo, nato ga zavijemo nazaj do polovice in začnemo variti. Ko polovico traku zavarimo, zavijemo drugo polovico nazaj in jo zavarimo enako. Trak naj se privari na spodnji sloj po vsej površini, vendar naj bo preklop spodnjega traku zamaknjen za približno polovico širine traku. To ponavljamo toliko časa, da prekrijemo vso površino. Pri varjenju moramo biti pozorni, da so preklopi dobro zatesnjeni. Vzdolžna smer drugega sloja mora potekati vzporedno z vzdolžno smerjo prvega sloja trakov</t>
  </si>
  <si>
    <t xml:space="preserve">Za kakovostno izvedbo hidroizolacije morajo biti materiali ter postopek vgradnje skladni s tehničnimi pogoji in navodili proizvajalca materiala. Zato je treba uvesti kakovosten nadzor (notranja in zunanja kontrola) materialov in vgradnje. Hidroizolacijska dela morajo biti konsistentna, brez vidnih napak. 
Uporaba in vgradnja hidroizolacijskih trakov mora biti skladna s SIST DIN 18195 1-10 in zahtevami Pravilnika o zaščiti stavb pred vlago (Uradni list RS, št. 29/2004). 
</t>
  </si>
  <si>
    <t xml:space="preserve">Pred začetkom izvajanja posamezne vrste del mora izvajalec del pripraviti in v potrditev nadzornemu inženirju posredovati tehnološki elaborat (TE). 
Nadzorni inženir je posameznik, ki opravlja naloge nadzora v imenu investitorja.
</t>
  </si>
  <si>
    <t>Tehnološki elaborat mora izvajalec del pripraviti pred začetkom krovskih del. Namen elaborata je določanje osnovnih pogojev za izvedbo del in kontrolnih postopkov med izvajanjem del in po njem. Tehnološki elaborat mora imeti poglavja:</t>
  </si>
  <si>
    <t xml:space="preserve"> obseg izvajanja del, splošne informacije
 navedbo referenčne dokumentacije, 
 osnovne pogoje za izvajanje del (strokovna usposobljenost izvajalca, zahtevana dokumentacija, kontrola in skladiščenje materialov pred vgrajevanjem, ustreznost priprave podlage), 
 metode kontrole kakovosti med izvedbo del in po njej, 
 navedbo izvajalcev kontrole in izjavo o njihovi usposobljenosti. 
</t>
  </si>
  <si>
    <t xml:space="preserve">Splošni informacije morajo vključevati osnovne podatke o izvajalcu in konstrukcijskih značilnostih objekta, predvsem pa: 
• opis objekta in 
• pregled s tipičnimi detajli in fazami dela.
</t>
  </si>
  <si>
    <t xml:space="preserve">Za vsako posamezno fazo del mora izvajalec v TE navesti te podatke: 
• opis vrste del, na katera se TE nanaša; 
• podatke o uporabljenih materialih; 
• podatke o tehnologiji izvedbe in 
• postopke zagotavljanja kakovosti materialov in izvedbe del. 
</t>
  </si>
  <si>
    <t xml:space="preserve">Popis osnovnih materialov in polizdelkov mora vključevati: vrste in izvor s podrobnimi oznakami, potrebne količine, način transporta in dokazila o kakovosti (izjave o lastnostih). </t>
  </si>
  <si>
    <t xml:space="preserve">Izvajalec del mora za vsako fazo del pripraviti plan zagotavljanja kakovosti. Ta zajema vsaj: podatke o vrsti in obsegu notranje kontrole kakovosti materialov in podatke o vrsti in obsegu notranje kontrole kakovosti izvedbe, - podatke o ključnih kadrih in (če je treba) dokazila o njihovi izobrazbi ter druge ukrepe za zagotavljanje kakovosti del. 
Pri pripravi plana zagotavljanja kakovosti mora izvajalec upoštevati veljavne predpise in standarde. Ukrepi zagotavljanja kakovosti morajo biti prilagojeni terminskemu planu in morebitnim neugodnim vremenskim razmeram za izvajanje del (mraz, visoka vlaga ... )
</t>
  </si>
  <si>
    <t xml:space="preserve">Izvajalec del mora nadzornemu inženirju predložiti TE najmanj 15 dni pred začetkom izvajanja posamezne faze del, opredeljene v tehnološkem elaboratu. 
Nadzorni inženir mora najpozneje v roku 8 dni tehnološki elaborat pisno potrditi oziroma zaradi neustreznosti zavrniti. 
Pri pripravi plana zagotavljanja kakovosti mora izvajalec upoštevati veljavne predpise in standarde. Ukrepi zagotavljanja kakovosti morajo biti prilagojeni terminskemu planu in morebitnim neugodnim vremenskim razmeram za izvajanje del (mraz, visoka vlaga ... )
</t>
  </si>
  <si>
    <t>Obseg storitev, vkalkuliranih v cene po e.m.</t>
  </si>
  <si>
    <t>Sledeče storitve je (v kolikor ni v posamezni postavki določeno drugače) potrebno vkalkulirati v cene za enoto mere:</t>
  </si>
  <si>
    <r>
      <rPr>
        <sz val="10"/>
        <rFont val="Verdana"/>
        <family val="2"/>
        <charset val="238"/>
      </rPr>
      <t xml:space="preserve"># vsa potrebna pripravljalna dela </t>
    </r>
    <r>
      <rPr>
        <b/>
        <sz val="10"/>
        <rFont val="Verdana"/>
        <family val="2"/>
        <charset val="238"/>
      </rPr>
      <t>vključno s pripravo podlage</t>
    </r>
    <r>
      <rPr>
        <sz val="10"/>
        <rFont val="Verdana"/>
        <family val="2"/>
        <charset val="238"/>
      </rPr>
      <t>, vsa potrebna merjenja na objektu, vse potrebne transporte do mesta vgrajevanja, skladiščenje materiala na gradbišču, atestiranje materialov in dokazovanje kvalitete z izjavami o lastnostih, atestiranje materialov in dokazovanje kvalitete z atesti, vso potrebno delo za dokončanje izdelka, vsa potrebna pomožna sredstva na objektu kot so lestve, pomični delovni odri ..., usklajevanje z osnovnim načrtom in posvetovanje z naročnikom in projektantom.</t>
    </r>
  </si>
  <si>
    <t># Vse opisane storitve vsebujejo tudi dobavo pripadajočih materialov/izdelkov/tipov/sistemov, vključno z razkladanjem, skladiščenje in transportiranjem do mesta vgradnje.</t>
  </si>
  <si>
    <t>• vse iz splošnih določil za vse vrste del,
• dodatke za oteževalne okoliščine, razen kadar  je v opisu postavke ali v pravilih obračuna drugače navedeno,
• snemanje potrebnih izmer na objektu, 
• pregled pripravljenih podlog in fino čiščenje pred pričetkom dela, 
• zatesnitev vseh stikov,
• čiščenje izdelkov po končanem delu in podobno</t>
  </si>
  <si>
    <t># izrezi: priključke, ki so obstajali že pred oblaganjem sten s ploščami, je potrebno prestaviti na površino brez posebnega obračunavanja.</t>
  </si>
  <si>
    <t># Delovne prekinitve za instalacijska dela po oblaganju ene strani so vključena v osnovno ceno po e.m.</t>
  </si>
  <si>
    <t># Zaščito stvbnega pohištva, inštalacij in podobnega pred onesnaženjem med izvedbo krovskih del je vkalkulirati v c.e.m..</t>
  </si>
  <si>
    <t>Pravila za obračun in izmere</t>
  </si>
  <si>
    <t xml:space="preserve">Obračuna se zatesnjena površina. Vsi preklopi, tudi tisti med vodoravno in navpično izolacijo, se ne obračunajo posebej. Vodoravne in navpične izolacije se obračunajo od stene do stene oziroma stropa do tal neglede na to, ali je prehod izveden klinasto ali z zaokrožnico.   </t>
  </si>
  <si>
    <t xml:space="preserve">Zavihki do višine 30 cm nad finalno koto krovne konstrukcije se obračunajo skupaj z vodoravno površino zatesnjene površine, nadomestilo za težavnost izvedbe zavihka pa se obračuna z doplačilom, v kolikor je tako specificirano v popisu krovskih del. </t>
  </si>
  <si>
    <t>Vse pozicije veljajo neglede na različnost etaž vgradnje in za vse naklone strehe do 22 stopinj.</t>
  </si>
  <si>
    <t xml:space="preserve">B.10.1 </t>
  </si>
  <si>
    <t>Naprava kritene črne strehe</t>
  </si>
  <si>
    <t>Upoštevati je treba tehnične smernice za izvedbo proizvajalca sistemskih izvedb kritine.</t>
  </si>
  <si>
    <t>V c.e.m. tlorisne površine strehe je vključiti vertikalne zavihke do kote +30 nad zaključni sloj krovne sestave ter trikotnimi klini, v kolikor je le te vgraditi skladno z navodili proizvajalca</t>
  </si>
  <si>
    <t>B.10.1.1.</t>
  </si>
  <si>
    <r>
      <rPr>
        <b/>
        <sz val="10"/>
        <rFont val="Verdana"/>
        <family val="2"/>
        <charset val="238"/>
      </rPr>
      <t>Naprava kritine nepohodne ravne strehe</t>
    </r>
    <r>
      <rPr>
        <sz val="10"/>
        <rFont val="Verdana"/>
        <family val="2"/>
        <charset val="238"/>
      </rPr>
      <t xml:space="preserve">; skupaj z vertikalnimi zaključki ob vencu, kupolah, inštalacijskih jaških in podobnem po sistemu kombinirane (duo) strehe na AB krovno ploščo: </t>
    </r>
  </si>
  <si>
    <t># prednamaz: hitrovezoči bitumenski prednamaz na pripravljeno čisto podlago</t>
  </si>
  <si>
    <t xml:space="preserve"># parna zapora: parozaporni sloj iz specialnega elastomernega bitumna za hitro varjenje, nosilec iz steklenega flisa in alu sloja, difuzijska upornost prehodu vodne pare Sd &gt; 1000 m, zgoraj s termičnimi pasovi, ki se aktivirajo z gorilnikom, spodaj in zgoraj hladno samolepilni bitumenski nanos z zaščitno folijo; alkalno odporen;  debelina 4 mm, tesnenje z varjenjem čelno in vzdolžno s preklopom 8 do 10 cm. Izvedba spojev z zamikanjem. </t>
  </si>
  <si>
    <t># toplotna izolacija: topolotno izolacijski sloj iz EPS plošč , WS 25, minimalna tlačna trdnost 150 Kpa, toplotna prevodnost λD = 0,036 W/(m.K). Dvoslojno polaganje z zamikanjem. Zgornja EPS plošča lepljena na spodnjo EPS ploščo po sistemu zavetrovanja s PU peno.</t>
  </si>
  <si>
    <t>Spodnji sloj EPS naklonske plošče deb. 2 do 20 cm, naklon 2,0-2,5 %.</t>
  </si>
  <si>
    <t xml:space="preserve">Zgornji sloj EPS plošče deb. 10 cm </t>
  </si>
  <si>
    <t># 1. bitumenski sloj:  Samolepilni trak iz elastomernega bitumna, nosilec iz mrežne tkanine 200 g/m2, zgornja stran s taljivo folijo, z možnostjo varjenja vzdolžnih spojev za zagotavljanje 100 % vodotesnosti, debelina 3 mm, področje plastičnosti spodaj - 30 / zgoraj - 25 do + 100 st. C; pretržna sila &gt; 1000 N; po razvitju in pozicioniranju role se zaščitna folija spodaj odstrani; Izvedba spojev z zamikanjem</t>
  </si>
  <si>
    <t># 2. bitumenski sloj:  varilni trak iz elastomernega bitumna, nosilec iz mrežne tkanine, PE filca ali Alu folije 250 g/m2, z možnostjo varjenja vzdolžnih spojev za zagotavljanje 100 % vodotesnosti, debelina vsaj 5 mm, področje plastičnost i - 30 do + 120 st. C; pretržna sila &gt; 1000 N; Izvedba spojev z zamikanjem</t>
  </si>
  <si>
    <t xml:space="preserve"># toplotna izolacija - zaščita HI membrane: topolotno izolacijski sloj iz XPS plošč s stopničastim preklopom , deb. 10 cm, minimalna tlačna trdnost 300 Kpa, toplotna prevodnost λD vsaj 0,036 W/(m.K). </t>
  </si>
  <si>
    <t># mehanska zaščita: difuzijsko odprt ločilni filc 300g/m2, natezne trdnosti vsaj 300N/50 mm položen na toplotno izolacijo in pran prodec 16-32 mm v deb. min. 5 cm</t>
  </si>
  <si>
    <r>
      <rPr>
        <sz val="10"/>
        <rFont val="Verdana"/>
        <family val="2"/>
        <charset val="238"/>
      </rPr>
      <t xml:space="preserve">sestava konstrukcije </t>
    </r>
    <r>
      <rPr>
        <b/>
        <sz val="10"/>
        <rFont val="Verdana"/>
        <family val="2"/>
        <charset val="238"/>
      </rPr>
      <t>S1</t>
    </r>
    <r>
      <rPr>
        <sz val="10"/>
        <rFont val="Verdana"/>
        <family val="2"/>
        <charset val="238"/>
      </rPr>
      <t xml:space="preserve"> (Ravna streha)</t>
    </r>
  </si>
  <si>
    <t>B.10.1.1.B2.</t>
  </si>
  <si>
    <t>B.10.1.1.B3.</t>
  </si>
  <si>
    <t>B.10.1.1.B5.</t>
  </si>
  <si>
    <t>B.10.1.1.B6.</t>
  </si>
  <si>
    <t>B.10.1.1.B8.</t>
  </si>
  <si>
    <t>B.10.1.1.B9.</t>
  </si>
  <si>
    <t>B.10.1.2.</t>
  </si>
  <si>
    <r>
      <rPr>
        <b/>
        <sz val="10"/>
        <rFont val="Verdana"/>
        <family val="2"/>
        <charset val="238"/>
      </rPr>
      <t>Naprava kritine tlaka v loži</t>
    </r>
    <r>
      <rPr>
        <sz val="10"/>
        <rFont val="Verdana"/>
        <family val="2"/>
        <charset val="238"/>
      </rPr>
      <t xml:space="preserve">; skupaj z vertikalnimi zaključki ob zidovih po sistemu kombinirane (duo) strehe na AB etažno ploščo: </t>
    </r>
  </si>
  <si>
    <t xml:space="preserve"># toplotna izolacija: topolotno izolacijski sloj iz EPS plošč , WS 25, minimalna tlačna trdnost 150 Kpa, toplotna prevodnost λD = 0,036 W/(m.K). Enoslojno polaganje </t>
  </si>
  <si>
    <t>Sloj EPS naklonskih plošče deb. 4 do 10 cm, naklon 1,5 %.</t>
  </si>
  <si>
    <t xml:space="preserve"># toplotna izolacija - zaščita HI membrane: topolotno izolacijski sloj iz XPS plošč s stopničastim preklopom , deb. 12 cm, minimalna tlačna trdnost 300 Kpa, toplotna prevodnost λD vsaj 0,036 W/(m.K). </t>
  </si>
  <si>
    <t># ločilni sloj – penasta folija z zaprto celično strukturo</t>
  </si>
  <si>
    <t># mikroarmirani estrih (ki po SIST EN 13892-1 in 13892-2 zadošča za obremenitev ≥ 4,0 kN/m2</t>
  </si>
  <si>
    <t># polimer cementna hidroizolacija - posebna postavka v poglavju B.7. Hidroizolacije</t>
  </si>
  <si>
    <t># finalni tlak granitogres ploščic - posebna postavka v poglavju B.12. Keramičarska dela</t>
  </si>
  <si>
    <r>
      <rPr>
        <sz val="10"/>
        <rFont val="Verdana"/>
        <family val="2"/>
        <charset val="238"/>
      </rPr>
      <t xml:space="preserve">sestava konstrukcije </t>
    </r>
    <r>
      <rPr>
        <b/>
        <sz val="10"/>
        <rFont val="Verdana"/>
        <family val="2"/>
        <charset val="238"/>
      </rPr>
      <t>T10</t>
    </r>
    <r>
      <rPr>
        <sz val="10"/>
        <rFont val="Verdana"/>
        <family val="2"/>
        <charset val="238"/>
      </rPr>
      <t xml:space="preserve"> (tlak v loži)</t>
    </r>
  </si>
  <si>
    <t>B.10.1.2.B2.</t>
  </si>
  <si>
    <t>B.10.1.2.B3.</t>
  </si>
  <si>
    <t>B.10.1.2.B5.</t>
  </si>
  <si>
    <t>B.10.1.2.B6.</t>
  </si>
  <si>
    <t>B.10.1.2.B8.</t>
  </si>
  <si>
    <t>B.10.1.2.B9.</t>
  </si>
  <si>
    <t>B.10.1.3.</t>
  </si>
  <si>
    <r>
      <rPr>
        <b/>
        <sz val="10"/>
        <rFont val="Verdana"/>
        <family val="2"/>
        <charset val="238"/>
      </rPr>
      <t>Naprava kritine nadstreška</t>
    </r>
    <r>
      <rPr>
        <sz val="10"/>
        <rFont val="Verdana"/>
        <family val="2"/>
        <charset val="238"/>
      </rPr>
      <t xml:space="preserve">; skupaj z vertikalnimi zaključki ob zidovih po sistemu ravne strehe na AB konzolno ploščo: </t>
    </r>
  </si>
  <si>
    <t># 1. bitumenski sloj:  varilni trak iz elastomernega bitumna, nosilec iz mrežne tkanine, PE filca ali Alu folije vsaj 150 g/m2, z možnostjo varjenja vzdolžnih spojev za zagotavljanje 100 % vodotesnosti, debelina vsaj 4 mm, področje plastičnost i - 30 do + 120 st. C; pretržna sila &gt; 600 N; Izvedba spojev z 10 cm preklopom</t>
  </si>
  <si>
    <r>
      <rPr>
        <sz val="10"/>
        <rFont val="Verdana"/>
        <family val="2"/>
        <charset val="238"/>
      </rPr>
      <t xml:space="preserve"># 2. bitumenski sloj:  varilni trak iz elastomernega bitumna kot zaključni sloj </t>
    </r>
    <r>
      <rPr>
        <b/>
        <sz val="10"/>
        <rFont val="Verdana"/>
        <family val="2"/>
        <charset val="238"/>
      </rPr>
      <t xml:space="preserve">za zaščito pred staranjem in UV svetlobo </t>
    </r>
    <r>
      <rPr>
        <sz val="10"/>
        <rFont val="Verdana"/>
        <family val="2"/>
        <charset val="238"/>
      </rPr>
      <t xml:space="preserve">z zaščitnim </t>
    </r>
    <r>
      <rPr>
        <b/>
        <sz val="10"/>
        <rFont val="Verdana"/>
        <family val="2"/>
        <charset val="238"/>
      </rPr>
      <t xml:space="preserve">skriljevim posipom v barvi </t>
    </r>
    <r>
      <rPr>
        <sz val="10"/>
        <rFont val="Verdana"/>
        <family val="2"/>
        <charset val="238"/>
      </rPr>
      <t>po izboru projektanta, nosilec iz mrežne tkanine, PE filca ali Alu folije &gt; 200 g/m2, z možnostjo varjenja vzdolžnih spojev za zagotavljanje 100 % vodotesnosti, debelina vsaj 5 mm, področje plastičnost i - 30 do + 120 st. C; pretržna sila &gt; 1000 N; Izvedba spojev z zamikanjem</t>
    </r>
  </si>
  <si>
    <r>
      <rPr>
        <sz val="10"/>
        <rFont val="Verdana"/>
        <family val="2"/>
        <charset val="238"/>
      </rPr>
      <t xml:space="preserve">sestava konstrukcije </t>
    </r>
    <r>
      <rPr>
        <b/>
        <sz val="10"/>
        <rFont val="Verdana"/>
        <family val="2"/>
        <charset val="238"/>
      </rPr>
      <t xml:space="preserve">detalj Vhod </t>
    </r>
    <r>
      <rPr>
        <sz val="10"/>
        <rFont val="Verdana"/>
        <family val="2"/>
        <charset val="238"/>
      </rPr>
      <t>- načrt arhitekture</t>
    </r>
  </si>
  <si>
    <r>
      <rPr>
        <sz val="10"/>
        <rFont val="Verdana"/>
        <family val="2"/>
        <charset val="238"/>
      </rPr>
      <t xml:space="preserve">sestava konstrukcije </t>
    </r>
    <r>
      <rPr>
        <b/>
        <sz val="10"/>
        <rFont val="Verdana"/>
        <family val="2"/>
        <charset val="238"/>
      </rPr>
      <t>detalj 4a</t>
    </r>
  </si>
  <si>
    <t>B.10.1.3.B2.</t>
  </si>
  <si>
    <t>B.10.1.3.B3.</t>
  </si>
  <si>
    <t>B.10.1.3.B5.</t>
  </si>
  <si>
    <t>B.10.1.3.B6.</t>
  </si>
  <si>
    <t>B.10.1.3.B8.</t>
  </si>
  <si>
    <t>B.10.1.3.B9.</t>
  </si>
  <si>
    <t>B.10.1.9.</t>
  </si>
  <si>
    <t>Doplačila; za obdelavo višjih zavihkov, izolacije vencev, vgradnja prehodnic cevnih razvodov, itd.</t>
  </si>
  <si>
    <t># 1. in 2. hidroizolacijski enak kot priležna kritina z ustreznim prekrivanjem na le to</t>
  </si>
  <si>
    <t>B.10.1.9.1.</t>
  </si>
  <si>
    <r>
      <rPr>
        <b/>
        <sz val="10"/>
        <rFont val="Verdana"/>
        <family val="2"/>
        <charset val="238"/>
      </rPr>
      <t>Izolacija horizontalne površine</t>
    </r>
    <r>
      <rPr>
        <sz val="10"/>
        <rFont val="Verdana"/>
        <family val="2"/>
        <charset val="238"/>
      </rPr>
      <t xml:space="preserve"> venčnih zidov šir. 20-30 cm</t>
    </r>
  </si>
  <si>
    <t>B.10.1.9.1.B2.</t>
  </si>
  <si>
    <t>B.10.1.9.1.B3.</t>
  </si>
  <si>
    <t>B.10.1.9.1.B5.</t>
  </si>
  <si>
    <t>B.10.1.9.1.B6.</t>
  </si>
  <si>
    <t>B.10.1.9.1.B8.</t>
  </si>
  <si>
    <t>B.10.1.9.1.B9.</t>
  </si>
  <si>
    <t>B.10.1.9.2.</t>
  </si>
  <si>
    <r>
      <rPr>
        <b/>
        <sz val="10"/>
        <rFont val="Verdana"/>
        <family val="2"/>
        <charset val="238"/>
      </rPr>
      <t xml:space="preserve">Zavihek nastavnega venca svetlobnikov in ODT </t>
    </r>
    <r>
      <rPr>
        <sz val="10"/>
        <rFont val="Verdana"/>
        <family val="2"/>
        <charset val="238"/>
      </rPr>
      <t>- doplačilo za pazljivo delo ter morebitno prilagoditev uporabe HI trakov s specifičnimi proizvodi</t>
    </r>
  </si>
  <si>
    <r>
      <rPr>
        <sz val="10"/>
        <rFont val="Verdana"/>
        <family val="2"/>
        <charset val="238"/>
      </rPr>
      <t xml:space="preserve">sestava konstrukcije </t>
    </r>
    <r>
      <rPr>
        <b/>
        <sz val="10"/>
        <rFont val="Verdana"/>
        <family val="2"/>
        <charset val="238"/>
      </rPr>
      <t>detalj 8</t>
    </r>
  </si>
  <si>
    <t>B.10.1.9.2.B2.</t>
  </si>
  <si>
    <t>B.10.1.9.2.B3.</t>
  </si>
  <si>
    <t>B.10.1.9.2.B5.</t>
  </si>
  <si>
    <t>B.10.1.9.2.B6.</t>
  </si>
  <si>
    <t>B.10.1.9.2.B8.</t>
  </si>
  <si>
    <t>B.10.1.9.2.B9.</t>
  </si>
  <si>
    <t>B.10.1.9.3.</t>
  </si>
  <si>
    <r>
      <rPr>
        <b/>
        <sz val="10"/>
        <rFont val="Verdana"/>
        <family val="2"/>
        <charset val="238"/>
      </rPr>
      <t xml:space="preserve">Prehodni elementi inštalacij </t>
    </r>
    <r>
      <rPr>
        <sz val="10"/>
        <rFont val="Verdana"/>
        <family val="2"/>
        <charset val="238"/>
      </rPr>
      <t>- doplačilo za dobavo in vgradnjo prehodnih elementov (z integriranimi bitumenskimi prirobnicami) za tesnjenje ob oddušnikih, "fajfe" za strelovod in cevi ter kable in podobno</t>
    </r>
  </si>
  <si>
    <t>B.10.1.9.3.B2.</t>
  </si>
  <si>
    <t>B.10.1.9.3.B3.</t>
  </si>
  <si>
    <t>B.10.1.9.3.B5.</t>
  </si>
  <si>
    <t>B.10.1.9.3.B6.</t>
  </si>
  <si>
    <t>B.10.1.9.3.B8.</t>
  </si>
  <si>
    <t>B.10.1.9.3.B9.</t>
  </si>
  <si>
    <t>B.10.1.9.4.</t>
  </si>
  <si>
    <r>
      <rPr>
        <b/>
        <sz val="10"/>
        <rFont val="Verdana"/>
        <family val="2"/>
        <charset val="238"/>
      </rPr>
      <t xml:space="preserve">Odtok tlaka lož </t>
    </r>
    <r>
      <rPr>
        <sz val="10"/>
        <rFont val="Verdana"/>
        <family val="2"/>
        <charset val="238"/>
      </rPr>
      <t>- doplačilo za dobavo in vgradnjo terasnega odtoka in drenažne rešetke ter odtočno cevjo do razbremenilnega kotlička na fasadi (kotliček postavka kleparskih del) vključno s sistemskimi dodatki kot npr. cevnimi podaljški, tesnili in podobno</t>
    </r>
  </si>
  <si>
    <t># dobava in montaža terasnega odtoka DN50/75 s tovarniško navarjeno bitumensko manšeto šir. vsaj 40 cm za zanesljivo povezavo z elastomerno kritino. Opremljen z zanesljivim vložkom smradne zapore pri zamrznitvi ali izsušitvi</t>
  </si>
  <si>
    <t># dobava in montaža okvirnega (skrajšljivega) nastavka terasnega odtoka DN50/75 dimenzije 100x100, nerjavečim okvirjem in nerjavečo jekleno rešetko ca. 94x94</t>
  </si>
  <si>
    <r>
      <rPr>
        <sz val="10"/>
        <rFont val="Verdana"/>
        <family val="2"/>
        <charset val="238"/>
      </rPr>
      <t xml:space="preserve">sestava konstrukcije </t>
    </r>
    <r>
      <rPr>
        <b/>
        <sz val="10"/>
        <rFont val="Verdana"/>
        <family val="2"/>
        <charset val="238"/>
      </rPr>
      <t>tlak lož</t>
    </r>
  </si>
  <si>
    <t>B.10.1.9.4.B2.</t>
  </si>
  <si>
    <t>B.10.1.9.4.B3.</t>
  </si>
  <si>
    <t>B.10.1.9.4.B5.</t>
  </si>
  <si>
    <t>B.10.1.9.4.B6.</t>
  </si>
  <si>
    <t>B.10.1.9.4.B8.</t>
  </si>
  <si>
    <t>B.10.1.9.4.B9.</t>
  </si>
  <si>
    <t>B.10.1.9.5.</t>
  </si>
  <si>
    <r>
      <rPr>
        <b/>
        <sz val="10"/>
        <rFont val="Verdana"/>
        <family val="2"/>
        <charset val="238"/>
      </rPr>
      <t xml:space="preserve">Odtok ravne strehe </t>
    </r>
    <r>
      <rPr>
        <sz val="10"/>
        <rFont val="Verdana"/>
        <family val="2"/>
        <charset val="238"/>
      </rPr>
      <t>- doplačilo za dobavo in vgradnjo strešnega odtoka in drenažne rešetke ter odtočno cevjo do razbremenilnega kotlička na fasadi (kotliček postavka kleparskih del) vključno s sistemskimi dodatki kot npr. cevnimi podaljški, tesnili, košarami in obroči za lovljenje listja in podobno</t>
    </r>
  </si>
  <si>
    <t># dobava in montaža terasnega odtoka DN75/110 s tovarniško navarjeno bitumensko manšeto šir. vsaj 40 cm za zanesljivo povezavo z elastomerno kritino. Opremljen z toplotno izoliranim odtočnim ohišjem. V primeru, da ostane 2. sloj hidroizolacije ob sifonu viden, je vgraditi trak z UV zaščito</t>
  </si>
  <si>
    <t># dobava in montaža nerjavečega okvirja vel. vsaj 300x300 iz perforirane pločevine, ki preprečuje vpad prodca v odtok</t>
  </si>
  <si>
    <r>
      <rPr>
        <sz val="10"/>
        <rFont val="Verdana"/>
        <family val="2"/>
        <charset val="238"/>
      </rPr>
      <t xml:space="preserve">sestava konstrukcije </t>
    </r>
    <r>
      <rPr>
        <b/>
        <sz val="10"/>
        <rFont val="Verdana"/>
        <family val="2"/>
        <charset val="238"/>
      </rPr>
      <t xml:space="preserve">detajl 7 </t>
    </r>
  </si>
  <si>
    <t>B.10.1.9.5.B2.</t>
  </si>
  <si>
    <t>B.10.1.9.5.B3.</t>
  </si>
  <si>
    <t>B.10.1.9.5.B5.</t>
  </si>
  <si>
    <t>B.10.1.9.5.B6.</t>
  </si>
  <si>
    <t>B.10.1.9.5.B8.</t>
  </si>
  <si>
    <t>B.10.1.9.5.B9.</t>
  </si>
  <si>
    <t>B.10.1.9.6.</t>
  </si>
  <si>
    <r>
      <rPr>
        <b/>
        <sz val="10"/>
        <rFont val="Verdana"/>
        <family val="2"/>
        <charset val="238"/>
      </rPr>
      <t xml:space="preserve">Varnostni preliv ravne strehe 200 cm2 </t>
    </r>
    <r>
      <rPr>
        <sz val="10"/>
        <rFont val="Verdana"/>
        <family val="2"/>
        <charset val="238"/>
      </rPr>
      <t>- doplačilo za dobavo in vgradnjo varnostnega preliva iz vroče cinkane pločevine barvane pločevine z manšeto zadostne velikosti, ki omogoča zanesliv spoj s slojema HI kritine. Odvodna odprtina preseka najmanj 200 cm2</t>
    </r>
  </si>
  <si>
    <t xml:space="preserve"># (izdelava), dobava in montaža elementa varnostnega preliva, izdelanega iz vroče cinkane barvane pločevine </t>
  </si>
  <si>
    <r>
      <rPr>
        <sz val="10"/>
        <rFont val="Verdana"/>
        <family val="2"/>
        <charset val="238"/>
      </rPr>
      <t xml:space="preserve">glej </t>
    </r>
    <r>
      <rPr>
        <b/>
        <sz val="10"/>
        <rFont val="Verdana"/>
        <family val="2"/>
        <charset val="238"/>
      </rPr>
      <t>detajl 7</t>
    </r>
  </si>
  <si>
    <t>B.10.1.9.6.B2.</t>
  </si>
  <si>
    <t>B.10.1.9.6.B3.</t>
  </si>
  <si>
    <t>B.10.1.9.6.B5.</t>
  </si>
  <si>
    <t>B.10.1.9.6.B6.</t>
  </si>
  <si>
    <t>B.10.1.9.6.B8.</t>
  </si>
  <si>
    <t>B.10.1.9.6.B9.</t>
  </si>
  <si>
    <t>B.10.1.9.7.</t>
  </si>
  <si>
    <r>
      <rPr>
        <b/>
        <sz val="10"/>
        <rFont val="Verdana"/>
        <family val="2"/>
        <charset val="238"/>
      </rPr>
      <t xml:space="preserve">Varnostni preliv teras 50 cm2 </t>
    </r>
    <r>
      <rPr>
        <sz val="10"/>
        <rFont val="Verdana"/>
        <family val="2"/>
        <charset val="238"/>
      </rPr>
      <t>- doplačilo za dobavo in vgradnjo varnostnega preliva iz vroče cinkane pločevine barvane pločevine z manšeto zadostne velikosti, ki omogoča zanesliv spoj s slojema HI kritine. Odvodna odprtina preseka najmanj 50 cm2</t>
    </r>
  </si>
  <si>
    <r>
      <rPr>
        <sz val="10"/>
        <rFont val="Verdana"/>
        <family val="2"/>
        <charset val="238"/>
      </rPr>
      <t xml:space="preserve">glej </t>
    </r>
    <r>
      <rPr>
        <b/>
        <sz val="10"/>
        <rFont val="Verdana"/>
        <family val="2"/>
        <charset val="238"/>
      </rPr>
      <t>detajl 4a</t>
    </r>
  </si>
  <si>
    <t>B.10.1.9.7.B2.</t>
  </si>
  <si>
    <t>B.10.1.9.7.B3.</t>
  </si>
  <si>
    <t>B.10.1.9.7.B5.</t>
  </si>
  <si>
    <t>B.10.1.9.7.B6.</t>
  </si>
  <si>
    <t>B.10.1.9.7.B8.</t>
  </si>
  <si>
    <t>B.10.1.9.7.B9.</t>
  </si>
  <si>
    <t xml:space="preserve">B.10.2. </t>
  </si>
  <si>
    <t>Vodotesnost skladno s SIST EN 1873:2006; Odpornost na udarce mora ustrezati SIST EN 1873:2006; Zvočna izolativnost 22 dB; UV obstojnost dE 2</t>
  </si>
  <si>
    <t>V ceni e.m. upoštevati notranjo obdelavo jaška kupole z mavčnokartonskimi ploščami, vgradnjo vogalnikov, bandažiranje, kitanje, pleskanje.</t>
  </si>
  <si>
    <r>
      <rPr>
        <sz val="10"/>
        <rFont val="Verdana"/>
        <family val="2"/>
        <charset val="238"/>
      </rPr>
      <t xml:space="preserve">glej </t>
    </r>
    <r>
      <rPr>
        <b/>
        <sz val="10"/>
        <rFont val="Verdana"/>
        <family val="2"/>
        <charset val="238"/>
      </rPr>
      <t>detajl 8</t>
    </r>
  </si>
  <si>
    <t>B.10.2.1.</t>
  </si>
  <si>
    <t>B.10.2.1.B2.</t>
  </si>
  <si>
    <t>B.10.2.1.B3.</t>
  </si>
  <si>
    <t>B.10.2.1.B5.</t>
  </si>
  <si>
    <t>B.10.2.1.B6.</t>
  </si>
  <si>
    <t>B.10.2.1.B8.</t>
  </si>
  <si>
    <t>B.10.2.1.B9.</t>
  </si>
  <si>
    <t>B.10.2.2.</t>
  </si>
  <si>
    <t>aerodinamična površina: min. 1,30 m2</t>
  </si>
  <si>
    <t>B.10.2.2.B2.</t>
  </si>
  <si>
    <t>B.10.2.2.B3.</t>
  </si>
  <si>
    <t>B.10.2.2.B5.</t>
  </si>
  <si>
    <t>B.10.2.2.B6.</t>
  </si>
  <si>
    <t>B.10.2.2.B8.</t>
  </si>
  <si>
    <t>B.10.2.2.B9.</t>
  </si>
  <si>
    <t>B.10.2.2.1.</t>
  </si>
  <si>
    <t># dimni senzorji</t>
  </si>
  <si>
    <t># stikala za aktivacijo</t>
  </si>
  <si>
    <t># proženje preko požarne centrale ali preko ročnih stikal</t>
  </si>
  <si>
    <t># celoten sistem mora ustrezati SIST EN 12101-2 in mora imeti CE oznako</t>
  </si>
  <si>
    <t>B.10.2.2.1.B2.</t>
  </si>
  <si>
    <t>B.10.2.2.1.B3.</t>
  </si>
  <si>
    <t>B.10.2.2.1.B5.</t>
  </si>
  <si>
    <t>B.10.2.2.1.B6.</t>
  </si>
  <si>
    <t>B.10.2.2.1.B8.</t>
  </si>
  <si>
    <t>B.10.2.2.1.B9.</t>
  </si>
  <si>
    <t>STENE, PREDZIDNE OBLOGE, SPUŠČENI STROPOVI</t>
  </si>
  <si>
    <t>Način vgradnje ter namen uporabe materiala mora biti skladen z navodili oz. priporočili proizvajalca SUHOMONTAŽNEGA sistema. Če ni v posameznih postavkah določeno drugače, je v cenah po e.m. zajeti:</t>
  </si>
  <si>
    <t xml:space="preserve">• vse stene in stropi morajo zadostiti zahtevam projektiranim lastnostim iz načrta arhitekture; 
• vse stene in stropi morajo zadostiti zahtevam, ki izhajajo iz elaboratov požarne varnosti in zaščite pred hrupom in učinkovite rabe energije; 
• izvajalec pred nabavo in vgradnjo predstaviti materiale in tehnične kataloške rešitve za vgradnjo v obliki tehnološkega izvedbenega elaborata sistemskega dobavitelja. Vodja projekta in nadzorni inženir pred pričetkom del ta elaborat odobri; 
• izvajalec mora pri izvedbi katerihkoli suhomontažnih del le-ta izvajati po priporočilih, navodilih in v skladu s sistemskimi rešitvami enega proizvajalca, ob tem pa lahko dobavi in vgradi izključno komponente sistema tega istega proizvajalca,
• izvajalec mora zagotoviti tehnično pravilno obdelavo prebojev na mavčno-kartonskih predelnih stenah in spuščenih stropih, da je le ta skladna z zasnovo požarne varnosti; 
• izvajalec mora zagotoviti tehnično pravilno obdelavo prebojev na mavčno-kartonskih predelnih stenah in spuščenih stropih, da ne prihaja do zvočnih mostov; 
• izvajalec mora zagotoviti vgradnjo podkonstrukcije notranjih vrat in sten, ki so predvidene v načrtu arhitekture; 
• za fiksiranje vseh elementov instalacij in sanitarne opreme morajo biti uporabljene sistemske »sanitarne« ali druge namenu ustrezne podkonstrukcije,
• kadar se sočasno izvajajo pregradne stene in spuščeni stropovi, morajo pregradne stene potekati zgoraj do masivne medetažne konstrukcije, spuščeni stropovi pa med pregradnimi stenami,
• kjer ni izrecno drugače navedeno, se za toplotnoizolacijske sloje uporablja izključno  mineralna volna.
</t>
  </si>
  <si>
    <t xml:space="preserve">• stiki suhomontažnih z masivnimi konstrukcijami morajo biti izvedeni z uporabo ločilnih trakov, po končanih obdelavah vogal stika ne sme biti zakitan,
• pri razponih masivnih AB medetažnih konstrukcij &gt; 5,0 m ter je obvezna izvedba drsnih stikov suhomontažnih pregradnih sten z medetažno konstrukcijo
</t>
  </si>
  <si>
    <t xml:space="preserve">• SIST EN 520: mavčne plošče,
• SIST EN 13963: tesnilni material za mavčno plošče,
• SIST EN 14195: elementi s kovinskimi okvirji za mavčne plošče,
• SIST EN 14209: predoblikovane mavčne plošče,
• SIST EN 14353: pomožni in dodatni profili za mavčne plošče,
• SIST EN 14496: lepila na osnovi mavca za toplotno/zvočno izolacijo kompozitnih panelov in mavčne plošče,
• SIST EN 14566: mehanska pritrdilna sredstva za sisteme iz mavčnih plošč,
• SIST EN 13162: toplotne izolacije iz mineralne volne,
• SIST EN 13964: viseči stropi.
</t>
  </si>
  <si>
    <t xml:space="preserve">Pred vgrajevanjem morajo biti konstrukcije dovolj suhe, da ne pride do čezmernega navlaževanja elementov iz mavca.
</t>
  </si>
  <si>
    <t xml:space="preserve">Proizvode iz mavca hranimo na gradbišču po navodilih proizvajalca, v pokritem prostoru (zaščitene pred dežjem in snegom), zavite v zaščitno folijo, oziroma upoštevamo druge zaščitne ukrepe. 
Poškodbe, ki bi nastale zaradi neustreznega hranjenja proizvodov na osnovi mavca, se lahko kažejo v večjem odpadu materiala ali celo v njegovi neuporabnosti
</t>
  </si>
  <si>
    <t xml:space="preserve">Mavčne plošče morajo biti skladiščene v suhem prostoru, na ravni vodoravni podlagi, brez neposrednega stika s tlemi. Po možnosti naj bodo shranjene v notranjih skladiščih in zaščitene pred vremenskimi vplivi (tudi pred neposrednim sevanjem sonca). Zelo pomembno je, da so skladiščene plošče plosko položene in da ostanejo ves čas suhe. 
Praškasti proizvodi na mavčni osnovi so pakirani kot gotove suhe mešanice v vrečah. Vreče naj bodo zavarovane pred poškodbami (raztrganjem, luknjanjem) in naj se hranijo na suhem mestu. Na vrečah so navadno označeni datumi uporabnosti proizvodov, zato naj se najprej porabijo tiste s starejšimi datumi. Kovinski profili in dodatni materiali iz plastične mase naj bodo hranjeni po zahtevah proizvajalcev. 
Gotove mase, namenjene zapolnjevanju stikov, prednamazi in lepila na osnovi sintetičnih smol morajo biti skladiščeni pri temperaturi, ki jo navedejo proizvajalci
</t>
  </si>
  <si>
    <t>Preverjanje okoljskih pogojev</t>
  </si>
  <si>
    <t xml:space="preserve">Vgrajevanje mora potekati v primernih vremenskih razmerah. 
Pri vgradnji jih po potrebi preverimo s priročnim merilnikom temperature in vlage, ki mora biti primeren za namen preverjanja razmer na gradbišču. Kalibracija merilnika ni potrebna. 
Pri ometavanju in vgradnji estrihov se zelo poveča zračna vlaga v prostorih, zato je treba poskrbeti za zadostno zračenje. 
Nanašanje kitov za glajenje se lahko izvaja le pri temperaturah, višjih od 10 °C.
</t>
  </si>
  <si>
    <t>Nenosilne predelne stene</t>
  </si>
  <si>
    <t xml:space="preserve">V steni je treba izvesti dilatacijske stike povsod, kjer so taki stiki že v osnovni konstrukciji stavbe in tudi na vsakih 15 do 20 m dolžine stene (oziroma po navodilih proizvajalca). Kovinski profili, pritrjeni na masivno konstrukcijo, morajo biti podloženi s tesnilnim trakom. 
Vijaki ali žebljički za pritrjevanje plošč na nosilno ogrodje morajo biti pocinkani ali drugače zaščiteni pred korozijo in morajo imeti glavo trikotnega ali trobentastega preseka. Žebljički morajo imeti uvaljano ali nasekano deblo. Vijaki ali žebljički se pritrjujejo v razmikih, ki jih določi proizvajalec plošč. 
Kadar se oblagajo s ploščami stene in strop, se najprej obloži strop. 
Stiki med mavčnimi ploščami morajo biti zamaknjeni za polovico širine plošče. Višina plošč naj ustreza višini prostora, sicer je treba zamakniti tudi stike – za najmanj 40 cm. 
Zaščita vogalov je lahko izvedena s trakovi za ojačanje ali različnimi profili za zaščito. Za zapoljevanje stikov plošč uporabimo fugirne trakove in mase. 
Po navodilih proizvajalcev je treba pred končno obdelavo (barvanjem, ometavanjem, polaganjem tapet, polaganjem ploščic) obdelati površine plošč s predpisanimi osnovnimi premazi ali impregnacijami
</t>
  </si>
  <si>
    <t>Viseči stropovi</t>
  </si>
  <si>
    <t xml:space="preserve">Pri stropih z večjimi razponi je treba vgraditi dilatacijske stike. 
Obvezno je treba upoštevati navodila proizvajalca stropne konstrukcije in podatke v tehničnih listih. Obešala morajo biti preverjena in pritrjena strokovno. Pri posebnih zahtevah za požarno odpornost je treba upoštevati predpisane zahteve.
</t>
  </si>
  <si>
    <t>Videz površine</t>
  </si>
  <si>
    <t>Zaključna obdelava sten iz mavčnih proizvodov (plošč) je predvidena s pleskanjem, barvanjem, polaganjem ploščic ali tapet. Namen končne obdelave je doseganje funkcionalnih ali drugih zahtev za nameravano uporabo: videz, akustični efekti itd. Glede na namen MK konstrukcij optične zahteve določajo kvalitete izvedbe:</t>
  </si>
  <si>
    <t>Q1 - temeljno fugiranje: fugiranje v kvaliteti Q1 obsega polnjenje fug med mavčnimi ploščami in nanos fugirne mase preko glav pritrdilnih vijakov. V praksi to pomeni en delovni korak, v katerem stike fugiramo s fugirno maso, v kombinaciji z armirnim trakom pri robovih plošč. Na ta način ustvarjena površina je namenjena oblaganju s keramičnimi ploščicami, drugim slojem plošč ali debeloslojnimi ometi.</t>
  </si>
  <si>
    <t>Q2 - temeljno fugiranje in dodatno fugiranje: fugiranje Q2 obsega osnovno fugiranje Q1 in dodatno fugiranje (fino fugiranje oz. finiš) do brezstopenjskega prehoda med mavčnimi ploščami. Na površini Q2 ne smejo biti vidni odtisi zaradi obdelave ali sledi orodja za fugiranje. V praktični izvedbi to pomeni izvedbo dveh delovnih korakov z dodatnim brušenjem prehodov. Kvaliteten rezultat najlažje dosežemo, če za drugi delovni korak uporabimo že pripravljene pastozne fugirne mase s kremasto strukturo, ki se tudi enostavno brusijo. Površina, ustvarjena na opisan način, je namenjena za srednje in grobo strukturirane stenske obloge (npr. tapete), strukturirane mat premaze (npr. disperzijske barve, nanešene z valjčkom z ovčjo dlako) in omete granulacije &gt; 1 mm. Če kvaliteta fugiranja Q2 predstavlja osnovo za premaze, pojav vidnih fug pri stranski svetlobi ni izkljucen.</t>
  </si>
  <si>
    <t>Q3 - standardno fugiranje, izravnava cele površine &amp; odvzem materiala: fugiranje v kvaliteti Q3 obsega standardno fugiranje kvalitete Q2 z dodatnim širšim fugiranjem preko fug in ostrim nanosom fugirne mase po celi površini gradbenega elementa. V praksi pomeni kvaliteta fugiranja Q3 nanos fugirne mase na celotno površino gradbenega elementa, ostro zagladitev in odvzem materiala tako, da je prekrita celotna površina gradbenega elemeta oz. kartonska struktura mavčnih plošč ni več vidna. Površine, ustvarjene v kvaliteti fugiranja Q3, so namenjene za nanos fino strukturiranih premazov in ometov granulacije &lt; 1 mm. Tudi pri površinah, fugiranih v kvaliteti Q3 pojav vidnih fug pri stranski svetlobi ni 100 % izključen. Čeprav je bistveno blažji kot pri kvaliteti fugiranja Q2, je uporabo temeljnih premazov v postopkih fugiranja nujna.</t>
  </si>
  <si>
    <t>Q4 - standardno fugiranje, izravnava cele površine &amp; glajenje: fugiranje v kvaliteti Q4 obsega standardno fugiranje v kvaliteti Q2 ter nanos in zagladitev fugirne/izravnalne mase po vsej površini gradbenega elementa v debelini najmanj 2 mm. V praksi to pomeni nanos mase čez celotno površino na ročni ali strojni način in zagladitev do gladke površine. Po potrebi sledi še drugi, tankoslojni nanos fugirne mase čez površino. Po brušenju nastane optimalna, enakomerna ravna površina. Takšne površine so namenjene za doseganje gladkih, sijajnih ali strukturiranih površin, npr.  opremljenih z metalnimi ali vinilnimi tapetami,, lazurami in visokokvalitetnih površin, ki jih dosežemo s fugirnimi in gladilnimi tehnikami.</t>
  </si>
  <si>
    <t>Dopustna odstopanja po standardu SIST EN 15303-1</t>
  </si>
  <si>
    <t>Tehnološki elaborat mora izvajalec del pripraviti pred začetkom fasaderskih del. Namen elaborata je določanje osnovnih pogojev za izvedbo del in kontrolnih postopkov med izvajanjem del in po njem. Tehnološki elaborat mora imeti poglavja:</t>
  </si>
  <si>
    <t xml:space="preserve">• Splošne informacije o izvajalcu in konstrukcijskih značilnostih objekta,
• opis posamezne faze del,
• terminski plan izvajanja del. 
</t>
  </si>
  <si>
    <t>Pridobitev izjav o lastnostih za:</t>
  </si>
  <si>
    <t># stabilnost stenskih konstrukcij</t>
  </si>
  <si>
    <t># zahtevano požarno odpornost stenskih konstrukcij</t>
  </si>
  <si>
    <t># zahtevano dušenje zvoka (Rw) stenskih konstrukcij</t>
  </si>
  <si>
    <t>Sledeče storitve je (v kolikor ni v posamezni postavki določeno drugače) potrebno vklakulirati v cene za enoto mere:</t>
  </si>
  <si>
    <t># vsa potrebna pripravljalna dela, vsa potrebna merjenja na objektu, vse potrebne transporte do mesta vgrajevanja, skladiščenje materiala na gradbišču, atestiranje materialov in dokazovanje kvalitete z izjavami o lastnostih, atestiranje materialov in dokazovanje kvalitete z atesti, vso potrebno delo za dokončanje izdelka, vsa potrebna pomožna sredstva na objektu kot so lestve, pomični delovni odri ..., usklajevanje z osnovnim načrtom in posvetovanje z naročnikom in projektantom.</t>
  </si>
  <si>
    <t xml:space="preserve"># izdelava vseh potrebnih zaključkov, spojev in prehodov, še posebej na stikih z ostalimi konstrukcijskimi elementi, po specifikacijah oz. sistemskih rešitvah dobavitelja sistema, izdelava vseh izrezov ter morebitnih ojačitev in prilagoditev v podkonstrukciji ipd. tako, da bo stena, obloga ali strop z vsemi vgrajenimi ali pritrjenimi elementi služil svojemu namenu,
# upoštevati je potrebno vse izreze in ojačitve za vgradnjo strojnih instalacij in za vgradnjo revizijskih odprtin,
# upoštevati je potrebno vse izreze za vgradnjo luči in ostalih elementov električnih instalacij. Po montaži svetil je potrebno izvesti kitanje in bandažiranje do roba svetila,
</t>
  </si>
  <si>
    <t xml:space="preserve"># delo do višine 3,2 m, če višina ni podana posebej
# Delovni odri (na primer stojišča, lestve) za podano delovno višino, vključno z dodatkom za transport materialov na to višino in ostale oteževalne okoliščine
#Pri stenskih konstrukcijah in oblogah; izdelava oziroma zapiranje odprtin do velikosti 0,01 m2 
# Izvedba togega priključka profilov s pomočjo tesnilnega traku na stene, strop in tla 
# Bandažiranje in glajenje stikov mavčnih plošč in pritrdilnih elementov se izvaja do druge stopnje kvalitete (K2) obdelave sten. 
# Pri izvedbah kotov in vogalov se upošteva uporaba bandažnih trakov iz papirja ali steklenega voala 
# Izravnava neravnin v podlagi do velikosti 20 mm pri izvedbi stenskih oblog 
# Postavitev sten v dveh ali več delovnih korakih </t>
  </si>
  <si>
    <t># Delovne prekinitve za instalacijska dela po oblaganju ene strani so vključena v osnovno ceno .</t>
  </si>
  <si>
    <t># Zaščito oken, vrat, polic in podobnega pred onesnaženjem med izvedbo SM del je vkalkulirati v c.e.m..</t>
  </si>
  <si>
    <r>
      <rPr>
        <b/>
        <sz val="10"/>
        <rFont val="Verdana"/>
        <family val="2"/>
        <charset val="238"/>
      </rPr>
      <t>Višine nad 3,2 m do 5,0m</t>
    </r>
    <r>
      <rPr>
        <sz val="10"/>
        <rFont val="Verdana"/>
        <family val="2"/>
        <charset val="238"/>
      </rPr>
      <t>: Obračun oteževalnih okliščin pri višinah 3,2 do 5,0 m je obračunano z doplačilom, v katerega je treba vračunati tudi dodatne stroške zaradi več gradbenih podestov, odrov, lestev in podobno. Pri stenah z višino nad 3,2 m do 5,0 m so bo obračunal dodatek na celotno steno in ne le na višje ležeči del stene.</t>
    </r>
  </si>
  <si>
    <r>
      <rPr>
        <b/>
        <sz val="10"/>
        <rFont val="Verdana"/>
        <family val="2"/>
        <charset val="238"/>
      </rPr>
      <t xml:space="preserve">Odbitek za odprtine: </t>
    </r>
    <r>
      <rPr>
        <sz val="10"/>
        <rFont val="Verdana"/>
        <family val="2"/>
        <charset val="238"/>
      </rPr>
      <t xml:space="preserve">Odprtine z ali brez vgradnih elementov, do velikosti 3 m2 se obračunajo kot polna površina brez odbitkov. "Polno za prazno" s tem vključuje izvedbo ojačitev konstrukcije ob odprtinah, ki se tako ne obračunajo posebej ter morebitne obdelave špalet teh odprtin. Izvedba robnih površin in špalet do širine 30 cm, vključno z izvedbo robov, priključkov na gradbene elemente in morebitnih priključnih stikov, je potrebno upoštevati v enoti cene. </t>
    </r>
  </si>
  <si>
    <t xml:space="preserve">B.18.1 </t>
  </si>
  <si>
    <t>Predelne stene iz mavčnih plošč</t>
  </si>
  <si>
    <t>Upoštevati je treba tehnične smernice za izvedbo proizvajalca sistemskih izvedb.</t>
  </si>
  <si>
    <t>Kovinska podkonstrukcija</t>
  </si>
  <si>
    <t xml:space="preserve">Podkonstrukcija mora biti iz kovinskih profilov z odprtinami za sanitarne in elektro instalacije, ves pritrdilni material, kot so to vijaki in žeblji morajo biti enako kot elementi podkonstrukcije (profili) pocinkani in fosfatirani.  Debelina pločevine za profile morajo znašati 0,6 ali 0,5 mm pri certificirano dokazani enakovredni stabilnosti. </t>
  </si>
  <si>
    <r>
      <rPr>
        <u/>
        <sz val="10"/>
        <rFont val="Verdana"/>
        <family val="2"/>
        <charset val="238"/>
      </rPr>
      <t xml:space="preserve">Priključke na stene, stropove in tla </t>
    </r>
    <r>
      <rPr>
        <sz val="10"/>
        <rFont val="Verdana"/>
        <family val="2"/>
        <charset val="238"/>
      </rPr>
      <t xml:space="preserve">je potrebno izvesti s pomočjo tesnilnih trakov. Iz filca enostransko lepljiv, debeline 5 mm, penasti trak enostransko lepljiv, debelina ca. 3,5 mm, trak iz mineralnih vlaken ali iz steklenih vlaken debeline cca. 8 mm. </t>
    </r>
  </si>
  <si>
    <r>
      <rPr>
        <u/>
        <sz val="10"/>
        <rFont val="Verdana"/>
        <family val="2"/>
        <charset val="238"/>
      </rPr>
      <t>Izolacijski sloj</t>
    </r>
    <r>
      <rPr>
        <sz val="10"/>
        <rFont val="Verdana"/>
        <family val="2"/>
        <charset val="238"/>
      </rPr>
      <t>: Če ni drugih navedb je potrebno vložiti 5 cm sloj mineralne volne in to vkalkulirati v ceno e.m.. Sloj izolacije je potrebno vložiti po celi površini in jo zavarovati proti drsenju navzdol.</t>
    </r>
  </si>
  <si>
    <r>
      <rPr>
        <u/>
        <sz val="10"/>
        <rFont val="Verdana"/>
        <family val="2"/>
        <charset val="238"/>
      </rPr>
      <t>Obdelava površine</t>
    </r>
    <r>
      <rPr>
        <sz val="10"/>
        <rFont val="Verdana"/>
        <family val="2"/>
        <charset val="238"/>
      </rPr>
      <t>: Površino je potrebno sfugirati in zagladiti v skladu s stopnjo kakovosti Q3, kjer je predvidena slikarska obdelava in Q2, kjer se lepijo keramične ploščice. Uporaba in vrsta bandažnih trakov je odvisna od sistema fug. Pri izstopajočih elementih je potrebno vgraditi zaščitne kotnike.</t>
    </r>
  </si>
  <si>
    <t>Pri dvoslojnem oplaščenju sten je potrebno vse fuge in stike plošč prvega sloja zakitati (ni potrebna vgradnja traku).</t>
  </si>
  <si>
    <r>
      <rPr>
        <u/>
        <sz val="10"/>
        <rFont val="Verdana"/>
        <family val="2"/>
        <charset val="238"/>
      </rPr>
      <t>Kratica CW</t>
    </r>
    <r>
      <rPr>
        <sz val="10"/>
        <rFont val="Verdana"/>
        <family val="2"/>
        <charset val="238"/>
      </rPr>
      <t>: kratica CW se uporablja pri predelnih stenah s kovinsko podkonstrukcijo in označuje C – stenske profile. Navedene vrednosti pomenijo višino C profila in celotno debelino predelne stene</t>
    </r>
  </si>
  <si>
    <t>B.18.1.1</t>
  </si>
  <si>
    <r>
      <rPr>
        <sz val="10"/>
        <rFont val="Verdana"/>
        <family val="2"/>
        <charset val="238"/>
      </rPr>
      <t xml:space="preserve">Pregradna stena, </t>
    </r>
    <r>
      <rPr>
        <b/>
        <sz val="10"/>
        <rFont val="Verdana"/>
        <family val="2"/>
        <charset val="238"/>
      </rPr>
      <t>enojna podkonstrukcija</t>
    </r>
    <r>
      <rPr>
        <sz val="10"/>
        <rFont val="Verdana"/>
        <family val="2"/>
        <charset val="238"/>
      </rPr>
      <t xml:space="preserve">, obojestransko obložena z mavčnimi ploščami (GKB, GKW, GKF) nenosilna in neprestavljiva, debelina mineralne volne najmanj 5 cm </t>
    </r>
  </si>
  <si>
    <t>B.18.1.1.1</t>
  </si>
  <si>
    <r>
      <rPr>
        <b/>
        <sz val="10"/>
        <rFont val="Verdana"/>
        <family val="2"/>
        <charset val="238"/>
      </rPr>
      <t>Pregradna stena Z1 enojna podkonstrukcija, deb. 150</t>
    </r>
    <r>
      <rPr>
        <sz val="10"/>
        <rFont val="Verdana"/>
        <family val="2"/>
        <charset val="238"/>
      </rPr>
      <t>,  2X2 GK12,5; Stena debeline 150 mm (CW 100/150), obojestransko dvojna obloga z 12,5 mm GKB</t>
    </r>
  </si>
  <si>
    <r>
      <rPr>
        <sz val="10"/>
        <rFont val="Verdana"/>
        <family val="2"/>
        <charset val="238"/>
      </rPr>
      <t xml:space="preserve">sestava konstrukcije </t>
    </r>
    <r>
      <rPr>
        <b/>
        <sz val="10"/>
        <rFont val="Verdana"/>
        <family val="2"/>
        <charset val="238"/>
      </rPr>
      <t>Z1</t>
    </r>
    <r>
      <rPr>
        <sz val="10"/>
        <rFont val="Verdana"/>
        <family val="2"/>
        <charset val="238"/>
      </rPr>
      <t xml:space="preserve"> (stena v stanovanju med sobami)</t>
    </r>
  </si>
  <si>
    <t>B.18.1.1.2</t>
  </si>
  <si>
    <r>
      <rPr>
        <b/>
        <sz val="10"/>
        <rFont val="Verdana"/>
        <family val="2"/>
        <charset val="238"/>
      </rPr>
      <t>Pregradna stena Z1.1 enojna podkonstrukcija, deb. 150</t>
    </r>
    <r>
      <rPr>
        <sz val="10"/>
        <rFont val="Verdana"/>
        <family val="2"/>
        <charset val="238"/>
      </rPr>
      <t>,  2X2 GK12,5; Stena debeline 150 mm (CW 100/150), na eni strani dvojna obloga z 12,5 mm GKB, na drugi dvojna obloga z 12,5 mm GKW</t>
    </r>
  </si>
  <si>
    <r>
      <rPr>
        <sz val="10"/>
        <rFont val="Verdana"/>
        <family val="2"/>
        <charset val="238"/>
      </rPr>
      <t xml:space="preserve">sestava konstrukcije </t>
    </r>
    <r>
      <rPr>
        <b/>
        <sz val="10"/>
        <rFont val="Verdana"/>
        <family val="2"/>
        <charset val="238"/>
      </rPr>
      <t>Z1.1</t>
    </r>
    <r>
      <rPr>
        <sz val="10"/>
        <rFont val="Verdana"/>
        <family val="2"/>
        <charset val="238"/>
      </rPr>
      <t xml:space="preserve"> (stena v stanovanju proti kopalnici)</t>
    </r>
  </si>
  <si>
    <t>B.18.1.1.3.</t>
  </si>
  <si>
    <r>
      <rPr>
        <b/>
        <sz val="10"/>
        <rFont val="Verdana"/>
        <family val="2"/>
        <charset val="238"/>
      </rPr>
      <t>Pregradna stena Z1.2 enojna podkonstrukcija, deb. 150</t>
    </r>
    <r>
      <rPr>
        <sz val="10"/>
        <rFont val="Verdana"/>
        <family val="2"/>
        <charset val="238"/>
      </rPr>
      <t>,  2X2 GK12,5; Stena debeline 150 mm (CW 100/150), obojestransko dvojna obloga z 12,5 mm GKW</t>
    </r>
  </si>
  <si>
    <r>
      <rPr>
        <sz val="10"/>
        <rFont val="Verdana"/>
        <family val="2"/>
        <charset val="238"/>
      </rPr>
      <t xml:space="preserve">sestava konstrukcije </t>
    </r>
    <r>
      <rPr>
        <b/>
        <sz val="10"/>
        <rFont val="Verdana"/>
        <family val="2"/>
        <charset val="238"/>
      </rPr>
      <t>Z1.2</t>
    </r>
    <r>
      <rPr>
        <sz val="10"/>
        <rFont val="Verdana"/>
        <family val="2"/>
        <charset val="238"/>
      </rPr>
      <t xml:space="preserve"> (stena v stanovanju med mokrimi prostori)</t>
    </r>
  </si>
  <si>
    <t>B.18.1.1.4.</t>
  </si>
  <si>
    <r>
      <rPr>
        <b/>
        <sz val="10"/>
        <rFont val="Verdana"/>
        <family val="2"/>
        <charset val="238"/>
      </rPr>
      <t>Pregradna stena Z1.3 enojna podkonstrukcija, deb. 150</t>
    </r>
    <r>
      <rPr>
        <sz val="10"/>
        <rFont val="Verdana"/>
        <family val="2"/>
        <charset val="238"/>
      </rPr>
      <t xml:space="preserve">,  </t>
    </r>
    <r>
      <rPr>
        <b/>
        <sz val="10"/>
        <rFont val="Verdana"/>
        <family val="2"/>
        <charset val="238"/>
      </rPr>
      <t>REI 60,</t>
    </r>
    <r>
      <rPr>
        <sz val="10"/>
        <rFont val="Verdana"/>
        <family val="2"/>
        <charset val="238"/>
      </rPr>
      <t xml:space="preserve"> 2X2 GK12,5; Stena debeline 150 mm (CW 100/150), obojestransko dvojna obloga z 12,5 mm GKF</t>
    </r>
  </si>
  <si>
    <r>
      <rPr>
        <sz val="10"/>
        <rFont val="Verdana"/>
        <family val="2"/>
        <charset val="238"/>
      </rPr>
      <t xml:space="preserve">sestava konstrukcije </t>
    </r>
    <r>
      <rPr>
        <b/>
        <sz val="10"/>
        <rFont val="Verdana"/>
        <family val="2"/>
        <charset val="238"/>
      </rPr>
      <t>Z1.3</t>
    </r>
    <r>
      <rPr>
        <sz val="10"/>
        <rFont val="Verdana"/>
        <family val="2"/>
        <charset val="238"/>
      </rPr>
      <t xml:space="preserve"> (REI stena na hodnikih - skladno s ŠPV)</t>
    </r>
  </si>
  <si>
    <t>B.8.1.2.</t>
  </si>
  <si>
    <r>
      <rPr>
        <sz val="10"/>
        <rFont val="Verdana"/>
        <family val="2"/>
        <charset val="238"/>
      </rPr>
      <t xml:space="preserve">Pregradna stena, </t>
    </r>
    <r>
      <rPr>
        <b/>
        <sz val="10"/>
        <rFont val="Verdana"/>
        <family val="2"/>
        <charset val="238"/>
      </rPr>
      <t>dvojna podkonstrukcija</t>
    </r>
    <r>
      <rPr>
        <sz val="10"/>
        <rFont val="Verdana"/>
        <family val="2"/>
        <charset val="238"/>
      </rPr>
      <t>, obojestransko obložena z mavčnimi ploščami (GKB, GKW, GKF) nenosilna in neprestavljiva, debelina mineralne volne najmanj 5 cm v vsaki nosilni konstrukciji</t>
    </r>
  </si>
  <si>
    <t>B.18.1.2.1.</t>
  </si>
  <si>
    <r>
      <rPr>
        <b/>
        <sz val="10"/>
        <rFont val="Verdana"/>
        <family val="2"/>
        <charset val="238"/>
      </rPr>
      <t>Pregradna stena Z9 dvojna podkonstrukcija, deb. 200</t>
    </r>
    <r>
      <rPr>
        <sz val="10"/>
        <rFont val="Verdana"/>
        <family val="2"/>
        <charset val="238"/>
      </rPr>
      <t>,  2X2 GK12,5; Stena debeline 200 mm ( 2xCW 75), obojestransko dvojna obloga z 15 mm GKB ter obojestransko dodatna plošča 12,5mm GKB v profilu (za zvočno izolacijo).</t>
    </r>
  </si>
  <si>
    <r>
      <rPr>
        <sz val="10"/>
        <rFont val="Verdana"/>
        <family val="2"/>
        <charset val="238"/>
      </rPr>
      <t xml:space="preserve">sestava konstrukcije </t>
    </r>
    <r>
      <rPr>
        <b/>
        <sz val="10"/>
        <rFont val="Verdana"/>
        <family val="2"/>
        <charset val="238"/>
      </rPr>
      <t xml:space="preserve">Z9 </t>
    </r>
    <r>
      <rPr>
        <sz val="10"/>
        <rFont val="Verdana"/>
        <family val="2"/>
        <charset val="238"/>
      </rPr>
      <t>(inštalacijska predelna stena)</t>
    </r>
  </si>
  <si>
    <t>B.18.1.2.2.</t>
  </si>
  <si>
    <r>
      <rPr>
        <b/>
        <sz val="10"/>
        <rFont val="Verdana"/>
        <family val="2"/>
        <charset val="238"/>
      </rPr>
      <t>Pregradna stena Z9.1 dvojna podkonstrukcija, deb. 200</t>
    </r>
    <r>
      <rPr>
        <sz val="10"/>
        <rFont val="Verdana"/>
        <family val="2"/>
        <charset val="238"/>
      </rPr>
      <t>,  2X2 GK12,5; Stena debeline 200 mm ( 2xCW 75), na eni strani dvojna obloga z 15 mm GKB, na drugi dvojna vodoodporna obloga z 15 mm GKW ter obojestransko dodatna plošča 12,5mm GKB v profilu (za zvočno izolacijo).</t>
    </r>
  </si>
  <si>
    <r>
      <rPr>
        <sz val="10"/>
        <rFont val="Verdana"/>
        <family val="2"/>
        <charset val="238"/>
      </rPr>
      <t xml:space="preserve">sestava konstrukcije </t>
    </r>
    <r>
      <rPr>
        <b/>
        <sz val="10"/>
        <rFont val="Verdana"/>
        <family val="2"/>
        <charset val="238"/>
      </rPr>
      <t xml:space="preserve">Z9.1 </t>
    </r>
    <r>
      <rPr>
        <sz val="10"/>
        <rFont val="Verdana"/>
        <family val="2"/>
        <charset val="238"/>
      </rPr>
      <t>(inštalacijska predelna stena ob mokrih prostorih)</t>
    </r>
  </si>
  <si>
    <t>B.18.1.2.3.</t>
  </si>
  <si>
    <r>
      <rPr>
        <b/>
        <sz val="10"/>
        <rFont val="Verdana"/>
        <family val="2"/>
        <charset val="238"/>
      </rPr>
      <t>Pregradna stena Z9.2 dvojna podkonstrukcija, deb. 200</t>
    </r>
    <r>
      <rPr>
        <sz val="10"/>
        <rFont val="Verdana"/>
        <family val="2"/>
        <charset val="238"/>
      </rPr>
      <t>,  2X2 GK12,5; Stena debeline 200 mm ( 2xCW 75), obojestransko dvojna vodoodporna obloga z 15 mm GKW ter obojestransko dodatna plošča 12,5mm GKB v profilu (za zvočno izolacijo).</t>
    </r>
  </si>
  <si>
    <r>
      <rPr>
        <sz val="10"/>
        <rFont val="Verdana"/>
        <family val="2"/>
        <charset val="238"/>
      </rPr>
      <t xml:space="preserve">sestava konstrukcije </t>
    </r>
    <r>
      <rPr>
        <b/>
        <sz val="10"/>
        <rFont val="Verdana"/>
        <family val="2"/>
        <charset val="238"/>
      </rPr>
      <t xml:space="preserve">Z9.2 </t>
    </r>
    <r>
      <rPr>
        <sz val="10"/>
        <rFont val="Verdana"/>
        <family val="2"/>
        <charset val="238"/>
      </rPr>
      <t>(inštalacijska predelna stena ob mokrih prostorih)</t>
    </r>
  </si>
  <si>
    <t>B.18.1.4.</t>
  </si>
  <si>
    <t xml:space="preserve">Prostostoječa stenska obloga (OS), enojna podkonstrukcija, enostranska obloga z mavčno kartonskimi ploščami  (GKB, GKW, GKF) nenosilna in neprestavljiva, debelina mineralne volne najmanj 5 cm </t>
  </si>
  <si>
    <t>B.18.1.4.1.</t>
  </si>
  <si>
    <r>
      <rPr>
        <b/>
        <sz val="10"/>
        <rFont val="Verdana"/>
        <family val="2"/>
        <charset val="238"/>
      </rPr>
      <t xml:space="preserve">Prosto stoječa enostranska stenska obloga Z2 enojna podkonstrukcija CW75 2GKB; </t>
    </r>
    <r>
      <rPr>
        <sz val="10"/>
        <rFont val="Verdana"/>
        <family val="2"/>
        <charset val="238"/>
      </rPr>
      <t>obloga deb. 100 mm (CW75), enostransko dvojna obloga z 12,5 mm GKB</t>
    </r>
  </si>
  <si>
    <r>
      <rPr>
        <sz val="10"/>
        <rFont val="Verdana"/>
        <family val="2"/>
        <charset val="238"/>
      </rPr>
      <t xml:space="preserve">Skupaj z AB zidom </t>
    </r>
    <r>
      <rPr>
        <b/>
        <sz val="10"/>
        <rFont val="Verdana"/>
        <family val="2"/>
        <charset val="238"/>
      </rPr>
      <t>REI 60</t>
    </r>
    <r>
      <rPr>
        <sz val="10"/>
        <rFont val="Verdana"/>
        <family val="2"/>
        <charset val="238"/>
      </rPr>
      <t>, zvočna izolacija</t>
    </r>
    <r>
      <rPr>
        <b/>
        <sz val="10"/>
        <rFont val="Verdana"/>
        <family val="2"/>
        <charset val="238"/>
      </rPr>
      <t xml:space="preserve"> R'w 52 dB</t>
    </r>
  </si>
  <si>
    <r>
      <rPr>
        <sz val="10"/>
        <rFont val="Verdana"/>
        <family val="2"/>
        <charset val="238"/>
      </rPr>
      <t xml:space="preserve">sestava konstrukcije </t>
    </r>
    <r>
      <rPr>
        <b/>
        <sz val="10"/>
        <rFont val="Verdana"/>
        <family val="2"/>
        <charset val="238"/>
      </rPr>
      <t xml:space="preserve">Z2 </t>
    </r>
    <r>
      <rPr>
        <sz val="10"/>
        <rFont val="Verdana"/>
        <family val="2"/>
        <charset val="238"/>
      </rPr>
      <t>(obloga na AB zidu neogrevanih prostorov proti ogrevanim - hodniki, shrambe, kolesarnice, ...)</t>
    </r>
  </si>
  <si>
    <t>B.18.1.4.2.</t>
  </si>
  <si>
    <r>
      <rPr>
        <b/>
        <sz val="10"/>
        <rFont val="Verdana"/>
        <family val="2"/>
        <charset val="238"/>
      </rPr>
      <t xml:space="preserve">Prosto stoječa enostranska stenska obloga Z2.1 enojna podkonstrukcija CW75 2GKW; </t>
    </r>
    <r>
      <rPr>
        <sz val="10"/>
        <rFont val="Verdana"/>
        <family val="2"/>
        <charset val="238"/>
      </rPr>
      <t>obloga deb. 100 mm (CW75), enostransko dvojna obloga z 12,5 mm GKW</t>
    </r>
  </si>
  <si>
    <r>
      <rPr>
        <sz val="10"/>
        <rFont val="Verdana"/>
        <family val="2"/>
        <charset val="238"/>
      </rPr>
      <t xml:space="preserve">Skupaj z AB zidom </t>
    </r>
    <r>
      <rPr>
        <b/>
        <sz val="10"/>
        <rFont val="Verdana"/>
        <family val="2"/>
        <charset val="238"/>
      </rPr>
      <t>REI 60</t>
    </r>
    <r>
      <rPr>
        <sz val="10"/>
        <rFont val="Verdana"/>
        <family val="2"/>
        <charset val="238"/>
      </rPr>
      <t>, zvočna izolacija</t>
    </r>
    <r>
      <rPr>
        <b/>
        <sz val="10"/>
        <rFont val="Verdana"/>
        <family val="2"/>
        <charset val="238"/>
      </rPr>
      <t xml:space="preserve"> R'w 52 dB - kadar meji na hodnik ali sosednje stanovanje</t>
    </r>
  </si>
  <si>
    <r>
      <rPr>
        <sz val="10"/>
        <rFont val="Verdana"/>
        <family val="2"/>
        <charset val="238"/>
      </rPr>
      <t xml:space="preserve">sestava konstrukcije </t>
    </r>
    <r>
      <rPr>
        <b/>
        <sz val="10"/>
        <rFont val="Verdana"/>
        <family val="2"/>
        <charset val="238"/>
      </rPr>
      <t xml:space="preserve">Z2.1 </t>
    </r>
    <r>
      <rPr>
        <sz val="10"/>
        <rFont val="Verdana"/>
        <family val="2"/>
        <charset val="238"/>
      </rPr>
      <t>(obloga na AB zidu v mokrih prostorih)</t>
    </r>
  </si>
  <si>
    <t>B.18.1.4.3.</t>
  </si>
  <si>
    <r>
      <rPr>
        <b/>
        <sz val="10"/>
        <rFont val="Verdana"/>
        <family val="2"/>
        <charset val="238"/>
      </rPr>
      <t xml:space="preserve">Prosto stoječa obojestranska stenska obloga Z3, enojna podkonstrukcija CW75 2GKB; </t>
    </r>
    <r>
      <rPr>
        <sz val="10"/>
        <rFont val="Verdana"/>
        <family val="2"/>
        <charset val="238"/>
      </rPr>
      <t>obloga deb. 100 mm (CW75), obojestransko dvojna obloga z 12,5 mm GKB</t>
    </r>
  </si>
  <si>
    <r>
      <rPr>
        <sz val="10"/>
        <rFont val="Verdana"/>
        <family val="2"/>
        <charset val="238"/>
      </rPr>
      <t xml:space="preserve">sestava konstrukcije </t>
    </r>
    <r>
      <rPr>
        <b/>
        <sz val="10"/>
        <rFont val="Verdana"/>
        <family val="2"/>
        <charset val="238"/>
      </rPr>
      <t xml:space="preserve">Z3 </t>
    </r>
    <r>
      <rPr>
        <sz val="10"/>
        <rFont val="Verdana"/>
        <family val="2"/>
        <charset val="238"/>
      </rPr>
      <t>(obloga na AB zidu med stanovanji)</t>
    </r>
  </si>
  <si>
    <t>B.18.1.4.4.</t>
  </si>
  <si>
    <r>
      <rPr>
        <b/>
        <sz val="10"/>
        <rFont val="Verdana"/>
        <family val="2"/>
        <charset val="238"/>
      </rPr>
      <t xml:space="preserve">Prosto stoječa obojestranska stenska obloga Z3.1, enojna podkonstrukcija CW75 2GKB; </t>
    </r>
    <r>
      <rPr>
        <sz val="10"/>
        <rFont val="Verdana"/>
        <family val="2"/>
        <charset val="238"/>
      </rPr>
      <t>obloga deb. 100 mm (CW75), enostransko dvojna obloga z 12,5 mm GKB, na drugi strani dvojna obloga z 12,5 mm GKW</t>
    </r>
  </si>
  <si>
    <r>
      <rPr>
        <sz val="10"/>
        <rFont val="Verdana"/>
        <family val="2"/>
        <charset val="238"/>
      </rPr>
      <t xml:space="preserve">sestava konstrukcije </t>
    </r>
    <r>
      <rPr>
        <b/>
        <sz val="10"/>
        <rFont val="Verdana"/>
        <family val="2"/>
        <charset val="238"/>
      </rPr>
      <t xml:space="preserve">Z3.1 </t>
    </r>
    <r>
      <rPr>
        <sz val="10"/>
        <rFont val="Verdana"/>
        <family val="2"/>
        <charset val="238"/>
      </rPr>
      <t>(obloga na AB zidu med stanovanji)</t>
    </r>
  </si>
  <si>
    <t>B.18.1.4.5.</t>
  </si>
  <si>
    <r>
      <rPr>
        <b/>
        <sz val="10"/>
        <rFont val="Verdana"/>
        <family val="2"/>
        <charset val="238"/>
      </rPr>
      <t xml:space="preserve">Prosto stoječa obojestranska stenska obloga Z3.2, enojna podkonstrukcija CW75 2GKB; </t>
    </r>
    <r>
      <rPr>
        <sz val="10"/>
        <rFont val="Verdana"/>
        <family val="2"/>
        <charset val="238"/>
      </rPr>
      <t>obloga deb. 100 mm (CW75), obojestransko dvojna obloga z 12,5 mm GKW</t>
    </r>
  </si>
  <si>
    <r>
      <rPr>
        <sz val="10"/>
        <rFont val="Verdana"/>
        <family val="2"/>
        <charset val="238"/>
      </rPr>
      <t xml:space="preserve">sestava konstrukcije </t>
    </r>
    <r>
      <rPr>
        <b/>
        <sz val="10"/>
        <rFont val="Verdana"/>
        <family val="2"/>
        <charset val="238"/>
      </rPr>
      <t xml:space="preserve">Z3.2 </t>
    </r>
    <r>
      <rPr>
        <sz val="10"/>
        <rFont val="Verdana"/>
        <family val="2"/>
        <charset val="238"/>
      </rPr>
      <t>(obloga na AB zidu med stanovanji)</t>
    </r>
  </si>
  <si>
    <t>B.18.1.4.6.</t>
  </si>
  <si>
    <r>
      <rPr>
        <b/>
        <sz val="10"/>
        <rFont val="Verdana"/>
        <family val="2"/>
        <charset val="238"/>
      </rPr>
      <t xml:space="preserve">Prosto stoječa enostranska stenska obloga Z10 enojna podkonstrukcija CW75 2GKW; </t>
    </r>
    <r>
      <rPr>
        <sz val="10"/>
        <rFont val="Verdana"/>
        <family val="2"/>
        <charset val="238"/>
      </rPr>
      <t>obloga deb. 100 mm (CW75), enostransko dvojna obloga z 12,5 mm GKW</t>
    </r>
  </si>
  <si>
    <r>
      <rPr>
        <sz val="10"/>
        <rFont val="Verdana"/>
        <family val="2"/>
        <charset val="238"/>
      </rPr>
      <t xml:space="preserve">sestava konstrukcije </t>
    </r>
    <r>
      <rPr>
        <b/>
        <sz val="10"/>
        <rFont val="Verdana"/>
        <family val="2"/>
        <charset val="238"/>
      </rPr>
      <t xml:space="preserve">Z10 </t>
    </r>
    <r>
      <rPr>
        <sz val="10"/>
        <rFont val="Verdana"/>
        <family val="2"/>
        <charset val="238"/>
      </rPr>
      <t>(obloga na AB zidu v mokrih prostorih)</t>
    </r>
  </si>
  <si>
    <t xml:space="preserve">Stena jaška kot pregradna stena, enojna podkonstrukcija iz CW un UW profilov (deb. pločevina 0,6 mm, enostranska obloga z mavčno kartonskimi ploščami  (GKB, GKW, GKF) nenosilna in neprestavljiva, debelina mineralne volne najmanj 5 cm </t>
  </si>
  <si>
    <r>
      <rPr>
        <b/>
        <sz val="10"/>
        <rFont val="Verdana"/>
        <family val="2"/>
        <charset val="238"/>
      </rPr>
      <t xml:space="preserve">Stena jaška kot pregradna stena Z7.1 enojna podkonstrukcija CW50 2GKW; </t>
    </r>
    <r>
      <rPr>
        <sz val="10"/>
        <rFont val="Verdana"/>
        <family val="2"/>
        <charset val="238"/>
      </rPr>
      <t>obloga deb. 75 mm (CW75), odmaknjena od AB zidu da tvori jašek, enostransko dvojna obloga z 12,5 mm GKW</t>
    </r>
  </si>
  <si>
    <r>
      <rPr>
        <sz val="10"/>
        <rFont val="Verdana"/>
        <family val="2"/>
        <charset val="238"/>
      </rPr>
      <t xml:space="preserve">sestava konstrukcije </t>
    </r>
    <r>
      <rPr>
        <b/>
        <sz val="10"/>
        <rFont val="Verdana"/>
        <family val="2"/>
        <charset val="238"/>
      </rPr>
      <t xml:space="preserve">Z7.1 </t>
    </r>
    <r>
      <rPr>
        <sz val="10"/>
        <rFont val="Verdana"/>
        <family val="2"/>
        <charset val="238"/>
      </rPr>
      <t>(stene jaškov v mokrih prostorih)</t>
    </r>
  </si>
  <si>
    <r>
      <rPr>
        <b/>
        <sz val="10"/>
        <rFont val="Verdana"/>
        <family val="2"/>
        <charset val="238"/>
      </rPr>
      <t xml:space="preserve">Stena jaška kot pregradna stena Z7 enojna podkonstrukcija CW50 2GKB; </t>
    </r>
    <r>
      <rPr>
        <sz val="10"/>
        <rFont val="Verdana"/>
        <family val="2"/>
        <charset val="238"/>
      </rPr>
      <t>obloga deb. 75 mm (CW75), odmaknjena od AB zidu da tvori jašek, enostransko dvojna obloga z 12,5 mm GKB</t>
    </r>
  </si>
  <si>
    <r>
      <rPr>
        <sz val="10"/>
        <rFont val="Verdana"/>
        <family val="2"/>
        <charset val="238"/>
      </rPr>
      <t xml:space="preserve">sestava konstrukcije </t>
    </r>
    <r>
      <rPr>
        <b/>
        <sz val="10"/>
        <rFont val="Verdana"/>
        <family val="2"/>
        <charset val="238"/>
      </rPr>
      <t xml:space="preserve">Z7 </t>
    </r>
    <r>
      <rPr>
        <sz val="10"/>
        <rFont val="Verdana"/>
        <family val="2"/>
        <charset val="238"/>
      </rPr>
      <t>(stene jaškov v suhih prostorih)</t>
    </r>
  </si>
  <si>
    <t>B.18.2.</t>
  </si>
  <si>
    <t>Stropne in poševne stropne obloge</t>
  </si>
  <si>
    <r>
      <rPr>
        <b/>
        <sz val="10"/>
        <rFont val="Verdana"/>
        <family val="2"/>
        <charset val="238"/>
      </rPr>
      <t>Gradbene odre</t>
    </r>
    <r>
      <rPr>
        <sz val="10"/>
        <rFont val="Verdana"/>
        <family val="2"/>
        <charset val="238"/>
      </rPr>
      <t xml:space="preserve"> do višine 4,0 m je treba vkalkulirati v ceno. Delovna višina se meri od zgornjega roba poda do spodnjega dela stropa na katere se obeša in pritrjuje spuščen strop. </t>
    </r>
  </si>
  <si>
    <r>
      <rPr>
        <b/>
        <sz val="10"/>
        <rFont val="Verdana"/>
        <family val="2"/>
        <charset val="238"/>
      </rPr>
      <t>Višina spuščenega stropa</t>
    </r>
    <r>
      <rPr>
        <sz val="10"/>
        <rFont val="Verdana"/>
        <family val="2"/>
        <charset val="238"/>
      </rPr>
      <t xml:space="preserve"> do 50 cm se obračuna v enotnih cenah za izvedbo.  Višina spuščanja stropa se meri od spodnjega roba nosilnega stropa do spodnjega roba spuščenega stropa. Večje višine spuščenih stropov se obračunajo posebej.</t>
    </r>
  </si>
  <si>
    <r>
      <rPr>
        <sz val="10"/>
        <rFont val="Verdana"/>
        <family val="2"/>
        <charset val="238"/>
      </rPr>
      <t xml:space="preserve">Vidne </t>
    </r>
    <r>
      <rPr>
        <b/>
        <sz val="10"/>
        <rFont val="Verdana"/>
        <family val="2"/>
        <charset val="238"/>
      </rPr>
      <t>stropne  odprtine</t>
    </r>
    <r>
      <rPr>
        <sz val="10"/>
        <rFont val="Verdana"/>
        <family val="2"/>
        <charset val="238"/>
      </rPr>
      <t xml:space="preserve"> ali zapiranje stropnih odprtin do višine 50 cm in iz enakega materiala kot je narejen strop, se dodatno obračunajo v merah odprtine stropa.</t>
    </r>
  </si>
  <si>
    <t>B.18.2.1.</t>
  </si>
  <si>
    <r>
      <rPr>
        <b/>
        <sz val="10"/>
        <rFont val="Verdana"/>
        <family val="2"/>
        <charset val="238"/>
      </rPr>
      <t xml:space="preserve">Vodoravno oblaganje stropa GKB12,5 + letvanje; </t>
    </r>
    <r>
      <rPr>
        <sz val="10"/>
        <rFont val="Verdana"/>
        <family val="2"/>
        <charset val="238"/>
      </rPr>
      <t>Vodoravno oblaganje stropa, enojna obloga iz mavčnih plošč GKB razred A deb. 12,5 mm, vključno s sitemskim letvanjem in vešali proizvajalca</t>
    </r>
  </si>
  <si>
    <t>pozicija: spuščeni stropovi za rekuperatorje, razvod prezračevanja in podobno</t>
  </si>
  <si>
    <t>B.18.2.2.</t>
  </si>
  <si>
    <r>
      <rPr>
        <b/>
        <sz val="10"/>
        <rFont val="Verdana"/>
        <family val="2"/>
        <charset val="238"/>
      </rPr>
      <t xml:space="preserve">Vodoravno oblaganje stropa GKW12,5 + letvanje; </t>
    </r>
    <r>
      <rPr>
        <sz val="10"/>
        <rFont val="Verdana"/>
        <family val="2"/>
        <charset val="238"/>
      </rPr>
      <t>Vodoravno oblaganje stropa, enojna obloga iz vodoodpornih mavčnih plošč GKW razred A deb. 12,5 mm, vključno s sitemskim letvanjem in vešali proizvajalca</t>
    </r>
  </si>
  <si>
    <t>B.18.2.3.</t>
  </si>
  <si>
    <r>
      <rPr>
        <b/>
        <sz val="10"/>
        <rFont val="Verdana"/>
        <family val="2"/>
        <charset val="238"/>
      </rPr>
      <t>Oblaganje vertikalnih kaskad stropa GKB12,5 + letvanje;</t>
    </r>
    <r>
      <rPr>
        <sz val="10"/>
        <rFont val="Verdana"/>
        <family val="2"/>
        <charset val="238"/>
      </rPr>
      <t xml:space="preserve"> vertikalno oblaganje, enojna obloga iz mavčnih plošč GKB razred A deb. 12,5 mm, vključno s sitemskim letvanjem in sidri proizvajalca</t>
    </r>
  </si>
  <si>
    <t>B.18.2.4.</t>
  </si>
  <si>
    <r>
      <rPr>
        <sz val="10"/>
        <rFont val="Verdana"/>
        <family val="2"/>
        <charset val="238"/>
      </rPr>
      <t>Dobava in vgradnja sistemskih belih kovinskih</t>
    </r>
    <r>
      <rPr>
        <b/>
        <sz val="10"/>
        <rFont val="Verdana"/>
        <family val="2"/>
        <charset val="238"/>
      </rPr>
      <t xml:space="preserve"> revizijskih vratic proizvajalca SM sistema v instalacijske stene, obloge in stropove</t>
    </r>
  </si>
  <si>
    <t>velikosti 30*30 ali 40*40</t>
  </si>
  <si>
    <t>B.18.2.5.</t>
  </si>
  <si>
    <t>velikosti 50*50 ali 60*60</t>
  </si>
  <si>
    <t>B.18.9.</t>
  </si>
  <si>
    <r>
      <rPr>
        <b/>
        <sz val="10"/>
        <rFont val="Verdana"/>
        <family val="2"/>
        <charset val="238"/>
      </rPr>
      <t>Doplačila</t>
    </r>
    <r>
      <rPr>
        <sz val="10"/>
        <rFont val="Verdana"/>
        <family val="2"/>
        <charset val="238"/>
      </rPr>
      <t>, v kolikor ni zajeto v splošnih in posebnih določilih:</t>
    </r>
  </si>
  <si>
    <t>ojačitve, dela nad višino 3,2 m, parne zapore, razni profili, višje obešanje, …..</t>
  </si>
  <si>
    <t>B.18.9.1.</t>
  </si>
  <si>
    <r>
      <rPr>
        <sz val="10"/>
        <rFont val="Verdana"/>
        <family val="2"/>
        <charset val="238"/>
      </rPr>
      <t xml:space="preserve">Doplačilo za </t>
    </r>
    <r>
      <rPr>
        <b/>
        <sz val="10"/>
        <rFont val="Verdana"/>
        <family val="2"/>
        <charset val="238"/>
      </rPr>
      <t>parno zaporo s kaširano Alu folijo</t>
    </r>
    <r>
      <rPr>
        <sz val="10"/>
        <rFont val="Verdana"/>
        <family val="2"/>
        <charset val="238"/>
      </rPr>
      <t xml:space="preserve"> na hrbtni strani plošč</t>
    </r>
  </si>
  <si>
    <t>B.18.9.2.</t>
  </si>
  <si>
    <r>
      <rPr>
        <sz val="10"/>
        <rFont val="Verdana"/>
        <family val="2"/>
        <charset val="238"/>
      </rPr>
      <t xml:space="preserve">Doplačilo za </t>
    </r>
    <r>
      <rPr>
        <b/>
        <sz val="10"/>
        <rFont val="Verdana"/>
        <family val="2"/>
        <charset val="238"/>
      </rPr>
      <t xml:space="preserve">stenske obloge, višina nad 3,2 m </t>
    </r>
    <r>
      <rPr>
        <sz val="10"/>
        <rFont val="Verdana"/>
        <family val="2"/>
        <charset val="238"/>
      </rPr>
      <t>vključno z morebitnimi odri. Obračuna se celotna površina stene.</t>
    </r>
  </si>
  <si>
    <t>pozicija: stena ob zadnji rami stopnišča</t>
  </si>
  <si>
    <t>B.18.9.3.</t>
  </si>
  <si>
    <r>
      <rPr>
        <sz val="10"/>
        <rFont val="Verdana"/>
        <family val="2"/>
        <charset val="238"/>
      </rPr>
      <t xml:space="preserve">Doplačilo za </t>
    </r>
    <r>
      <rPr>
        <b/>
        <sz val="10"/>
        <rFont val="Verdana"/>
        <family val="2"/>
        <charset val="238"/>
      </rPr>
      <t>višino obešanja spuščenega stropa med 50-80 cm</t>
    </r>
  </si>
  <si>
    <t>B.18.9.4.</t>
  </si>
  <si>
    <r>
      <rPr>
        <sz val="10"/>
        <rFont val="Verdana"/>
        <family val="2"/>
        <charset val="238"/>
      </rPr>
      <t xml:space="preserve">Doplačilo za </t>
    </r>
    <r>
      <rPr>
        <b/>
        <sz val="10"/>
        <rFont val="Verdana"/>
        <family val="2"/>
        <charset val="238"/>
      </rPr>
      <t xml:space="preserve">izvedbo vidnih robov pri priključkih na stavbno pohištvo ali podobno ter dilatacije z vgradnjo zaščitnih vogalnikov iz PVC </t>
    </r>
    <r>
      <rPr>
        <sz val="10"/>
        <rFont val="Verdana"/>
        <family val="2"/>
        <charset val="238"/>
      </rPr>
      <t>pri predelnih stenah ali stenskih oblogah</t>
    </r>
  </si>
  <si>
    <t>pozicija: vogal stene v predsobi, stika kaskad ein spuščenega stropa</t>
  </si>
  <si>
    <t>B.18.9.5.</t>
  </si>
  <si>
    <r>
      <rPr>
        <sz val="10"/>
        <rFont val="Verdana"/>
        <family val="2"/>
        <charset val="238"/>
      </rPr>
      <t>Doplačilo</t>
    </r>
    <r>
      <rPr>
        <b/>
        <sz val="10"/>
        <rFont val="Verdana"/>
        <family val="2"/>
        <charset val="238"/>
      </rPr>
      <t xml:space="preserve"> za vgradnjo mineralne volne deb. 8 cm </t>
    </r>
    <r>
      <rPr>
        <sz val="10"/>
        <rFont val="Verdana"/>
        <family val="2"/>
        <charset val="238"/>
      </rPr>
      <t>pri predelnih stenah ali stenskih oblogah (le razlika v nabavni vrednosti med 5 in 8 cm volne)</t>
    </r>
  </si>
  <si>
    <t>B.18.9.6.</t>
  </si>
  <si>
    <r>
      <rPr>
        <sz val="10"/>
        <rFont val="Verdana"/>
        <family val="2"/>
        <charset val="238"/>
      </rPr>
      <t>Doplačilo</t>
    </r>
    <r>
      <rPr>
        <b/>
        <sz val="10"/>
        <rFont val="Verdana"/>
        <family val="2"/>
        <charset val="238"/>
      </rPr>
      <t xml:space="preserve"> za izdelavo ojačitev pri vratih, sanitarnih elementih, raznimi napravami  </t>
    </r>
    <r>
      <rPr>
        <sz val="10"/>
        <rFont val="Verdana"/>
        <family val="2"/>
        <charset val="238"/>
      </rPr>
      <t>pri predelnih stenah ali stenskih oblogah (za elemente in pozicije, ki niso zajeti v PZI)</t>
    </r>
  </si>
  <si>
    <t>B.18.9.7.</t>
  </si>
  <si>
    <r>
      <rPr>
        <sz val="10"/>
        <rFont val="Verdana"/>
        <family val="2"/>
        <charset val="238"/>
      </rPr>
      <t>Doplačilo</t>
    </r>
    <r>
      <rPr>
        <b/>
        <sz val="10"/>
        <rFont val="Verdana"/>
        <family val="2"/>
        <charset val="238"/>
      </rPr>
      <t xml:space="preserve"> za vgradnjo vlaknasto ojačanih mavčnih plošč </t>
    </r>
    <r>
      <rPr>
        <sz val="10"/>
        <rFont val="Verdana"/>
        <family val="2"/>
        <charset val="238"/>
      </rPr>
      <t>pri predelnih stenah ali stenskih oblogah (le razlika v nabavni vrednosti med GGB/GKW in ojačanih plošč)</t>
    </r>
  </si>
  <si>
    <t>pozicija: na poziciji namestitve visečih omaric kuhinje, sanitarnih elementov in podobno</t>
  </si>
  <si>
    <r>
      <rPr>
        <sz val="10"/>
        <rFont val="Verdana"/>
        <family val="2"/>
        <charset val="238"/>
      </rPr>
      <t xml:space="preserve">V2 - enokrilna vrata </t>
    </r>
    <r>
      <rPr>
        <b/>
        <sz val="10"/>
        <rFont val="Verdana"/>
        <family val="2"/>
        <charset val="238"/>
      </rPr>
      <t>svetle dim. 80 x 208 cm</t>
    </r>
    <r>
      <rPr>
        <sz val="10"/>
        <rFont val="Verdana"/>
        <family val="2"/>
        <charset val="238"/>
      </rPr>
      <t xml:space="preserve"> </t>
    </r>
  </si>
  <si>
    <r>
      <rPr>
        <sz val="10"/>
        <rFont val="Verdana"/>
        <family val="2"/>
        <charset val="238"/>
      </rPr>
      <t xml:space="preserve">Delitev in odpiranje po shemi </t>
    </r>
    <r>
      <rPr>
        <b/>
        <sz val="10"/>
        <rFont val="Verdana"/>
        <family val="2"/>
        <charset val="238"/>
      </rPr>
      <t>ID elementa V2</t>
    </r>
  </si>
  <si>
    <r>
      <rPr>
        <sz val="10"/>
        <rFont val="Verdana"/>
        <family val="2"/>
        <charset val="238"/>
      </rPr>
      <t xml:space="preserve">V2.1 - enokrilna vrata </t>
    </r>
    <r>
      <rPr>
        <b/>
        <sz val="10"/>
        <rFont val="Verdana"/>
        <family val="2"/>
        <charset val="238"/>
      </rPr>
      <t>svetle dim. 90 x 208 cm</t>
    </r>
    <r>
      <rPr>
        <sz val="10"/>
        <rFont val="Verdana"/>
        <family val="2"/>
        <charset val="238"/>
      </rPr>
      <t xml:space="preserve"> </t>
    </r>
  </si>
  <si>
    <r>
      <rPr>
        <sz val="10"/>
        <rFont val="Verdana"/>
        <family val="2"/>
        <charset val="238"/>
      </rPr>
      <t xml:space="preserve">Delitev in odpiranje po shemi </t>
    </r>
    <r>
      <rPr>
        <b/>
        <sz val="10"/>
        <rFont val="Verdana"/>
        <family val="2"/>
        <charset val="238"/>
      </rPr>
      <t>ID elementa V2.1</t>
    </r>
  </si>
  <si>
    <r>
      <rPr>
        <sz val="10"/>
        <rFont val="Verdana"/>
        <family val="2"/>
        <charset val="238"/>
      </rPr>
      <t xml:space="preserve">V3 - enokrilna vrata </t>
    </r>
    <r>
      <rPr>
        <b/>
        <sz val="10"/>
        <rFont val="Verdana"/>
        <family val="2"/>
        <charset val="238"/>
      </rPr>
      <t>svetle dim. 80 x 208 cm</t>
    </r>
    <r>
      <rPr>
        <sz val="10"/>
        <rFont val="Verdana"/>
        <family val="2"/>
        <charset val="238"/>
      </rPr>
      <t xml:space="preserve"> </t>
    </r>
  </si>
  <si>
    <r>
      <rPr>
        <sz val="10"/>
        <rFont val="Verdana"/>
        <family val="2"/>
        <charset val="238"/>
      </rPr>
      <t xml:space="preserve">Delitev in odpiranje po shemi </t>
    </r>
    <r>
      <rPr>
        <b/>
        <sz val="10"/>
        <rFont val="Verdana"/>
        <family val="2"/>
        <charset val="238"/>
      </rPr>
      <t>ID elementa V3</t>
    </r>
  </si>
  <si>
    <r>
      <rPr>
        <sz val="10"/>
        <rFont val="Verdana"/>
        <family val="2"/>
        <charset val="238"/>
      </rPr>
      <t xml:space="preserve">V3 - enokrilna vrata </t>
    </r>
    <r>
      <rPr>
        <b/>
        <sz val="10"/>
        <rFont val="Verdana"/>
        <family val="2"/>
        <charset val="238"/>
      </rPr>
      <t>svetle dim. 90 x 208 cm</t>
    </r>
    <r>
      <rPr>
        <sz val="10"/>
        <rFont val="Verdana"/>
        <family val="2"/>
        <charset val="238"/>
      </rPr>
      <t xml:space="preserve"> </t>
    </r>
  </si>
  <si>
    <r>
      <rPr>
        <sz val="10"/>
        <rFont val="Verdana"/>
        <family val="2"/>
        <charset val="238"/>
      </rPr>
      <t xml:space="preserve">Delitev in odpiranje po shemi </t>
    </r>
    <r>
      <rPr>
        <b/>
        <sz val="10"/>
        <rFont val="Verdana"/>
        <family val="2"/>
        <charset val="238"/>
      </rPr>
      <t>ID elementa V3.1</t>
    </r>
  </si>
  <si>
    <r>
      <rPr>
        <sz val="10"/>
        <rFont val="Verdana"/>
        <family val="2"/>
        <charset val="238"/>
      </rPr>
      <t xml:space="preserve">V6 - enokrilna drsna vrata </t>
    </r>
    <r>
      <rPr>
        <b/>
        <sz val="10"/>
        <rFont val="Verdana"/>
        <family val="2"/>
        <charset val="238"/>
      </rPr>
      <t>svetle dim. 80 x 208 cm</t>
    </r>
    <r>
      <rPr>
        <sz val="10"/>
        <rFont val="Verdana"/>
        <family val="2"/>
        <charset val="238"/>
      </rPr>
      <t xml:space="preserve"> </t>
    </r>
  </si>
  <si>
    <r>
      <rPr>
        <sz val="10"/>
        <rFont val="Verdana"/>
        <family val="2"/>
        <charset val="238"/>
      </rPr>
      <t xml:space="preserve">Odpiranje po shemi </t>
    </r>
    <r>
      <rPr>
        <b/>
        <sz val="10"/>
        <rFont val="Verdana"/>
        <family val="2"/>
        <charset val="238"/>
      </rPr>
      <t>ID elementa V6</t>
    </r>
  </si>
  <si>
    <r>
      <rPr>
        <sz val="10"/>
        <rFont val="Verdana"/>
        <family val="2"/>
        <charset val="238"/>
      </rPr>
      <t xml:space="preserve">V10 - dvokrilna vrata inštalacijskega jaška </t>
    </r>
    <r>
      <rPr>
        <b/>
        <sz val="10"/>
        <rFont val="Verdana"/>
        <family val="2"/>
        <charset val="238"/>
      </rPr>
      <t>skupne dim. ca. 112 x 283 cm</t>
    </r>
    <r>
      <rPr>
        <sz val="10"/>
        <rFont val="Verdana"/>
        <family val="2"/>
        <charset val="238"/>
      </rPr>
      <t xml:space="preserve"> </t>
    </r>
  </si>
  <si>
    <r>
      <rPr>
        <sz val="10"/>
        <rFont val="Verdana"/>
        <family val="2"/>
        <charset val="238"/>
      </rPr>
      <t xml:space="preserve">Odpiranje po shemi </t>
    </r>
    <r>
      <rPr>
        <b/>
        <sz val="10"/>
        <rFont val="Verdana"/>
        <family val="2"/>
        <charset val="238"/>
      </rPr>
      <t>ID elementa V10</t>
    </r>
  </si>
  <si>
    <t># dvokrilna vrata 112 x 253, fiksno krilo višine 30 cm kot nadsvetloba</t>
  </si>
  <si>
    <r>
      <rPr>
        <sz val="10"/>
        <rFont val="Verdana"/>
        <family val="2"/>
        <charset val="238"/>
      </rPr>
      <t xml:space="preserve">V10 - asimetrična dvokrilna vrata inštalacijskega jaška </t>
    </r>
    <r>
      <rPr>
        <b/>
        <sz val="10"/>
        <rFont val="Verdana"/>
        <family val="2"/>
        <charset val="238"/>
      </rPr>
      <t>skupne dim. ca. 92 x 283 cm</t>
    </r>
    <r>
      <rPr>
        <sz val="10"/>
        <rFont val="Verdana"/>
        <family val="2"/>
        <charset val="238"/>
      </rPr>
      <t xml:space="preserve"> </t>
    </r>
  </si>
  <si>
    <r>
      <rPr>
        <sz val="10"/>
        <rFont val="Verdana"/>
        <family val="2"/>
        <charset val="238"/>
      </rPr>
      <t xml:space="preserve">Odpiranje po shemi </t>
    </r>
    <r>
      <rPr>
        <b/>
        <sz val="10"/>
        <rFont val="Verdana"/>
        <family val="2"/>
        <charset val="238"/>
      </rPr>
      <t>ID elementa V10.1</t>
    </r>
  </si>
  <si>
    <t># asimetrična dvokrilna vrata 92 x 253, fiksno krilo višine 30 cm kot nadsvetloba</t>
  </si>
  <si>
    <r>
      <rPr>
        <sz val="10"/>
        <rFont val="Verdana"/>
        <family val="2"/>
        <charset val="238"/>
      </rPr>
      <t xml:space="preserve">V10 – asimetrična dvokrilna vrata inštalacijskega jaška </t>
    </r>
    <r>
      <rPr>
        <b/>
        <sz val="10"/>
        <rFont val="Verdana"/>
        <family val="2"/>
        <charset val="238"/>
      </rPr>
      <t>skupne dim. ca. 99 x 283 cm</t>
    </r>
    <r>
      <rPr>
        <sz val="10"/>
        <rFont val="Verdana"/>
        <family val="2"/>
        <charset val="238"/>
      </rPr>
      <t xml:space="preserve"> </t>
    </r>
  </si>
  <si>
    <r>
      <rPr>
        <sz val="10"/>
        <rFont val="Verdana"/>
        <family val="2"/>
        <charset val="238"/>
      </rPr>
      <t xml:space="preserve">Odpiranje po shemi </t>
    </r>
    <r>
      <rPr>
        <b/>
        <sz val="10"/>
        <rFont val="Verdana"/>
        <family val="2"/>
        <charset val="238"/>
      </rPr>
      <t>ID elementa V10.2</t>
    </r>
  </si>
  <si>
    <t># dvokrilna vrata 99 x 253, fiksno krilo višine 30 cm kot nadsvetloba</t>
  </si>
  <si>
    <r>
      <rPr>
        <sz val="10"/>
        <rFont val="Verdana"/>
        <family val="2"/>
        <charset val="238"/>
      </rPr>
      <t xml:space="preserve">V11 - a dvokrilna vrata inštalacijskega jaška </t>
    </r>
    <r>
      <rPr>
        <b/>
        <sz val="10"/>
        <rFont val="Verdana"/>
        <family val="2"/>
        <charset val="238"/>
      </rPr>
      <t>skupne dim. ca. 100 x 278 cm</t>
    </r>
    <r>
      <rPr>
        <sz val="10"/>
        <rFont val="Verdana"/>
        <family val="2"/>
        <charset val="238"/>
      </rPr>
      <t xml:space="preserve"> </t>
    </r>
  </si>
  <si>
    <r>
      <rPr>
        <sz val="10"/>
        <rFont val="Verdana"/>
        <family val="2"/>
        <charset val="238"/>
      </rPr>
      <t xml:space="preserve">Odpiranje po shemi </t>
    </r>
    <r>
      <rPr>
        <b/>
        <sz val="10"/>
        <rFont val="Verdana"/>
        <family val="2"/>
        <charset val="238"/>
      </rPr>
      <t>ID elementa V11</t>
    </r>
  </si>
  <si>
    <t># dvokrilna vrata 100 x 253, fiksno krilo višine 25 cm kot nadsvetloba</t>
  </si>
  <si>
    <t>Zunanja senčila</t>
  </si>
  <si>
    <t xml:space="preserve">Zahteva za zunanja senčila se nanaša na odpornost proti obremenitvam z vetrom. 
</t>
  </si>
  <si>
    <t xml:space="preserve">Priporočilo: priporoča se vgradnja senčil z nastavljivim senčenjem. </t>
  </si>
  <si>
    <t xml:space="preserve">Poleg naštetih, reguliranih lastnosti so za senčila pomembne še druge lastnosti, ki jih proizvajalec le deklarira. Lastnosti, ki so projektno morda določene, so še: 
 mehanska upornost pri pogonu,
 mehanska odpornost pri uporabi.
</t>
  </si>
  <si>
    <t xml:space="preserve">Fasadno stavbno pohištvo v PVC izvedbi; Rw 34 dB; standardna bela barva, Uw = 0,85 W/m2K ali boljše;  </t>
  </si>
  <si>
    <t>Vsa okna, balkonska vrata in stene je opremiti z ostrezno globokimi zunanjimi okenskimi odkapnimi police iz pocinkane tovarniško obarvane pločevine (barva iz standardne lestvice proizvajalca) d = 1,5 mm s standardnimi 'L' ali 'U' zaključki, naklon min. 5 stopinj, odkapni nos min. 5 cm oddaljen od zaključnega sloja fasade; ustrezno globoke notranje okenske police iz trdega PVC, debeline 2,0cm in z zaobljeno zaslonko 2.0cm, bočno zaprte; Pri vratih na balkone in pri požarnih izhodih je uporabiti talni profil, pri katerem višina praga ne bo višja kot 20 mm.</t>
  </si>
  <si>
    <t>Vgradnja na podstavni toplotnoizolativni prekinitveni profil. Balkonska vrata se montirajo na razširitveni profil zaradi prekinitve toplotnega mostu</t>
  </si>
  <si>
    <r>
      <rPr>
        <b/>
        <sz val="10"/>
        <rFont val="Verdana"/>
        <family val="2"/>
        <charset val="238"/>
      </rPr>
      <t xml:space="preserve">Zasteklitve; </t>
    </r>
    <r>
      <rPr>
        <sz val="10"/>
        <rFont val="Verdana"/>
        <family val="2"/>
        <charset val="238"/>
      </rPr>
      <t>vsa okna, balkonska vrata in stene morajo biti zastekljene z izolacijskim steklom ustrezne toplotne izolativnosti, katera skupaj s PVC profilom ne presega Uw  ≤ 0,85 W/m2K ter vrata Ud ≤ 1,6 W/m2K in zvočna izolativnosti 34 dB, test v skladu s standardom EN 717, EN 140-3. Zasteklitve, ki segajo do tal in spodnji pas oken do višine 125 cm morajo biti zasteklene z ustreznim varnostnim steklom. Le tega izbrani izvajalec podrobno definira v delavniški dokumentaciji pred pričetkom montaže glede na potreben razred odpornosti na udar ter možnost poškodb glede na pozicijo zasteklitve na objektu.</t>
    </r>
  </si>
  <si>
    <r>
      <rPr>
        <b/>
        <sz val="10"/>
        <rFont val="Verdana"/>
        <family val="2"/>
        <charset val="238"/>
      </rPr>
      <t xml:space="preserve">Protivlomna zaščita; </t>
    </r>
    <r>
      <rPr>
        <sz val="10"/>
        <rFont val="Verdana"/>
        <family val="2"/>
        <charset val="238"/>
      </rPr>
      <t>fasadno PVC stavbno pohištvo mora skladno s standardom DIN EN 1627:2011 zagotavljati: v pritličnih etažah varnostno stopnjo RC2, v vseh višjih etažah RC1.</t>
    </r>
  </si>
  <si>
    <r>
      <rPr>
        <b/>
        <sz val="10"/>
        <rFont val="Verdana"/>
        <family val="2"/>
        <charset val="238"/>
      </rPr>
      <t xml:space="preserve">Zunanja senčila - </t>
    </r>
    <r>
      <rPr>
        <sz val="10"/>
        <rFont val="Verdana"/>
        <family val="2"/>
        <charset val="238"/>
      </rPr>
      <t xml:space="preserve">nadokenske rolete se montirajo na vseh oknih in balkonskih ali atrijskih vratih stanovanj. </t>
    </r>
  </si>
  <si>
    <t>Dobava in vgradnja nadgradnih rolet z velikostjo zabojnika 170 x 230 mm in topotno prevodnostjo Uw  ≤ 0,85 W/m2K; revizijska odprtina znotraj; alu lamele polnjene s poliuretansko peno višine 37x9 do 39x9 mm; ročno manipuliranje s pomočjo traku na poteg z reduktorjem s prenosom 2:1. Barva lamel in vodil po barvni študiji in potrditivi arhitekta ter naročnika (standardna barvna lestvica dobavitelja).  Glej detajle 1b, 2, 3 in 4b.</t>
  </si>
  <si>
    <t>PVC OKNA in BALKONSKA VRATA</t>
  </si>
  <si>
    <t>Izdelava, dobava in montaža finaliziranih oken, izdelanih po zgoraj navedenih splošnih in posebnih določilih.</t>
  </si>
  <si>
    <t>Velikost okna je prilagoditi dejanski zidarski odprtini mere.</t>
  </si>
  <si>
    <t xml:space="preserve">Izdelava, dobava in montaža nadokenskih rolet s fiksnimi obojestranskimi alu vodili; omarica-podometna vgrajena v izolacijsko fasado. </t>
  </si>
  <si>
    <t>Senčila oken v treh barvah skladno z barvno študijo.</t>
  </si>
  <si>
    <t>Glej detajle 1b, 2, 3 in 4b</t>
  </si>
  <si>
    <t>B.15.1.</t>
  </si>
  <si>
    <r>
      <rPr>
        <sz val="10"/>
        <rFont val="Verdana"/>
        <family val="2"/>
        <charset val="238"/>
      </rPr>
      <t xml:space="preserve">O1 - Enokrilno enodelno okno </t>
    </r>
    <r>
      <rPr>
        <b/>
        <sz val="10"/>
        <rFont val="Verdana"/>
        <family val="2"/>
        <charset val="238"/>
      </rPr>
      <t>dimenzije 98x173cm + nadokenske rolete</t>
    </r>
    <r>
      <rPr>
        <sz val="10"/>
        <rFont val="Verdana"/>
        <family val="2"/>
        <charset val="238"/>
      </rPr>
      <t xml:space="preserve"> </t>
    </r>
    <r>
      <rPr>
        <b/>
        <sz val="10"/>
        <rFont val="Verdana"/>
        <family val="2"/>
        <charset val="238"/>
      </rPr>
      <t>17cm</t>
    </r>
  </si>
  <si>
    <r>
      <rPr>
        <sz val="10"/>
        <rFont val="Verdana"/>
        <family val="2"/>
        <charset val="238"/>
      </rPr>
      <t xml:space="preserve">Delitev in odpiranje po shemi </t>
    </r>
    <r>
      <rPr>
        <b/>
        <sz val="10"/>
        <rFont val="Verdana"/>
        <family val="2"/>
        <charset val="238"/>
      </rPr>
      <t xml:space="preserve">ID elementa O1a </t>
    </r>
  </si>
  <si>
    <t>Protivlomnostni razred RC2</t>
  </si>
  <si>
    <t>lokacija: Pritličje</t>
  </si>
  <si>
    <t>B.15.2.</t>
  </si>
  <si>
    <r>
      <rPr>
        <sz val="10"/>
        <rFont val="Verdana"/>
        <family val="2"/>
        <charset val="238"/>
      </rPr>
      <t xml:space="preserve">Delitev in odpiranje po shemi </t>
    </r>
    <r>
      <rPr>
        <b/>
        <sz val="10"/>
        <rFont val="Verdana"/>
        <family val="2"/>
        <charset val="238"/>
      </rPr>
      <t xml:space="preserve">ID elementa O1b </t>
    </r>
  </si>
  <si>
    <t>lokacija: tipična etaža</t>
  </si>
  <si>
    <t>B.15.3.</t>
  </si>
  <si>
    <r>
      <rPr>
        <sz val="10"/>
        <rFont val="Verdana"/>
        <family val="2"/>
        <charset val="238"/>
      </rPr>
      <t xml:space="preserve">Delitev in odpiranje po shemi </t>
    </r>
    <r>
      <rPr>
        <b/>
        <sz val="10"/>
        <rFont val="Verdana"/>
        <family val="2"/>
        <charset val="238"/>
      </rPr>
      <t>ID elementa O1c</t>
    </r>
  </si>
  <si>
    <t>lokacija: najvišja etaža</t>
  </si>
  <si>
    <t>B.15.4.</t>
  </si>
  <si>
    <r>
      <rPr>
        <sz val="10"/>
        <rFont val="Verdana"/>
        <family val="2"/>
        <charset val="238"/>
      </rPr>
      <t xml:space="preserve">O2 - Enodelno dvokrilno nesimetrično okno </t>
    </r>
    <r>
      <rPr>
        <b/>
        <sz val="10"/>
        <rFont val="Verdana"/>
        <family val="2"/>
        <charset val="238"/>
      </rPr>
      <t>dimenzije 128x173 cm + nadokenske rolete 17cm</t>
    </r>
  </si>
  <si>
    <r>
      <rPr>
        <sz val="10"/>
        <rFont val="Verdana"/>
        <family val="2"/>
        <charset val="238"/>
      </rPr>
      <t xml:space="preserve">Delitev in odpiranje po shemi </t>
    </r>
    <r>
      <rPr>
        <b/>
        <sz val="10"/>
        <rFont val="Verdana"/>
        <family val="2"/>
        <charset val="238"/>
      </rPr>
      <t>ID elementa O2a</t>
    </r>
  </si>
  <si>
    <t>lokacija: pritličje</t>
  </si>
  <si>
    <t>B.15.5.</t>
  </si>
  <si>
    <r>
      <rPr>
        <sz val="10"/>
        <rFont val="Verdana"/>
        <family val="2"/>
        <charset val="238"/>
      </rPr>
      <t xml:space="preserve">Delitev in odpiranje po shemi </t>
    </r>
    <r>
      <rPr>
        <b/>
        <sz val="10"/>
        <rFont val="Verdana"/>
        <family val="2"/>
        <charset val="238"/>
      </rPr>
      <t xml:space="preserve">ID elementa O2b </t>
    </r>
  </si>
  <si>
    <t>B.15.6.</t>
  </si>
  <si>
    <r>
      <rPr>
        <sz val="10"/>
        <rFont val="Verdana"/>
        <family val="2"/>
        <charset val="238"/>
      </rPr>
      <t xml:space="preserve">Delitev in odpiranje po shemi </t>
    </r>
    <r>
      <rPr>
        <b/>
        <sz val="10"/>
        <rFont val="Verdana"/>
        <family val="2"/>
        <charset val="238"/>
      </rPr>
      <t>ID elementa O2c</t>
    </r>
  </si>
  <si>
    <t>B.15.7.</t>
  </si>
  <si>
    <r>
      <rPr>
        <sz val="10"/>
        <color rgb="FF000000"/>
        <rFont val="Verdana"/>
        <family val="2"/>
        <charset val="238"/>
      </rPr>
      <t xml:space="preserve">O2 - Dvodelno enokrilno okno s stransko fiksno zasteklitvijo skupne </t>
    </r>
    <r>
      <rPr>
        <b/>
        <sz val="10"/>
        <color rgb="FF000000"/>
        <rFont val="Verdana"/>
        <family val="2"/>
        <charset val="238"/>
      </rPr>
      <t>dimenzije 130x218 cm + nadokenske rolete 17cm + podložni profil 2cm</t>
    </r>
    <r>
      <rPr>
        <sz val="10"/>
        <color rgb="FF000000"/>
        <rFont val="Verdana"/>
        <family val="2"/>
        <charset val="238"/>
      </rPr>
      <t>, prag max. 2cm, vgradnja nad element za prekinitev toplotnega mostu med etažno in balkonsko ploščo, glej detajl 2a.</t>
    </r>
  </si>
  <si>
    <r>
      <rPr>
        <sz val="10"/>
        <rFont val="Verdana"/>
        <family val="2"/>
        <charset val="238"/>
      </rPr>
      <t xml:space="preserve">Delitev in odpiranje po shemi </t>
    </r>
    <r>
      <rPr>
        <b/>
        <sz val="10"/>
        <rFont val="Verdana"/>
        <family val="2"/>
        <charset val="238"/>
      </rPr>
      <t>ID elementa O2d</t>
    </r>
  </si>
  <si>
    <t>B.15.8.</t>
  </si>
  <si>
    <r>
      <rPr>
        <sz val="10"/>
        <rFont val="Verdana"/>
        <family val="2"/>
        <charset val="238"/>
      </rPr>
      <t xml:space="preserve">O4 - Dvodelna enokrilna balkonska vrata s fiksno zasteklitvijo, skupna </t>
    </r>
    <r>
      <rPr>
        <b/>
        <sz val="10"/>
        <rFont val="Verdana"/>
        <family val="2"/>
        <charset val="238"/>
      </rPr>
      <t xml:space="preserve"> dimenzija 195x218cm + nadokenske rolete 17cm + podložni profil 2cm</t>
    </r>
    <r>
      <rPr>
        <sz val="10"/>
        <rFont val="Verdana"/>
        <family val="2"/>
        <charset val="238"/>
      </rPr>
      <t>, prag max. 2cm, vgradnja nad element za prekinitev toplotnega mostu med etažno in balkonsko ploščo, glej detajl 2a.</t>
    </r>
  </si>
  <si>
    <r>
      <rPr>
        <sz val="10"/>
        <rFont val="Verdana"/>
        <family val="2"/>
        <charset val="238"/>
      </rPr>
      <t xml:space="preserve">Delitev in odpiranje po shemi </t>
    </r>
    <r>
      <rPr>
        <b/>
        <sz val="10"/>
        <rFont val="Verdana"/>
        <family val="2"/>
        <charset val="238"/>
      </rPr>
      <t>ID elementa O4a</t>
    </r>
  </si>
  <si>
    <t>B.15.9.</t>
  </si>
  <si>
    <t>B.15.10.</t>
  </si>
  <si>
    <r>
      <rPr>
        <sz val="10"/>
        <rFont val="Verdana"/>
        <family val="2"/>
        <charset val="238"/>
      </rPr>
      <t xml:space="preserve">Delitev in odpiranje po shemi </t>
    </r>
    <r>
      <rPr>
        <b/>
        <sz val="10"/>
        <rFont val="Verdana"/>
        <family val="2"/>
        <charset val="238"/>
      </rPr>
      <t>ID elementa O4b</t>
    </r>
  </si>
  <si>
    <t>B.15.11.</t>
  </si>
  <si>
    <t>B.15.12.</t>
  </si>
  <si>
    <r>
      <rPr>
        <sz val="10"/>
        <rFont val="Verdana"/>
        <family val="2"/>
        <charset val="238"/>
      </rPr>
      <t xml:space="preserve">O4 - Dvodelna enokrilna balkonska vrata s stransko fiksno zasteklitvijo,  skupna  </t>
    </r>
    <r>
      <rPr>
        <b/>
        <sz val="10"/>
        <rFont val="Verdana"/>
        <family val="2"/>
        <charset val="238"/>
      </rPr>
      <t xml:space="preserve">dimenzija </t>
    </r>
    <r>
      <rPr>
        <b/>
        <sz val="10"/>
        <color rgb="FF000000"/>
        <rFont val="Verdana"/>
        <family val="2"/>
        <charset val="238"/>
      </rPr>
      <t xml:space="preserve">187x217cm + </t>
    </r>
    <r>
      <rPr>
        <b/>
        <sz val="10"/>
        <rFont val="Verdana"/>
        <family val="2"/>
        <charset val="238"/>
      </rPr>
      <t xml:space="preserve">nadokenske rolete 17cm </t>
    </r>
    <r>
      <rPr>
        <b/>
        <sz val="10"/>
        <color rgb="FF000000"/>
        <rFont val="Verdana"/>
        <family val="2"/>
        <charset val="238"/>
      </rPr>
      <t>+ razširitveni profil 9 cm spodaj</t>
    </r>
    <r>
      <rPr>
        <sz val="10"/>
        <rFont val="Verdana"/>
        <family val="2"/>
        <charset val="238"/>
      </rPr>
      <t>,  prag max. 2cm, vgradnja  glej detajl 1b.</t>
    </r>
  </si>
  <si>
    <r>
      <rPr>
        <sz val="10"/>
        <rFont val="Verdana"/>
        <family val="2"/>
        <charset val="238"/>
      </rPr>
      <t xml:space="preserve">Delitev in odpiranje po shemi </t>
    </r>
    <r>
      <rPr>
        <b/>
        <sz val="10"/>
        <rFont val="Verdana"/>
        <family val="2"/>
        <charset val="238"/>
      </rPr>
      <t>ID elementa O4c</t>
    </r>
  </si>
  <si>
    <t>B.15.13.</t>
  </si>
  <si>
    <t>B.15.14.</t>
  </si>
  <si>
    <r>
      <rPr>
        <sz val="10"/>
        <rFont val="Verdana"/>
        <family val="2"/>
        <charset val="238"/>
      </rPr>
      <t xml:space="preserve">Delitev in odpiranje po shemi </t>
    </r>
    <r>
      <rPr>
        <b/>
        <sz val="10"/>
        <rFont val="Verdana"/>
        <family val="2"/>
        <charset val="238"/>
      </rPr>
      <t>ID elementa O4d</t>
    </r>
  </si>
  <si>
    <t>B.15.15.</t>
  </si>
  <si>
    <t>B.15.16.</t>
  </si>
  <si>
    <r>
      <rPr>
        <sz val="10"/>
        <rFont val="Verdana"/>
        <family val="2"/>
        <charset val="238"/>
      </rPr>
      <t xml:space="preserve">O4 - Dvodelna enokrilna balkonska vrata s stransko fiksno zasteklitvijo,  skupna  </t>
    </r>
    <r>
      <rPr>
        <b/>
        <sz val="10"/>
        <rFont val="Verdana"/>
        <family val="2"/>
        <charset val="238"/>
      </rPr>
      <t>dimenzija 193x219cm + nadokenske rolete 17cm + razširitveni profil 30cm spodaj</t>
    </r>
    <r>
      <rPr>
        <sz val="10"/>
        <rFont val="Verdana"/>
        <family val="2"/>
        <charset val="238"/>
      </rPr>
      <t>,  prag max. 2cm, vgradnja glej detajl 4b.</t>
    </r>
  </si>
  <si>
    <r>
      <rPr>
        <sz val="10"/>
        <rFont val="Verdana"/>
        <family val="2"/>
        <charset val="238"/>
      </rPr>
      <t xml:space="preserve">Delitev in odpiranje po shemi </t>
    </r>
    <r>
      <rPr>
        <b/>
        <sz val="10"/>
        <rFont val="Verdana"/>
        <family val="2"/>
        <charset val="238"/>
      </rPr>
      <t>ID elementa O4e</t>
    </r>
  </si>
  <si>
    <t>lokacija: izhod v ložo</t>
  </si>
  <si>
    <r>
      <rPr>
        <sz val="10"/>
        <rFont val="Verdana"/>
        <family val="2"/>
        <charset val="238"/>
      </rPr>
      <t xml:space="preserve">O5 - Dvodelna enokrilna okna,  skupna  </t>
    </r>
    <r>
      <rPr>
        <b/>
        <sz val="10"/>
        <rFont val="Verdana"/>
        <family val="2"/>
        <charset val="238"/>
      </rPr>
      <t>dimenzija 142x218cm + nadokenske rolete 17cm</t>
    </r>
    <r>
      <rPr>
        <sz val="10"/>
        <rFont val="Verdana"/>
        <family val="2"/>
        <charset val="238"/>
      </rPr>
      <t>, vgradnja glej detajl 3a, 3b.</t>
    </r>
  </si>
  <si>
    <r>
      <rPr>
        <sz val="10"/>
        <rFont val="Verdana"/>
        <family val="2"/>
        <charset val="238"/>
      </rPr>
      <t xml:space="preserve">Delitev in odpiranje po shemi </t>
    </r>
    <r>
      <rPr>
        <b/>
        <sz val="10"/>
        <rFont val="Verdana"/>
        <family val="2"/>
        <charset val="238"/>
      </rPr>
      <t>ID elementa O5</t>
    </r>
  </si>
  <si>
    <r>
      <rPr>
        <sz val="10"/>
        <rFont val="Verdana"/>
        <family val="2"/>
        <charset val="238"/>
      </rPr>
      <t xml:space="preserve">Delitev in odpiranje po shemi </t>
    </r>
    <r>
      <rPr>
        <b/>
        <sz val="10"/>
        <rFont val="Verdana"/>
        <family val="2"/>
        <charset val="238"/>
      </rPr>
      <t>ID elementa O6</t>
    </r>
  </si>
  <si>
    <t>pololiva na višini dosega rok</t>
  </si>
  <si>
    <t>lokacija: tipična etaža, stopnišče</t>
  </si>
  <si>
    <t>B.15.17.</t>
  </si>
  <si>
    <r>
      <rPr>
        <sz val="10"/>
        <rFont val="Verdana"/>
        <family val="2"/>
        <charset val="238"/>
      </rPr>
      <t xml:space="preserve">O7 - Enokrilno okno </t>
    </r>
    <r>
      <rPr>
        <b/>
        <sz val="10"/>
        <rFont val="Verdana"/>
        <family val="2"/>
        <charset val="238"/>
      </rPr>
      <t>dimenzije 73x173 cm</t>
    </r>
  </si>
  <si>
    <r>
      <rPr>
        <sz val="10"/>
        <rFont val="Verdana"/>
        <family val="2"/>
        <charset val="238"/>
      </rPr>
      <t xml:space="preserve">Delitev in odpiranje po shemi </t>
    </r>
    <r>
      <rPr>
        <b/>
        <sz val="10"/>
        <rFont val="Verdana"/>
        <family val="2"/>
        <charset val="238"/>
      </rPr>
      <t>ID elementa O7</t>
    </r>
  </si>
  <si>
    <t>protivlomni razred RC2</t>
  </si>
  <si>
    <t>B.15.18.</t>
  </si>
  <si>
    <r>
      <rPr>
        <sz val="10"/>
        <rFont val="Verdana"/>
        <family val="2"/>
        <charset val="238"/>
      </rPr>
      <t xml:space="preserve">O8 - Enokrilna balkonska vrata  </t>
    </r>
    <r>
      <rPr>
        <b/>
        <sz val="10"/>
        <rFont val="Verdana"/>
        <family val="2"/>
        <charset val="238"/>
      </rPr>
      <t>dimenzija 98x219cm + nadokenske rolete 17cm + razširitveni profil 30cm spodaj</t>
    </r>
    <r>
      <rPr>
        <sz val="10"/>
        <rFont val="Verdana"/>
        <family val="2"/>
        <charset val="238"/>
      </rPr>
      <t>,  prag max. 2cm, vgradnja glej detajl 4b.</t>
    </r>
  </si>
  <si>
    <r>
      <rPr>
        <sz val="10"/>
        <rFont val="Verdana"/>
        <family val="2"/>
        <charset val="238"/>
      </rPr>
      <t xml:space="preserve">Delitev in odpiranje po shemi </t>
    </r>
    <r>
      <rPr>
        <b/>
        <sz val="10"/>
        <rFont val="Verdana"/>
        <family val="2"/>
        <charset val="238"/>
      </rPr>
      <t>ID elementa O8</t>
    </r>
  </si>
  <si>
    <r>
      <rPr>
        <sz val="10"/>
        <rFont val="Verdana"/>
        <family val="2"/>
        <charset val="238"/>
      </rPr>
      <t xml:space="preserve">V8 - Vhodna nesimetrična dvokrilna vrata s fiksno obsvetlobo, </t>
    </r>
    <r>
      <rPr>
        <b/>
        <sz val="10"/>
        <rFont val="Verdana"/>
        <family val="2"/>
        <charset val="238"/>
      </rPr>
      <t>ZUNANJA STENA z vhodnimi vrati v objekt</t>
    </r>
  </si>
  <si>
    <r>
      <rPr>
        <sz val="10"/>
        <rFont val="Verdana"/>
        <family val="2"/>
        <charset val="238"/>
      </rPr>
      <t xml:space="preserve">Zunanja nesimetrična dvokrilna alu steklena vrata vhodnega vetrolova svetle z fiksno obsvetlobo in nadsvetlobo z ventus odpiranjem, skupna </t>
    </r>
    <r>
      <rPr>
        <b/>
        <sz val="10"/>
        <rFont val="Verdana"/>
        <family val="2"/>
        <charset val="238"/>
      </rPr>
      <t xml:space="preserve">dimenzija 250/265 cm, </t>
    </r>
    <r>
      <rPr>
        <sz val="10"/>
        <rFont val="Verdana"/>
        <family val="2"/>
        <charset val="238"/>
      </rPr>
      <t xml:space="preserve">dimenzija vrat 57+89/2,14 cm, iz </t>
    </r>
    <r>
      <rPr>
        <b/>
        <sz val="10"/>
        <rFont val="Verdana"/>
        <family val="2"/>
        <charset val="238"/>
      </rPr>
      <t>alu profilov s termo členom</t>
    </r>
    <r>
      <rPr>
        <sz val="10"/>
        <rFont val="Verdana"/>
        <family val="2"/>
        <charset val="238"/>
      </rPr>
      <t>, vrata nesimetrično razdeljena, desno krilo aktivno, levo z možnostjo odpiranja z zatičem, aktivno krilo opremljeno s kljuko na obeh straneh ter samozapiralom, zasteklitev dvoslojno izolacijsko varnostno steklo, pripira 1,5cm.</t>
    </r>
  </si>
  <si>
    <t>* znotraj kljuka, zunaj samo vertikalni potezni ročaj (satinirana inox cev premera 35mm, dolžine 120cm)</t>
  </si>
  <si>
    <t>* vgradni poštni nabiralnik iz prašno barvane, pocinkane pločevine s pokrovom za pošto iz aluminija s tesnilom. Dimenzije enega nabiralnika 310x150x380mm, nabiralniki vgrajeni v fiksno obsvetlobo skladno s shemo.</t>
  </si>
  <si>
    <r>
      <rPr>
        <sz val="10"/>
        <rFont val="Verdana"/>
        <family val="2"/>
        <charset val="238"/>
      </rPr>
      <t xml:space="preserve">Delitev in odpiranje po shemi </t>
    </r>
    <r>
      <rPr>
        <b/>
        <sz val="10"/>
        <rFont val="Verdana"/>
        <family val="2"/>
        <charset val="238"/>
      </rPr>
      <t>ID elementa V8.1 in V8.2</t>
    </r>
  </si>
  <si>
    <r>
      <rPr>
        <sz val="10"/>
        <rFont val="Verdana"/>
        <family val="2"/>
        <charset val="238"/>
      </rPr>
      <t xml:space="preserve">V8 - Vhodna nesimetrična dvokrilna vrata, </t>
    </r>
    <r>
      <rPr>
        <b/>
        <sz val="10"/>
        <rFont val="Verdana"/>
        <family val="2"/>
        <charset val="238"/>
      </rPr>
      <t>ZUNANJA STENA z vhodnimi vrati v objekt</t>
    </r>
  </si>
  <si>
    <r>
      <rPr>
        <sz val="10"/>
        <rFont val="Verdana"/>
        <family val="2"/>
        <charset val="238"/>
      </rPr>
      <t xml:space="preserve">Zunanja nesimetrična dvokrilna alu steklena vrata vhodnega vetrolova  z nadsvetlobo z ventus odpiranjem, skupna dimenzija 150/265 cm, dimenzija vrat 57+93/2,14 cm, iz </t>
    </r>
    <r>
      <rPr>
        <b/>
        <sz val="10"/>
        <rFont val="Verdana"/>
        <family val="2"/>
        <charset val="238"/>
      </rPr>
      <t>alu profilov s termo členom</t>
    </r>
    <r>
      <rPr>
        <sz val="10"/>
        <rFont val="Verdana"/>
        <family val="2"/>
        <charset val="238"/>
      </rPr>
      <t>, vrata nesimetrično razdeljena, desno krilo aktivno, levo z možnostjo odpiranja z zatičem, aktivno krilo opremljeno s kljuko na obeh straneh ter samozapiralom, zasteklitev dvoslojno izolacijsko varnostno steklo</t>
    </r>
    <r>
      <rPr>
        <sz val="10"/>
        <color rgb="FFFF0000"/>
        <rFont val="Verdana"/>
        <family val="2"/>
        <charset val="238"/>
      </rPr>
      <t xml:space="preserve">, </t>
    </r>
    <r>
      <rPr>
        <sz val="10"/>
        <rFont val="Verdana"/>
        <family val="2"/>
        <charset val="238"/>
      </rPr>
      <t>pripira 1,5cm.</t>
    </r>
  </si>
  <si>
    <r>
      <rPr>
        <sz val="10"/>
        <rFont val="Verdana"/>
        <family val="2"/>
        <charset val="238"/>
      </rPr>
      <t xml:space="preserve">Delitev in odpiranje po shemi </t>
    </r>
    <r>
      <rPr>
        <b/>
        <sz val="10"/>
        <rFont val="Verdana"/>
        <family val="2"/>
        <charset val="238"/>
      </rPr>
      <t>ID elementa V8.3 in V8.4</t>
    </r>
  </si>
  <si>
    <r>
      <rPr>
        <sz val="10"/>
        <rFont val="Verdana"/>
        <family val="2"/>
        <charset val="238"/>
      </rPr>
      <t xml:space="preserve">V9 - Vhodna nesimetrična dvokrilna vrata s fiksno obsvetlobo, </t>
    </r>
    <r>
      <rPr>
        <b/>
        <sz val="10"/>
        <rFont val="Verdana"/>
        <family val="2"/>
        <charset val="238"/>
      </rPr>
      <t>NOTRANJA STENA z vhodnimi vrati v hodnik</t>
    </r>
  </si>
  <si>
    <r>
      <rPr>
        <sz val="10"/>
        <rFont val="Verdana"/>
        <family val="2"/>
        <charset val="238"/>
      </rPr>
      <t xml:space="preserve">Notranja nesimetrična dvokrilna alu steklena vrata vhodnega vetrolova z obsvetlobo in nadsvetlobo z ventus odpiranjem, skupna </t>
    </r>
    <r>
      <rPr>
        <b/>
        <sz val="10"/>
        <rFont val="Verdana"/>
        <family val="2"/>
        <charset val="238"/>
      </rPr>
      <t xml:space="preserve">dimenzija 250/265 cm, </t>
    </r>
    <r>
      <rPr>
        <sz val="10"/>
        <rFont val="Verdana"/>
        <family val="2"/>
        <charset val="238"/>
      </rPr>
      <t xml:space="preserve">dimenzija vrat 57+89/214 cm, iz </t>
    </r>
    <r>
      <rPr>
        <b/>
        <sz val="10"/>
        <rFont val="Verdana"/>
        <family val="2"/>
        <charset val="238"/>
      </rPr>
      <t>alu profilov BREZ termo člena</t>
    </r>
    <r>
      <rPr>
        <sz val="10"/>
        <rFont val="Verdana"/>
        <family val="2"/>
        <charset val="238"/>
      </rPr>
      <t>, vrata nesimetrično razdeljena, desno krilo aktivno, levo z možnostjo odpiranja z zatičem, aktivno krilo opremljeno s kljuko na obeh straneh ter samozapiralom, zasteklitev dvoslojno izolacijsko varnostno steklo, pripira 1,5cm.</t>
    </r>
  </si>
  <si>
    <r>
      <rPr>
        <sz val="10"/>
        <rFont val="Verdana"/>
        <family val="2"/>
        <charset val="238"/>
      </rPr>
      <t xml:space="preserve">Vratna krila so opremljena s sistemskim okovjem, valjčni tečaji, cilindrični vložek generalnega ključa, samozapiralo. Vgrajena </t>
    </r>
    <r>
      <rPr>
        <b/>
        <sz val="10"/>
        <rFont val="Verdana"/>
        <family val="2"/>
        <charset val="238"/>
      </rPr>
      <t>elektro ključavnica</t>
    </r>
    <r>
      <rPr>
        <sz val="10"/>
        <rFont val="Verdana"/>
        <family val="2"/>
        <charset val="238"/>
      </rPr>
      <t>, vezana na domofon. Vse kljuke, ročaji po izbiri projektanta in naročnika iz asortimana dobavitelja.</t>
    </r>
  </si>
  <si>
    <r>
      <rPr>
        <sz val="10"/>
        <rFont val="Verdana"/>
        <family val="2"/>
        <charset val="238"/>
      </rPr>
      <t xml:space="preserve">Delitev in odpiranje po shemi </t>
    </r>
    <r>
      <rPr>
        <b/>
        <sz val="10"/>
        <rFont val="Verdana"/>
        <family val="2"/>
        <charset val="238"/>
      </rPr>
      <t>ID elementa V9.1 in V9.2</t>
    </r>
  </si>
  <si>
    <r>
      <rPr>
        <sz val="10"/>
        <rFont val="Verdana"/>
        <family val="2"/>
        <charset val="238"/>
      </rPr>
      <t xml:space="preserve">V9 - Vhodna nesimetrična dvokrilna, </t>
    </r>
    <r>
      <rPr>
        <b/>
        <sz val="10"/>
        <rFont val="Verdana"/>
        <family val="2"/>
        <charset val="238"/>
      </rPr>
      <t>NOTRANJA STENA z vhodnimi vrati v hodnik</t>
    </r>
  </si>
  <si>
    <r>
      <rPr>
        <sz val="10"/>
        <rFont val="Verdana"/>
        <family val="2"/>
        <charset val="238"/>
      </rPr>
      <t xml:space="preserve">Notranja nesimetrična dvokrilna alu steklena vrata vhodnega vetrolova z nadsvetlobo z ventus odpiranjem, skupna </t>
    </r>
    <r>
      <rPr>
        <b/>
        <sz val="10"/>
        <rFont val="Verdana"/>
        <family val="2"/>
        <charset val="238"/>
      </rPr>
      <t xml:space="preserve">dimenzija 150/265 cm, </t>
    </r>
    <r>
      <rPr>
        <sz val="10"/>
        <rFont val="Verdana"/>
        <family val="2"/>
        <charset val="238"/>
      </rPr>
      <t xml:space="preserve">dimenzija vrat 93+57/214 cm, iz </t>
    </r>
    <r>
      <rPr>
        <b/>
        <sz val="10"/>
        <rFont val="Verdana"/>
        <family val="2"/>
        <charset val="238"/>
      </rPr>
      <t>alu profilov BREZ termo člena</t>
    </r>
    <r>
      <rPr>
        <sz val="10"/>
        <rFont val="Verdana"/>
        <family val="2"/>
        <charset val="238"/>
      </rPr>
      <t>, vrata nesimetrično razdeljena, desno krilo aktivno, levo z možnostjo odpiranja z zatičem, aktivno krilo opremljeno s kljuko na obeh straneh ter samozapiralom, zasteklitev dvoslojno izolacijsko varnostno steklo, pripira 1,5cm.</t>
    </r>
  </si>
  <si>
    <r>
      <rPr>
        <sz val="10"/>
        <rFont val="Verdana"/>
        <family val="2"/>
        <charset val="238"/>
      </rPr>
      <t xml:space="preserve">Delitev in odpiranje po shemi </t>
    </r>
    <r>
      <rPr>
        <b/>
        <sz val="10"/>
        <rFont val="Verdana"/>
        <family val="2"/>
        <charset val="238"/>
      </rPr>
      <t>ID elementa V9.3 in V9.4</t>
    </r>
  </si>
  <si>
    <r>
      <rPr>
        <sz val="10"/>
        <rFont val="Verdana"/>
        <family val="2"/>
        <charset val="238"/>
      </rPr>
      <t xml:space="preserve">V2.2 - Zasteklitev skupnega prostora, </t>
    </r>
    <r>
      <rPr>
        <b/>
        <sz val="10"/>
        <rFont val="Verdana"/>
        <family val="2"/>
        <charset val="238"/>
      </rPr>
      <t>NOTRANJA STENA z vhodnimi vrati v hodnik</t>
    </r>
  </si>
  <si>
    <r>
      <rPr>
        <sz val="10"/>
        <rFont val="Verdana"/>
        <family val="2"/>
        <charset val="238"/>
      </rPr>
      <t xml:space="preserve">Notranja alu stena z enokrilnimi vrati, skupna </t>
    </r>
    <r>
      <rPr>
        <b/>
        <sz val="10"/>
        <rFont val="Verdana"/>
        <family val="2"/>
        <charset val="238"/>
      </rPr>
      <t xml:space="preserve">dimenzija 210/212 cm, </t>
    </r>
    <r>
      <rPr>
        <sz val="10"/>
        <rFont val="Verdana"/>
        <family val="2"/>
        <charset val="238"/>
      </rPr>
      <t xml:space="preserve">dimenzija enokrilnih vrat 100/208 cm, iz </t>
    </r>
    <r>
      <rPr>
        <b/>
        <sz val="10"/>
        <rFont val="Verdana"/>
        <family val="2"/>
        <charset val="238"/>
      </rPr>
      <t>alu profilov BREZ termo člena</t>
    </r>
    <r>
      <rPr>
        <sz val="10"/>
        <rFont val="Verdana"/>
        <family val="2"/>
        <charset val="238"/>
      </rPr>
      <t>, z možnostjo odpiranja z zatičem, krilo opremljeno s kljuko na obeh straneh ter samozapiralom, zasteklitev dvoslojno izolacijsko varnostno steklo, pripira 1,5cm.</t>
    </r>
  </si>
  <si>
    <r>
      <rPr>
        <sz val="10"/>
        <rFont val="Verdana"/>
        <family val="2"/>
        <charset val="238"/>
      </rPr>
      <t xml:space="preserve">Delitev in odpiranje po shemi </t>
    </r>
    <r>
      <rPr>
        <b/>
        <sz val="10"/>
        <rFont val="Verdana"/>
        <family val="2"/>
        <charset val="238"/>
      </rPr>
      <t>ID elementa V2.2</t>
    </r>
  </si>
  <si>
    <r>
      <rPr>
        <sz val="10"/>
        <rFont val="Verdana"/>
        <family val="2"/>
        <charset val="238"/>
      </rPr>
      <t xml:space="preserve">V2.2b - Zasteklitev skupnega prostora, </t>
    </r>
    <r>
      <rPr>
        <b/>
        <sz val="10"/>
        <rFont val="Verdana"/>
        <family val="2"/>
        <charset val="238"/>
      </rPr>
      <t>NOTRANJA STENA</t>
    </r>
  </si>
  <si>
    <r>
      <rPr>
        <sz val="10"/>
        <rFont val="Verdana"/>
        <family val="2"/>
        <charset val="238"/>
      </rPr>
      <t xml:space="preserve">Notranja alu stena, skupna </t>
    </r>
    <r>
      <rPr>
        <b/>
        <sz val="10"/>
        <rFont val="Verdana"/>
        <family val="2"/>
        <charset val="238"/>
      </rPr>
      <t>dimenzija 150/212 cm,</t>
    </r>
    <r>
      <rPr>
        <sz val="10"/>
        <rFont val="Verdana"/>
        <family val="2"/>
        <charset val="238"/>
      </rPr>
      <t xml:space="preserve"> iz </t>
    </r>
    <r>
      <rPr>
        <b/>
        <sz val="10"/>
        <rFont val="Verdana"/>
        <family val="2"/>
        <charset val="238"/>
      </rPr>
      <t>alu profilov BREZ termo člena</t>
    </r>
    <r>
      <rPr>
        <sz val="10"/>
        <rFont val="Verdana"/>
        <family val="2"/>
        <charset val="238"/>
      </rPr>
      <t>, zasteklitev dvoslojno izolacijsko varnostno steklo.</t>
    </r>
  </si>
  <si>
    <r>
      <rPr>
        <sz val="10"/>
        <rFont val="Verdana"/>
        <family val="2"/>
        <charset val="238"/>
      </rPr>
      <t xml:space="preserve">Delitev po shemi </t>
    </r>
    <r>
      <rPr>
        <b/>
        <sz val="10"/>
        <rFont val="Verdana"/>
        <family val="2"/>
        <charset val="238"/>
      </rPr>
      <t>ID elementa V2.2b</t>
    </r>
  </si>
  <si>
    <r>
      <rPr>
        <sz val="10"/>
        <rFont val="Verdana"/>
        <family val="2"/>
        <charset val="238"/>
      </rPr>
      <t xml:space="preserve">V12 - Vhodna enokrilna alu vrata s fiksno obsvetlobo, </t>
    </r>
    <r>
      <rPr>
        <b/>
        <sz val="10"/>
        <rFont val="Verdana"/>
        <family val="2"/>
        <charset val="238"/>
      </rPr>
      <t>ZUNANJA STENA z vhodnimi vrati v kolesarnico</t>
    </r>
  </si>
  <si>
    <r>
      <rPr>
        <sz val="10"/>
        <rFont val="Verdana"/>
        <family val="2"/>
        <charset val="238"/>
      </rPr>
      <t xml:space="preserve">Zunanja enokrilna alu vrata kolesarnice z obsvetlobo, </t>
    </r>
    <r>
      <rPr>
        <b/>
        <sz val="10"/>
        <rFont val="Verdana"/>
        <family val="2"/>
        <charset val="238"/>
      </rPr>
      <t>skupna dimenzija 205/220 cm</t>
    </r>
    <r>
      <rPr>
        <sz val="10"/>
        <rFont val="Verdana"/>
        <family val="2"/>
        <charset val="238"/>
      </rPr>
      <t xml:space="preserve">, dimenzija vrat 102,5/220 cm, iz </t>
    </r>
    <r>
      <rPr>
        <b/>
        <sz val="10"/>
        <rFont val="Verdana"/>
        <family val="2"/>
        <charset val="238"/>
      </rPr>
      <t>alu profilov s termo členom</t>
    </r>
    <r>
      <rPr>
        <sz val="10"/>
        <rFont val="Verdana"/>
        <family val="2"/>
        <charset val="238"/>
      </rPr>
      <t>, krilo z 'nogico' za pridržanje odprih vrat,  krilo opremljeno s kljuko na obeh straneh ter samozapiralom, zasteklitev dvoslojno izolacijsko varnostno steklo, pripira 1,5cm.</t>
    </r>
  </si>
  <si>
    <r>
      <rPr>
        <sz val="10"/>
        <rFont val="Verdana"/>
        <family val="2"/>
        <charset val="238"/>
      </rPr>
      <t xml:space="preserve">Delitev in odpiranje po shemi </t>
    </r>
    <r>
      <rPr>
        <b/>
        <sz val="10"/>
        <rFont val="Verdana"/>
        <family val="2"/>
        <charset val="238"/>
      </rPr>
      <t>ID elementa V12</t>
    </r>
  </si>
  <si>
    <r>
      <rPr>
        <sz val="10"/>
        <rFont val="Verdana"/>
        <family val="2"/>
        <charset val="238"/>
      </rPr>
      <t xml:space="preserve">V1 - vhodna vrata stanovanj  </t>
    </r>
    <r>
      <rPr>
        <b/>
        <sz val="10"/>
        <rFont val="Verdana"/>
        <family val="2"/>
        <charset val="238"/>
      </rPr>
      <t>90x210 cm</t>
    </r>
  </si>
  <si>
    <r>
      <rPr>
        <sz val="10"/>
        <rFont val="Verdana"/>
        <family val="2"/>
        <charset val="238"/>
      </rPr>
      <t xml:space="preserve">Delitev in odpiranje po shemi </t>
    </r>
    <r>
      <rPr>
        <b/>
        <sz val="10"/>
        <rFont val="Verdana"/>
        <family val="2"/>
        <charset val="238"/>
      </rPr>
      <t>ID elementa V1</t>
    </r>
  </si>
  <si>
    <r>
      <rPr>
        <sz val="10"/>
        <rFont val="Verdana"/>
        <family val="2"/>
        <charset val="238"/>
      </rPr>
      <t xml:space="preserve">V4 - vrata v hodnik shramb  </t>
    </r>
    <r>
      <rPr>
        <b/>
        <sz val="10"/>
        <rFont val="Verdana"/>
        <family val="2"/>
        <charset val="238"/>
      </rPr>
      <t>90x208 cm</t>
    </r>
  </si>
  <si>
    <r>
      <rPr>
        <sz val="10"/>
        <rFont val="Verdana"/>
        <family val="2"/>
        <charset val="238"/>
      </rPr>
      <t xml:space="preserve">Delitev in odpiranje po shemi </t>
    </r>
    <r>
      <rPr>
        <b/>
        <sz val="10"/>
        <rFont val="Verdana"/>
        <family val="2"/>
        <charset val="238"/>
      </rPr>
      <t>ID elementa V4</t>
    </r>
  </si>
  <si>
    <r>
      <rPr>
        <sz val="10"/>
        <rFont val="Verdana"/>
        <family val="2"/>
        <charset val="238"/>
      </rPr>
      <t>V5 - vrata shramb</t>
    </r>
    <r>
      <rPr>
        <b/>
        <sz val="10"/>
        <rFont val="Verdana"/>
        <family val="2"/>
        <charset val="238"/>
      </rPr>
      <t xml:space="preserve"> 80*208 cm</t>
    </r>
  </si>
  <si>
    <r>
      <rPr>
        <sz val="10"/>
        <rFont val="Verdana"/>
        <family val="2"/>
        <charset val="238"/>
      </rPr>
      <t xml:space="preserve">Delitev in odpiranje po shemi </t>
    </r>
    <r>
      <rPr>
        <b/>
        <sz val="10"/>
        <rFont val="Verdana"/>
        <family val="2"/>
        <charset val="238"/>
      </rPr>
      <t>ID elementa V5</t>
    </r>
  </si>
  <si>
    <t>* enokrilna vrata v shrambe
* bela barva krila in podboja
* vogalni podboj z vsem okovjem, vgradnja v zidano steno debeline 10cm
* kovinsko krilo, večina površine mreža 40x40, samozapiralo v tečaju
* čista dimenzija vrat min. 80x208 cm
* zidarska odprtina glede na dobavitelja vrat
* kovinska kljuka na obeh straneh
* ključavnica cilindrični vložek
* mehanizem za odpiranje v mat-krom izvedbi
* tesnilo 
* nosilnost nasadil skladna s širino in težo vratnega krila (ne sme priti do povešanja ali drugih nepravilnosti)
* ostalo skladno s splošnimi določili</t>
  </si>
  <si>
    <t>KONTAKTNE in OBEŠENE FASADE</t>
  </si>
  <si>
    <t>Način vgradnje ter namen uporabe materiala mora biti skladen z navodili oz. priporočili proizvajalca fasadnega sistema. Za posamezne fasade je obvezna uporaba fasadnega sistema s »CE« oznako enega od proizvajalcev: uporabljene so lahko samo komponente, ki so navedene v tehnični specifikaciji (STS ali ETA). Če ni v posameznih postavkah določeno drugače, je v cenah po e.m. zajeti:</t>
  </si>
  <si>
    <t xml:space="preserve">• vse iz splošnih določil za vse vrste del,
• snemanje potrebnih izmer na objektu in poročilo o merah pred začetkom del, 
• priprava (kataloških) detajlov za izvedbo odkpanih profilov, obdelavo špalet, stikov s stavbnim pohištvom, 
• čiščenje in pripravo površin pred pričetkom dela, 
• po potrebi izpiranje/čiščenje površin na objektu in izvedbo vseh ostalih pripravljalnih del na objektu,
• dodatke za oteževalne okoliščine, razen kadar je v opisu postavke ali v pravilih obračuna drugače navedeno,
</t>
  </si>
  <si>
    <t xml:space="preserve">• Pravilnik o zaščiti stavb pred vlago,
• Pravilnik o učinkoviti rabi energije,
• tehnične specifikacije (STS ali ETA) dobavitelja sistema.
</t>
  </si>
  <si>
    <t>Cene po enoti mere morajo vsebovati;</t>
  </si>
  <si>
    <t>vsa potrebna pripravljalna dela, vsa potrebna merjenja na objektu, vse potrebne transporte do mesta vgrajevanja, skladiščenje materiala na gradbišču, atestiranje materialov in dokazovanje kvalitete z izjavami o lastnostih, atestiranje materialov in dokazovanje kvalitete z atesti, vso potrebno delo za dokončanje izdelka, vsa potrebna pomožna sredstva na objektu kot so lestve, pomični delovni odri ..., usklajevanje z osnovnim načrtom in posvetovanje z naročnikom in projektantom.</t>
  </si>
  <si>
    <t>Kontaktne fasade</t>
  </si>
  <si>
    <t xml:space="preserve">Kontaktne, tanko- in debeloslojne fasade (ETICS – External Thermal Insulation Composite System) izvajamo le kot fasadne sisteme, za katere je izdano evropsko ali slovensko tehnično soglasje. Tehnično soglasje zajema tudi natančna navodila za vgradnjo, vštevši zahteve za podlago, ki jih je treba strogo upoštevati. 
Podlaga mora biti suha, utrjena in ravna. Biti mora tudi očiščena, predvsem pa ne sme imeti madežev od opažnega olja. Če ni v sistemu drugače določeno, sme ravnost podlage odstopati za največ 1 cm na 3 m oz. dopustnimi odstopanji po DIN 18202. Priprava podlage po potrebi (porozna ali mehansko slabša podlaga) obsega utrjevanje s prednamazi. Uporabljati se smejo le prednamazi, ki so del izbranega fasadnega sistema. Mešanje posameznih komponent iz različnih sistemov ni dopustno. 
Za druge zaključne sloje (recimo keramika) je treba uporabljati tehnično preverjen sistem (STS) z navodili za vgradnjo. Zahteve za podlago so enake.
</t>
  </si>
  <si>
    <t>Prezračevane fasade</t>
  </si>
  <si>
    <t>Podlaga za prezračevano fasado mora biti dovolj utrjena, da omogoča namestitev nosilne podkonstrukcije oziroma sider, za obzidane neprezračevane fasade pa mora biti poleg tega zagotovljeno temeljenje oziroma ustrezni nosilni elementi obzidave, fiksirani na nosilno konstrukcijo. Pri tem je treba upoštevati mehanske obremenitve fasade: lastno težo, obremenitev z vetrom, potresno obremenitev in druge mehanske obremenitve. 
Ravnost podlage za izvedbo prezračevane fasade je pri uporabi mehkih izolacijskih materialov razmeroma neobčutljiva, vendar podlaga ne sme imeti večjih zob in štrlin, ki bi lahko preprečevale stik med podlago in toplotno izolacijo. 
V prezračevanih fasadah uporabljamo primerno toplotno izolacijo, ki izpolnjuje zahteve za toplotnoizolacijske materiale</t>
  </si>
  <si>
    <t>Pri prevzemu materiala/proizvodov je treba od dobavitelja zahtevati izjavo o skladnosti po ZGPro-1 in tudi kopijo STS ali ETA oziroma ko se skladnost posameznih elementov fasadnega sistema ugotavlja glede na harmonizirani standard (recimo SIST EN 1469 za naravni kamen, SIST EN 438-7 za dekorativne visokotlačne laminate ... ), oznako CE. Preveriti je treba, ali so iz izjave o lastnostih, spremne dokumentacije ali oznake CE razvidne ustrezne (s projektom zahtevane) lastnosti materiala. Poleg tega je treba zagotoviti, da so v sklopu uporabljenih materialov le materiali, ki so v popisu fasadnega sistema v okviru ETA ali STS</t>
  </si>
  <si>
    <t>Kontaktne fasade 
Pred vgradnjo kontaktne fasade in med njo morajo biti zagotovljene ustrezne vremenske razmere – po navodilih proizvajalca. Še posebej je treba spoštovati omejitev glede temperature (več kot 4 °C in manj kot 35 °C), vetra (ne vgrajujemo v močnem vetru), vlage v zraku (ne vgrajujemo pri daljšem obdobju velike vlage zraka) in zaščite pred neposrednim sončnim sevanjem (zaščiteno pred intenzivnim sončnim sevanjem). Zahteve namreč preprečujejo prehitro ali prepočasno sušenje fasade ter zmrzovanje</t>
  </si>
  <si>
    <t>Prezračevane fasade 
Za vgradnjo mehansko pritrjenih in obzidanih prezračevanih fasad ni posebnih pogojev, natančno pa je treba upoštevati navodila proizvajalca pri lepljenih fasadnih sistemih. Lahke fasadne plošče, lepljene na kovinsko podkonstrukcijo, so sistemi, za katere mora biti izdano tehnično soglasje, v katerih so specificirane vse posebne zahteve</t>
  </si>
  <si>
    <t>Izvedba kontaktnih fasad</t>
  </si>
  <si>
    <t>Pri novih gradnjah kontaktno fasado izvedemo le in natančno po navodilih proizvajalca sistema, navedenih v sklopu tehničnega soglasja. 
Opozorilo: posebno pozornost moramo nameniti preprečitvi dviga kapilarne vlage po ometu z območja cokla na območje zidu. Za ta namen na meji med coklom in preostalim zidom uporabimo prekinitev slojev, recimo sistemski kovinski profil z odkapnim nosom.</t>
  </si>
  <si>
    <t>Izvedba prezračevanih fasad</t>
  </si>
  <si>
    <t>Obešene prezračevane fasade izvedemo s podkonstrukcijo, ki jo čvrsto pritrdimo v podlago ali z direktnim sidranjem posameznih fasadnih plošč v nosilno konstrukcijo. Obzidane prezračevane fasade izvedemo s temeljenjem in zidanjem samonosilnega zidu, horizontalnim učvrščevanjem zidu v nosilni zid s sidri ter podpiranjem s horizontalnimi nosilnimi elementi pri večetažnih konstrukcijah.</t>
  </si>
  <si>
    <t xml:space="preserve">Med toplotno izolacijo in oblogo pustimo 3 do 5 cm širok sloj, skozi katerega odvajamo vodno paro, ki difundira skozi toplotno izolacijo. To je sočasno tudi zračni sloj, namenjen prezračevanju in izsuševanju meteorne vlage, ki bi vdrla skozi zaščitni fasadni sloj (oblogo oziroma obzidavo). 
Prezračevalni sloj mora imeti odprtine za vstop in izstop zraka. Običajno so to ustrezno dimenzionirane odprtine v spodnjem delu fasade za vstop in ustrezno dimenzionirane odprtine v zgornjem delu fasade za izstop zraka. Odprtine morajo biti zaščitene z mrežico, ki preprečuje insektom vstop v fasadni sistem. Pri lahki toplotni izolaciji oziroma toplotni izolaciji, ki ne sme biti v stiku z vlago, čez njo namestimo vetrno zaporo, ki je hkrati tudi sekundarna kritina in preprečuje toplotne izgube zaradi vdora hladnega zraka v izolacijski sloj in ga ščiti pred meteorno vlago. </t>
  </si>
  <si>
    <t xml:space="preserve">Dela morajo biti izvedena kakovostno in vestno. Uporabljati se smejo samo materiali, ki so trajni, in na način in v količinah, kot je zanje predvideno. 
</t>
  </si>
  <si>
    <t>Pri kontaktnih fasadah (ETICS – External Thermal Insulation Composite System) vgrajujemo le fasadne sisteme, ki imajo evropsko ali slovensko tehnično soglasje. Izbira generičnega tipa zaključnega sloja ni odločilna (silikatni, silikonski, akrilni ali mineralni)</t>
  </si>
  <si>
    <t>Detajli izvedbe, recimo priključki na okenske police, morajo biti obdelani s trajno elastično tesnilno maso z zadostnim oprijemom na podlago.</t>
  </si>
  <si>
    <t>Zamenjava posameznih komponent sistema ni dopustna. Poleg tega mora biti za proizvod izdan tudi veljaven certifikat za kontrolo proizvodnje ali certifikat za proizvod (odvisno od sistema potrjevanja skladnosti). 
Vgrajevati se sme le  fasadni sistem, ki ustreza zahtevam slovenske zakonodaje za vgradnjo. Zahteve:</t>
  </si>
  <si>
    <t xml:space="preserve"> vodovpojnost zaključnega sloja manjša od 0,5 kg/m2 (po ETAG 004) ali manjša od 0,1 kg/m2 h /2 (po SIST EN 1062-3); 
 upornost difuziji vodne pare sd zaključnega sloja (kontaktni omet in zaključni omet) &lt; 2,0 m za sisteme, v katerih je toplotnoizolacijski sloj iz penjenih materialov;
 upornost difuziji vodne pare sd zaključnega sloja (kontaktni omet in zaključni omet) &lt; 1,0 m za sisteme, v katerih je toplotnoizolacijski sloj iz mineralne volne
</t>
  </si>
  <si>
    <t>Poleg navedenih zahtev je obvezno tudi primerjati performanse sistema z zahtevami za konkretno mesto vgradnje: 
- glede potrebe po mehanskem pritrjevanju (vogali – srk vetra, visoki objekti) in izvedbi pritrjevanja, 
- glede razreda odziva na ogenj in zahtev elaborata požarne zaščite, - glede ustreznosti lastnosti toplotnoizolacijskega materiala, - glede odpornosti proti udarcem.</t>
  </si>
  <si>
    <t xml:space="preserve">Če ni drugače predvideno v projektu, je treba upoštevati vsaj ta priporočila: 
- mehansko pritrjevanje je obvezno za višino nad 8 m; število sider na kvadratni meter površine je odvisno od izvlečne sile sidra (navedeno v ETA) in mora biti zadostno, da zdrži predvidene obremenitve z vetrom (glede na lokacijo in višino stavbe); 
- razred odziva na ogenj A1 ali A2; če je glede na študijo požarne varnosti dopustno, tudi razred odziva na ogenj B; glede kapljanja je priporočljivo zahtevati razred d0
</t>
  </si>
  <si>
    <t>Podkonstrukcija prezračevane fasade mora biti dimenzionirana na mehanske obremenitve za konkretno mesto vgradnje. Te so odvisne tudi od izbrane finalne obloge in njene teže. Podkonstrukcija mora biti izvedena iz trajnih materialov in obstojna pred predvidenimi vremenskimi vplivi. Sidra za pritrjevanje podkonstrukcije morajo imeti znane lastnosti. Če so dana na trg posebej (ne v okviru sistema prezračevane fasade), morajo ustrezati določilom ZGPro-1. Sidra za beton (pritrjevanje fasadnega sistema v nosilno konstrukcijo) morajo imeti ETA ali STS.</t>
  </si>
  <si>
    <t>Vetrna zapora na toplotni izolaciji je lahko integrirana na sami toplotni izolaciji (navadno stekleni volna) ali pa je za to uporabljena paroprepustna folija, ki mora ustrezati zahtevam za paroprepustnost, skladno s projektom gradbene fizike, in zahtevi za odziv na ogenj, če je ta relevantna in predpisana v študiji požarne varnosti.</t>
  </si>
  <si>
    <t>Sidra za pritrjevanje fasadnih plošč na podkonstrukcijo ali neposredno v nosilno konstrukcijo morajo imeti ETA ali STS.</t>
  </si>
  <si>
    <t>Preverjanje konstrukcij in izvedba kontaktne fasade</t>
  </si>
  <si>
    <t>Kontaktna fasada se lahko dela le po navodilih za vgradnjo posameznega fasadnega sistema in zahtevah, navedenih v ETA (STS). 
Fasada mora biti vgrajena v predvidenih debelinah slojev in s predvideno porabo materiala na kvadratni meter površine. Manjša poraba materiala pomeni šibkejše sloje fasade in ni dovoljena. Materiale je treba pripraviti strogo po navodilih proizvajalca sistema. To velja tudi za mešanje z vodo. Napačno mešalno razmerje lahko včasih povzroči nekonsistentne sloje fasadnega sistema. 
Vgraditi je treba predvidena pritrdila in prekinitev toplotne izolacije na zgornjem robu cokla (recimo sistemski kovinski profil z odkapnim nosom, namenjen preprečitvi povečanja kapilarne vlage navzgor po ometu z območja cokla na območje zidu).</t>
  </si>
  <si>
    <t>Splošni videz kontaktne fasade</t>
  </si>
  <si>
    <t>Videz vgrajene fasade mora biti enakomeren, brez večjih delov neenakomerne površinske strukture. Zaključni sloj mora biti enakomerno razdeljen po vsej površini. Barva mora biti enovita, izjema so pastelne barve, pri katerih so dopustna manjša odstopanja.</t>
  </si>
  <si>
    <t>Tolerance mer kontaktne fasade</t>
  </si>
  <si>
    <t>Fasada mora biti izvedena ravno. Ravnost fasade je odvisna predvsem od ravnosti prilepljenega toplotnoizolacijskega sloja, ki mora biti pred nanašanjem zaključnega sloja zravnan in zglajen. 
Odstopanja od ravnosti nimajo funkcionalnega pomena, temveč le estetskega. Praviloma mora biti ravnost zaključnega sloja ± 0,5 mm/m, gledano med poljubnima dvema točkama v okviru razdalje 1 m. Optično: dopustne so le neravnine, vidne v posebnih okoliščinah (osvetlitev le s strani).</t>
  </si>
  <si>
    <t>Preverjanje konstrukcij in izvedba prezračevane fasade</t>
  </si>
  <si>
    <t>Podlaga za izvedbo prezračevanih fasad mora biti dovolj ravna, imeti mora ustrezno konsistenco in pri obzidanih fasadah primerno nosilno podlago (temelji, nosilni fasadni elementi ipd.). Pri dvomu o trdnosti nosilne fasadne podlage za vgrajevanje sider je treba pred aplikacijo fasade izvesti test izvleka sidra, pri čemer je potrebnih vsaj 5 testov. Pri uporabi sider za beton z ETA je treba preveriti ustreznost sidra glede na pričakovano trdnost podlage in predvidene obremenitve.</t>
  </si>
  <si>
    <t>Prezračevalne reže obešenih prezračevanih fasad morajo biti enakomerno razporejene. Pri ventilaciji posameznih elementov (reže med ploščami) morajo biti reže med elementi zadostne, da je lahko z njimi kompenziran toplotni raztezek fasadnih plošč ter da je omogočen stalen pretok zraka. Odstopanje od širine zračnih rež lahko bistveno vpliva na videz fasade. Velikost rež in dopustna odstopanja rež med ploščami določi projektant. Če ni drugih zahtev, je primerna širina prezračevalnih rež približno 5 mm za elemente običajne velikosti (največ etažna višina, širina približno 1 m).</t>
  </si>
  <si>
    <t xml:space="preserve">Prezračevalni sloj, zračna reža med nosilno konstrukcijo z izolacijo in obložnim slojem, mora biti prehodna in enakomerno široka (3 do 5 cm). Pri izvajanju je treba stalno preverjati, da v zračni reži ni ostankov gradbenih materialov (sidra, vložki, malta ... ). Za obzidane prezračevane fasade je že v fazi projektiranja treba predvideti dovolj dimenzionirane vstopne in izstopne odprtine za zrak in jih ob vgradnji dosledno izvesti. </t>
  </si>
  <si>
    <t>Splošni videz prezračevane fasade</t>
  </si>
  <si>
    <t xml:space="preserve">Splošni videz fasade mora biti enoten. Reže med ploščami obešenih prezračevanih fasad morajo biti enakomerne razporejene, pa tudi fuge med obzidanimi prezračevanimi fasadami. Ne sme pa tudi priti do odstopanj od dimenzij fasadnih plošč oziroma fasadnih elementov ter odstopanj od ravnosti fasadnih oblog. Barva in vzorec fasade oziroma fasadnih elementov morata ustrezati projektiranemu. 
Pri nekaterih materialih, kot je naravni kamen, so dopustna odstopanja v barvi in teksturi, ki so posledica naravne heterogenosti v kamnolomu, vendar morajo biti prej določena z enim ali več referenčnimi vzorci, ki so bili osnova projektantu. 
Obložne fasadne plošče oziroma fasadni elementi ne smejo biti poškodovani.
</t>
  </si>
  <si>
    <t>Tolerance mer prezračevane fasade</t>
  </si>
  <si>
    <t>Tolerance dimenzij so navedene pri opisu zahtev za posamezne proizvode. Strožje zahteve lahko navede projektant ali pa so v STS (ETA).</t>
  </si>
  <si>
    <t>V tehnološkem elaboratu mora izvajalec upoštevati določila te smernice. Izdelati mora načrt kontrole izvedenih del (osnutka sta v Prilogi 1 in Prilogi 2)</t>
  </si>
  <si>
    <t xml:space="preserve">Tehnološki elaborat mora izvajalec del pripraviti pred začetkom fasaderskih del. Namen elaborata je določanje osnovnih pogojev za izvedbo del in kontrolnih postopkov med izvajanjem del in po njem. Tehnološki elaborat mora vključevati: </t>
  </si>
  <si>
    <t xml:space="preserve">1. obseg izvajanja del, 
2. navodila dobavitelja sistema za izvedbo in montažo v slovenskem jeziku, 
3. navedbo referenčne dokumentacije, 
4. osnovne pogoje za izvajanje del (strokovna usposobljenost izvajalca, zahtevana dokumentacija, kontrola in skladiščenje materialov pred vgrajevanjem, ustreznost priprave podlage), 
5. metode kontrole kakovosti med izvedbo del in po njej: 
a) vizualna kontrola med izvedbo del (dosledno nameščanje armirne mrežice, dosledno nanašanje  lepila na obod plošče ter v dveh pasovih na ploščo ali 4 potičke lepila na m2, če s sistemom ni  drugače določeno), 
b) preskus oprijema po izvedbi del (porušitev v izolaciji ali več kot 80 kPa), 
6. navedbo izvajalcev kontrole in izjavo o njihovi usposobljenosti. 
</t>
  </si>
  <si>
    <t xml:space="preserve">PRILOGA 1: Osnutek plana kontrole za kontaktne fasade </t>
  </si>
  <si>
    <t xml:space="preserve">PRILOGA 2: Osnutek plana kontrole za obešene fasade </t>
  </si>
  <si>
    <t xml:space="preserve">B.8.1 </t>
  </si>
  <si>
    <t>Kontaktna fasada</t>
  </si>
  <si>
    <t>Fasaderska dela morajo biti iz kvalitetnega materiala in v skladu z veljavnimi tehnicnim predpisi in standardi za ta dela.</t>
  </si>
  <si>
    <r>
      <rPr>
        <sz val="10"/>
        <rFont val="Verdana"/>
        <family val="2"/>
        <charset val="238"/>
      </rPr>
      <t xml:space="preserve">Fasaderska dela morajo biti izvedena skladno z določili </t>
    </r>
    <r>
      <rPr>
        <b/>
        <sz val="10"/>
        <rFont val="Verdana"/>
        <family val="2"/>
        <charset val="238"/>
      </rPr>
      <t>Tehnične smernice za pravilno izvedbo kontaktnih toplotnoizolacijskih fasadnih sistemov TS PFSTI 01</t>
    </r>
    <r>
      <rPr>
        <sz val="10"/>
        <rFont val="Verdana"/>
        <family val="2"/>
        <charset val="238"/>
      </rPr>
      <t>, katero je izdalo GIZ proizvajalcev fasadnih sistemov in toplotnih izolacij</t>
    </r>
  </si>
  <si>
    <t xml:space="preserve">Mehansko pritrjevanje fasadnih plošč s stališča požarne varnosti: Izvajalec sistema kontaktne tankoslojne fasade mora za svoj sistem predložiti dokazilo o ustreznosti glede protipožarnih zahtev za fasado po DIN -normah. </t>
  </si>
  <si>
    <r>
      <rPr>
        <sz val="10"/>
        <rFont val="Verdana"/>
        <family val="2"/>
        <charset val="238"/>
      </rPr>
      <t>Obračun: V predizmerah</t>
    </r>
    <r>
      <rPr>
        <b/>
        <sz val="10"/>
        <rFont val="Verdana"/>
        <family val="2"/>
        <charset val="238"/>
      </rPr>
      <t xml:space="preserve"> je zajeta dejansko izvršena količina.</t>
    </r>
    <r>
      <rPr>
        <sz val="10"/>
        <rFont val="Verdana"/>
        <family val="2"/>
        <charset val="238"/>
      </rPr>
      <t xml:space="preserve"> To pomeni, da </t>
    </r>
    <r>
      <rPr>
        <b/>
        <sz val="10"/>
        <rFont val="Verdana"/>
        <family val="2"/>
        <charset val="238"/>
      </rPr>
      <t>se vse okenske, vratne in ostale površine, večje od 0,1 m2, odštevajo</t>
    </r>
    <r>
      <rPr>
        <sz val="10"/>
        <rFont val="Verdana"/>
        <family val="2"/>
        <charset val="238"/>
      </rPr>
      <t>. V obračunsko mero po m2 spadajo vse špalete do širine 20cm. Špalete širine večje od 20cm se obračunavajo posebej po dejansko izvršeni površini. Spodnja špaleta pod okensko polico se obdela vodotesno v ustreznem naklonu (enakem samonosni okenski polici) z armirnim slojem. Po potrebi se pod okenski okvir namesti morebiti manjkajoča montažna pena.</t>
    </r>
  </si>
  <si>
    <t>Profili: Samo profili za prekrivanje dilatacij in profili vgrajeni na izrecno željo investitorja se obračunavajo posebej vsi ostali vogalni in drugi zaščitni profili so zajeti v ceni po  enoti mere ( m2 ) in se ne obračunavajo posebej. Pri izvedbi tankoslojne topolotnoizolacijske fasade je obvezno upoštevati, da so vsi vertikalni, horizontalni zaključki in špalete ojačani s standardnimi kotnimi profili proizvajalca fasade: vogalniki, zaključne letve, odkapni profili nad okni in diagonalne ojačitve armature okoli okenskih in vratnih odprtin.</t>
  </si>
  <si>
    <t>Zaščita: Zaščito oken, vrat, polic in podobnega pred onesnaženjem med izvedbo kontaktne fasade je vkalkulirati v c.e.m..</t>
  </si>
  <si>
    <t>B.8.1.1</t>
  </si>
  <si>
    <r>
      <rPr>
        <b/>
        <sz val="10"/>
        <rFont val="Verdana"/>
        <family val="2"/>
        <charset val="238"/>
      </rPr>
      <t xml:space="preserve">Termoizolacijsko fasadno oplaščenje </t>
    </r>
    <r>
      <rPr>
        <sz val="10"/>
        <rFont val="Verdana"/>
        <family val="2"/>
        <charset val="238"/>
      </rPr>
      <t>(TIFO) s ploščami ekspandiranega polistirena EPS-F (PEP) za kontaktne fasade, toplotna prevodnost λ=0,039 W/mK, standard SIST EN 13163. Razplastna trdnost TR150. Razred gorljivosti E po EN 13501-1 oz B1 po DIN 4102</t>
    </r>
  </si>
  <si>
    <r>
      <rPr>
        <b/>
        <sz val="10"/>
        <rFont val="Verdana"/>
        <family val="2"/>
        <charset val="238"/>
      </rPr>
      <t xml:space="preserve">Priprava podlage: čiščenje in </t>
    </r>
    <r>
      <rPr>
        <sz val="10"/>
        <rFont val="Verdana"/>
        <family val="2"/>
        <charset val="238"/>
      </rPr>
      <t>premaz fasadnih zidov z veznim premazom skladno z navodili proizvajalca sistema na poplnoma suho podlago</t>
    </r>
  </si>
  <si>
    <r>
      <rPr>
        <b/>
        <sz val="10"/>
        <rFont val="Verdana"/>
        <family val="2"/>
        <charset val="238"/>
      </rPr>
      <t>Vgrajevanje PEP:</t>
    </r>
    <r>
      <rPr>
        <sz val="10"/>
        <rFont val="Verdana"/>
        <family val="2"/>
        <charset val="238"/>
      </rPr>
      <t xml:space="preserve"> nanos lepila linijsko po robovih in točkovno na sredini, pokrivnost najmanj 40%, polaganje skladno z navodili proizvajalca </t>
    </r>
  </si>
  <si>
    <t>Lepljenje naj bo skladno s spodnjimi smernicami:
 zamik vsake naslednje vrste plošč naj bo min.30 cm
 na vogalih odprtin uporabljamo cele plošče
 na vogalih objekta naj se stikujejo po principu zidanja
 v območju močenja (na coklu) objekta uporaba XPS plošč.</t>
  </si>
  <si>
    <r>
      <rPr>
        <b/>
        <sz val="10"/>
        <rFont val="Verdana"/>
        <family val="2"/>
        <charset val="238"/>
      </rPr>
      <t xml:space="preserve">Nad fasadnimi odprtinami </t>
    </r>
    <r>
      <rPr>
        <sz val="10"/>
        <rFont val="Verdana"/>
        <family val="2"/>
        <charset val="238"/>
      </rPr>
      <t xml:space="preserve">je namesto EPS-F plošč v višini 20 cm in 30 cm levo in desno od širine odprtine vgraditi fasadne </t>
    </r>
    <r>
      <rPr>
        <b/>
        <sz val="10"/>
        <rFont val="Verdana"/>
        <family val="2"/>
        <charset val="238"/>
      </rPr>
      <t>plošče iz kamene volne - lamele.</t>
    </r>
  </si>
  <si>
    <r>
      <rPr>
        <b/>
        <sz val="10"/>
        <rFont val="Verdana"/>
        <family val="2"/>
        <charset val="238"/>
      </rPr>
      <t>Sidranje PEP</t>
    </r>
    <r>
      <rPr>
        <sz val="10"/>
        <rFont val="Verdana"/>
        <family val="2"/>
        <charset val="238"/>
      </rPr>
      <t>: mehansko pritrjevanje plošč s poglobljenimi sidri s polnilnim pokrovčkom, na površinah 6 sider/m2, na vogalih 8 sider/m2, vgrajevanje skladno z navodili proizvajalca</t>
    </r>
  </si>
  <si>
    <t>Pred izvedbo armirnega sloja moramo zatesniti vse morebitne rege med EPS fasadnimi ploščami. Prav tako obrusiti vse neujemajoče stike med EPS ploščami.</t>
  </si>
  <si>
    <r>
      <rPr>
        <b/>
        <sz val="10"/>
        <rFont val="Verdana"/>
        <family val="2"/>
        <charset val="238"/>
      </rPr>
      <t>Armirni sloj:</t>
    </r>
    <r>
      <rPr>
        <sz val="10"/>
        <rFont val="Verdana"/>
        <family val="2"/>
        <charset val="238"/>
      </rPr>
      <t xml:space="preserve"> nanos osnovnega ometa  deb min. 6 mm in polaganje armirne mrežice  v zunanjo tretjino malte skladno z navodili proizvajalca vključno z vgradnjo vseh vogalnih, odkapnih in priključnih profilov </t>
    </r>
  </si>
  <si>
    <r>
      <rPr>
        <b/>
        <sz val="10"/>
        <rFont val="Verdana"/>
        <family val="2"/>
        <charset val="238"/>
      </rPr>
      <t>Stik fasade in okenske poličke:</t>
    </r>
    <r>
      <rPr>
        <sz val="10"/>
        <rFont val="Verdana"/>
        <family val="2"/>
        <charset val="238"/>
      </rPr>
      <t xml:space="preserve"> Na objektu je predvidena vgradnja okenskih polic iz pločevine. Pod okensko polico se vgradi polimer cementna izolacija deb. 2-3 cm, da ne bi prihajalo do direktnega toplotnega mostu in kondenziranja na tem delu. V vogale in na stik z okenskim okvirjem se namesti samolepilni tesnilni trak. Police se Vgadijo podometno v izolacijo z vstavitvijo ekspanzijskega traku na stik med izolacijo, okenskim okvirom in polico. Dodatna zatesnitev s trajno elastičnim
kitom. Padec police najmanj 5°.</t>
    </r>
  </si>
  <si>
    <t>(zaključni sloj posebna postavka)</t>
  </si>
  <si>
    <t>B.8.1.1.1</t>
  </si>
  <si>
    <r>
      <rPr>
        <b/>
        <sz val="10"/>
        <rFont val="Verdana"/>
        <family val="2"/>
        <charset val="238"/>
      </rPr>
      <t>TIFO s PEP 16 cm brez zaključnega sloja</t>
    </r>
    <r>
      <rPr>
        <sz val="10"/>
        <rFont val="Verdana"/>
        <family val="2"/>
        <charset val="238"/>
      </rPr>
      <t>, termoizolacijske plošče EPS-F deb. 16 cm, pritrjene na zunanje AB zidove</t>
    </r>
  </si>
  <si>
    <t>lokacija: nad pritličjem</t>
  </si>
  <si>
    <t>B.8.1.1.2</t>
  </si>
  <si>
    <r>
      <rPr>
        <b/>
        <sz val="10"/>
        <rFont val="Verdana"/>
        <family val="2"/>
        <charset val="238"/>
      </rPr>
      <t>TIFO s PEP 16 cm brez zaključnega sloja</t>
    </r>
    <r>
      <rPr>
        <sz val="10"/>
        <rFont val="Verdana"/>
        <family val="2"/>
        <charset val="238"/>
      </rPr>
      <t>, termoizolacijske plošče EPS-F deb. 16 cm, pritrjene na strop lož</t>
    </r>
  </si>
  <si>
    <t>lokacija: lože najvišje etaže, vhodna niša</t>
  </si>
  <si>
    <t>B.8.1.1.3.</t>
  </si>
  <si>
    <t>B.8.1.1.4.</t>
  </si>
  <si>
    <r>
      <rPr>
        <b/>
        <sz val="10"/>
        <rFont val="Verdana"/>
        <family val="2"/>
        <charset val="238"/>
      </rPr>
      <t>TIFO s PEP 15 cm brez zaključnega sloja</t>
    </r>
    <r>
      <rPr>
        <sz val="10"/>
        <rFont val="Verdana"/>
        <family val="2"/>
        <charset val="238"/>
      </rPr>
      <t xml:space="preserve">, termoizolacijske plošče EPS-F deb. 15 cm, pritrjene na zunanje AB zidove po sistemskih zahtevah proizvajalca </t>
    </r>
    <r>
      <rPr>
        <b/>
        <sz val="10"/>
        <rFont val="Verdana"/>
        <family val="2"/>
        <charset val="238"/>
      </rPr>
      <t xml:space="preserve">za finalno keramično oblogo </t>
    </r>
  </si>
  <si>
    <t>Kot v uvodnih tehničnih navodilih razen:</t>
  </si>
  <si>
    <t>* sidranje z vijačnimi teleskopskimi sidri skozi armirno mrežico, osnovni omet z armirno mrežico pri izvedbi upoštevati tehnična navodila proizvajalca fasadnega sistema</t>
  </si>
  <si>
    <t>lokacija: pritlične etaže in lože najvišje etaže</t>
  </si>
  <si>
    <t>B.8.1.1.5.</t>
  </si>
  <si>
    <r>
      <rPr>
        <b/>
        <sz val="10"/>
        <rFont val="Verdana"/>
        <family val="2"/>
        <charset val="238"/>
      </rPr>
      <t>TIFO s PEP 5 cm brez zaključnega sloja</t>
    </r>
    <r>
      <rPr>
        <sz val="10"/>
        <rFont val="Verdana"/>
        <family val="2"/>
        <charset val="238"/>
      </rPr>
      <t xml:space="preserve">, termoizolacijske plošče EPS-F deb. 15 cm, pritrjene na zunanje AB zidove po sistemskih zahtevah proizvajalca </t>
    </r>
    <r>
      <rPr>
        <b/>
        <sz val="10"/>
        <rFont val="Verdana"/>
        <family val="2"/>
        <charset val="238"/>
      </rPr>
      <t xml:space="preserve">za finalno keramično oblogo </t>
    </r>
  </si>
  <si>
    <t>B.8.1.1.6.</t>
  </si>
  <si>
    <r>
      <rPr>
        <b/>
        <sz val="10"/>
        <rFont val="Verdana"/>
        <family val="2"/>
        <charset val="238"/>
      </rPr>
      <t>TIFO s PEP 15 cm brez zaključnega sloja</t>
    </r>
    <r>
      <rPr>
        <sz val="10"/>
        <rFont val="Verdana"/>
        <family val="2"/>
        <charset val="238"/>
      </rPr>
      <t xml:space="preserve">, termoizolacijske plošče XPS ali EPS-F deb. 15 cm, pritrjene na vznožje (cokl) zunanje AB zidove po sistemskih zahtevah proizvajalca </t>
    </r>
    <r>
      <rPr>
        <b/>
        <sz val="10"/>
        <rFont val="Verdana"/>
        <family val="2"/>
        <charset val="238"/>
      </rPr>
      <t>vznožje (cokl) fasade</t>
    </r>
  </si>
  <si>
    <t xml:space="preserve">* Skladno s Tehnične smernice za pravilno izvedbo kontaktnih toplotnoizolacijskih fasadnih sistemov TS PFSTI 01  se vznožje kontaktne fasade v višini vsaj 50 cm izvede z XPS ploščami (ekstrudiran polystiren) ali EPS ploščami za izolacijo podzidka pod nivojem terena s poševnim rezom. </t>
  </si>
  <si>
    <t>* Hidroizolacijo podaljšati do zgornjega roba izolacije vznožja fasade (cokla).</t>
  </si>
  <si>
    <t>lokacija: vznožja kontaktne fasade v pritličju in/ali na nadstrešnicah</t>
  </si>
  <si>
    <t>B.8.1.2</t>
  </si>
  <si>
    <r>
      <rPr>
        <b/>
        <sz val="10"/>
        <rFont val="Verdana"/>
        <family val="2"/>
        <charset val="238"/>
      </rPr>
      <t xml:space="preserve">Zaključni sloj </t>
    </r>
    <r>
      <rPr>
        <sz val="10"/>
        <rFont val="Verdana"/>
        <family val="2"/>
        <charset val="238"/>
      </rPr>
      <t xml:space="preserve">kot tankoslojni omet </t>
    </r>
    <r>
      <rPr>
        <b/>
        <sz val="10"/>
        <rFont val="Verdana"/>
        <family val="2"/>
        <charset val="238"/>
      </rPr>
      <t>s povečanim dodatkom za zaviranje razvoja alg in plesni</t>
    </r>
    <r>
      <rPr>
        <sz val="10"/>
        <rFont val="Verdana"/>
        <family val="2"/>
        <charset val="238"/>
      </rPr>
      <t xml:space="preserve"> vključno s sistemsko predpisanim prednamazom za oprijemljivost, barva po izboru Naročnika po barvni študiji iz barvne lestvice proizvajalca. Debelina ometa skladno z navodili proizvajalca</t>
    </r>
  </si>
  <si>
    <r>
      <rPr>
        <b/>
        <sz val="10"/>
        <rFont val="Verdana"/>
        <family val="2"/>
        <charset val="238"/>
      </rPr>
      <t xml:space="preserve">Keramična obloga: </t>
    </r>
    <r>
      <rPr>
        <sz val="10"/>
        <rFont val="Verdana"/>
        <family val="2"/>
        <charset val="238"/>
      </rPr>
      <t>granitogres obloga debeline max. 1.50 cm,teža max. 20kg/m2, mrazoobstojen material, odpornost na UV žarke, obstojnost barve, odpornost na agresivne kemične snovi iz zraka, razred požarnih lastnosti po SIST EN 13501-1: A1, elastična akrilna fugirna masa, fleksibilno, zelo odporno proti lezenju, zelo deformacijsko elastično (S2) tankoslojno lepilo po EN 12004 za polaganje vpojne in nevpojne keramike in finega porcelanskega gresa, naravnega in umetnega kamna po tleh in stenah. Barva keramičnih ploščic skladno z barvno študijo</t>
    </r>
  </si>
  <si>
    <t>B.8.1.2.1.</t>
  </si>
  <si>
    <r>
      <rPr>
        <b/>
        <sz val="10"/>
        <rFont val="Verdana"/>
        <family val="2"/>
        <charset val="238"/>
      </rPr>
      <t>Vododbojen silikonski zaključni omet</t>
    </r>
    <r>
      <rPr>
        <sz val="10"/>
        <rFont val="Verdana"/>
        <family val="2"/>
        <charset val="238"/>
      </rPr>
      <t xml:space="preserve">, 2 mm, barvni na pripravljeno TIFO </t>
    </r>
  </si>
  <si>
    <t>Tankoslojni zaključni omet, max.  velikost zrna 2 mm, silikonski s povečanim dodatkom za zaviranje razvoja alg in plesni, prednamaz (prajmer), v dveh barvah skladno z barvno študijo</t>
  </si>
  <si>
    <t>lokacija: etaže nad pritličjem</t>
  </si>
  <si>
    <t>B.8.1.2.2.</t>
  </si>
  <si>
    <t>B.8.1.2.3.</t>
  </si>
  <si>
    <r>
      <rPr>
        <b/>
        <sz val="10"/>
        <rFont val="Verdana"/>
        <family val="2"/>
        <charset val="238"/>
      </rPr>
      <t xml:space="preserve">Vododbojen pisani akrilatni omet </t>
    </r>
    <r>
      <rPr>
        <sz val="10"/>
        <rFont val="Verdana"/>
        <family val="2"/>
        <charset val="238"/>
      </rPr>
      <t>barvni na pripravljeno TIFO podzidka</t>
    </r>
  </si>
  <si>
    <t>lokacija: na nadstrešnici vhodnega podesta, balkonih in nadstreških balkonov</t>
  </si>
  <si>
    <t>B.8.1.3.</t>
  </si>
  <si>
    <t>Doplačila:</t>
  </si>
  <si>
    <t>za obdelave pri špaletah, vznožju, dilatacijah, strešnih vencih ter okenskih parapetih in ostala spremljajoča dela</t>
  </si>
  <si>
    <t>B.8.1.3.1.</t>
  </si>
  <si>
    <r>
      <rPr>
        <sz val="10"/>
        <rFont val="Verdana"/>
        <family val="2"/>
        <charset val="238"/>
      </rPr>
      <t xml:space="preserve">Obdelava vznožja kontaktne fasade na dnu/začetku kontaktne fasade - </t>
    </r>
    <r>
      <rPr>
        <b/>
        <sz val="10"/>
        <rFont val="Verdana"/>
        <family val="2"/>
        <charset val="238"/>
      </rPr>
      <t>vgradnja kovinskega 'cokl' profila</t>
    </r>
  </si>
  <si>
    <t>B.8.1.3.2.</t>
  </si>
  <si>
    <r>
      <rPr>
        <sz val="10"/>
        <rFont val="Verdana"/>
        <family val="2"/>
        <charset val="238"/>
      </rPr>
      <t xml:space="preserve">Obdelava vznožja kontaktne fasade na dnu/začetku kontaktne fasade </t>
    </r>
    <r>
      <rPr>
        <b/>
        <sz val="10"/>
        <rFont val="Verdana"/>
        <family val="2"/>
        <charset val="238"/>
      </rPr>
      <t xml:space="preserve">na stiku s terenom - vododbojni premaz do kote +30 cm nad teren </t>
    </r>
    <r>
      <rPr>
        <sz val="10"/>
        <rFont val="Verdana"/>
        <family val="2"/>
        <charset val="238"/>
      </rPr>
      <t>vključno z trikotnim prirezom in namestitvijo čepaste folije</t>
    </r>
  </si>
  <si>
    <t>Skladno z določili DIN 18531 se vse zunanje površine zgradbe, ki so v stiku s tlemi, zatesnijo proti vlagi iz strani.</t>
  </si>
  <si>
    <t>Na območju močenja (področje do višine min.30 cm nad koto terena) oz. odbojne vode naj bo armirna lepilna malta oplemenitena z dodatkom za vododbojnost. Dodatek se uporablja za oplemenitenje armirne malte in preprečuje kapilarni dvig vode po ometu in povečuje vodoodbojnost ometa. Dodatek se dodaja armirni malti namesto vode.</t>
  </si>
  <si>
    <t>Kvadratura fasade je zajeta v predhodnih postavkah.</t>
  </si>
  <si>
    <t>Obračun po m' stika s terenom.</t>
  </si>
  <si>
    <t>B.8.2.</t>
  </si>
  <si>
    <t>Obešena fasada</t>
  </si>
  <si>
    <t>Pri pritjevanju nosilnih konzol na gradbeno konstrukcijo je med konzolo in zid položiti toplotno izolacijski trak.</t>
  </si>
  <si>
    <t>Prezračevalni sloj:</t>
  </si>
  <si>
    <r>
      <rPr>
        <sz val="10"/>
        <rFont val="Verdana"/>
        <family val="2"/>
        <charset val="238"/>
      </rPr>
      <t xml:space="preserve">Razmak med fasadno oblogo in za njo ležečim slojem mora znašati minimalno 20 mm pri višini zgradbe do 6 m, </t>
    </r>
    <r>
      <rPr>
        <b/>
        <sz val="10"/>
        <rFont val="Verdana"/>
        <family val="2"/>
        <charset val="238"/>
      </rPr>
      <t>30 mm pri višini zgradbe do 22 m</t>
    </r>
    <r>
      <rPr>
        <sz val="10"/>
        <rFont val="Verdana"/>
        <family val="2"/>
        <charset val="238"/>
      </rPr>
      <t xml:space="preserve"> ter min. 40 mm pri zgradbi višine nad 22 m.</t>
    </r>
  </si>
  <si>
    <t>Prezračevalni sloj ne sme biti prekinjen s horizontalnimi profili ali ohlapno položenimi folijami.</t>
  </si>
  <si>
    <t xml:space="preserve">Upoštevati je dopustna odstopanja izvedbe gradbene konstrukcije in s tem morebitno odstopanje od horizontalnega ali/in vertikalnega poteka zidov.  </t>
  </si>
  <si>
    <t xml:space="preserve">Ob izdelavi delavniške dokumentacije ključavničarskih/steklarskih del vezano na DIMENZIONIRANJE OGRAJ, ki imajo funkcijo varnostne pregrade je upoštevati pravila stroke oz. Vplivi na konstrukcije po SIST EN 1991-1-1. (obremenitve, katere mora upoštevati statik), preglednica 6.12: Vodoravne obtežbe na predelne stene in ograje. Dimenzioniranje ograje in pritrdilnih sredstev mora potrditi odgovorni statik.
Max. uklon ograje ob horizontalni obremenitvi uporabnikov je 1/150 h.
</t>
  </si>
  <si>
    <r>
      <rPr>
        <b/>
        <sz val="10"/>
        <rFont val="Verdana"/>
        <family val="2"/>
        <charset val="238"/>
      </rPr>
      <t>Toplotna izolacija je zajeta</t>
    </r>
    <r>
      <rPr>
        <sz val="10"/>
        <rFont val="Verdana"/>
        <family val="2"/>
        <charset val="238"/>
      </rPr>
      <t xml:space="preserve"> v poglavju B.8.1 Kontaktne fasade</t>
    </r>
  </si>
  <si>
    <t>B.8.2.1.</t>
  </si>
  <si>
    <r>
      <rPr>
        <b/>
        <sz val="10"/>
        <rFont val="Verdana"/>
        <family val="2"/>
        <charset val="238"/>
      </rPr>
      <t>Kovinska vroče cinkana in prašno barvana obešena fasada</t>
    </r>
    <r>
      <rPr>
        <sz val="10"/>
        <rFont val="Verdana"/>
        <family val="2"/>
        <charset val="238"/>
      </rPr>
      <t xml:space="preserve"> iz okvirjev s polnilom iz ekspandirane pločevine </t>
    </r>
    <r>
      <rPr>
        <b/>
        <sz val="10"/>
        <rFont val="Verdana"/>
        <family val="2"/>
        <charset val="238"/>
      </rPr>
      <t>na fasadi</t>
    </r>
  </si>
  <si>
    <r>
      <rPr>
        <sz val="10"/>
        <rFont val="Verdana"/>
        <family val="2"/>
        <charset val="238"/>
      </rPr>
      <t>Delitev po načrtih arhitekture,</t>
    </r>
    <r>
      <rPr>
        <b/>
        <sz val="10"/>
        <rFont val="Verdana"/>
        <family val="2"/>
        <charset val="238"/>
      </rPr>
      <t xml:space="preserve"> izvedba po detajlu 3a, 3b - Okna</t>
    </r>
  </si>
  <si>
    <t>okvir se na zgornjem in spodnjem robu vijači na vertikalne vroče cinkane T profile, ki so pritrjeni na AB steno preko standardnih nosilcev za obešene fasade z toplotnoizolativnimi podložkami.</t>
  </si>
  <si>
    <t>V treh barvah skladno z barvno študijo.</t>
  </si>
  <si>
    <t>B.8.2.2.</t>
  </si>
  <si>
    <r>
      <rPr>
        <b/>
        <sz val="10"/>
        <rFont val="Verdana"/>
        <family val="2"/>
        <charset val="238"/>
      </rPr>
      <t>Kovinska vroče cinkana in prašno barvana obešena fasada</t>
    </r>
    <r>
      <rPr>
        <sz val="10"/>
        <rFont val="Verdana"/>
        <family val="2"/>
        <charset val="238"/>
      </rPr>
      <t xml:space="preserve"> iz okvirjev s polnilom iz ekspandirane pločevine </t>
    </r>
    <r>
      <rPr>
        <b/>
        <sz val="10"/>
        <rFont val="Verdana"/>
        <family val="2"/>
        <charset val="238"/>
      </rPr>
      <t>vhodnih podestov</t>
    </r>
  </si>
  <si>
    <r>
      <rPr>
        <sz val="10"/>
        <rFont val="Verdana"/>
        <family val="2"/>
        <charset val="238"/>
      </rPr>
      <t>Delitev po načrtih arhitekture,</t>
    </r>
    <r>
      <rPr>
        <b/>
        <sz val="10"/>
        <rFont val="Verdana"/>
        <family val="2"/>
        <charset val="238"/>
      </rPr>
      <t xml:space="preserve"> izvedba po detajlu 12a, 12b – Vhodni nadstrešek</t>
    </r>
  </si>
  <si>
    <t>okvirji se po robu vijačijo na kovinsko podkonstrukcijo, ki je delno pritrjena na fasadno AB steno in stropno ploščo preko standardnih nosilcev za obešene fasade s toplotnoizolativnimi podložkami, delno pa je neposredno sidrana v talno in stropno AB ploščo.</t>
  </si>
  <si>
    <t>B.8.2.2.1.</t>
  </si>
  <si>
    <r>
      <rPr>
        <b/>
        <sz val="10"/>
        <rFont val="Verdana"/>
        <family val="2"/>
        <charset val="238"/>
      </rPr>
      <t>Doplačilo: Kovinska vroče cinkana obešena fasada</t>
    </r>
    <r>
      <rPr>
        <sz val="10"/>
        <rFont val="Verdana"/>
        <family val="2"/>
        <charset val="238"/>
      </rPr>
      <t xml:space="preserve"> iz okvirjev s polnilom iz ekspandirane pločevine </t>
    </r>
    <r>
      <rPr>
        <b/>
        <sz val="10"/>
        <rFont val="Verdana"/>
        <family val="2"/>
        <charset val="238"/>
      </rPr>
      <t>dvokrilnih vrat inštalacijskih omaric vhodnih podestov</t>
    </r>
  </si>
  <si>
    <t># tečaji, zapiralni mehanizem, ključavnice, ročaji in podobno</t>
  </si>
  <si>
    <t>kvadratura zajeta v prejšnji postavki</t>
  </si>
  <si>
    <t>Projekt:</t>
  </si>
  <si>
    <t>V kolikor v nadaljevanju ni izrecno drugače navedeno se smatra, da so ruševine ali odstranjen material odpadki, ki jih mora izvajalec oddati, kot to določajo veljavni predpisi o ravnanju z njimi.</t>
  </si>
  <si>
    <t>Pripravljalna in zaključna dela kot so:</t>
  </si>
  <si>
    <t>• pregled in čiščenje terena za gradnjo</t>
  </si>
  <si>
    <t>• zakoličenje in pregled obstoječih komunalnih vodov</t>
  </si>
  <si>
    <t>• zakoličba objekta(ov) in izdelava zapisnika o zakoličenju</t>
  </si>
  <si>
    <t>• zakoličbe, montaža in demontaža profilov za izvedbo izkopov za objekt in infrastrukturo, prenosi višinskih točk, zaščita višinskih točk,</t>
  </si>
  <si>
    <t>• celovita priprava in označitev gradbišča skladno z veljavno zakonodajo in elaboratom</t>
  </si>
  <si>
    <t>• generalno čiščenje objekta(ov) po grobih delih in generalno finalno čiščenje po koncu gradnje,</t>
  </si>
  <si>
    <t>• vzpostavitvijo okolice gradbišča po zaključku del v prvotno stanje,</t>
  </si>
  <si>
    <t>• podobni ukrepi vezani na način izvedbo gradnje so del splošnih stroškov izvajanja in morajo biti posredno zajeta v ponudbi, razen za postavke, ki so eksplicitno navedene v popisu.</t>
  </si>
  <si>
    <t>PRIPRAVLJALNA DELA:</t>
  </si>
  <si>
    <t>Ureditev gradbišča in zakoličba objekta</t>
  </si>
  <si>
    <t>1.01.</t>
  </si>
  <si>
    <t>1.01.a.</t>
  </si>
  <si>
    <t>1.01.b.</t>
  </si>
  <si>
    <t>1.02.</t>
  </si>
  <si>
    <t>Gradbiščne napeljave ter stroški njihove uporabe:
* izvedba priključkov na javno ali obstoječe interno omrežje, po potrebi s predhodno pridobitvijo soglasij,
* stroški merjenja porabe,
* vzdrževanje priključkov, vsi potrebni ukrepi za varno obratovanje, stroški amortizacije, najemnine ali priključnine za celoten čas trajanja gradbišča,
* interne gradbiščne napeljave: po potrebi večkratna postavitev ali prestavitev, vzdrževanje le-te ter vsi potrebni ukrepi za varno obratovanje, stroški amortizacije ali najemnine za celoten čas trajanja gradbišča,
* demontaža ali odstranitev priključkov in internih gradbiščnih napeljav po dokončanih delih.</t>
  </si>
  <si>
    <t>1.02.a.</t>
  </si>
  <si>
    <t>Vodovodna napeljava:
* gradbiščni vodovodni priključek in gradbiščna vodovodna napeljava,
* stroški porabe vode,
* vključno dobava in vgradnja merilne naprave za merjenje porabe vode.</t>
  </si>
  <si>
    <t>1.02.b.</t>
  </si>
  <si>
    <t>Električne napeljave:
* gradbiščna elektro omarica s priključno varovalko 40A in začasni kabelski razvod po gradbišču,
* stroški porabe električne energije,
* vključno dobava in vgradnja merilne naprave za merjenje porabe električne energije,
* vključno prve in vse nadaljnje meritve gradbiščnih električnih instalacij in ozemljitev s pripadajočimi poročili.</t>
  </si>
  <si>
    <t>1.03.</t>
  </si>
  <si>
    <t>Gradbiščne deponije za vgradni material, za gradbene odpadke od rušitev in izkopa ter za odpadno embalažo:
* ureditev in vzdrževanje lokacij za deponiranje, po potrebi večkrat in za različne vrste materiala in odpadkov,
* postavitev zaprtih posod ali zabojnikov za hranjenje in prevoz odpadkov, vključno amortizacija ali najem ter po dokončanju odstranitev teh posod in zabojnikov.</t>
  </si>
  <si>
    <t>zajeto v enotnih cenah</t>
  </si>
  <si>
    <t>1.04.</t>
  </si>
  <si>
    <t>Objekt B2</t>
  </si>
  <si>
    <t>Objekt B3</t>
  </si>
  <si>
    <t>Objekt B5</t>
  </si>
  <si>
    <t>Objekt B6</t>
  </si>
  <si>
    <t>Objekt B8</t>
  </si>
  <si>
    <t>Objekt B9</t>
  </si>
  <si>
    <t>Objekt GH1</t>
  </si>
  <si>
    <t>1.05.</t>
  </si>
  <si>
    <t xml:space="preserve">Izvedba geodetskih meritev, ugotovitev meje parcel zaradi gradbenih posegov in linij obstoječih komunalnih vodov (plinovod, elektrovod, vodovod, meteorna kanalizacija, fekalna kanalizacija, toplovod, telekomunikacije, elektroenergetski vodi) pred pričetkom gradnje v sodelovanju s pristojnimi komunalnimi službami. 
Pred pričetkom gradnje je potrebno preveriti podatke, zakoličiti vse infrastrukturne vode skladno s pogoji upravljavcev. 
V ceni so zajeti vsi stroški geodetske službe in izvajalca.
</t>
  </si>
  <si>
    <t>1.05.a.</t>
  </si>
  <si>
    <t>1.05.b.</t>
  </si>
  <si>
    <t>PRIPRAVLJALNA DELA SKUPAJ:</t>
  </si>
  <si>
    <t>V kolikor v posamezni postavki ni drugače navedeno, morajo cene po enoti mere vsebovati:</t>
  </si>
  <si>
    <t>• vse obveznosti, kot izhajajo iz elaborata za ravnanje z gradbenimi odpadki</t>
  </si>
  <si>
    <t>• izvedbo vseh pripravljalnih del za rušenje, izvedbo zaščite okoliških objektov in okolice pred vplivi rušenja</t>
  </si>
  <si>
    <t>• izvajanje ukrepov za zaščito pred prašenjem, hrupom in podobnih ukrepov</t>
  </si>
  <si>
    <t>• izvedbo vseh potrebnih del povezanih z demontažo, iznosi, prenosi, začasnim skladiščenjem za vse odstranitve, ki so predvidene v posamezni postavki</t>
  </si>
  <si>
    <t>• vse interne transporte, premete in ostalo manipulacijo z materialom, ki nastaja pri rušitvah pred odvozom</t>
  </si>
  <si>
    <t xml:space="preserve">• ločevanje in ločeno zbiranje gradbenih odpadkov na gradbišču, nakladanje, transport v deponijo, oddaja v pristojni deponiji s plačilom vseh taks </t>
  </si>
  <si>
    <t>• za material, ki se uporabi na gradbišču, vse stroške predelave materiala (mletje,...) skladno z namenom, za katerega bo material uporabljen</t>
  </si>
  <si>
    <t>Ostala splošna določila:</t>
  </si>
  <si>
    <t>Pri izvajanju del je treba upoštevati vsa  določila s področja varnosti in zdravja pri delu, opredeljena v Varnostnem načrtu za zagotavljanje varnosti in zdravja pri delu na gradbišču, izdelanega skladno z določili 4. člena Uredbe (Ur.l.RS št. 83/05).</t>
  </si>
  <si>
    <t>Pri izvajanju del je treba upoštevati vsa zakonska določila s področja varnosti in zdravja pri delu, Pravilnik o varstvu pri gradbenem delu, Zakon o varstvu pred požarom in Zakon o varstvu okolja, predpise o ravnanju z gradbenimi odpadki, Pravilnik o obremenjevanju tal z vnašanjem odpadkov in Uredbo o ravnanju z odpadki.</t>
  </si>
  <si>
    <t>Pred začetkom rušitvenih del je treba opraviti pripravljalna dela, odklopiti elektriko, plin in vodo, iz prostorov odstraniti nepotreben material, opremo in stavbno pohištvo. Priprava zgradbe je odvisna od obsega rušitvenih posegov</t>
  </si>
  <si>
    <t>Pod pripravo zgradbe lahko spadajo tudi priprava začasnih dovozov in delovnih odrov, odstranitev dreves in grmovja, v kolikor to ni zajeto v popisu del ali začasna sprememba režima lokalnega prometa</t>
  </si>
  <si>
    <t>Rušitvena dela naj bi se izvajala v čim manj vetrovnem vremenu. Pri čezmernem prašenju ob rušenju je treba poskrbeti za vlaženje objekta, ki ga rušimo</t>
  </si>
  <si>
    <t xml:space="preserve">Obvezno je ločevanje vgrajenih materialov: beton in armiran beton, pločevina, les, steklo, plastika, kovinski izdelki, opeka... </t>
  </si>
  <si>
    <t>Ob izvajanju rušitvenih del je upoštevati določila Uredbe o ravnanju z odpadki, ki vsebujejo azbest (Ur.l.RS št. 34/08); preprečevanje emisije azbestnih vlaken v okolje, obdelava azbestnih odpadkov, ….</t>
  </si>
  <si>
    <t>Vse gradbene odpadke in ruševine je potrebno odpeljati na deponijo komunalnih odpadkov v skladu z Odlokom o ravnanju s komunalnimi odpadki na območju občine in v skladu z Uredbo o ravnanju z odpadki (Uradni list RS št. 103/2011) in pred primopredajo del predati Poročilo o ravnanju z gradbenimi odpadki.</t>
  </si>
  <si>
    <t>Obračun:</t>
  </si>
  <si>
    <t>obračun v m', m2 ali m3: dejanska prostornina v vgrajenem stanju pred odstranitvijo oz. rušenjem</t>
  </si>
  <si>
    <t>RUŠITVENA - ODSTRANITVENA DELA:</t>
  </si>
  <si>
    <t>2.01.</t>
  </si>
  <si>
    <t>2.02.</t>
  </si>
  <si>
    <t>RUŠITVENA DELA SKUPAJ:</t>
  </si>
  <si>
    <t>B.8.1.1.1.B2</t>
  </si>
  <si>
    <t>B.8.1.1.1.B3</t>
  </si>
  <si>
    <t>B.8.1.1.1.B5</t>
  </si>
  <si>
    <t>B.8.1.1.1.B6</t>
  </si>
  <si>
    <t>B.8.1.1.1.B8</t>
  </si>
  <si>
    <t>B.8.1.1.1.B9</t>
  </si>
  <si>
    <t>B.8.1.1.2.B2</t>
  </si>
  <si>
    <t>B.8.1.1.2.B3</t>
  </si>
  <si>
    <t>B.8.1.1.2.B5</t>
  </si>
  <si>
    <t>B.8.1.1.2.B6</t>
  </si>
  <si>
    <t>B.8.1.1.2.B8</t>
  </si>
  <si>
    <t>B.8.1.1.2.B9</t>
  </si>
  <si>
    <t>B.8.1.1.3.B2</t>
  </si>
  <si>
    <t>B.8.1.1.3.B3</t>
  </si>
  <si>
    <t>B.8.1.1.3.B5</t>
  </si>
  <si>
    <t>B.8.1.1.3.B6</t>
  </si>
  <si>
    <t>B.8.1.1.3.B8</t>
  </si>
  <si>
    <t>B.8.1.1.3.B9</t>
  </si>
  <si>
    <t>B.8.1.1.4.B2</t>
  </si>
  <si>
    <t>B.8.1.1.4.B3</t>
  </si>
  <si>
    <t>B.8.1.1.4.B5</t>
  </si>
  <si>
    <t>B.8.1.1.4.B6</t>
  </si>
  <si>
    <t>B.8.1.1.4.B8</t>
  </si>
  <si>
    <t>B.8.1.1.4.B9</t>
  </si>
  <si>
    <t>B.8.1.1.5.B2</t>
  </si>
  <si>
    <t>B.8.1.1.5.B3</t>
  </si>
  <si>
    <t>B.8.1.1.5.B5</t>
  </si>
  <si>
    <t>B.8.1.1.5.B6</t>
  </si>
  <si>
    <t>B.8.1.1.5.B8</t>
  </si>
  <si>
    <t>B.8.1.1.5.B9</t>
  </si>
  <si>
    <t>B.8.1.1.6.B2</t>
  </si>
  <si>
    <t>B.8.1.1.6.B3</t>
  </si>
  <si>
    <t>B.8.1.1.6.B5</t>
  </si>
  <si>
    <t>B.8.1.1.6.B6</t>
  </si>
  <si>
    <t>B.8.1.1.6.B8</t>
  </si>
  <si>
    <t>B.8.1.1.6.B9</t>
  </si>
  <si>
    <t>B.8.1.2.1.B2</t>
  </si>
  <si>
    <t>B.8.1.2.1.B3</t>
  </si>
  <si>
    <t>B.8.1.2.1.B5</t>
  </si>
  <si>
    <t>B.8.1.2.1.B6</t>
  </si>
  <si>
    <t>B.8.1.2.1.B8</t>
  </si>
  <si>
    <t>B.8.1.2.1.B9</t>
  </si>
  <si>
    <t>B.8.1.2.2.B2</t>
  </si>
  <si>
    <t>B.8.1.2.2.B3</t>
  </si>
  <si>
    <t>B.8.1.2.2.B5</t>
  </si>
  <si>
    <t>B.8.1.2.2.B6</t>
  </si>
  <si>
    <t>B.8.1.2.2.B8</t>
  </si>
  <si>
    <t>B.8.1.2.2.B9</t>
  </si>
  <si>
    <t>B.8.1.2.3.B2</t>
  </si>
  <si>
    <t>B.8.1.2.3.B3</t>
  </si>
  <si>
    <t>B.8.1.2.3.B5</t>
  </si>
  <si>
    <t>B.8.1.2.3.B6</t>
  </si>
  <si>
    <t>B.8.1.2.3.B8</t>
  </si>
  <si>
    <t>B.8.1.2.3.B9</t>
  </si>
  <si>
    <t>B.8.1.3.1.B2</t>
  </si>
  <si>
    <t>B.8.1.3.1.B3</t>
  </si>
  <si>
    <t>B.8.1.3.1.B5</t>
  </si>
  <si>
    <t>B.8.1.3.1.B6</t>
  </si>
  <si>
    <t>B.8.1.3.1.B8</t>
  </si>
  <si>
    <t>B.8.1.3.1.B9</t>
  </si>
  <si>
    <t>B.8.1.3.2.B2</t>
  </si>
  <si>
    <t>B.8.1.3.2.B3</t>
  </si>
  <si>
    <t>B.8.1.3.2.B5</t>
  </si>
  <si>
    <t>B.8.1.3.2.B6</t>
  </si>
  <si>
    <t>B.8.1.3.2.B8</t>
  </si>
  <si>
    <t>B.8.1.3.2.B9</t>
  </si>
  <si>
    <t>B.8.2.1.B2</t>
  </si>
  <si>
    <t>B.8.2.1.B3</t>
  </si>
  <si>
    <t>B.8.2.1.B5</t>
  </si>
  <si>
    <t>B.8.2.1.B6</t>
  </si>
  <si>
    <t>B.8.2.1.B8</t>
  </si>
  <si>
    <t>B.8.2.1.B9</t>
  </si>
  <si>
    <t>B.8.2.2.B2</t>
  </si>
  <si>
    <t>B.8.2.2.B3</t>
  </si>
  <si>
    <t>B.8.2.2.B5</t>
  </si>
  <si>
    <t>B.8.2.2.B6</t>
  </si>
  <si>
    <t>B.8.2.2.B8</t>
  </si>
  <si>
    <t>B.8.2.2.B9</t>
  </si>
  <si>
    <t>B.8.2.2.1.B2</t>
  </si>
  <si>
    <t>B.8.2.2.1.B3</t>
  </si>
  <si>
    <t>B.8.2.2.1.B5</t>
  </si>
  <si>
    <t>B.8.2.2.1.B6</t>
  </si>
  <si>
    <t>B.8.2.2.1.B8</t>
  </si>
  <si>
    <t>B.8.2.2.1.B9</t>
  </si>
  <si>
    <t>REKAPITULACIJA PO ETAPAH</t>
  </si>
  <si>
    <t>Etapa 1 (GH, B8, B9)</t>
  </si>
  <si>
    <t>Etapa 2 (B2, B3, B5, B6)</t>
  </si>
  <si>
    <t>/</t>
  </si>
  <si>
    <t>B.14.2.1.B2</t>
  </si>
  <si>
    <t>B.14.2.1.B3</t>
  </si>
  <si>
    <t>B.14.2.1.B5</t>
  </si>
  <si>
    <t>B.14.2.1.B6</t>
  </si>
  <si>
    <t>B.14.2.1.B8</t>
  </si>
  <si>
    <t>B.14.2.1.B9</t>
  </si>
  <si>
    <t>B.14.2.2.B2</t>
  </si>
  <si>
    <t>B.14.2.2.B3</t>
  </si>
  <si>
    <t>B.14.2.2.B5</t>
  </si>
  <si>
    <t>B.14.2.2.B6</t>
  </si>
  <si>
    <t>B.14.2.2.B8</t>
  </si>
  <si>
    <t>B.14.2.2.B9</t>
  </si>
  <si>
    <t>B.14.3.1.B2</t>
  </si>
  <si>
    <t>B.14.3.1.B3</t>
  </si>
  <si>
    <t>B.14.3.1.B5</t>
  </si>
  <si>
    <t>B.14.3.1.B6</t>
  </si>
  <si>
    <t>B.14.3.1.B8</t>
  </si>
  <si>
    <t>B.14.3.1.B9</t>
  </si>
  <si>
    <t>B.14.1.2.</t>
  </si>
  <si>
    <t>B.14.1.2.B2</t>
  </si>
  <si>
    <t>B.14.1.2.B3</t>
  </si>
  <si>
    <t>B.14.1.2.B5</t>
  </si>
  <si>
    <t>B.14.1.2.B6</t>
  </si>
  <si>
    <t>B.14.1.2.B8</t>
  </si>
  <si>
    <t>B.14.1.2.B9</t>
  </si>
  <si>
    <t>B.14.1.1.</t>
  </si>
  <si>
    <t>B.14.1.1.B2</t>
  </si>
  <si>
    <t>B.14.1.1.B3</t>
  </si>
  <si>
    <t>B.14.1.1.B5</t>
  </si>
  <si>
    <t>B.14.1.1.B6</t>
  </si>
  <si>
    <t>B.14.1.1.B8</t>
  </si>
  <si>
    <t>B.14.1.1.B9</t>
  </si>
  <si>
    <t>B.14.1.3.</t>
  </si>
  <si>
    <t>B.14.1.3.B2</t>
  </si>
  <si>
    <t>B.14.1.3.B3</t>
  </si>
  <si>
    <t>B.14.1.3.B5</t>
  </si>
  <si>
    <t>B.14.1.3.B6</t>
  </si>
  <si>
    <t>B.14.1.3.B8</t>
  </si>
  <si>
    <t>B.14.1.3.B9</t>
  </si>
  <si>
    <t>B.14.1.4.</t>
  </si>
  <si>
    <t>B.14.1.4.B2</t>
  </si>
  <si>
    <t>B.14.1.4.B3</t>
  </si>
  <si>
    <t>B.14.1.4.B5</t>
  </si>
  <si>
    <t>B.14.1.4.B6</t>
  </si>
  <si>
    <t>B.14.1.4.B8</t>
  </si>
  <si>
    <t>B.14.1.4.B9</t>
  </si>
  <si>
    <t>B.14.1.5.</t>
  </si>
  <si>
    <t>B.14.1.5.B2</t>
  </si>
  <si>
    <t>B.14.1.5.B3</t>
  </si>
  <si>
    <t>B.14.1.5.B5</t>
  </si>
  <si>
    <t>B.14.1.5.B6</t>
  </si>
  <si>
    <t>B.14.1.5.B8</t>
  </si>
  <si>
    <t>B.14.1.5.B9</t>
  </si>
  <si>
    <t>B.14.1.6.</t>
  </si>
  <si>
    <t>B.14.1.7.</t>
  </si>
  <si>
    <t>B.14.1.6.B2</t>
  </si>
  <si>
    <t>B.14.1.6.B3</t>
  </si>
  <si>
    <t>B.14.1.6.B5</t>
  </si>
  <si>
    <t>B.14.1.6.B6</t>
  </si>
  <si>
    <t>B.14.1.6.B8</t>
  </si>
  <si>
    <t>B.14.1.6.B9</t>
  </si>
  <si>
    <t>B.14.1.7.B2</t>
  </si>
  <si>
    <t>B.14.1.7.B3</t>
  </si>
  <si>
    <t>B.14.1.7.B5</t>
  </si>
  <si>
    <t>B.14.1.7.B6</t>
  </si>
  <si>
    <t>B.14.1.7.B8</t>
  </si>
  <si>
    <t>B.14.1.7.B9</t>
  </si>
  <si>
    <t>B.15.1.B2</t>
  </si>
  <si>
    <t>B.15.1.B3</t>
  </si>
  <si>
    <t>B.15.1.B5</t>
  </si>
  <si>
    <t>B.15.1.B6</t>
  </si>
  <si>
    <t>B.15.1.B8</t>
  </si>
  <si>
    <t>B.15.1.B9</t>
  </si>
  <si>
    <t>B.15.2.B2</t>
  </si>
  <si>
    <t>B.15.2.B3</t>
  </si>
  <si>
    <t>B.15.2.B5</t>
  </si>
  <si>
    <t>B.15.2.B6</t>
  </si>
  <si>
    <t>B.15.2.B8</t>
  </si>
  <si>
    <t>B.15.2.B9</t>
  </si>
  <si>
    <t>B.15.3.B2</t>
  </si>
  <si>
    <t>B.15.3.B3</t>
  </si>
  <si>
    <t>B.15.3.B5</t>
  </si>
  <si>
    <t>B.15.3.B6</t>
  </si>
  <si>
    <t>B.15.3.B8</t>
  </si>
  <si>
    <t>B.15.3..B9</t>
  </si>
  <si>
    <t>B.15.4.B2</t>
  </si>
  <si>
    <t>B.15.4.B3</t>
  </si>
  <si>
    <t>B.15.4.B5</t>
  </si>
  <si>
    <t>B.15.4.B6</t>
  </si>
  <si>
    <t>B.15.4.B8</t>
  </si>
  <si>
    <t>B.15.4.B9</t>
  </si>
  <si>
    <t>B.15.5.B2</t>
  </si>
  <si>
    <t>B.15.5.B3</t>
  </si>
  <si>
    <t>B.15.5.B5</t>
  </si>
  <si>
    <t>B.15.5.B6</t>
  </si>
  <si>
    <t>B.15.5.B8</t>
  </si>
  <si>
    <t>B.15.5.B9</t>
  </si>
  <si>
    <t>B.15.6.B2</t>
  </si>
  <si>
    <t>B.15.6.B3</t>
  </si>
  <si>
    <t>B.15.6.B5</t>
  </si>
  <si>
    <t>B.15.6.B6</t>
  </si>
  <si>
    <t>B.15.6.B8</t>
  </si>
  <si>
    <t>B.15.6.B9</t>
  </si>
  <si>
    <t>B.15.7.B2</t>
  </si>
  <si>
    <t>B.15.7.B3</t>
  </si>
  <si>
    <t>B.15.7.B5</t>
  </si>
  <si>
    <t>B.15.7.B6</t>
  </si>
  <si>
    <t>B.15.7.B8</t>
  </si>
  <si>
    <t>B.15.7.B9</t>
  </si>
  <si>
    <t>B.15.8.B2</t>
  </si>
  <si>
    <t>B.15.8.B3</t>
  </si>
  <si>
    <t>B.15.8.B5</t>
  </si>
  <si>
    <t>B.15.8.B6</t>
  </si>
  <si>
    <t>B.15.8.B8</t>
  </si>
  <si>
    <t>B.15.8.B9</t>
  </si>
  <si>
    <t>B.15.9.B2</t>
  </si>
  <si>
    <t>B.15.9.B3</t>
  </si>
  <si>
    <t>B.15.9.B5</t>
  </si>
  <si>
    <t>B.15.9.B6</t>
  </si>
  <si>
    <t>B.15.9.B8</t>
  </si>
  <si>
    <t>B.15.9.B9</t>
  </si>
  <si>
    <t>B.15.10.B2</t>
  </si>
  <si>
    <t>B.15.10.B5</t>
  </si>
  <si>
    <t>B.15.10.B3</t>
  </si>
  <si>
    <t>B.15.10.B6</t>
  </si>
  <si>
    <t>B.15.10.B8</t>
  </si>
  <si>
    <t>B.15.10.B9</t>
  </si>
  <si>
    <t>B.15.11.B2</t>
  </si>
  <si>
    <t>B.15.11.B3</t>
  </si>
  <si>
    <t>B.15.11.B5</t>
  </si>
  <si>
    <t>B.15.11.B6</t>
  </si>
  <si>
    <t>B.15.11.B8</t>
  </si>
  <si>
    <t>B.15.11.B9</t>
  </si>
  <si>
    <t>B.15.12.B2</t>
  </si>
  <si>
    <t>B.15.12.B3</t>
  </si>
  <si>
    <t>B.15.12.B5</t>
  </si>
  <si>
    <t>B.15.12.B6</t>
  </si>
  <si>
    <t>B.15.12.B8</t>
  </si>
  <si>
    <t>B.15.12.B9</t>
  </si>
  <si>
    <t>B.15.13.B2</t>
  </si>
  <si>
    <t>B.15.13.B3</t>
  </si>
  <si>
    <t>B.15.13.B5</t>
  </si>
  <si>
    <t>B.15.13.B6</t>
  </si>
  <si>
    <t>B.15.13.B8</t>
  </si>
  <si>
    <t>B.15.13.B9</t>
  </si>
  <si>
    <t>B.15.14.B2</t>
  </si>
  <si>
    <t>B.15.14.B3</t>
  </si>
  <si>
    <t>B.15.14.B5</t>
  </si>
  <si>
    <t>B.15.14.B6</t>
  </si>
  <si>
    <t>B.15.14.B8</t>
  </si>
  <si>
    <t>B.15.14.B9</t>
  </si>
  <si>
    <t>B.15.15.B2</t>
  </si>
  <si>
    <t>B.15.15.B3</t>
  </si>
  <si>
    <t>B.15.15.B5</t>
  </si>
  <si>
    <t>B.15.15.B6</t>
  </si>
  <si>
    <t>B.15.15.B8</t>
  </si>
  <si>
    <t>B.15.15.B9</t>
  </si>
  <si>
    <t>B.15.16.B2</t>
  </si>
  <si>
    <t>B.15.16.B3</t>
  </si>
  <si>
    <t>B.15.16.B5</t>
  </si>
  <si>
    <t>B.15.16.B6</t>
  </si>
  <si>
    <t>B.15.16.B8</t>
  </si>
  <si>
    <t>B.15.16.B9</t>
  </si>
  <si>
    <t>B.15.17.B2</t>
  </si>
  <si>
    <t>B.15.17.B3</t>
  </si>
  <si>
    <t>B.15.17.B5</t>
  </si>
  <si>
    <t>B.15.17.B6</t>
  </si>
  <si>
    <t>B.15.17.B8</t>
  </si>
  <si>
    <t>B.15.17.B9</t>
  </si>
  <si>
    <t>B.15.19.</t>
  </si>
  <si>
    <t>B.15.20.</t>
  </si>
  <si>
    <t>B.15.18.B2</t>
  </si>
  <si>
    <t>B.15.18.B3</t>
  </si>
  <si>
    <t>B.15.18.B5</t>
  </si>
  <si>
    <t>B.15.18.B6</t>
  </si>
  <si>
    <t>B.15.18.B8</t>
  </si>
  <si>
    <t>B.15.18.B9</t>
  </si>
  <si>
    <t>B.15.19.B2</t>
  </si>
  <si>
    <t>B.15.19.B3</t>
  </si>
  <si>
    <t>B.15.19.B5</t>
  </si>
  <si>
    <t>B.15.19.B6</t>
  </si>
  <si>
    <t>B.15.19.B8</t>
  </si>
  <si>
    <t>B.15.19.B9</t>
  </si>
  <si>
    <t>B.15.20.B2</t>
  </si>
  <si>
    <t>B.15.20.B3</t>
  </si>
  <si>
    <t>B.15.20.B5</t>
  </si>
  <si>
    <t>B.15.20.B6</t>
  </si>
  <si>
    <t>B.15.20.B8</t>
  </si>
  <si>
    <t>B.15.20.B9</t>
  </si>
  <si>
    <t>B.16.1.B2</t>
  </si>
  <si>
    <t>B.16.1.B3</t>
  </si>
  <si>
    <t>B.16.1.B5</t>
  </si>
  <si>
    <t>B.16.1.B6</t>
  </si>
  <si>
    <t>B.16.1.B8</t>
  </si>
  <si>
    <t>B.16.1.B9</t>
  </si>
  <si>
    <t>B.16.1.1.B2</t>
  </si>
  <si>
    <t>B.16.1.1.B3</t>
  </si>
  <si>
    <t>B.16.1.1.B6</t>
  </si>
  <si>
    <t>B.16.1.1.B5</t>
  </si>
  <si>
    <t>B.16.1.1.B9</t>
  </si>
  <si>
    <t>B.16.1.1.B8</t>
  </si>
  <si>
    <t>B.16.2.B2</t>
  </si>
  <si>
    <t>B.16.2.B3</t>
  </si>
  <si>
    <t>B.16.2.B5</t>
  </si>
  <si>
    <t>B.16.2.B6</t>
  </si>
  <si>
    <t>B.16.2.B8</t>
  </si>
  <si>
    <t>B.16.2.B9</t>
  </si>
  <si>
    <t>B.16.2.1.B2</t>
  </si>
  <si>
    <t>B.16.2.1.B3</t>
  </si>
  <si>
    <t>B.16.2.1.B5</t>
  </si>
  <si>
    <t>B.16.2.1.B6</t>
  </si>
  <si>
    <t>B.16.2.1.B8</t>
  </si>
  <si>
    <t>B.16.2.1.B9</t>
  </si>
  <si>
    <t>B.16.3.B2</t>
  </si>
  <si>
    <t>B.16.3.B3</t>
  </si>
  <si>
    <t>B.16.3.B5</t>
  </si>
  <si>
    <t>B.16.3.B6</t>
  </si>
  <si>
    <t>B.16.3.B8</t>
  </si>
  <si>
    <t>B.16.3.B9</t>
  </si>
  <si>
    <t>B.16.4.B2</t>
  </si>
  <si>
    <t>B.16.4.B3</t>
  </si>
  <si>
    <t>B.16.4.B5</t>
  </si>
  <si>
    <t>B.16.4.B6</t>
  </si>
  <si>
    <t>B.16.4.B8</t>
  </si>
  <si>
    <t>B.16.4.B9</t>
  </si>
  <si>
    <t>B.16.5.B2</t>
  </si>
  <si>
    <t>B.16.5.B3</t>
  </si>
  <si>
    <t>B.16.5.B5</t>
  </si>
  <si>
    <t>B.16.5.B6</t>
  </si>
  <si>
    <t>B.16.5.B8</t>
  </si>
  <si>
    <t>B.16.5.B9</t>
  </si>
  <si>
    <t>B.16.6.B2</t>
  </si>
  <si>
    <t>B.16.6.B3</t>
  </si>
  <si>
    <t>B.16.6.B5</t>
  </si>
  <si>
    <t>B.16.6.B6</t>
  </si>
  <si>
    <t>B.16.6.B8</t>
  </si>
  <si>
    <t>B.16.6.B9</t>
  </si>
  <si>
    <t>B.16.7.B2</t>
  </si>
  <si>
    <t>B.16.7.B3</t>
  </si>
  <si>
    <t>B.16.7.B5</t>
  </si>
  <si>
    <t>B.16.7.B6</t>
  </si>
  <si>
    <t>B.16.7.B8</t>
  </si>
  <si>
    <t>B.16.7.B9</t>
  </si>
  <si>
    <t>B.18.1.1.1.B2</t>
  </si>
  <si>
    <t>B.18.1.1.1.B3</t>
  </si>
  <si>
    <t>B.18.1.1.1.B5</t>
  </si>
  <si>
    <t>B.18.1.1.1.B6</t>
  </si>
  <si>
    <t>B.18.1.1.1.B8</t>
  </si>
  <si>
    <t>B.18.1.1.1.B9</t>
  </si>
  <si>
    <t>B.18.1.1.2.B2</t>
  </si>
  <si>
    <t>B.18.1.1.2.B3</t>
  </si>
  <si>
    <t>B.18.1.1.2.B5</t>
  </si>
  <si>
    <t>B.18.1.1.2.B6</t>
  </si>
  <si>
    <t>B.18.1.1.2.B8</t>
  </si>
  <si>
    <t>B.18.1.1.2.B9</t>
  </si>
  <si>
    <t>B.18.1.1.3.B2</t>
  </si>
  <si>
    <t>B.18.1.1.3.B3</t>
  </si>
  <si>
    <t>B.18.1.1.3.B5</t>
  </si>
  <si>
    <t>B.18.1.1.3.B6</t>
  </si>
  <si>
    <t>B.18.1.1.3.B8</t>
  </si>
  <si>
    <t>B.18.1.1.3.B9</t>
  </si>
  <si>
    <t>B.18.1.1.4.B2</t>
  </si>
  <si>
    <t>B.18.1.1.4.B3</t>
  </si>
  <si>
    <t>B.18.1.1.4.B5</t>
  </si>
  <si>
    <t>B.18.1.1.4.B6</t>
  </si>
  <si>
    <t>B.18.1.1.4.B8</t>
  </si>
  <si>
    <t>B.18.1.1.4.B9</t>
  </si>
  <si>
    <t>B.18.1.2.1.B2</t>
  </si>
  <si>
    <t>B.18.1.2.1.B3</t>
  </si>
  <si>
    <t>B.18.1.2.1.B5</t>
  </si>
  <si>
    <t>B.18.1.2.1.B6</t>
  </si>
  <si>
    <t>B.18.1.2.1.B8</t>
  </si>
  <si>
    <t>B.18.1.2.1.B9</t>
  </si>
  <si>
    <t>B.18.1.2.2.B2</t>
  </si>
  <si>
    <t>B.18.1.2.2.B3</t>
  </si>
  <si>
    <t>B.18.1.2.2.B5</t>
  </si>
  <si>
    <t>B.18.1.2.2.B6</t>
  </si>
  <si>
    <t>B.18.1.2.2.B8</t>
  </si>
  <si>
    <t>B.18.1.2.2.B9</t>
  </si>
  <si>
    <t>B.18.1.2.3.B2</t>
  </si>
  <si>
    <t>B.18.1.2.3.B3</t>
  </si>
  <si>
    <t>B.18.1.2.3.B5</t>
  </si>
  <si>
    <t>B.18.1.2.3.B6</t>
  </si>
  <si>
    <t>B.18.1.2.3.B8</t>
  </si>
  <si>
    <t>B.18.1.2.3.B9</t>
  </si>
  <si>
    <t>B.18.1.4.1.B2</t>
  </si>
  <si>
    <t>B.18.1.4.1.B3</t>
  </si>
  <si>
    <t>B.18.1.4.1.B5</t>
  </si>
  <si>
    <t>B.18.1.4.1.B6</t>
  </si>
  <si>
    <t>B.18.1.4.1.B8</t>
  </si>
  <si>
    <t>B.18.1.4.1.B9</t>
  </si>
  <si>
    <t>B.18.1.4.2.B2</t>
  </si>
  <si>
    <t>B.18.1.4.2.B3</t>
  </si>
  <si>
    <t>B.18.1.4.2.B5</t>
  </si>
  <si>
    <t>B.18.1.4.2.B6</t>
  </si>
  <si>
    <t>B.18.1.4.2.B8</t>
  </si>
  <si>
    <t>B.18.1.4.2.B9</t>
  </si>
  <si>
    <t>B.18.1.4.3.B2</t>
  </si>
  <si>
    <t>B.18.1.4.3.B3</t>
  </si>
  <si>
    <t>B.18.1.4.3.B5</t>
  </si>
  <si>
    <t>B.18.1.4.3.B6</t>
  </si>
  <si>
    <t>B.18.1.4.3.B8</t>
  </si>
  <si>
    <t>B.18.1.4.3.B9</t>
  </si>
  <si>
    <t>B.18.1.4.4.B2</t>
  </si>
  <si>
    <t>B.18.1.4.4.B3</t>
  </si>
  <si>
    <t>B.18.1.4.4.B5</t>
  </si>
  <si>
    <t>B.18.1.4.4.B6</t>
  </si>
  <si>
    <t>B.18.1.4.4.B8</t>
  </si>
  <si>
    <t>B.18.1.4.4.B9</t>
  </si>
  <si>
    <t>B.18.1.4.5.B2</t>
  </si>
  <si>
    <t>B.18.1.4.5.B3</t>
  </si>
  <si>
    <t>B.18.1.4.5.B5</t>
  </si>
  <si>
    <t>B.18.1.4.5.B6</t>
  </si>
  <si>
    <t>B.18.1.4.5.B8</t>
  </si>
  <si>
    <t>B.18.1.4.5.B9</t>
  </si>
  <si>
    <t>B.18.1.4.6.B2</t>
  </si>
  <si>
    <t>B.18.1.4.6.B3</t>
  </si>
  <si>
    <t>B.18.1.4.6.B5</t>
  </si>
  <si>
    <t>B.18.1.4.6.B6</t>
  </si>
  <si>
    <t>B.18.1.4.6.B8</t>
  </si>
  <si>
    <t>B.18.1.4.6.B9</t>
  </si>
  <si>
    <t>B.18.1.5.</t>
  </si>
  <si>
    <t>B.18.1.5.1.</t>
  </si>
  <si>
    <t>B.18.1.5.2.</t>
  </si>
  <si>
    <t>B.18.1.5.1.B2</t>
  </si>
  <si>
    <t>B.18.1.5.1.B3</t>
  </si>
  <si>
    <t>B.18.1.5.1.B5</t>
  </si>
  <si>
    <t>B.18.1.5.1.B6</t>
  </si>
  <si>
    <t>B.18.1.5.1.B8</t>
  </si>
  <si>
    <t>B.18.1.5.1.B9</t>
  </si>
  <si>
    <t>B.18.1.5.2.B2</t>
  </si>
  <si>
    <t>B.18.1.5.2.B3</t>
  </si>
  <si>
    <t>B.18.1.5.2.B5</t>
  </si>
  <si>
    <t>B.18.1.5.2.B6</t>
  </si>
  <si>
    <t>B.18.1.5.2.B8</t>
  </si>
  <si>
    <t>B.18.1.5.2.B9</t>
  </si>
  <si>
    <t>B.18.2.1.B2</t>
  </si>
  <si>
    <t>B.18.2.1.B3</t>
  </si>
  <si>
    <t>B.18.2.1.B5</t>
  </si>
  <si>
    <t>B.18.2.1.B6</t>
  </si>
  <si>
    <t>B.18.2.1.B8</t>
  </si>
  <si>
    <t>B.18.2.1.B9</t>
  </si>
  <si>
    <t>B.18.2.2.B2</t>
  </si>
  <si>
    <t>B.18.2.2.B3</t>
  </si>
  <si>
    <t>B.18.2.2.B5</t>
  </si>
  <si>
    <t>B.18.2.2.B6</t>
  </si>
  <si>
    <t>B.18.2.2.B8</t>
  </si>
  <si>
    <t>B.18.2.2.B9</t>
  </si>
  <si>
    <t>B.18.2.3.B2</t>
  </si>
  <si>
    <t>B.18.2.3.B3</t>
  </si>
  <si>
    <t>B.18.2.3.B5</t>
  </si>
  <si>
    <t>B.18.2.3.B6</t>
  </si>
  <si>
    <t>B.18.2.3.B8</t>
  </si>
  <si>
    <t>B.18.2.3.B9</t>
  </si>
  <si>
    <t>B.18.2.4.B2</t>
  </si>
  <si>
    <t>B.18.2.4.B3</t>
  </si>
  <si>
    <t>B.18.2.4.B5</t>
  </si>
  <si>
    <t>B.18.2.4.B6</t>
  </si>
  <si>
    <t>B.18.2.4.B8</t>
  </si>
  <si>
    <t>B.18.2.4.B9</t>
  </si>
  <si>
    <t>B.18.2.5.B2</t>
  </si>
  <si>
    <t>B.18.2.5.B3</t>
  </si>
  <si>
    <t>B.18.2.5.B5</t>
  </si>
  <si>
    <t>B.18.2.5.B6</t>
  </si>
  <si>
    <t>B.18.2.5.B8</t>
  </si>
  <si>
    <t>B.18.2.5.B9</t>
  </si>
  <si>
    <t>B.18.9.1.B2</t>
  </si>
  <si>
    <t>B.18.9.1.B3</t>
  </si>
  <si>
    <t>B.18.9.1.B5</t>
  </si>
  <si>
    <t>B.18.9.1.B6</t>
  </si>
  <si>
    <t>B.18.9.1.B8</t>
  </si>
  <si>
    <t>B.18.9.1.B9</t>
  </si>
  <si>
    <t>B.18.9.2.B2</t>
  </si>
  <si>
    <t>B.18.9.2.B3</t>
  </si>
  <si>
    <t>B.18.9.2.B5</t>
  </si>
  <si>
    <t>B.18.9.2.B6</t>
  </si>
  <si>
    <t>B.18.9.2.B8</t>
  </si>
  <si>
    <t>B.18.9.2.B9</t>
  </si>
  <si>
    <t>B.18.9.3.B2</t>
  </si>
  <si>
    <t>B.18.9.3.B3</t>
  </si>
  <si>
    <t>B.18.9.3.B5</t>
  </si>
  <si>
    <t>B.18.9.3.B6</t>
  </si>
  <si>
    <t>B.18.9.3.B8</t>
  </si>
  <si>
    <t>B.18.9.3.B9</t>
  </si>
  <si>
    <t>B.18.9.4.B2</t>
  </si>
  <si>
    <t>B.18.9.4.B3</t>
  </si>
  <si>
    <t>B.18.9.4.B5</t>
  </si>
  <si>
    <t>B.18.9.4.B6</t>
  </si>
  <si>
    <t>B.18.9.4.B8</t>
  </si>
  <si>
    <t>B.18.9.4.B9</t>
  </si>
  <si>
    <t>B.18.9.5.B2</t>
  </si>
  <si>
    <t>B.18.9.5.B3</t>
  </si>
  <si>
    <t>B.18.9.5.B5</t>
  </si>
  <si>
    <t>B.18.9.5.B6</t>
  </si>
  <si>
    <t>B.18.9.5.B8</t>
  </si>
  <si>
    <t>B.18.9.5.B9</t>
  </si>
  <si>
    <t>B.18.9.6.B2</t>
  </si>
  <si>
    <t>B.18.9.6.B3</t>
  </si>
  <si>
    <t>B.18.9.6.B5</t>
  </si>
  <si>
    <t>B.18.9.6.B6</t>
  </si>
  <si>
    <t>B.18.9.6.B8</t>
  </si>
  <si>
    <t>B.18.9.6.B9</t>
  </si>
  <si>
    <t>B.18.9.7.B2</t>
  </si>
  <si>
    <t>B.18.9.7.B3</t>
  </si>
  <si>
    <t>B.18.9.7.B5</t>
  </si>
  <si>
    <t>B.18.9.7.B6</t>
  </si>
  <si>
    <t>B.18.9.7.B8</t>
  </si>
  <si>
    <t>B.18.9.7.B9</t>
  </si>
  <si>
    <t>BETONSKA, ARMIRANO BETONSKA  in ŽELEZOKRIVSKA DELA ter OPAŽENJE</t>
  </si>
  <si>
    <t>Vsa betonska dela se morajo izvajati po določilih veljavnih tehničnih predpisov RS za to vrsto del. Vsi betoni morajo biti dobavljeni iz betonarn in morajo biti ustrezno certificirani skladno z veljavnimi predpisi v RS. Uporaba betona narejenega na gradbišču ni dovoljena. Betonska dela se izvajajo na osnovi projekta za izvedbo in potrjenega projekta izvajanja betonskih konstrukcij. Ob izvedbi je potrebno upoštevati varnostni načrt in sprotno izvajati vse ukrepe v tej fazi izvajanje del, ki izhajajo iz varnostnega načrta.</t>
  </si>
  <si>
    <t xml:space="preserve">• Izvajalec je dolžan izdelati projekt betona pred izvajanjem betonerskih del. Projekt betona predhodno potrdi projektant gradbeni konstrukcij 
• merodajne so lastnosti betonov in armature, ki so navedene v posamezni postavki popisa oziroma v statičnem računu in armaturnih načrtih. V primeru neskladnosti velja tolmačenje odgovornega projektanta gradbenih konstrukcij z vpisom v gradbeni dnevnik 
• Betonska dela se morajo izvajati po določilih veljavnih tehničnih predpisih in normativih v soglasju s SIST EN 206-1 (uporaba skupaj s SIST 1026). 
• Izvajalec je dolžan zagotoviti nego betona, ki vsebuje zaščito vgrajenega betona do polne trdnosti pred prevelikim izhlapevanjem vode iz betona, prevelikim osončenjem in pregrevanjem, ter zaščito pred nizkimi temperaturami. 
• v zahtevnejših meteoroloških pogojih (npr. nizke temperature ali visoke) je izvajalec je dolžan vgraditi dodatke za izvedbo betonov v takih pogojih 
• Izvajalec je dolžan zagotavljati redno vzorčenje vgrajenih materialov in dokazovanje izpolnjevanja v projektu predvidenih lastnosti 
• Izvajalec mora skladno s projektom za izvedbo oziroma skladno z navodili s strani posameznih VD, ki izhajajo iz izvedbe instalacij pustiti v vseh betonskih konstrukcijah odprtine za montažo instalacij. 
• Konstrukcije iz betona morajo biti ravne brez votlih mest in brez iztekanj cementnega gela na stikih opažev. 
• Vse betonske površine mora izvajalec predati popolnoma ravne, vse neravnine, ki bi jih bilo morebiti potrebno izravnati se upoštevajo kot nekvalitetne in gredo na račun izvajalca betonskih del. 
• Vsi betoni morajo biti izdelani v kvalitetnem opažu in ravni. Videz betona mora slediti določilom, ki izhajajo iz smernic DBV/BDZ, osnova pa po DIN 18217 in DIN 18500, zahtevani razred določen pri posameznih postavkah. 
• Za obliko in mesto morebitne delovne rege oz. prekinitve betoniranja se je treba predhodno dogovoriti z VP in projektantom gradbenih konstrukcij, o čemer je obvestiti NI gradbenih del 
</t>
  </si>
  <si>
    <t xml:space="preserve">• izvajalec mora v času izvajanja del zagotavljati stalno nemoteno delo in delovanje celotnega objekta, če je ta v uporabi. Predhodno se mora z uporabnikom objekta dogovoriti in uskladiti dela, ki povzročajo hrup ali tresljaje se morajo izvajati v časovnih terminih, ki so dogovorjeni z uporabnikom v obliki zapisnika skladno ob uvedbi v delo in potrjenega terminskega plana. 
• Izvajalec mora izdelati in zagotoviti takšno vrsto zaščite objekta, prostorov..., katera v popolnosti preprečuje onesnaževanje objekta ali njegovih delov v času izvajanja del (prah, odpadki, hrup...) 
</t>
  </si>
  <si>
    <r>
      <t>Standardi za betonska dela v</t>
    </r>
    <r>
      <rPr>
        <sz val="10"/>
        <rFont val="Verdana"/>
        <family val="2"/>
        <charset val="238"/>
      </rPr>
      <t>sebujejo poleg izdelave opisane v posameznih postavkah, še vsa potrebna pomožna dela in sicer:</t>
    </r>
  </si>
  <si>
    <t xml:space="preserve">• dela in ukrepe po določilih veljavnih predpisih varstva pri delu. 
• čiščenje in močenje opažev neposredno pred betoniranjem. 
• čiščenje betonskega železa od blata, maščob in rje, ki se lušči, postavljanje podložk in začasno vezanje armature k opažu. 
• razna popravila opažev pri betoniranju. 
• vgrajevanje betona v opaže, premeščanje lijaka med betoniranjem, premeščanje vibratorjev, ipd. 
• čiščenje prostorov in delovnih naprav po končanem delu. 
• nega betona (zaščita in močenje betona) skladno s projektom betona. 
• Pred pričetkom vgrajevanja betona morata biti opaž in armatura popolnoma zalit z betonom; 
• beton mora biti gost in brez gnezd. Armatura mora ostati na svojem mestu in mora biti obdana s predpisanim zaščitnim slojem betona (glej statični izračun). 
• višina prostega pada betona ne sme biti večja od 1,00 m. V primeru da se mora beton vgrajevati z večje višine je potrebno, da bi preprečili segregacijo, uporabiti eno od priznanih metod za vgrajevanje betona. 
• kvaliteta betona mora ustrezati zahtevam splošnih določil za betonska dela in opisu del.
</t>
  </si>
  <si>
    <t xml:space="preserve">• kot vidne konstrukcije se smatrajo vse tiste konstrukcije iz betona, ki ostanejo po izdelavi neometane ali neobložene. 
Betonske površine morajo biti ravne in vertikalne skladno z DIN normativi za ustrezne objekte (DIN 18802). Vidne betonske površine ne smejo biti krpane ali kako drugače zidarsko obdelane. Dopustna je samo obdelava odprtin za vezanje opažev in sicer tako, da se jih zapre s plastičnimi čepi. 
• ročno vgrajevanje z ročnim ali strojnim zgoščevanjem betona v konstrukcije določenega preseka po opisu del. 
• naprava in transport betona s prenosom vsega materiala do mesta vgrajevanja. 
• vsa pomožna dela po opisu splošnih določil za betonska dela 
</t>
  </si>
  <si>
    <t xml:space="preserve">• Cement – 1. del: Sestava, zahteve in merila skladnosti za običajne cemente : SIST EN 197-1:2002 
• Agregati za beton : SIST EN 12620:2002 
• Lahki agregati – 1. del: Lahki agregati za beton, malto in injekcijsko malto : SIST EN 13055-1:2002 
• Beton - 1.del - Specifikacija, lastnosti, proizvodnja in skladnost: SIST EN 206-1:2003 , SIST EN 206-1:2003/A1:2004,  SIST EN 206-1:2003/A2:2005 , SIST EN 1026:2004 
• Armatura : slovensko tehnično soglasje STS-05/007, za armaturne mreže : STS-05/012, za rezano in krivljeno armaturo : STS-06/042 
• Betonarna: Certifikat kontrole proizvodnje s strani certifikacijskega organa 
• Kemijski dodatki za beton: SIST EN 934-2:2002, SIST EN 934-4:2002, SIST EN 934-6:2002 
</t>
  </si>
  <si>
    <t xml:space="preserve">Način obračuna popisnih postavk: </t>
  </si>
  <si>
    <t>• vgrajevanje betona se obračunava v m3 betona ali kot je navedeno v opisu del. 
• pri obračunu količin vgrajenega betona se odštejejo vse odprtine ne glede na velikost. 
• obračun armature se izvede na osnovi dejansko vgrajene armature na osnovi armaturnih načrtov. 
• dodatki za morebitne oteževalne okoliščine izvedbe del se ne obračunavajo posebej, če ni v popusu del določene posebej. 
• AB plošče in stene - požarna odpornost REI 60, če ni v ŠPV določeno drugače</t>
  </si>
  <si>
    <t xml:space="preserve">V cene po e.m. je vključiti: </t>
  </si>
  <si>
    <t xml:space="preserve">• vse obveznosti, ki izhajajo iz splošnih in posebnih zahtev 
• izdelavo projekta izvajanja betonskih konstrukcij skladno s standardom SIST EN 13670, 
• podati poročilo o betonarni, ki bo izdelala betone in poročilo 
• vsa potrebna pripravljalna dela, 
• snemanje potrebnih izmer na gradbišču, prenos in obeleževanje višinskih točk na objektu, 
• ves potrebni pomožni material za vgradnjo armature in vgradnjo betona, 
• vse potrebne transporte in prenose, 
• ustrezno začasno skladiščenje na delovišču, 
• vsa potrebna pomožna sredstva za kakovostno vgradnjo betona, 
• uporabo vse potrebne mehanizacije ali drugih delovnih sredstev z vsemi stroški povezanimi z izvedbo del, 
• usklajevanje z načrtom za izvedbo in posvetovanje s projektantom, 
• vse potrebno delo do končnega izdelka 
• čiščenje betonskih površin 
• brušenje in kitanje površin na poškodvanih mestih ali na mestih z nekakovostno vgradnjo betona 
• vsa potrebna zunanja (tehnolog, laboratorij) in notranja kontrola kakovosti 
• vsa potrebna dokazovanja kakovosti materiala, pravilnega načina izvedbe in izvedenih del (certifikati uporabljenih materialov, meritve tlačne trdnosti, poročila, itd...) 
</t>
  </si>
  <si>
    <t xml:space="preserve">• dodatke za izvajanje betoniranja skladno s terminskim planom in v danih meteo pogojih (mraz, visoke temperature) 
• ukrepe za nego betonov kot so npr. zaščita s filcom, močenjem,... 
• dodatke proti krčenju 
• terminsko usklajevanje del z ostalimi izvajalci na objektu, 
• popravilo morebitne povzročene škode ostalim izvajalcem na gradbišču 
• grobo čiščenje prostorov, sprotno nakladanje in odvoz odpadnega materiala na stalno deponijo. 
• vsi ukrepi za zaščito delavcev na gradbišču, skladno z veljavnimi predpisi s področja varnosti in zdravja pri delu. 
• izdelava vseh potrebnih detajlov in dopolnilnih del, katera je potrebno izvesti za dokončanje posameznih del tudi, če potrebni detajli in zaključki niso podrobno navedeni in opisani v popisu del in so ta dopolnila nujna za pravilno funkcioniranje posameznih sistemov in elementov objekta. 
• vsa potrebna dokumentacija o izvedenih delih 
</t>
  </si>
  <si>
    <t>OPAŽI</t>
  </si>
  <si>
    <t>Posebne zahteve</t>
  </si>
  <si>
    <t xml:space="preserve">Pri izvajanju tesarskih del je upoštevati vsa pripravljalna dela pri opažih, razopaženje in zlaganje lesa in opažev. Opaži morajo biti pred uporabo pravilno negovani s premazi in odstranitev premazov upoštevana v posameznih cenah po e.m. Tesnost in stabilnost opažev mora biti brezpogojno zagotovljena. Opaži za vidne betone morajo biti pripravljeni tako, da so po razopaženju betonske ploskve brez deformacij, gladke oziroma v strukturi določeni s projektom in popolnoma zalite brez gnezd in iztekajočega betona. Hkrati je potrebno upoštevati tudi sledeče: </t>
  </si>
  <si>
    <t xml:space="preserve">• Opaži morajo biti izdelani točno po merah v načrtu, z vsemi potrebnimi podporami, horizontalno in vertikalno povezavo, tako da so stabilni in sposobni za obtežbo z betonom 
• izračune podpodrnih elementov 
• Izdelavo tehnoloških načrtov opaženja in podpiranja začasnega podpiranja vključno s statičnim izračunom za posamezne faze opaženja 
• notranje površine morajo biti čiste in ravne 
• Opaži morajo biti izdelani tako, da se razopaženje opravi brez pretresov in poškodovanja konstrukcije in opažev samih. 
• Ravnost in vertikalnost betonskih konstrukcij po DIN normah za tovrstne objekte. 
• Kjer je predvidena kakovost vidnih betonov se smejo uporabiti samo novi opažni elementi 
• Pred izvedbo opažev je preveriti in upoštevati vsa navodila in opombe, ki so navedene pri AB delih, 
• Morebitne distančne cevke je potrebno po odstranitvi opaža izbiti in zatesniti z materialom, ki zagotavlja vodotesnost, 
• izvajalec mora v času izvajanja del zagotavljati stalno nemoteno delo in delovanje celotnega objekta, če je ta v uporabi. Predhodno se mora z uporabnikom objekta dogovoriti in uskladiti dela, ki povzročajo hrup ali tresljaje se morajo izvajati v časovnih terminih, ki so dogovorjeni z uporabnikom v obliki zapisnika skladno ob uvedbi v delo in potrjenega terminskega plana. 
• Izvajalec mora izdelati in zagotoviti takšno vrsto zaščite objekta, prostorov..., katera v popolnosti preprečuje onesnaževanje objekta ali njegovih delov v času izvajanja del (prah, odpadki, hrup...) 
</t>
  </si>
  <si>
    <t>naprava opažev po opisu v posamezni postavki z vsemi prenosi in transporti vsega potrebnega materiala do mesta opaženja in pospravljanje po končanih delih, vključno z nakladanjem in odvozom vsega opažnega in drugega materiala potrebnega za izvedbo tesarskih del po opisu:</t>
  </si>
  <si>
    <t xml:space="preserve">• vse obveznosti, ki izhajajo iz splošnih in posebnih zahtev 
• podpiranje, zavetrovanje in vezanje opažev ter razopaženje, 
• dela in ukrepe po določilih veljavnih predpisov varstva pri delu, 
• snemanje potrebnih izmer na mestu samem, 
• zatesnitev AB konstrukcij na mestih odstanjenih distančnikov, 
• postavitev, premeščanje in odstranitev potrebnih odrov potrebnih za napravo tesarskih del. 
• zbiranje in sortiranje lesa po dimenzijah. 
• ruvanje žičnikov, čiščenje opažev, odnos lesa v deponijo ter sortiranje po dimenzijah, 
• vsa pomožna dela potrebna za izvedbo tesarskih del po opisu ( kot je npr: zarisovanje, obeleževanje in prenos višinskih, točk in podobno, montaža in demontaža raznih profilov, montaža in demontaža vseh pomožnih odrov za izvedbo tesarskih del...) ter odvoz vsega opažnega materiala v deponijo izvajalca, 
• dobavo lesa in opažnih elementov, pritrdilnega, veznega in pomožnega materiala, z vsemi transporti in manipulativnimi stroški, vse notranje transporte, 
• istočasno z izdelavo opažev se polagajo v opaže tudi razvodi in doze za elektroinštalacije ter strojne inštalacije
</t>
  </si>
  <si>
    <t>Način obračuna popisnih postavk:</t>
  </si>
  <si>
    <t xml:space="preserve">Obračun se vrši po opisu v posamezni postavki, s tem da se upoštevajo pri obračunu notranje površine opažev, to je vidne površine konstrukcije. Standardi za tesarska dela vsebujejo poleg izdelave same, po opisu v posameznem opisu, še vsa potrebna pomožna dela, zlasti: Opis dela: kalkulativni elementi - kar mora biti zajeto v cenah posameznih postavk za izvedbo tesarskih del. </t>
  </si>
  <si>
    <t>Lastnosti materialov:</t>
  </si>
  <si>
    <r>
      <rPr>
        <b/>
        <sz val="10"/>
        <rFont val="Verdana"/>
        <family val="2"/>
        <charset val="238"/>
      </rPr>
      <t>Podporni odri in opaži</t>
    </r>
    <r>
      <rPr>
        <sz val="10"/>
        <rFont val="Verdana"/>
        <family val="2"/>
        <charset val="238"/>
      </rPr>
      <t xml:space="preserve">, skupaj s pripadajočimi temelji, morajo biti projektirani tako, da so sposobni prenašati predpostavljene obremenitve, ki se pojavijo med izvajanjem betonerskih del, da so dovolj togi, da zagotavljajo izpolnitev zahtevanih toleranc, ter da je zagotovljena celovitost konstruktivnega elementa. 
Podporni odri in opaži morajo ustrezati zahtevam v standardih SIST EN 15113-1 in SIST EN 1065
</t>
    </r>
  </si>
  <si>
    <r>
      <t>Zahteve glede lastnosti</t>
    </r>
    <r>
      <rPr>
        <b/>
        <sz val="10"/>
        <rFont val="Verdana"/>
        <family val="2"/>
        <charset val="238"/>
      </rPr>
      <t xml:space="preserve"> armaturnega jekla </t>
    </r>
    <r>
      <rPr>
        <sz val="10"/>
        <rFont val="Verdana"/>
        <family val="2"/>
        <charset val="238"/>
      </rPr>
      <t>veljajo za material, ki je v strjenem betonu. Če gradbiščni postopki (skadiščenje, ravnanje ... ) lahko kakorkoli vplivajo na lastnosti armature, je treba njene lastnosti preveriti po končanih postopkih. Kadar se uporabljajo jekla, drugačna od projektiranih, je treba dokazati njihove lastnosti v skladu z zahtevano tehnično specifikacijo.</t>
    </r>
  </si>
  <si>
    <t>Za vse načine armiranja betonskih konstrukcij (konstrukcijski elementi, kot so piloti, stebri, stene, nosilci, plošče, temelji itd.) in objektov v Republiki Sloveniji se sme uporabljati le jeklo, ustrezno zahtevam standardov in tehničnih soglasij, navedenih v tabeli</t>
  </si>
  <si>
    <r>
      <rPr>
        <b/>
        <sz val="10"/>
        <rFont val="Verdana"/>
        <family val="2"/>
        <charset val="238"/>
      </rPr>
      <t>Uporabljeni beton</t>
    </r>
    <r>
      <rPr>
        <sz val="10"/>
        <rFont val="Verdana"/>
        <family val="2"/>
        <charset val="238"/>
      </rPr>
      <t xml:space="preserve"> mora biti skladen s projektirano specifikacijo betona, pripravljena po zahtevah točke 6 standarda SIST EN 206-1 in točke 6 standarda SIST 1026. 
Specifikacija mora vključevati vsaj te podatke: 
- Razred tlačne trdnosti, 
- stopnjo izpostavljenosti, 
- nazivno velikost največjega zrna agregata (Dmax)
- stopnjo konsistence.
Razred tlačne trdnosti je osnovna lastnost betona. Standard SIST EN 206-1 razvršča betone v 16 razredov tlačnih trdnosti za normalno težke betone (od C 8/10 do C 100/115) in 14 razredov tlačne trdnosti za lahke betone (LC 8/9 do LC 80/88). Najpogosteje se pri gradnji stanovanjskih objektov uporabljajo betoni razreda C 25/30 (približno ustreza MB 30 po PBAB). Razred tlačne trdnosti za posamezne konstrukcijske elemente mora biti naveden v projektni dokumentaciji. 
Vplivi okolja na konstrukcije (stopnja izpostavljenosti) so po SIST EN 206-1 razvrščeni v različne stopnje izpostavljenosti glede na okolje, v katerem je objekt oziroma element nahaja. Beton je v konstrukcijskem elementu lahko izpostavljen več vplivom na okolje, ki ogrožajo predvsem trajnost, sčasoma pa tudi stabilnost konstrukcijskega elementa. 
Osnovne stopnje izpostavljenosti: 
1. Ni nevarne korozije ali agresivnega delovanja (X0); 
2. korozija zaradi karbonatizacije (XC1 – XC4); 
3. korozija zaradi kloridov, ki ne izvirajo iz morske vode (XD1 – XD3); 
4. korozija zaradi kloridov, ki izvirajo iz morske vode (XS1 – XS3);
5. zmrzovanje/tajanje s sredstvi za tajanje ali brez njih (XF1 – XF4) in
6. kemično delovanje (XA1 – XA3). 
Projektant mora na podlagi primerov iz SIST EN 206-1 in SIST 1026 določiti stopnjo izpostavljenosti za posamezni konstrukcijski element. </t>
    </r>
  </si>
  <si>
    <t xml:space="preserve">Izvajalec mora izbrati ustrezen, stopnji izpostavljenosti prilagojen beton (specifikacija betona) in ga skladno s pravili stroke ter določili standardov proizvesti, vgraditi in negovati. 
Nazivno velikost največjega zrna (Dmax) lahko v projektni dokumentaciji navede projektant (recimo zaradi goste armature) ali pa jo izbere in v tehnološkem elaboratu navede izvajalec. 
Stopnjo konsistence je treba prilagoditi tehnologiji vgrajevanja in zgoščevanja betona. Pri nas se za določevanje konsistence najpogosteje uporabljata stopnja poseda (51 do 55) in stopnja razleza (F1 do F6). 
</t>
  </si>
  <si>
    <t xml:space="preserve">Specifikacija betona mora poleg s standardi zahtevanih podatkov vključevati tudi zahteve iz projektne dokumentacije in zahteve, povezane z načinom izvajanja betonerskih del. Vključevati mora tudi zahteve za lastnosti betona, potrebne za transport (recimo hitrost dostave), transport po dostavi, vgrajevanje, zgoščevanje, nego in nadaljnjo obdelavo. Pri tem je treba upoštevati uporabo svežega in strjenega betona, možnosti negovanja (zlasti v vročem, hladnem in vetrovnem vremenu), dimenzije konstrukcij, vplive okolja, ki jim bo konstrukcija izpostavljena, zahteve za obdelavo površine in v zvezi z zaščitnim slojem betona in dimenzijami konstrukcij (recimo največje zrno agregata), omejitve glede osnovnih materialov ... 
Proizvajalec betona mora zagotoviti tudi podatke o časovnem prirastku trdnosti betona, če je za pravilno izvajanje betonerskih del to potrebno. 
Specifikacijo betona z dokazili o kakovosti (izjava o lastnostih in certifikat) izbranega betona je treba predložiti v tehnološkem elaboratu. 
</t>
  </si>
  <si>
    <r>
      <rPr>
        <u/>
        <sz val="10"/>
        <rFont val="Verdana"/>
        <family val="2"/>
        <charset val="238"/>
      </rPr>
      <t xml:space="preserve">Kontrola kakovosti betona pri vgradnji </t>
    </r>
    <r>
      <rPr>
        <sz val="10"/>
        <rFont val="Verdana"/>
        <family val="2"/>
        <charset val="238"/>
      </rPr>
      <t xml:space="preserve">oziroma prevzemanju na mestu predaje ali mestu vgradnje se izvaja po določilih standarda EN 13670: 2006 in nacionalnem dodatku, ne sme pa biti v nasprotju z zahtevami projektne dokumentacije. 
Če vrsta in obseg preiskav prevzemanja betona nista drugače določena, se prevzemanje izvaja skladno z določili, ki veljajo za kontrolo istovetnosti iz SIST EN 206-1 in SIST 1026.
</t>
    </r>
  </si>
  <si>
    <t>Vodenje del na gradbišču</t>
  </si>
  <si>
    <t xml:space="preserve">Pri vodenju izvedbe del na gradbišču se predpostavlja: </t>
  </si>
  <si>
    <t xml:space="preserve">• Dostopnost projektov (PGD, PZI); 
• izvajanje nadzora nad deli, ki naj bi zagotovil konstrukcijo po zahtevah projektne dokumentacije; 
• vodenje gradbišča, ki zagotavlja organizacijo del ter pravilno in varno uporabo opreme ter mehanizacije, uporabo materialov ustrezne kakovosti, izvedbo konstrukcije po zahtevah projektne dokumentacije in varne uporabe konstrukcije do predaje objekta naročniku oziroma uporabniku. Kadar se pri gradnji uporabljajo predizdelani betonski elementi, veljajo še te predpostavke: 
• Dostopnost projekta predizdelanih elementov, skladno z ustreznim produktnim standardom; 
• dostopnost projekta usklajevanja predizdelanih elementov z elementi, izdelanimi na gradbišču; 
• dostopnost certifikatov oziroma veljavnih izjav o lastnostih predizdelanih elementov z navodili za montažo; 
• med montažo je potreben sistem vodenja montaže
</t>
  </si>
  <si>
    <r>
      <t xml:space="preserve">Pri projektiranju </t>
    </r>
    <r>
      <rPr>
        <b/>
        <sz val="10"/>
        <rFont val="Verdana"/>
        <family val="2"/>
        <charset val="238"/>
      </rPr>
      <t>podpornega odra</t>
    </r>
    <r>
      <rPr>
        <sz val="10"/>
        <rFont val="Verdana"/>
        <family val="2"/>
        <charset val="238"/>
      </rPr>
      <t xml:space="preserve"> je treba upoštevati deformacije med betoniranjem in po njem, s čimer preprečimo nezaželene poškodbe v novem betonu. 
</t>
    </r>
    <r>
      <rPr>
        <b/>
        <sz val="10"/>
        <rFont val="Verdana"/>
        <family val="2"/>
        <charset val="238"/>
      </rPr>
      <t>Opaž</t>
    </r>
    <r>
      <rPr>
        <sz val="10"/>
        <rFont val="Verdana"/>
        <family val="2"/>
        <charset val="238"/>
      </rPr>
      <t xml:space="preserve"> mora omogočati, da beton obdrži zahtevano obliko do strditve, in zagotavljati zaščito pred pojavom škodljivih razpok v novem betonu: 
- Omejiti je treba čezmerno upogibanje in posedanje opaža, 
- kontrolirati je treba posamezna dela pri postopku betoniranja in/ali lastnosti betona,
- kontrolirati je treba eventualno izbočenje elementov opaža. 
Za opaže se lahko uporabljajo tudi materiali, ki imajo lastnost, da absorbirajo znatnejše količine vode iz betona, ali materiali, ki pospešujejo izhlapevanje vode. To je dopustno le, če so taki opaži ustrezno površinsko obdelani – tako da je omejen odvzem vode iz betona. Ko se taki opaži uporabljajo, da bi betonu po vgradnji odvzeli določeno količino vode, izjemoma obdelava ni potrebna. Uporaba tovrstnih opažev ne sme negativno vplivati na lastnosti vgrajenega betona. To mora biti prej dokazano. 
</t>
    </r>
  </si>
  <si>
    <t xml:space="preserve">Opaži in podporni odri se lahko odstranijo, ko beton doseže dovolj veliko trdnost: 
- Da brez poškodb prenaša napetosti, ki nastajajo pri krčenju; 
- da lahko prenaša obremenitve v konstrukcijskem elementu, katerega opaž bo odstranjen;
- da se preprečijo deformacije konstrukcijskega elementa, večje od dopustnih;
- da lahko prenaša razmere v okolju brez poškodb površine. 
Zahteve glede tlačne trdnosti betona za odstranitev opaža morajo biti navedene v tehnološkem elaboratu. Sicer lahko upoštevamo ta priporočila: 
- Ko beton doseže tlačno trdnost 5 MPa, nevarnosti za poškodbe površine betona zaradi udarcev ni več, za prenos obremenitev med gradnjo lahko uporabljamo podpore; 
- ko beton doseže 60 % tlačne trdnosti, se že lahko izognemo deformacijam, večjim od predpisanih v standardu prEN 13670: 2006 in PZI brez dodatnih podpor; 
- dokler beton ne doseže popolne tlačne trdnosti, lahko za preprečitev poškodb zaradi vplivov okolja uporabljamo površinsko zaščito. 
Odstranjevanje opažev in podpornih odrov mora potekati tako, da je stabilnost vseh elementov podporne konstrukcije zagotovljena do dokončne odstranitve. 
Postopek odstranitve mora biti podrobno obdelan v projektu odrov, če to narekuje zahtevnost konstrukcije opaža in podpornega odra. 
</t>
  </si>
  <si>
    <r>
      <t xml:space="preserve">Pri transportu in skladiščenju </t>
    </r>
    <r>
      <rPr>
        <b/>
        <sz val="10"/>
        <rFont val="Verdana"/>
        <family val="2"/>
        <charset val="238"/>
      </rPr>
      <t>armature</t>
    </r>
    <r>
      <rPr>
        <sz val="10"/>
        <rFont val="Verdana"/>
        <family val="2"/>
        <charset val="238"/>
      </rPr>
      <t xml:space="preserve"> je treba preprečiti nastanek degradacijskih procesov, ki bi znatno vplivali na sprijemnost in nosilnost armaturnega jekla. Preprečiti je treba tudi zmanjšanje nominalnega preseka in lokalne poškodbe (mehanske ali korozijske narave) armature. 
Ravnanje krivljenih armaturnih palic je lahko dopustno le na podlagi tehnološkega elaborata in: 
- Če je bil premer trna (vretena), uporabljenega za krivljenje, vsaj 50 % večji od minimalno dopustnega premera trna za ustrezen premer armaturne palice; 
- če se za ravnanje uporablja posebna oprema, ki omogoča omejitev lokalnih napetosti; - če je bil za ravnanje pripravljen postopek, po katerem se le-to izvaja; - če  se po ravnanju preveri, ali so v armaturi razpoke in poškodbe.
</t>
    </r>
  </si>
  <si>
    <t xml:space="preserve">Stikovanje palic se lahko izvede s prekrivanjam, objemkami, spojnicami in varjenjem − v skladu z zahtevami, navedenimi v PZI, pri čemer morajo biti za varjenje na gradbišču izpolnjene zahteve oziroma z zahtevami standarda SIST EN 1992-1-1. 
Med prekrivajočimi se palicami naj bi bil neposreden stik po vsej dolžini prekrivanja, v nosilcih in stebrih pa morajo biti palice na vsej dolžini prekrivanja med seboj povezane. 
Če mesta stikovanja armaturnih palic niso prikazana v armaturnih načrtih, je treba upoštevati pravilo, da medsebojni vzdolžni razmik med mesti stikovanja ne sme biti manjši od 0,3 lp, pri čemer lp pomeni dolžino prekrivanja armaturnih palic. 
Če razmik med prekrivajočimi se palicami znaša več kot 4Φ  ali 50 mm, je treba dolžino prekrivanja povečati za razmik med palicami (gl. standard SIST EN 1992-1-1, razdelek 8.7.2).
</t>
  </si>
  <si>
    <t>Postavitev armature mora biti skladna z zahtevami, navedenimi v PZI (armaturnem načrtu), kjer so navedene podrobnosti in lega armaturnih palic. 
Armatura mora biti pritrjena in zavarovana tako, da njen položaj zagotavlja izpolnjevanje toleranc, navedenih v standardu EN 13670: 2006, in da zagotavlja s projektom predvideno zaščitno plast betona. 
Sestavljanje armature se lahko izvaja z žicami, pri varivi armaturi pa lahko tudi s točkovnim varjenjem</t>
  </si>
  <si>
    <r>
      <rPr>
        <b/>
        <sz val="10"/>
        <rFont val="Verdana"/>
        <family val="2"/>
        <charset val="238"/>
      </rPr>
      <t>Beton;</t>
    </r>
    <r>
      <rPr>
        <sz val="10"/>
        <rFont val="Verdana"/>
        <family val="2"/>
        <charset val="238"/>
      </rPr>
      <t xml:space="preserve"> dela pred betoniranjem:</t>
    </r>
  </si>
  <si>
    <t xml:space="preserve">Če je predpisano v tehnološkem elaboratu: 
- je treba pripraviti plan betoniranja in
- izvesti začetno testiranje s poskusnim betoniranjem. 
Rezultati teh testiranj morajo biti dokumentirani in ovrednoteni pred začetkom betoniranja. 
Pripravljalna dela morajo biti končana, pregledana in dokumentirana v skladu s tehnološkim elaboratom. 
Če se betoniranje konstrukcijskih elementov izvaja na terenu, je treba izvesti potrebne ukrepe za preprečitev mešanja zemljine in svežega betona. 
Materiali, ki so v stiku z bodočim svežim betonom (zemljina, opaž, kontrukcijski elementi), morajo imeti dovolj visoko temperaturo, da se prepreči zmrzovanje betona, preden le-ta doseže dovolj veliko trdnost in ustrezno zmrzlinsko odpornost. 
Če se med betoniranjem ali negovanjem betona predvidevajo nizke temperature, je treba zagotoviti ukrepe, ki preprečujejo poškodbe betona zaradi zmrzovanja. 
Če se med betoniranjem ali negovanjem betona predvidevajo visoke temperature, je treba zagotoviti ukrepe za preprečitev poškodb, ki bi bile posledica visokih temperatur. 
</t>
  </si>
  <si>
    <t xml:space="preserve">Beton mora biti pregledan na mestu vgradnje. Ob dostavi mora proizvajalec uporabniku za vsako dostavljeno količino betona dati dobavnico, na kateri morajo biti navedeni podatki, skladni s točko 7.3 standarda SIST EN 206-1 in SIST 1026. To so: 
- Ime obrata za proizvodnjo transportnega betona; 
- serijska številka dobavnice; 
- datum in čas polnjenja, tj. čas prvega stika med cementom in vodo; 
- številka tovornjaka ali prepoznavna oznaka vozila;
- ime kupca;
- ime in kraj gradbišča; 
- podrobnosti ali sklic na specifikacije, recimo številčna koda, številka naročila; 
- količina betona v kubičnih metrih;
- izjava o lastnostih s sklici na specifikacije in EN 206-1; 
- ime in oznaka določenega certifikacijskega organa;
- čas, ko je beton pripeljan na gradbišče; 
- čas začetka raztovarjanja;
- čas konca raztovarjanja. 
</t>
  </si>
  <si>
    <t xml:space="preserve">Poleg tega mora dobavnica vključevati še te podrobnosti: 
a) Za projektirani beton: 
- Trdnostni razred; 
- stopnje izpostavljenosti; 
- razred vsebnosti klorida; 
- stopnjo konsistence ali ciljno vrednost; 
- mejne vrednosti za sestavo betona, če so predpisane; 
- vrsto in trdnostni razred cementa, če sta predpisana; 
- vrsto kemijskega in mineralnega dodatka, če je predpisana; 
- posebne lastnosti, če so zahtevane; 
- nazivno velikost največjega zrna agregata; 
- pri lahkem ali težkem betonu razred gostote ali ciljno gostoto; 
b) Za predpisani beton: 
- Podrobnosti o sestavi (recimo vsebnost cementa, vrsto kemijskega dodatka ...); 
- v/c-razmerje ali konsistenco; 
- nazivno velikost največjega zrna agregata. 
</t>
  </si>
  <si>
    <t xml:space="preserve">Če se na gradbišču dodaja superplastifikator v skladu s predvidenim tehnološkim postopkom ali zaradi uravnanja konsistence, je treba v dobavnico vpisati: 
- Čas dodajanja superplastifikatorja, 
- ocenjeno količino betona v mešalniku, 
- dodano vrsto in količino superplastifikatorja, 
- konsistenco betona, določeno pred dodajanjem in po njem, - pri aeriranih betonih: vsebnost zraka po dodajanju. 
Ob dostavi je na splošno prepovedano dodajanje vode in kemijskih dodatkov. Kemijski dodatki se smejo dodajati le izjemoma in pod pogoji, določenimi v točki 7.5 standardov SIST EN 206-1 in 51ST 1026. Posebno pozornost je treba posvetiti kompatibilnosti dodatkov dodanih v betonarni in na gradbišču, maksimalnim dopustnim količinam dodatka ter dobremu vmešanju dodanega dodatka. 
Med fazami transporta do vgradnje betona mora biti delež segregacije, izguba veziva in drugih škodljivih vplivov čim manjši. 
Na mestu vgradnje je treba odvzeti vzorce svežega betona za testiranje, če to zahteva tehnološki elaborat.
</t>
  </si>
  <si>
    <t>Vgrajevanje in zgoščevanje betona:</t>
  </si>
  <si>
    <t xml:space="preserve">Vgrajevanje in zgoščevanje betona se morata izvesti tako, da so armatura in vgrajeni elementi objeti z betonom, beton pa lahko ustvari zahtevano trdnost in trajnost. 
Posebno pozornost je treba posvetiti vgrajevanju in zgoščevanju betona na mestih sprememb prečnih presekov, na ozkih predelih, na mestih zgoščene armature in konstrukcijskih stikih. 
Število mest vgraditve svežega betona in zgoščevanja betona mora izključiti pojav praznih mest in kopičenje svežega betona in s tem do preobremenitve opaža ter podpornega odra. 
</t>
  </si>
  <si>
    <t xml:space="preserve">Mesto in način izvedbe delovnih stikov morata biti predvidena in prej opisana v tehnološkem elaboratu, potrditi pa ju mora projektant. 
Ob predvideni dobavi betona iz dveh ali več betonarn mora biti prej preverjena in potrjena njegova kompatibilnost. 
Dodatne zahteve glede vgrajevanja svežega betona so potrebne, ko je treba zadostiti posebnim zahtevam glede videza površine. 
Segregacija betona in kasnejše izločanje vode (krvavenje) morata biti med vgrajevanjem in zgoščevanjem betona čim manjša. 
Beton mora biti med vgrajevanjem in zgoščevanjem zaščiten pred škodljivimi vplivi, kot so direktno sončno obsevanje, močan veter, zmrzovanje, voda, dež in sneg. 
Za izvedbo brizganega betona morajo biti izpolnjene zahteve v standardu SIST EN 14487-2.
</t>
  </si>
  <si>
    <t>Negovanje in zaščita betona</t>
  </si>
  <si>
    <t xml:space="preserve">V zgodnjem obdobju po betoniranju mora biti beton ustrezno negovan in zaščiten: 
- Da se omejijo poškodbe, ki bi nastale zaradi krčenja betona; 
- da se zagotovi zadostna površinska trdnost; 
- da se zagotovi zadostna trajnost površine betona; 
- da prepreči zmrzovanje novega betona in 
- da se prepreči vpliv škodljivih vibracij, udarcev ali poškodb. 
Če obstaja nevarnost, da bo beton v zgodnjem obdobju izpostavljen škodljivim agresivnim vplivom (recimo kloridom, sulfatom), ga je treba zaščititi., To je treba določiti v tehnološkem elaboratu. 
Negovanje novega betona lahko izvajamo tako, da omejimo izhlapevanje vode iz betonske površine ali ohranjamo stalno mokro betonsko površino. 
Če je v obdobju negovanja betona stopnja izhlapevanja vode iz betonske površine nizka (recimo velika zračna vlaga, dež, megla), posebni postopki negovanja niso potrebni. 
Negovanje betona se mora začeti takoj. Če se hočemo izogniti razpokam zaradi krčenja ob neugodnih vremenskih razmerah (vročina, veter), ga moramo začeti negovati že pred končanjem betoniranja. Pri betonu z visoko stopnjo trdnosti moramo nevarnosti razpok zaradi krčenja posvetiti več pozornosti. 
</t>
  </si>
  <si>
    <t xml:space="preserve">Trajanje negovanja betona je odvisno od razvoja tlačne trdnosti betona na površini in je opisano z razredi negovanja betona, določenimi kot delež specifične tlačne trdnosti betona pri 28 dnevih, ki mora biti zagotovljena ob prenehanju negovanja betona. Po prEN 13670: 2006 obstajajo 4 razredi: 
1. Razred negovanja betona 1 – potrebno je negovanje betona, ki traja 12 ur, z maksimalnimi razmiki posameznih operacij največ 5 ur, temperatura betonske površine pa se ne sme spustiti pod 5 °C; 
2. razred negovanja betona 2 – negovanje betona mora trajati, dokler beton ne doseže 35 % karakteristične tlačne trdnosti pri 28 dnevih; 
3. razred negovanja betona 3 – negovanje betona je potrebno, dokler beton ne doseže 50 % karakteristične tlačne trdnosti pri 28 dnevih; 
4. razred negovanja betona 4 – negovanje betona je potrebno, dokler beton ne doseže 70 % karakteristične tlačne trdnosti pri 28 dnevih. 
</t>
  </si>
  <si>
    <t xml:space="preserve">Podatki o razredu negovanja betona morajo biti navedeni v tehnološkem elaboratu, navedene so lahko tudi strožje zahteve. To pomeni, da lahko negovanje traja tudi dlje od dosežene 70 % karakteristične tlačne trdnosti betona. 
Priporočila za minimalno trajanje negovanja betona so v dodatku F standarda EN 13670: 2006. 
Posebna kemijska sredstva za negovanje betona niso dopustna na konstrukcijskih spojih, površinah, ki se obdelujejo kasneje, ali površinah, na katerih se zahteva sprijemnost drugih materialov, razen če se sredstva pred nadaljnjimi fazami odstranijo oziroma se dokaže, da ne negativno vplivajo na sprijemnost. 
Uporaba snovi za negovanje betona tudi ni dopustna na površinah, kjer veljajo posebne zahteve za obdelavo, razen če to na nadaljnjo obdelavo nima škodljivega vpliva. 
Temperatura površine betona se ne sme spustiti pod 0 °C, dokler tlačna trdnost površine betona ne doseže 5 MPa, ko zmrzovanje nima več škodljivega vpliva. 
Najvišja temperatura betona, vgrajenega v konstrukcijske elemente, ki bodo izpostavljeni vlažnemu oziroma izmenično vlažnem okolju, ne sme preseči 70 °C, razen če je dokazano, da višja temperatura nima škodljivega vpliva na lastnosti površine betona.
</t>
  </si>
  <si>
    <t>Geometrijske tolerance</t>
  </si>
  <si>
    <t xml:space="preserve">Geometrijske lastnosti elementov izvedene konstrukcije morajo izpolnjevati merila dopustnih toleranc in tako, da bi se izognili škodljivim vplivom v povezavi: 
- Z mehansko odpornostjo, 
- s stabilnostjo med gradnjo, 
- s stabilnostjo med uporabo, 
- z zagotavljanjem kompatibilnosti nosilne konstrukcije in nekonstruktivnimi elementi konstrukcije, 
- z montažo predizdelanih elementov, 
- z odzivanjem konstrukcije med uporabo. 
Ta razdelek obravnava različne geometrijske tolerance, pomembne za konstrukcije. Za konstrukcijske tolerance (ki vplivajo na varnost konstrukcije) so navedene numerične vrednosti, odvisne od tolerančnega razreda. Če v tehnološkem elaboratu ni posebej navedeno, se upošteva tolerančni razred 1.  
V razdelkih C 6.2 do C 6.5 so navedene normativne konstrukcijske tolerance, bistvene za mehansko odpornost in stabilnost konstrukcije. Priporočila za druge tolerance (ki neposredno ne vplivajo na mehansko odpornost in stabilnost konstrukcije) so lahko konstruktivne ali nekonstruktivne in navedene v informativnem dodatku G standarda prEN 13670: 2006. Njihovo upoštevanje mora biti določeno v tehnološkem elaboratu. 
</t>
  </si>
  <si>
    <t>Tolerančni razred 1 pomeni upoštevanje normalnih toleranc in velja za elemente konstrukcije, ki dosegajo projektne predpostavke standarda SIST EN 1992, zahtevano stopnjo varnosti in je povezan s parcialnimi materialnimi faktorji varnosti, navedenimi v poglavju 2.4.2.4 standarda SIST EN 1992-1-1. Tolerančni razred 2 velja za elemente konstrukcije, pri katerih so uporabljeni modificirani parcialni faktorji varnosti skladno z dodatkom A standarda SIST EN 1992-1-1. Pri uporabi tolerančnega razreda 2 je treba upoštevati razred izvajanja del 3.</t>
  </si>
  <si>
    <t xml:space="preserve">Pred začetkom izvajanja posamezne vrste del mora izvajalec betonerskih del pripraviti tehnološki elaborat (TE) in ga dati nadzornemu inženirju v potrditev, posamezniku ali instituciji, ki opravlja naloge nadzora v imenu investitorja. 
TE dopolnjuje projekt s konkretnimi podatki o uporabljenih materialih in polizdelkih, zlasti njihovem izvoru in kakovosti, podrobnejšem opisom tehnologije izvajanja del in planom zagotavljanja kakovosti. 
Ta priročnik opredeljuje minimalne zahteve za vsebino TE in postopke potrjevanja
</t>
  </si>
  <si>
    <t xml:space="preserve">TE mora zajemati ta poglavja: 
- Splošne informacije o izvajalcu in konstrukcijskih značilnosti objekta,
- opis posameznih delovnih faz, 
- terminski plan izvajanja del. 
TE je možno dopolnjevati skladno z napredovanjem del. Splošne informacije je možno dati le enkrat, druge dele elaborata pa za vsak sklop del posebej. 
TE mora obravnavati te sklope del: 
- Odre in opaže, 
- armaturo, 
- betoniranje, 
- montažo konstrukcij iz predizdelanih elementov in druga betonerska dela, ki niso zajeta v teh smernicah
</t>
  </si>
  <si>
    <t>Izvajalec del mora za vsako delovno fazo pripraviti plan zagotavljanja kakovosti. Ta mora zajemati vsaj: 
- Podatke o vrsti in obsegu notranje kontrole kakovosti materialov in polizdelkov, 
- podatke o vrsti in obsegu notranje kontrole kakovosti izvedbe, 
- podatke o ključnih kadrih in (če je potrebno) dokazila o njihovi izobrazbi (recimo varilci),
- druge ukrepe za zagotavljanje kakovosti del. 
Pri pripravi plana zagotavljanja kakovosti mora izvajalec upoštevati predpise in standarde za izvajanje betonerskih del, recimo prEN 13670: 2006 in SIST EN 14487-2. 
Plan notranje kontrole kakovosti materialov in polizdelkov mora biti v tabelarični obliki, tako da sta iz nje razvidna vrsta in obseg notranje kontrole. 
Ukrepi zagotavljanja kakovosti morajo biti prilagojeni terminskemu planu in neugodnim vremenskim razmeram za izvajanje del (vročina, mraz, velika vlaga ...). 
Izvajalec mora pred začetkom izvajanja posamezne delovne faze, za katero še ni dokazal, da jo je sposoben ustrezno izvesti, po dogovoru z nadzornim inženirjem pripraviti testno polje, na katerem bo potrjena njegova usposobljenost</t>
  </si>
  <si>
    <t xml:space="preserve">Izvajalec del mora nadzornemu inženirju in projektantu gradbenih konstrukcij predložiti TE najmanj 15 dni pred začetkom izvajanja posamezne faze del, opredeljene v tehnološkem elaboratu. 
Nadzorni inženir ali statik morata najpozneje v roku 8 dni tehnološki elaborat pisno potrditi oziroma zaradi neustreznosti zavrniti. 
Pri pripravi plana zagotavljanja kakovosti mora izvajalec upoštevati veljavne predpise in standarde. Ukrepi zagotavljanja kakovosti morajo biti prilagojeni terminskemu planu in morebitnim neugodnim vremenskim razmeram za izvajanje del (mraz, visoka vlaga ... )
</t>
  </si>
  <si>
    <t>B.3.1</t>
  </si>
  <si>
    <t>Betonerska, armirnobetonerska in železokrivska dela</t>
  </si>
  <si>
    <r>
      <t xml:space="preserve">Nakloni: </t>
    </r>
    <r>
      <rPr>
        <sz val="10"/>
        <rFont val="Verdana"/>
        <family val="2"/>
        <charset val="238"/>
      </rPr>
      <t>Nadomestilo za izvedbo elementov z naklonom do 5 %  od vodoravnosti ne bo posebej priznano</t>
    </r>
  </si>
  <si>
    <r>
      <rPr>
        <u/>
        <sz val="10"/>
        <rFont val="Verdana"/>
        <family val="2"/>
        <charset val="238"/>
      </rPr>
      <t xml:space="preserve">Obračun del:  </t>
    </r>
    <r>
      <rPr>
        <sz val="10"/>
        <rFont val="Verdana"/>
        <family val="2"/>
        <charset val="238"/>
      </rPr>
      <t>Cene po enoti mere veljajo neglede na to, ali se vgrajuje armiran ali nearmiran beton. Aramatura se obračuna posebej. V kolikor ni drugače določeno, je izvedbo delovnih stikov,</t>
    </r>
    <r>
      <rPr>
        <b/>
        <sz val="10"/>
        <rFont val="Verdana"/>
        <family val="2"/>
        <charset val="238"/>
      </rPr>
      <t xml:space="preserve"> izolacijskih premazov na delovnih stikih</t>
    </r>
    <r>
      <rPr>
        <sz val="10"/>
        <rFont val="Verdana"/>
        <family val="2"/>
        <charset val="238"/>
      </rPr>
      <t xml:space="preserve"> in dilatacij z vstavitvijo dilatacijskih trakov vkalkulirati v cene po enoti mere. </t>
    </r>
  </si>
  <si>
    <t xml:space="preserve">V kolikor v popisu del ni zajetih odgovarjajočih postavk, je v vseh betonskih elementih v cenah po enoti mere zajeti tudi izvedbo odprtin in utorov v stropnih in stenskih ploščah za stebre ograj,  sider dvigal, prehodov inštalacij in podobnih, ki so bili poznani pred izvedbo dela. Oteževanje  dela ob polaganju vodnikov in cevi  v opaž s strani drugih Izvajalcev ne bo stroškovno nadomeščeno, v kolikor se ostali Izvajalci prilagodijo/sledijo predvidenemu običajnemu poteku dela </t>
  </si>
  <si>
    <t>B.3.1.1</t>
  </si>
  <si>
    <t>Podložni in naklonski betoni</t>
  </si>
  <si>
    <t>Naklon: podložni betoni, ki pri enaki debelini ne dosežejo naklona nad 3%, se obračuna prez doplačila.</t>
  </si>
  <si>
    <t>Naklonski beton: pod navedbo naklonski beton je razumeti sloj betona, katerega različna debelina ima za posledico naklon zgornje površine</t>
  </si>
  <si>
    <t>Ustrezno zaglajevanje površine teh betonov za prevzem hidroizolacije je vključiti v ceno po e.m..</t>
  </si>
  <si>
    <t>B.3.1.1.</t>
  </si>
  <si>
    <r>
      <rPr>
        <b/>
        <sz val="10"/>
        <rFont val="Verdana"/>
        <family val="2"/>
        <charset val="238"/>
      </rPr>
      <t>Podložni beton C8/10, d = 10 cm</t>
    </r>
    <r>
      <rPr>
        <sz val="10"/>
        <rFont val="Verdana"/>
        <family val="2"/>
        <charset val="238"/>
      </rPr>
      <t>; dobava in vgrajevanje nearmiranega betona trdnostnega razreda C8/10 prereza 0,08-0,12 m3/m2,m'. Vgradi se v gabaritu talne plošče + 10 cm</t>
    </r>
  </si>
  <si>
    <t># pod temeljno ploščo</t>
  </si>
  <si>
    <t>B.3.1.1.B2</t>
  </si>
  <si>
    <t>m3</t>
  </si>
  <si>
    <t>B.3.1.1.B3</t>
  </si>
  <si>
    <t>B.3.1.1.B5</t>
  </si>
  <si>
    <t>B.3.1.1.B6</t>
  </si>
  <si>
    <t>B.3.1.1.B8</t>
  </si>
  <si>
    <t>B.3.1.1.B9</t>
  </si>
  <si>
    <t>B.3.1.2.</t>
  </si>
  <si>
    <r>
      <rPr>
        <b/>
        <sz val="10"/>
        <rFont val="Verdana"/>
        <family val="2"/>
        <charset val="238"/>
      </rPr>
      <t>Naklonski beton C8/10, d = 8 cm</t>
    </r>
    <r>
      <rPr>
        <sz val="10"/>
        <rFont val="Verdana"/>
        <family val="2"/>
        <charset val="238"/>
      </rPr>
      <t>; dobava in vgrajevanje nearmiranega betona trdnostnega razreda C8/10 srednjega prereza 0,08 m3/m2,streha</t>
    </r>
  </si>
  <si>
    <t>B.3.1.2.B2</t>
  </si>
  <si>
    <t>B.3.1.2.B3</t>
  </si>
  <si>
    <t>B.3.1.2.B5</t>
  </si>
  <si>
    <t>B.3.1.2.B6</t>
  </si>
  <si>
    <t>B.3.1.2.B8</t>
  </si>
  <si>
    <t>B.3.1.2.B9</t>
  </si>
  <si>
    <t>B.3.2.</t>
  </si>
  <si>
    <t xml:space="preserve">Beton nearmiranih ali armiranih temeljev vseh vrst </t>
  </si>
  <si>
    <t xml:space="preserve">Uporabljeni betoni morajo biti skladni s projektirano specifikacijo betona po načrtu gradbenih konstrukcij, pripravljeno po zahtevah točke 6 standarda SIST EN 206-1 in točke 6 standarda SIST 1026. Specifikacija vključuje podatke o: </t>
  </si>
  <si>
    <t xml:space="preserve"># Razred tlačne trdnosti, </t>
  </si>
  <si>
    <t xml:space="preserve"># stopnjo izpostavljenosti, </t>
  </si>
  <si>
    <t># nazivno velikost največjega zrna agregata (Dmax)</t>
  </si>
  <si>
    <t># stopnjo konsistence.</t>
  </si>
  <si>
    <t>B.3.2.1.</t>
  </si>
  <si>
    <t># temeljna plošča</t>
  </si>
  <si>
    <t>B.3.2.1.B2</t>
  </si>
  <si>
    <t>B.3.2.1.B3</t>
  </si>
  <si>
    <t>B.3.2.1.B5</t>
  </si>
  <si>
    <t>B.3.2.1.B6</t>
  </si>
  <si>
    <t>B.3.2.1.B8</t>
  </si>
  <si>
    <t>B.3.2.1.B9</t>
  </si>
  <si>
    <t>B.3.2.2.</t>
  </si>
  <si>
    <t># temeljna plošča poglobljenega dela jaškov dvigal</t>
  </si>
  <si>
    <t>B.3.2.2.B2</t>
  </si>
  <si>
    <t>B.3.2.2.B3</t>
  </si>
  <si>
    <t>B.3.2.2.B5</t>
  </si>
  <si>
    <t>B.3.2.2.B6</t>
  </si>
  <si>
    <t>B.3.2.2.B8</t>
  </si>
  <si>
    <t>B.3.2.2.B9</t>
  </si>
  <si>
    <t>B.3.3.</t>
  </si>
  <si>
    <t>Beton za zidove vseh vrst</t>
  </si>
  <si>
    <t># zidovi vseh etaž</t>
  </si>
  <si>
    <t>B.3.3.B2.</t>
  </si>
  <si>
    <t>B.3.3.B3.</t>
  </si>
  <si>
    <t>B.3.3.B5.</t>
  </si>
  <si>
    <t>B.3.3.B6.</t>
  </si>
  <si>
    <t>B.3.3.B8.</t>
  </si>
  <si>
    <t>B.3.3.B9.</t>
  </si>
  <si>
    <t>B.3.4.</t>
  </si>
  <si>
    <t xml:space="preserve">Beton za stebre, nosilce in vence ter vezi </t>
  </si>
  <si>
    <t>Okvirji iz stebrov in nosilcev se obračunajo brez križanj, stebri se obračunajo do spodnjega roba nosilca, nosilci po zunanjih dimenzijah</t>
  </si>
  <si>
    <t>B.3.4.1</t>
  </si>
  <si>
    <t># preklade nad okni</t>
  </si>
  <si>
    <t>B.3.4.1.B2</t>
  </si>
  <si>
    <t>B.3.4.1.B3</t>
  </si>
  <si>
    <t>B.3.4.1.B5</t>
  </si>
  <si>
    <t>B.3.4.1.B6</t>
  </si>
  <si>
    <t>B.3.4.1.B8</t>
  </si>
  <si>
    <t>B.3.4.1.B9</t>
  </si>
  <si>
    <t>B.3.4.2</t>
  </si>
  <si>
    <t># horizontalne vezi predelnih sten</t>
  </si>
  <si>
    <t>B.3.4.2.B2</t>
  </si>
  <si>
    <t>B.3.4.3.B3</t>
  </si>
  <si>
    <t>B.3.4.5.B5</t>
  </si>
  <si>
    <t>B.3.4.6.B6</t>
  </si>
  <si>
    <t>B.3.4.8.B8</t>
  </si>
  <si>
    <t>B.3.4.9.B9</t>
  </si>
  <si>
    <t>B.3.5.</t>
  </si>
  <si>
    <t>Beton stropnih plošč in stopniščnih ramen</t>
  </si>
  <si>
    <t>B.3.5.1.</t>
  </si>
  <si>
    <t># etažne in krovne plošče</t>
  </si>
  <si>
    <t>B.3.5.1.B2.</t>
  </si>
  <si>
    <t>B.3.5.1.B3.</t>
  </si>
  <si>
    <t>B.3.5.1.B5.</t>
  </si>
  <si>
    <t>B.3.5.1.B6.</t>
  </si>
  <si>
    <t>B.3.5.1.B8.</t>
  </si>
  <si>
    <t>B.3.5.1.B9.</t>
  </si>
  <si>
    <t>B.3.5.2.</t>
  </si>
  <si>
    <t># balkonske plošče in plošče nadstreškov</t>
  </si>
  <si>
    <t>B.3.5.2.B2</t>
  </si>
  <si>
    <t>B.3.5.3.B3</t>
  </si>
  <si>
    <t>B.3.5.5.B5</t>
  </si>
  <si>
    <t>B.3.5.6.B6</t>
  </si>
  <si>
    <t>B.3.5.8.B8</t>
  </si>
  <si>
    <t>B.3.5.9.B9</t>
  </si>
  <si>
    <t>B.3.5.3.</t>
  </si>
  <si>
    <r>
      <rPr>
        <b/>
        <sz val="10"/>
        <rFont val="Verdana"/>
        <family val="2"/>
        <charset val="238"/>
      </rPr>
      <t>Toplotni prekinitveni element za konzolne, višje ležeče balkone, deb. TI = 8 cm</t>
    </r>
    <r>
      <rPr>
        <sz val="10"/>
        <rFont val="Verdana"/>
        <family val="2"/>
        <charset val="238"/>
      </rPr>
      <t>; dobava in vgrajevanje elementa v opaž med polaganje armature</t>
    </r>
  </si>
  <si>
    <r>
      <t xml:space="preserve"># element za prekinitev toplotnega mostu s kompresijskim modulom HTE in 80 mm debeline izolacije kot toplotni prekinitveni element za konzolne, višje ležeče balkone. Balkon je višji od etažne plošče. Prenaša negativne momente in pozitivne strižne sile. Glej </t>
    </r>
    <r>
      <rPr>
        <b/>
        <sz val="10"/>
        <rFont val="Verdana"/>
        <family val="2"/>
        <charset val="238"/>
      </rPr>
      <t>detajl 2a in 4a.</t>
    </r>
  </si>
  <si>
    <t>razred požarne odpornosti R60</t>
  </si>
  <si>
    <t>debelina izolacijske plasti: 80mm</t>
  </si>
  <si>
    <t>priključevanje na višje ležeči balkon, zamik po višini 12cm</t>
  </si>
  <si>
    <t>višina elementa 20cm</t>
  </si>
  <si>
    <t>Debelina pokrivnega betona nateznih palic: 35mm</t>
  </si>
  <si>
    <t>razred nosilnosti: 60S</t>
  </si>
  <si>
    <t>razred nosilnosti prečnih sil: V8</t>
  </si>
  <si>
    <t xml:space="preserve"># balkonske plošče </t>
  </si>
  <si>
    <t>B.3.5.3.B2</t>
  </si>
  <si>
    <t>B.3.5.3.B5</t>
  </si>
  <si>
    <t>B.3.5.3.B6</t>
  </si>
  <si>
    <t>B.3.5.3.B8</t>
  </si>
  <si>
    <t>B.3.5.3.B9</t>
  </si>
  <si>
    <t>B.3.5.4.</t>
  </si>
  <si>
    <r>
      <rPr>
        <b/>
        <sz val="10"/>
        <rFont val="Verdana"/>
        <family val="2"/>
        <charset val="238"/>
      </rPr>
      <t>Toplotni prekinitveni element za konzolne balkone, deb. TI = 8 cm</t>
    </r>
    <r>
      <rPr>
        <sz val="10"/>
        <rFont val="Verdana"/>
        <family val="2"/>
        <charset val="238"/>
      </rPr>
      <t>; dobava in vgrajevanje elementa v opaž med polaganje armature</t>
    </r>
  </si>
  <si>
    <r>
      <t xml:space="preserve"># element za prekinitev toplotnega mostu s kompresijskim modulom HTE in 80 mm debeline izolacije kot toplotni prekinitveni element za konzolne balkone. Prenaša negativne momente in pozitivne strižne sile. Glej </t>
    </r>
    <r>
      <rPr>
        <b/>
        <sz val="10"/>
        <rFont val="Verdana"/>
        <family val="2"/>
        <charset val="238"/>
      </rPr>
      <t>načrt Vhod.</t>
    </r>
  </si>
  <si>
    <t>#  plošče nadstreškov</t>
  </si>
  <si>
    <t>B.3.5.4.B2</t>
  </si>
  <si>
    <t>B.3.5.4.B3</t>
  </si>
  <si>
    <t>B.3.5.4.B5</t>
  </si>
  <si>
    <t>B.3.5.4.B6</t>
  </si>
  <si>
    <t>B.3.5.4.B8</t>
  </si>
  <si>
    <t>B.3.5.4.B9</t>
  </si>
  <si>
    <t>B.3.5.7.</t>
  </si>
  <si>
    <t>Beton stopniščnih ramen in podestov, površina posneta, čela in spodnja stran zaglajena za izvedbo sliko pleskarskih del</t>
  </si>
  <si>
    <t>B.3.5.7.1.</t>
  </si>
  <si>
    <t>B.3.5.7.1.B2</t>
  </si>
  <si>
    <t>B.3.5.7.1.B3</t>
  </si>
  <si>
    <t>B.3.5.7.1.B5</t>
  </si>
  <si>
    <t>B.3.5.7.1.B6</t>
  </si>
  <si>
    <t>B.3.5.7.1.B8</t>
  </si>
  <si>
    <t>B.3.5.7.1.B9</t>
  </si>
  <si>
    <t>B.3.5.7.2.</t>
  </si>
  <si>
    <r>
      <rPr>
        <b/>
        <sz val="10"/>
        <rFont val="Verdana"/>
        <family val="2"/>
        <charset val="238"/>
      </rPr>
      <t>Akustična točkovna/linijska sidra na AB podestih in ramenih stopnišč</t>
    </r>
    <r>
      <rPr>
        <sz val="10"/>
        <rFont val="Verdana"/>
        <family val="2"/>
        <charset val="238"/>
      </rPr>
      <t>; dobava in vgrajevanje sider v opaž med polaganje armature</t>
    </r>
  </si>
  <si>
    <t># element za prekinitev prenosa udarnega zvoka za stopniščne podeste in stopniščna ramena</t>
  </si>
  <si>
    <t>Izvajalec oz. dobavitelj mora dobaviti tudi tehnična navodila za vgradnjo z vsemi detajli ter statičnim izračunom (po EC standardih in navodilih arhitekta ter projektanta gradbenih konstrukcij)  za ponujeni element.</t>
  </si>
  <si>
    <r>
      <rPr>
        <b/>
        <sz val="10"/>
        <rFont val="Verdana"/>
        <family val="2"/>
        <charset val="238"/>
      </rPr>
      <t>Tip 1 (3)</t>
    </r>
    <r>
      <rPr>
        <sz val="10"/>
        <rFont val="Verdana"/>
        <family val="2"/>
        <charset val="238"/>
      </rPr>
      <t xml:space="preserve">:  služi za tehnično ločevanje udarnega zvoka </t>
    </r>
    <r>
      <rPr>
        <b/>
        <sz val="10"/>
        <rFont val="Verdana"/>
        <family val="2"/>
        <charset val="238"/>
      </rPr>
      <t xml:space="preserve">med stopniščno ramo in etažno ploščo. </t>
    </r>
  </si>
  <si>
    <t>razlika ravni udarnega zvoka ∆Ln, w ≥ 27 dB</t>
  </si>
  <si>
    <t>skladno s splošno gradbeno odobritvijo DIBt št. Z-15.7-310</t>
  </si>
  <si>
    <t>razred nosilnosti prečnih sil: V6</t>
  </si>
  <si>
    <t>dolžina elementa do 130 cm</t>
  </si>
  <si>
    <t>B.3.5.7.2.B2.</t>
  </si>
  <si>
    <t>B.3.5.7.2.B3.</t>
  </si>
  <si>
    <t>B.3.5.7.2.B5.</t>
  </si>
  <si>
    <t>B.3.5.7.2.B6.</t>
  </si>
  <si>
    <t>B.3.5.7.2.B8.</t>
  </si>
  <si>
    <t>B.3.5.7.2.B9.</t>
  </si>
  <si>
    <t>B.3.5.7.3.</t>
  </si>
  <si>
    <r>
      <t>glej</t>
    </r>
    <r>
      <rPr>
        <b/>
        <sz val="10"/>
        <rFont val="Verdana"/>
        <family val="2"/>
        <charset val="238"/>
      </rPr>
      <t xml:space="preserve"> detajl 10</t>
    </r>
  </si>
  <si>
    <r>
      <rPr>
        <b/>
        <sz val="10"/>
        <rFont val="Verdana"/>
        <family val="2"/>
        <charset val="238"/>
      </rPr>
      <t>Tip 2 (4)</t>
    </r>
    <r>
      <rPr>
        <sz val="10"/>
        <rFont val="Verdana"/>
        <family val="2"/>
        <charset val="238"/>
      </rPr>
      <t xml:space="preserve">:  Tip 2 omogoča zvočno izolirano </t>
    </r>
    <r>
      <rPr>
        <b/>
        <sz val="10"/>
        <rFont val="Verdana"/>
        <family val="2"/>
        <charset val="238"/>
      </rPr>
      <t>priključevanje podesta na zunanji zid</t>
    </r>
  </si>
  <si>
    <t>prenaša pozitivne in negativne prečne sile</t>
  </si>
  <si>
    <t>prenaša tudi stranske vodoravne sile</t>
  </si>
  <si>
    <t>tudi nosilni element</t>
  </si>
  <si>
    <t>B.3.5.7.3.B2.</t>
  </si>
  <si>
    <t>B.3.5.7.3.B3.</t>
  </si>
  <si>
    <t>B.3.5.7.3.B5.</t>
  </si>
  <si>
    <t>B.3.5.7.3.B6.</t>
  </si>
  <si>
    <t>B.3.5.7.3.B8.</t>
  </si>
  <si>
    <t>B.3.5.7.3.B9.</t>
  </si>
  <si>
    <t>B.3.9.</t>
  </si>
  <si>
    <r>
      <rPr>
        <b/>
        <sz val="10"/>
        <rFont val="Verdana"/>
        <family val="2"/>
        <charset val="238"/>
      </rPr>
      <t>Beton za zalivanje inštalacijskih odprtin 0,12-0,20 C25/30, h = 20 cm</t>
    </r>
    <r>
      <rPr>
        <sz val="10"/>
        <rFont val="Verdana"/>
        <family val="2"/>
        <charset val="238"/>
      </rPr>
      <t>; dobava in vgrajevanje nearmiranega betona po polaganju inštalacijskih razvodov C25/30, prerez 0,12 - 0,20 m3/m2,m'</t>
    </r>
  </si>
  <si>
    <t>B.3.9.B2</t>
  </si>
  <si>
    <t>B.3.9.B3</t>
  </si>
  <si>
    <t>B.3.9.B5</t>
  </si>
  <si>
    <t>B.3.9.B6</t>
  </si>
  <si>
    <t>B.3.9.B8</t>
  </si>
  <si>
    <t>B.3.9.B9</t>
  </si>
  <si>
    <t>B.3.10.</t>
  </si>
  <si>
    <r>
      <rPr>
        <b/>
        <sz val="10"/>
        <rFont val="Verdana"/>
        <family val="2"/>
        <charset val="238"/>
      </rPr>
      <t>Doplačilo za pozicije betona pri povečani trdnosti</t>
    </r>
    <r>
      <rPr>
        <sz val="10"/>
        <rFont val="Verdana"/>
        <family val="2"/>
        <charset val="238"/>
      </rPr>
      <t>; za dobavo C30/37 namesto C25/30, neglede na presek konstrukcije,</t>
    </r>
  </si>
  <si>
    <t>B.3.10.B2</t>
  </si>
  <si>
    <t>B.3.10.B3</t>
  </si>
  <si>
    <t>B.3.10.B5</t>
  </si>
  <si>
    <t>B.3.10.B6</t>
  </si>
  <si>
    <t>B.3.10.B8</t>
  </si>
  <si>
    <t>B.3.10.B9</t>
  </si>
  <si>
    <t>B.3.11.</t>
  </si>
  <si>
    <t>Betonsko jeklo za armiranje, predopombe:</t>
  </si>
  <si>
    <t>Vgrajevanje v konstrukcijske vseh vrst. Obračun na osnovi izvlečka armature po načrtih gradbenih konstrukcij (armaturni načrt). Ves ostali vezni material, distančnike in podobno je vključiti v ceno po e.m. položene armature</t>
  </si>
  <si>
    <t>B.3.11.1.</t>
  </si>
  <si>
    <r>
      <t xml:space="preserve">Srednje komplicirana armatura S500 do 12 mm; </t>
    </r>
    <r>
      <rPr>
        <sz val="10"/>
        <rFont val="Verdana"/>
        <family val="2"/>
        <charset val="238"/>
      </rPr>
      <t xml:space="preserve"> dobava, polaganje in vezanje armature S500 nazivnega prečnega premera do vključno 12 mm.</t>
    </r>
  </si>
  <si>
    <t>pozicija: po opažnem in pozicijskem načrtu</t>
  </si>
  <si>
    <t>B.3.11.1.B2</t>
  </si>
  <si>
    <t>kg</t>
  </si>
  <si>
    <t>B.3.11.1.B3</t>
  </si>
  <si>
    <t>B.3.11.1.B5</t>
  </si>
  <si>
    <t>B.3.11.1.B6</t>
  </si>
  <si>
    <t>B.3.11.1.B8</t>
  </si>
  <si>
    <t>B.3.11.1.B9</t>
  </si>
  <si>
    <t>B.3.11.2.</t>
  </si>
  <si>
    <r>
      <t xml:space="preserve">Srednje komplicirana armatura S500 nad 12 mm; </t>
    </r>
    <r>
      <rPr>
        <sz val="10"/>
        <rFont val="Verdana"/>
        <family val="2"/>
        <charset val="238"/>
      </rPr>
      <t xml:space="preserve"> dobava, polaganje in vezanje armature S500 nazivnega prečnega premera nado 12 mm.</t>
    </r>
  </si>
  <si>
    <t>B.3.11.2.B2.</t>
  </si>
  <si>
    <t>B.3.11.2.B3</t>
  </si>
  <si>
    <t>B.3.11.2.B5</t>
  </si>
  <si>
    <t>B.3.11.2.B6</t>
  </si>
  <si>
    <t>B.3.11.2.B8</t>
  </si>
  <si>
    <t>B.3.11.2.B9</t>
  </si>
  <si>
    <t>B.3.11.3.</t>
  </si>
  <si>
    <r>
      <t xml:space="preserve">Armaturne mreže S500; </t>
    </r>
    <r>
      <rPr>
        <sz val="10"/>
        <rFont val="Verdana"/>
        <family val="2"/>
        <charset val="238"/>
      </rPr>
      <t xml:space="preserve"> dobava, polaganje in vezanje varjenih armaturnih mrež S500 </t>
    </r>
  </si>
  <si>
    <t>B.3.11.3.B2.</t>
  </si>
  <si>
    <t>B.3.11.3.B3</t>
  </si>
  <si>
    <t>B.3.11.3.B5</t>
  </si>
  <si>
    <t>B.3.11.3.B6</t>
  </si>
  <si>
    <t>B.3.11.3.B8</t>
  </si>
  <si>
    <t>B.3.11.3.B9</t>
  </si>
  <si>
    <r>
      <t xml:space="preserve">Opaži </t>
    </r>
    <r>
      <rPr>
        <sz val="10"/>
        <rFont val="Verdana"/>
        <family val="2"/>
        <charset val="238"/>
      </rPr>
      <t>- predopombe:</t>
    </r>
  </si>
  <si>
    <r>
      <rPr>
        <u/>
        <sz val="10"/>
        <rFont val="Verdana"/>
        <family val="2"/>
        <charset val="238"/>
      </rPr>
      <t>Obseg storitev</t>
    </r>
    <r>
      <rPr>
        <sz val="10"/>
        <rFont val="Verdana"/>
        <family val="2"/>
        <charset val="238"/>
      </rPr>
      <t>: Vse pozicije opažev vsebujejo potrebne podporne konstrukcije opažne površine, nosilnih odrov in podporne konstrukcije neglede na to, ali je opaž enostranski ali dvostranski, beton nearmiran ali armiran.</t>
    </r>
  </si>
  <si>
    <t>Vkalkulirati je opaženje, razopaženje in čiščenje opaža vključno s pomožnimi deli.</t>
  </si>
  <si>
    <t>Obračun razvitih opažev se izvrši po izmerah opaženih površin.</t>
  </si>
  <si>
    <r>
      <rPr>
        <u/>
        <sz val="10"/>
        <rFont val="Verdana"/>
        <family val="2"/>
        <charset val="238"/>
      </rPr>
      <t>Robovi, odkapni žlebovi</t>
    </r>
    <r>
      <rPr>
        <sz val="10"/>
        <rFont val="Verdana"/>
        <family val="2"/>
        <charset val="238"/>
      </rPr>
      <t xml:space="preserve">: Izvedbo posnetih robov preklad, stebrov in podobnih elementov z vstavitvijo trikotne letve, tudi za odkapne žlebove, je vkalkulirati v ceno po enoti mere.  </t>
    </r>
  </si>
  <si>
    <r>
      <rPr>
        <u/>
        <sz val="10"/>
        <rFont val="Verdana"/>
        <family val="2"/>
        <charset val="238"/>
      </rPr>
      <t>Preboji opažev</t>
    </r>
    <r>
      <rPr>
        <sz val="10"/>
        <rFont val="Verdana"/>
        <family val="2"/>
        <charset val="238"/>
      </rPr>
      <t>: Preboji opažev s fugirnimi trakovi, armaturo ali podobno se ne obračunavajo posebej. Pri zahtevi po vodonepropustnem betonu je oprtine opažnih spon brez posebnega doplačila zapolniti z vodotesnim  materialom.</t>
    </r>
  </si>
  <si>
    <r>
      <rPr>
        <u/>
        <sz val="10"/>
        <rFont val="Verdana"/>
        <family val="2"/>
        <charset val="238"/>
      </rPr>
      <t>Niše, odprtine, utori</t>
    </r>
    <r>
      <rPr>
        <sz val="10"/>
        <rFont val="Verdana"/>
        <family val="2"/>
        <charset val="238"/>
      </rPr>
      <t>: Opaži za niše in odprtine tlorisne/narisne površine nad 1,0 m2 kakor tudi opaži za utore širine nad 0,25m so dodani v opažih zadevnih elementov (zidov, stebrov, nosilcev, stropov) v izmeri razvite površine.</t>
    </r>
  </si>
  <si>
    <r>
      <rPr>
        <u/>
        <sz val="10"/>
        <rFont val="Verdana"/>
        <family val="2"/>
        <charset val="238"/>
      </rPr>
      <t>Struktura opaženih površin</t>
    </r>
    <r>
      <rPr>
        <sz val="10"/>
        <rFont val="Verdana"/>
        <family val="2"/>
        <charset val="238"/>
      </rPr>
      <t>: Na zunanji strani obodnih sten površino pripraviti za prevzem hidroizolacije, na vidni strani sten, stebrov in stropov odstraniti iz opaža iztekle substance betona. Če v postavki ni drugače določeno, ostanejo površine betona vidne.</t>
    </r>
  </si>
  <si>
    <r>
      <t>Uradno se pod terminom »</t>
    </r>
    <r>
      <rPr>
        <u/>
        <sz val="10"/>
        <rFont val="Verdana"/>
        <family val="2"/>
        <charset val="238"/>
      </rPr>
      <t>vidni beton</t>
    </r>
    <r>
      <rPr>
        <sz val="10"/>
        <rFont val="Verdana"/>
        <family val="2"/>
        <charset val="238"/>
      </rPr>
      <t>« (oznaka VB) razumejo tiste betonske površine, ki morajo zadostiti posebne lastnosti vezane na zunanji videz površine betona in so navedene v standardu. Glede na površino delimo vidne betone skladno s standardom na opaženo in neopaženo površino. Opažene površine so tiste, kjer nam obliko, teksturo in ravnost podaja odtis opaža ali matrice vstavljene v opaž. Take površine je možno tudi naknadno ročno ali strojno obdelati. Neopažene površine so tiste, kjer površino betona lahko obdelujemo tako v svežem kot tudi v
strjenem stanju. To so razni tlaki, industrijski tlaki, terazzo površine, prani betoni, …</t>
    </r>
  </si>
  <si>
    <t>Zahteve za videz betonske površine podamo z razredi vidne površine (oznaka VB), ki skozi idealizirano fotografijo prikazano v standardu določa velikost in koncentracijo zračnih por (tekstura). Dodatni kriteriji vezani na vidno površino (P – ravnost, T – tekstura in C – barva), ki jih moramo nujno vključiti v zahteve za videz betonske površine so podani v tehničnem predpisu SIST – TP CEN TR 15739. Kriteriji, ki označujejo videz površine betona so označeni s črkami P, T in C ter številkami od 0 do 4 in predstavljajo osnovo za projektiranje vidne površine.</t>
  </si>
  <si>
    <t>Opaž temeljev vseh vrst, za nearmirane temelje samo na zahtevo naročnika</t>
  </si>
  <si>
    <t>B.3.2.1.1.</t>
  </si>
  <si>
    <r>
      <rPr>
        <b/>
        <sz val="10"/>
        <rFont val="Verdana"/>
        <family val="2"/>
        <charset val="238"/>
      </rPr>
      <t xml:space="preserve">Opaž temeljev do 50 cm: </t>
    </r>
    <r>
      <rPr>
        <sz val="10"/>
        <rFont val="Verdana"/>
        <family val="2"/>
        <charset val="238"/>
      </rPr>
      <t xml:space="preserve">izdelava enostranskega opaža za temelje višine do 50 cm, nevidna konstrukcija </t>
    </r>
  </si>
  <si>
    <t># obod temeljne plošče in jaški za osebna dvigala v talni plošči</t>
  </si>
  <si>
    <t>B.3.2.1.1.B2.</t>
  </si>
  <si>
    <t>B.3.2.1.1.B3.</t>
  </si>
  <si>
    <t>B.3.2.1.1.B5.</t>
  </si>
  <si>
    <t>B.3.2.1.1.B6.</t>
  </si>
  <si>
    <t>B.3.2.1.1.B8.</t>
  </si>
  <si>
    <t>B.3.2.1.1.B9.</t>
  </si>
  <si>
    <t>B.3.2.1.2.</t>
  </si>
  <si>
    <r>
      <rPr>
        <b/>
        <sz val="10"/>
        <rFont val="Verdana"/>
        <family val="2"/>
        <charset val="238"/>
      </rPr>
      <t xml:space="preserve">Opaž temeljev do 150 cm: </t>
    </r>
    <r>
      <rPr>
        <sz val="10"/>
        <rFont val="Verdana"/>
        <family val="2"/>
        <charset val="238"/>
      </rPr>
      <t xml:space="preserve">izdelava opaža za temelje višine do 150 cm, nevidna konstrukcija </t>
    </r>
  </si>
  <si>
    <t>B.3.2.1.2.B2.</t>
  </si>
  <si>
    <t>B.3.2.1.2.B3.</t>
  </si>
  <si>
    <t>B.3.2.1.2.B5.</t>
  </si>
  <si>
    <t>B.3.2.1.2.B6.</t>
  </si>
  <si>
    <t>B.3.2.1.2.B8.</t>
  </si>
  <si>
    <t>B.3.2.1.2.B9.</t>
  </si>
  <si>
    <t>Opaž sten</t>
  </si>
  <si>
    <r>
      <rPr>
        <u/>
        <sz val="10"/>
        <rFont val="Verdana"/>
        <family val="2"/>
        <charset val="238"/>
      </rPr>
      <t>Obračun</t>
    </r>
    <r>
      <rPr>
        <sz val="10"/>
        <rFont val="Verdana"/>
        <family val="2"/>
        <charset val="238"/>
      </rPr>
      <t>: seštevek obeh strani vključno z eventualno čelno površino sten in odprtin v zidu za okna in vrata</t>
    </r>
  </si>
  <si>
    <t>Upoštevati opaž za vidni beton SB2 - stene se ne ometavajo, se samo gladijo in barvajo!</t>
  </si>
  <si>
    <t>B.3.2.2.1.</t>
  </si>
  <si>
    <r>
      <rPr>
        <b/>
        <sz val="10"/>
        <rFont val="Verdana"/>
        <family val="2"/>
        <charset val="238"/>
      </rPr>
      <t xml:space="preserve">Opaž sten do 3,2 m: </t>
    </r>
    <r>
      <rPr>
        <sz val="10"/>
        <rFont val="Verdana"/>
        <family val="2"/>
        <charset val="238"/>
      </rPr>
      <t xml:space="preserve">izdelava dvostranskega opaža za stene višine do 320 cm, </t>
    </r>
  </si>
  <si>
    <t># obodni in notranji AB zidovi</t>
  </si>
  <si>
    <t>B.3.2.2.1.B2.</t>
  </si>
  <si>
    <t>B.3.2.2.1.B3.</t>
  </si>
  <si>
    <t>B.3.2.2.1.B5.</t>
  </si>
  <si>
    <t>B.3.2.2.1.B6.</t>
  </si>
  <si>
    <t>B.3.2.2.1.B8.</t>
  </si>
  <si>
    <t>B.3.2.2.1.B9.</t>
  </si>
  <si>
    <t>B.3.2.3.</t>
  </si>
  <si>
    <t>Opaž stebrov pravokotnega preseka</t>
  </si>
  <si>
    <t>B.3.2.3.1.</t>
  </si>
  <si>
    <r>
      <rPr>
        <b/>
        <sz val="10"/>
        <rFont val="Verdana"/>
        <family val="2"/>
        <charset val="238"/>
      </rPr>
      <t>Opaž stebra, pravokoten 0,16 m2</t>
    </r>
    <r>
      <rPr>
        <sz val="10"/>
        <rFont val="Verdana"/>
        <family val="2"/>
        <charset val="238"/>
      </rPr>
      <t>; steber s samo pravokotnimi vogali, presek stebra od 0,05 do 0,16 m2</t>
    </r>
  </si>
  <si>
    <t>B.3.2.3.1.B2.</t>
  </si>
  <si>
    <t>B.3.2.3.1.B3.</t>
  </si>
  <si>
    <t>B.3.2.3.1.B5.</t>
  </si>
  <si>
    <t>B.3.2.3.1.B6.</t>
  </si>
  <si>
    <t>B.3.2.3.1.B8.</t>
  </si>
  <si>
    <t>B.3.2.3.1.B9.</t>
  </si>
  <si>
    <t>B.3.2.4.</t>
  </si>
  <si>
    <t>Opaž preklad, nosilcev, vencev, vezi</t>
  </si>
  <si>
    <t>B.3.2.4.1.</t>
  </si>
  <si>
    <r>
      <rPr>
        <b/>
        <sz val="10"/>
        <rFont val="Verdana"/>
        <family val="2"/>
        <charset val="238"/>
      </rPr>
      <t xml:space="preserve">Opaž nosilcev, preklad;  </t>
    </r>
    <r>
      <rPr>
        <sz val="10"/>
        <rFont val="Verdana"/>
        <family val="2"/>
        <charset val="238"/>
      </rPr>
      <t>opaž preklad vseh vrst, izvzeto za rebričast strop. Elementi se betonirajo v samostojnem delovnem postopku. Višina podpiranja do 3,5 m.</t>
    </r>
  </si>
  <si>
    <t>B.3.2.4.1.B2.</t>
  </si>
  <si>
    <t>B.3.2.4.1.B3.</t>
  </si>
  <si>
    <t>B.3.2.4.1.B5.</t>
  </si>
  <si>
    <t>B.3.2.4.1.B6.</t>
  </si>
  <si>
    <t>B.3.2.4.1.B8.</t>
  </si>
  <si>
    <t>B.3.2.4.1.B9.</t>
  </si>
  <si>
    <t>B.3.2.4.2.</t>
  </si>
  <si>
    <r>
      <rPr>
        <b/>
        <sz val="10"/>
        <rFont val="Verdana"/>
        <family val="2"/>
        <charset val="238"/>
      </rPr>
      <t xml:space="preserve">Opaž vezi h do 30;  </t>
    </r>
    <r>
      <rPr>
        <sz val="10"/>
        <rFont val="Verdana"/>
        <family val="2"/>
        <charset val="238"/>
      </rPr>
      <t>opaž zidnih vezi vseh vrst višine do 30 cm.</t>
    </r>
  </si>
  <si>
    <t># zaključne in vmesne vezi predelnih zidov</t>
  </si>
  <si>
    <t>B.3.2.4.2.B2.</t>
  </si>
  <si>
    <t>B.3.2.4.2.B3.</t>
  </si>
  <si>
    <t>B.3.2.4.2.B5.</t>
  </si>
  <si>
    <t>B.3.2.4.2.B6.</t>
  </si>
  <si>
    <t>B.3.2.4.2.B8.</t>
  </si>
  <si>
    <t>B.3.2.4.2.B9.</t>
  </si>
  <si>
    <t>B.3.2.5.</t>
  </si>
  <si>
    <t>Opaž stropnih plošč.</t>
  </si>
  <si>
    <t>V kolikor v postavkah ni drugače določeno, je opaže zaključka (oboda) plošč vkalkulirati v c.e.m. tlorisne površine opaža.</t>
  </si>
  <si>
    <t>Upoštevati opaž za vidni beton SB2 - stropovi se ne ometavajo, se samo gladijo in barvajo!</t>
  </si>
  <si>
    <t>B.3.2.5.1.</t>
  </si>
  <si>
    <r>
      <rPr>
        <b/>
        <sz val="10"/>
        <rFont val="Verdana"/>
        <family val="2"/>
        <charset val="238"/>
      </rPr>
      <t>Opaž stropnih plošč</t>
    </r>
    <r>
      <rPr>
        <sz val="10"/>
        <rFont val="Verdana"/>
        <family val="2"/>
        <charset val="238"/>
      </rPr>
      <t xml:space="preserve"> vseh vrst</t>
    </r>
  </si>
  <si>
    <t># plošče etaž in krovne plošče, plošče balkonov in nadstrešnic</t>
  </si>
  <si>
    <t>B.3.2.5.1.B2.</t>
  </si>
  <si>
    <t>B.3.2.5.1.B3.</t>
  </si>
  <si>
    <t>B.3.2.5.1.B5.</t>
  </si>
  <si>
    <t>B.3.2.5.1.B6.</t>
  </si>
  <si>
    <t>B.3.2.5.1.B8.</t>
  </si>
  <si>
    <t>B.3.2.5.1.B9.</t>
  </si>
  <si>
    <t>B.3.2.5.2.</t>
  </si>
  <si>
    <r>
      <rPr>
        <b/>
        <sz val="10"/>
        <rFont val="Verdana"/>
        <family val="2"/>
        <charset val="238"/>
      </rPr>
      <t xml:space="preserve">Opaž preklad v plošči; </t>
    </r>
    <r>
      <rPr>
        <sz val="10"/>
        <rFont val="Verdana"/>
        <family val="2"/>
        <charset val="238"/>
      </rPr>
      <t>opaš preklad v plošči, ki se betonirajo v skupnem delovnem postopku s ploščo</t>
    </r>
  </si>
  <si>
    <t># variantna postavka</t>
  </si>
  <si>
    <t>B.3.2.5.2.B2.</t>
  </si>
  <si>
    <t>B.3.2.5.2.B3.</t>
  </si>
  <si>
    <t>B.3.2.5.2.B5.</t>
  </si>
  <si>
    <t>B.3.2.5.2.B6.</t>
  </si>
  <si>
    <t>B.3.2.5.2.B8.</t>
  </si>
  <si>
    <t>B.3.2.5.2.B9.</t>
  </si>
  <si>
    <t>B.3.2.6.</t>
  </si>
  <si>
    <t>Opaž stopniščnih ramen in podestov</t>
  </si>
  <si>
    <t>V kolikor v postavkah ni drugače določeno, je opaže zaključka (oboda) plošč in opaža čela stopnic vkalkulirati v c.e.m. razvite površine opaža.</t>
  </si>
  <si>
    <t>B.3.2.6.1.</t>
  </si>
  <si>
    <t>Opaž dvoramnih stopnic in podestov</t>
  </si>
  <si>
    <t xml:space="preserve"># stopnišča </t>
  </si>
  <si>
    <t>B.3.2.6.1.B2.</t>
  </si>
  <si>
    <t>B.3.2.6.1.B3.</t>
  </si>
  <si>
    <t>B.3.2.6.1.B5.</t>
  </si>
  <si>
    <t>B.3.2.6.1.B6.</t>
  </si>
  <si>
    <t>B.3.2.6.1.B8.</t>
  </si>
  <si>
    <t>B.3.2.6.1.B9.</t>
  </si>
  <si>
    <t>B.3.2.9.</t>
  </si>
  <si>
    <t>Doplačila za postavke opaži za opaženje površin za izvedbo prebojev / odprtin neglede na geometrijo</t>
  </si>
  <si>
    <t>B.3.2.9.1.</t>
  </si>
  <si>
    <r>
      <t>Doplačilo za odprtine do 0,1 m2;</t>
    </r>
    <r>
      <rPr>
        <sz val="10"/>
        <rFont val="Verdana"/>
        <family val="2"/>
        <charset val="238"/>
      </rPr>
      <t xml:space="preserve"> globina odprtine do 30 cm</t>
    </r>
  </si>
  <si>
    <t># inštalacijski preboji in drugo</t>
  </si>
  <si>
    <t>B.3.2.9.1.B2.</t>
  </si>
  <si>
    <t>B.3.2.9.1.B3.</t>
  </si>
  <si>
    <t>B.3.2.9.1.B5.</t>
  </si>
  <si>
    <t>B.3.2.9.1.B6.</t>
  </si>
  <si>
    <t>B.3.2.9.1.B8.</t>
  </si>
  <si>
    <t>B.3.2.9.1.B9.</t>
  </si>
  <si>
    <t>B.3.2.9.2.</t>
  </si>
  <si>
    <r>
      <t>Doplačilo za odprtine do 0,5 m2;</t>
    </r>
    <r>
      <rPr>
        <sz val="10"/>
        <rFont val="Verdana"/>
        <family val="2"/>
        <charset val="238"/>
      </rPr>
      <t xml:space="preserve"> globina odprtine do 30 cm</t>
    </r>
  </si>
  <si>
    <t>B.3.2.9.2.B2.</t>
  </si>
  <si>
    <t>B.3.2.9.2.B3.</t>
  </si>
  <si>
    <t>B.3.2.9.2.B5.</t>
  </si>
  <si>
    <t>B.3.2.9.2.B6.</t>
  </si>
  <si>
    <t>B.3.2.9.2.B8.</t>
  </si>
  <si>
    <t>B.3.2.9.2.B9.</t>
  </si>
  <si>
    <t>B.3.2.9.3.</t>
  </si>
  <si>
    <r>
      <t>Doplačilo za odprtine nad 0,5 m2;</t>
    </r>
    <r>
      <rPr>
        <sz val="10"/>
        <rFont val="Verdana"/>
        <family val="2"/>
        <charset val="238"/>
      </rPr>
      <t xml:space="preserve"> globina odprtine do 30 cm</t>
    </r>
  </si>
  <si>
    <t>B.3.2.9.3.B2.</t>
  </si>
  <si>
    <t>B.3.2.9.3.B3.</t>
  </si>
  <si>
    <t>B.3.2.9.3.B5.</t>
  </si>
  <si>
    <t>B.3.2.9.3.B6.</t>
  </si>
  <si>
    <t>B.3.2.9.3.B8.</t>
  </si>
  <si>
    <t>B.3.2.9.3.B9.</t>
  </si>
  <si>
    <r>
      <rPr>
        <b/>
        <sz val="10"/>
        <rFont val="Verdana"/>
        <family val="2"/>
        <charset val="238"/>
      </rPr>
      <t>Temeljna plošča C25/30, d = 50 cm</t>
    </r>
    <r>
      <rPr>
        <sz val="10"/>
        <rFont val="Verdana"/>
        <family val="2"/>
        <charset val="238"/>
      </rPr>
      <t>; dobava in vgrajevanje armiranega betona trdnostnega razreda vsaj C25/30, odpornost na korozijo XC2, odpornost na prodor vode PV-II, prerez nad 0,30 m3/m2,m'</t>
    </r>
  </si>
  <si>
    <r>
      <rPr>
        <b/>
        <sz val="10"/>
        <rFont val="Verdana"/>
        <family val="2"/>
        <charset val="238"/>
      </rPr>
      <t>Temeljna plošča C25/30, vodotesna, d = 50 cm</t>
    </r>
    <r>
      <rPr>
        <sz val="10"/>
        <rFont val="Verdana"/>
        <family val="2"/>
        <charset val="238"/>
      </rPr>
      <t>; dobava in vgrajevanje armiranega betona trdnostnega razreda vsaj C25/30, odpornost na korozijo XC2, odpornost na prodor vode PV-II, prerez nad 0,30 m3/m2,m'</t>
    </r>
  </si>
  <si>
    <r>
      <rPr>
        <b/>
        <sz val="10"/>
        <rFont val="Verdana"/>
        <family val="2"/>
        <charset val="238"/>
      </rPr>
      <t>Betonski zid 0,12-0,20, C25/30, d = 20 cm</t>
    </r>
    <r>
      <rPr>
        <sz val="10"/>
        <rFont val="Verdana"/>
        <family val="2"/>
        <charset val="238"/>
      </rPr>
      <t>; dobava in vgrajevanje armiranega betona trdnostnega razreda vsaj C25/30, odpornost na korozijo XC1, prerez 0,20 - 0,30 m3/m2,m'</t>
    </r>
  </si>
  <si>
    <r>
      <rPr>
        <b/>
        <sz val="10"/>
        <rFont val="Verdana"/>
        <family val="2"/>
        <charset val="238"/>
      </rPr>
      <t>Beton preklad 0,08-0,20, C25/30, š = 20 cm</t>
    </r>
    <r>
      <rPr>
        <sz val="10"/>
        <rFont val="Verdana"/>
        <family val="2"/>
        <charset val="238"/>
      </rPr>
      <t>; dobava in vgrajevanje armiranega betona trdnostnega razreda vsaj C25/30, odpornost na korozijo XC1, prerez 0,08 - 0,20 m3/m2,m'</t>
    </r>
  </si>
  <si>
    <r>
      <rPr>
        <b/>
        <sz val="10"/>
        <rFont val="Verdana"/>
        <family val="2"/>
        <charset val="238"/>
      </rPr>
      <t>Beton vezi 0,08-0,12 C25/30, š = 12 cm</t>
    </r>
    <r>
      <rPr>
        <sz val="10"/>
        <rFont val="Verdana"/>
        <family val="2"/>
        <charset val="238"/>
      </rPr>
      <t>; dobava in vgrajevanje armiranega betona trdnostnega razreda vsaj C25/30, odpornost na korozijo XC1, prerez 0,08 - 0,12 m3/m2,m'</t>
    </r>
  </si>
  <si>
    <r>
      <rPr>
        <b/>
        <sz val="10"/>
        <rFont val="Verdana"/>
        <family val="2"/>
        <charset val="238"/>
      </rPr>
      <t>Beton etažnih plošč 0,20-0,30 C25/30, h = 20 cm</t>
    </r>
    <r>
      <rPr>
        <sz val="10"/>
        <rFont val="Verdana"/>
        <family val="2"/>
        <charset val="238"/>
      </rPr>
      <t>; dobava in vgrajevanje armiranega betona trdnostnega razreda vsaj C25/30, odpornost na korozijo XC1, prerez 0,20 - 0,30 m3/m2,m'</t>
    </r>
  </si>
  <si>
    <r>
      <rPr>
        <b/>
        <sz val="10"/>
        <rFont val="Verdana"/>
        <family val="2"/>
        <charset val="238"/>
      </rPr>
      <t>Beton balkonskih plošč 0,20-0,30 C25/30, h = 20 - 23 cm</t>
    </r>
    <r>
      <rPr>
        <sz val="10"/>
        <rFont val="Verdana"/>
        <family val="2"/>
        <charset val="238"/>
      </rPr>
      <t>; dobava in vgrajevanje armiranega betona trdnostnega razreda vsaj C25/30, odpornost na korozijo XC4, odpornost na zmrzal XF1, prerez 0,20 - 0,30 m3/m2,m', zgornja ploskev v naklonu, zaglajena za prevzem polimer cementnega premaza</t>
    </r>
  </si>
  <si>
    <r>
      <rPr>
        <b/>
        <sz val="10"/>
        <rFont val="Verdana"/>
        <family val="2"/>
        <charset val="238"/>
      </rPr>
      <t>Beton stopnišč 0,12-0,20 C25/30, h = 20 cm</t>
    </r>
    <r>
      <rPr>
        <sz val="10"/>
        <rFont val="Verdana"/>
        <family val="2"/>
        <charset val="238"/>
      </rPr>
      <t>; dobava in vgrajevanje armiranega betona stopniščnih ramen in podestov trdnostnega razreda vsaj C25/30, odpornost na korozijo XC1, prerez 0,12 - 0,20 m3/m2,m', zgornja in čelne ploskve zaglajene za prevzem keramičnih ploščic z lepljenjem</t>
    </r>
  </si>
  <si>
    <t>POLAGANJE KERAMIČNIH PLOŠČIC VSEH VRST, POLIMER CEMENTNE HIDROIZOLACIJE</t>
  </si>
  <si>
    <t>Če ni v posameznih postavkah določeno drugače, je v cenah po e.m. zajeti:</t>
  </si>
  <si>
    <t xml:space="preserve">• vse iz splošnih določil za vse vrste del,
• pregled površin in izmere,
• dobavo in materiala z vsemi transporti in manipulativnimi stroški: keramične ploščice, material za malte, lepilo za keramiko, masa za stičenje; 
• prevoz izdelkov na objekt, z nakladanjem, razkladanjem, skladiščenjem in prenosi do mesta vgraditve; 
• tesnjenje stikov med vertikalnimi in horizontalnimi površinami, dilatacij, vogalov ter stikov ploščice z ostalimi elementi s trajnoelastičnim visoko kvalitetnim kitom,
• stenske obrobe pri oblaganju tlakov
• razne PVC vogalne in zaključne letve po izboru naročnika, kadar niso izrecno specificirane v popisih del,
• izvedbo zaključnih kovinskih zaokroženih profilov na nizkonstenskih obrobah ali nad pasom stenske keramike, 
• vse potrebne obdelave ploščic kot je rezanje ploščic na potrebno dimenzijo, obdelave ob prebojih in podobno, razne oteževalne okoliščine in dodatki se upoštevajo v enotnih cenah in se ne obračunajo v količinah, razen če je v opisu postavke drugače navedeno,
• polaganje po polagalnih načrtih, kjer so izdelani.
</t>
  </si>
  <si>
    <t>• izvajalec mora zagotoviti dodatne keramične ploščice vseh vrst za morebitno menjavo v času uporabe objekta (3% položene površine)</t>
  </si>
  <si>
    <t>POSEBNE ZAHTEVE:</t>
  </si>
  <si>
    <t xml:space="preserve">Oblaganje sten z lepljenjem na suhomontažne stene ali betonske površine. Mavčno kartonske plošče je predhodno premazati z vezivnim premazom, kar je vkalkulirati v c.e.m. polaganja stenske keramike. </t>
  </si>
  <si>
    <t>Zahteve glede zdrsnosti ploščic</t>
  </si>
  <si>
    <t>Vse talne ploščice morajo biti izdelane za namen uporabe na talnih površinah. Zahteve glede zdrsnosti za različne prostore v stanovanju (klasifikacija po DIN 51130):</t>
  </si>
  <si>
    <t>• tla kopalnic: najmanj R9,
• stene kopalnic: ni zahteve
• tla v predsobah in notranjih hodnikih: najmanj R9,
• na stopnicah znotraj: najmanj R10,
• tla v ložah: najmanj R10,
• tla na balkonih in vseh ostalih zunanjih površinah: najmanj R11.</t>
  </si>
  <si>
    <t>Zahteve glede drugih lastnosti ploščic</t>
  </si>
  <si>
    <t xml:space="preserve">Dobavljene in vgrajene so lahko samo talne in stenske ploščice 1. kakovostnega razreda, kot ga določa SIST EN 14411 (Odpornost talnih ploščic proti obrabi):
• v kopalnicah: razred 1,
• predsobe, notranji hodniki, stopnice znotraj stanovanja, lože, balkoni: razred 3.
</t>
  </si>
  <si>
    <t xml:space="preserve">Posebne zahteve glede toleranc pri vgradnji ploščic:
• Pri polaganju ploščic s tankoslojnim lepljenjem je treba upoštevati, da bo končna oblika keramične obloge imela obris podlage. Ravnost podlage naj se preveri z ravnilom. Odstopanja od ravnosti na dolžini 2 m naj ne bodo večja od ± 3 mm
• v vsem ostalem se upoštevajo določila in zahtev SIST-TP CEN/TR 13548.
</t>
  </si>
  <si>
    <t>Druge posebne zahteve naročnika</t>
  </si>
  <si>
    <t>• naročnik ne dovoli oblaganja sten s keramičnimi ploščicami do stropa – obloga s ploščicami se mora končati vsaj 2 cm nižje od ravnine stropa (v kolikor je s PZI tako predvideno),
• vogalni stiki med dvema vertikalnima obloženima površinama in stiki med tlakom in stensko oblogo ter z vratnimi podboji morajo biti zapolnjeni s trajnoelastično tesnilno maso v barvi fugirne mase,
• pred polaganjem izvajalec skupaj z nadzorom in projektantom določi izhodiščne točke in smeri za polaganje in uskladi rastre polaganja,
• pred polaganjem talne keramike v lepilno malto v sanitarijah kjer je izvedena hidroizolacija s polimer-cementno maso je preveriti stanje omenjene hidroizolacije, pri polaganju pa dela izvajati tako, da se le-ta ne poškoduje,
• preboji za instalacije na oblogah iz ploščic morajo biti izvedeni tako, da jih v celoti prekrijejo rozete, okvirji, pokrovi ipd., v kopalnicah – kadar se vgradi pršna kad z akrilno oblogo - mora biti keramična obloga izvedena tudi po površinah (stene, tlak), ki jih ta kad prekriva,
• vse istovrstne ploščice, položene v enem prostoru, morajo biti iz iste proizvodne šarže – barvna odstopanja med ploščicami v istem prostoru niso dovoljena.</t>
  </si>
  <si>
    <t>Posebna opozorila (pogoste napake pri izvedbi)</t>
  </si>
  <si>
    <t>• dilatacije in delovni stiki v podlagi: točno na istem mestu mora biti v oblogi iz keramični ploščic izvedena dilatacijska rega in zatesnjena s trajnoelastičnim kitom v barvi fugirne mase,
• oblaganje na mavčnokartonske obložne stenske plošče, na lesne (OSB ipd.) plošče: uporabi se lahko samo namenska vezna sredstva glede na dejanski tip podlage,
• izvedba del na balkonih in ložah: ves uporabljen material (ploščice, lepilo, fugirna masa, tesnilne mase idr.) mora biti s strani proizvajalcev deklariran kot primeren za zunanjo uporabo, t.j. odporen na zmrzal.</t>
  </si>
  <si>
    <t>• SIST-TP CEN/TR 13548: splošna pravila za oblikovanje in vgradnjo keramičnih ploščic,
• SIST EN 14411: keramične ploščice,
• SIST EN 12004: lepila in malte za ploščice,
• SIST EN 13888: fugirne mase za ploščice.</t>
  </si>
  <si>
    <t xml:space="preserve">Pred vgradnjo keramičnih ploščic mora biti podlaga pripravljena skladno s projektno dokumentacijo. Pred polaganjem je treba ugotoviti predvsem: obstoj razpok, ravnost, površinsko trdnost, hrapavost, vpojnost. Postopki preiskav so: pregled, trkanje, preskušanje z letvico, praskanje z ostro konico
</t>
  </si>
  <si>
    <t>Pri prevzemu proizvodov je treba od dobavitelja zahtevati izjavo o skladnosti po ZGPro-1, in če je osnova za izjavo slovensko tehnično soglasje (STS) ali evropsko tehnično soglasje (ETA), tudi njegovo kopijo. Preveriti je treba, ali so iz izjave o skladnosti, spremne dokumentacije ali oznake CE razvidne relevantne (s projektom zahtevane) lastnosti proizvodov</t>
  </si>
  <si>
    <t>Proizvode na gradbišču hranimo skladno z navodili proizvajalca v pokritem prostoru (zaščitene pred dežjem, soncem, mrazom, snegom)</t>
  </si>
  <si>
    <t>Vgrajevanje mora potekati v primernih vremenskih razmerah, predvsem je pomembno upoštevati navodila proizvajalcev lepil in fugirnih mas.</t>
  </si>
  <si>
    <t>PRAVILA ZA IZVEDBO; NAČIN IN POGOJI IZVEDBE ter KAKOVOST</t>
  </si>
  <si>
    <t>Vrsta podlage</t>
  </si>
  <si>
    <t xml:space="preserve">Pred vgrajevanjem keramične obloge je treba preveriti vrsto in kakovost podlage, na katero bo obloga položena. Podlaga je površina, ki se uporablja kot osnova, na katero se neposredno polagajo ploščice. 
Podlago ocenimo kot »stabilno«, ko gre za gradbeni element, ki se le malo spremeni ob učinku zunanjih dejavnikov (temperature, vlage, zunanje sile). Take podlage so zidaki in beton. Kot »nestabilno« ocenimo tako podlago, ki se ob naštetih zunanjih vplivih znatno spremeni. Primer take podlage je sveži beton, ki se znatno krči v prvih tednih sušenja ali lesene obloge, ki se znatno spremenijo (nabreknejo) zaradi vpliva vlage. 
Običajna podlaga keramičnih oblog je zaglajen cementni estrih pri polaganju na tleh in na terasah ter zaglajen omet pri polaganju na stenah. Estrih naj bo položen na osnovo tako, da dobimo za keramično oblogo predpisano raven. 
Kadar podlaga ni primerna za direktno lepljenje ploščic, jo je treba pripraviti. Priprava podlage lahko vključuje nanos različnih materialov, ko so: 
</t>
  </si>
  <si>
    <t xml:space="preserve">- zravnalne mase in izravnalni sloji, ki se uporabljajo tam, kjer je treba doseči za tankoslojno lepljenje primerno raven; pomembno je, da imajo uporabljeni materiali dober sprijem s površino, na katero so naneseni. Največja in najmanjša debelina sloja izravnalne mase mora ustrezati navodilom, ki jih da za material proizvajalec; 
- polimerna disperzija ali raztopina (imenovana tudi »prednamaz«), ki se uporablja za izboljšanje oprijema lepila na preveč ali na premalo vpojnih podlagah; nanašamo jo pred uporabo lepila v skladu z navodili; 
- vodoneprepustni materiali, ki se uporabljajo kot alternativna zatesnitev in se nanašajo na površino s čopičem ali z gladilko tako, da dobimo zvezen za vodo neprepusten sloj. 
</t>
  </si>
  <si>
    <t>Kakovost podlage</t>
  </si>
  <si>
    <t xml:space="preserve">Trdnost podlage: Poleg splošne zahteve, da mora imeti podlaga primerno trdnost, je treba upoštevati, da oprijem lepila močno poslabšajo delci, ki niso trdno vezani na podlago. S podlage je treba odstraniti vse slabo sprijete premaze, slabo sprijete plasti ometov, izravnalnih mas in podobnih materialov. 
Izcvetanje: Soli, ki kristalizirajo na podlagi, kažejo na to, da podlaga ni ustrezne kakovosti. Izcvetanje je posledica kristalizacije raztopljenih soli, ki se prenašajo s kapilarno vlago. 
Poroznost: Podlaga mora imeti enakomerno sposobnost absorbcije vode oziroma naj bo enakomerno vpojna. 
Hrapavost : Hrapavost podlage naj bo enakomerna in zadostna. Zalikane površine niso primerne. Pri zelo gladkih površinah (denimo stara nevpojna glazirana keramika) moramo oblogo nahrapaviti. 
Razpoke: Razpoke v podlagi so posledica napetosti zaradi skrčkov ali raztezkov materialov. Treba jih je sanirati. 
Vsebnost vlage: Podlaga mora biti na pogled suha, brez vidne vode, vlage ali kondenza na površini. Prav tako ne sme biti zmrznjena. 
Čistost: Podlaga mora biti očiščena vseh snovi, ki bi slabšale oprijem. Take snovi so tudi sledovi olj in maščob.
</t>
  </si>
  <si>
    <t>Izvedba obloge</t>
  </si>
  <si>
    <t xml:space="preserve">Tankoslojno lepljenje je primerno le tedaj, ko je površina, na katero polagamo ploščice ravna, suha, trdna ter brez prahu, olja, masti, polaganje keramičnih ploščic v cementno malto pa je primerno takrat, kadar zahteve glede ravnosti niso tako striktne kot pri tankoslojnem lepljenju. Širino fug je treba predvideti v fazi načrtovanja; polaganje brez fug (na stik) ni dovoljeno; širina fug je odvisna od velikosti in tipa ploščic; recimo rustikalne ploščice dovoljujejo večjo širino fug. Praviloma se izbere širina fug minimalno 1,5 mm. Pomembno je upoštevati tudi estetske vidike načrtovanja fug: denimo, da se fuge pri stenskih in talnih ploščicah ujemajo ali da je njihova razporeditev simetrična. 
Pri nanašanju lepil je treba upoštevati navodila proizvajalcev za pripravo lepila in ta načela: 
- enostransko nanašanje je primerno za notranje prostore in pomeni nanašanje lepila samo na podlago; 
- dvostransko nanašanje je zahtevano za polaganje keramične obloge zunaj in pomeni nanašanje lepila na podlago in na ploščico.
</t>
  </si>
  <si>
    <t xml:space="preserve">Pri nanosu lepila na podlago mora biti upoštevan čas, ko je lepilo odprto, kot ga poda proizvajalec. Fugiranje se izvede skladno z navodili proizvajalca. Pred začetkom fugiranja mora biti lepilo dovolj utrjeno, kasnejše izsuševanje vlage iz podlage bo namreč možno samo skozi fuge; upoštevati je treba navodila proizvajalca. Priporoča se, da sta lepilo in fugirna masa istega proizvajalca in da tvorita kompatibilni sistem. 
Izredno pomembno je, da se čiščenje fugirne mase opravi takoj, da se fugirna masa ne prilepi na površino ploščic. 
</t>
  </si>
  <si>
    <t>Izvedba dilatacijskih fug in stikovanje materialov</t>
  </si>
  <si>
    <t xml:space="preserve">Pod vplivom temperaturnih sprememb in razlik v relativni vlažnosti se materiali krčijo in raztezajo. Posledica takega delovanja materialov v objektih so mehanske napetosti, ki med drugim lahko povzročijo pokanje keramičnih oblog. Temu se izognemo, če pri izdelavi talnih oblog načrtno izdelamo dilatacijske fuge (gradbene stike) in jih primerno zatesnimo. 
Dilatacijske fuge (gradbene stike) izvedemo: 
- vzdolž konstrukcijskih stikov; 
- na robovih, kjer keramična obloga meji na drug material; 
- na robovih med talnimi in navpičnimi oblogami; 
- pri vgrajevanju različnih montažnih elementov; 
- po vsej površini v ustrezno veliki mreži (glede na pričakovane obremenitve oziroma na dolžini 
3 do 5 m pri zunanjih oblogah in 6 do 10 m pri notranjih oblogah); 
- na mestih delovanja različnih sil zaradi termičnega raztezanja, posedanja ali vibracij. 
Širina dilatacijskih fug naj bo minimalno 5 mm; manjše širine so dopustne samo, kadar so računsko potrjene, vendar pa ne smejo biti manj kot 2 mm. 
Za dilatacijske fuge moramo izbrati ustrezno tesnilno maso. Pri izbiri moramo poleg lastnosti tesnilne mase upoštevati še vrsto in lastnosti stičnih materialov, velikost predvidene mehanske in temperaturne obremenitve na mestu fuge, agresivnost okolja, zahtevnost vgrajevanja in tudi estetske zahteve. 
</t>
  </si>
  <si>
    <t>Videz površine in tolerance mer</t>
  </si>
  <si>
    <t>Položena keramična obloga se pregleduje pri osvetlitvi, ki ji bo obloga izpostavljena med uporabo. Ne sme biti opaznih defektov materialov ali bistvenih dimenzijskih odstopanj pri izvedbi. Fuge naj bodo enakomerne in poravnane, dimenzijska odstopanja pa:</t>
  </si>
  <si>
    <t># meritev se izvaja po ISO 7976-1 in velja, da je dovoljeno odstopanje pod 2 m dolgim ravnilom ± 3 mm.</t>
  </si>
  <si>
    <t>Tehnološki elaborat mora izvajalec del pripraviti pred začetkom keramičarskih del. Namen elaborata je določanje osnovnih pogojev za izvedbo del in kontrolnih postopkov med izvajanjem del in po njem. Tehnološki elaborat mora imeti poglavja:</t>
  </si>
  <si>
    <t>Izvajalec del mora v TE priložiti izkaz dokazno dokumentacijo o določitvi drsnosti in ustreznosti ploščic za nameravano uporabo. Kot dokaz praviloma šteje: meritev, izvedena po metodi nagnjene ploščadi DIN 51130:2004: Testing of floor coverings - Determination of the anti-slip properties – Workrooms and fields of activities with slip danqer; walking method – Ramp test in klasifikacija (razredi od R9 do R13) skladno z GUV – R 181 (Fussböden in Arbeitsräumen und Arbeitsbereichen mit Rutschgefahr)</t>
  </si>
  <si>
    <t>Sledeče storitve je (v kolikor ni v posamezni postavki ali v uvodu določeno drugače) potrebno vklakulirati v cene za enoto mere:</t>
  </si>
  <si>
    <t xml:space="preserve"># izdelava vseh potrebnih zaključkov, spojev in prehodov, še posebej na stikih z ostalimi konstrukcijskimi elementi,  izdelava vseh izrezov in prilagoditev tako, da bo stena oz. obloga z vsemi vgrajenimi ali pritrjenimi elementi služil svojemu namenu,
# upoštevati je potrebno vse izreze za vgradnjo strojnih instalacij in za vgradnjo revizijskih odprtin,
# upoštevati je potrebno vse izreze za vgradnjo luči in ostalih elementov električnih instalacij. 
</t>
  </si>
  <si>
    <t># delo do višine 3,2 m, če višina ni podana posebej
# Delovni odri (na primer stojišča, lestve) za podano delovno višino, vključno z dodatkom za transport materialov na to višino in ostale oteževalne okoliščine</t>
  </si>
  <si>
    <t># Delovne prekinitve za instalacijska in druga dela so vključena v osnovno ceno .</t>
  </si>
  <si>
    <t># Zaščito oken, vrat, polic in podobnega pred onesnaženjem med izvedbo keramičarskih del je vkalkulirati v c.e.m..</t>
  </si>
  <si>
    <t>Obračunajo se razvite površine posameznih površin tal in sten po m2. Po m' se obračunajo nizkostenske obrobe in oblaganje stopnic (površina nastopne ploske in čela vključno s protidrsnim robom)</t>
  </si>
  <si>
    <r>
      <rPr>
        <b/>
        <sz val="10"/>
        <rFont val="Verdana"/>
        <family val="2"/>
        <charset val="238"/>
      </rPr>
      <t xml:space="preserve">Odbitek za odprtine: </t>
    </r>
    <r>
      <rPr>
        <sz val="10"/>
        <rFont val="Verdana"/>
        <family val="2"/>
        <charset val="238"/>
      </rPr>
      <t xml:space="preserve">Odprtine z ali brez vgradnih elementov, do velikosti 0,1 m2 se obračunajo kot polna površina brez odbitkov. </t>
    </r>
  </si>
  <si>
    <t xml:space="preserve">B.12.1 </t>
  </si>
  <si>
    <t>Obloge iz keramičnih ploščic</t>
  </si>
  <si>
    <t>Oblaganje sten kopalnic</t>
  </si>
  <si>
    <t>Oblagajo se le "mokre" stene oz. tiste, na ali ob katerih so nameščeni sanitarni elementi. Točna višina polaganja je odvisna od izbrane dimenzije ploščic, praviloma pa se ploščice polagajo:</t>
  </si>
  <si>
    <t xml:space="preserve"># tuš kad (višina cca. 2,00m)
# umivalnik, školjka (višina cca. 1,50m)
# drugje nizkostenska obrobra višine 8cm
</t>
  </si>
  <si>
    <t xml:space="preserve">Keramične ploščice, Eb≤0.5%, skladno s standardom SIST EN 14411:2016, odziv na ogenj A1, zlomna sila ³1.300N, debelina cca 1cm; ploščice 1. kakovostnega razreda (SIST EN 14411) </t>
  </si>
  <si>
    <t xml:space="preserve">V kolikor ni posebne zahteve posamezne stranke po načinu polaganja stenskih ploščic, se ploščice praviloma polagajo iz sredine stene proti vogalom tako, da je na obeh straneh stene enaka širina stolpca ploščic, ki pa ne smejo biti ožje od 10 cm. V izogib temu mora polagalec v sredinsko vertikalno os stene pozicionirati fugo ali pa srednji stolpec ploščic.
V kolikor obstaja možnost ustreznega pozicioniranja sanitarnih elementov, je vertikalne fuge uskladiti z osjo sanitarnih elementov.
Za morebitno polaganje pod kotom 45 stopinj se ne priznava posebno doplačilo.
Način polaganja v posamezni kopalnici je uskladiti z naročnikom.
</t>
  </si>
  <si>
    <t>Fuge je zatesniti z vodoodbojno fugirno maso v barvi po izboru naročnika in projektanta.</t>
  </si>
  <si>
    <t>Šprenje izreza ploščic in inštacijskih izpustov v tuših in pri kopalnih kadeh morajo biti zapolnjene s trajnoelastično tesnilno maso v barvi fugirne mase.</t>
  </si>
  <si>
    <t>Neobdelane čelne površine ploščic ne smejo ostati vidne razen če so tovarniško obdelane kot robne ploščice.</t>
  </si>
  <si>
    <t>Oblaganje tal</t>
  </si>
  <si>
    <t xml:space="preserve">Ni zahteve po ujemanju stenskih in talnih fug.
Za morebitno polaganje pod kotom 45 stopinj se ne priznava posebno doplačilo.
Način polaganja v posameznem prostoru je uskladiti z naročnikom.
</t>
  </si>
  <si>
    <t>Ploščice z ozirom na trdoto, obrusno odpornost in glazuro ter protizdrsnost namenske za tla; odpornost proti obrabi (PEI) vsaj razred 4</t>
  </si>
  <si>
    <t>Oblaganje tal zunanjih površin</t>
  </si>
  <si>
    <t>Uporabiti je keramične ali granitogres ploščice za zunanjo uporabo, B1 v skladu s SIST EN 14411, absorbcija vode Eb≤0.1%, upogibna trdnost ≥ 45N/mm2, odpornost na kemikalije, odpornost na razenje, protidrsnost R11; odpornost proti obrabi (PEI) vsaj razred 4</t>
  </si>
  <si>
    <t>Enakovrednost</t>
  </si>
  <si>
    <t xml:space="preserve">V kolikor ni posebej opisano pri opombah ali postavkah, veljajo kriteriji za enakovrednost izdelka, ki je podan kot primer, vse tehnične specifikacije, ki so opisane v popisu del, kot tudi tehnične specifikacije proizvajalca izdelka, ki je naveden kot primer izdelka. </t>
  </si>
  <si>
    <t>B.12.1.1.</t>
  </si>
  <si>
    <r>
      <rPr>
        <b/>
        <sz val="10"/>
        <rFont val="Verdana"/>
        <family val="2"/>
        <charset val="238"/>
      </rPr>
      <t>Talne keramične ploščice 30x60</t>
    </r>
    <r>
      <rPr>
        <sz val="10"/>
        <rFont val="Verdana"/>
        <family val="2"/>
        <charset val="238"/>
      </rPr>
      <t>; kot npr. ploščice Gorenje Vicenza Gray ali enakovredno po tehničnih lastnostnostih in dimenziji ter primerljivo v barvi in teksturi (največji približek) velikosti vsaj 30x60</t>
    </r>
  </si>
  <si>
    <t xml:space="preserve"># zdrsnost vsaj R10 </t>
  </si>
  <si>
    <t>pozicija: kopalnice</t>
  </si>
  <si>
    <r>
      <rPr>
        <sz val="10"/>
        <rFont val="Verdana"/>
        <family val="2"/>
        <charset val="238"/>
      </rPr>
      <t>glej načrt arhitekture</t>
    </r>
    <r>
      <rPr>
        <b/>
        <sz val="10"/>
        <rFont val="Verdana"/>
        <family val="2"/>
        <charset val="238"/>
      </rPr>
      <t xml:space="preserve"> - sheme kopalnic</t>
    </r>
  </si>
  <si>
    <t>B.12.1.1.B2.</t>
  </si>
  <si>
    <t>B.12.1.1.B3.</t>
  </si>
  <si>
    <t>B.12.1.1.B5.</t>
  </si>
  <si>
    <t>B.12.1.1.B6.</t>
  </si>
  <si>
    <t>B.12.1.1.B8.</t>
  </si>
  <si>
    <t>B.12.1.1.B9.</t>
  </si>
  <si>
    <t>B.12.1.2.</t>
  </si>
  <si>
    <r>
      <rPr>
        <b/>
        <sz val="10"/>
        <rFont val="Verdana"/>
        <family val="2"/>
        <charset val="238"/>
      </rPr>
      <t>Talne granitogres ploščice 30x30</t>
    </r>
    <r>
      <rPr>
        <sz val="10"/>
        <rFont val="Verdana"/>
        <family val="2"/>
        <charset val="238"/>
      </rPr>
      <t xml:space="preserve">; kot npr. ploščice Agrob Buchtal Emotion Grip Grey-Brown Floor dim. 30x30 cm, ali enakovredno po tehničnih lastnostnostih in dimenziji ter primerljivo v barvi in teksturi (največji približek) </t>
    </r>
  </si>
  <si>
    <t># zdrsnost vsaj R10</t>
  </si>
  <si>
    <t>pozicija: hodniki, tehnični prostori</t>
  </si>
  <si>
    <r>
      <rPr>
        <sz val="10"/>
        <rFont val="Verdana"/>
        <family val="2"/>
        <charset val="238"/>
      </rPr>
      <t>glej načrt arhitekture</t>
    </r>
    <r>
      <rPr>
        <b/>
        <sz val="10"/>
        <rFont val="Verdana"/>
        <family val="2"/>
        <charset val="238"/>
      </rPr>
      <t xml:space="preserve"> </t>
    </r>
  </si>
  <si>
    <t>B.12.1.2.B2.</t>
  </si>
  <si>
    <t>B.12.1.3.B3.</t>
  </si>
  <si>
    <t>B.12.1.5.B5.</t>
  </si>
  <si>
    <t>B.12.1.6.B6.</t>
  </si>
  <si>
    <t>B.12.1.8.B8.</t>
  </si>
  <si>
    <t>B.12.1.9.B9.</t>
  </si>
  <si>
    <t>B.12.1.3.</t>
  </si>
  <si>
    <r>
      <rPr>
        <b/>
        <sz val="10"/>
        <rFont val="Verdana"/>
        <family val="2"/>
        <charset val="238"/>
      </rPr>
      <t>Talne granitogres ploščice 30x30</t>
    </r>
    <r>
      <rPr>
        <sz val="10"/>
        <rFont val="Verdana"/>
        <family val="2"/>
        <charset val="238"/>
      </rPr>
      <t xml:space="preserve">; kot npr. ploščice Agrob Buchtal Emotion Grip Medium Gray Floor dim. 30x30 cm, ali enakovredno po tehničnih lastnostnostih in dimenziji ter primerljivo v barvi in teksturi (največji približek) </t>
    </r>
  </si>
  <si>
    <t># zdrsnost vsaj R11</t>
  </si>
  <si>
    <t>pozicija: balkoni, lože</t>
  </si>
  <si>
    <t>B.12.1.3.B2.</t>
  </si>
  <si>
    <t>B.12.1.3.B5.</t>
  </si>
  <si>
    <t>B.12.1.3.B6.</t>
  </si>
  <si>
    <t>B.12.1.3.B8.</t>
  </si>
  <si>
    <t>B.12.1.3.B9.</t>
  </si>
  <si>
    <t>B.12.1.5.</t>
  </si>
  <si>
    <t xml:space="preserve"># zdrsnost vsaj R9 </t>
  </si>
  <si>
    <t>pozicija: predpostori / hodniki v stanovanjih</t>
  </si>
  <si>
    <t>glej načrt arhitekture</t>
  </si>
  <si>
    <t>B.12.1.5.B2.</t>
  </si>
  <si>
    <t>B.12.1.5.B3.</t>
  </si>
  <si>
    <t>B.12.1.5.B6.</t>
  </si>
  <si>
    <t>B.12.1.5.B8.</t>
  </si>
  <si>
    <t>B.12.1.5.B9.</t>
  </si>
  <si>
    <t>B.12.1.6.</t>
  </si>
  <si>
    <r>
      <rPr>
        <b/>
        <sz val="10"/>
        <rFont val="Verdana"/>
        <family val="2"/>
        <charset val="238"/>
      </rPr>
      <t>Oblaganje stopnic, talne granitogres ploščice 30x30</t>
    </r>
    <r>
      <rPr>
        <sz val="10"/>
        <rFont val="Verdana"/>
        <family val="2"/>
        <charset val="238"/>
      </rPr>
      <t>; kot npr. ploščice Agrob Buchtal Emotion Grip Grey-Brown Floor dim. 30x30 cm, ali enakovredno po tehničnih lastnostnostih in dimenziji ter primerljivo v barvi in teksturi (največji približek)</t>
    </r>
  </si>
  <si>
    <t>Ploščice nastopnih ploskev z protizdrsno profilacijo na sprednjem robu.</t>
  </si>
  <si>
    <t>pozicija: stopnice, stopniščni podesti</t>
  </si>
  <si>
    <r>
      <rPr>
        <sz val="10"/>
        <rFont val="Verdana"/>
        <family val="2"/>
        <charset val="238"/>
      </rPr>
      <t>glej načrt arhitekture</t>
    </r>
    <r>
      <rPr>
        <b/>
        <sz val="10"/>
        <rFont val="Verdana"/>
        <family val="2"/>
        <charset val="238"/>
      </rPr>
      <t xml:space="preserve"> in sheme stopniščih ograj</t>
    </r>
  </si>
  <si>
    <t>B.12.1.6.B2.</t>
  </si>
  <si>
    <t>B.12.1.6.B3.</t>
  </si>
  <si>
    <t>B.12.1.6.B5.</t>
  </si>
  <si>
    <t>B.12.1.6.B8.</t>
  </si>
  <si>
    <t>B.12.1.6.B9.</t>
  </si>
  <si>
    <t>B.12.1.10.</t>
  </si>
  <si>
    <r>
      <rPr>
        <b/>
        <sz val="10"/>
        <rFont val="Verdana"/>
        <family val="2"/>
        <charset val="238"/>
      </rPr>
      <t>Stenske keramične ploščice 25x60</t>
    </r>
    <r>
      <rPr>
        <sz val="10"/>
        <rFont val="Verdana"/>
        <family val="2"/>
        <charset val="238"/>
      </rPr>
      <t>; kot npr. ploščice Gorenje DREAM 65 White ali enakovredno po tehničnih lastnostnostih in dimenziji ter primerljivo v barvi in teksturi (največji približek) velikosti vsaj 25x60cm</t>
    </r>
  </si>
  <si>
    <t># zdrsnost - ni zahteve</t>
  </si>
  <si>
    <t>B.12.1.10.B2.</t>
  </si>
  <si>
    <t>B.12.1.10.B3.</t>
  </si>
  <si>
    <t>B.12.1.10.B5.</t>
  </si>
  <si>
    <t>B.12.1.10.B6.</t>
  </si>
  <si>
    <t>B.12.1.10.B8.</t>
  </si>
  <si>
    <t>B.12.1.10.B9.</t>
  </si>
  <si>
    <t>B.12.1.15.</t>
  </si>
  <si>
    <r>
      <rPr>
        <b/>
        <sz val="10"/>
        <rFont val="Verdana"/>
        <family val="2"/>
        <charset val="238"/>
      </rPr>
      <t>Nizkostenske obrobe ob talni oblogi 8-10</t>
    </r>
    <r>
      <rPr>
        <sz val="10"/>
        <rFont val="Verdana"/>
        <family val="2"/>
        <charset val="238"/>
      </rPr>
      <t xml:space="preserve">; izvedene iz keramičnih ali granitogres ploščic tehnično in barvno enakih kot priležne talne ploščice na stene, ki nimajo keramične obloge; višina obrobe 8 - 10 cm </t>
    </r>
  </si>
  <si>
    <t># zgornji (vidni) rob po vgraditvi mora biti tovarniško izdelan (ne rezan!)</t>
  </si>
  <si>
    <t>pozicija: vsi prostori s keramično oblogo tal ter podesti</t>
  </si>
  <si>
    <t>B.12.1.15.B2.</t>
  </si>
  <si>
    <t>B.12.1.15.B3.</t>
  </si>
  <si>
    <t>B.12.1.15.B5.</t>
  </si>
  <si>
    <t>B.12.1.15.B6.</t>
  </si>
  <si>
    <t>B.12.1.15.B8.</t>
  </si>
  <si>
    <t>B.12.1.15.B9.</t>
  </si>
  <si>
    <t>B.12.1.16.</t>
  </si>
  <si>
    <r>
      <rPr>
        <b/>
        <sz val="10"/>
        <rFont val="Verdana"/>
        <family val="2"/>
        <charset val="238"/>
      </rPr>
      <t>Nizkostenske obrobe ob stopnicah 8-10</t>
    </r>
    <r>
      <rPr>
        <sz val="10"/>
        <rFont val="Verdana"/>
        <family val="2"/>
        <charset val="238"/>
      </rPr>
      <t xml:space="preserve">; izvedene iz granitogres ploščic tehnično in barvno enakih kot priležne stopnice; višina obrobe 8 - 10 cm </t>
    </r>
  </si>
  <si>
    <t># obračun po razviti dolžini zgornjega roba nastopne površine in čela stopnic</t>
  </si>
  <si>
    <t>pozicija: vse stopnice</t>
  </si>
  <si>
    <t>B.12.1.16.B2.</t>
  </si>
  <si>
    <t>B.12.1.16.B3.</t>
  </si>
  <si>
    <t>B.12.1.16.B5.</t>
  </si>
  <si>
    <t>B.12.1.16.B6.</t>
  </si>
  <si>
    <t>B.12.1.16.B8.</t>
  </si>
  <si>
    <t>B.12.1.16.B9.</t>
  </si>
  <si>
    <t xml:space="preserve">B.12.2. </t>
  </si>
  <si>
    <t>Hidroizolacije - polimer cementna membrana</t>
  </si>
  <si>
    <t>Kompletna izvedba dvokomponentne, visoko prilagodiljive, felksibilne polimer cementne zaščite tlakov/sten kopalnic, balkonov, teras in podobnih "mokrih" površin</t>
  </si>
  <si>
    <t>Upoštevati je treba smernice za izvedbo (tehnične liste) proizvajalca za izdelke, ki morajo biti uporabljeni v celoti kot sistemska izvedba po navodilih proizvajalca.</t>
  </si>
  <si>
    <t>Priprava podlage:</t>
  </si>
  <si>
    <t>Površina podlage, ki se obdeluje, mora biti popolnoma trdna in čista. Odstraniti je ostanke prahu, opažnih olj, masti, iztečenih soli, rje, cementne skorjice in slabo sprijete delce s ščetkanjem, peskanjem ali pranjem z vodo pod visokim pritiskom. Ometi ali estrihi morajo biti zadosti stari, praviloma vsaj 7 dni za vsak cm debeline nanosa.</t>
  </si>
  <si>
    <t>Nanos membrane:</t>
  </si>
  <si>
    <t>Ustrezno pripravljeno mešanico (homogena in brez grudic) je z kovinsko gladilko nanesti v tankem sprijemnem sloju. Še svežega se preplasti z prvim slojem tako, da je skupna debelina vsaj 2 mm. V še svež prvi sloj je vtisniti mrežico iz alkalno odpornih steklenih vlaken in površino zagladiti s kovinsko gladilko.</t>
  </si>
  <si>
    <t>Ko se prvi sloj dovolj osuši (običajno 4-5 ur oz. skladno z navodili proizvajalca) je nanesti drugi sloj mešanice na način, da je površina poplnoma zaprta in prekrita z membrano.</t>
  </si>
  <si>
    <t>Obdelava vogalov, inštalacijskih prebojev in podobno, zorenje:</t>
  </si>
  <si>
    <t xml:space="preserve">Pri izvedbi tesnjenja je potrebno vse dilatacijske rege, stike med vodoravnimi in navpičnimi površinimi oz. med dvema navpičnima površinama zatesniti z gumiranimi poliesterskimi trakovi in vogalniki, kateri se vtisnejo v prvi sloj nanosa membrane. </t>
  </si>
  <si>
    <t>Na mestih inštalacijskih izvodov in odtokov je uporabiti ustrezne manšete.</t>
  </si>
  <si>
    <t>Po zatesnitvi površin z membrano mora le ta pred oblaganjem s ploščicami zoreti običajno 4-5 dni oz. skladno z navodili proizvajalca.</t>
  </si>
  <si>
    <t>Obračunajo se razvite zatesnjene površine po m2. Vgradnjo gumiranih trakov in manšet je vključiti v ceno po e.m. tesnjene površine. Zavihki membrane na stene/zidove do višine 15 cm (kjer ni zatesnitve vertikalne površine) se ne obračunajo posebej in jih je vključiti v c.e.m. tlorisne površine.</t>
  </si>
  <si>
    <t>B.12.2.1.</t>
  </si>
  <si>
    <r>
      <rPr>
        <b/>
        <sz val="10"/>
        <rFont val="Verdana"/>
        <family val="2"/>
        <charset val="238"/>
      </rPr>
      <t xml:space="preserve">Horizontalno tesnjenje; </t>
    </r>
    <r>
      <rPr>
        <sz val="10"/>
        <rFont val="Verdana"/>
        <family val="2"/>
        <charset val="238"/>
      </rPr>
      <t>kompletna izvedba tesnjenja talnih površin z membrano iz polimer cementne mase skladno z uvodnimi določili in vertikalnim zavihkom</t>
    </r>
  </si>
  <si>
    <t>pozicija: balkoni, terase, kopalnice, WC-ji, prostor čistilk, vhodni podest</t>
  </si>
  <si>
    <t>B.12.2.1.B2.</t>
  </si>
  <si>
    <t>B.12.2.1.B3.</t>
  </si>
  <si>
    <t>B.12.2.1.B5.</t>
  </si>
  <si>
    <t>B.12.2.1.B6.</t>
  </si>
  <si>
    <t>B.12.2.1.B8.</t>
  </si>
  <si>
    <t>B.12.2.1.B9.</t>
  </si>
  <si>
    <t>B.12.2.2.</t>
  </si>
  <si>
    <r>
      <rPr>
        <b/>
        <sz val="10"/>
        <rFont val="Verdana"/>
        <family val="2"/>
        <charset val="238"/>
      </rPr>
      <t xml:space="preserve">Vertikalno tesnjenje; </t>
    </r>
    <r>
      <rPr>
        <sz val="10"/>
        <rFont val="Verdana"/>
        <family val="2"/>
        <charset val="238"/>
      </rPr>
      <t xml:space="preserve">kompletna izvedba tesnjenja stenskih površin z membrano iz polimer cementne mase skladno z uvodnimi določili </t>
    </r>
  </si>
  <si>
    <t>pozicija: stene tuš kabin in ob kopalnih kadeh</t>
  </si>
  <si>
    <t>B.12.2.2.B2.</t>
  </si>
  <si>
    <t>B.12.2.2.B3.</t>
  </si>
  <si>
    <t>B.12.2.2.B5.</t>
  </si>
  <si>
    <t>B.12.2.2.B6.</t>
  </si>
  <si>
    <t>B.12.2.2.B8.</t>
  </si>
  <si>
    <t>B.12.2.2.B9.</t>
  </si>
  <si>
    <t>B.12.9.</t>
  </si>
  <si>
    <t>dela nad višino 3,2 m, parne zapore, razni profili, …..</t>
  </si>
  <si>
    <t>B.12.9.1.</t>
  </si>
  <si>
    <t>B.12.9.1.B2.</t>
  </si>
  <si>
    <t>B.12.9.1.B3.</t>
  </si>
  <si>
    <t>B.12.9.1.B5.</t>
  </si>
  <si>
    <t>B.12.9.1.B6.</t>
  </si>
  <si>
    <t>B.12.9.1.B8.</t>
  </si>
  <si>
    <t>B.12.9.1.B9.</t>
  </si>
  <si>
    <t>B.12.9.3.</t>
  </si>
  <si>
    <r>
      <rPr>
        <sz val="10"/>
        <rFont val="Verdana"/>
        <family val="2"/>
        <charset val="238"/>
      </rPr>
      <t xml:space="preserve">Doplačilo za </t>
    </r>
    <r>
      <rPr>
        <b/>
        <sz val="10"/>
        <rFont val="Verdana"/>
        <family val="2"/>
        <charset val="238"/>
      </rPr>
      <t xml:space="preserve">dobavo in vgradnjo RF ali ALU kotnih profilov </t>
    </r>
    <r>
      <rPr>
        <sz val="10"/>
        <rFont val="Verdana"/>
        <family val="2"/>
        <charset val="238"/>
      </rPr>
      <t>na stiku različnih tlakov ali ob višinskih razlikah v tleh</t>
    </r>
  </si>
  <si>
    <t>glej načrte arhitekture</t>
  </si>
  <si>
    <t>B.12.9.3.B2.</t>
  </si>
  <si>
    <t>B.12.9.3.B3.</t>
  </si>
  <si>
    <t>B.12.9.3.B5.</t>
  </si>
  <si>
    <t>B.12.9.3.B6.</t>
  </si>
  <si>
    <t>B.12.9.3.B8.</t>
  </si>
  <si>
    <t>B.12.9.3.B9.</t>
  </si>
  <si>
    <t>OGRAJE STOPNIŠČ, BALKONOV, FRANCOSKIH OKEN; DROBNI IZDELKI</t>
  </si>
  <si>
    <t>Vsi ključavničarski izdelki morajo biti izdelane v skladu z opisi, načrti in shemami. Tehnološke delavniške risbe za proizvodnjo mora izvajalec del izdelati v skladu s projektno dokumentacijo. Tehnološke risbe in projektno dokumentacijo z detajli mora pred pričetkom del pregledati in s podpisom potrditi projektant, statik in nadzornik. Izvajalec je dolžan poskrbeti za to, da so upoštevani vsi grafični in tekstualni deli projekta</t>
  </si>
  <si>
    <t xml:space="preserve">Izvajalec del bo pred pričetkom del na objektu predložil certifikat Mark: 2042-CPR-W-530-14, ki potrjuje, da ima proizvodnjo usklajeno z zahtevami standarda EN 1090-1. </t>
  </si>
  <si>
    <t>Poleg zgoraj omenjenega upoštevati še sledeče, če ni v nadaljevanju podrobneje opisano:</t>
  </si>
  <si>
    <t>Konstruiranje:</t>
  </si>
  <si>
    <t xml:space="preserve">Izvajalec mora pri določanju velikosti elementov in načinov spajanja upoštevati pravila in smernice, zapisane v standardih SIST EN ISO 14713 za vroče pocinkanje in SIST EN ISO 12944-3 za zaščitne premazne sisteme. 
Praviloma mora biti korozijska zaščita izvedena pred montažo. Vrtanje in varjenje za potrebe medsebojnega spajanja oz. za fiksiranje drugih elementov na konstrukcijo na objektu ni dovoljeno.
</t>
  </si>
  <si>
    <t>Podlaga pred izvedbo korozijske zaščite mora biti ustrezno očiščena in pripravljena, skladno z zahtevami standardov in zahtevami dobavitelja zaščitnih premaznih sistemov. Stopnja priprave podlage mora biti najmanj Sa2½ po SIST EN ISO 8501 za jeklene podkonstrukcije in ključavničarske izdelke izdelane v delavnici ter najmanj Sa2 po SIST EN ISO 8501 za elemente, izdelane na objektu samem.</t>
  </si>
  <si>
    <t>AK Zaščita z zaščitnimi premaznimi sistemi:</t>
  </si>
  <si>
    <t xml:space="preserve">Izbira sistema, število in debelina nanosov mora biti določena in izvedena skladno z zahtevami standardov SIST EN ISO 12944-1,2,3,4,5,6,7,8. Za vse izdelke v zaprtih delih objekta se upošteva kategorija okolja C2, za izdelke zunaj (na prostem oz. v nezaprtih delih objekta) pa kategorija okolja C3 (po SIST EN ISO 12944-2). Debeline nanosov morajo ustrezati predpisanim za visoko trajnost konstrukcije (razred H po SIST EN ISO 12944-5). 
Krovni – finalni premaz oz. popravilo le-tega se lahko izvede tudi na objektu. Izvajalec oz. različni podizvajalci morajo poskrbeti, da bo končni videz premazov identičen (pri isti referenčni barvi, določeni s strani arhitekta). Največje dovoljeno odstopanje je stopnja 1 po SIST EN ISO 3668 (zahteva velja za vsak posamezni premazan element ter za elemente, ki so na objektu vgrajeni drug poleg drugega oz. niso razmaknjeni več kot 50 cm) oz. stopnja 2 po SIST ISO 3668 (za elemente, ki so na objektu razmaknjeni za več kot 50 cm).
</t>
  </si>
  <si>
    <r>
      <rPr>
        <u/>
        <sz val="10"/>
        <rFont val="Verdana"/>
        <family val="2"/>
        <charset val="238"/>
      </rPr>
      <t>Zaščita s prevlekami, nanesenimi z vročim pocinkanjem - splošne pripombe</t>
    </r>
    <r>
      <rPr>
        <sz val="10"/>
        <rFont val="Verdana"/>
        <family val="2"/>
        <charset val="238"/>
      </rPr>
      <t xml:space="preserve">: Izvedba zaščite mora biti skladna s SIST EN ISO 1461. Debelina nanosa določiti v odvisnosti od okolja, v katerem bo konstrukcija oz. element vgrajen.
S konstrukcijskimi ali drugimi tehničnimi rešitvami preprečiti termično deformiranje oz. zagotoviti, da bodo deformacije takšne, da bodo odstopanja končnega izdela manjša od toleranc, navedenih v DIN 18203-2. Posebne zahteve:
• na mestih, kjer je  zaradi narave izdelka normalno oz. pričakovano, da je v dosegu rok uporabnikov objekta (npr. ograje), je odstraniti vse ostre delce In robove, na katerih bi se lahko uporabnik poškodoval,
• popravilo ne cinkanih mest: izvedeno mora biti pred montažo, za elemente, ki se bodo nahajali na ložah, balkonih in terasah stanovanj, popravljena mesta ne smejo vizualno odstopati od ostale površine oz. so lahko ta odstopanja le neznatna,
• bela rja: ni dovoljena, izvajalec mora pravilno negovati elemente po pocinkanju, da prepreči nastanek le-te.
</t>
    </r>
  </si>
  <si>
    <t>Varnostna stekla za zasteklitve kot polnilo ograj:</t>
  </si>
  <si>
    <t xml:space="preserve">• vse iz splošnih določil za vse vrste del,
• korozijska zaščita (ne glede na vrsto zaščite) vseh kovinskih konstrukcij in elementov je vsebovana v enotnih cenah pri vseh vrstah del in ni nikjer specificirana kot ločena postavka obračuna,
• pri zaščiti s premaznimi sistemi je pri vseh vidnih elementih ali sklopih izvesti tudi finalni – krovni premaz, pri nevidnih elementih (npr. podkonstrukcijah ipd.) pa samo temeljni in osnovni premaz; debeline in število nanosov: upoštevati SIST EN ISO 12944-5.• snemanje potrebnih izmer na objektu, 
• pregled pripravljenih podlog in fino čiščenje pred pričetkom dela ter čiščenje po končanem delu
</t>
  </si>
  <si>
    <t xml:space="preserve">• dodatke za oteževalne okoliščine, razen kadar je v opisu postavke ali v pravilih obračuna drugače navedeno,
• V ceni vseh postavk, morajo biti zajeta vsa dela, dobava in montaža, osnovni material, pritrdilni in varilni material, okovje, zapiralno okovje ter material za vse zaključke, z vsemi transportnimi in manipulativnimi stroški, 
• vse delo v delavnici in na objektu z vsemi dajatvami. 
</t>
  </si>
  <si>
    <t xml:space="preserve">Izvajalca mora pri izdelavi in montaži jeklene konstrukcije zagotoviti nadzor pooblaščene inštitucije, ki bo izdelala končno poročilo o kontroli:
• radiografskega pregleda nateznih zvarov
• pregleda z ultrazvokom tlačnih in strižnih zvarov
• protikorozijske in požarne zaščite itd.,
ki bo sestavni del izjave o zanesljivosti objekta.
</t>
  </si>
  <si>
    <t>Vsi proizvodi morajo biti izdelani iz kvalitetnega materiala in skladno z veljavnimi tehnicnimi predpisi in harmoniziranimi standardi, predvsem pa:</t>
  </si>
  <si>
    <t xml:space="preserve">• SIST EN ISO 8501-1,2,3,4: priprava jeklenih podlag pred nanašanjem barv in sorodnih proizvodov - vizualno ocenjevanje čistosti površine,
• SIST EN ISO 12944-1,2,3,4,5,6,7,8: barve in laki – korozijska zaščita jeklenih konstrukcij z zaščitnimi premaznimi sistemi,
• SIST EN ISO 3668: barve in laki – vizualna primerjava barve premaza,
• SIST EN 150 14713 : antikorozijska zaščita železnih  in jeklenih konstrukcij cinkove in aluminijeve prevleke  -  smernice,
• 51ST EN ISO 1461: prevleke na jeklenih predmetih, nanesene z vročim pocinkanjem - specifikacije in metode preskušanja.
</t>
  </si>
  <si>
    <t># SIST EN 10025-1: 2004 – Vroče valjani izdelki iz konstrukcijskih jekel – 1. del: Splošni tehnični dobavni pogoji.</t>
  </si>
  <si>
    <t>Jeklene konstrukcije</t>
  </si>
  <si>
    <t xml:space="preserve">Posamezni jekleni nosilni elementi se izdelujejo v delavnicah. Pred začetkom izdelave je potrebno preveriti skladnost delavniške dokumentacije z dejanskim stanjem na objektu. V kolikor je prišlo na objektu do večjih sprememb in odstopanj od načrtov mora nadzorni organ obvestiti odgovornega projektanta in pridobiti njegovo soglasje za izvedbo sprememb. V primeru, da dejansko stanje ne preverimo, lahko pride do napačnih dimenzij posameznih elementov in napačnega sistema pritrjevanja. 
Prednost izdelave posameznih elementov v delavnicah je kvalitetna in natančna priprava. Pri tem je mišljen natančen razrez materiala z upoštevanjem predvidenih toleranc in sestavljanje posameznih jeklenih elementov. Spoji jeklenih elementov so izvedeni v glavnem s pomočjo varjenja. Posamezni montažni zvari se lahko izvajajo na terenu. Pri tem je potrebno zagotoviti ustrezne delovne pogoje (veter, varnost). Nosilni jekleni elementi morajo biti dimenzionirani, sestavljeni in vgrajeni skladno s statičnim izračuni in načrti. 
Pri izvedbi ključavničarskih del se lahko vgrajujejo materiali in izdelki, katerih kakovost je skladna s zahtevami v projektni dokumentaciji. 
Za izvedbo varjenih spojev je potrebno izdelati varilni postopek in skladno z njim uporabljati ustrezne dodajne materiale. Varjenje lahko izvajajo ustrezno usposobljeni varilci za določen način in položaj varjenja. 
</t>
  </si>
  <si>
    <t xml:space="preserve">Kakovost in izvedba zvarnih spojev se predpiše v projektni dokumentaciji. Skladno s tem je potrebno izvajati ustrezni nadzor. 
Pri vijačnih spojih je potrebno uporabiti vijake ustreznih dimenzij in kakovosti. Upoštevati je potrebno pravilen razmik med luknjami v spoju in njihovo odmaknjenost od roba pločevine. Pri izvedbi vijačnih spojev je potrebno paziti na zadostno privitje in ustrezno varovanje proti odvit ju . Posebno pozornost je potrebno posvetiti zadostni dolžini navoj nega dela vijakov. V strižnih spojih je potrebno uporabiti vijake brez navoj nega dela v strižnem območju spoja. 
Ključavničarska dela morajo biti izvedena v okviru predpisanih odstopanj dimenzij in oblik. 
Jekleni elementi morajo biti ustrezno protikorozijsko zaščiteni. Priprava jeklenih površin pred izvedbo zaščite se izvede na podlagi izbranega sistema proti korozijske zaščite. Pri kontroli protikorozijske zaščite je potrebno preveriti zadosten oprijem in debelino slojev zaščite. V primeru, da je kompletna proti korozijska zaščita izvedena v delavnici, je potrebno po zaključni montaži izvesti popravila poškodb, nastalih med transportom ali montažo. 
Kovinski elementi, ki so stalno izpostavljeni vremenskim vplivom morajo biti take izvedbe in detajlov, da je omogočen doseg do vseh mest za čiščenje in vzdrževanje (pleskanje.)
</t>
  </si>
  <si>
    <t xml:space="preserve">Vgrajujejo se lahko izdelki iz konstrukcijskih jekel, za katera je proizvajalec priložil izjavo o lastnostih na podlagi harmoniziranega standarda SIST EN 10025-1: 2004 – Vroče valjani izdelki iz konstrukcijskih jekel – 1. del: Splošni tehnični dobavni pogoji. </t>
  </si>
  <si>
    <t>Pred pričetkom del je potrebno predložiti izjave o lastnostih po ZGPro-1 in, če je osnova za izjavo slovensko tehnično soglasje (STS) ali evropsko tehnično soglasje (ETA), tudi kopijo le-tega. Preveriti je potrebno, ali so iz izjave o lastnostih, iz spremne dokumentacije ali iz oznake CE razvidne relevantne (s projektom zahtevane) karakteristike proizvodov.</t>
  </si>
  <si>
    <t xml:space="preserve">Uporaba vijakov in matic ustreznega trdnostnega razreda (4.6, 4.8 … 8.8, 10.9 …) in dimenzij (premeri, dolžine) skladno z zahtevami projekta; 
Uporaba ustreznih sidrnih vijakov (dimenzije in nosilnost) skladno z zahtevami projekta.
</t>
  </si>
  <si>
    <t xml:space="preserve">Pri izvedbi jeklenih nosilnih konstrukcij v delavnicah in na terenu je potrebno zagotoviti preverjanje vhodnih materialov in dimenzij. Razrez material mora biti skladen z delavniško dokumentacijo, izdelano na podlagi projekta. Priprava zvarnih robov mora potekati po varilnem načrtu. Pri tem mora biti zagotovljen nadzor v proizvodnji. Po varjenju je potrebno izvesti preverjanje mer z upoštevanjem dopustnih odstopanj. Varilska dela morajo izvajati usposobljeni varilci (postopek, položaj varjenja). 
Montaža na gradbišču mora potekati v skladu z montažnim načrtom. Izvajajo se montažni zvarni spoji (zagotoviti je treba ustrezne pogoje), izdelava pritrdilnih izvrtin (če že niso izvedene v delavnici), spajanje posameznih vijačnih spojev (spoji med elementi) in pritrditve konstrukcij s sidrnimi vijaki. Pri tem je potrebno preveriti ustreznost števila vijakov v spojih, razdalje med njimi, ustreznost dimenzij, trdnostne razrede in privitje posameznih vijakov oziroma matic. Pri sidrnih vijakih je potrebno zagotoviti, da so pritrjeni z zahtevanim momentom (izjava izvajalcev del). 
Pete kovinskih nosilcev je potrebno pred postavitvijo na ležišče za zalitje z betonom dobro očistiti. Postavitev pred betoniranjem mora zagotavljati stabilnost elementa (pete, nosilnega stebra) med betoniranjem in po končanem zalitju. 
Izvajalci morajo po končani montaži pregledati protikorozijsko zaščito, poškodovana mesta popraviti, in če je treba, izvesti dokončno zaščito. 
Prevzem konstrukcije se izvede na podlagi pregleda dokumentacije in kontrole izvedbe.
</t>
  </si>
  <si>
    <t>Protikorozijska zaščita (AKZ) jeklenih konstrukcij</t>
  </si>
  <si>
    <t xml:space="preserve">Odvisno od zahtev in končne montaže se izvede v delavnici osnovna (temeljna) ali končna protikorozijska zaščita v skladu z navedenimi standardi. 
Kovinski konstrukcijski elementi, ki se dobavijo na gradbišče, naj bi bili prej zaščiteni proti rji. Elementi so lahko pocinkani ali zaščiteni s temeljnim premazom. Debeline premazov so odvisne od načina zaščite, opisane v navedenih standardih. 
Izvajalci morajo po končani montaži pregledati protikorozijsko zaščito, poškodovana mesta popraviti, in če je treba, izvesti dokončno zaščito. 
V teh smernicah obravnavamo izvedbe proti korozijske zaščite s klasičnimi premaznimi sredstvi in sistemi ter vročim pocinkanjem teh vrst jeklenih konstrukcij: 
- Nosilne jeklene konstrukcije skeleta, strehe in fasade stavbe (I. razred konstrukcij); 
- konstrukcije nadstreškov nad vhodi in terasami, ograje balkonov, obzidane konstrukcije 
(II. razred); 
- notranje jeklene konstrukcije, denimo ograje stopnišč, ključavničarski izdelki ipd. (III. razred).
</t>
  </si>
  <si>
    <t xml:space="preserve">Za protikorozijske zaščito jeklenih površin s premaznimi sredstvi in sistemi mora biti izdelani projekt ali tehnična navodila v skladu z določili 8. dela SIST EN ISO 12 944. 
Glede na korozijske pogoje in možnosti vzdrževanja protikorozijskih prevlek, je treba za jeklene konstrukcije stanovanjske izgradnje projektirati premazne sisteme te obstojnosti in trajnosti: 
o za I. razred konstrukcij premazne sisteme za korozijsko kategorijo vsaj C3 in srednje (M) trajnosti;
o za II. razred konstrukcij premazne sisteme za korozijsko kategorijo C2 in srednje (M) trajnosti; 
o za III. razred konstrukcij premazne sisteme za korozijsko kategorijo C2 in majhne (L) trajnosti.
</t>
  </si>
  <si>
    <t>AKZ z vročim cinkanjem</t>
  </si>
  <si>
    <t>Pri protikorozijski zaščiti površin jeklenih konstrukcij z vročim pocinkanjem je potrebno v fazah izvedbe in nadzora izvedbe upoštevati zahteve standarda SIST EN ISO 1461 in to, kar je navedeno v nadaljevanju:</t>
  </si>
  <si>
    <t xml:space="preserve">• Elementi konstrukcije morajo biti iz jekel, primernih za vroče pocinkanje; 
• priporočljivo je, da se pred izdelavo konstrukcije elementi poskusno vroče pocinkajo; 
• elementi naj bodo izvedeni in sestavljeni tako, da se na njih in v stikih ne bo zadrževala voda in umazanija ter da bo mogoče votle elemente pocinkati tudi na notranjih površinah. 
</t>
  </si>
  <si>
    <t>Izvedena vroče pocinkana prevleka se glede napak preverja vizualno. Prevleka površine izdelka mora biti enakomernega videza in sijaja, dokaj gladka, brez vključkov in sprimkov, ogorin ipd. Natančnejše zahteve za videz, dopustne napake in možnosti popravil napak so navedene v točkah 6.1 in 6.3 standarda SIST EN ISO 1461. Debeline vroče pocinkane prevleke morajo biti takšne:</t>
  </si>
  <si>
    <t xml:space="preserve">Kontrolo kakovosti izvedbe vročega pocinkanja izvaja izvajalec. O skladnosti izvedbe vročega pocinkanja s temi zahtevami in zahtevami standarda SIST EN ISO 1461 napiše izjavo. 
Pooblaščeni nadzor investitorja ima pravico preveriti skladnost izvedbe vročega pocinkanja glede na te zahteve in zahteve standarda SIST EN ISO 1461.
</t>
  </si>
  <si>
    <t>Izdelava tehnološkega elaborata</t>
  </si>
  <si>
    <t xml:space="preserve">Tehnološki elaborat vsebuje tehnično mapo in plan nadzora del. V tehnološkem elaboratu mora izvajalec upoštevati določila te smernice. 
Izdelati mora načrt pregleda izvedenih del in upoštevati zahteve, navedene zgoraj, zahteve proizvajalca posameznih vgrajenih proizvodov in projektanta. 
Na gradbišče mora pred začetkom del dostaviti dokumentacijo, zbrano v tehnični mapi, ki mora zajemati: 
• Opis proizvodov in del; 
• izjavo o skladnosti za proizvode in kopijo oznako CE za proizvode (če je proizvod označen z njo); 
• povzetek lastnosti proizvodov in njihovo primerjavo s projektnimi zahtevami; 
• navodila za vgradnjo; 
• garancijsko izjavo (kjer je to primerno); 
• navodila za vzdrževanje; 
• navodila za skladiščenje in ravnanje s proizvodom (kjer je to primerno). 
</t>
  </si>
  <si>
    <t>B.13.1.</t>
  </si>
  <si>
    <t>Ograje</t>
  </si>
  <si>
    <t>V ponudbenih cenah po e.m. je zajeti izdelavo v delavnici, dobavo in montažo ograj objektu skladno z zgoraj navedenimi splošnimi določili. Ograje so AKZ z vročim cinkanjem.</t>
  </si>
  <si>
    <r>
      <rPr>
        <sz val="10"/>
        <rFont val="Verdana"/>
        <family val="2"/>
        <charset val="238"/>
      </rPr>
      <t xml:space="preserve">Izvedbe proti korozijske zaščite s vročim pocinkanjem teh vrst jeklenih konstrukcij: 
- Nosilne jeklene konstrukcije skeleta, strehe in fasade stavbe (I. razred konstrukcij); 
- konstrukcije nadstreškov nad vhodi in terasami, </t>
    </r>
    <r>
      <rPr>
        <b/>
        <sz val="10"/>
        <rFont val="Verdana"/>
        <family val="2"/>
        <charset val="238"/>
      </rPr>
      <t>ograje balkonov, lož in francoskih balkonov</t>
    </r>
    <r>
      <rPr>
        <sz val="10"/>
        <rFont val="Verdana"/>
        <family val="2"/>
        <charset val="238"/>
      </rPr>
      <t>, obzidane konstrukcije (</t>
    </r>
    <r>
      <rPr>
        <b/>
        <sz val="10"/>
        <rFont val="Verdana"/>
        <family val="2"/>
        <charset val="238"/>
      </rPr>
      <t>II. razred</t>
    </r>
    <r>
      <rPr>
        <sz val="10"/>
        <rFont val="Verdana"/>
        <family val="2"/>
        <charset val="238"/>
      </rPr>
      <t xml:space="preserve">); 
- notranje jeklene konstrukcije, denimo </t>
    </r>
    <r>
      <rPr>
        <b/>
        <sz val="10"/>
        <rFont val="Verdana"/>
        <family val="2"/>
        <charset val="238"/>
      </rPr>
      <t>ograje stopnišč</t>
    </r>
    <r>
      <rPr>
        <sz val="10"/>
        <rFont val="Verdana"/>
        <family val="2"/>
        <charset val="238"/>
      </rPr>
      <t>, ključavničarski izdelki ipd. (</t>
    </r>
    <r>
      <rPr>
        <b/>
        <sz val="10"/>
        <rFont val="Verdana"/>
        <family val="2"/>
        <charset val="238"/>
      </rPr>
      <t>III. razred</t>
    </r>
    <r>
      <rPr>
        <sz val="10"/>
        <rFont val="Verdana"/>
        <family val="2"/>
        <charset val="238"/>
      </rPr>
      <t>).</t>
    </r>
  </si>
  <si>
    <t>Debeline vroče pocinkane prevleke za te razrede so navedene v uvodu.</t>
  </si>
  <si>
    <t>Presek profilov je po potrebi prilagoditi zahtevi statičnega izračuna zagotavljanja varnosti skladno s:</t>
  </si>
  <si>
    <t>Za DIMENZIONIRANJE OGRAJ, ki imajo funkcijo varnostne pregrade, se upoštevajo pravila stroke oz. Vplivi na konstrukcije po SIST EN 1991-1-1. (obremenitve, katere mora upoštevati statik), preglednica 6.12: Vodoravne obtežbe na predelne stene in ograje. Dimenzioniranje ograje in pritrdilnih sredstev mora potrditi odgovorni statik.</t>
  </si>
  <si>
    <t>Max. uklon ograje ob horizontalni obremenitvi uporabnikov javnega objekta je 1/150 h.</t>
  </si>
  <si>
    <t>Obračunska določila:</t>
  </si>
  <si>
    <t>Ograje se obračunajo po razviti dolžini zgornjega roba ograje(ročaja) po m'. Navedena višina ograje pomeni varnostno višino, ki jo ograja mora doseči.</t>
  </si>
  <si>
    <t>Prekinitve del, ki so potrebne za druga vezana dela, je vkalkulirati v c.e.m.</t>
  </si>
  <si>
    <t>B.13.1.1.</t>
  </si>
  <si>
    <r>
      <rPr>
        <b/>
        <sz val="10"/>
        <rFont val="Verdana"/>
        <family val="2"/>
        <charset val="238"/>
      </rPr>
      <t>Notranja ograja stopnišča 105 cm</t>
    </r>
    <r>
      <rPr>
        <sz val="10"/>
        <rFont val="Verdana"/>
        <family val="2"/>
        <charset val="238"/>
      </rPr>
      <t>; izdelana iz jeklenih cevnih profilov. Ograja preko sidrnih ploščic pritrjena na čelo stopniščne rame</t>
    </r>
  </si>
  <si>
    <t># stebri ograje škatlasti profil 20*40*2</t>
  </si>
  <si>
    <t># polnilo vertikalne okrogle cevi fi 10, osni razmik 12 cm</t>
  </si>
  <si>
    <t># ročaj ograje škatlasti profil 50*20*4</t>
  </si>
  <si>
    <t># spodnji poveznik ograje škatlasti profil 50*20*4</t>
  </si>
  <si>
    <r>
      <rPr>
        <sz val="10"/>
        <rFont val="Verdana"/>
        <family val="2"/>
        <charset val="238"/>
      </rPr>
      <t xml:space="preserve">Izvedba po shemi arhitekture </t>
    </r>
    <r>
      <rPr>
        <b/>
        <sz val="10"/>
        <rFont val="Verdana"/>
        <family val="2"/>
        <charset val="238"/>
      </rPr>
      <t>Stopnišče</t>
    </r>
    <r>
      <rPr>
        <sz val="10"/>
        <rFont val="Verdana"/>
        <family val="2"/>
        <charset val="238"/>
      </rPr>
      <t>, list.št. 1.3.1.</t>
    </r>
  </si>
  <si>
    <t>lokacija: notranja stopnišča stanovanjskih blokov</t>
  </si>
  <si>
    <t>B.13.1.1.B2.</t>
  </si>
  <si>
    <t>B.13.1.1.B3.</t>
  </si>
  <si>
    <t>B.13.1.1.B5.</t>
  </si>
  <si>
    <t>B.13.1.1.B6.</t>
  </si>
  <si>
    <t>B.13.1.1.B8.</t>
  </si>
  <si>
    <t>B.13.1.1.B9.</t>
  </si>
  <si>
    <t>B.13.1.2.</t>
  </si>
  <si>
    <r>
      <rPr>
        <b/>
        <sz val="10"/>
        <rFont val="Verdana"/>
        <family val="2"/>
        <charset val="238"/>
      </rPr>
      <t>Ograja balkonov 110 cm</t>
    </r>
    <r>
      <rPr>
        <sz val="10"/>
        <rFont val="Verdana"/>
        <family val="2"/>
        <charset val="238"/>
      </rPr>
      <t xml:space="preserve">; izdelana iz jeklenih cevnih profilov. Ograja preko sidrnih ploščic ali kotnikov pritrjena na bočno ploskev balkonske AB konzole. Ograjni </t>
    </r>
    <r>
      <rPr>
        <b/>
        <sz val="10"/>
        <rFont val="Verdana"/>
        <family val="2"/>
        <charset val="238"/>
      </rPr>
      <t>paneli višine 135 cm.</t>
    </r>
  </si>
  <si>
    <t># nosilni okvir ograje škatlasti profili 60*30*4</t>
  </si>
  <si>
    <t># polnilo ograje ekspandirana pločevina z okenci 6x3 mm navarjena v okvir iz jeklenih kotnikov 30*30*3</t>
  </si>
  <si>
    <r>
      <rPr>
        <sz val="10"/>
        <rFont val="Verdana"/>
        <family val="2"/>
        <charset val="238"/>
      </rPr>
      <t xml:space="preserve">Izvedba po shemi arhitekture </t>
    </r>
    <r>
      <rPr>
        <b/>
        <sz val="10"/>
        <rFont val="Verdana"/>
        <family val="2"/>
        <charset val="238"/>
      </rPr>
      <t>Južni balkoni</t>
    </r>
    <r>
      <rPr>
        <sz val="10"/>
        <rFont val="Verdana"/>
        <family val="2"/>
        <charset val="238"/>
      </rPr>
      <t>, list.št. 1.3.2.</t>
    </r>
  </si>
  <si>
    <r>
      <rPr>
        <sz val="10"/>
        <rFont val="Verdana"/>
        <family val="2"/>
        <charset val="238"/>
      </rPr>
      <t xml:space="preserve">Izvedba po shemi arhitekture </t>
    </r>
    <r>
      <rPr>
        <b/>
        <sz val="10"/>
        <rFont val="Verdana"/>
        <family val="2"/>
        <charset val="238"/>
      </rPr>
      <t>Severni balkoni</t>
    </r>
    <r>
      <rPr>
        <sz val="10"/>
        <rFont val="Verdana"/>
        <family val="2"/>
        <charset val="238"/>
      </rPr>
      <t>, list.št. 1.3.3.</t>
    </r>
  </si>
  <si>
    <t>lokacija: zunanje varnostne ograje balkonov</t>
  </si>
  <si>
    <t>B.13.1.2.B2.</t>
  </si>
  <si>
    <t>B.13.1.2.B3.</t>
  </si>
  <si>
    <t>B.13.1.2.B5.</t>
  </si>
  <si>
    <t>B.13.1.2.B6.</t>
  </si>
  <si>
    <t>B.13.1.2.B8.</t>
  </si>
  <si>
    <t>B.13.1.2.B9.</t>
  </si>
  <si>
    <t>B.13.1.3.</t>
  </si>
  <si>
    <r>
      <rPr>
        <b/>
        <sz val="10"/>
        <rFont val="Verdana"/>
        <family val="2"/>
        <charset val="238"/>
      </rPr>
      <t>Ograja balkonov 210 cm</t>
    </r>
    <r>
      <rPr>
        <sz val="10"/>
        <rFont val="Verdana"/>
        <family val="2"/>
        <charset val="238"/>
      </rPr>
      <t xml:space="preserve">; izdelana iz jeklenih cevnih profilov. Ograja preko sidrnih ploščic ali kotnikov pritrjena na bočno ploskev balkonske AB konzole ter vijačena na ograjo zgornjega balkona oziroma preko kotnika pritrjena na bočno ploskev AB nadstreška nad balkonom. Ograjni </t>
    </r>
    <r>
      <rPr>
        <b/>
        <sz val="10"/>
        <rFont val="Verdana"/>
        <family val="2"/>
        <charset val="238"/>
      </rPr>
      <t>paneli višine 243 cm.</t>
    </r>
  </si>
  <si>
    <t># polnilo ograje ekspandirana pločevina z okenci 6x3 mm, navarjena v okvir iz jeklenih kotnikov 30*30*3</t>
  </si>
  <si>
    <t>B.13.1.3.B2.</t>
  </si>
  <si>
    <t>B.13.1.3.B3.</t>
  </si>
  <si>
    <t>B.13.1.3.B5.</t>
  </si>
  <si>
    <t>B.13.1.3.B6.</t>
  </si>
  <si>
    <t>B.13.1.3.B8.</t>
  </si>
  <si>
    <t>B.13.1.3.B9.</t>
  </si>
  <si>
    <t>B.13.1.4.</t>
  </si>
  <si>
    <r>
      <rPr>
        <b/>
        <sz val="10"/>
        <rFont val="Verdana"/>
        <family val="2"/>
        <charset val="238"/>
      </rPr>
      <t>Ograja balkonov 230 cm</t>
    </r>
    <r>
      <rPr>
        <sz val="10"/>
        <rFont val="Verdana"/>
        <family val="2"/>
        <charset val="238"/>
      </rPr>
      <t xml:space="preserve">; izdelana iz jeklenih cevnih profilov. Ograja preko sidrnih ploščic ali kotnikov pritrjena na bočno ploskev balkonske AB konzole. Ograjni </t>
    </r>
    <r>
      <rPr>
        <b/>
        <sz val="10"/>
        <rFont val="Verdana"/>
        <family val="2"/>
        <charset val="238"/>
      </rPr>
      <t>paneli višine 263 cm.</t>
    </r>
  </si>
  <si>
    <t># nosilni okvir streheprofili 60*30*4</t>
  </si>
  <si>
    <t>lokacija: zunanje varnostne ograje balkonov, bočne</t>
  </si>
  <si>
    <t>B.13.1.4.B2.</t>
  </si>
  <si>
    <t>B.13.1.4.B3.</t>
  </si>
  <si>
    <t>B.13.1.4.B5.</t>
  </si>
  <si>
    <t>B.13.1.4.B6.</t>
  </si>
  <si>
    <t>B.13.1.4.B8.</t>
  </si>
  <si>
    <t>B.13.1.4.B9.</t>
  </si>
  <si>
    <t>B.13.1.5.</t>
  </si>
  <si>
    <r>
      <rPr>
        <b/>
        <sz val="10"/>
        <rFont val="Verdana"/>
        <family val="2"/>
        <charset val="238"/>
      </rPr>
      <t>Steha balkonov 126*109 cm</t>
    </r>
    <r>
      <rPr>
        <sz val="10"/>
        <rFont val="Verdana"/>
        <family val="2"/>
        <charset val="238"/>
      </rPr>
      <t>; izdelana iz trapezne pločevine s protikondenčnim obrizgom, položena pod naklonom 7° na dva pravokotna cevasta jeklena nosilca, preko navarjenih sidrnih ploščic vijačena na stebre stranskih ograj balkona</t>
    </r>
  </si>
  <si>
    <t># nosilni okvir strehe profili 60*30*4</t>
  </si>
  <si>
    <t>lokacija: streha balkonov</t>
  </si>
  <si>
    <t>B.13.1.5.B2.</t>
  </si>
  <si>
    <t>B.13.1.5.B3.</t>
  </si>
  <si>
    <t>B.13.1.5.B5.</t>
  </si>
  <si>
    <t>B.13.1.5.B6.</t>
  </si>
  <si>
    <t>B.13.1.5.B8.</t>
  </si>
  <si>
    <t>B.13.1.5.B9.</t>
  </si>
  <si>
    <t>B.13.1.6.</t>
  </si>
  <si>
    <r>
      <rPr>
        <b/>
        <sz val="10"/>
        <rFont val="Verdana"/>
        <family val="2"/>
        <charset val="238"/>
      </rPr>
      <t>Ograja lož 100 cm</t>
    </r>
    <r>
      <rPr>
        <sz val="10"/>
        <rFont val="Verdana"/>
        <family val="2"/>
        <charset val="238"/>
      </rPr>
      <t xml:space="preserve">; izdelana iz jeklenih cevnih profilov. Ograja preko sidrnih ploščic ali kotnikov pritrjena na AB venec lože. Ograjni </t>
    </r>
    <r>
      <rPr>
        <b/>
        <sz val="10"/>
        <rFont val="Verdana"/>
        <family val="2"/>
        <charset val="238"/>
      </rPr>
      <t>paneli višine 118 cm.</t>
    </r>
  </si>
  <si>
    <t># stebri ograje škatlasti profil 60*60*4</t>
  </si>
  <si>
    <t># ročaj ograje škatlasti profil 60*30*4</t>
  </si>
  <si>
    <r>
      <rPr>
        <sz val="10"/>
        <rFont val="Verdana"/>
        <family val="2"/>
        <charset val="238"/>
      </rPr>
      <t xml:space="preserve">Izvedba po shemi arhitekture </t>
    </r>
    <r>
      <rPr>
        <b/>
        <sz val="10"/>
        <rFont val="Verdana"/>
        <family val="2"/>
        <charset val="238"/>
      </rPr>
      <t>Loža</t>
    </r>
    <r>
      <rPr>
        <sz val="10"/>
        <rFont val="Verdana"/>
        <family val="2"/>
        <charset val="238"/>
      </rPr>
      <t>, list.št. 1.3.4.</t>
    </r>
  </si>
  <si>
    <t>lokacija: lože najvišje etaže</t>
  </si>
  <si>
    <t>B.13.1.6.B2.</t>
  </si>
  <si>
    <t>B.13.1.6.B3.</t>
  </si>
  <si>
    <t>B.13.1.6.B5.</t>
  </si>
  <si>
    <t>B.13.1.6.B6.</t>
  </si>
  <si>
    <t>B.13.1.6.B8.</t>
  </si>
  <si>
    <t>B.13.1.6.B9.</t>
  </si>
  <si>
    <t>B.13.1.7.</t>
  </si>
  <si>
    <r>
      <rPr>
        <b/>
        <sz val="10"/>
        <rFont val="Verdana"/>
        <family val="2"/>
        <charset val="238"/>
      </rPr>
      <t>Ograja francoskih balkonov 110 cm</t>
    </r>
    <r>
      <rPr>
        <sz val="10"/>
        <rFont val="Verdana"/>
        <family val="2"/>
        <charset val="238"/>
      </rPr>
      <t xml:space="preserve">; izdelana iz jeklenih cevnih profilov. Ograja preko Z profilov pritrjena na AB steno ob oknu oziroma preko distančnikov na podkonstrukcijo priležne balkonske ograje. Ograjni </t>
    </r>
    <r>
      <rPr>
        <b/>
        <sz val="10"/>
        <rFont val="Verdana"/>
        <family val="2"/>
        <charset val="238"/>
      </rPr>
      <t>paneli višine 109 cm</t>
    </r>
    <r>
      <rPr>
        <sz val="10"/>
        <rFont val="Verdana"/>
        <family val="2"/>
        <charset val="238"/>
      </rPr>
      <t>.</t>
    </r>
  </si>
  <si>
    <t># ročaj ograje škatlasti profili 30*60*4</t>
  </si>
  <si>
    <t># na stiku z balkonsko ograjo vertikalni škatlasti profili 30*60*4</t>
  </si>
  <si>
    <t># polnilo ograje ekspandirana pločevina z okenci 20x8 mm navarjena v okvir iz jeklenih kotnikov 30*30*3</t>
  </si>
  <si>
    <r>
      <rPr>
        <sz val="10"/>
        <rFont val="Verdana"/>
        <family val="2"/>
        <charset val="238"/>
      </rPr>
      <t xml:space="preserve">Izvedba po detajlu </t>
    </r>
    <r>
      <rPr>
        <b/>
        <sz val="10"/>
        <rFont val="Verdana"/>
        <family val="2"/>
        <charset val="238"/>
      </rPr>
      <t>3a, 3b</t>
    </r>
  </si>
  <si>
    <t>B.13.1.7.B2.</t>
  </si>
  <si>
    <t>B.13.1.7.B3.</t>
  </si>
  <si>
    <t>B.13.1.7.B5.</t>
  </si>
  <si>
    <t>B.13.1.7.B6.</t>
  </si>
  <si>
    <t>B.13.1.7.B8.</t>
  </si>
  <si>
    <t>B.13.1.7.B9.</t>
  </si>
  <si>
    <r>
      <rPr>
        <b/>
        <sz val="10"/>
        <rFont val="Verdana"/>
        <family val="2"/>
        <charset val="238"/>
      </rPr>
      <t>Ograja francoskih balkonov 110 cm</t>
    </r>
    <r>
      <rPr>
        <sz val="10"/>
        <rFont val="Verdana"/>
        <family val="2"/>
        <charset val="238"/>
      </rPr>
      <t xml:space="preserve">; izdelana iz jeklenih cevnih profilov. Ograja preko Z profilov pritrjena na AB steno ob oknu oziroma preko distančnikov na podkonstrukcijo priležne balkonske ograje. Ograjni </t>
    </r>
    <r>
      <rPr>
        <b/>
        <sz val="10"/>
        <rFont val="Verdana"/>
        <family val="2"/>
        <charset val="238"/>
      </rPr>
      <t>paneli višine 85 cm</t>
    </r>
    <r>
      <rPr>
        <sz val="10"/>
        <rFont val="Verdana"/>
        <family val="2"/>
        <charset val="238"/>
      </rPr>
      <t>.</t>
    </r>
  </si>
  <si>
    <r>
      <rPr>
        <b/>
        <sz val="10"/>
        <rFont val="Verdana"/>
        <family val="2"/>
        <charset val="238"/>
      </rPr>
      <t>Ograja francoskih balkonov 110 cm</t>
    </r>
    <r>
      <rPr>
        <sz val="10"/>
        <rFont val="Verdana"/>
        <family val="2"/>
        <charset val="238"/>
      </rPr>
      <t xml:space="preserve">; izdelana iz jeklenih cevnih profilov. Ograja preko Z profilov pritrjena na AB steno ob oknu oziroma preko distančnikov na podkonstrukcijo priležne balkonske ograje. Ograjni </t>
    </r>
    <r>
      <rPr>
        <b/>
        <sz val="10"/>
        <rFont val="Verdana"/>
        <family val="2"/>
        <charset val="238"/>
      </rPr>
      <t>paneli višine 101 cm</t>
    </r>
    <r>
      <rPr>
        <sz val="10"/>
        <rFont val="Verdana"/>
        <family val="2"/>
        <charset val="238"/>
      </rPr>
      <t>.</t>
    </r>
  </si>
  <si>
    <t>B.13.1.8.</t>
  </si>
  <si>
    <r>
      <rPr>
        <b/>
        <sz val="10"/>
        <rFont val="Verdana"/>
        <family val="2"/>
        <charset val="238"/>
      </rPr>
      <t>Ograja vhodnih podestov 90-100 cm</t>
    </r>
    <r>
      <rPr>
        <sz val="10"/>
        <rFont val="Verdana"/>
        <family val="2"/>
        <charset val="238"/>
      </rPr>
      <t xml:space="preserve">; izdelana iz jeklenih cevnih profilov. Ročaji so sestavljeni iz okvirjev iz pravokotnih jeklenih cevi dim. 50/20/4 mm, ki so privijačene v tla </t>
    </r>
    <r>
      <rPr>
        <b/>
        <sz val="10"/>
        <rFont val="Verdana"/>
        <family val="2"/>
        <charset val="238"/>
      </rPr>
      <t>klančine pred vhodom</t>
    </r>
    <r>
      <rPr>
        <sz val="10"/>
        <rFont val="Verdana"/>
        <family val="2"/>
        <charset val="238"/>
      </rPr>
      <t>. Oprijemalo nameščeno na dveh višinah. Celotna ograja je protikorozijsko zaščitenega z vročim cinkanjem. Skupna višina ograje je 100cm. Okvirji ograj so ojačani z vmesnimi vartikalnimi stojkami iz pravokotnih jeklenih cevi enake dimenzije kot okvir ograje balkonov.</t>
    </r>
  </si>
  <si>
    <t>Ograja izdelana skladno z določili Pravilnika o zahtevah za zagotavljanje neoviranega dostopa, vstopa in uporabe objektov v javni rabi ter večstanovanjskih stavb.</t>
  </si>
  <si>
    <t>lokacija: klančine vhodnih podestov</t>
  </si>
  <si>
    <t>B.13.1.8.B2.</t>
  </si>
  <si>
    <t>B.13.1.8.B3.</t>
  </si>
  <si>
    <t>B.13.1.8.B5.</t>
  </si>
  <si>
    <t>B.13.1.8.B6.</t>
  </si>
  <si>
    <t>B.13.1.8.B8.</t>
  </si>
  <si>
    <t>B.13.1.8.B9.</t>
  </si>
  <si>
    <t>B.13.2.</t>
  </si>
  <si>
    <t>Ostali izdelki</t>
  </si>
  <si>
    <t>V ponudbenih cenah po e.m. je zajeti izdelavo v delavnici, dobavo in montažo elementov na objektu skladno z zgoraj navedenimi splošnimi določili. Izdelki so praviloma AKZ z vročim cinkanjem razen tovarniško ustrezno zaščiteni na drugačen način.</t>
  </si>
  <si>
    <t>B.13.2.1.</t>
  </si>
  <si>
    <r>
      <rPr>
        <b/>
        <sz val="10"/>
        <rFont val="Verdana"/>
        <family val="2"/>
        <charset val="238"/>
      </rPr>
      <t>Zunanji grobi čistilni predpražnik 140x80 cm</t>
    </r>
    <r>
      <rPr>
        <sz val="10"/>
        <rFont val="Verdana"/>
        <family val="2"/>
        <charset val="238"/>
      </rPr>
      <t>; izdelana iz visoko odporne gume v obliki satovja višine 20 - 25 mm, čistilna funkcija za visoko frenkvenco prehoda, protidrsna kategorija vsaj R10</t>
    </r>
  </si>
  <si>
    <t># okvir iz vroče cinkanih kotnih profilov, vgrajen v AB podlago</t>
  </si>
  <si>
    <t># korito zatesnjeno s polimer cementno membrano</t>
  </si>
  <si>
    <t>lokacija: vhodni podest pred zunanjimi vhodnimi vrati</t>
  </si>
  <si>
    <t>B.13.2.1.B2.</t>
  </si>
  <si>
    <t>B.13.2.1.B3.</t>
  </si>
  <si>
    <t>B.13.2.1.B5.</t>
  </si>
  <si>
    <t>B.13.2.1.B6.</t>
  </si>
  <si>
    <t>B.13.2.1.B8.</t>
  </si>
  <si>
    <t>B.13.2.1.B9.</t>
  </si>
  <si>
    <t>B.13.2.2.</t>
  </si>
  <si>
    <r>
      <rPr>
        <b/>
        <sz val="10"/>
        <rFont val="Verdana"/>
        <family val="2"/>
        <charset val="238"/>
      </rPr>
      <t>Notranji vpojno čistilni predpražnik 150x190 cm</t>
    </r>
    <r>
      <rPr>
        <sz val="10"/>
        <rFont val="Verdana"/>
        <family val="2"/>
        <charset val="238"/>
      </rPr>
      <t>; taftani PP tekstil vgrajen v aluminijaste profile, višina lasaste površine vsaj 3 mm, teža lasaste površine vsaj 2.500 g/m2, čistilno vpojna funkcija za visoko frenkvenco prehoda. Barva po izboru naročnika/arhitekta.</t>
    </r>
  </si>
  <si>
    <t># okvir iz vroče cinkanih kotnih profilov, vgrajen v estrih</t>
  </si>
  <si>
    <t>lokacija: vetrolov vhoda v objekt</t>
  </si>
  <si>
    <t>B.13.2.2.B2.</t>
  </si>
  <si>
    <t>B.13.2.2.B3.</t>
  </si>
  <si>
    <t>B.13.2.2.B5.</t>
  </si>
  <si>
    <t>B.13.2.2.B6.</t>
  </si>
  <si>
    <t>B.13.2.2.B8.</t>
  </si>
  <si>
    <t>B.13.2.2.B9.</t>
  </si>
  <si>
    <t>B.13.2.3.</t>
  </si>
  <si>
    <r>
      <rPr>
        <b/>
        <sz val="10"/>
        <rFont val="Verdana"/>
        <family val="2"/>
        <charset val="238"/>
      </rPr>
      <t>Protimrčesna mrežica prezračevalnega jaška  višine 25 cm</t>
    </r>
    <r>
      <rPr>
        <sz val="10"/>
        <rFont val="Verdana"/>
        <family val="2"/>
        <charset val="238"/>
      </rPr>
      <t>; protimrčesna mrežica v okvirju iz jeklenih kotnikov, vse vroče cinkano</t>
    </r>
  </si>
  <si>
    <r>
      <rPr>
        <sz val="10"/>
        <rFont val="Verdana"/>
        <family val="2"/>
        <charset val="238"/>
      </rPr>
      <t xml:space="preserve">Izvedba po </t>
    </r>
    <r>
      <rPr>
        <b/>
        <sz val="10"/>
        <rFont val="Verdana"/>
        <family val="2"/>
        <charset val="238"/>
      </rPr>
      <t xml:space="preserve">detajlu 9 </t>
    </r>
    <r>
      <rPr>
        <sz val="10"/>
        <rFont val="Verdana"/>
        <family val="2"/>
        <charset val="238"/>
      </rPr>
      <t>Prezračevalna vertikala</t>
    </r>
  </si>
  <si>
    <t>lokacija: jaški prezračevalne vertikale na strehi</t>
  </si>
  <si>
    <t>B.13.2.3.B2.</t>
  </si>
  <si>
    <t>B.13.2.3.B3.</t>
  </si>
  <si>
    <t>B.13.2.3.B5.</t>
  </si>
  <si>
    <t>B.13.2.3.B6.</t>
  </si>
  <si>
    <t>B.13.2.3.B8.</t>
  </si>
  <si>
    <t>B.13.2.3.B9.</t>
  </si>
  <si>
    <t>B.13.2.9.</t>
  </si>
  <si>
    <r>
      <rPr>
        <b/>
        <sz val="10"/>
        <rFont val="Verdana"/>
        <family val="2"/>
        <charset val="238"/>
      </rPr>
      <t>Manjše kovinske konstrukcije</t>
    </r>
    <r>
      <rPr>
        <sz val="10"/>
        <rFont val="Verdana"/>
        <family val="2"/>
        <charset val="238"/>
      </rPr>
      <t>; katere niso predvidene v popisih del in niso nujni sestavni del katerega od ključavničarskih del za zagotovitev njegove fukcionalnosti; izdelane in AKZ skladno z uvodnimi določili</t>
    </r>
  </si>
  <si>
    <t>lokacija: ne glede na etažo in prostor</t>
  </si>
  <si>
    <t>B.13.2.9.B2.</t>
  </si>
  <si>
    <t>B.13.2.9.B3.</t>
  </si>
  <si>
    <t>B.13.2.9.B5.</t>
  </si>
  <si>
    <t>B.13.2.9.B6.</t>
  </si>
  <si>
    <t>B.13.2.9.B8.</t>
  </si>
  <si>
    <t>B.13.2.9.B9.</t>
  </si>
  <si>
    <t>SPLOŠNA DOLOČILA ZA VSE VRSTE DEL</t>
  </si>
  <si>
    <t>Uporaba predpisov, standardov in drugih tehničnih specifikacij:</t>
  </si>
  <si>
    <t>Poleg predpisov in standardov, katerih uporaba je obvezna (predpisana v veljavnih predpisih), so v projektni dokumentaciji, popisih del ter v teh splošnih opisih navedeni tudi drugi standardi in tehnične specifikacije, skladno s katerimi mora izvajalec izvesti dela oz. dobaviti proizvode ter to tudi dokazati.</t>
  </si>
  <si>
    <t>Sistemske rešitve in materiali, pooblaščeni izvajalci:</t>
  </si>
  <si>
    <t xml:space="preserve">Izvajalec je obvezen upoštevati sistemske specifikacije in rešitve ter uporabljati izključno sistemske proizvode, kjer je to navedeno v popisih del oz. kjer je to pogojeno s strani dobaviteljev. Prav tako je dolžan poiskati sistemske rešitve in jih predlagati oz. uskladiti z naročnikom in nadzorom, kadar je to potrebno. V kolikor je jamčenje s strani dobaviteljev pogojeno z izbiro pooblaščenih izvajalcev oz. so v zvezi s tem s strani dobavitelja postavljeni pogoji, jim je izvajalec dolžan zadostiti. </t>
  </si>
  <si>
    <t>Dobava in imenovanje proizvodov ter vzorci:</t>
  </si>
  <si>
    <t>Izvajalec mora vsaj 14 dni pred nameravano vgraditvijo:</t>
  </si>
  <si>
    <t>Vzorci</t>
  </si>
  <si>
    <t>Izvajalec mora za vse proizvode ali sklope proizvodov, ki bodo po dokončanju del vidni ter za tiste, za katere je to posebej navedeno v popisih del, dostaviti vzorce ali pa izdelati vzorčne primere na objektu samem in sicer (ena ali več spodaj naštetih možnosti):</t>
  </si>
  <si>
    <t xml:space="preserve">Vsa predana dokumentacija mora biti predložena v potrditev urejena v rednikih, s pregradnimi listi in preglednim seznamom. </t>
  </si>
  <si>
    <t>Za nobenega od predlogov izvajalec ne more uveljavljati doplačila (predpostavlja se, da izvajalec predlaga samo tiste proizvode, ki jih je upošteval v svojih ponudbenih oz. pogodbenih enotnih cenah).</t>
  </si>
  <si>
    <t xml:space="preserve">Potrditev o primernosti predlaganih proizvodov morajo podati projektant in nadzor in naročnik.  </t>
  </si>
  <si>
    <t xml:space="preserve">Pomanjkanje na trgu, dolgi dobavni roki, spremembe nabavnih cen ipd. ne predstavljajo dopustnega razloga za odstopanje od predvidenega proizvoda oz. kakovosti, roka in cene. </t>
  </si>
  <si>
    <t>V primeru kakršnegakoli neskladja med določili in imenovanimi proizvodi v popisih del ter projektno dokumentacijo mora izvajalec o tem nemudoma obvestiti naročnika, ki v soglasju s projektantom določi, katera določila se upoštevajo oz. kateri proizvod se vgradi.</t>
  </si>
  <si>
    <t>Zagotavljanje ustreznih pogojev za izvedbo del (temperatura, vlaga, …)</t>
  </si>
  <si>
    <t>ZEMELJSKA DELA</t>
  </si>
  <si>
    <t>Vsa zemeljska dela je potrebno izvajati na osnovi projekta za izvedbo, na osnovi geomehanskega poročila. Ob izvedbi je potrebno upoštevati varnostni načrt in sprotno izvajati vse ukrepe, ki izhajajo iz tega načrta.</t>
  </si>
  <si>
    <t>Način vgradnje ter namen uporabe materiala mora biti skladen z navodili oz. priporočili proizvajalcev.</t>
  </si>
  <si>
    <t>Pred pričetkom je izvajalec dolžan izdelati projekt estrihov pred izvedbo estrihov. Prikazati mora karakteristike materiala (projektirana tlačna in natezna trdnost), tehnologija izvedbe, shema dilatacij in opisan način zagotavljanja kvalitete vgrajevanja in negovanae do dosežene dokončne predpisane kvalitete. Estrih mora biti izdelan točno po opisu in načrtu. Tlačna trdnost mora biti razreda C20 po SIST EN 13813. Natezno trdnost  estriha ter oprijemno vrednost zgornje površine (pull off) mora izvajalec prilagoditi načrtovani rabi (podatek poda izvajalec tlakarskih del), izolativnost pred udarnim zvokom pa mora zadoščati zahtevam iz »elaborata gradbene akustike« oz. veljavnim predpisom. Za preprečitev pokanja estriha mora izvajalec izvesti tudi potrebne dilatacije (konstruktivne, zarezne, delovne in ob prodorih instalacij). Estrih ne sme imeti razpok ali madežev, zlasti ne mastnih. Pri izdelavi je nujno paziti na predpisane debeline in kote zgornje površine estriha, da bo po končanem polaganju finalnega tlaka dosežena predpisana višinska kota prostora.</t>
  </si>
  <si>
    <t>Podlaga mora zadoščati naslednjim zahtevam:</t>
  </si>
  <si>
    <t>V primeru ugotovljenih odstopanj glede na zgornje zahteve mora izvajalec s korektivnimi ukrepi doseči, da bodo zahteve izpolnjene. Ti korektivni ukrepi so lahko:</t>
  </si>
  <si>
    <t>Posebne zahteve naročnika:</t>
  </si>
  <si>
    <t>Po dokončanju del in predaji objekta v uporabo morajo biti električne instalacije izvedene skladno z veljavnimi predpisi, njihovo obratovanje pa varno.</t>
  </si>
  <si>
    <t>Kopalnice</t>
  </si>
  <si>
    <t>Dosledno morajo biti upoštevana vsa določila iz tehnične smernice »TSG-N-002 Nizkonapetostne električne inštalacije« (poglavje 10.3.1. se nanaša posebej na kopalnice).</t>
  </si>
  <si>
    <t>Kuhinje</t>
  </si>
  <si>
    <t>Svetila</t>
  </si>
  <si>
    <t xml:space="preserve">Na vseh ostalih izvodih mora biti napeljava zaključena z vrstnimi sponkami ali na drug primeren varen način (uporaba izolirnih trakov ni dopustna). </t>
  </si>
  <si>
    <t>Telekomunikacijske (TK) napeljave</t>
  </si>
  <si>
    <t>Označevanje</t>
  </si>
  <si>
    <t>C.3.1.1</t>
  </si>
  <si>
    <t>C.3.1.1.</t>
  </si>
  <si>
    <t>C.3.1.1.GH.</t>
  </si>
  <si>
    <t xml:space="preserve"> - objekt GH</t>
  </si>
  <si>
    <t>C.3.1.2.</t>
  </si>
  <si>
    <r>
      <rPr>
        <b/>
        <sz val="10"/>
        <rFont val="Verdana"/>
        <family val="2"/>
        <charset val="238"/>
      </rPr>
      <t>Naklonski beton C8/10, d = 8 cm</t>
    </r>
    <r>
      <rPr>
        <sz val="10"/>
        <rFont val="Verdana"/>
        <family val="2"/>
        <charset val="238"/>
      </rPr>
      <t>; dobava in vgrajevanje nearmiranega betona trdnostnega razreda C8/10 srednjega prereza 0,08 m3/m2</t>
    </r>
  </si>
  <si>
    <t># krovna plošča</t>
  </si>
  <si>
    <t>C.3.1.2.GH.</t>
  </si>
  <si>
    <t>C.3.2.</t>
  </si>
  <si>
    <t>C.3.2.1.</t>
  </si>
  <si>
    <r>
      <rPr>
        <b/>
        <sz val="10"/>
        <rFont val="Verdana"/>
        <family val="2"/>
        <charset val="238"/>
      </rPr>
      <t>Talna plošča C25/30, vodotesna, d = 30 cm</t>
    </r>
    <r>
      <rPr>
        <sz val="10"/>
        <rFont val="Verdana"/>
        <family val="2"/>
        <charset val="238"/>
      </rPr>
      <t>; dobava in vgrajevanje armiranega betona trdnostnega razreda C25/30, prerez prerez 0,20 - 0,30  m3/m2,m', vodonepropusten</t>
    </r>
  </si>
  <si>
    <t># z dodatkom superplastifikatorja za vodonepropustne betone</t>
  </si>
  <si>
    <t># zgornja površina v naklonu 1,0% proti sredini</t>
  </si>
  <si>
    <t># talna plošča, direktno povozna</t>
  </si>
  <si>
    <t>C.3.2.1.G.</t>
  </si>
  <si>
    <t>C.3.2.2.</t>
  </si>
  <si>
    <r>
      <rPr>
        <b/>
        <sz val="10"/>
        <rFont val="Verdana"/>
        <family val="2"/>
        <charset val="238"/>
      </rPr>
      <t>Izdelava mineralnega posipa povoznih površin</t>
    </r>
    <r>
      <rPr>
        <sz val="10"/>
        <rFont val="Verdana"/>
        <family val="2"/>
        <charset val="238"/>
      </rPr>
      <t>; oplemenitenje povozne površine z mineralnim posipom TAL-M-KVARC za srednje obremenitve, poraba posipa 6-7 kg/m2.</t>
    </r>
  </si>
  <si>
    <t># talna plošča pritličja, direktno povozna</t>
  </si>
  <si>
    <t>C.3.2.2.G.</t>
  </si>
  <si>
    <t>C.3.3.</t>
  </si>
  <si>
    <t>C.3.3.1.</t>
  </si>
  <si>
    <r>
      <rPr>
        <b/>
        <sz val="10"/>
        <rFont val="Verdana"/>
        <family val="2"/>
        <charset val="238"/>
      </rPr>
      <t>Betonski zid 0,12-0,20, C25/30, vodonepropusten, d = 25 cm</t>
    </r>
    <r>
      <rPr>
        <sz val="10"/>
        <rFont val="Verdana"/>
        <family val="2"/>
        <charset val="238"/>
      </rPr>
      <t>; dobava in vgrajevanje armiranega betona trdnostnega razreda C25/30, prerez 0,20 - 0,30 m3/m2,m', vodonepropusten</t>
    </r>
  </si>
  <si>
    <t>C.3.3.1.G.</t>
  </si>
  <si>
    <t>C.3.4.</t>
  </si>
  <si>
    <t>C.3.4.1.</t>
  </si>
  <si>
    <r>
      <rPr>
        <b/>
        <sz val="10"/>
        <rFont val="Verdana"/>
        <family val="2"/>
        <charset val="238"/>
      </rPr>
      <t>Beton preklad 0,20-0,30, C25/30</t>
    </r>
    <r>
      <rPr>
        <sz val="10"/>
        <rFont val="Verdana"/>
        <family val="2"/>
        <charset val="238"/>
      </rPr>
      <t xml:space="preserve"> dobava in vgrajevanje armiranega betona trdnostnega razreda vsaj C25/30, odpornost na korozijo XC4, odpornost na zmrzal XF1, odpornost na prodor vode PV-II, prerez 0,20-0,30 m3/m2,m'</t>
    </r>
  </si>
  <si>
    <t># nosilci</t>
  </si>
  <si>
    <t>C.3.4.1.G.</t>
  </si>
  <si>
    <t>C.3.4.2.</t>
  </si>
  <si>
    <r>
      <rPr>
        <b/>
        <sz val="10"/>
        <rFont val="Verdana"/>
        <family val="2"/>
        <charset val="238"/>
      </rPr>
      <t xml:space="preserve">Beton vezi 0,08-0,12 C25/30, </t>
    </r>
    <r>
      <rPr>
        <sz val="10"/>
        <rFont val="Verdana"/>
        <family val="2"/>
        <charset val="238"/>
      </rPr>
      <t>; dobava in vgrajevanje armiranega betona trdnostnega razreda C25/30, prerez 0,08 - 0,12 m3/m2,m'</t>
    </r>
  </si>
  <si>
    <t>C.3.4.2.G.</t>
  </si>
  <si>
    <t>C.3.4.3.</t>
  </si>
  <si>
    <r>
      <t xml:space="preserve">Beton stebrov 0,1-0,2, vodotesen, C25/30; </t>
    </r>
    <r>
      <rPr>
        <sz val="10"/>
        <rFont val="Verdana"/>
        <family val="2"/>
        <charset val="238"/>
      </rPr>
      <t>dobava in vgrajevanje armiranega betona trdnostnega razreda vsaj C25/30, odpornost na korozijo XC4 in XD3, odpornost na zmrzal XF1, odpornost na prodor vode PV-II, presek stebra 0,1-0,2 m2</t>
    </r>
  </si>
  <si>
    <t># okrogli stebri fi50 cm pritličja</t>
  </si>
  <si>
    <t>C.3.4.3.G.</t>
  </si>
  <si>
    <t>C.3.4.4.</t>
  </si>
  <si>
    <r>
      <rPr>
        <b/>
        <sz val="10"/>
        <rFont val="Verdana"/>
        <family val="2"/>
        <charset val="238"/>
      </rPr>
      <t>Beton stebrov 0,1-0,2, vodotesen, C25/30</t>
    </r>
    <r>
      <rPr>
        <sz val="10"/>
        <rFont val="Verdana"/>
        <family val="2"/>
        <charset val="238"/>
      </rPr>
      <t>; dobava in vgrajevanje armiranega betona trdnostnega razreda vsaj C25/30, odpornost na korozijo XC4 in XD3, odpornost na zmrzal XF1, odpornost na prodor vode PV-II, presek stebra 0,1-0,2 m2</t>
    </r>
  </si>
  <si>
    <t># okrogli stebri fi50 cm nadstropja</t>
  </si>
  <si>
    <t>C.3.4.4.G.</t>
  </si>
  <si>
    <t>C.3.5.</t>
  </si>
  <si>
    <t>C.3.5.1.</t>
  </si>
  <si>
    <r>
      <rPr>
        <b/>
        <sz val="10"/>
        <rFont val="Verdana"/>
        <family val="2"/>
        <charset val="238"/>
      </rPr>
      <t>Beton etažnih plošč 0,20-0,30 C25/30, h = 30 cm</t>
    </r>
    <r>
      <rPr>
        <sz val="10"/>
        <rFont val="Verdana"/>
        <family val="2"/>
        <charset val="238"/>
      </rPr>
      <t>; dobava in vgrajevanje armiranega betona trdnostnega razreda vsaj C25/30, odpornost na korozijo XC4 in XD3, odpornost na zmrzal XF1, odpornost na prodor vode PV-II, odpornost na obrabo XM1, prerez 0,20 - 0,30 m3/m2,m'</t>
    </r>
  </si>
  <si>
    <t>C.3.5.1.G.</t>
  </si>
  <si>
    <t>C.3.5.2.</t>
  </si>
  <si>
    <t># etažna plošča pritličja, direktno povozna</t>
  </si>
  <si>
    <t>C.3.5.2.G.</t>
  </si>
  <si>
    <t>C.3.5.3.</t>
  </si>
  <si>
    <r>
      <t>Beton etažnih plošč 0,20-0,30, C25/30, h = 22 cm</t>
    </r>
    <r>
      <rPr>
        <sz val="10"/>
        <rFont val="Verdana"/>
        <family val="2"/>
        <charset val="238"/>
      </rPr>
      <t>; dobava in vgrajevanje armiranega betona trdnostnega razreda vsaj C25/30, odpornost na korozijo XC1, odpornost na zmrzal XF1, odpornost na prodor vode PV-II, prerez 0,20 - 0,30 m3/m2,m'</t>
    </r>
  </si>
  <si>
    <t># plošča v naklonu 2% enostransko</t>
  </si>
  <si>
    <t>C.3.5.3.G.</t>
  </si>
  <si>
    <t>C.3.5.4.</t>
  </si>
  <si>
    <r>
      <rPr>
        <b/>
        <sz val="10"/>
        <rFont val="Verdana"/>
        <family val="2"/>
        <charset val="238"/>
      </rPr>
      <t>Beton plošč klančin 0,20-0,30 C25/30, vodonepropusten</t>
    </r>
    <r>
      <rPr>
        <sz val="10"/>
        <rFont val="Verdana"/>
        <family val="2"/>
        <charset val="238"/>
      </rPr>
      <t>; dobava in vgrajevanje armiranega betona trdnostnega razreda vsaj C25/30, odpornost na korozijo XC4 in XD3, odpornost na zmrzal XF1, odpornost na prodor vode PV-II, odpornost na obrabo XM1,  prerez 0,20 - 0,30 m3/m2,m'</t>
    </r>
  </si>
  <si>
    <t># plošča uvozne in izvozne rampe, direktno povozna</t>
  </si>
  <si>
    <t>C.3.5.4.G.</t>
  </si>
  <si>
    <t>C.3.5.5.</t>
  </si>
  <si>
    <r>
      <rPr>
        <b/>
        <sz val="10"/>
        <rFont val="Verdana"/>
        <family val="2"/>
        <charset val="238"/>
      </rPr>
      <t>Izdelava mineralnega posipa povoznih površin</t>
    </r>
    <r>
      <rPr>
        <sz val="10"/>
        <rFont val="Verdana"/>
        <family val="2"/>
        <charset val="238"/>
      </rPr>
      <t>; oplemenitenje povozne površine z mineralnim posipom TAL-M-KORUND za visoke obremenitve, poraba posipa 7-10 kg/m2.</t>
    </r>
  </si>
  <si>
    <t>C.3.5.5.G.</t>
  </si>
  <si>
    <t>C.3.5.7.</t>
  </si>
  <si>
    <t>C.3.5.7.1.</t>
  </si>
  <si>
    <r>
      <rPr>
        <b/>
        <sz val="10"/>
        <rFont val="Verdana"/>
        <family val="2"/>
        <charset val="238"/>
      </rPr>
      <t>Beton stopnišč 0,12-0,20, vodonepropusten, C25/30, h = 20 cm</t>
    </r>
    <r>
      <rPr>
        <sz val="10"/>
        <rFont val="Verdana"/>
        <family val="2"/>
        <charset val="238"/>
      </rPr>
      <t xml:space="preserve">; dobava in vgrajevanje armiranega betona stopniščnih ram in podestov trdnostnega razreda vsaj C25/30, prerez 0,12 - 0,20 m3/m2,m', odpornost na korozijo XC4 in XD3, odpornost na zmrzal XF1, odpornost na prodor vode PV-II, odpornost na obrabo XM1, </t>
    </r>
    <r>
      <rPr>
        <b/>
        <sz val="10"/>
        <rFont val="Verdana"/>
        <family val="2"/>
        <charset val="238"/>
      </rPr>
      <t>zgornja ploskev zaglajena in oplemenitena</t>
    </r>
    <r>
      <rPr>
        <sz val="10"/>
        <rFont val="Verdana"/>
        <family val="2"/>
        <charset val="238"/>
      </rPr>
      <t xml:space="preserve"> z mineralnim posipom kot finalna obdelava</t>
    </r>
  </si>
  <si>
    <t># stopnišča nadstropja</t>
  </si>
  <si>
    <t>C.3.5.7.1.G.</t>
  </si>
  <si>
    <t>C.3.9.</t>
  </si>
  <si>
    <t>C.3.9.G.</t>
  </si>
  <si>
    <t>C.3.10.</t>
  </si>
  <si>
    <r>
      <rPr>
        <b/>
        <sz val="10"/>
        <rFont val="Verdana"/>
        <family val="2"/>
        <charset val="238"/>
      </rPr>
      <t>Doplačilo za pozicije betona pri povečani trdnosti</t>
    </r>
    <r>
      <rPr>
        <sz val="10"/>
        <rFont val="Verdana"/>
        <family val="2"/>
        <charset val="238"/>
      </rPr>
      <t>; za dobavo C30/37 namesto C25/30, neglede na presek konstrukcije</t>
    </r>
  </si>
  <si>
    <t>C.3.10.G.</t>
  </si>
  <si>
    <t>C.3.11.</t>
  </si>
  <si>
    <t>C.3.11.1.</t>
  </si>
  <si>
    <t>C.3.11.2.</t>
  </si>
  <si>
    <t>C.3.11.3.</t>
  </si>
  <si>
    <t>C.3.12.</t>
  </si>
  <si>
    <t>Tesnjenje delovnih stikov in dilatacij, predopombe:</t>
  </si>
  <si>
    <t>Tesnjenje stikov in dilatacij v konstrukcie vseh vrst. Obračun na osnovi razvite dolžine tesnjenja. Ves ostali vezni material, prednamaze, distančnike in podobno je vključiti v ceno po e.m. izvedenega tesnjenja.</t>
  </si>
  <si>
    <t>Pravilna izbira traku in dimenzioniranje mora biti izvedeno strokovno in skladno s priporočili kot je DIN V 18197</t>
  </si>
  <si>
    <t>Upoštevati je osnovno pravilo, da je sistem zaključen v vseh točkah. To pomeni da so vsi stiki tesnjeni in povezani med seboj. Če je le ena točka odprta, potem lahko prodre voda v sistem stikov, ki delujejo kot cevovod in se pretaka iz enega dela v drugega. Prav tako je potrebno povezati vse različne materiale med seboj - npr. PVC trakove, nabrekajoče trakove, tesnilno pločevino, …</t>
  </si>
  <si>
    <t>Pri spojih morajo biti srednji obroč kot tudi sidra, rebra in robna sidra neprekinjena in spoj mora biti mehansko čvrst. Tesnost vseh spojev, narejenih v delavnici, se preveri z iskro. Na gradbišču se spaja čelno s varilno napravo, kjer preverjanje ni potrebno. Nameščeni trakovi ne smejo imeti gub. Vgradnja v beton mora biti kvalitetna in tesna. Pri betoniranju je potrebno paziti, da se trakov ne dotakne z vibratorjem.</t>
  </si>
  <si>
    <t>Sredinski trakovi se pritrjujejo s spojkami na zunanji rob traku. Sredinski trak se v horizontalne plošče vgrajuje v nagibu ca. 15 stopinj, tako da je omogočeno odzračevanje:</t>
  </si>
  <si>
    <t>Po vsakem odstranjevanju opažev je potrebno pregledati tesnilne trakove. Na poškodbe so še posebej občutljivi zunanji tesnilni trakovi.</t>
  </si>
  <si>
    <t>C.3.12.1.</t>
  </si>
  <si>
    <r>
      <t xml:space="preserve">Zunanji tesnilni trak za dilatacije; </t>
    </r>
    <r>
      <rPr>
        <sz val="10"/>
        <rFont val="Verdana"/>
        <family val="2"/>
        <charset val="238"/>
      </rPr>
      <t xml:space="preserve"> dobava, polaganje in pritrjevanje skladno z navodili proizvajalca. Trak položiti tudi na čelo plošče po celotni višini.</t>
    </r>
  </si>
  <si>
    <t>pozicija: spodnja in čelne strani talne plošče</t>
  </si>
  <si>
    <t>C.3.12.1.G.</t>
  </si>
  <si>
    <t>C.3.12.2.</t>
  </si>
  <si>
    <r>
      <t xml:space="preserve">Sredinski tesnilni trak za dilatacije; </t>
    </r>
    <r>
      <rPr>
        <sz val="10"/>
        <rFont val="Verdana"/>
        <family val="2"/>
        <charset val="238"/>
      </rPr>
      <t xml:space="preserve"> dobava, polaganje in pritrjevanje skladno z navodili proizvajalca. </t>
    </r>
  </si>
  <si>
    <t>pozicija: etažna in krovna plošča</t>
  </si>
  <si>
    <t>C.3.12.2.G.</t>
  </si>
  <si>
    <t>C.3.12.3.</t>
  </si>
  <si>
    <r>
      <t xml:space="preserve">Pokrivni tesnilni trak/profil za dilatacije; </t>
    </r>
    <r>
      <rPr>
        <sz val="10"/>
        <rFont val="Verdana"/>
        <family val="2"/>
        <charset val="238"/>
      </rPr>
      <t xml:space="preserve"> dobava, polaganje in pritrjevanje skladno z navodili proizvajalca. Ob stebrih izvesti zavihek višine vsaj 10 cm.</t>
    </r>
  </si>
  <si>
    <t>pozicija: talna, etažna in krovna plošča</t>
  </si>
  <si>
    <t>C.3.12.3.G.</t>
  </si>
  <si>
    <t>C.3.2.1.1.</t>
  </si>
  <si>
    <t xml:space="preserve"># obod talne plošče </t>
  </si>
  <si>
    <t>C.3.2.1.2.</t>
  </si>
  <si>
    <t>C.3.2.1.2.G.</t>
  </si>
  <si>
    <t>Upoštevati opaž za vidni beton SB1 - stene se ne ometavajo!</t>
  </si>
  <si>
    <t>C.3.2.2.1.</t>
  </si>
  <si>
    <r>
      <rPr>
        <b/>
        <sz val="10"/>
        <rFont val="Verdana"/>
        <family val="2"/>
        <charset val="238"/>
      </rPr>
      <t xml:space="preserve">Opaž sten do 3,2 m: </t>
    </r>
    <r>
      <rPr>
        <sz val="10"/>
        <rFont val="Verdana"/>
        <family val="2"/>
        <charset val="238"/>
      </rPr>
      <t xml:space="preserve">izdelava dvostranskega opaža za temelje višine do 320 cm, </t>
    </r>
  </si>
  <si>
    <t>C.3.2.3.</t>
  </si>
  <si>
    <t>Opaž stebrov okroglega preseka</t>
  </si>
  <si>
    <t>C.3.2.3.1.</t>
  </si>
  <si>
    <r>
      <rPr>
        <b/>
        <sz val="10"/>
        <rFont val="Verdana"/>
        <family val="2"/>
        <charset val="238"/>
      </rPr>
      <t>Opaž stebra, okrogel 0,19 m2</t>
    </r>
    <r>
      <rPr>
        <sz val="10"/>
        <rFont val="Verdana"/>
        <family val="2"/>
        <charset val="238"/>
      </rPr>
      <t>; okrogel steber, presek stebra od 0,10 do 0,20 m2</t>
    </r>
  </si>
  <si>
    <t># stebri obeh etaž</t>
  </si>
  <si>
    <t>C.3.2.3.1.G.</t>
  </si>
  <si>
    <t>C.3.2.4.</t>
  </si>
  <si>
    <t>C.3.2.4.1.</t>
  </si>
  <si>
    <r>
      <rPr>
        <b/>
        <sz val="10"/>
        <rFont val="Verdana"/>
        <family val="2"/>
        <charset val="238"/>
      </rPr>
      <t xml:space="preserve">Opaž nosilcev, preklad;  </t>
    </r>
    <r>
      <rPr>
        <sz val="10"/>
        <rFont val="Verdana"/>
        <family val="2"/>
        <charset val="238"/>
      </rPr>
      <t>opaž preklad vseh vrst, izvzeto za rebričast strop. Elementi se betonirajo v samostojnem delovnem postopku. Višina podpiranja do 6 m.</t>
    </r>
  </si>
  <si>
    <t># pod etažno in krovno ploščo</t>
  </si>
  <si>
    <t>C.3.2.4.1.G.</t>
  </si>
  <si>
    <t>C.3.2.4.2.</t>
  </si>
  <si>
    <t>C.3.2.4.2.G.</t>
  </si>
  <si>
    <t>C.3.2.5.</t>
  </si>
  <si>
    <t>Upoštevati opaž za vidni beton SB1 - stropovi se ne ometavajo</t>
  </si>
  <si>
    <t>C.3.2.5.1.</t>
  </si>
  <si>
    <t>C.3.2.5.2.</t>
  </si>
  <si>
    <t>C.3.2.5.2.G.</t>
  </si>
  <si>
    <t>C.3.2.6.</t>
  </si>
  <si>
    <t>C.3.2.6.1.</t>
  </si>
  <si>
    <t>Opaž enoramnih stopnic in podestov</t>
  </si>
  <si>
    <t>C.3.2.6.1.G.</t>
  </si>
  <si>
    <t>C.3.2.9.</t>
  </si>
  <si>
    <t>C.3.2.9.1.</t>
  </si>
  <si>
    <t>C.3.2.9.1.G.</t>
  </si>
  <si>
    <t>C.3.2.9.2.</t>
  </si>
  <si>
    <t>C.3.2.9.2.G.</t>
  </si>
  <si>
    <t>C.3.2.9.3.</t>
  </si>
  <si>
    <t>RAVNA STREHA</t>
  </si>
  <si>
    <t># Zaščito stavbnega pohištva, inštalacij in podobnega pred onesnaženjem med izvedbo krovskih del je vkalkulirati v c.e.m..</t>
  </si>
  <si>
    <t>Naprava kritine črne strehe</t>
  </si>
  <si>
    <t>C.10.1.1.</t>
  </si>
  <si>
    <r>
      <rPr>
        <b/>
        <sz val="10"/>
        <rFont val="Verdana"/>
        <family val="2"/>
        <charset val="238"/>
      </rPr>
      <t>Naprava kritine nepohodne ravne strehe</t>
    </r>
    <r>
      <rPr>
        <sz val="10"/>
        <rFont val="Verdana"/>
        <family val="2"/>
        <charset val="238"/>
      </rPr>
      <t xml:space="preserve">; skupaj z vertikalnimi zaključki ob vencu, po sistemu ravne strehe na AB krovno ploščo: </t>
    </r>
  </si>
  <si>
    <t># 1. bitumenski sloj:  varilni trak iz plastomernega bitumna, nosilec iz mrežne tkanine, PE filca ali Alu folije, z možnostjo varjenja vzdolžnih spojev za zagotavljanje 100 % vodotesnosti, nominalna debelina 4 mm, področje plastičnost i - 10 do + 120 st. C; pretržna sila &gt; 600 N; Izvedba spojev z 10 cm preklopom; točkovno varjen</t>
  </si>
  <si>
    <t># 2. bitumenski sloj:  varilni trak iz plastomernega bitumna, nosilec iz mrežne tkanine, PE filca ali Alu folije, z možnostjo varjenja vzdolžnih spojev za zagotavljanje 100 % vodotesnosti, nominalna debelina 5 mm, področje plastičnost i - 10 do + 120 st. C; pretržna sila &gt; 700 N; Izvedba spojev z 10 cm preklopom; polno varjen</t>
  </si>
  <si>
    <t># 1. ločilno drenažni sloj: čepasta folija s višino čepkov 20mm za izvajanje drenaže pod  mehansko zaščito. Folija je že perforirana z luknjicami in se uporablja za drenažo na ravnih strehah, tlačna trdnostjo 200kN/m2.</t>
  </si>
  <si>
    <t># 2. ločilno drenažni sloj: difuzijsko odprt ločilni filc 300g/m2, natezne trdnosti vsaj 300N/50 mm položen na čepasto folijo z namenom, da se kritina zavaruje pred mehanskimi poškodbami.</t>
  </si>
  <si>
    <t># mehanska zaščita: pran prodec 16-32 mm v deb. min. 5 cm</t>
  </si>
  <si>
    <r>
      <rPr>
        <sz val="10"/>
        <rFont val="Verdana"/>
        <family val="2"/>
        <charset val="238"/>
      </rPr>
      <t xml:space="preserve">sestava konstrukcije </t>
    </r>
    <r>
      <rPr>
        <b/>
        <sz val="10"/>
        <rFont val="Verdana"/>
        <family val="2"/>
        <charset val="238"/>
      </rPr>
      <t>S2</t>
    </r>
    <r>
      <rPr>
        <sz val="10"/>
        <rFont val="Verdana"/>
        <family val="2"/>
        <charset val="238"/>
      </rPr>
      <t xml:space="preserve"> (Ravna streha)</t>
    </r>
  </si>
  <si>
    <t>C.10.1.1.GH.</t>
  </si>
  <si>
    <r>
      <rPr>
        <b/>
        <sz val="10"/>
        <rFont val="Verdana"/>
        <family val="2"/>
        <charset val="238"/>
      </rPr>
      <t>Naprava stika kritine nepohodne ravne strehe na konstrukcijski dilataciji</t>
    </r>
    <r>
      <rPr>
        <sz val="10"/>
        <rFont val="Verdana"/>
        <family val="2"/>
        <charset val="238"/>
      </rPr>
      <t xml:space="preserve">; skupaj z vertikalnimi zaključki ob vencu, po sistemu ravne strehe na AB krovno ploščo: </t>
    </r>
  </si>
  <si>
    <t># gibljivi vodotesni trak vgrajen med dve plasti kompatibilnega vodotesnega lepila. Trak mora omogočati raztezke do 400%. Trak in lepilo izbrati skladno s sistemom proizvajalca, vgradnja skladno z navodili proizvajalca. Širina dilatacije 10 cm.</t>
  </si>
  <si>
    <t>C.10.1.9.</t>
  </si>
  <si>
    <t>Dolačila; za obdelavo višjih zavihkov, izolacije vencev, vgradnja prehodnic cevnih razvodov, itd.</t>
  </si>
  <si>
    <t>C.10.1.9.1.</t>
  </si>
  <si>
    <r>
      <rPr>
        <sz val="10"/>
        <rFont val="Verdana"/>
        <family val="2"/>
        <charset val="238"/>
      </rPr>
      <t xml:space="preserve">sestava konstrukcije </t>
    </r>
    <r>
      <rPr>
        <b/>
        <sz val="10"/>
        <rFont val="Verdana"/>
        <family val="2"/>
        <charset val="238"/>
      </rPr>
      <t>detalj 15</t>
    </r>
  </si>
  <si>
    <t>C.10.1.9.1.GH.</t>
  </si>
  <si>
    <t>C.10.1.9.3.</t>
  </si>
  <si>
    <t>C.10.1.9.3.GH.</t>
  </si>
  <si>
    <t>C.10.1.9.5.</t>
  </si>
  <si>
    <t>C.10.1.9.5.GH.</t>
  </si>
  <si>
    <t>C.10.1.9.6.</t>
  </si>
  <si>
    <t>KLEPARSKA DELA</t>
  </si>
  <si>
    <t xml:space="preserve">• pred pričetkom izvedbe del kleparskih del izdelati delavniške risbe s shemo pritrdilnih sredstev, opisom spojev segmentov, prikazom detajlov in opisom izvede,
• stiki kleparskih izdelkov (žlebove, žlote, obrobe,..) morajo biti izvedeni na način, ki omogoča krčenje in raztezanje teh elementov (t.i, drsni stiki), 
• vse kleparske elemente zaščititi s spodnje strani s toplotno izolacijo na način, da je preprečeno nastajanje kondenza na teh elementih, 
• pri odtočnih ceveh, ki so vgrajene v izolacijo upoštevati izvedbo toplotne izolacije PUR (lambda ca 0.20) v območju med odtočno cevjo in steno,
• za vgrajene izolacije je potrebno upoštevati ves material za vgradnjo in podpiranje izolacije (kot so letve, folije,...),
• za izolacije, ki se vpihujejo je potrebni upoštevati vse stroške izdelave prekatov, odprtin za vpih, podpornih elementov za vpihano izolacijo (kot so opaži, folije primerne trdnosti,...) in druge povezane stroške s to tehnologijo,
• vgradnjo kleparskih elementov je potrebno koordinirati z izvajalci drugih del 
• vse stike in zatesnitve oblikovati tako, da je zagotovljena trajnost, 
• izvesti kompletno dokumentacijo s podatki o izvedeni strehi in navodila za vzdrževanje streh.
</t>
  </si>
  <si>
    <t xml:space="preserve">Stoječa voda, sneg, led, čeprav so le v sledeh, morajo biti odstranjeni z delovnih površin, preden začnemo z nameščanjem kelparskih izdelkov. </t>
  </si>
  <si>
    <t>Hranjenje proizvodov do vgradnje in zaščita pred nadaljnimi deli</t>
  </si>
  <si>
    <t xml:space="preserve">Skladiščenje materiala in proizvodov in ravnanje z njimi morata biti taka, da se preprečijo spremembe lastnosti materiala in poškodbe, zaradi česar bi postali neprimerni za predvideno uporabo. Različni materiali in proizvodi se skladiščijo ločeno. 
Proizvode na gradbišču hranimo skladno z navodili proizvajalca
</t>
  </si>
  <si>
    <t xml:space="preserve">Pred nadaljnimi deli (kasnejši preboji strehe, dodatna kleparska ali druga dela) je treba že vgrajene proizvode zaščiti (recimo z valkartonom, PVC-folijo, ponjavami, deskami …), odvisno od vrste del, prahu oziroma močenja in nečistoč. </t>
  </si>
  <si>
    <t>Obrobe</t>
  </si>
  <si>
    <t xml:space="preserve">Za obrobe na prebojih skozi strehe in zaključne obrobe zidov, parapetov in okenskih polic se uporablja pločevina iz različnih materialov. Pri tem je treba upoštevati protikorozijsko zaščito ali pa uporabiti materiale, odporne proti koroziji. Veliko pozornost je treba posvetiti kompatibilnosti uporabljenega materiala z drugimi kovinskimi in nekovinskimi materiali. </t>
  </si>
  <si>
    <t>Žlebovi, kotlički, odtočne cevi, nosilci žlebov</t>
  </si>
  <si>
    <t>Žlebovi, kotlički in odtočne cevi in nosilci žlebov so izdelani iz različnih materialov, navedenih v standardu SIST EN 612 (aluminij, baker, pločevine z različnimi kovinskimi in anorganskimi zaščitami, nerjavna jekla) in SIST EN 607 (PVC-U). Sistem žlebov in cevi je pritrjen na konzolne nosilce. Uporabljajo se za odvajanje deževnice, talečega se snega in ledu s streh. Oblika in dimenzije žlebov in cevi je definirana glede na prispevno površino meteorne vode s strešin, naklon strešin, vrste kritine in lokacijo objekta ter glede na zahteve projektanta.</t>
  </si>
  <si>
    <t>Konzolni nosilci (kljuke) za pritrjevanje žlebov na strešne tramove ali strešni venec so izdelani iz materialov, naštetih v standardu SIST EN 1462: 2004. Materiali morajo biti odporni proti koroziji. Za navadna konstrukcijska jekla je predpisana protikorozijska zaščita. Nosilne konzole so lahko izdelane tudi iz PVC-profilov. Nosilne konzole morajo biti oblikovane tako, da žlebovi, za katere so oblikovane, prosto drsijo skozi. Onemogočen mora biti dvig žlebu z nosilca zaradi močnega vetra. To je možno doseči z posebno obliko konzole ali dodatnimi vzmetmi ali zaponkami.</t>
  </si>
  <si>
    <t>Prekritje v spojih odtočnih cevi, kjer pride do prekrivanja dveh cevi (ena cev v drugi), mora znašati vsaj 50 mm. Spoj je lahko izveden tudi z objemko.</t>
  </si>
  <si>
    <t>Glede vremenskih razmer (padavine, temperatura), pri katerih se proizvodi lahko vgrajujejo, je treba upoštevati navodila proizvajalca proizvoda za vgradnjo in ravnanje z njim.</t>
  </si>
  <si>
    <t xml:space="preserve">Strešna podkonstrukcija, je lahko lesena ali betonska. Upoštevati je treba še navodila proizvajalca kritine. Preveriti je treba vsaj: 
- Pravokotnost strehe,
- smer in naklon strehe z upoštevanjem lokalnih klimatskih razmer (veter, sneg ... ),
- izvedba spodnjih slojev, da se zadosti prezračevanju, da ne bi nastajal kondenz. 
Priporočilo: naklon strehe (minimalni/maksimalni), primeren za polaganje kritine, določi proizvajalec. 
Za doseganje višje stopnje uporabnosti in trajnosti kritine ter krovskih del se izogibamo mejnim vrednostim. 
</t>
  </si>
  <si>
    <t>Vgradnja žlebov, kotličkov, odtočnih vertikal</t>
  </si>
  <si>
    <t xml:space="preserve">Naklon žleba proti odtočni cevi naj bo vsaj 0,5 mm/m. Kljuke žlebov naj bodo iz ploščatega jekla dimenzij vsaj 0,5 x 25 mm, vroče cinkane. 
Kljuke se namestijo tako, da je njihov sprednji rob 6–8 mm nižji od zadnjega. Kljuke se pritrdijo na špirovce z najmanj dvema nerjavnima vijakoma dolžine 75 mm. 
Naleganje ravnega dela kljuke na špirovec naj bo vsaj 15 cm. Žlebovi so ojačani z zaobljenim sprednjim robom in odprtim zavihkom na zadnjem robu. Ojačitve so lahko tudi drugačne. Čelne plošče žlebov morajo biti vodotesno spojene z žlebom. Odtok žleba v vertikalo je izveden z reducirnim ovratnikom, ki se vtakne v vertikalno odtočno cev. 
Žlebovi so v kosih dolžine vsaj 2 m , spoji se prekrivajo 10 cm ali spajajo s posebnimi spojnimi kosi.  
Poleg polkrožnih oblik so lahko žlebovi tudi pravokotni. 
</t>
  </si>
  <si>
    <t>Obrobe na prebojih skozi streho in zaključne obrobe zidov, parapetov ter okenske police</t>
  </si>
  <si>
    <t xml:space="preserve">Dobavljeni material mora biti označen tako, da je možno ugotoviti vsebino, barvo, kakovost pločevine in datum proizvodnje. 
Podlaga za polaganje pločevine mora biti ravna z gladko površino, kot pri zaribanem betonu. Neravnine, večje od 5 mm, je treba izravnati z lepim prehodom površine. 
</t>
  </si>
  <si>
    <t xml:space="preserve">Spajanje pločevine z ležečimi enojnim ali dvojnim zapogibom. </t>
  </si>
  <si>
    <t xml:space="preserve">Za lotanje pločevine se običajno uporablja »mehki lot«. Barvano pločevino je treba pred lota njem očistiti barve. Po lotanju se poškodbe na površini odstranijo in zaščitijo proti rji po navodilih proizvajalca. Hladno zapognjeni detajli morajo biti pred cinkanjem segreti do žarilne temperature. 
Pločevina se pritrdi na podlago s kovinskimi pritrdilnimi trakovi d = vsaj 0,6 mm ali 0,5 mm trakovi iz nerjavnega jekla ali drugega ustreznega materiala. Debelina trakov je najmanj 30 mm. Sidra so vložena v zapogib, če ni drugače zahtevano. Sidra se pritrdijo v podlago z vijaki s PVC-vložki. Drseča sidra ali spoji morajo omogočati zadostno premikanje – drsenje pločevine. Žična sidrarajo biti d = vsaj 1,5 mm, pocinkana ali iz nerjavnega jekla ali drugega ustreznega materiala. 
Pri pritrjevanju pločevine na deske se pritrjujejo sidrni trakovi s pocinkanimi žeblji ali žeblji dimenzij vsaj 30 x 35 mm ali nerjavnimi dimenzij vsaj 30 x 30 mm, z nasekanim deblom ali žeblji drugega ustreznega materiala.
</t>
  </si>
  <si>
    <t xml:space="preserve">Kompatibilnost izbranega materiala z drugimi kovinskimi in  nekovinskimi materiali </t>
  </si>
  <si>
    <t xml:space="preserve">Manj plemenite kovine imajo nižji elektrodni potencial in ob kovinah z višjim potencialom korodirajo. Recimo, cink jeklo pred korozijo katodno ščiti, pri tem pa cink tudi korodira. Potencialna razlika med različnimi kovinskimi materiali naj ne bi presegala 0,150 V. Galvanska korozija se pojavi, če se materiali dotikajo, lahko pa tudi, če so v bližini drug drugega. Primera: uporabi bakra nad jeklenimi (protikorozijsko zaščiteni mi) konstrukcijami se je treba izogibati. Tudi kombinaciji strešnih kritin sprotikorozijskimi premazi in obrob iz bakra (recimo dimnika) se je treba izogibati. 
V nasprotju z bakrom lahko avstenitna nerjavna jekla uporabimo poleg kritin s protikorozijskimi premazi, cinka in aluminija. Če je baker poleg nerjavnega jekla, korodira nerjavno jeklo. 
Neposreden stik z malto, betonom in mavcem povzroča korozijo jeklene pocinkane pločevine, cinka in aluminijevih zlitin. Korozijske hitrosti so lahko zelo velike (do 1 mm/leto). Konstrukcijska jekla in avstenitna nerjavna jekla so lahko v neposrednem stiku z betonom oziroma materiali, ki so zelo alkalni. 
Zatekanje bakrovih korozijskih produktov po armiranobetonskih konstrukcijah pospešuje korozijo jeklene armature v betonu. 
Načini spajanja in pritrjevanja (hladno preoblikovanje, vijačenje, netanje, lotanje, varjenje). Pomembna je kompatibilnost materialov. Materiali (vijaki, matice, podložke, neti, loti) morajo biti najbolj podobni materialu, ki ga spajamo.
</t>
  </si>
  <si>
    <t>Upoštevanje temperaturnih raztezkov, radijev preoblikovanja, prezračevanje spodnje strani pločevin</t>
  </si>
  <si>
    <t>Kovinski materiali imajo dokaj velike koeficiente temperaturnih raztezkov, kar je pri kleparski konstrukciji treba upoštevati. Koeficiente linearnih temperaturnih raztezkov je povzeti iz strokovne literature ali tehničnih specifikacij proizvajalca.</t>
  </si>
  <si>
    <t>Kovinske materiale, ki jih uporabljamo za kleparske izdelke, preoblikujemo tudi s krivljenjem skladno s smernicami proizvajalca. Pri tem je pomembna velikost radijev krivljenja. Odvisna je od debeline pločevine in njenih plastičnih (preoblikovalnih) lastnosti.</t>
  </si>
  <si>
    <t xml:space="preserve">Pri vseh pločevinastih kritinah oziroma elementih mora biti omogočeno zadostno zračenje spodnje strani (nadstrešnice, strehe, okenske police). Kondenzna vlaga lahko na aluminijevih zlitinah, cinku in jekleni pocinkani pločevini povzroči večje korozijske poškodbe. Korozijske hitrosti so lahko zelo velike (&gt; 1 mm/leto). 
Nekateri bitumenski materiali niso primerni za podlogo pod aluminijevimi zlitinami in cinkom, ker vsebujejo žveplo. 
</t>
  </si>
  <si>
    <t>Tehnološki elaborat mora izvajalec del pripraviti pred začetkom krovsko kleparskih del. Namen elaborata je določanje osnovnih pogojev za izvedbo del in kontrolnih postopkov med izvajanjem del in po njem. Tehnološki elaborat mora imeti poglavja:</t>
  </si>
  <si>
    <t># Delovne prekinitve za instalacijska dela in druga vzporedna dela so vključena v osnovno ceno po e.m.</t>
  </si>
  <si>
    <t># Zaščito stvabnega pohištva, inštalacij in podobnega pred onesnaženjem med izvedbo krovsko kleparskih del je vkalkulirati v c.e.m..</t>
  </si>
  <si>
    <t xml:space="preserve">Obračuna se izvedena površina ali dolžina. Vsi preklopi se ne obračunajo posebej in jih je vključiti v c.e.m..  </t>
  </si>
  <si>
    <t>Pokrivanje strehe, ravne ali ukrivljene obračunavamo po kvadraturi pokrite površine. Odprtin do 0,5 m2 ne odštevamo.</t>
  </si>
  <si>
    <t>Po kosih obračunavamo zbirne kotličke na žlebu, ventilacijske nastavke, zidne ventilacije, obrobe malih strešnih oken in podobne kosovne izdelke.</t>
  </si>
  <si>
    <t>Po m' obračunavamo pokrivanje napuščev, vencev , zidov,  ograj,  okenskih polic, obrob ob dimnikih in zidovih, oblaganje globeli, obrobe bitumenskih streh, žlebove, odtočne cevi in podobno.</t>
  </si>
  <si>
    <t xml:space="preserve">Nadomestilo za težavnost izvedbe se obračuna z doplačilom, v kolikor je tako specificirano v popisu krovskih del. </t>
  </si>
  <si>
    <t xml:space="preserve">C.11.1 </t>
  </si>
  <si>
    <t>Krovsko kleparski izdelki</t>
  </si>
  <si>
    <t>Upoštevati je treba tehnične smernice za izvedbo proizvajalca pločevine. Vse postavke zajemajo izdelavo, dobavo in montažo na objektu</t>
  </si>
  <si>
    <r>
      <rPr>
        <sz val="10"/>
        <rFont val="Verdana"/>
        <family val="2"/>
        <charset val="238"/>
      </rPr>
      <t xml:space="preserve">V kolikor v posamezni postavki ni določeno drugače, se vsi kleparski izdelki izdelajo iz </t>
    </r>
    <r>
      <rPr>
        <b/>
        <sz val="10"/>
        <rFont val="Verdana"/>
        <family val="2"/>
        <charset val="238"/>
      </rPr>
      <t xml:space="preserve">pocinkane obojestransko tovarniško barvane pločevine </t>
    </r>
    <r>
      <rPr>
        <sz val="10"/>
        <rFont val="Verdana"/>
        <family val="2"/>
        <charset val="238"/>
      </rPr>
      <t xml:space="preserve">kakovosti DX51 - DX52 </t>
    </r>
    <r>
      <rPr>
        <b/>
        <sz val="10"/>
        <rFont val="Verdana"/>
        <family val="2"/>
        <charset val="238"/>
      </rPr>
      <t>deb.</t>
    </r>
    <r>
      <rPr>
        <sz val="10"/>
        <rFont val="Verdana"/>
        <family val="2"/>
        <charset val="238"/>
      </rPr>
      <t xml:space="preserve"> </t>
    </r>
    <r>
      <rPr>
        <b/>
        <sz val="10"/>
        <rFont val="Verdana"/>
        <family val="2"/>
        <charset val="238"/>
      </rPr>
      <t xml:space="preserve">0,55 mm. </t>
    </r>
    <r>
      <rPr>
        <sz val="10"/>
        <rFont val="Verdana"/>
        <family val="2"/>
        <charset val="238"/>
      </rPr>
      <t>Izbor barve iz standardnih barvnih lestvic proizvajalcev. Nanos cinka najmanj 200 g/m2.</t>
    </r>
  </si>
  <si>
    <t xml:space="preserve">Kritina/obrobe v izvedbi z dvojnim pokončnim zgibom, vertikalni del zgiba je stožčast, tako da v spodnjem naležnem področju ostane dilatacijski razmak 3-5 mm. </t>
  </si>
  <si>
    <t>Pritrjevanje trakov kritine/obrob s pomočjo nerjavnih fiksnih in pomičnih sider v skladu z normativom ÖNORM B 2221 oz. 4014.</t>
  </si>
  <si>
    <t>Sidranje pločevine z nerjavnim pritrdilnim sidrom min. širini 5,0cm, ki se v podlago sidra z nerjavnimi vijaki. Sidria primerna za strojno zgibanje. Na robovih streh je potrebno dvojno sidranje. V osrednjem polju strehe se vgradijo fiksna sidra, na zgornjem in spodenjem robu pa sidra, ki omogočajo ''dihanje'' materiala. V osrednjem delu strehe minimalno 4 sidra/m2, na robovih 6 sider/m2</t>
  </si>
  <si>
    <t>Podlaga pokrivnih pločevin</t>
  </si>
  <si>
    <t>Dobava in montaža plošč OSB ali vododporne iverice na podkonstrukcijo iz letvic ali ustrezne distančnike, pritjene na gradbeni element.</t>
  </si>
  <si>
    <t>Protikondenčna podlaga: dobava in polaganje tridimenzionalne PP mreže monofilamentnih vlaken, ki zagotavlja micro ventilacijo pod pločevino. Natezna trdnost vsaj 1.000 N/m, debelina vsaj 5 mm</t>
  </si>
  <si>
    <t>Odkap, naklon</t>
  </si>
  <si>
    <t xml:space="preserve">Naklon obrob najmanj 5 stopinj proti notranji strani objekta. Odkapni nos mora segati najmanj 5 cm od zaključnega sloja zidu/sten. </t>
  </si>
  <si>
    <t>C.11.1.1.</t>
  </si>
  <si>
    <r>
      <t>Prekritje vencev, atik r.š. 50-75</t>
    </r>
    <r>
      <rPr>
        <sz val="10"/>
        <rFont val="Verdana"/>
        <family val="2"/>
        <charset val="238"/>
      </rPr>
      <t>;  skladno z splošnimi in tehničnimi navodili v C.11.1. točki vključno s podkonstrukcijo oz. izdelavo podlage, razvita širina 50-75 cm</t>
    </r>
  </si>
  <si>
    <t># venci in atike strehe, ramp, …</t>
  </si>
  <si>
    <r>
      <rPr>
        <sz val="10"/>
        <rFont val="Verdana"/>
        <family val="2"/>
        <charset val="238"/>
      </rPr>
      <t xml:space="preserve">glej </t>
    </r>
    <r>
      <rPr>
        <b/>
        <sz val="10"/>
        <rFont val="Verdana"/>
        <family val="2"/>
        <charset val="238"/>
      </rPr>
      <t>načrt arhitekture, detajl 15</t>
    </r>
  </si>
  <si>
    <t>C.11.1.1.1.GH.</t>
  </si>
  <si>
    <t>C.11.1.5.</t>
  </si>
  <si>
    <r>
      <t>Izvedba zidnih obrob r.š.  25-50</t>
    </r>
    <r>
      <rPr>
        <sz val="10"/>
        <rFont val="Verdana"/>
        <family val="2"/>
        <charset val="238"/>
      </rPr>
      <t>; skladno z splošnimi in tehničnimi navodili v C.11.1. točki razvite širine do 25 cm</t>
    </r>
  </si>
  <si>
    <t># atika streh, teras, inštalacijski jaški, …</t>
  </si>
  <si>
    <t>C.11.1.1.5.GH.</t>
  </si>
  <si>
    <t>C.11.1.6.</t>
  </si>
  <si>
    <r>
      <t>Izvedba zidnih obrob</t>
    </r>
    <r>
      <rPr>
        <sz val="10"/>
        <rFont val="Verdana"/>
        <family val="2"/>
        <charset val="238"/>
      </rPr>
      <t xml:space="preserve"> r</t>
    </r>
    <r>
      <rPr>
        <b/>
        <sz val="10"/>
        <rFont val="Verdana"/>
        <family val="2"/>
        <charset val="238"/>
      </rPr>
      <t>.š. 50-75</t>
    </r>
    <r>
      <rPr>
        <sz val="10"/>
        <rFont val="Verdana"/>
        <family val="2"/>
        <charset val="238"/>
      </rPr>
      <t xml:space="preserve">; skladno z splošnimi in tehničnimi navodili v C.11.1. točki razvite širine 25-50 cm </t>
    </r>
  </si>
  <si>
    <t># alternativna postavka</t>
  </si>
  <si>
    <t>C.11.1.1.6.GH.</t>
  </si>
  <si>
    <t>C.11.1.9.</t>
  </si>
  <si>
    <r>
      <t>Izvedba odkapnih obrob</t>
    </r>
    <r>
      <rPr>
        <sz val="10"/>
        <rFont val="Verdana"/>
        <family val="2"/>
        <charset val="238"/>
      </rPr>
      <t xml:space="preserve"> r.š. -25; skladno z splošnimi in tehničnimi navodili v C.11.1. točki razvite širine do 25 cm, pritrjene na podlago vzporednih del (AB konstrukcija, kontakna fasada, …).</t>
    </r>
  </si>
  <si>
    <t>C.11.1.1.9.GH.</t>
  </si>
  <si>
    <t>C.11.1.11.</t>
  </si>
  <si>
    <r>
      <t>Izvedba odkapnih obrob</t>
    </r>
    <r>
      <rPr>
        <sz val="10"/>
        <rFont val="Verdana"/>
        <family val="2"/>
        <charset val="238"/>
      </rPr>
      <t xml:space="preserve"> r.š. 25-50; skladno z splošnimi in tehničnimi navodili v C.11.1. točki razvite širine do 25 do 50 cm, pritrjene na podlago vzporednih del (AB konstrukcija, kontakna fasada, …), </t>
    </r>
    <r>
      <rPr>
        <b/>
        <sz val="10"/>
        <rFont val="Verdana"/>
        <family val="2"/>
        <charset val="238"/>
      </rPr>
      <t xml:space="preserve">oblikovane kot vetrna obroba. </t>
    </r>
    <r>
      <rPr>
        <sz val="10"/>
        <rFont val="Verdana"/>
        <family val="2"/>
        <charset val="238"/>
      </rPr>
      <t>Preprečuje bočno prelivanje vode in jo usmerja v žleb na čelu</t>
    </r>
  </si>
  <si>
    <r>
      <rPr>
        <sz val="10"/>
        <rFont val="Verdana"/>
        <family val="2"/>
        <charset val="238"/>
      </rPr>
      <t xml:space="preserve"># </t>
    </r>
    <r>
      <rPr>
        <b/>
        <sz val="10"/>
        <rFont val="Verdana"/>
        <family val="2"/>
        <charset val="238"/>
      </rPr>
      <t>bočni odkap</t>
    </r>
    <r>
      <rPr>
        <sz val="10"/>
        <rFont val="Verdana"/>
        <family val="2"/>
        <charset val="238"/>
      </rPr>
      <t xml:space="preserve"> </t>
    </r>
  </si>
  <si>
    <t>C.11.1.1.11.GH.</t>
  </si>
  <si>
    <t>C.11.1.15.</t>
  </si>
  <si>
    <r>
      <rPr>
        <b/>
        <sz val="10"/>
        <rFont val="Verdana"/>
        <family val="2"/>
        <charset val="238"/>
      </rPr>
      <t>Izvedba odtočnih cevi</t>
    </r>
    <r>
      <rPr>
        <sz val="10"/>
        <rFont val="Verdana"/>
        <family val="2"/>
        <charset val="238"/>
      </rPr>
      <t xml:space="preserve"> fi 100; skladno z splošnimi in tehničnimi navodili v B.11.1. točki premera 100 mm, pritrjene na podlago vzporednih del (AB konstrukcija, …) z objemkami, vključno z raznimi koleni</t>
    </r>
  </si>
  <si>
    <r>
      <t xml:space="preserve">glej </t>
    </r>
    <r>
      <rPr>
        <b/>
        <sz val="10"/>
        <rFont val="Verdana"/>
        <family val="2"/>
        <charset val="238"/>
      </rPr>
      <t xml:space="preserve">načrti arhitekture; </t>
    </r>
    <r>
      <rPr>
        <sz val="10"/>
        <rFont val="Verdana"/>
        <family val="2"/>
        <charset val="238"/>
      </rPr>
      <t>vertikalne odtočne cevi in horizontalne pod stropom etažne plošče</t>
    </r>
  </si>
  <si>
    <t>C.11.1.1.15.GH.</t>
  </si>
  <si>
    <t>C.11.1.16.</t>
  </si>
  <si>
    <r>
      <rPr>
        <b/>
        <sz val="10"/>
        <rFont val="Verdana"/>
        <family val="2"/>
        <charset val="238"/>
      </rPr>
      <t>Izvedba LTŽ odtočnih cevi</t>
    </r>
    <r>
      <rPr>
        <sz val="10"/>
        <rFont val="Verdana"/>
        <family val="2"/>
        <charset val="238"/>
      </rPr>
      <t xml:space="preserve"> fi 100; pritrjene na podlago vzporednih del (AB konstrukcija, kontakna fasada, …) z objemkami vključno z fazinskimi elementi za priključek na peskolov. Cev dolžine vsaj 150 cm. V ceno vključiti oplesk vidnih delov.</t>
    </r>
  </si>
  <si>
    <r>
      <rPr>
        <sz val="10"/>
        <rFont val="Verdana"/>
        <family val="2"/>
        <charset val="238"/>
      </rPr>
      <t xml:space="preserve">glej </t>
    </r>
    <r>
      <rPr>
        <b/>
        <sz val="10"/>
        <rFont val="Verdana"/>
        <family val="2"/>
        <charset val="238"/>
      </rPr>
      <t>načrti arhitekture</t>
    </r>
  </si>
  <si>
    <t>C.11.1.1.16.GH.</t>
  </si>
  <si>
    <t>C.11.1.17.</t>
  </si>
  <si>
    <r>
      <rPr>
        <b/>
        <sz val="10"/>
        <rFont val="Verdana"/>
        <family val="2"/>
        <charset val="238"/>
      </rPr>
      <t>Izvedba razbremenilnih kotličkov na cevi</t>
    </r>
    <r>
      <rPr>
        <sz val="10"/>
        <rFont val="Verdana"/>
        <family val="2"/>
        <charset val="238"/>
      </rPr>
      <t xml:space="preserve"> fi 100; skladno z splošnimi in tehničnimi navodili v B.11.1. točki, odtok premera 100 mm nasajen na odtočno cev, pritrjene na podlago vzporednih del (AB konstrukcija, kontakna fasada, …). </t>
    </r>
  </si>
  <si>
    <r>
      <rPr>
        <sz val="10"/>
        <rFont val="Verdana"/>
        <family val="2"/>
        <charset val="238"/>
      </rPr>
      <t xml:space="preserve">glej </t>
    </r>
    <r>
      <rPr>
        <b/>
        <sz val="10"/>
        <rFont val="Verdana"/>
        <family val="2"/>
        <charset val="238"/>
      </rPr>
      <t>načrti arhitekture</t>
    </r>
    <r>
      <rPr>
        <sz val="10"/>
        <rFont val="Verdana"/>
        <family val="2"/>
        <charset val="238"/>
      </rPr>
      <t xml:space="preserve"> in </t>
    </r>
    <r>
      <rPr>
        <b/>
        <sz val="10"/>
        <rFont val="Verdana"/>
        <family val="2"/>
        <charset val="238"/>
      </rPr>
      <t>detajl 7</t>
    </r>
  </si>
  <si>
    <t>C.11.1.1.17.GH.</t>
  </si>
  <si>
    <r>
      <rPr>
        <sz val="10"/>
        <rFont val="Verdana"/>
        <family val="2"/>
        <charset val="238"/>
      </rPr>
      <t xml:space="preserve">V4.1 - vrata stopnišč  </t>
    </r>
    <r>
      <rPr>
        <b/>
        <sz val="10"/>
        <rFont val="Verdana"/>
        <family val="2"/>
        <charset val="238"/>
      </rPr>
      <t>102x206 cm</t>
    </r>
  </si>
  <si>
    <r>
      <rPr>
        <sz val="10"/>
        <rFont val="Verdana"/>
        <family val="2"/>
        <charset val="238"/>
      </rPr>
      <t xml:space="preserve">Delitev in odpiranje po shemi </t>
    </r>
    <r>
      <rPr>
        <b/>
        <sz val="10"/>
        <rFont val="Verdana"/>
        <family val="2"/>
        <charset val="238"/>
      </rPr>
      <t>ID elementa V4.1</t>
    </r>
  </si>
  <si>
    <t>* enokrilna vrata stopnišča, EI2 30-C3
* barva krila RAL 9001 ali 7035
* kovinski vgradni podboj z vsem okovjem, vgradnja v AB steno 
* čista dimenzija vrat min. 100x205cm
* požarna odpornost: EI2 30-C3
* kljuka: krom
* panik letev
* samozapiralo v tečajih
* omejilec odpiranja
* REI tesnilo
* nosilnost nasadil skladna s širino in težo vratnega krila (ne sme priti do povešanja ali drugih nepravilnosti)
* skladno s splošnimi določili</t>
  </si>
  <si>
    <r>
      <rPr>
        <sz val="10"/>
        <rFont val="Verdana"/>
        <family val="2"/>
        <charset val="238"/>
      </rPr>
      <t xml:space="preserve">V4.2 - dvokrilna drsna vrata </t>
    </r>
    <r>
      <rPr>
        <b/>
        <sz val="10"/>
        <rFont val="Verdana"/>
        <family val="2"/>
        <charset val="238"/>
      </rPr>
      <t>600*237 cm</t>
    </r>
  </si>
  <si>
    <r>
      <rPr>
        <sz val="10"/>
        <rFont val="Verdana"/>
        <family val="2"/>
        <charset val="238"/>
      </rPr>
      <t xml:space="preserve">Delitev in odpiranje po shemi </t>
    </r>
    <r>
      <rPr>
        <b/>
        <sz val="10"/>
        <rFont val="Verdana"/>
        <family val="2"/>
        <charset val="238"/>
      </rPr>
      <t>ID elementa V4.2</t>
    </r>
  </si>
  <si>
    <t># krila iz pocinkane jeklene pločevine s temeljnim in finalnim oplaščenjem v RAL 9001 ali 7035 (po izboru naročnika oz. arhitekta iz standardne osnovne lestvice dobavitelja)</t>
  </si>
  <si>
    <t>količina × c.e.m.</t>
  </si>
  <si>
    <t>OGRAJE STOPNIŠČ in ETAŽE; DROBNI IZDELKI</t>
  </si>
  <si>
    <t>C.13.1.</t>
  </si>
  <si>
    <r>
      <t xml:space="preserve">Izvedbe proti korozijske zaščite s vročim pocinkanjem teh vrst jeklenih konstrukcij: 
- Nosilne jeklene konstrukcije skeleta, strehe in fasade stavbe (I. razred konstrukcij); 
- konstrukcije nadstreškov nad vhodi in terasami, </t>
    </r>
    <r>
      <rPr>
        <b/>
        <sz val="10"/>
        <rFont val="Verdana"/>
        <family val="2"/>
        <charset val="238"/>
      </rPr>
      <t xml:space="preserve">ograje balkonov, </t>
    </r>
    <r>
      <rPr>
        <sz val="10"/>
        <rFont val="Verdana"/>
        <family val="2"/>
        <charset val="238"/>
      </rPr>
      <t>lož in francoskih balkonov, obzidane konstrukcije (</t>
    </r>
    <r>
      <rPr>
        <b/>
        <sz val="10"/>
        <rFont val="Verdana"/>
        <family val="2"/>
        <charset val="238"/>
      </rPr>
      <t>II. razred</t>
    </r>
    <r>
      <rPr>
        <sz val="10"/>
        <rFont val="Verdana"/>
        <family val="2"/>
        <charset val="238"/>
      </rPr>
      <t xml:space="preserve">); 
- notranje jeklene konstrukcije, denimo </t>
    </r>
    <r>
      <rPr>
        <b/>
        <sz val="10"/>
        <rFont val="Verdana"/>
        <family val="2"/>
        <charset val="238"/>
      </rPr>
      <t>ograje stopnišč</t>
    </r>
    <r>
      <rPr>
        <sz val="10"/>
        <rFont val="Verdana"/>
        <family val="2"/>
        <charset val="238"/>
      </rPr>
      <t>, ključavničarski izdelki ipd. (</t>
    </r>
    <r>
      <rPr>
        <b/>
        <sz val="10"/>
        <rFont val="Verdana"/>
        <family val="2"/>
        <charset val="238"/>
      </rPr>
      <t>III. razred</t>
    </r>
    <r>
      <rPr>
        <sz val="10"/>
        <rFont val="Verdana"/>
        <family val="2"/>
        <charset val="238"/>
      </rPr>
      <t>).</t>
    </r>
  </si>
  <si>
    <t>C.13.1.1.</t>
  </si>
  <si>
    <r>
      <rPr>
        <b/>
        <sz val="10"/>
        <rFont val="Verdana"/>
        <family val="2"/>
        <charset val="238"/>
      </rPr>
      <t>Zamrežitev odprtin v AB steni</t>
    </r>
    <r>
      <rPr>
        <sz val="10"/>
        <rFont val="Verdana"/>
        <family val="2"/>
        <charset val="238"/>
      </rPr>
      <t xml:space="preserve">; izdelana iz jeklene pletene mreže navarjene na okvirje iz jeklenih L profilov. Okvirji vstavljni med in vijačeni na vertikalne jeklene cevne profile na medsebojnih razmakih cca. 2 m, ki so preko navarjenih sidrnih ploščic zgoraj in spodaj sidrani v AB konstrukcijo. Zamrežitev </t>
    </r>
    <r>
      <rPr>
        <b/>
        <sz val="10"/>
        <rFont val="Verdana"/>
        <family val="2"/>
        <charset val="238"/>
      </rPr>
      <t>višine 180-212 cm.</t>
    </r>
  </si>
  <si>
    <t># nosilni stebri ograje škatlasti profili 30/60/4mm</t>
  </si>
  <si>
    <t># polnilo ograje pletena jeklena mreža z okni 50x50mm, fi 3mm, navarjena v okvir iz jeklenih L profilov 30/30/3mm, vijačeno na stebre ograje.</t>
  </si>
  <si>
    <t>C.13.1.1.GH.</t>
  </si>
  <si>
    <t>C.13.1.2.</t>
  </si>
  <si>
    <r>
      <rPr>
        <b/>
        <sz val="10"/>
        <rFont val="Verdana"/>
        <family val="2"/>
        <charset val="238"/>
      </rPr>
      <t>Ograja etaže 110 cm</t>
    </r>
    <r>
      <rPr>
        <sz val="10"/>
        <rFont val="Verdana"/>
        <family val="2"/>
        <charset val="238"/>
      </rPr>
      <t xml:space="preserve">; izdelana iz jeklenih cevnih profilov. Stebri ograje na rastru cca. 2m preko sidrnih ploščic ali kotnikov pritrjeni na etažno ploščo. Ograjni </t>
    </r>
    <r>
      <rPr>
        <b/>
        <sz val="10"/>
        <rFont val="Verdana"/>
        <family val="2"/>
        <charset val="238"/>
      </rPr>
      <t>paneli višine 110 cm.</t>
    </r>
  </si>
  <si>
    <t># stebri ograje škatlasti profili 30/60/4mm, preko navarjenih sidrnih ploščic sidrani na AB konstrukcijo.</t>
  </si>
  <si>
    <t># ročaj ograje škatlasti profili 60/30/4mm</t>
  </si>
  <si>
    <t># polnilo ograje ekspandirana pločevina z okenci 30x12 mm navarjena v okvir iz jeklenih L profilov 30/30/4mm, vijačen na stebre ograje</t>
  </si>
  <si>
    <t>C.13.1.2.GH.</t>
  </si>
  <si>
    <t>C.13.1.3.</t>
  </si>
  <si>
    <r>
      <rPr>
        <b/>
        <sz val="10"/>
        <rFont val="Verdana"/>
        <family val="2"/>
        <charset val="238"/>
      </rPr>
      <t>Ograja/paneli stopnišč</t>
    </r>
    <r>
      <rPr>
        <sz val="10"/>
        <rFont val="Verdana"/>
        <family val="2"/>
        <charset val="238"/>
      </rPr>
      <t xml:space="preserve">; izdelana iz jeklenih cevnih profilov. Ograja/paneli preko sidrnih ploščic ali kotnikov pritrjena na obodno AB konstrukcijo. </t>
    </r>
  </si>
  <si>
    <t># nosilni okvir škatlasti profili 30/60/4mm medsebojno vijačeni v pravokotno mrežo in preko navarjenih sidrnih ploščic sidrani v AB konstrukcijo</t>
  </si>
  <si>
    <t># polnilo ograje ekspandirana pločevina z okenci 30x12 mm navarjena v okvir iz jeklenih škatlastih profilov 20/50/4, vijačeno na nosilni okvir</t>
  </si>
  <si>
    <t># na notranji strani ročaj iz jeklenih škatlastih profilov 30/60/4mm nameščen po celotni dolžini stopnic.</t>
  </si>
  <si>
    <r>
      <rPr>
        <sz val="10"/>
        <rFont val="Verdana"/>
        <family val="2"/>
        <charset val="238"/>
      </rPr>
      <t xml:space="preserve">Izvedba po shemi arhitekture </t>
    </r>
    <r>
      <rPr>
        <b/>
        <sz val="10"/>
        <rFont val="Verdana"/>
        <family val="2"/>
        <charset val="238"/>
      </rPr>
      <t>Vhod v garažo</t>
    </r>
    <r>
      <rPr>
        <sz val="10"/>
        <rFont val="Verdana"/>
        <family val="2"/>
        <charset val="238"/>
      </rPr>
      <t>, list.št. :1.1</t>
    </r>
  </si>
  <si>
    <t>lokacija: vzhodna fasada</t>
  </si>
  <si>
    <t>C.13.1.3.GH.</t>
  </si>
  <si>
    <t>C.13.1.3.1.</t>
  </si>
  <si>
    <r>
      <rPr>
        <b/>
        <sz val="10"/>
        <rFont val="Verdana"/>
        <family val="2"/>
        <charset val="238"/>
      </rPr>
      <t>Doplačilo: Ograja/paneli stopnišč</t>
    </r>
    <r>
      <rPr>
        <sz val="10"/>
        <rFont val="Verdana"/>
        <family val="2"/>
        <charset val="238"/>
      </rPr>
      <t xml:space="preserve"> iz okvirjev s polnilom iz ekspandirane pločevine </t>
    </r>
    <r>
      <rPr>
        <b/>
        <sz val="10"/>
        <rFont val="Verdana"/>
        <family val="2"/>
        <charset val="238"/>
      </rPr>
      <t>enokrilnih vrat prostora z elektro omarami</t>
    </r>
  </si>
  <si>
    <t>C.13.1.3.1.GH.</t>
  </si>
  <si>
    <t>C.13.1.5.</t>
  </si>
  <si>
    <r>
      <t>Pokrivni profil dilatacije</t>
    </r>
    <r>
      <rPr>
        <sz val="10"/>
        <rFont val="Verdana"/>
        <family val="2"/>
        <charset val="238"/>
      </rPr>
      <t>; izdelana iz ploščatega nerjavnega profila širine vsaj 250 mm in ustrezne debeline za prevzem obremenitve z vozili teže do 3 t. Enostransko vijačena v AB ploščo.</t>
    </r>
  </si>
  <si>
    <t># vgradnja tesnilnega traku v AB plošči je zajeta v skupini C.3 Betonska dela</t>
  </si>
  <si>
    <t>lokacija: dilatacije talne in etažne plošče</t>
  </si>
  <si>
    <t>C.13.1.5.GH.</t>
  </si>
  <si>
    <t>C.13.1.6.</t>
  </si>
  <si>
    <r>
      <t>Pokrivni profil dilatacije</t>
    </r>
    <r>
      <rPr>
        <sz val="10"/>
        <rFont val="Verdana"/>
        <family val="2"/>
        <charset val="238"/>
      </rPr>
      <t>; izdelan iz barvne pocinkane pločevine (enaka kot kleparska dela) širine vsaj 250 mm,enostransko vijačena v AB ploščo.</t>
    </r>
  </si>
  <si>
    <t>lokacija: dilatacije sten pritličja in nadstropja</t>
  </si>
  <si>
    <t>C.13.1.6.GH.</t>
  </si>
  <si>
    <t>C.13.2.</t>
  </si>
  <si>
    <t>C.13.2.9.</t>
  </si>
  <si>
    <t>C.13.2.9.GH.</t>
  </si>
  <si>
    <t>KANALIZACIJA ZGRADBE</t>
  </si>
  <si>
    <t>PODZEMNI DEL ODTOČNE METEORNE KANALIZACIJE ZGRADBE, PESKOLOVI, LINIJSKI POŽIRALNIKI</t>
  </si>
  <si>
    <t>V kolikor v popisu del ni predvideno drugače, morajo cene po e.m. vsebovati:</t>
  </si>
  <si>
    <t>• vsa potrebna merjenja z določanjem točk smeri, višin in ravnin; 
• vse dodatne izkope za potrebe izvedbe kanalizacije in jaškov; 
• vse prenose in transporte materiala do mesta vgraditve; 
• pripravo dna izkopa z ravnanjem s tamponom in peskom, utrjevanjem in izravnavo; 
• pripravo betonske posteljice, razen če ni drugače navedeno; 
• vse postopke povezane z vgrajevanjem materiala; 
• vsa pomožna dela povezana z vgrajevanjem, ki obsegajo pripravo delovnih odrov, transportnih poti,....; 
• zaščito vgrajenih cevi z obbetoniranjem; 
• izvedbo muld v jaških; 
• izvedbo premazov za zagotavljanje vodotesnosti; 
• izvedbo preizkusa vodotesnosti in izdajo poročila pristojne družbe; 
• snemanje kanalizacije s kamero in izdelavo poročila.</t>
  </si>
  <si>
    <t># obnovo obstoječih priključkov javne komunalne infrastrukture, poškodovanih med gradnjo in vse stroške glede posegov na obstoječe cevovode, pri čemer se izvajalec z upravljavcem uskladi glede organizacije obnove</t>
  </si>
  <si>
    <t># Stroške vseh predpisanih kontrol materialov, meritev, atestov in garancij za materiale vgrajene v objekt, stroške nostrifikacije in meritev pooblaščenih institucij, potrebnih za uspešno primopredajo del, pri čemer morajo biti dokumenti obvezno prevedeni v slovenščino in nostrificirani od pooblaščene institucije v RS</t>
  </si>
  <si>
    <t># V ceni je zajeto tudi: droben potrošen material, spojni material, preizkus tesnosti, spiranje in dezinfekcija, tlačni preizkusi instalacij(fekalna KANALIZACIJA, meteorna KANALIZACIJA) in vse potrebne meritve za uspešno opravljen teh. pregled, pridobitev pozitivnih izvedeniških mnenj,</t>
  </si>
  <si>
    <t># V ceni je zajeta tudi vsa potrebna dokumentacija, ki je potrebna za tehnični pregled, pridobitev uporabnega dovoljenja in vris v kataster GJI (PVE) – Projekt za vpis v uradne evidence.</t>
  </si>
  <si>
    <t xml:space="preserve"># Črpanje vode iz gradbene jame v času gradnje brez doplačila za otežkočeno delo zaradi podtalnice ali površinske vode s stroški prečrpavanja vode iz izkopa, izdelavo dodatnih nasipov ali jarkov za preusmeritev dotekajoče ali izčrpane vode (izviri, melioracijski kanali, mulde, prepusti ali naravni odvodniki površinske vode ali podtalnice). </t>
  </si>
  <si>
    <t># Vsi stroški razpiranja gradbene jame/jarka, ki zagotavlja varno delo. Dodatek za otežkočen izkop v predmetnem jarku je vključiti v ceno po e.m.</t>
  </si>
  <si>
    <t>Vsa zemeljska dela je potrebno izvajati na najracionalnejši način v količinah, ki so neobhodne za nadaljne izvajanje del, vse pa v skladu z veljavnimi tehničnimi predpisi.</t>
  </si>
  <si>
    <t>Prostor za začasno deponijo določi Izvajalec v dogovoru z Naročnikom.</t>
  </si>
  <si>
    <t>Pred pričetkom del se mora Izvajalec informirati o legi komunalnih ali drugih pod in nadzemnih vodov na gradbišču. Preveriti mora tudi stanje zgradb na sosednjih zemljiščih.</t>
  </si>
  <si>
    <t>Obračunska določila</t>
  </si>
  <si>
    <t xml:space="preserve">• faktor raztrosa se ne upošteva ločeno,
• obračunska enota za vse izkope je prostornina izkopane zemljine (m3) v raščenem stanju,
• obračunska enota za vse nasipe in zasipe je prostornina zemljine (m3) v vgrajenem stanju,
• obračunska enota za površinsko popisne postavke je m2.
</t>
  </si>
  <si>
    <t>Predpisi, dokumentacija o izvedenih delih:</t>
  </si>
  <si>
    <t xml:space="preserve">Izvajalec mora (poleg ostalih) upoštevati veljavne predpise s področja ravnanja z odpadki, še posebej:
• Uredba o odpadkih,
• Uredba o ravnanju z odpadki, ki nastanejo pri gradbenih delih,
• Uredba o obremenjevanju tal z vnašanjem odpadkov.
</t>
  </si>
  <si>
    <t>Izvajalec mora dostaviti »evidenčne liste o ravnanju z odpadki« ter izdelati »poročilo o ravnanju z gradbenim odpadki</t>
  </si>
  <si>
    <t xml:space="preserve">• Standardi, ki se nanašajo zemeljska dela, oziroma materiale, ki se uporabljajo pri zemeljskih delih. 
• Pri polaganju in izvedbi predvidene fekalne kanalizacije je potrebno upoštevati standard SIST EN 1610 – Gradnja in preskušanje vodovodov in kanalov za odpadno vodo.
</t>
  </si>
  <si>
    <t>Izkopi:</t>
  </si>
  <si>
    <t xml:space="preserve">Osnovni materiali so zemljine in kamnine. Vse vrste zemljin in hribin razvrščamo v te nazivne kategorije:
 kategorija 1; Plodna zemljina  
 kategorija 2; slabo nosilna zemljina  
 kategorija 3; vezljiva in nevezljiva zrnata zemljina 
 kategorija 4; mehka kamnina   
 kategorija 5; trda kamnina </t>
  </si>
  <si>
    <t>Merilo za razvrstitev v posamezno kategorijo so lastnosti zemljin oziroma hribin. Opis zemljin in kamnin, način izkopa ocena uporabnosti in lastnosti so prikazane v tabeli:</t>
  </si>
  <si>
    <t>NAČINI IN POGOJI IZVEDBE</t>
  </si>
  <si>
    <t xml:space="preserve">Izkope je treba opraviti po profilih, vpisanih kotah, naklonih in do globin po projektu. Pri tem je treba upoštevati lastnosti posameznih kategorij materiala in zahtevane lastnosti za namensko uporabo izkopanega materiala. 
Izkope je treba načeloma delati z mehanizacijo, tako da se ročno delo omeji na minimum in izvaja le tam, kjer s strojno opremo ni mogoče doseči zahtevane kakovosti ali pa to zahtevajo geomehanske lastnosti tal. 
Površinski odkop plodne zemljine v ustrezni debelini je treba narediti povsod, kjer je predviden nadaljnji izkop in/ali priprava temeljnih tal. Odkopano plodno zemljino je treba odstraniti tako, da ne pride do mešanja tega materiala z drugimi, neplodnimi materiali. Plodno zemljo je treba odložiti in negovati tako, da bo ohranjena kakovost izkopane plodne zemljine za kasnejše potrebe pri urejanju pobočij in zelenic. 
Material, za katerega se ugotovi, da je uporaben za gradnjo (za zasipe, kot agregat), je treba odpeljati na namenske deponije tako, da ohrani naravno vlažnost in sposobnost ponovne kontrolirane vgradnje.
Material, za katerega se ugotovi, da ni uporaben za nadaljnjo gradnjo (gradbeni odpadek), je treba odstraniti z gradbišča in trajno deponirati. Izvajalec mora pridobiti primerno odlagališče materiala samostojno ali v dogovoru z naročnikom.
Izvajalec mora pri izvajanju izkopa opozoriti nadzor na  morebitne težave, ki bi se lahko pojavile in ki bi lahko vplivali na kakovost izvedenih del, zahtevano s temi tehničnimi pogoji. Če izvajalec ne opozori nadzora, prevzame odgovornost in stroške popravil
</t>
  </si>
  <si>
    <t>Široki izkop</t>
  </si>
  <si>
    <t>Ta dela zajemajo izkope, odstranitev prsti in široke izkope, izkope za temelje in gradbene jame.
Izkopi se izvedejo v projektiranih oziroma zahtevanih prečnih profilih, višinskih kotah, naklonih in do globine po projektu oziroma zahtevah nadzora. Izvajalec postavi, če je potrebno, dodatne profile. 
Nagibi izkopanih pobočij so odvisni od kategorije tal, vlažnosti materiala in njegove slojevitosti. Te Geotehnične lastnosti in nagibi začasnih in trajnih brežin morajo biti navedene v projektni dokumentaciji (v »Poročilu o preiskavah tal, Poročilu o geotehničnem projektu« ali »Projektu varovanja gradbene jame«). 
Če dejansko stanje (pogoji tal ali objektov v vplivnem območju) odstopa od projektno predvidenega, je izvajalec dolžan o tem takoj obvestiti nadzor. 
Če izvajalec ne upošteva projektnih zahtev in zahtev nadzora, je za stabilnost brežin odgovoren izvajalec.
Geomehanski nadzor izvajalca predlaga spremembe naklonov pobočij vkopov – v skladu z lastnostmi zemljin, geološkimi ugotovitvami in drugimi pojavi v izkopih. Spremembe mora potrditi nadzor.
Med izkopom mora izvajalec s strokovnimi službami (geomehanski nadzor izvajalca) izvesti začasne naklone izkopnih brežin v takih naklonih, da bo zagotovljeno varno delo in varnost objektov, instalacij. 
Morajo se izvesti opiranje, razpiranje, odkopi v terasah, zavarovanje objektov, komunikacij in naprav ter zagotoviti vzdrževanje uporabljenih javnih površin in poti tako, kot je določeno v projektu oziroma kot ga določi nadzor. V to delo je vključeno tudi čiščenje  mest, ki zahteva zaščitne varovalne ukrepe, kot je zavarovanje preperelih con, žepov, kavern, izvorov voda ipd., če ni to predvideno že pri drugih delih.
Material od izkopov mora biti namensko uporabljen za nasipe in zasipe oziroma odstranjen ter odložen na odlagališča. Dela (izkop, nalaganje in transport materiala) je treba prilagajati tako, da se za vsak material zagotovi nadaljnja namenska uporaba (za nasipe, zasipe, humusiranje ...), zato se izkopne materiale sortira in selekcionirano transportira.</t>
  </si>
  <si>
    <t>Pri izvajanju del je treba paziti, da ne pride do izpodkopavanja ali poškodovanja brežin vkopov in čezmernega izkopa (čez določeni profil) po krivdi izvajalca. Vsak tak primer mora izvajalec takoj strokovno popraviti (način potrdi nadzor). Pri izvajanju del v slabo nosilnih zemljinah je treba paziti, da se brežine takoj zaščitijo.
Gradbene jame je treba oblikovati in obdelati po projektu (vertikalne stene izkopa ter tudi pobočje in dno). V dnu  trajnih in začasnih vkopov je treba zagotoviti učinkovito začasno odvodnjavanje do končne izvedbe odvodnjevalnega sistema, tako da je dno vkopa ves čas suho. 
Varovanje gradbenih jam mora biti strokovno pravilno. Če način varovanja ni že določen v projektu, sme način opiranja izkopnih brežin izbrati izvajalec sam, nadzoru pa mora predložiti »Projekt varovanja« (načrt opiranja s statičnim računom in grafičnimi prilogami).</t>
  </si>
  <si>
    <t>Delovni prostor, globino in širino dna, pobočja za manjše, nepodprte gradbene jame in nagib pobočja predlaga izvajalec in potrdi nadzor. Na zgornjem robu pobočja mora biti prost zaščitni pas – berma, široka najmanj 60 cm.</t>
  </si>
  <si>
    <t>Izkopi za kanalske jarke</t>
  </si>
  <si>
    <t>To delo zajema izkope za temelje, jarke ipd. Izvesti jih je treba po projektu, profilih in kotah, naklonih in z upoštevanjem lastnosti zemljin, v katerih se izkopi izvajajo. To delo vključuje tudi spremljevalna dela za odvajanje meteorne ali podtalne vode, z uporabo črpalk ali brez nje. 
Pri izkopih jarkov, kanalov in poglobitvah za temelje izkop ne sme biti dalj časa odprt, napredovanje izkopa mora biti usklajeno z zasipavanjem oziroma betoniranjem. Izkopi za jarke morajo biti urejeni tako, da je možen neoviran odtok vode. Zunaj območja temeljne ploskve.
Delo zajema izkop z razpiranjem ali brez njega z odlaganjem materiala na primerni razdalji od roba izkopa (obojestransko, če je mogoče, sicer pa enostransko). Delo zajema tudi začasno deponiranje izkopnega materiala in/ali odvoz na začasno deponijo ali mesto vgradnje. Korenine, rastline in druge ovire je treba odstraniti in posekati.
Delo mora biti organizirano tako, da tudi ob večjih nalivih ne nastane škoda na že opravljenem delu – sproti je treba urejati odvodnjavanje.
Odvodne jarke je treba izkopati v skladu s projektom. Površine izkopov je treba izvesti ravno in z zahtevanimi nagibi ter zaokrožitvami, tako da ne zastaja voda in ne pride do poškodb raščenih ali že nasutih tal. Upoštevati je treba možne vremenske (nalivi) in temperaturne (zmrzal, razsuševanje) vplive, zato morajo izkopu takoj slediti dela v zvezi z dokončanjem odvodnih jarkov in koritnic. Morebitna dodatna dela in kasneje potrebna dela, ki bi nastala zaradi neupoštevanja teh vplivov, bremenijo izvajalca.</t>
  </si>
  <si>
    <t>Pri gradnji kanalov (kanalizacija) na stisljivih tleh je treba jarke med gradnjo višinsko korigirati, da je odvodnjavanje nemoteno oziroma da je končna kota po zasipu enaka predvideni v projektu. Po končanem posedanju oziroma ob koncu gradnje je treba  jarke višinsko korigirati, če je potrebno.
Izkope za tlake in obloge je treba izvesti po projektu ali navodilih nadzora. Tla, na katerih je predviden tlak ali druga obloga, morajo ustrezati predpisanim zahtevam, odvisno od vrste tlaka ali obloge.
Pri izkopih v bližini prometnih komunikacij in sosednih objektov je treba predvideti in izvesti dodatne ukrepe za preprečitev zarušavanja izkopnih sten.
Preboje za kanalske rove in/ali druge postopke in načine izvajanja teh del lahko izvajalec izvaja pod pogojem, da tak način gradnje ni v škodo kakovosti opravljenih del in le, če ga prej odobri nadzor.
Če se pojavijo pri izkopu nepredvidene ovire, recimo napeljava, kabli, kanali, drenaže, ostanki objektov, večje kamnite samice, mejniki ipd., je o tem treba obvestiti nadzor, ki določi potrebne ukrepe. Pri ukrepih za zaščito objektov, napeljav, kanalov, drenaž, kablov ipd. mora izvajalec upoštevati predpise in navodila upravljavcev navedenih ovir. Naprav, ki se morajo med gradnjo podpirati ali obešati na posebne konstrukcije, ni dovoljeno obremenjevati ali na nje stopati.</t>
  </si>
  <si>
    <t>KAKOVOST IZVEDBE</t>
  </si>
  <si>
    <t>Za gradnjo fekalne in meteorne infrastrukture, je zahtevana uporaba gradbenih proizvodov, ki imajo pridobljene ustrezne listine o skladnosti na podlagi harmoniziranih standardov, ki so navedeni v seznamu harmoniziranih standardov, katerih uporaba ustvari domnevo o skladnosti gradbenih proizvodov za nameravano uporabo, ter so označeni z znakom CE, ali gradbenih proizvodov, za katere so tisti, ki so dali proizvod na trg (proizvajalci, uvozniki) pridobili slovensko tehnično soglasje (ETA), ali gradbenih proizvodov, ki so skladni s slovenskimi tehničnimi predpisi in slovenskimi standardi. Vsi vgrajeni gradbeni materiali (cevi, revizijski jaški, pokrovi) in ostali polizdelki, ki se vgrajujejo v objekt morajo vsebovati vtisnjene ali na drug način razvidne podatke iz katerih je mogoče razbrati in slediti poreklo materiala (serijske številka, tip, število šarže).</t>
  </si>
  <si>
    <t>CEVI, POLAGANJE IN IZVEDBA</t>
  </si>
  <si>
    <t>Fekalna/meteorna kanalizacija</t>
  </si>
  <si>
    <t>Kanal mora biti zgrajen iz enoslojnih PVC UK cevi in na način, ki zagotavlja vodotesnost zgrajenega sistema. Uporabljene so cevi iz umetnih mas za vgraditev v zemljo DN 125, DN 160 in DN 200. Vgraditi je potrebno cevi minimalno srednjega togostnega razreda in sicer:
• do globine ≤1,00 m nadkritja nad cevjo je potrebno cev obbetonirati po STD 05.
• od globine 1.00 m do globine 4 m mora biti  obodna togost SN = min 8 kN/m2</t>
  </si>
  <si>
    <t>Cevi se položijo na podlago iz peska, plast debeline 10 cm, granulacije 0-22 mm. Zasip s peskom se izvede do višine 30 cm nad temenom cevi z ročnim utrjevanjem. Naprej se jarek zasipava z izbranim materialom od izkopa s komprimiranjem v plasteh po največ 30 cm. Zasipni sloji morajo biti vodoravni, izdelani iz enakega materiala in enakomerno komprimirani. Zasipni sloji z izbranim materialom od izkopa se zaključijo:
• v zelenicah na koti predvidenega humuziranja,
• pod voznimi površinami na koti vgrajevanja tampona.</t>
  </si>
  <si>
    <t>Pri polaganju in izvedbi predvidene fekalne kanalizacije je potrebno upoštevati standard SIST EN 1610 – Gradnja in preskušanje vodovodov in kanalov za odpadno vodo.</t>
  </si>
  <si>
    <t xml:space="preserve">Revizijski jaški so predvideni na lomih trase, pri spremembah padca in priključkih. Za maksimalno medsebojno razdaljo med jaški se je upoštevalo izkustveno razdaljo cca 50 m. </t>
  </si>
  <si>
    <t>Priključki požiralnikov/peskolovov so predvideni preko revizijskih jaškov ali direktno na cev. Priključek direktno na cev se izvede s fazonskim odcepom pod kotom 45 stopinj.</t>
  </si>
  <si>
    <t>Vgradljivost izkopanih materialov</t>
  </si>
  <si>
    <t>V kolikor v PZI ni določeno drugače je zahtevana zgoščenost zasipa kanalizacije:</t>
  </si>
  <si>
    <t># na planumu posteljice morajo meritve modulov stisljivosti izkazati model E2  ≥ 60 MPa (DIN 18134), na planumu nevezane nosilne plasti pa mora biti izkazan modul stisljivosti E2  ≥ 80 MPa in E1 = 60% zaht. E2 oziroma E2/E1  &lt; 2,2.</t>
  </si>
  <si>
    <t xml:space="preserve"># Za potrditev in morebitno dopolnitev podanih geotehničnih navodil, kakor tudi za nadzor nad  izvajanjem tekoče kontrole izvajanja zemeljskih del mora biti predviden geotehnični nadzor
</t>
  </si>
  <si>
    <t>NASIPI POD OBJEKTI, POVOZNIMI POVRŠINAMI, ZASIPI</t>
  </si>
  <si>
    <t>To poglavje vključuje zahteve, ki se morajo upoštevati pri strojnem razprostiranju, močenju, mešanju, grobem planiranju in zgoščevanju materialov v nasipih, zasipih, klinih, posteljici in odlagališčih. Nanaša se na vse vrste zasipov, kline ob objektih, vse vrste nasipov (pod objekti, protihrupni, pri gradnji cest, parkirišč, igrišč ...), posteljico pri gradnji cest, parkirišč in igrišč, pa tudi na dela na odlagališčih.
Za ceste in parkirišča je treba dimenzionirati voziščno konstrukcijo glede na prometne obremenitve in skladno s tehničnimi specifikacijami za javne ceste (TSC 06.520: 2003 oziroma TSC 06.520: 2008 Projektiranje, Dimenzioniranje novih asfaltnih voziščnih konstrukcij (v postopku potrjevanja) oziroma z drugimi veljavnimi in verificiranimi metodami. Veljajo  zahteve za temeljna tla, kot so navedene v veljavnih tehničnih specifikacijah za javne ceste.
Če so tla slabše nosilna in stisljiva, je treba upoštevati nosilnost raščenih tal in ovrednotiti njihove posedke. Če je pričakovani velikostni red posedkov večji od 10 cm, je treba določiti tudi ukrepe za preprečevanje diferenčnih posedkov.</t>
  </si>
  <si>
    <t>Osnovni materiali in zahteve zanje</t>
  </si>
  <si>
    <r>
      <rPr>
        <u/>
        <sz val="10"/>
        <rFont val="Verdana"/>
        <family val="2"/>
        <charset val="238"/>
      </rPr>
      <t xml:space="preserve">Materiali za nasipe, zasipe, kline in posteljico: </t>
    </r>
    <r>
      <rPr>
        <sz val="10"/>
        <rFont val="Verdana"/>
        <family val="2"/>
        <charset val="238"/>
      </rPr>
      <t>Za materiale, potrebne pri gradnji nasipov, zasipov, klinov in posteljice, se uporabljajo lahke in težke zemljine ter mehke in trde kamnine. V nasipe, zasipe, kline in posteljico se ne smejo vgrajevati organske zemljine, korenine, ruša ali drugi materiali, ki bi zaradi biokemičnih procesov sčasoma spremenili mehansko fizikalne lastnosti. Lahko se uporabljajo nekoherentne in koherentne zemljine, katerih vlažnost je takšna, da omogoča doseganje gostote in nosilnost, predpisanih s projektom.</t>
    </r>
  </si>
  <si>
    <t xml:space="preserve">Premer največjega zrna v kamnitem materialu za nasipe ne sme biti večji od dveh tretjin debeline plasti.
Kamnine, neodporne proti preperevanju, je treba po vgraditvi zaščititi pred vremenskimi vplivi. </t>
  </si>
  <si>
    <t>NAČIN IN POGOJI IZVEDBE</t>
  </si>
  <si>
    <t>Nasipi, zasipi, klini in posteljica</t>
  </si>
  <si>
    <t>Priprava platoja za izvedbo nasipov: pred vgrajevanjem nasipov, zasipov in odlagališč mora biti urejen planum spodnje plasti in/ali vgrajen drenažni ali filtrski sloj.
Dno pri izkopu mora biti grobo splanirano, tako da je v danih terenskih razmerah zagotovljeno čim boljše odvodnjevanje.</t>
  </si>
  <si>
    <t xml:space="preserve">Navoz materiala: na ustrezno pripravljen plato se lahko začne razprostiranje materialov, ki jih mora odobriti nadzor. Materiali in veziva morajo biti enakomerno razprostrti po plasteh, katerih debelina ne sme biti večja od 0,5 m, če ni to v TEZ ali zahtevi nadzora drugače določeno. 
Nasip se mora izvesti sistematično, v slojih in simetrično na obeh straneh. Razlika v višini izdelanega nasipa na obeh straneh ne sme presegati 1 m.
Nasip nad občutljivimi objekti je lahko izveden le ročno ali z valjarji na način, kot ga določi nadzor.
Po končanem razgrinjanju in planiranju mora biti izvedeno zgoščevanje v polni širini plasti z valjarji z gladkimi in/ali pnevmatičnimi kolesi. </t>
  </si>
  <si>
    <t xml:space="preserve">Nosilnost plasti nasipa mora ustrezati zahtevanim vrednostim deformacijskih modulov Ev2, navedenih v načrtih gradbenih konstrukcij oz. statike. </t>
  </si>
  <si>
    <t xml:space="preserve">Zgoščenost vsake plasti  nasipa, zasipa in klina mora izvajalec preverjati z rezultati opravljenih in tekočih preizkusov ter jih potrditi s kontrolnimi preizkusi. Preizkuse mora odobriti nadzorni geomehanik.
Zgoščenost teh plasti mora ustrezati zahtevam, navedenim v v projektu. Zahtevane vrednosti zgoščenosti po tej tabeli pomenijo povprečne vrednosti, ki jih morajo dosegati plasti na vsakem merilnem mestu. Merilna mesta določi nadzorni geomehanik. Za manj občutljive nasipe in zasipe zunanje ureditve je treba upoštevati projektne zahteve.
Nosilnost materialov, vgrajenih v nasipe, zasipe in kline, mora izvajalec dokazati z rezultati tekočih preizkusov nosilnosti. Nadzor mora odobriti obseg minimalnih tekočih preizkusov.
Nosilnost oziroma deformacijski moduli Ev1 in Ev2 morajo biti merjeni v plasteh v globini 0,5 do 2 m pod koto platoja nasipa in v plasti v globini 0,5 m pod koto platoja. </t>
  </si>
  <si>
    <t>Meritve nosilnosti plasti materialov za nasipe, zasipe in kline mora odobriti nadzor, ki določi tudi dodatne pogoje za vrednotenje rezultatov.
Obseg kontrolnih preizkusov določa nadzor. Odvzemna mesta vzorcev za preizkuse in merilna mesta določi nadzor po statističnem naključnem izboru.
Dela morajo biti izvedena kakovostno in usklajena s predpisi, projektom in zahtevami tehničnih pogojev.</t>
  </si>
  <si>
    <t>GEOSINTETIKI</t>
  </si>
  <si>
    <t>Geosintetiki so materiali, ki se v gradbeništvu uporabljajo v stiku z zemljinami, kamninami ali drugimi geotehničnimi materiali. Njihovo delovanje v zemeljskem objektu je odvisno od lastnosti geomateriala. Imajo šest glavnih funkcij:</t>
  </si>
  <si>
    <t>Geosintetiki – planarni, polimerni materiali, ki se uporabljajo v stiku z zemljinami, kamninami in drugimi materiali v geotehničnih gradnjah: geotekstilije, geomreže, geomembrane, geotrakovi in najrazličnejši kompozitni materiali.
Geosintetiki za ločevanje – uporabljajo se za preprečevanje mešanja dveh vrst materialov.
Geosintetiki za filtrske plasti – preprečujejo prehajanje drobnih delcev zemljine v drenažni sloj, prehod tekočine mora ostati neoviran.
Geosintetiki za drenažne plasti – uporabljajo se za zbiranje in hitro odvajanje podzemne vode zunaj vplivnega območja objekta.
Geosintetiki za ojačitvene plasti – uporabljajo se za izboljšanje nosilnosti temeljne plasti in zmanjšanje deformacij (absolutnih in diferencialnih posedkov).</t>
  </si>
  <si>
    <t>Lastnosti geosintetikov, ki se uporabljajo pri zemeljskih delih, temeljenju in trdnih strukturah, so opredeljene v harmoniziranem evropskem standardu SIST EN 13251, za geosintetike v drenažnih sistemih pa v harmoniziranem evropskem standardu SIST EN 13252.</t>
  </si>
  <si>
    <t>NAČIN IN POGOJI IZVEDBE ter KAKOVOST IZVEDBE</t>
  </si>
  <si>
    <t>Obremenitve, ki jim je geosintetik izpostavljen med gradnjo, so pogosto veliko večje od obremenitev, ki jim bo izpostavljen v življenski dobi objekta. Zato je treba vselej pri izbiri geosintetika upoštevati pogoje gradnje in paziti na poškodbe, ki bi lahko nastale na geosintetiku.
Geosintetike je treba polagati na ravno podlago, po njih ni dovoljeno voziti, dokler niso prekriti z nasipom. Sosednji trakovi se morajo prekrivati bodisi s šivanjem, varjenjem bodisi mehkimi stiki (samo prekrivanje).
Širina prekritja je odvisna od ravnosti in nosilnosti podlage. Pri ravnih, srednje dobro utrjenih podlagah mora biti širina prekrivanja vsaj 30 cm, pri neravnih, slabo nosilnih podlagah pa vsaj 50 cm. Pri polaganju pod vodo mora biti širina prekritja najmanj 1m.
Pri polaganju filtrskega geosintetika mora ta čim bolj nalegati na tla, ki se odvodnjavajo oziroma ščitijo in mora biti tudi dovolj raztegljiv, da se prilagaja robovom jarkov ali drugim nepravilnostim.
Pri polaganju drenažnega geosintetika je treba zagotoviti neovirani tok vode skozi geosintetik, zato je treba paziti pri stikovanju in prekrivanju sosednjih plasti v smeri toka in pri priključevanju na drenažni jarek.</t>
  </si>
  <si>
    <t>Gosintetik za določen namen uporabe in predvidene pogoje gradnje (lastnost geookolja) mora izbrati projektant. Na izbiro geosintetika vplivajo namen uporabe in lastnosti zemljine, v katero bo geosintetik vgrajen, značilnost toka podzemne vode, vrste mehanskih obremenitev, tehnologija polaganja ipd.</t>
  </si>
  <si>
    <t>Dela z geosintetiki morajo biti opravljena kakovostno, po predpisih, projektu in zahtevah tehničnih pogojev.</t>
  </si>
  <si>
    <t>IZDELAVA TEHNOLOŠKEGA ELABORATA</t>
  </si>
  <si>
    <t>Pred začetkom posamezne vrste del mora izvajalec zemeljskih del – plitvega temeljenja in nasipov pripraviti tehnološki elaborat (TE in ga posredovati nadzornemu inženirju, da ga potrdi. Nadzor (oziroma nadzorni inženir) je lahko posameznik ali institucija, ki opravlja naloge nadzora v imenu investitorja.
TE dopolnjuje projekt s konkretnimi podatki o uporabljenih materialih in polizdelkih,  o njihovem izvoru in kakovosti, s podrobnejšim opisom tehnologije izvajanja del in planom zagotavljanja kakovosti.</t>
  </si>
  <si>
    <t>TE mora zajemati:
• Splošne informacije o izvajalcu in konstrukcijskih značilnostih objekta,
• projektno dokumentacijo in druge razpoložljive podatke
• o terenskih razmerah,
• opis posamezne faze del,
• terminski plan izvajanja del.</t>
  </si>
  <si>
    <t>TE mora obravnavati te sklope del:
• Zemeljska dela (vrsta del: nasipi ali izkopi),
• priprava temeljnih tal,
• varovanje gradbene jame,
• geotehnično opazovanje,
• način in pogostost odvzema vzorcev zemljine in njena kategorizacija,
• uporaba izkopnega materiala v nadaljevanju gradnje oziroma njegovo deponiranje
• organizacija gradbišča v času izvajanja zemeljskih del, 
• druga zemeljska dela, ki niso zajeta v tem dokumentu</t>
  </si>
  <si>
    <t>Pri pripravi plana zagotavljanja kakovosti mora izvajalec upoštevati  veljavne predpise in standarde za izvajanje geotehničnih del, kot so SIST EN 1536: 2002, SIST EN 1537: 2002 in SIST EN 12716: 2002.</t>
  </si>
  <si>
    <t>Izvajalec gradbenih del mora nadzornemu inženirju predložiti TE najmanj 15 dni pred začetkom izvajanja posamezne faze del, opredeljene v tehnološkem elaboratu.
Nadzor (nadzorni inženir) mora skupaj z za to usposobljeno strokovno službo, ki jo izbere investitor, najpozneje v roku 8 dni pisno potrditi tehnološki elaborat oziroma ga zaradi neustreznosti zavrniti.
Izvajalec gradbenih del, mora potrjeni tehnološki elaborat predložiti nadzornemu inženirju na gradbišče najmanj 3 dni pred začetkom izvajanja del.</t>
  </si>
  <si>
    <t>Polaganje cevi z obbetoniranjem</t>
  </si>
  <si>
    <t>Polaganje cevi skladno s standardom 05 (STD 05)</t>
  </si>
  <si>
    <t>IZKOPI JARKOV, ZASIPAVANJA</t>
  </si>
  <si>
    <t>Izvedba zemeljskih del skladno z splošnimi tehničnimi zahtevami, navedenimi v C.1. delih ter v uvodu teh del navedenih.</t>
  </si>
  <si>
    <t>C.2.1.3.</t>
  </si>
  <si>
    <r>
      <rPr>
        <b/>
        <sz val="10"/>
        <rFont val="Verdana"/>
        <family val="2"/>
        <charset val="238"/>
      </rPr>
      <t>Izkop jarkov do 2 m</t>
    </r>
    <r>
      <rPr>
        <sz val="10"/>
        <rFont val="Verdana"/>
        <family val="2"/>
        <charset val="238"/>
      </rPr>
      <t>; merjeno od dna gradbene jame oziroma obstoječega terena vključno odmetom na rob izkopa ali s transportom na začasno deponijo na gradbišču potrebne količine za zasip ob temeljih. Odvoz viška zemljine v začasno deponijo ločena postavka.</t>
    </r>
  </si>
  <si>
    <t>lokacija: tamponsko nasutje pod temeljno ploščo (glej načrte arhitekture)</t>
  </si>
  <si>
    <t>C.2.1.3.GH.</t>
  </si>
  <si>
    <t>C.2.1.4.</t>
  </si>
  <si>
    <r>
      <rPr>
        <b/>
        <sz val="10"/>
        <rFont val="Verdana"/>
        <family val="2"/>
        <charset val="238"/>
      </rPr>
      <t>Osnovni planum</t>
    </r>
    <r>
      <rPr>
        <sz val="10"/>
        <rFont val="Verdana"/>
        <family val="2"/>
        <charset val="238"/>
      </rPr>
      <t>; Planiranje dna jarka v naklonu skladno s projektom za izvedbo. Maksimalno odstopanje od projektirane višine +/- 1 cm.</t>
    </r>
  </si>
  <si>
    <t>Utrjevanje grobozrnatih tal (če ni s projektom določeno drugače) do potrebne zbitosti (Ev2 ≥ 20 MPa).</t>
  </si>
  <si>
    <t>C.2.1.4.GH.</t>
  </si>
  <si>
    <t>C.2.1.7.</t>
  </si>
  <si>
    <r>
      <rPr>
        <b/>
        <sz val="10"/>
        <rFont val="Verdana"/>
        <family val="2"/>
        <charset val="238"/>
      </rPr>
      <t>Zasip jarkov</t>
    </r>
    <r>
      <rPr>
        <sz val="10"/>
        <rFont val="Verdana"/>
        <family val="2"/>
        <charset val="238"/>
      </rPr>
      <t>; v slojih po 30 cm z materialom iz začasne deponije ali deponirane ob izkopu vključno z predpisanim utrjevanjem</t>
    </r>
  </si>
  <si>
    <t>lokacija: na poščeni zasip ali polno obbetonirane cevi (glej načrte arhitekture)</t>
  </si>
  <si>
    <t>C.2.1.7.GH.</t>
  </si>
  <si>
    <t>C.2.2.</t>
  </si>
  <si>
    <t>NASIPAVANJA, TRANSPORTIRANJE ZEMLJIN</t>
  </si>
  <si>
    <t>ravnanje z viški izkopanega materiala skladno s splošnimi uvodnimi določili</t>
  </si>
  <si>
    <t>C.2.2.5.</t>
  </si>
  <si>
    <r>
      <rPr>
        <b/>
        <sz val="10"/>
        <rFont val="Verdana"/>
        <family val="2"/>
        <charset val="238"/>
      </rPr>
      <t>Višek izkopanega materiala odstraniti</t>
    </r>
    <r>
      <rPr>
        <sz val="10"/>
        <rFont val="Verdana"/>
        <family val="2"/>
        <charset val="238"/>
      </rPr>
      <t>; odvoz viška izkopanega materiala v začasno deponijo neglede na to, ali je bil naložen na transportno sredstvo direktno ob izkopu ali iz začasne deponije na gradbišču</t>
    </r>
  </si>
  <si>
    <t>lokacija: v trajno ali začasno deponijo po izbiri Izvajalca če ni s strani Naročnika določeno drugače (območje MOC).</t>
  </si>
  <si>
    <t>C.2.2.5.GH.</t>
  </si>
  <si>
    <t>C.2.3.</t>
  </si>
  <si>
    <t>MONTAŽNA KANALIZACIJSKA DELA</t>
  </si>
  <si>
    <t>C.2.3.1.</t>
  </si>
  <si>
    <r>
      <rPr>
        <b/>
        <sz val="10"/>
        <rFont val="Verdana"/>
        <family val="2"/>
        <charset val="238"/>
      </rPr>
      <t xml:space="preserve">Betonska posteljica: </t>
    </r>
    <r>
      <rPr>
        <sz val="10"/>
        <rFont val="Verdana"/>
        <family val="2"/>
        <charset val="238"/>
      </rPr>
      <t>izvedba betonske posteljice iz pustega betona C8/10, debeline 10 cm in širine 50 cm z dobavo, dovozom in vgradnjo materiala.</t>
    </r>
  </si>
  <si>
    <t>lokacija: splanirano dno jarkov kanalizacije</t>
  </si>
  <si>
    <t>C.2.3.1.GH.</t>
  </si>
  <si>
    <t>C.2.3.2.</t>
  </si>
  <si>
    <r>
      <rPr>
        <b/>
        <sz val="10"/>
        <rFont val="Verdana"/>
        <family val="2"/>
        <charset val="238"/>
      </rPr>
      <t xml:space="preserve">PVC UK cevi: </t>
    </r>
    <r>
      <rPr>
        <sz val="10"/>
        <rFont val="Verdana"/>
        <family val="2"/>
        <charset val="238"/>
      </rPr>
      <t>Dobava in vgraditev enoslojnih cevi iz umetnih mas (material PVC), togostnega razreda min. SN 8, kompletno z vsemi fazonskimi kosi in tesnili.</t>
    </r>
  </si>
  <si>
    <t># cev DN 125</t>
  </si>
  <si>
    <t>C.2.3.2.1.GH.</t>
  </si>
  <si>
    <t># cev DN 160</t>
  </si>
  <si>
    <t>C.2.3.2.2.GH.</t>
  </si>
  <si>
    <t># cev DN 200</t>
  </si>
  <si>
    <t>C.2.3.2.3.GH.</t>
  </si>
  <si>
    <t>C.2.3.3.</t>
  </si>
  <si>
    <r>
      <rPr>
        <b/>
        <sz val="10"/>
        <rFont val="Verdana"/>
        <family val="2"/>
        <charset val="238"/>
      </rPr>
      <t xml:space="preserve">PP/Pbeton linijske kanalete 100/60: </t>
    </r>
    <r>
      <rPr>
        <sz val="10"/>
        <rFont val="Verdana"/>
        <family val="2"/>
        <charset val="238"/>
      </rPr>
      <t>Dobava in vgraditev linijskih PP visoke gostote ali Polimerbetonskih kanalet  svetle širine min. 100 mm in višine 60 mm, kompletno z vsemi fazonskimi kosi (čelne zapore, iztočni adapterji in podobno) in tesnili ter:.</t>
    </r>
  </si>
  <si>
    <t># rob kanalete s pocinkanim robom</t>
  </si>
  <si>
    <t># vroče cinkana ali kompozitna mostna rešetka za razred obremenitve min. B125 kN po SIST EN 1433 za prometne površine z osebnimi vozili in manjšimi dostavnimi vozili</t>
  </si>
  <si>
    <t>lokacija: kanaleta se namesti na položeno armaturo plošče in obbetonira istočasno z betoniranjem plošče</t>
  </si>
  <si>
    <t>C.2.3.3.1.GH.</t>
  </si>
  <si>
    <r>
      <rPr>
        <b/>
        <sz val="10"/>
        <rFont val="Verdana"/>
        <family val="2"/>
        <charset val="238"/>
      </rPr>
      <t xml:space="preserve">Zbiralnik nečistoč: </t>
    </r>
    <r>
      <rPr>
        <sz val="10"/>
        <rFont val="Verdana"/>
        <family val="2"/>
        <charset val="238"/>
      </rPr>
      <t>Dobava in vgraditev kompletnega zbiralnika nečistoč vključno z vedrom za grobe nečistoče</t>
    </r>
  </si>
  <si>
    <t>lokacija: odtoki linijske kanalete talne plošče</t>
  </si>
  <si>
    <t>C.2.3.3.2.GH.</t>
  </si>
  <si>
    <t>Opomba:</t>
  </si>
  <si>
    <t>odvodnjavanje linijskih požiralnikov 1. nadstropja pod stropom etažne plošče zajeto v kleparskih delih</t>
  </si>
  <si>
    <t>C.2.3.5.</t>
  </si>
  <si>
    <r>
      <rPr>
        <b/>
        <sz val="10"/>
        <rFont val="Verdana"/>
        <family val="2"/>
        <charset val="238"/>
      </rPr>
      <t xml:space="preserve">Obbetoniranje cevi: </t>
    </r>
    <r>
      <rPr>
        <sz val="10"/>
        <rFont val="Verdana"/>
        <family val="2"/>
        <charset val="238"/>
      </rPr>
      <t>izvedba polnega obbetoniranja cevi z pustim betonom C8/10, skladno s standardom 05 (STD 05), z dobavo, dovozom in vgradnjo materiala.</t>
    </r>
  </si>
  <si>
    <t>obračun po količinah, navedenih v preglednici STD o5</t>
  </si>
  <si>
    <t>lokacija: kanalizacijske cevi, položene na betonsko posteljico</t>
  </si>
  <si>
    <t>C.2.3.5.GH.</t>
  </si>
  <si>
    <t>C.2.3.6.</t>
  </si>
  <si>
    <r>
      <rPr>
        <b/>
        <sz val="10"/>
        <rFont val="Verdana"/>
        <family val="2"/>
        <charset val="238"/>
      </rPr>
      <t>Posteljica in obsip cevi:</t>
    </r>
    <r>
      <rPr>
        <sz val="10"/>
        <rFont val="Verdana"/>
        <family val="2"/>
        <charset val="238"/>
      </rPr>
      <t xml:space="preserve"> izvedba posteljice ter obsip cevi z okroglozrnatim peskom frakcije 0-22 mm do višine min. 30 cm nad temenom cevi, z ročnim utrjevanjem v območju cevi, z dobavo in dovozom materiala.</t>
    </r>
  </si>
  <si>
    <t>lokacija: variantna postavka</t>
  </si>
  <si>
    <t>C.2.3.6.GH.</t>
  </si>
  <si>
    <t>GLOBOKO TEMELJENJE</t>
  </si>
  <si>
    <t>PILOTI:</t>
  </si>
  <si>
    <t>Izvedba betonskih pilotov pod  temelji. Izvedba pilotov po PZI projektu.</t>
  </si>
  <si>
    <t>Objekt je temeljen na pilotih predvidene dolžine 20m v skladu s podatki iz geomehanskega poročila oz načrta gradbenih konstrukcij.</t>
  </si>
  <si>
    <t>Kompletna izdelava pilotov v smislu statičnega računa in predhodnih geoloških ekspertiz. Izvedba pilotov po izbranem sistemu. Postavka vključuje notranje in zunanje transporte potrebne mehanizacije, vrtanje za pilote, odvoz izkopanega materiala, dobava in vgradnja armature ter dobavo pilotov (vgrajevanje črpnega  betona C 35/45, obdelava glav pilotov in morebitno dodatno obdelavo priključne armature)</t>
  </si>
  <si>
    <t xml:space="preserve">Enotne cene morajo vsebovati:
- vsa potrebna dokumentacija za začetek del;
 - vsa potrebna pripravljalna in pospravljalna dela
 - pregled in čiščenje podloge, nanos izravnalne mase, kjer je to potrebno.
 - snemanje potrebnih izmer na gradbišču in po načrtih.
 - prenos in obeleževanje višinskih točk na objektu.
 - po potrebi izdelava vzorca in vgradnja le-tega na objektu.
 - ves potrebni material: glavni, pomožni, pritrdilni in vezni material.
 - vse potrebne transporte in prenose.
 - ustrezno začasno skladiščenje na delovišču.
- vsa potrebna pomožna sredstva za montažo in demontažo na objektu.
-uporabo vse potrebne mehanizacije ali drugih delovnih sredstev z vsemi stroški povezanimi s tem.
 - usklajevanje z osnovnim načrtom in posvetovanje s projektantom.
 - vso potrebno delo do končnega izdelka.
- vso potrebno zunanje (tehnolog, laboratorij) in notranje kontrole kakovosti.
 - vsa potrebna dokazovanja kakovosti materiala, pravilnega načina izvedbe in izvedenih del (certifikati uporabljenih materialov, meritve tlačne trdnosti, poročila, itd.).
 - terminsko usklajevanje del z ostalimi izvajalci na objektu.
 - vse potrebne ukrepe za doseganje zahtevane kakovosti in rokov iz potrjenega terminskega plana izvajalca.
 - popravilo morebitne povzročene škode ostalim izvajalcem na gradbišču 
</t>
  </si>
  <si>
    <t># čiščenje prostorov, nakladanje in odvoz odpadnega materiala na stalno deponijo.
 - plačilo komunalnega prispevka za stalno deponijo odpadnega materiala,</t>
  </si>
  <si>
    <t xml:space="preserve"> - razstavljanje vrtalne garniture, nakladanje in odvoz po končanih delih s pridobitvijo vseh potrebnih dovoljenj,
 - Transport garniture na gradbišće za izvedbo pilotov,z vsemi potrebnimi dovoljenji,razkladanjem na gradbišču in pripravo za vrtanje
 - Kontrolne PDA-DLT meritve nosilnosti pilotov in poročilo.Meritve se izvedejo na šestih pilotih,
 - Kontrolne PIT meritve zveznosti pilotov in poročilo na minimalno 30% izvedenih pilotov</t>
  </si>
  <si>
    <t>OPOMBA: Meritve se izvajajo skladno s standardom ASTM D4945-08. Oprema za meritve mora biti ustrezno kalibrirana kar se nadzoru dokaže z ustreznimi in veljavnimi dokumenti. Meritve in analize izvajajo inženirji specialisti z nivojem znanja "Ekspert" ali "Master", ki so certificirani s strani PDCA ali Foundation QA.</t>
  </si>
  <si>
    <t>C.2.1.1</t>
  </si>
  <si>
    <t>C.2.1.2</t>
  </si>
  <si>
    <t>dolžina 20m, 258 kosov</t>
  </si>
  <si>
    <t>C.2.1.2.1.</t>
  </si>
  <si>
    <t>beton</t>
  </si>
  <si>
    <t>C.2.1.2.2.</t>
  </si>
  <si>
    <t>armatura</t>
  </si>
  <si>
    <t>ali</t>
  </si>
  <si>
    <t>C.2.1.3</t>
  </si>
  <si>
    <t>C.2.1.3.1.</t>
  </si>
  <si>
    <t>C.2.1.3.2.</t>
  </si>
  <si>
    <t>C.2.1.4</t>
  </si>
  <si>
    <t>20 m</t>
  </si>
  <si>
    <t>C.2.1.5</t>
  </si>
  <si>
    <t>Rezanje-štemanje glav pilotov pred betoniranjem pasovnih temeljev, gred in temeljnih plošč, odbije se samo višek betona do višine 60cm, armatura se ohrani. Obračun po m3 razbijanja betona, odbite kose se transportira na deponijo. Upoštevati, da se armatura krivi v temeljno ploščo ali temelje</t>
  </si>
  <si>
    <t>Skupaj:</t>
  </si>
  <si>
    <r>
      <t>Temelji vseh vrst C25/30, vodotesna, do 0,50</t>
    </r>
    <r>
      <rPr>
        <sz val="10"/>
        <rFont val="Verdana"/>
        <family val="2"/>
        <charset val="238"/>
      </rPr>
      <t>; dobava in vgrajevanje armiranega betona trdnostnega razreda vsaj C25/30, odpornost na korozijo XC2, odpornost na prodor vode PV-II, prerez do 0,50 m3</t>
    </r>
  </si>
  <si>
    <t xml:space="preserve"># pasovni ali točkovni temelji </t>
  </si>
  <si>
    <t>C.3.2.5.G.</t>
  </si>
  <si>
    <t xml:space="preserve"> - objekt GH (povezni temelji glav pilotov)</t>
  </si>
  <si>
    <t>C.3.2.6.G.</t>
  </si>
  <si>
    <r>
      <t xml:space="preserve">Opaž temeljev do 50 cm: </t>
    </r>
    <r>
      <rPr>
        <sz val="10"/>
        <rFont val="Verdana"/>
        <family val="2"/>
        <charset val="238"/>
      </rPr>
      <t xml:space="preserve">izdelava enostranskega opaža za temelje višine do 50 cm, nevidna konstrukcija </t>
    </r>
  </si>
  <si>
    <r>
      <t xml:space="preserve">Opaž temeljev do 100 cm: </t>
    </r>
    <r>
      <rPr>
        <sz val="10"/>
        <rFont val="Verdana"/>
        <family val="2"/>
        <charset val="238"/>
      </rPr>
      <t xml:space="preserve">izdelava dvostranseka opaža za temelje višine do 100 cm, nevidna konstrukcija </t>
    </r>
  </si>
  <si>
    <t xml:space="preserve"># pasovni temlji </t>
  </si>
  <si>
    <t>C.3.2.1.3.</t>
  </si>
  <si>
    <r>
      <t xml:space="preserve">Opaž temeljev do 100 cm: </t>
    </r>
    <r>
      <rPr>
        <sz val="10"/>
        <rFont val="Verdana"/>
        <family val="2"/>
        <charset val="238"/>
      </rPr>
      <t xml:space="preserve">izdelava opaža za temelje višine do 100 cm, nevidna konstrukcija </t>
    </r>
  </si>
  <si>
    <t># povezni točkovni temelji glav pilotov</t>
  </si>
  <si>
    <t>C.3.2.1.3.G.</t>
  </si>
  <si>
    <t># pasovni ali točkovni temelji (variantna postavka)</t>
  </si>
  <si>
    <t>B.3.2.5.B2</t>
  </si>
  <si>
    <t>B.3.2.5.B3</t>
  </si>
  <si>
    <t>B.3.2.5.B5</t>
  </si>
  <si>
    <t>B.3.2.5.B6</t>
  </si>
  <si>
    <t>B.3.2.5.B8</t>
  </si>
  <si>
    <t>B.3.2.5.B9</t>
  </si>
  <si>
    <r>
      <t>Temelji vseh vrst C25/30, vodotesna, nad 0,50</t>
    </r>
    <r>
      <rPr>
        <sz val="10"/>
        <rFont val="Verdana"/>
        <family val="2"/>
        <charset val="238"/>
      </rPr>
      <t>; dobava in vgrajevanje armiranega betona trdnostnega razreda vsaj C25/30, odpornost na korozijo XC2, odpornost na prodor vode PV-II, prerez nad 0,50 m3</t>
    </r>
  </si>
  <si>
    <t>B.3.2.6.B2</t>
  </si>
  <si>
    <t>B.3.2.6.B3</t>
  </si>
  <si>
    <t>B.3.2.6.B5</t>
  </si>
  <si>
    <t>B.3.2.6.B6</t>
  </si>
  <si>
    <t>B.3.2.6.B8</t>
  </si>
  <si>
    <t>B.3.2.6.B9</t>
  </si>
  <si>
    <r>
      <t xml:space="preserve"># </t>
    </r>
    <r>
      <rPr>
        <b/>
        <sz val="10"/>
        <rFont val="Verdana"/>
        <family val="2"/>
        <charset val="238"/>
      </rPr>
      <t>pasovni temelji</t>
    </r>
    <r>
      <rPr>
        <sz val="10"/>
        <rFont val="Verdana"/>
        <family val="2"/>
        <charset val="238"/>
      </rPr>
      <t>, variantna postavka</t>
    </r>
  </si>
  <si>
    <t>B.3.2.1.3.</t>
  </si>
  <si>
    <r>
      <t xml:space="preserve"># </t>
    </r>
    <r>
      <rPr>
        <b/>
        <sz val="10"/>
        <rFont val="Verdana"/>
        <family val="2"/>
        <charset val="238"/>
      </rPr>
      <t>točkovni temelji</t>
    </r>
    <r>
      <rPr>
        <sz val="10"/>
        <rFont val="Verdana"/>
        <family val="2"/>
        <charset val="238"/>
      </rPr>
      <t>, variantna postavka</t>
    </r>
  </si>
  <si>
    <t>B.3.2.1.3.B2.</t>
  </si>
  <si>
    <t>B.3.2.1.3.B3.</t>
  </si>
  <si>
    <t>B.3.2.1.3.B5.</t>
  </si>
  <si>
    <t>B.3.2.1.3.B6.</t>
  </si>
  <si>
    <t>B.3.2.1.3.B8.</t>
  </si>
  <si>
    <t>B.3.2.1.3.B9.</t>
  </si>
  <si>
    <t xml:space="preserve">B.11.1 </t>
  </si>
  <si>
    <t>B.11.1.1.</t>
  </si>
  <si>
    <r>
      <rPr>
        <b/>
        <sz val="10"/>
        <rFont val="Verdana"/>
        <family val="2"/>
        <charset val="238"/>
      </rPr>
      <t>Pokritje streh</t>
    </r>
    <r>
      <rPr>
        <sz val="10"/>
        <rFont val="Verdana"/>
        <family val="2"/>
        <charset val="238"/>
      </rPr>
      <t>;  skladno z splošnimi in tehničnimi navodili v B.11.1. točki vključno s podkonstrukcijo oz. izdelavo podlage</t>
    </r>
  </si>
  <si>
    <t>podana tlorisna površina kritine, v ceni za e.m. vključiti izvedbo odkapa po obodu</t>
  </si>
  <si>
    <t># jaški dvigal, inštalacijski jaški</t>
  </si>
  <si>
    <r>
      <rPr>
        <sz val="10"/>
        <rFont val="Verdana"/>
        <family val="2"/>
        <charset val="238"/>
      </rPr>
      <t xml:space="preserve">glej </t>
    </r>
    <r>
      <rPr>
        <b/>
        <sz val="10"/>
        <rFont val="Verdana"/>
        <family val="2"/>
        <charset val="238"/>
      </rPr>
      <t>detajl 8, 9</t>
    </r>
  </si>
  <si>
    <t>B.11.1.1.B2.</t>
  </si>
  <si>
    <t>B.11.1.1.B3.</t>
  </si>
  <si>
    <t>B.11.1.1.B5.</t>
  </si>
  <si>
    <t>B.11.1.1.B6.</t>
  </si>
  <si>
    <t>B.11.1.1.B8.</t>
  </si>
  <si>
    <t>B.11.1.1.B9.</t>
  </si>
  <si>
    <t>B.11.1.2.</t>
  </si>
  <si>
    <r>
      <rPr>
        <b/>
        <sz val="10"/>
        <rFont val="Verdana"/>
        <family val="2"/>
        <charset val="238"/>
      </rPr>
      <t>Prekritje vencev, atik r.š. 75-100</t>
    </r>
    <r>
      <rPr>
        <sz val="10"/>
        <rFont val="Verdana"/>
        <family val="2"/>
        <charset val="238"/>
      </rPr>
      <t>;  skladno z splošnimi in tehničnimi navodili v B.11.1. točki vključno s podkonstrukcijo oz. izdelavo podlage, razvita širina 75-100 cm</t>
    </r>
  </si>
  <si>
    <t># venci in atike strehe, lož, ….</t>
  </si>
  <si>
    <r>
      <rPr>
        <sz val="10"/>
        <rFont val="Verdana"/>
        <family val="2"/>
        <charset val="238"/>
      </rPr>
      <t xml:space="preserve">glej </t>
    </r>
    <r>
      <rPr>
        <b/>
        <sz val="10"/>
        <rFont val="Verdana"/>
        <family val="2"/>
        <charset val="238"/>
      </rPr>
      <t>detajl 4a, 7</t>
    </r>
  </si>
  <si>
    <t>B.11.1.2.B2.</t>
  </si>
  <si>
    <t>B.11.1.2.B3.</t>
  </si>
  <si>
    <t>B.11.1.2.B5.</t>
  </si>
  <si>
    <t>B.11.1.2.B6.</t>
  </si>
  <si>
    <t>B.11.1.2.B8.</t>
  </si>
  <si>
    <t>B.11.1.2.B9.</t>
  </si>
  <si>
    <t>B.11.1.3.</t>
  </si>
  <si>
    <r>
      <rPr>
        <b/>
        <sz val="10"/>
        <rFont val="Verdana"/>
        <family val="2"/>
        <charset val="238"/>
      </rPr>
      <t>Prekritje vencev, atik r.š. 25-50</t>
    </r>
    <r>
      <rPr>
        <sz val="10"/>
        <rFont val="Verdana"/>
        <family val="2"/>
        <charset val="238"/>
      </rPr>
      <t>;  skladno z splošnimi in tehničnimi navodili v B.11.1. točki vključno s podkonstrukcijo oz. izdelavo podlage, razvita širina 25-50 cm</t>
    </r>
  </si>
  <si>
    <t>B.11.1.3.B2.</t>
  </si>
  <si>
    <t>B.11.1.3.B3.</t>
  </si>
  <si>
    <t>B.11.1.3.B5.</t>
  </si>
  <si>
    <t>B.11.1.3.B6.</t>
  </si>
  <si>
    <t>B.11.1.3.B8.</t>
  </si>
  <si>
    <t>B.11.1.3.B9.</t>
  </si>
  <si>
    <t>B.11.1.5.</t>
  </si>
  <si>
    <r>
      <rPr>
        <b/>
        <sz val="10"/>
        <rFont val="Verdana"/>
        <family val="2"/>
        <charset val="238"/>
      </rPr>
      <t>Izvedba zidnih obrob</t>
    </r>
    <r>
      <rPr>
        <sz val="10"/>
        <rFont val="Verdana"/>
        <family val="2"/>
        <charset val="238"/>
      </rPr>
      <t xml:space="preserve"> r.š.  25-50; skladno z splošnimi in tehničnimi navodili v B.11.1. točki razvite širine 25-50 cm vključno z dobavo in polaganjem </t>
    </r>
    <r>
      <rPr>
        <b/>
        <sz val="10"/>
        <rFont val="Verdana"/>
        <family val="2"/>
        <charset val="238"/>
      </rPr>
      <t>XPS plošč deb do 5 cm</t>
    </r>
  </si>
  <si>
    <t># atika kupol</t>
  </si>
  <si>
    <t>B.10.1.5.B2.</t>
  </si>
  <si>
    <t>B.10.1.5.B3.</t>
  </si>
  <si>
    <t>B.10.1.5.B5.</t>
  </si>
  <si>
    <t>B.10.1.5.B6.</t>
  </si>
  <si>
    <t>B.10.1.5.B8.</t>
  </si>
  <si>
    <t>B.10.1.5.B9.</t>
  </si>
  <si>
    <t>B.11.1.6.</t>
  </si>
  <si>
    <r>
      <rPr>
        <b/>
        <sz val="10"/>
        <rFont val="Verdana"/>
        <family val="2"/>
        <charset val="238"/>
      </rPr>
      <t>Izvedba zidnih obrob</t>
    </r>
    <r>
      <rPr>
        <sz val="10"/>
        <rFont val="Verdana"/>
        <family val="2"/>
        <charset val="238"/>
      </rPr>
      <t xml:space="preserve"> r.š. 25-50; skladno z splošnimi in tehničnimi navodili v B.11.1. točki razvite širine 25-50 cm vključno z dobavo in polaganjem </t>
    </r>
    <r>
      <rPr>
        <b/>
        <sz val="10"/>
        <rFont val="Verdana"/>
        <family val="2"/>
        <charset val="238"/>
      </rPr>
      <t>XPS plošč deb 6-10 cm</t>
    </r>
  </si>
  <si>
    <t># atika strehe, inštalacijskih jaškov, dvigalnih jaškov, …</t>
  </si>
  <si>
    <r>
      <rPr>
        <sz val="10"/>
        <rFont val="Verdana"/>
        <family val="2"/>
        <charset val="238"/>
      </rPr>
      <t xml:space="preserve">glej </t>
    </r>
    <r>
      <rPr>
        <b/>
        <sz val="10"/>
        <rFont val="Verdana"/>
        <family val="2"/>
        <charset val="238"/>
      </rPr>
      <t>detajl 7, 8, 9</t>
    </r>
  </si>
  <si>
    <t>B.10.1.6.B2.</t>
  </si>
  <si>
    <t>B.10.1.6.B3.</t>
  </si>
  <si>
    <t>B.10.1.6.B5.</t>
  </si>
  <si>
    <t>B.10.1.6.B6.</t>
  </si>
  <si>
    <t>B.10.1.6.B8.</t>
  </si>
  <si>
    <t>B.10.1.6.B9.</t>
  </si>
  <si>
    <t>B.11.1.7.</t>
  </si>
  <si>
    <r>
      <rPr>
        <b/>
        <sz val="10"/>
        <rFont val="Verdana"/>
        <family val="2"/>
        <charset val="238"/>
      </rPr>
      <t>Izvedba zidnih obrob</t>
    </r>
    <r>
      <rPr>
        <sz val="10"/>
        <rFont val="Verdana"/>
        <family val="2"/>
        <charset val="238"/>
      </rPr>
      <t xml:space="preserve"> r.š. 50-75; skladno z splošnimi in tehničnimi navodili v B.11.1. točki razvite širine 50-75 cm vključno z dobavo in polaganjem </t>
    </r>
    <r>
      <rPr>
        <b/>
        <sz val="10"/>
        <rFont val="Verdana"/>
        <family val="2"/>
        <charset val="238"/>
      </rPr>
      <t>XPS plošč deb 6-10 cm</t>
    </r>
  </si>
  <si>
    <t># alterntivna postavka</t>
  </si>
  <si>
    <t>B.10.1.7.B2.</t>
  </si>
  <si>
    <t>B.10.1.7.B3.</t>
  </si>
  <si>
    <t>B.10.1.7.B5.</t>
  </si>
  <si>
    <t>B.10.1.7.B6.</t>
  </si>
  <si>
    <t>B.10.1.7.B8.</t>
  </si>
  <si>
    <t>B.10.1.7.B9.</t>
  </si>
  <si>
    <t>B.11.1.9.</t>
  </si>
  <si>
    <r>
      <rPr>
        <b/>
        <sz val="10"/>
        <rFont val="Verdana"/>
        <family val="2"/>
        <charset val="238"/>
      </rPr>
      <t>Izvedba odkapnih obrob</t>
    </r>
    <r>
      <rPr>
        <sz val="10"/>
        <rFont val="Verdana"/>
        <family val="2"/>
        <charset val="238"/>
      </rPr>
      <t xml:space="preserve"> r.š. -25; skladno z splošnimi in tehničnimi navodili v B.11.1. točki razvite širine do 25 cm, pritrjene na podlago vzporednih del (AB konstrukcija, kontakna fasada, …).</t>
    </r>
  </si>
  <si>
    <r>
      <rPr>
        <sz val="10"/>
        <rFont val="Verdana"/>
        <family val="2"/>
        <charset val="238"/>
      </rPr>
      <t xml:space="preserve"># </t>
    </r>
    <r>
      <rPr>
        <b/>
        <sz val="10"/>
        <rFont val="Verdana"/>
        <family val="2"/>
        <charset val="238"/>
      </rPr>
      <t>čelni odkap</t>
    </r>
    <r>
      <rPr>
        <sz val="10"/>
        <rFont val="Verdana"/>
        <family val="2"/>
        <charset val="238"/>
      </rPr>
      <t xml:space="preserve"> balkonov in nadstreškov nad balkoni</t>
    </r>
  </si>
  <si>
    <r>
      <rPr>
        <sz val="10"/>
        <rFont val="Verdana"/>
        <family val="2"/>
        <charset val="238"/>
      </rPr>
      <t xml:space="preserve">glej </t>
    </r>
    <r>
      <rPr>
        <b/>
        <sz val="10"/>
        <rFont val="Verdana"/>
        <family val="2"/>
        <charset val="238"/>
      </rPr>
      <t>detajl 2a in 4a</t>
    </r>
  </si>
  <si>
    <t>B.10.1.9.B2.</t>
  </si>
  <si>
    <t>B.10.1.9.B3.</t>
  </si>
  <si>
    <t>B.10.1.9.B5.</t>
  </si>
  <si>
    <t>B.10.1.9.B6.</t>
  </si>
  <si>
    <t>B.10.1.9.B8.</t>
  </si>
  <si>
    <t>B.10.1.9.B9.</t>
  </si>
  <si>
    <t>B.11.1.10.</t>
  </si>
  <si>
    <r>
      <rPr>
        <b/>
        <sz val="10"/>
        <rFont val="Verdana"/>
        <family val="2"/>
        <charset val="238"/>
      </rPr>
      <t>Izvedba odkapnih obrob</t>
    </r>
    <r>
      <rPr>
        <sz val="10"/>
        <rFont val="Verdana"/>
        <family val="2"/>
        <charset val="238"/>
      </rPr>
      <t xml:space="preserve"> r.š. 25-50; skladno z splošnimi in tehničnimi navodili v B.11.1. točki razvite širine do 25 do 50 cm, pritrjene na podlago vzporednih del (AB konstrukcija, kontakna fasada, …), </t>
    </r>
    <r>
      <rPr>
        <b/>
        <sz val="10"/>
        <rFont val="Verdana"/>
        <family val="2"/>
        <charset val="238"/>
      </rPr>
      <t>oblikovane v pravokotni žleb z točkovnima odtokoma fi 75 na vogalih.</t>
    </r>
  </si>
  <si>
    <r>
      <rPr>
        <sz val="10"/>
        <rFont val="Verdana"/>
        <family val="2"/>
        <charset val="238"/>
      </rPr>
      <t xml:space="preserve">glej </t>
    </r>
    <r>
      <rPr>
        <b/>
        <sz val="10"/>
        <rFont val="Verdana"/>
        <family val="2"/>
        <charset val="238"/>
      </rPr>
      <t>detajl 12a</t>
    </r>
  </si>
  <si>
    <t>B.10.1.10.B2.</t>
  </si>
  <si>
    <t>B.10.1.10.B3.</t>
  </si>
  <si>
    <t>B.10.1.10.B5.</t>
  </si>
  <si>
    <t>B.10.1.10.B6.</t>
  </si>
  <si>
    <t>B.10.1.10.B8.</t>
  </si>
  <si>
    <t>B.10.1.10.B9.</t>
  </si>
  <si>
    <t>B.11.1.11.</t>
  </si>
  <si>
    <r>
      <rPr>
        <b/>
        <sz val="10"/>
        <rFont val="Verdana"/>
        <family val="2"/>
        <charset val="238"/>
      </rPr>
      <t>Izvedba odkapnih obrob</t>
    </r>
    <r>
      <rPr>
        <sz val="10"/>
        <rFont val="Verdana"/>
        <family val="2"/>
        <charset val="238"/>
      </rPr>
      <t xml:space="preserve"> r.š. 25-50; skladno z splošnimi in tehničnimi navodili v B.11.1. točki razvite širine do 25 do 50 cm, pritrjene na podlago vzporednih del (AB konstrukcija, kontakna fasada, …), </t>
    </r>
    <r>
      <rPr>
        <b/>
        <sz val="10"/>
        <rFont val="Verdana"/>
        <family val="2"/>
        <charset val="238"/>
      </rPr>
      <t xml:space="preserve">oblikovane kot vetrna obroba. </t>
    </r>
    <r>
      <rPr>
        <sz val="10"/>
        <rFont val="Verdana"/>
        <family val="2"/>
        <charset val="238"/>
      </rPr>
      <t>Preprečuje bočno prelivanje vode in jo usmerja v žleb na čelu</t>
    </r>
  </si>
  <si>
    <t>B.10.1.11.B2.</t>
  </si>
  <si>
    <t>B.10.1.11.B3.</t>
  </si>
  <si>
    <t>B.10.1.11.B5.</t>
  </si>
  <si>
    <t>B.10.1.11.B6.</t>
  </si>
  <si>
    <t>B.10.1.11.B8.</t>
  </si>
  <si>
    <t>B.10.1.11.B9.</t>
  </si>
  <si>
    <t>B.11.1.12.</t>
  </si>
  <si>
    <t>B.10.1.12.B2.</t>
  </si>
  <si>
    <t>B.10.1.12.B3.</t>
  </si>
  <si>
    <t>B.10.1.12.B5.</t>
  </si>
  <si>
    <t>B.10.1.12.B6.</t>
  </si>
  <si>
    <t>B.10.1.12.B8.</t>
  </si>
  <si>
    <t>B.10.1.12.B9.</t>
  </si>
  <si>
    <t>B.11.1.15.</t>
  </si>
  <si>
    <r>
      <rPr>
        <b/>
        <sz val="10"/>
        <rFont val="Verdana"/>
        <family val="2"/>
        <charset val="238"/>
      </rPr>
      <t>Izvedba odtočnih cevi</t>
    </r>
    <r>
      <rPr>
        <sz val="10"/>
        <rFont val="Verdana"/>
        <family val="2"/>
        <charset val="238"/>
      </rPr>
      <t xml:space="preserve"> fi 100; skladno z splošnimi in tehničnimi navodili v B.11.1. točki premera 100 mm, pritrjene na podlago vzporednih del (AB konstrukcija, kontakna fasada, …) z objemkami, vključno z raznimi koleni</t>
    </r>
  </si>
  <si>
    <t>B.10.1.15.B2.</t>
  </si>
  <si>
    <t>B.10.1.15.B3.</t>
  </si>
  <si>
    <t>B.10.1.15.B5.</t>
  </si>
  <si>
    <t>B.10.1.15.B6.</t>
  </si>
  <si>
    <t>B.10.1.15.B8.</t>
  </si>
  <si>
    <t>B.10.1.15.B9.</t>
  </si>
  <si>
    <t>B.11.1.16.</t>
  </si>
  <si>
    <t>B.10.1.16.B2.</t>
  </si>
  <si>
    <t>B.10.1.16.B3.</t>
  </si>
  <si>
    <t>B.10.1.16.B5.</t>
  </si>
  <si>
    <t>B.10.1.16.B6.</t>
  </si>
  <si>
    <t>B.10.1.16.B8.</t>
  </si>
  <si>
    <t>B.10.1.16.B9.</t>
  </si>
  <si>
    <t>B.11.1.17.</t>
  </si>
  <si>
    <t>B.10.1.17.B2.</t>
  </si>
  <si>
    <t>B.10.1.17.B3.</t>
  </si>
  <si>
    <t>B.10.1.17.B5.</t>
  </si>
  <si>
    <t>B.10.1.17.B6.</t>
  </si>
  <si>
    <t>B.10.1.17.B8.</t>
  </si>
  <si>
    <t>B.10.1.17.B9.</t>
  </si>
  <si>
    <t>B.11.1.18.</t>
  </si>
  <si>
    <r>
      <rPr>
        <b/>
        <sz val="10"/>
        <rFont val="Verdana"/>
        <family val="2"/>
        <charset val="238"/>
      </rPr>
      <t xml:space="preserve">Izvedba izpustov vode </t>
    </r>
    <r>
      <rPr>
        <sz val="10"/>
        <rFont val="Verdana"/>
        <family val="2"/>
        <charset val="238"/>
      </rPr>
      <t xml:space="preserve">fi 75; skladno z splošnimi in tehničnimi navodili v B.11.1. točki, izpust premera 75 mm povezan na odtok vode iz terase, z ustreznim odkapnim robom, pritrjene na podlago vzporednih del (AB konstrukcija, kontakna fasada, …). </t>
    </r>
  </si>
  <si>
    <t># odtok talnih sifonov teras/lož v najvišji etaži</t>
  </si>
  <si>
    <t>B.10.1.18.B2.</t>
  </si>
  <si>
    <t>B.10.1.18.B3.</t>
  </si>
  <si>
    <t>B.10.1.18.B5.</t>
  </si>
  <si>
    <t>B.10.1.18.B6.</t>
  </si>
  <si>
    <t>B.10.1.18.B8.</t>
  </si>
  <si>
    <t>B.10.1.18.B9.</t>
  </si>
  <si>
    <t xml:space="preserve"> </t>
  </si>
  <si>
    <t>ZUNANJA UREDITEV</t>
  </si>
  <si>
    <t>ZAKOLIČBA</t>
  </si>
  <si>
    <t>POVRŠINSKI ODRIV, ŠIROKI IZKOPI, IZKOPI JARKOV, ZASIPAVANJA</t>
  </si>
  <si>
    <t>Vgradnja zemljine iz gradbene deponije - kot nasipna zemljina, ki služi kot planum pod spodnjo koto zgornjega ustroja in kot nasipni material. Po posvetu z geomehanikom se uporabi  zemljino z gradbiščne deponije, če ta ustreza vsem zahtevam. V primeru, da se izkop ne more ponovno vgraditi se upošteva dobava ustreznega materiala.</t>
  </si>
  <si>
    <t>Osnovni planum; Planiranje terena v naklonu skladno s projektom za izvedbo. Maksimalno odstopanje od projektirane višine +/- 3 cm.</t>
  </si>
  <si>
    <t>Utrjevanje grobozrnatih tal (če ni s projektom določeno drugače) do minimalne nosilnosti 3 kN/cm2, drobno zrnata tla pa do minimalne nosilnosti 2 kN/m2. Projektirano nosilnost tal je doseči do globine minimalno 30 cm pod koto osnovnega planuma in jo dokazati s protokolom meritev.</t>
  </si>
  <si>
    <t>Višek izkopanega materiala trajno odstraniti; odvoz viška izkopanega materiala v trajno deponijo neglede na to, ali je bil naložen na transportno sredstvo direktno ob izkopu ali iz začasne deponije na gradbišču</t>
  </si>
  <si>
    <t>Geotekstilna folija za ločevanje slabo nosilnih tal (spodnjega ustroja) in tamponskega nasutja za dosego ustrezne nosilnosti terena, 300g</t>
  </si>
  <si>
    <t>Kompletna izdelava kamnite posteljice z zmrzlinsko odpornim materialom in komprimiranjem do predpisane zbitosti v debelini 40cm</t>
  </si>
  <si>
    <t xml:space="preserve">Tamponsko nasutje 80; dobava in vgrajevanje komprimiranega tamponskega nasutja v deb. 25 cm vključno z utrjevanjem do predpisane zbitosti, </t>
  </si>
  <si>
    <t>Zaklinjanje s finim peskom v deb. do 2cm, planiranje in valjanje planuma spodnjega ustroja do 80 MPa, tocnosti +- 3,0 cm. Nagib planuma min 1%.</t>
  </si>
  <si>
    <t>Vgrajevanje predhodno odstranjenega in zdrobljenega asfalta v tamponsko plast (upoštevane so 15% izgube pri predelavi asfalta).</t>
  </si>
  <si>
    <t>Nabava, dobava materiala in izdelava nevezane plasti finega peska v debelini 5 cm kot podloga tlakovanim in drugim utrjenim površinam površinam frakcije 2/5mm vključno z uvaljanjem na 80 Mpa.</t>
  </si>
  <si>
    <t>ZGORNJI USTROJ</t>
  </si>
  <si>
    <t>Izdelava obrabnozaporne plasti bitumenskega betona AC 11 surf  B 50/70 A3 v deb. 4 cm.</t>
  </si>
  <si>
    <t>Lastnosti tlakovcev:
 - glede obremenitev primerni za tovorni promet, D400
 - skladnost s standardi SIST EN 1340 in SIST EN 206
 - sveži beton mora biti obdelan tako, da postane hidrofoben (odbija vodo), onemogočen mora biti kapilarni dvig vode v cementnem kamnu ter vpijanje vode od zunaj. 
 - odporni na soli in zmrzal
 - obdelani na način, da so odporni na vpijanje umazanije (ne nastajajo madeži)
 - (impregnirana površina)</t>
  </si>
  <si>
    <t># v celoti barvan</t>
  </si>
  <si>
    <t>Zadnja vrsta tlakovcev ob robovih površin se podbetonira. Skupna dolžina vseh robov znaša 2460m. Potreben beton upoštevati v cenah posamezne postavke tlakovcev.</t>
  </si>
  <si>
    <t>Nabava, dobava in vgraditev betonskih tlakovcev na ploščadih na južni strani blokov in pred vhodi v garažo</t>
  </si>
  <si>
    <t xml:space="preserve"> - v svetli oker rumeni peščeni barvi, barvo izbere arhitekt/naročnik na osnovi vsaj treh vzorcev, ki jih pred nabavo tlakovcev v izbor dostavi izvajalec
 - dimenzija: tri različne dimenzije (serijska ponudba izdelovalca tlakovcev) v enakem razmerju cca 12/15/22 x 20cm ali 7/14/21 x 14cm</t>
  </si>
  <si>
    <t>Nabava, dobava in vgraditev betonskih tlakovcev na poteh ob blokih</t>
  </si>
  <si>
    <t xml:space="preserve"> - v svetlo sivi barvi v sredini ter temno sivi barvi na robovih, barvo izbere arhitekt na osnovi vsaj treh vzorcev, ki jih pred nabavo tlakovcev v izbor dostavi izvajalec
 - dimenzija: cca 50 x 20cm</t>
  </si>
  <si>
    <t>Nabava, dobava in vgraditev betonskih tlakovcev v atrijih</t>
  </si>
  <si>
    <t xml:space="preserve"> - v svetli oker rumeni peščeni barvi, barvo izbere arhitekt/naročnik na osnovi vsaj treh vzorcev, ki jih pred nabavo tlakovcev v izbor dostavi izvajalec
 - dimenzija: dimenzija: tri različne dimenzije (serijska ponudba izdelovalca tlakovcev) v enakem razmerju cca 12/15/22 x 20cm ali 7/14/21 x 14cm</t>
  </si>
  <si>
    <t>Dobava in vgradnja mehke gumaste mase z ustreznimi certifikati, kot varnostna podlaga na otroških igriščih. Varnostna podlaga v debelini 6cm se vgradi na prej pripravljeno trdno in ravno podlago. Pred izvedbo nujno preveriti ustreznost debeline varnostne podlage glede na končno izbrana igrala. Vsako igralo ima glede na višino možnega padca svoje zahteve glede debeline varnostne podlage! Skladnost  s standardom  SIST-EN  1177. Gumijasta podlaga bo v treh različnih barvah v ploščah nepravilnih oblik, glej tehnično situacijo v načrtu krajinske ureditve - list 2.5.5</t>
  </si>
  <si>
    <t>Nabava dobava in vgraditev betonskih pranih plošč na pripravljeno plast finega peska. Fuge se zasujejo s fino mivko 0/2 mm. Polagajo se plošče dimenzij 50/50/5 cm (variantna postavka</t>
  </si>
  <si>
    <t>ROBNI ELEMENTI - ROBNIKI, OBROBE</t>
  </si>
  <si>
    <t>Nabava, dobava in vgraditev prefabriciranih dvignjenih robnikov iz cementnega betona s prerezom 15/25 cm vključno z izvedbo temelja iz podložnega betona MB 20.</t>
  </si>
  <si>
    <t>m1</t>
  </si>
  <si>
    <t>Obroba iz 100% reciklirane umetne mase, L oblike, za obrobo zelenic, pritrjuje se s klini iz umetne mase</t>
  </si>
  <si>
    <t>Nabava, dobava in vgraditev  robnikov iz granitnih kock a=10cm (vgraditev v bet. temelj C16/20) kot obroba zasaditive na glavni pločadi vključno z zasutjem kroga s pranimi savskimi kroglami, Obroba je krožne oblike s premerom 1,0m. Obseg kroga meri 6,3m. Površina kroga znaša 3,14m2.</t>
  </si>
  <si>
    <t>Nabava, dobava in vgraditev prefabricirane betonske mulde širine 50 cm (vgraditev v bet. temelj C16/20).</t>
  </si>
  <si>
    <t xml:space="preserve">Ograja iz univerzalnega pletiva. </t>
  </si>
  <si>
    <t xml:space="preserve">Sestavljena je iz stebričkov okroglega profila in žičnatega pletiva.Tako stebrički kot pletivo so vroče cinkani in plastificirani. </t>
  </si>
  <si>
    <t>višina ograje: 150cm</t>
  </si>
  <si>
    <t>premer žice: min 1.90mm</t>
  </si>
  <si>
    <t>velikost okenc: 50x50 mm</t>
  </si>
  <si>
    <t>Stebri s temeljem: 
fi50, tipski AB temelj dim. cca 50/50/50 cm</t>
  </si>
  <si>
    <t>Oporni zid višine ca. 70cm sestavljen iz cvetličnih škarpnikov ob delu vzdolžne stranice in ob delu severne prečne stranice garaže v pritličju. Upoštevati pripravo podlage podbetona v deb. 10 cm na utrjeno tamponsko podlago.</t>
  </si>
  <si>
    <t>NAPRAVE ZA ODVODNJAVANJE</t>
  </si>
  <si>
    <t>Kompletna izdelava požiralnika iz betonske cevi BC DN 400 mm, z LTŽ rešetko 400x400 mm, z usedalnikom globine 0,5m, D400, smradna zapora</t>
  </si>
  <si>
    <t xml:space="preserve"> - dolžina kanalet</t>
  </si>
  <si>
    <t xml:space="preserve"> - število revizijskih kosov</t>
  </si>
  <si>
    <t>Nabava, dobava in vgraditev linijske kanalete z rego za odvodnjavanje vhodnih ploščadi pred bloki, širine 200mm, betonska kanaleta, vroče cinkan pokrov z rego, širina rege 18mm, s tipskim peskolovom, smradno zaporo, cevnim priključkom, vključno z vsemi priključnimi, zaključnimi, povezovalnimi ipd kosi in vsem materialom ter delom za kvalitetno vgradnjo skladno z navodili proizvajalca, D400.</t>
  </si>
  <si>
    <t xml:space="preserve"> - število peskolovov</t>
  </si>
  <si>
    <t>PROMETNA SIGNALIZACIJA</t>
  </si>
  <si>
    <t>Nabava, dobava in postavitev okroglega prometnega znaka, podloga iz vroče cinkane jeklene pločevine, znak z odsevno folijo 1. vrste, premera r=600 mm, skupaj s temeljem, stebričem in vsem pritrdilnim materialom</t>
  </si>
  <si>
    <t xml:space="preserve">Izdelava tankoslojne neprekinjene označbe z enokomponentno belo barvo, strojno,  debelina plasti suhe snovi 200 um, širina črte 10 cm </t>
  </si>
  <si>
    <t>Izdelava tankoslojne prekinjene označbe z enokomponentno belo barvo, strojno, debelina plasti suhe snovi 200 um, širina črte 10 cm, dolžina 1.0m</t>
  </si>
  <si>
    <t>Nabava, dobava in montaža trikotnega prometnega znaka, podloga iz vroče cinkane jeklene pločevine, znak z odsevno folijo 1. vrste, dolžina stranice a=400 mm, skupaj s vsem pritrdilnim materialom.</t>
  </si>
  <si>
    <t>Nabava, dobava in montaža prometnega znaka dim. 400/400mm, podloga iz vroče cinkane jeklene pločevine, znak z odsevno folijo 1. vrste, dolžina stranice a=400 mm, skupaj s vsem pritrdilnim materialom.</t>
  </si>
  <si>
    <t>Nabava, dobava in montaža dopolnilnega prometnega znaka dim. 200/400mm, podloga iz vroče cinkane jeklene pločevine, znak z odsevno folijo 1. vrste, skupaj s vsem pritrdilnim materialom.</t>
  </si>
  <si>
    <t>Nabava, dobava in montaža  smernih tabel, podloga iz vroče cinkane jeklene pločevine, znak z barvno folijo 1. vrste, velikost 1200 x 250 mm, skupaj z vsem pritrdilnim materialom za na steno oziroma pod strop</t>
  </si>
  <si>
    <t>Nabava, dobava in montaža  prometnega table, podloga iz vroče cinkane jeklene pločevine, znak z barvno folijo 1. vrste, velikost 3000 x 200 mm, skupaj z vsem pritrdilnim materialom</t>
  </si>
  <si>
    <t xml:space="preserve">Izdelava tankoslojne neprekinjene označbe z enokomponentno belo barvo, strojno, debelina plasti suhe snovi 200 um, širina črte 25 cm </t>
  </si>
  <si>
    <t>Obeležba parkirnih mest - oznaka invalid, velikost simbola vsaj 1,0m x 1,0m</t>
  </si>
  <si>
    <t>Obeležba številk parkirnih mest, velikost številk vsaj 50cm</t>
  </si>
  <si>
    <t>Obeležba postavitvene površine za gasilsko vozilo, skladno s predpisi</t>
  </si>
  <si>
    <t>METEORNA KANALIZACIJA</t>
  </si>
  <si>
    <t>Izkop jarkov do 2 m; merjeno od dna gradbene jame oziroma obstoječega terena vključno odmetom na rob izkopa ali s transportom na začasno deponijo na gradbišču potrebne količine za zasip ob temeljih. Odvoz viška zemljine v začasno deponijo ločena postavka.</t>
  </si>
  <si>
    <t>Osnovni planum; Planiranje dna jarka v naklonu skladno s projektom za izvedbo. Maksimalno odstopanje od projektirane višine +/- 1 cm.</t>
  </si>
  <si>
    <t>Izdelava peščene podlage v deb. 10 cm</t>
  </si>
  <si>
    <t>Zasip jarkov; v slojih po 30 cm z materialom iz začasne deponije ali deponirane ob izkopu vključno z predpisanim utrjevanjem</t>
  </si>
  <si>
    <t>Dobava in polaganje drenažne cevi DN 200 mm na pripravljeno betonsko podlago</t>
  </si>
  <si>
    <t>Izvedba priklopov linijskih rešetk v atrijih na drenažno cev</t>
  </si>
  <si>
    <t>Betonska posteljica in obsip cevi: izvedba betonske posteljice iz pustega betona C8/10, debeline 10 cm in širine 50 cm z dobavo, dovozom in vgradnjo materiala, obsip cevi s suho sejanih gramoznih krogel od 32 - 50 mm v plasti deb. 20 cm, širine vsaj 50 cm nad temenom cevi, z ročnim utrjevanjem v območju cevi, z dobavo in dovozom materiala.</t>
  </si>
  <si>
    <t>Kompletna izdelava priključkov na meteorno kanalizacijo, vgradnja revizijskega jaška, izvedba priklopa, izkop, prekinjanje cevi ter vse ostalo delo in material potreben za kvalitetno izvedbo del</t>
  </si>
  <si>
    <t>Nabava, dobava materiala in izdelava peskolova Ø 400 mm, gl. 1.00 m iz betonskih cevi Ø 400 mm, prekritega z betonskim pokrovom</t>
  </si>
  <si>
    <t>Preizkus tesnosti jaškov.</t>
  </si>
  <si>
    <t>Preizkus tesnosti požiralnikov.</t>
  </si>
  <si>
    <t>HIŠNI KANALIZACIJSKI PRIKLJUČKI</t>
  </si>
  <si>
    <t>H jaška 1.5- 2.0 m</t>
  </si>
  <si>
    <t>PRIKLOP REZERVOARJA GASILNE VODE</t>
  </si>
  <si>
    <t>Nabava, dobava in vgraditev tipskega lovilca olja s koalescenčnim filtrom
Q=30.0/3.0 l/s, z obvodom (bypassom) prekritega z LTŽ pokrovom Ø 600 mm, 
C250, vgradnja po navodilih proizvajalca, ustreznost SIST EN 858-2</t>
  </si>
  <si>
    <t>Nabava, dobava in vgraditev potopne, litoželezne, enostopenjske, navpične črpalke, za umazane vode, s trofaznim izmenično napajanim motorjem v skladu s standardi VDE, H= do 6.5 m, Q=20.0 l/s, moč: cca 4kW, IP 68, dolžina kabla vsaj 20m, plovno stikalo, skupaj z vodili in verigo, vgradnja po navodilih proizvajalca in dobavitelja</t>
  </si>
  <si>
    <t>Krmilna in nadzorna enota črpalke z upravljalno ploščo / plovno stikalo za krmiljenje dveh črpalk
Nabava, dobava in vgraditev elektrokomandne omare za upravljanaje črpališča v zaščiti IP43 kompletno s ključavnico z vgrajenim krmilnikom z omogočanjem RS485 RTU modbus komunikacijo na CNS s prenosom signalov za delovanje in okvaro za posamezno črpalko, 
stanje plovnih stikal, števcem obratovalnih ur za posamezno črpalko, skupne napake, porabljene
električne energije preko impulzivnega vhoda na krmilniku. V razdelilniku morajo biti vgrajena stikala R-0-A za posamezno črpalko, merilnik porabe energije z dajalnikom inpulzov, na vratih pa LED signalne svetilke za delovanje in okvare, vsa oprema mora biti vgrajena notranjosti razdelilnika razen signalnih svetilk</t>
  </si>
  <si>
    <t>Nabava, dobava in vgraditev lopute DN200 s podaljšano gredjo in motornim pogonom na koncu
vključno s prirobnico DN200 PN10, ki jo je potrebno vgraditi v AB steno</t>
  </si>
  <si>
    <t>DN200, vrsta celne prirobnice: F07 v skladu z ISO 5211, oblika konca gredi: 
ploska (H) krivulja po ISO 5211, tip ohišja: T5 - U-profilno ohišje brez tesnilne letve, 
podvodna izvedba, ohišje iz nodularne litine, gred: nerjaveče jeklo 1.4028, 
disk: nodularna železna litina, podaljšana gred / vratni podaljšek: 4000mm, IP68, trofazno napajanje, detekcija položaja: 2 končni stikali (1/O, 1/C)</t>
  </si>
  <si>
    <t>kot npr.: ISORIA 10 DN200 T5 PN10 3g6k3gXV - ACTELEC s cetrtinskim
obratom SQ 07.2 / AM 01.1 AUMA MATIC ( AUMA ) ali enakovredno</t>
  </si>
  <si>
    <t>Nabava, dobava in vgraditev elektrokomandne omare za upravljanaje lopute v zaščiti IP43 kompletno s ključavnico z vgrajenim krmilnikom z omogočanjem RS485 RTU modbus komunikacijo na CNS s prenosom signalov za delovanje in okvaro za loputo, napake, porabljene
električne energije preko impulzivnega vhoda na krmilniku. V razdelilniku morajo biti vgrajena stikala R-0-A, merilnik porabe energije z dajalnikom inpulzov, na vratih pa LED signalne svetilke
za delovanje in okvare, vsa oprema mora biti vgrajena v notranjosti razdelilnika razen signalnih svetilk</t>
  </si>
  <si>
    <t>Nabava, dobava in položitev tlačnega voda iz tlačnih PEHD 125 cevi DN 100 mm, PN 10, skupaj s pripadajočimi fazonskimi komadi</t>
  </si>
  <si>
    <t>Izvedba priklopa na javni meteorni jašek</t>
  </si>
  <si>
    <t>Izvedba vseh povezav med črpalkama in prvim jaškom</t>
  </si>
  <si>
    <t>JARKI ZA ZUNANJE SVETILKE</t>
  </si>
  <si>
    <t>izkop in zasutje jarka z gramozom z večplastnim utrjevanjem globine 0.9m in 0.4m širine ter povrnitev v prvotno stanje</t>
  </si>
  <si>
    <t>izkop stojnega mesta za svetilke ter izdelava temelja z vgrajeno cevjo in vodotesno dozo</t>
  </si>
  <si>
    <t>obsip stigmaflex cevi (ena cev) z frakcijo 4-8 v deb. 20 cm</t>
  </si>
  <si>
    <t>SKUPAJ</t>
  </si>
  <si>
    <r>
      <t xml:space="preserve">Dobava in vgrajevanje nasutja ob fasadi objekta:
* prane rečne krogle, vložene, kalibrirane od fi 6,4 do fi 10,0 cm, debeline d=10 cm, 
* pran prodec fi 3,2 – 6,4 cm , debeline d=20 cm,
V ceni mora biti zajeto:
* vsi transporti in pomožna dela
* utrjena podlaga in ločilni sloj filca
</t>
    </r>
    <r>
      <rPr>
        <sz val="10"/>
        <rFont val="Verdana"/>
        <family val="2"/>
        <charset val="238"/>
      </rPr>
      <t>* glej detajl 1a in 1c v načrtu arhitekture</t>
    </r>
  </si>
  <si>
    <r>
      <t>m</t>
    </r>
    <r>
      <rPr>
        <vertAlign val="superscript"/>
        <sz val="10"/>
        <color indexed="8"/>
        <rFont val="Verdana"/>
        <family val="2"/>
        <charset val="238"/>
      </rPr>
      <t>2</t>
    </r>
  </si>
  <si>
    <r>
      <t xml:space="preserve">Dobava in vgrajevanje nasutja ob fasadi objekta - garaža:
* prane rečne krogle, vložene, kalibrirane od fi 6,4 do fi 10,0 cm, debeline d=10 cm, 
V ceni mora biti zajeto:
* vsi transporti in pomožna dela.
* utrjena podlaga in ločilni sloj filca
</t>
    </r>
    <r>
      <rPr>
        <sz val="10"/>
        <rFont val="Verdana"/>
        <family val="2"/>
        <charset val="238"/>
      </rPr>
      <t>* glej detajl 13 v načrtu arhitekture</t>
    </r>
  </si>
  <si>
    <t>KRAJINSKA UREDITEV</t>
  </si>
  <si>
    <t>OPREMA</t>
  </si>
  <si>
    <t>Fasadni nosilec za zastave - trojni.
Notranji premer cevi 37 mm, zunanji 40 mm. Cev se prilagaja na debelino droga z vijakom.
Dimenzija pritrdilne plošče cca 180×160 mm
Material: Jeklo, vroče cinkano in barvano, črna barva</t>
  </si>
  <si>
    <t>TERAZZO OPREMA</t>
  </si>
  <si>
    <t>Vsak kos je nekoliko drugačnih dimenzij, skladno s tehnično situacijo v krajinski arhitekturi - risba 2.5.2</t>
  </si>
  <si>
    <t>Granulacija 4 - 16 mm, agregat sivega drobljenca</t>
  </si>
  <si>
    <t>Robovi z radijem 2 cm, skupna dolžina zaokroženih robov 30 m</t>
  </si>
  <si>
    <t>Količina betona 2,50 m3</t>
  </si>
  <si>
    <t xml:space="preserve">Površina obdelave 22 m2: brušenje + zapolnitev zračnih por s cementnim mlekom + končno brušenje s poliranjem + nanopremaz (zaščita proti vpijanju vode), </t>
  </si>
  <si>
    <t>Količina armature ca. 350kg</t>
  </si>
  <si>
    <t>IGRALA OTROŠKEGA IGRIŠČA</t>
  </si>
  <si>
    <t>Splošna določila za vsa igrala</t>
  </si>
  <si>
    <t>1. vsa igrala morajo biti skladna z Direktivo 2009/48/ES</t>
  </si>
  <si>
    <t>2. vsa igrala morajo biti izdelana in postavljena skladno z naslednjimi standardi:</t>
  </si>
  <si>
    <t xml:space="preserve"> - SIST EN 1176-1:2000 -Oprema otroških igrišč-1. del: Splošne varnostne zahteve in preskusne metode</t>
  </si>
  <si>
    <t xml:space="preserve"> - SIST EN 1176-2:2000 -Oprema otroških igrišč-2. del: Dodatne posebne varnostne zahteve in preskusne metode za gugalnice</t>
  </si>
  <si>
    <t xml:space="preserve"> - SIST EN 1176-3:2000 -Oprema otroških igrišč-3. del: Dodatne posebne varnostne zahteve in preskusne metode za tobogane</t>
  </si>
  <si>
    <t xml:space="preserve"> - SIST EN 1176-4:2000 -Oprema otroških igrišč-4. del: Dodatne posebne varnostne zahteve in preskusne metode za viseče vrvne proge</t>
  </si>
  <si>
    <t xml:space="preserve"> - SIST EN 1176-5:2000 -Oprema otroških igrišč-5. del: Dodatne posebne varnostne zahteve in preskusne metode za vrtiljake</t>
  </si>
  <si>
    <t xml:space="preserve"> - SIST EN 1176-6:2000 -Oprema otroških igrišč-6. del: Dodatne posebne varnostne zahteve in preskusne metode za gugala</t>
  </si>
  <si>
    <t xml:space="preserve"> - SIST EN 1176-7:1998 -Oprema otroških igrišč–7. del: Navodila za vgradnjo, nadzor, vzdrževanje in delovanje</t>
  </si>
  <si>
    <t xml:space="preserve"> - SIST EN 1176-10:2006 -Oprema in podloge otroških igrišč–10. del: Zaključene igralne enote</t>
  </si>
  <si>
    <t xml:space="preserve"> - SIST EN 1177:1998 -Ublažitev udarcev pri površinah otroških igrišč-Varnostne zahteve in preskusne metode</t>
  </si>
  <si>
    <t>3. vsa igrala morajo imeti evropsko tehnično soglasje</t>
  </si>
  <si>
    <t>V ceni je potrebno upoštevati vse material in delo, da se zagotovi montaža skladna z zgoraj naštetimi standardi.</t>
  </si>
  <si>
    <t>Dobava in vgradnja igral otroškega igrišča. Komplet z vsemi potrebnimi deli in materialom vključno s temeljenjem po navodilih proizvajalca. Vsa dela se morajo izvesti skladno z zakonodajo in varnostnimi standardi za otroška igrišča.</t>
  </si>
  <si>
    <t>Vrteče igralo. Igralo iz ustrezne umetne mase krožne oblike premera 208cm. Krožni element se vrti na kovinskih podporah z ustreznimi ležaji. Igralo višine 35 do 70cm v naklonu. Igralo z ustreznim testom.</t>
  </si>
  <si>
    <t>VRTNARSKA DELA</t>
  </si>
  <si>
    <t>RODOVITNA ZEMLJA</t>
  </si>
  <si>
    <t>Humuziranje s humusom pridobljenim pri izkopu ter na novo dobavljenim humusom v razmerju 2:1 odstranitev korenin in drugih primesi s strojnim sejanjem skozi mrežo na deponiji v neposredni bližini (30 m),  dovoz do mesta vgrajevanje, strojno razstiranje z mini bagrom, fino ročno planiranje v projektiranih padcih in utrjevanje po končanih delih z lahkim ročnim valjarjem (razstiranje  zemljine za zelenico v debelini 10 cm, vključno s humuziranjem brežin)</t>
  </si>
  <si>
    <t>DREVJE</t>
  </si>
  <si>
    <t xml:space="preserve">Nabava in dostava dreves: Drevesa so soliterji in imajo neporaščeno deblo višine minimalno 1,5m. Kakovost mora ustrezati predvideni po popisu. Ob transportu, dostavi in deponiji na lokaciji pred saditvijo je treba zavarovati deblo, koreninski sistem in krošnjo pred mehanskimi poškodbami ter izsušitvijo. Rastlin ne smemo izpostavljati neposredni svetlobi. Dobava po sledeči specifikaciji.   </t>
  </si>
  <si>
    <t>Carpinus betulus "Fastigiata" (steblasti gaber (soliterno manjše drevo, višina 200-250cm)</t>
  </si>
  <si>
    <t>Carpinus betulus - gaber (soliterno manjše drevo, višina 200-250cm)</t>
  </si>
  <si>
    <t>Fagus sylvatica - bukev (soliterno manjše drevo, obseg debla 14/16)</t>
  </si>
  <si>
    <t>Liliodendron tulipifera - tulipanovec (soliterno manjše drevo, obseg debla 14/16)</t>
  </si>
  <si>
    <t>Pyrus Communis "Junijska Lepotica" (soliterno manjše drevo, 200 -250 cm)</t>
  </si>
  <si>
    <t>Prunus serrulata `Kanzan` - japonska češnja (soliterno manjše drevo, obseg debla 14/16)</t>
  </si>
  <si>
    <t>Tilia cordata - lipa (soliterno manjše drevo, obseg debla 14/16)</t>
  </si>
  <si>
    <t>Tilia cordata - lipa (soliterno manjše drevo, obseg debla 18/20)</t>
  </si>
  <si>
    <t>GRMOVNICE, ŽIVE MEJE IN OKRASNE TRAVE</t>
  </si>
  <si>
    <t xml:space="preserve">Nabava in dostava sadik grmovnic, žive meje in okrasnih trav v posodah oz s koreninsko balo po naslednji specifikaciji.  </t>
  </si>
  <si>
    <t>velikost</t>
  </si>
  <si>
    <t>60-80</t>
  </si>
  <si>
    <t>Lonicera nitida `Maigrun` - kosteničevje (nizko grmovje)</t>
  </si>
  <si>
    <t>Parthenocissus tricuspidata - divja trta plezalka</t>
  </si>
  <si>
    <t>Parthenocissus quinquefolia - divja trta vzpenjalka</t>
  </si>
  <si>
    <t>Pennisetum alopecuroides - lisičjerepa perjanka (trava)</t>
  </si>
  <si>
    <t>Stipa tenuisima - nežna bodalica (trava)</t>
  </si>
  <si>
    <t>TRATA</t>
  </si>
  <si>
    <t>Priprava (rahljanje) zemljine za zelenico vključno s sejanjem travnega semena skupaj z mešanico umetnega gnojila (travna mešanica in gnojilo morata biti prilagojena podnebju) vključno z uvaljanjem in zlivanjem ter prvo košnjo</t>
  </si>
  <si>
    <t>ZASTIRKA</t>
  </si>
  <si>
    <t>Nabava, dobava in polaganje zastirke: lubje; vgrajeno v debelini 5 cm, na utrjeno podlago</t>
  </si>
  <si>
    <r>
      <t>Prunus domestica "Domača češplja"</t>
    </r>
    <r>
      <rPr>
        <sz val="10"/>
        <color indexed="10"/>
        <rFont val="Verdana"/>
        <family val="2"/>
        <charset val="238"/>
      </rPr>
      <t xml:space="preserve"> </t>
    </r>
    <r>
      <rPr>
        <sz val="10"/>
        <rFont val="Verdana"/>
        <family val="2"/>
        <charset val="238"/>
      </rPr>
      <t xml:space="preserve"> (soliterno manjše drevo, višine 200 -250 cm)</t>
    </r>
  </si>
  <si>
    <r>
      <t>Malus domestica "Red devil"</t>
    </r>
    <r>
      <rPr>
        <sz val="10"/>
        <color indexed="10"/>
        <rFont val="Verdana"/>
        <family val="2"/>
        <charset val="238"/>
      </rPr>
      <t xml:space="preserve">  </t>
    </r>
    <r>
      <rPr>
        <sz val="10"/>
        <rFont val="Verdana"/>
        <family val="2"/>
        <charset val="238"/>
      </rPr>
      <t>(soliterno manjše drevo, višine 200 -250 cm)</t>
    </r>
  </si>
  <si>
    <r>
      <t>Carpinus betulus</t>
    </r>
    <r>
      <rPr>
        <sz val="10"/>
        <color indexed="10"/>
        <rFont val="Verdana"/>
        <family val="2"/>
        <charset val="238"/>
      </rPr>
      <t xml:space="preserve"> </t>
    </r>
    <r>
      <rPr>
        <sz val="10"/>
        <rFont val="Verdana"/>
        <family val="2"/>
        <charset val="238"/>
      </rPr>
      <t>za živo mejo - gaber</t>
    </r>
  </si>
  <si>
    <t xml:space="preserve"> - objekt GH ( temelji sten)</t>
  </si>
  <si>
    <t># zidovi pritlične etaže,zidovi in plošče rezervoarja</t>
  </si>
  <si>
    <t># etažna plošča nad pritličjem direktno povozna</t>
  </si>
  <si>
    <t># obodni in notranji AB zidovi, venčni zidovi,zidovi rezervoarja</t>
  </si>
  <si>
    <t># plošče etažne in krovne plošče,plošča rezervoarja</t>
  </si>
  <si>
    <t># pod talno ploščo garaže in rezervoarja požarne vode</t>
  </si>
  <si>
    <r>
      <t>Doplačilo za odprtine do 0,5 m2;</t>
    </r>
    <r>
      <rPr>
        <sz val="10"/>
        <rFont val="Verdana"/>
        <family val="2"/>
        <charset val="238"/>
      </rPr>
      <t xml:space="preserve"> globina odprtine do 50 cm</t>
    </r>
  </si>
  <si>
    <t>F.1</t>
  </si>
  <si>
    <t>F.1.1</t>
  </si>
  <si>
    <t>F.1.1.1</t>
  </si>
  <si>
    <t>F.1.2</t>
  </si>
  <si>
    <t>F.1.2.1</t>
  </si>
  <si>
    <t>F.1.2.1.1</t>
  </si>
  <si>
    <t>Široki izkop gradbene jame, do 2 m; široki izkop globine do 200 cm vključno z odmetom na rob izkopa ali s transportom na začasno deponijo na gradbišču potrebne količine za zasip ob temeljni plošči. Odvoz viška zemljine v trajno deponijo ločena postavka. Izkop za izvedbo: utrjenih površin zunanje ureditvF.</t>
  </si>
  <si>
    <t>F.1.2.1.2</t>
  </si>
  <si>
    <t>F.1.2.1.3</t>
  </si>
  <si>
    <t>F.1.2.2</t>
  </si>
  <si>
    <t>F.1.2.2.1</t>
  </si>
  <si>
    <t>F.1.2.2.2</t>
  </si>
  <si>
    <t>F.1.2.2.3</t>
  </si>
  <si>
    <t>F.1.2.2.4</t>
  </si>
  <si>
    <t>F.1.2.2.5</t>
  </si>
  <si>
    <t>F.1.2.2.6</t>
  </si>
  <si>
    <t>F.1.2.2.7</t>
  </si>
  <si>
    <t>F.1.3</t>
  </si>
  <si>
    <t>F.1.3.1</t>
  </si>
  <si>
    <t>Izdelava nosilne plasti bizuminizirane zmesi AC 22 base B 50/70 A3 v  deb. 6 cm - voziščF.</t>
  </si>
  <si>
    <t>F.1.3.2</t>
  </si>
  <si>
    <t>F.1.3.5</t>
  </si>
  <si>
    <t xml:space="preserve">Nabava, dobava in vgraditev betonskih tlakovcev deb. 6 cm na pripravljeno plast finega peska, fini pesek upoštevati v ceni postavkF. Fuge se zasujejo s fino mivko 0/2 mm. Nabava dobava in vgraditev betonskih tlakovcev na pripravljeno plast finega peska. Fuge se zasujejo s fino mivko 0/2 mm. Oblike ploskev so nepravilne oblike, tlakovce bo potrebno na robovih ploskev rezati pod kotom, </t>
  </si>
  <si>
    <t>F.1.3.5.1</t>
  </si>
  <si>
    <t>F.1.3.5.2</t>
  </si>
  <si>
    <t>F.1.3.5.3</t>
  </si>
  <si>
    <t>F.1.3.6</t>
  </si>
  <si>
    <t>F.1.3.7</t>
  </si>
  <si>
    <t>F.1.3.8</t>
  </si>
  <si>
    <t>F.1.3.9</t>
  </si>
  <si>
    <t>F.1.3.10</t>
  </si>
  <si>
    <t>Izvedba vhodne ploščadi iz enakih tlakovcev kot pri postavki F.1.3.5.1. Tlakovci se položijo z lepljenjem na talno betonsko ploščo debeline 20cm v ustrezni geometriji. Za betonsko ploščo se uporabi beton C35/45. Izvedeni tlak mora zagotavljati ustrezno trdnost oz nosilnost tudi za vožnjo interventnega vozila, D400. V postavki je upoštevan tudi sloj ločilne PVC folije med podlogo in podbetoniranjem.
Plošča se izdela kot armirana betonska plošča – betoniranje na licu mesta, armatura, opaži. Beton C 35/45, vodotesen, odporen na zmrzovanje in sol, upoštevati drsne stike, dilatacijF.
Izvajalec pred izvedbo izdela projekt betona, ki ga potrdita projektant in nadzor.
Skupna količina armature: 2 t
Upoštevati opaženjF.
Ploščad se izvede delno v naklonu, skladno z geometrijo prikazano na risbi št. 1.4.5 v načrtu arhitekture, skupna tlorisna dimenzija ploščadi znaša 12,70 x 5,25 m.</t>
  </si>
  <si>
    <t>F.1.3.11</t>
  </si>
  <si>
    <t>Nabava, dobava in polaganje travnih povoznih in pohodnih rešetk zelene barvF. Travne resšetke iz 100% sortirane PEHD-reciklirane umetne mase, izredno udarno trden, UV-stabilen, testirana površinska nosilnost max. 200 t/m2, z vsem pritrdilnim in povezovalnim materialom. Preko njih bo vozilo komunalno vozilo, gasilci, rešilci.</t>
  </si>
  <si>
    <t>F.1.4</t>
  </si>
  <si>
    <t>F.1.4.1</t>
  </si>
  <si>
    <t>F.1.4.2</t>
  </si>
  <si>
    <t>F.1.4.3</t>
  </si>
  <si>
    <t>F.1.4.4</t>
  </si>
  <si>
    <t>F.1.4.5</t>
  </si>
  <si>
    <t>F.1.4.6</t>
  </si>
  <si>
    <t>Izvedba vhodne ploščadi iz enakih tlakovcev kot pri postavki F.1.3.5.1. Tlakovci se položijo z lepljenjem na talno betonsko ploščo debeline 20cm v ustrezni geometriji. Za betonsko ploščo se uporabi beton C35/45. Izvedeni tlak mora zagotavljati ustrezno trdnost oz nosilnost tudi za vožnjo interventnega vozila, D400. V postavki je upoštevan tudi sloj ločilne PVC folije med podlogo in podbetoniranjem.
Plošča se izdela kot armirana betonska plošča – betoniranje na licu mesta, armatura, opaži. Beton C 35/45, vodotesen, odporen na zmrzovanje in sol, upoštevati drsne stike, dilatacijF.
Izvajalec pred izvedbo izdela projekt betona, ki ga potrdita projektant in nadzor.
Skupna količina armature: 2 t
Upoštevati opaženjF.
Ploščad se izvede delno v naklonu, skladno z geometrijo prikazano na risbi št. 1.4.5 v načrtu arhitekture, skupna tlorisna dimenzija ploščadi znaša 12,70 x 5,25 m.
Okrog klančine se izvede cca 60cm visok parapetni zid s kovinsko vročecinkano ograjo.</t>
  </si>
  <si>
    <t>F.1.4.7</t>
  </si>
  <si>
    <t>F.1.5</t>
  </si>
  <si>
    <t>F.1.5.1</t>
  </si>
  <si>
    <t>F.1.5.2</t>
  </si>
  <si>
    <t xml:space="preserve">Nabava, dobava in vgraditev linijske kanalete za odvodnjavanje tlakovanih delov atrijev, dimenzija 150 x 75 mm, iz vroče cinkanega jekla, rešetka pohodna ter povozna za invalidski voziček, skladno s standardom DIN EN 1433, z revizijskim iztočnim kosom dimenzije 250x250 mm z rešetko, smradna zapora, vključno z vsemi priključnimi, zaključnimi, povezovalnimi ipd kosi in vsem materialom ter delom za kvalitetno vgradnjo skladno z navodili proizvajalca. Vgradnja po detajlu 1b v načrtu arhitekturF. </t>
  </si>
  <si>
    <t>F.1.5.3</t>
  </si>
  <si>
    <t>F.1.6</t>
  </si>
  <si>
    <t>F.1.6.1</t>
  </si>
  <si>
    <t>F.1.6.2</t>
  </si>
  <si>
    <t>F.1.6.3</t>
  </si>
  <si>
    <t>F.1.6.4</t>
  </si>
  <si>
    <t>F.1.6.5</t>
  </si>
  <si>
    <t>F.1.6.6</t>
  </si>
  <si>
    <t>F.1.6.7</t>
  </si>
  <si>
    <t>F.1.6.8</t>
  </si>
  <si>
    <t>F.1.6.9</t>
  </si>
  <si>
    <t>F.1.6.10</t>
  </si>
  <si>
    <t>F.1.6.11</t>
  </si>
  <si>
    <t>F.1.6.12</t>
  </si>
  <si>
    <t>F.1.7</t>
  </si>
  <si>
    <t>F.1.7.1</t>
  </si>
  <si>
    <t>F.1.7.2</t>
  </si>
  <si>
    <t>F.1.7.3</t>
  </si>
  <si>
    <t>F.1.7.4</t>
  </si>
  <si>
    <t>F.1.7.5</t>
  </si>
  <si>
    <t>F.1.7.6</t>
  </si>
  <si>
    <t>F.1.7.7</t>
  </si>
  <si>
    <t>F.1.7.8</t>
  </si>
  <si>
    <t>F.1.7.9</t>
  </si>
  <si>
    <t>F.1.7.10</t>
  </si>
  <si>
    <t>F.1.7.14</t>
  </si>
  <si>
    <t>vključeno v cenah po F.m.</t>
  </si>
  <si>
    <t>F.1.7.15</t>
  </si>
  <si>
    <t>F.1.7.16</t>
  </si>
  <si>
    <t>F.1.8</t>
  </si>
  <si>
    <t>F.1.8.1</t>
  </si>
  <si>
    <t>F.1.8.2</t>
  </si>
  <si>
    <t>F.1.8.3</t>
  </si>
  <si>
    <t>F.1.8.5</t>
  </si>
  <si>
    <t>F.1.8.7</t>
  </si>
  <si>
    <t>F.1.8.8</t>
  </si>
  <si>
    <t>F.1.8.8.1</t>
  </si>
  <si>
    <t>F.1.9</t>
  </si>
  <si>
    <t>F.1.9.1</t>
  </si>
  <si>
    <t>F.1.9.2</t>
  </si>
  <si>
    <t>F.1.9.3</t>
  </si>
  <si>
    <t>F.1.9.4</t>
  </si>
  <si>
    <t>F.1.9.5</t>
  </si>
  <si>
    <t>F.1.9.6</t>
  </si>
  <si>
    <t>Nabava, transport, namestitev in montaža prefabriciranih armiranobetonskih  (AB) jaškov DN 1000 z reduciranim konusom 600 mm in nastavkom za AB cevi. V ceni upoštevati dodatni izkop na mestih jaškov, planiranje in utrjevanje dna, izdelava bet. ležišča C12/15 d=15 cm. Nabava in montaža betonskega okvirja s  pokrovom fi 600mm, 400kN, s protihrupnim tesnilom in zaklepom. Pokrovi se lepijo na betonski okvir z ustreznim lepilom.  Pokrovi morajo biti zračni. Betonski venci se morajo obbetonirati). Jaški morajo imeti atest proti vzgonu. (npr. kot jaški tip NIVO skladen s SIST EN 1917), vključno z vgradnjo na obstoječo meteorno cev javne kanalizacijF. vse potrebno delo in material, H jaška 3.0 do 4.0 m</t>
  </si>
  <si>
    <t>F.1.9.7</t>
  </si>
  <si>
    <t>F.1.9.8</t>
  </si>
  <si>
    <t>F.1.9.9</t>
  </si>
  <si>
    <t>F.1.9.10</t>
  </si>
  <si>
    <t>F.1.9.11</t>
  </si>
  <si>
    <t>F.1.9.12</t>
  </si>
  <si>
    <t>F.1.9.13</t>
  </si>
  <si>
    <t>F.1.9.14</t>
  </si>
  <si>
    <t>F.1.10</t>
  </si>
  <si>
    <t>F.1.10.1</t>
  </si>
  <si>
    <t>F.1.10.2</t>
  </si>
  <si>
    <t>F.1.10.3</t>
  </si>
  <si>
    <t>F.2</t>
  </si>
  <si>
    <t>F.2.1</t>
  </si>
  <si>
    <t>F.2.1.1</t>
  </si>
  <si>
    <t>Dobava in montaža ambientalnih svetil. Svetilo v obliki nizkega stebrička višine cca 70cm v kovinski izvedbi antracit barve z led sijalko. Svetilo primerno za zunanjo javno uporabo z vsemi potrebnimi certifikati. Upoštevati detajl vgradnje prikazan v načrtu arhitekture, detajl 16. Zaščita IP 55, priključni del IP 68. Svetilo skladno z Uredbo o mejnih vrednostih svetlobnega onesnaževanja. Vključno z napajalnikom. Z vsem delom in materialom potrebnim za montažo, vključno s temeljem. cca 7W, 3000K, 775 lm, svetilka preproste pravokotne oblikF. V postavki upoštevati priklop svetilke</t>
  </si>
  <si>
    <t>F.2.1.2</t>
  </si>
  <si>
    <t>Dobava in postavitev 50l košev za smeti v kovinski izvedbi. Kovina vroče cinkana in prašno barvana. Koš na eni nogi privijačeni v tla. S pokrovom. Valjaste oblikF.</t>
  </si>
  <si>
    <t>F.2.1.3</t>
  </si>
  <si>
    <t>F.2.2</t>
  </si>
  <si>
    <t>F.2.2.1</t>
  </si>
  <si>
    <t>Izdelava terazzo sedal ob poteh. Terazzo sedala pravokotne oblike dim 45x60cm (15cm pod nivojem končnega tlaka) se izdela v brušeni obliki. Dolžina kraka znaša 5-7.5m. Višina sedal 45cm in se proti zaključku v obliki klančin zlije s terenom. Uporabi se agregat sivega drobljenca granulacije 4-16mm. Robovi se zaokrožijo z radijem 2cm. Glej detajl sedala v načrtu krajinske arhitekturF.
V ceni upoštevati ves potreben material in delo, vključno z opaži, armaturo, izkopov, zasuvanjem, ...</t>
  </si>
  <si>
    <t>F.2.3</t>
  </si>
  <si>
    <t>F.2.3.1</t>
  </si>
  <si>
    <t>F.2.3.1.1</t>
  </si>
  <si>
    <t>Igralo izdelano iz lesa naravne oblikF. Igralo za ravnotežje izdelano iz horizontalne prečke (debla) in 4 ih vertikalnih debel. Igralo dolžine cca 250cm, stebri višine cca 150cm. Igralo z ustreznim testom. Primerno za otroke od 4 do 12 leta starosti. Vsi nosilni deli igrala so globinsko impregnirani.</t>
  </si>
  <si>
    <t>F.2.3.1.2</t>
  </si>
  <si>
    <t>Igralo izdelano iz lesa naravne oblikF. Igralo za ravnotežje izdelano iz 2 ih vetikalnih debel, med katere je napeta vrv za držanjF. Med vetikalnimi debli so nizki kosi debel na višini cca 35cm (7x) po katerih se hodi. Igralo dolžine cca 320cm, stebri višine cca 120cm. Igralo z ustreznim testom. Primerno za otroke od 4 do 12 leta starosti. Vsi nosilni deli igrala so globinsko impregnirani.</t>
  </si>
  <si>
    <t>F.2.3.1.3</t>
  </si>
  <si>
    <t>F.2.3.1.4</t>
  </si>
  <si>
    <t>Igralo za vrtenjF. Sedalo iz umetne mase se vrti na ustreznem kovinskem podstavku. Sedalo je premera 52cm. Igralo z ustreznim testom.</t>
  </si>
  <si>
    <t>F.2.4</t>
  </si>
  <si>
    <t>F.2.4.1</t>
  </si>
  <si>
    <t>F.2.4.1.1</t>
  </si>
  <si>
    <t>F.2.4.2</t>
  </si>
  <si>
    <t>F.2.4.2.1</t>
  </si>
  <si>
    <t>Sajenje drevja do obsega 35cm. Velikost sadilne jame je 1.5x premer balF. Priprava vegetacijskega sloja: V skladu z DIN 18 915 je treba pripraviti vegetacijski nosilni sloj. Vsa drevesa sadimo v času izven vegetacijske sezone in ne takrat, ko so tla zmrznjena. Obvezna dobava sadik s koreninsko grudo. Pred saditvijo se doda substratu založno gnojilo. Po vstavitvi sadik je treba odstraniti vse zaščitne mreže z grudF. Pred saditvijo se korenine obvezno spere in preveri ter sanira morebitne poškodbe ali napačno razrast. Območje okrog koreninske grude zastremo s substratom, potlačimo in zalijemo. Višina koreničnika mora biti na isti koti terena kot v drevesnici. Drevesom dodamo zaščitno oporo – 3 oporne količke, ki morajo biti na dveh višinah povezani s prečnimi letvami. Izvede se bandaža za zaščito debla, zalivanje in dodajanje mineralnega gnojila 110 g/sadiko. Po saditvi teren fino splaniramo, izdelamo zalivalno jamo in zastremo z zastirko.</t>
  </si>
  <si>
    <t>F.2.4.2.2</t>
  </si>
  <si>
    <t>F.2.4.2.2.1</t>
  </si>
  <si>
    <t>F.2.4.2.2.2</t>
  </si>
  <si>
    <t>F.2.4.2.2.3</t>
  </si>
  <si>
    <t>F.2.4.2.2.4</t>
  </si>
  <si>
    <t>F.2.4.2.2.5</t>
  </si>
  <si>
    <t>F.2.4.2.2.6</t>
  </si>
  <si>
    <t>F.2.4.2.2.7</t>
  </si>
  <si>
    <t>F.2.4.2.2.8</t>
  </si>
  <si>
    <t>F.2.4.2.2.9</t>
  </si>
  <si>
    <t>F.2.4.2.2.10</t>
  </si>
  <si>
    <t>F.2.4.3</t>
  </si>
  <si>
    <t>F.2.4.3.1</t>
  </si>
  <si>
    <t>Sajenje manjših grmovnic in okrasnih trav ter žive meje - velikost sadilne jame je 1.5x premer bale, dodajanje rodovitne zemljF. Sadi se 2x presajena sadika s koreninsko balo v mreži,  zalivanje in dodajanje mineralnega gnojila 45g/sadiko. Opomba; vsa hortikultura se sadi v predpisanem in primernem letnem obdobju!</t>
  </si>
  <si>
    <t>F.2.4.3.2</t>
  </si>
  <si>
    <t>F.2.4.4</t>
  </si>
  <si>
    <t>F.2.4.4.1</t>
  </si>
  <si>
    <t>F.2.4.5</t>
  </si>
  <si>
    <t>F.2.4.5.1</t>
  </si>
  <si>
    <t>E.m.</t>
  </si>
  <si>
    <t>€/E.m.</t>
  </si>
  <si>
    <t xml:space="preserve">Predopomba za variantna načina izvedbe pilotiranja: </t>
  </si>
  <si>
    <r>
      <rPr>
        <b/>
        <sz val="11"/>
        <color indexed="8"/>
        <rFont val="Verdana"/>
        <family val="2"/>
        <charset val="238"/>
      </rPr>
      <t>1. varinata</t>
    </r>
    <r>
      <rPr>
        <sz val="11"/>
        <color indexed="8"/>
        <rFont val="Verdana"/>
        <family val="2"/>
        <charset val="238"/>
      </rPr>
      <t>: predhodno jalovo vrtanje do globine 3m, na pozicijah pilotov (geodetski prenos pozicij pilotov iz PZI načrta), v kompletu z vso potrebno pripravo, vrtanjem in odvozom odvečnega materiala</t>
    </r>
  </si>
  <si>
    <r>
      <rPr>
        <b/>
        <sz val="11"/>
        <color indexed="8"/>
        <rFont val="Verdana"/>
        <family val="2"/>
        <charset val="238"/>
      </rPr>
      <t>1. varianta</t>
    </r>
    <r>
      <rPr>
        <sz val="11"/>
        <color indexed="8"/>
        <rFont val="Verdana"/>
        <family val="2"/>
        <charset val="238"/>
      </rPr>
      <t>: izdelava in dobava pilotov dim 35x35, dolžine 20 m, beton C 35/45; armatura B 500B, v ceni so upoštevani vsi elementi za izvedbo montažnih pilotov v industrijskem obratu.</t>
    </r>
  </si>
  <si>
    <t>Izvedba pilotov, vključuje vso potrebno pripravo, mehanizacijo in delo (velja za obe varinati)</t>
  </si>
  <si>
    <r>
      <t xml:space="preserve"># </t>
    </r>
    <r>
      <rPr>
        <u/>
        <sz val="10"/>
        <rFont val="Verdana"/>
        <family val="2"/>
        <charset val="238"/>
      </rPr>
      <t>betonske površine zidov in stropov v stanovanjih (na katerih se praviloma ne izvede omet</t>
    </r>
    <r>
      <rPr>
        <sz val="10"/>
        <rFont val="Verdana"/>
        <family val="2"/>
        <charset val="238"/>
      </rPr>
      <t xml:space="preserve">) je obdelati (zbrusiti ali zdolbsti) do stopnje, da bodo primerne za glajenje z izravnalnimi masami (uporablja se tudi izraz kit) na polimerni, apneno/cementni ali mavčni osnovi za praviloma tankoslojne izravnalne mase, ki dopuščajo dvoslojni nanos do debeline 3 mm. </t>
    </r>
    <r>
      <rPr>
        <u/>
        <sz val="10"/>
        <rFont val="Verdana"/>
        <family val="2"/>
        <charset val="238"/>
      </rPr>
      <t>V primeru večjih neravnin razopažene površine je v sklopu betonerskih del izvesti</t>
    </r>
    <r>
      <rPr>
        <sz val="10"/>
        <rFont val="Verdana"/>
        <family val="2"/>
        <charset val="238"/>
      </rPr>
      <t xml:space="preserve"> nanos debeloslojnih izravnalne mase za nanos do 1 cm, ki so namenjene predvsem izravnavi razopaženih betonskih stropov. Za izravnavo neravnin večjih od 1 cm je uporabiti predvsem ustrezne mineralne omete. </t>
    </r>
  </si>
  <si>
    <t># v ceno po potrebi vključiti tesnjenje dilatacijske fuge s trajno elastičnim kitom na vstavljen tesnilni trak</t>
  </si>
  <si>
    <t>C.13.2.8.</t>
  </si>
  <si>
    <t>C.13.2.8.GH.</t>
  </si>
  <si>
    <t>C.13.2.10.</t>
  </si>
  <si>
    <t>C.13.2.10.GH.</t>
  </si>
  <si>
    <r>
      <t>Rešetke prezračevalnih odprtin do 0,5 m2</t>
    </r>
    <r>
      <rPr>
        <sz val="10"/>
        <rFont val="Verdana"/>
        <family val="2"/>
        <charset val="238"/>
      </rPr>
      <t>; katere niso predvidene v popisih del in niso nujni sestavni del katerega od ključavničarskih del za zagotovitev njegove fukcionalnosti; izdelane in AKZ skladno z uvodnimi določili, nepohodne</t>
    </r>
  </si>
  <si>
    <r>
      <t>Rešetke prezračevalnih odprtin do 1,0 m2</t>
    </r>
    <r>
      <rPr>
        <sz val="10"/>
        <rFont val="Verdana"/>
        <family val="2"/>
        <charset val="238"/>
      </rPr>
      <t>; katere niso predvidene v popisih del in niso nujni sestavni del katerega od ključavničarskih del za zagotovitev njegove fukcionalnosti; izdelane in AKZ skladno z uvodnimi določili, nepohodne.</t>
    </r>
  </si>
  <si>
    <t>B.13.2.10.</t>
  </si>
  <si>
    <t>B.13.2.10.B2.</t>
  </si>
  <si>
    <t>B.13.2.10.B3.</t>
  </si>
  <si>
    <t>B.13.2.10.B5.</t>
  </si>
  <si>
    <t>B.13.2.10.B6.</t>
  </si>
  <si>
    <t>B.13.2.10.B8.</t>
  </si>
  <si>
    <t>B.13.2.10.B9.</t>
  </si>
  <si>
    <t>B.13.2.8.</t>
  </si>
  <si>
    <t>B.13.2.8.B2.</t>
  </si>
  <si>
    <t>B.13.2.8.B3.</t>
  </si>
  <si>
    <t>B.13.2.8.B5.</t>
  </si>
  <si>
    <t>B.13.2.8.B6.</t>
  </si>
  <si>
    <t>B.13.2.8.B8.</t>
  </si>
  <si>
    <t>B.13.2.8.B9.</t>
  </si>
  <si>
    <t>lokacija: jaški dvigal</t>
  </si>
  <si>
    <t>Splošno določilo:</t>
  </si>
  <si>
    <t>V kolikor v poziciji ni navedeno drugače, veljajo kot kriteriji enakovrednosti kot za primer navedenim proizvodom ali storitvam določenega gospodarskega subjekta ali blagovne znamke vse tehnične specifikacije navedenega za posamezne elemente ali pa za sistem, navedene v tehničnih podlogah proizvajalca, katerega posamezni elementi ali pa za sistem je naveden kot primer načina izvedbe in doseganja zahtevane kakovosti.</t>
  </si>
  <si>
    <r>
      <t xml:space="preserve">V popisu del navedeni proizvodi ali storitve določenega gospodarskega subjekta ali blagovne znamke so izjemoma dovoljene, če ni mogoče dovolj natančno in razumljivo opisati predmeta naročila. Pri vseh takšnih navedba je razumeti, da </t>
    </r>
    <r>
      <rPr>
        <b/>
        <sz val="10"/>
        <rFont val="Verdana"/>
        <family val="2"/>
        <charset val="238"/>
      </rPr>
      <t>ponudnik lahko ponudi produkt ali storitev drugega proizvajalca, ki je v popisu navedenemu vsaj enakovreden.</t>
    </r>
  </si>
  <si>
    <r>
      <rPr>
        <u/>
        <sz val="10"/>
        <rFont val="Verdana"/>
        <family val="2"/>
        <charset val="238"/>
      </rPr>
      <t xml:space="preserve">Obračun del:  </t>
    </r>
    <r>
      <rPr>
        <sz val="10"/>
        <rFont val="Verdana"/>
        <family val="2"/>
        <charset val="238"/>
      </rPr>
      <t>Cene po enoti mere veljajo neglede na to, ali se vgrajuje armiran ali nearmiran beton. Aramatura se obračuna posebej. V kolikor ni drugače določeno, je izvedbo delovnih stikov,</t>
    </r>
    <r>
      <rPr>
        <b/>
        <sz val="10"/>
        <rFont val="Verdana"/>
        <family val="2"/>
        <charset val="238"/>
      </rPr>
      <t xml:space="preserve"> izolacijskih premazov na delovnih stikih</t>
    </r>
    <r>
      <rPr>
        <sz val="10"/>
        <rFont val="Verdana"/>
        <family val="2"/>
        <charset val="238"/>
      </rPr>
      <t xml:space="preserve"> in/ali dilatacij z vstavitvijo dilatacijskih trakov vkalkulirati v cene po enoti mere. </t>
    </r>
  </si>
  <si>
    <r>
      <t># pri i</t>
    </r>
    <r>
      <rPr>
        <b/>
        <sz val="10"/>
        <rFont val="Verdana"/>
        <family val="2"/>
        <charset val="238"/>
      </rPr>
      <t xml:space="preserve">zdelavi horizontalnih delovnih stikov (med talno ploščo in stenami) </t>
    </r>
    <r>
      <rPr>
        <sz val="10"/>
        <rFont val="Verdana"/>
        <family val="2"/>
        <charset val="238"/>
      </rPr>
      <t xml:space="preserve">in vertikalnih delovnih stikov (med posameznimi fazami grajenja talne plošče in sten) je </t>
    </r>
    <r>
      <rPr>
        <b/>
        <sz val="10"/>
        <rFont val="Verdana"/>
        <family val="2"/>
        <charset val="238"/>
      </rPr>
      <t>izvesti trajno vodotesno zatesnitev s kapilarnim in bariernim delovanjem,</t>
    </r>
    <r>
      <rPr>
        <sz val="10"/>
        <rFont val="Verdana"/>
        <family val="2"/>
        <charset val="238"/>
      </rPr>
      <t xml:space="preserve"> kar je vključiti v ceno e.m. betoniranja. Praviloma se uporabi mešanica na osnovi cementa, določene granulacijske sestave kremenovih peskov ter penetrirajočih kristalizacijskih dodatkov, ki prodre v pore betona in s tvorbo kristalov le te zatesni in prepreči dvig kapilarne vlage, istočasno pa tvori trd za vodo nepropusten izolacijski sloj na površini betona. Bariero je izvesti v zadostni širini, da se izvede zanesljiva povezava s horizontalno ali vertikalno hidroizolacijo iz bitumiziranih trakov. Izvedbo te bariere izvajalec podrobneje predstavi v Projektu betonov.</t>
    </r>
  </si>
  <si>
    <t>Za preprečitev dviga kapilarne vlage je predvidena uporaba vodotesnih betonov pri izvedbi talne plošče ter konstrukcij pritlične etaže. Izvedbo te bariere izvajalec podrobneje predstavi v Projektu betonov.</t>
  </si>
  <si>
    <r>
      <t xml:space="preserve"># pri </t>
    </r>
    <r>
      <rPr>
        <b/>
        <sz val="10"/>
        <rFont val="Verdana"/>
        <family val="2"/>
        <charset val="238"/>
      </rPr>
      <t xml:space="preserve">izdelavi horizontalnih delovnih stikov (med talno ploščo in stenami) </t>
    </r>
    <r>
      <rPr>
        <sz val="10"/>
        <rFont val="Verdana"/>
        <family val="2"/>
        <charset val="238"/>
      </rPr>
      <t xml:space="preserve">in vertikalnih delovnih stikov (med posameznimi fazami grajenja talne plošče in sten) je izvesti </t>
    </r>
    <r>
      <rPr>
        <b/>
        <sz val="10"/>
        <rFont val="Verdana"/>
        <family val="2"/>
        <charset val="238"/>
      </rPr>
      <t xml:space="preserve">trajno vodotesno zatesnitev s kapilarnim in bariernim delovanjem, </t>
    </r>
    <r>
      <rPr>
        <sz val="10"/>
        <rFont val="Verdana"/>
        <family val="2"/>
        <charset val="238"/>
      </rPr>
      <t>kar je vključiti v ceno e.m. betoniranja. Praviloma se uporabi mešanica na osnovi cementa, določene granulacijske sestave kremenovih peskov ter penetrirajočih kristalizacijskih dodatkov, ki prodre v pore betona in s tvorbo kristalov le te zatesni in prepreči dvig kapilarne vlage, istočasno pa tvori trd za vodo nepropusten izolacijski sloj na površini betona. Bariero je izvesti v zadostni širini, da se izvede zanesljiva povezava s horizontalno ali vertikalno hidroizolacijo iz bitumiziranih trakov (glej detajl 1a). Izvedbo te bariere izvajalec podrobneje predstavi v Projektu betonov.</t>
    </r>
  </si>
  <si>
    <t>ESTRIHI (brez ločilnega sloja; na ločilnem sloju; plavajoči)</t>
  </si>
  <si>
    <t xml:space="preserve">Splošno </t>
  </si>
  <si>
    <t xml:space="preserve">Glede na način vgradnje (povezavo s spodnjo konstrukcijo): 
o estrihe brez ločilnega sloja (vezne estrihe), 
o estrihe na ločilnem sloju (recimo hidroizolaciji),
o plavajoče estrihe na ločilnem elastičnem sloju. Glede na konstrukcijsko zasnovo: 
    • enoplastni estrih,
    • večplastni estrih.
</t>
  </si>
  <si>
    <t>• vse iz splošnih določil za vse vrste del,
• po celotni površini prostora mora biti pod novim estrihom vgrajen sloj za izboljšanje izolacije pred udarnim zvokom,
• ne glede na namembnost, velikost in lokacijo prostora, mora biti ob obodnih stenah in predorih nameščen ločitven trak (iz materiala, ki duši prenos udarnega zvoka) debeline do 1 cm in to skozi vse sloje podlage,
• izdelava vseh vrst dilatacij,
• opažanje robov estrihov in izravnalnih slojev ali pa višinskih razlik med njimi,
• pripravo finalno izravnane in zaglajene površine; 
• morebitno potrebno dodatno ojačitev estrihov za preprečitev nastanka razpok,
• negovanje estriha z zagotavljanjem primerne vlažnosti, zaščite pred izsuševanjem in soncem; 
• rezanje izolacijskih plošč ali rol po geometriji prostora, izrezi ali dolbenje zaradi instalacij, lokalno brušenje površine zaradi prilagajanja podlagi ipd.,
• izvedbo protokola ogrevanja in ohlajanja, pregled estrihov po protokolu ogrevanja in krpanje – šivanje razpok,
• vse stroške sanacije nekontroliranih razpok v estrihih,
• po potrebi lokalno uporabo (nad instalacijami) materialov z izboljšanimi lastnostmi glede zaščite pred udarnim zvokom.</t>
  </si>
  <si>
    <r>
      <rPr>
        <sz val="10"/>
        <rFont val="Verdana"/>
        <family val="2"/>
        <charset val="238"/>
      </rPr>
      <t xml:space="preserve"># </t>
    </r>
    <r>
      <rPr>
        <u/>
        <sz val="10"/>
        <rFont val="Verdana"/>
        <family val="2"/>
        <charset val="238"/>
      </rPr>
      <t>Nakloni</t>
    </r>
    <r>
      <rPr>
        <sz val="10"/>
        <rFont val="Verdana"/>
        <family val="2"/>
        <charset val="238"/>
      </rPr>
      <t xml:space="preserve">: vse pozicije veljajo neglede na različnost etaž. </t>
    </r>
  </si>
  <si>
    <r>
      <rPr>
        <sz val="10"/>
        <rFont val="Verdana"/>
        <family val="2"/>
        <charset val="238"/>
      </rPr>
      <t xml:space="preserve"># </t>
    </r>
    <r>
      <rPr>
        <u/>
        <sz val="10"/>
        <rFont val="Verdana"/>
        <family val="2"/>
        <charset val="238"/>
      </rPr>
      <t>Etaže</t>
    </r>
    <r>
      <rPr>
        <sz val="10"/>
        <rFont val="Verdana"/>
        <family val="2"/>
        <charset val="238"/>
      </rPr>
      <t>: nadomestilo za izvedbo estrihov, izvzemši samorazlivne estrihe,  na obstoječ naklon podlage do 5 %  od vodoravnosti ne bo posebej priznano in ga je vračunati v ceno po enoti mere (c.e.m.). V c.e.m. izvedbe estriha je vkalkulirati tudi izvedbo morebitnih muld in grebenov.</t>
    </r>
  </si>
  <si>
    <r>
      <rPr>
        <sz val="10"/>
        <rFont val="Verdana"/>
        <family val="2"/>
        <charset val="238"/>
      </rPr>
      <t xml:space="preserve"># </t>
    </r>
    <r>
      <rPr>
        <u/>
        <sz val="10"/>
        <rFont val="Verdana"/>
        <family val="2"/>
        <charset val="238"/>
      </rPr>
      <t>Zapolnitev pokrovov</t>
    </r>
    <r>
      <rPr>
        <sz val="10"/>
        <rFont val="Verdana"/>
        <family val="2"/>
        <charset val="238"/>
      </rPr>
      <t xml:space="preserve">: Zapolnitev vgradnih elementov (npr. pokrovi jaškov) z estrihom istočasno z izvedbo obodnih površin, je vkalkulirati v c.e.m. izvedbe estriha. </t>
    </r>
  </si>
  <si>
    <r>
      <rPr>
        <sz val="10"/>
        <rFont val="Verdana"/>
        <family val="2"/>
        <charset val="238"/>
      </rPr>
      <t xml:space="preserve"># </t>
    </r>
    <r>
      <rPr>
        <u/>
        <sz val="10"/>
        <rFont val="Verdana"/>
        <family val="2"/>
        <charset val="238"/>
      </rPr>
      <t>Delovni stiki, dilatacije</t>
    </r>
    <r>
      <rPr>
        <sz val="10"/>
        <rFont val="Verdana"/>
        <family val="2"/>
        <charset val="238"/>
      </rPr>
      <t>:Izvedbo delovnih stikov in potrebnih dilatacij v estrihu je vračunati v c.e.m. izvedbe estriha.</t>
    </r>
  </si>
  <si>
    <t>• Pravilnik o zvočni zaščiti stavb (U.l. RS št. 14/1999),
• SIST EN 13813: materiali za estrihe – lastnosti in zahteve,
• SIST EN 14889-1,2: vlakna za beton.</t>
  </si>
  <si>
    <t xml:space="preserve">Za estrihe, izdelane v stavbah, lahko uporabimo kot vezivo: cement, magnezit, kalcijev sulfat, bitumen in sintetične smole. Dodati moramo še agregat, vodo in po potrebi dodatke. 
Osnovni materiali morajo ustrezati tem standardom za proizvode: 
</t>
  </si>
  <si>
    <t xml:space="preserve">• SIST EN 197-1: 2002 Cement 1. del:– Sestava, zahteve in merila skladnosti za običajne cemente 
• SIST EN 197-4: 2004 Cement – 4. del: Sestava, zahteve in merila skladnosti za žlindrine cemente z nizko zgodnjo trdnostjo 
• SIST EN 14216: 2004 Cement – Sestava, zahteve in merila skladnosti za posebne cemente z zelo nizko toploto hidratacije 
• SIST EN 13454-1: 2004 Veziva, sestavljena veziva in industrijsko pripravljene mešanice za estrihe na osnovi kalcijevega sulfata – 1. del. Definicije in zahteve 
• SIST EN 14016-1: 2004 Veziva za magnezitne estrihe – Kaustični magnezit in magnezijev klorid –1. del. Definicije in zahteve 
• SIST EN 13108-6: 2006 Bitumenske zmesi – Specifikacije materialov – 6. del: Liti asfalt SIST EN 3673-1:2000 Polimerni materiali – Epoksidne smole 
• SIST EN 12620: 2002 Agregati za beton 
• SIST EN 934-2: 2002 Kemijski dodatki za beton, malto in injekcijsko maso – 2. del: Kemijski dodatki za beton – Definicije, zahteve, skladnost, označevanje in obeleževanje </t>
  </si>
  <si>
    <t>Cementni estrihi so lahko ojačeni tudi z jeklenimi vlakni. Ta morajo ustrezati standardu SIST EN 14889- 1 :2006 Vlakna za beton – 1. del: Jeklena vlakna – Definicije, specifikacije in skladnost.</t>
  </si>
  <si>
    <t xml:space="preserve">Druga vrsta ojačitev so polimerna vlakna. Ta morajo ustrezati standardu SIST EN 14889-2:2006 Vlakna za beton – 2. del: Polimerna vlakna – Definicije, specifikacije in skladnost. </t>
  </si>
  <si>
    <t>Lastnosti gotovih estrihov:</t>
  </si>
  <si>
    <t>Estrihi morajo biti skladni s standardom SIST EN 13813:2004 Estrihi – Materiali za estrihe – Lastnosti in zahteve.</t>
  </si>
  <si>
    <t>• po neto tlorisni površini tlaka (vse odprtine, preboji ipd., večji od 0,10 m2 se odbijajo),
• dodatki za razne oteževalne okoliščine (razčlenjenost, prostori pod 5 m2, ipd) se upoštevajo v enotnih cenah in se ne obračunajo v količinah, razen če je v opisu postavke drugače navedeno,
• izdelava vseh vrst dilatacij se upošteva v enotnih cenah in se ne obračunajo v ločeno ali v dodatkih na količine, razen če je v opisu postavke drugače navedeno</t>
  </si>
  <si>
    <t>Zahtevane / priporočljive vrednosti:</t>
  </si>
  <si>
    <t xml:space="preserve">Zahtevane mehanske lastnosti estrihov so navedene v projektu, kjer morajo biti navedeni trdnostni razredi (tlačna trdnost z oznako C, upogibna z oznako F). Za cementne estrihe se priporoča minimalna tlačna trdnost 20,0 MPa (določena na prizmah dimenzij 4 x 4 x 16 cm oziroma valjih) – oznaka C20 oziroma upogibna 4,0 MPa – oznaka F4. Priporočljive vrednosti debelin za cementne estrihe. </t>
  </si>
  <si>
    <t>Vodenje del na gradbišču:</t>
  </si>
  <si>
    <t xml:space="preserve">• dostopnost projektov (DGD, PZI); 
• izvajanje ustreznega nadzora nad deli – to naj bi zagotovilo izvedbo, skladno z zahtevami projektne dokumentacije; 
• vodenje gradbišča, ki zagotavlja organizacijo del ter pravilno in varno uporabo opreme in mehanizacije, uporabo materialov ustrezne kakovosti, izvedbo glede na zahteve projektne dokumentacije in varno uporabo objekta do predaje naročniku oziroma uporabniku; 
• dostopnost certifikatov oziroma izjav o lastnostih proizvodov; 
• dostava navodil za vgradnjo s specificiranimi pogoji (recimo ravnost in vlaga podlage). </t>
  </si>
  <si>
    <t>Terminski plan - planiranje v normalnih razmerah:</t>
  </si>
  <si>
    <t xml:space="preserve">Pri planiranju izvedbe del je treba upoštevati ta načela: </t>
  </si>
  <si>
    <t xml:space="preserve">• pri izdelavi estrihov je treba računati, da za sušenje potrebujemo določen čas, odvisen od predvidene debeline estriha in tudi klimatskih razmer. Sušenje je odvisno predvsem od relativne vlage in temperature prostora, tako da se lahko v neugodnih razmerah (pozna jesen, zima, zgodnja pomlad) sušenje popolnoma ustavi. Meritve na gradbiščih ob temperaturi + 13°C (to je včasih v danih razmerah skoraj nemogoče doseči) in 80 % relativni vlažnosti so pokazale, da je po 35 dneh preostanek vlage v estrihih še vedno okoli 4 %, pri temperaturi + 22 °C in 50 % relativni vlažnosti pa okoli 3 %; 
• pri tem je treba upoštevati, da se po izdelavi estrihov navadno v objektu izvajajo dela, ki vnašajo dodatno vlago v prostore, tako da je bistveno zniževanje vlage na gradbišču praktično nemogoče. Izvajalci si pomagajo z ogrevanjem objekta in prisilnim razvlaževanjem, to pa navadno v obdobju ekstremno nizkih temperatur nima posebnega vpliva. Možno je uporabiti tudi hitrosušeče se estrihe ali pa dodati proizvod, ki cementnim estrihom onemogoča naknadno vpijanje prostorske vlage; 
• če se načrtuje izvedba del v mesecih z navadno veliko relativno vlago, naj se pri terminskem planu predvidi nekaj dni za rezervo. Kot priporočilo vzamemo podatek, da traja pri stalni temperaturi 20 °C in relativni vlagi zraka 60 % sušenje estriha debeline 5 cm do vlažnosti 3 % najmanj 40 dni, estriha debeline 7,5 cm pa 70 dni (odvisno seveda od deleža vode v estrihu); </t>
  </si>
  <si>
    <t xml:space="preserve">• pri polaganju talnih oblog je treba upoštevati, da morajo imeti podlage primerno vsebnost vlage (za lesene talne obloge priporočljiva 2 % vlažnost podlage); 
• da bi se izognili odzivu lesa na vlago, naj se leseni elementi vgrajujejo z vsebnostjo vlage, ki bo čimbolj podobna ravnotežni vlagi lesa pri predvideni relativni vlažnosti prostorov. Zato naj se predvsem lesene talne obloge hranijo v prostorih, kjer bodo položene, vsaj 10 dni – pri tem moramo doseči, da se bo vlaga lesa uravnotežila. </t>
  </si>
  <si>
    <t>Prisilno sušenje:</t>
  </si>
  <si>
    <t xml:space="preserve">Izvajalci se pogosto srečujejo z zahtevo, da zaradi različnih vzrokov za normalne postopke sušenja zmanjka časa. V tem primeru uporabljajo metodo prisilnega sušenja. Z različnimi grelnimi telesi in ventilatorji se ob zvišanju temperature okoliškega zraka doseže izhlapevanje vode iz estriha, nato pa se ta odvečna vlaga odstrani iz prostora. Pri tem se moramo zavedati, da bo vlaga izhlapela predvsem iz površinske plasti, v notranjosti estzriha pa bo ostala. Zato je treba predvsem tam, kjer je predvidena vgradnja lesenih talnih oblog, po sušenju izmeriti vlago v spodnjih plasteh estriha (najbolje z odvzemom vzorcev in sušenjem), saj samo površinske meritve ne zadostujejo. 
V zadnjem času nekateri izvajalci uporabljajo premaze, ki ločijo vlažne estrihe od končne talne obloge, vendar je njihova uporaba omejena, saj ob tem zelo upočasnijo izhlapevanje vlage, ki ostane v estrihu. Zato uporabe premazov zaradi negativnih praktičnih izkušenj ne priporočamo. Včasih se polaganje končnih oblog (keramičnih ploščic in kamna) izvaja ob višji vlagi, kot je priporočeno, saj prevladuje splošno mnenje, da ti materiali na pojave poškodb niso tako občutljivi. Vendar lahko ob prehitri izvedbi oblog pride do izbočenja estriha in preloma. Če se namreč spodnji del zaradi neustreznega izsuševanja nenadzorovano krči, se estrih dvigne, obloga pa se lahko prelomi. 
Drugi problem so nizke temperature (okoli ledišča): izvajalci včasih mešanici dodajajo antifrize, vendar se njihova uporaba zaradi slabih izkušenj ne priporoča. Navedeno problematiko je deloma možno reševati z uporabo specialnih cementnih veziv. </t>
  </si>
  <si>
    <t>Hranjenje materialov in proizvodov:</t>
  </si>
  <si>
    <t>Proizvodi, zlasti lesene obloge, morajo biti hranjeni pod pogoji, ki jih priporočajo proizvajalci, da obdržijo svoje lastnosti. Lesene obloge morajo biti pred dostavo v prostore, kjer bodo položene, hranjene v suhih prostorih v zaprtih zavitkih. 
Lepila naj bodo prav tako hranjena skladno s priporočili proizvajalcev. Če pa teh ni, naj temperatura pri hranjenju ne bo nižja kot 15 °C.</t>
  </si>
  <si>
    <t>VGRADNJA ELEMENTOV/PROIZVODOV</t>
  </si>
  <si>
    <t>Vgradnja estrihov</t>
  </si>
  <si>
    <t xml:space="preserve">Pred vgradnjo estrihov je treba preveriti, ali so hidroizolacijski sloji, ki preprečujejo dvigovanje kapilarne vlage iz podložne konstrukcije/terena, pravilno vgrajeni (zadostni preklopi, dvignjenost ob stenah, projektirani nakloni) in nepoškodovani, drugače jih je treba popraviti/dodati. 
Zaradi nevarnosti nastanka razpok moramo estrihe izvajati s prekinitvami (dilatacijami). Tako sme znašati površina nearmiranega estriha brez dilatacije največ 25 do 35 m2, površina armiranega estriha pa do 100 m2. Razlikujemo prostorske, vrezane (navidezne) in delovne dilatacije. 
Prostorske dilatacije ločujejo posamezne plošče estriha, tako da se te lahko pomikajo v vodoravni in navpični smeri. Način izvedbe in njihov položaj morata biti določena v projektu. Prostorske dilatacije so lahko konstrukcijske (na prekinitvah nosilne konstrukcije) ali ločilne (recimo ob odprtinah za vrata). Ne smejo se izdelovati na mestih, kjer mora biti talna obloga neprekinjena. Robovi prostorskih dilatacij morajo biti zaobljeni in gladki. Rege se zatesnjujejo od zgoraj – spodnji del navadno s stisljivim materialom (stiropor, penjeni polietilen, neopren), zgornji pa s trajno elastičnim kitom. 
</t>
  </si>
  <si>
    <t xml:space="preserve">Vrezane (navidezne, kontrakcijske) dilatacije preprečujejo nepravilne oziroma nekontrolirane tehnološke razpoke, izvedene pa morajo biti, če je tlorisna velikost prostora večja od 25 m2 ali če je dolžina hodnika prostora z razmerjem stranic, večjim od 1 : 1,5 daljša od 4 m. Talna obloga lahko poteka čez vrezano dilatacijo neprekinjeno. To dilatacijo je izvajalec dolžan izvesti po lastni presoji, čeprav ni označena v projektni dokumentaciji. 
Če so vrezane dilatacije močneje obremenjene, se izvedejo z armaturo (recimo ø5 do ø6 mm na razdalji 30 do 40 cm, dolžina 30 cm). Na eni strani armatura ne sme biti sprijeta z estrihom. Delovne rege se izvedejo ob prekinitvi dela, po možnosti na mestih prostorskih dilatacij. </t>
  </si>
  <si>
    <t xml:space="preserve">Izdelani estrih je treba negovati, da se zaščiti pred izsuševanjem (mokra nega je potrebna vsaj prvih 7 dni). Temperatura pri izdelavi mora biti vsaj 3 dni večja od 5 °C. Strjevanje estriha traja najmanj 3 tedne, pri ogrevanem estrihu pa je čas strjevanja najmanj 28 dni. Cementni estrih mora biti do 3 dni nepohoden in do 7 dni neobremenjen. 
Materiali morajo imeti deklarirane lastnosti, skladne s predvidenimi v projektu. Njihove lastnosti morajo biti razvidne bodisi iz deklaracije bodisi iz tehnične dokumentacije, na katero se sklicuje izjava o skladnosti. Pri vgradnji materialov je treba dosledno upoštevati proizvajalčeva navodila. </t>
  </si>
  <si>
    <r>
      <rPr>
        <sz val="10"/>
        <rFont val="Verdana"/>
        <family val="2"/>
        <charset val="238"/>
      </rPr>
      <t xml:space="preserve"> </t>
    </r>
    <r>
      <rPr>
        <u/>
        <sz val="10"/>
        <rFont val="Verdana"/>
        <family val="2"/>
        <charset val="238"/>
      </rPr>
      <t>Gladkost površine</t>
    </r>
    <r>
      <rPr>
        <sz val="10"/>
        <rFont val="Verdana"/>
        <family val="2"/>
        <charset val="238"/>
      </rPr>
      <t>: mora biti takšna, da ni opaznih sledov glajenja oz. morebitna poraba izravnalne mase ne sme biti večja kot 0,60 kg/m2</t>
    </r>
  </si>
  <si>
    <t>Vgradnja talnih oblog:</t>
  </si>
  <si>
    <r>
      <rPr>
        <sz val="10"/>
        <rFont val="Verdana"/>
        <family val="2"/>
        <charset val="238"/>
      </rPr>
      <t xml:space="preserve">Pred vgradnjo obloge je treba preveriti pravilnost vgradnje plavajočih estrihov (ločenost od sten) in ugotoviti, ali masa konstrukcije zagotavlja zvočno izolirnost pred zvokom v zraku, ki je predpisana v projektu. 
Razen splošnih zahtevo ustreznosti podlage (biti mora ravna, očiščena in primerno čvrsta) morajo biti za posamezne obloge izpolnjeni še dodatni pogoji – gre predvsem za vlago podlage in kemijsko kompatibilnost obloge s podlago (recimo pri magnezitnih estrihih). 
Za </t>
    </r>
    <r>
      <rPr>
        <b/>
        <sz val="10"/>
        <rFont val="Verdana"/>
        <family val="2"/>
        <charset val="238"/>
      </rPr>
      <t>polaganje lesenih talnih oblog</t>
    </r>
    <r>
      <rPr>
        <sz val="10"/>
        <rFont val="Verdana"/>
        <family val="2"/>
        <charset val="238"/>
      </rPr>
      <t xml:space="preserve"> upoštevamo nekatere postavke navodil za izvedbo po JUS U.F2.016 Zaključna dela v gradbeništvu, Vgrajevanje lesenih talnih oblog, predvsem točko 5.5 Priprava podlage. Ta zahteva, da morajo biti pri ugotavljanju pripravljenosti podlage za pričetek vgradnje elementov prisotni predstavniki izvajalca podlage, polagalca obloge in investitorskega nadzora. Ugotoviti morajo predvsem, ali je vlažnost podlage ustrezna in o tem izdelati zapisnik. Vsebnost vlage podlage, ki jo navaja JUS U.F2.016 v točki 5.3.1 Dopustna vlažnost podlage (3 %), pa je po našem mnenju previsoka. Priporoča se vsebnost vlage po DIN 18356:1998 Parkettarbeiten, ki znaša 2 %.</t>
    </r>
  </si>
  <si>
    <t xml:space="preserve">Upoštevati moramo tudi, da dodatna vlaga izhaja tudi iz lepila (disperzijska lepila vsebujejo tudi do 40 % vode). 
Upoštevamo tudi zahteve novejše regulative: predloga tehnične specifikacije prCEN/TS 15717 iz septembra 2007 Parketne obloge – Splošna navodila za vgradnjo. </t>
  </si>
  <si>
    <t xml:space="preserve">Poleg pravilnega skladiščenja proizvodov (parket mora biti dovolj dolgo v prostoru, v katerem bo vgrajen, da se klimatizira) mora polagalec preveriti, ali so proizvodi, ki bodo vgrajeni, skladni s specifikacijami na embalaži, preveriti mora dimenzije, morebitne poškodbe in ob sumu tudi vsebnost vlage. </t>
  </si>
  <si>
    <t xml:space="preserve">Pred začetkom polaganja mora preveriti izvedbo parne zapore, enakomernost izdelave estrihov ter pri plavajočih estrihih pravilnost izvedbe (preveriti, ali so ločeni od zidov). Parketi morajo biti načeloma vgrajeni šele, ko so končana pleskarska dela (tudi polaganje tapet) in keramičarska dela. Prostor, kjer se bodo izvajala parketarska dela, mora imeti ustrezno vlažnost in temperaturo, najbolje takšno, kot bo v času uporabe prostora. Enako velja za vlažnost estriha, ki naj bo enaka kot bo ravnotežna vlaga med uporabo (številčna vrednost v specifikaciji ni zapisana). </t>
  </si>
  <si>
    <r>
      <rPr>
        <sz val="10"/>
        <rFont val="Verdana"/>
        <family val="2"/>
        <charset val="238"/>
      </rPr>
      <t xml:space="preserve">Za </t>
    </r>
    <r>
      <rPr>
        <b/>
        <sz val="10"/>
        <rFont val="Verdana"/>
        <family val="2"/>
        <charset val="238"/>
      </rPr>
      <t xml:space="preserve">netekstilne, tekstilne in laminirane talne obloge </t>
    </r>
    <r>
      <rPr>
        <sz val="10"/>
        <rFont val="Verdana"/>
        <family val="2"/>
        <charset val="238"/>
      </rPr>
      <t xml:space="preserve">upoštevamo navodila za polaganje iz tehničnega poročila CEN/TS 14472-1 : 2003 Resilient, textile and laminate floor coverings – Design, preparation and installation: 
Pomembno je, da se vsi, ki se vključujejo v polaganje oblog (dobavitelji, polagalci, nadzor), seznanijo z zahtevami projekta glede vrste obloge in dopustnih odstopanj (recimo zahteve glede odboja svetlobe oziroma videza pri tekstilnih oblogah). Ker se te obloge večinoma lepijo, je pomembno izbrati pravilno lepilo (važno je sproščanje nevarnih snovi – ne sme preseči 500μg/m3). Najustrezneje je izbrati lepilo, ki ga priporoča proizvajalec obloge, da ne bi prišlo do nezaželenih kemijskih reakcij. </t>
    </r>
  </si>
  <si>
    <t>Vgradnja robnih oz. zaključnih letev:</t>
  </si>
  <si>
    <t>Za vgradnjo zaključnih iz robnih letev upoštevamo navodila iz JUS.U.F2.017 Zaključne dela v gradbeništvu, Tehnične zahteve za izvajanje del pri polaganju tal (točka: Pritrjevanje letev in robnikov). Lesene letve se na vogalih režejo poševno, pritrjujejo pa na razdalji največ 600 mm. Letve iz plastičnih mas ali gume se prav tako režejo poševno ali pa oblikujejo tople. Letve iz trdega PVC se pribijajo, iz mehkega pa pribijajo in lepijo. Druge letve se običajno lepijo. 
Robne letve na stopnicah se pritrjujejo z vijaki na razdalji največ 150 mm, če v projektu ni predvideno drugače. Robniki iz plastike ali gume na stopnicah se pritrjujejo samo na pohodni ploskvi. Inovativne robne in dilatacijske letve se pritrjujejo po navodilih proizvajalcev.</t>
  </si>
  <si>
    <t>KAKOVOST IZVEDBE:</t>
  </si>
  <si>
    <t>Za doseganje kakovostne izvedbe je treba dosledno upoštevati navodila proizvajalcev gradbenih proizvodov za vgradnjo, ki so jih ti predpisali v pripadajočih tehničnih specifikacijah, zlasti pa pogoje pri vgradnji iz navedenih dokumentov</t>
  </si>
  <si>
    <t>Kontrola ravnosti estrihov:</t>
  </si>
  <si>
    <t xml:space="preserve">Merila za ravnost estriha in gotovih podov smo do sedaj upoštevali po tujih standardih – običajno po DIN 18202: 1997 (Toleranzen im Hochbau), tabela 3. Tabela: Zahtevane tolerance za ravnost (v mm) po DIN 18202 </t>
  </si>
  <si>
    <t>Širine reg, ki jih mora polagalec pustiti pri nepomičnih delih stavbe</t>
  </si>
  <si>
    <t>Te znašajo pri večslojnem parketu 10 mm, pri masivnem oblogah iz trdega lesa pa 12 mm.</t>
  </si>
  <si>
    <t xml:space="preserve">Kontrola vlage estrihov (podlage); Dopustne vrednosti </t>
  </si>
  <si>
    <t xml:space="preserve">Dovoljeni odstotki preostale vlage v estrihu po DIN 18353 so navedeni v tabeli: </t>
  </si>
  <si>
    <t>Kontrola položene lesene obloge:</t>
  </si>
  <si>
    <r>
      <rPr>
        <sz val="10"/>
        <rFont val="Verdana"/>
        <family val="2"/>
        <charset val="238"/>
      </rPr>
      <t>Zahteve po prCEN/TS 15717:</t>
    </r>
    <r>
      <rPr>
        <i/>
        <sz val="10"/>
        <rFont val="Verdana"/>
        <family val="2"/>
        <charset val="238"/>
      </rPr>
      <t xml:space="preserve"> Parketne obloge – Splošna navodila za vgradnjo: </t>
    </r>
  </si>
  <si>
    <t>• odstopanje lepljenega parketa od podlage je dovoljeno le za 0,1 % lepljenih elementov (ti ne smejo biti koncentrirani na istem mestu); površina, na kateri so vidni odstopljeni elementi, sme znašati za parket na pero in utor največ 40 % površine, za druge parkete pa največ 60 %; 
• toleranca višine: na razdalji 1 m sme znašati višinska razlika največ 3 mm, na razdalji 2 m pa 5 mm; 
• širina rege med parketom in sosednjim podom (z drugačno oblogo) sme znašati največ 2 mm, višinska razlika pa ± 2 mm; 
• dovoljene so manjše vizualne razlike zaradi brušenja med sredino prostora in robnimi/vogalnimi deli; 
• kit za zapolnjevanje reg (dovoljena širina do 1 mm) mora biti iste barve kot parket; skupna površina zakitanih reg okrog deščice sme znašati največ 2 % površine deščice; 
• sledovi lepila niso dovoljeni; pri gotovih parketnih elementih sme znašati skupna širina reg prečno na elemente največ 4 mm/m, posamezna rega pa sme biti široka največ 0,5 mm oziroma 0,3 mm (večslojni parket);
• razlike v barvi so dovoljene glede na zahtevani razred parketa (dovoljeno je, da 3 % elementov odstopa od deklariranega razreda); 
• napake pri lakiranju: v sobah ni dovoljeno dvojno lakiranje posameznih delov niti niso dovoljeni madeži od silikona;
• največje dovoljeno vbočenje/izbočenje elementov znaša 0,5 % širine elementa</t>
  </si>
  <si>
    <t>Standardi za kontrolo in izvajanje</t>
  </si>
  <si>
    <t xml:space="preserve">• DIN 18202: 1997   Toleranzen im Hochbau 
• DIN 18356: 1998   Parkettarbeiten 
• DIN 18365: 2002   Bodenbelagsarbeiten 
• prCEN/TS 15717   Parquet flooring – General guideline for installation 
• SIST-TS CEN/TS 14472-3: 2003 Netekstilne, tekstilne in laminirane (plastene) talne oblogNačrtovanje, priprava in namestitev </t>
  </si>
  <si>
    <t>NAVODILA ZA IZDELAVO TEHNOLOŠKEGA ELABORATA</t>
  </si>
  <si>
    <t xml:space="preserve">Pred začetkom izvajanja posamezne vrste del mora izvajalec del pripraviti tehnološki elaborat (TE) in ga dati nadzornemu inženirju v potrditev. Nadzorni inženir je lahko posameznik ali institucija, ki opravlja naloge nadzora v imenu investitorja. 
TE dopolni projekt za izvedbo s konkretnimi podatki o uporabljenih materialih in polizdelkih, predvsem o njihovem izvoru in kakovosti, s podrobnejšim opisom tehnologije izvajanja del in planom zagotavljanja kakovosti. 
Tehnološka mapa vključuje: 
• navodila za vgradnjo proizvodov, 
• navodila za rokovanje in vzdrževanje proizvodov,
• izjave o lastnostih vseh proizvodov po ZGPro-1. 
Ta priročnik opredeljuje minimalne zahteve za vsebino TE in postopke potrjevanja. </t>
  </si>
  <si>
    <t>TE mora imeti ta poglavja: 
• splošne informacije o izvajalcu in konstrukcijskih značilnosti objekta,
• opis posameznih faz del,
• terminski plan izvajanja del. 
TE je možno dopolnjevati skladno z napredovanjem del. Splošne informacije je možno dati le enkrat, druge dele elaborata pa za vsak sklop del posebej. 
TE mora obravnavati te sklope del: 
• kontrolo pripravljene podlage za izvajanje tlakarskih del,
• način izdelave estrihov (iz pripravljenih suhih mešanic, izdelanih na objektu, suhomontažni ... ), 
• kontrolo ravnosti in načine sušenja izdelanih estrihov (če je predvideno dodatno sušenje), - hranjenje lesenih talnih oblog v predvidenih razmerah,
• polaganje talnih oblog, 
• dodatna obdelava talnih oblog, če je ta predvidena (recimo brušenje, lakiranje ... ), 
• kontrolo izvedene talne obloge, 
• druga dela, ki niso zajeta, so pa nujna.</t>
  </si>
  <si>
    <t>B.6.1</t>
  </si>
  <si>
    <t>Izolacijski in ločilni sloji</t>
  </si>
  <si>
    <t>Večplastno izvedbo izolacijskih slojev (n.pr. toplotne izolacije in udarno zvočne izolacije) je izvesti s križnim polaganjem in s prekritimi stiki in se z ozirom na vsak sloj obračuna posebej. Odpadki plošč od krojenja se ne smejo polagati.</t>
  </si>
  <si>
    <t>Skupna stisljivost dvo ali večslojne toplotne in vzočne izolacije pred udarnim zvokom ob s PZI predvideni obremenitvi pod plavajočim estrihom ne sme znašati več kot 5 mm.</t>
  </si>
  <si>
    <t xml:space="preserve">Parna zapora: Kot parno zaporo je razumeti sloj materiala, katerega preklopi so zalepljeni ali zvarjeni in katerega difuzijski ekvivalent Sd znaša vsaj 10,0 m. Nezaleplen ali nezavarjen sloj se ne smatra kot parna zapora. </t>
  </si>
  <si>
    <t>B.6.1.1</t>
  </si>
  <si>
    <r>
      <rPr>
        <sz val="10"/>
        <rFont val="Verdana"/>
        <family val="2"/>
        <charset val="238"/>
      </rPr>
      <t xml:space="preserve">Dobava in polaganje </t>
    </r>
    <r>
      <rPr>
        <b/>
        <sz val="10"/>
        <rFont val="Verdana"/>
        <family val="2"/>
        <charset val="238"/>
      </rPr>
      <t>toplotno izolacijskega sloja</t>
    </r>
    <r>
      <rPr>
        <sz val="10"/>
        <rFont val="Verdana"/>
        <family val="2"/>
        <charset val="238"/>
      </rPr>
      <t xml:space="preserve"> (nivo polaganja cevnih inštalacij) direktno na pripravljeno podlago izvedenega s: </t>
    </r>
  </si>
  <si>
    <r>
      <rPr>
        <b/>
        <sz val="10"/>
        <rFont val="Verdana"/>
        <family val="2"/>
        <charset val="238"/>
      </rPr>
      <t>EPS gradbene plošče</t>
    </r>
    <r>
      <rPr>
        <sz val="10"/>
        <rFont val="Verdana"/>
        <family val="2"/>
        <charset val="238"/>
      </rPr>
      <t xml:space="preserve">, tlačna trdnost 100 kPa, standard SIST EN 13163, toplotna prevodnost λd </t>
    </r>
    <r>
      <rPr>
        <sz val="10"/>
        <rFont val="Verdana"/>
        <family val="2"/>
        <charset val="1"/>
      </rPr>
      <t>≤</t>
    </r>
    <r>
      <rPr>
        <sz val="10"/>
        <rFont val="Verdana"/>
        <family val="2"/>
        <charset val="238"/>
      </rPr>
      <t xml:space="preserve"> 0,036 W/(m.K)</t>
    </r>
  </si>
  <si>
    <t>B.6.1.1.1.</t>
  </si>
  <si>
    <r>
      <rPr>
        <b/>
        <sz val="10"/>
        <rFont val="Verdana"/>
        <family val="2"/>
        <charset val="238"/>
      </rPr>
      <t>EPS 100 deb. 5 cm</t>
    </r>
    <r>
      <rPr>
        <sz val="10"/>
        <rFont val="Verdana"/>
        <family val="2"/>
        <charset val="238"/>
      </rPr>
      <t xml:space="preserve">; </t>
    </r>
  </si>
  <si>
    <t># pozicija: talne sestave T1, T2, T3, T6, T7, T11</t>
  </si>
  <si>
    <t>B.6.1.1.1.B2</t>
  </si>
  <si>
    <t>B.6.1.1.1.B3</t>
  </si>
  <si>
    <t>B.6.1.1.1.B5</t>
  </si>
  <si>
    <t>B.6.1.1.1.B6</t>
  </si>
  <si>
    <t>B.6.1.1.1.B8</t>
  </si>
  <si>
    <t>B.6.1.1.1.B9</t>
  </si>
  <si>
    <t>B.6.1.1.2.</t>
  </si>
  <si>
    <r>
      <rPr>
        <b/>
        <sz val="10"/>
        <rFont val="Verdana"/>
        <family val="2"/>
        <charset val="238"/>
      </rPr>
      <t>EPS 100 deb. 6-7 cm</t>
    </r>
    <r>
      <rPr>
        <sz val="10"/>
        <rFont val="Verdana"/>
        <family val="2"/>
        <charset val="238"/>
      </rPr>
      <t xml:space="preserve">; </t>
    </r>
  </si>
  <si>
    <t># pozicija: talne sestave T4, T5, T8, T9</t>
  </si>
  <si>
    <t>B.6.1.1.2.B2</t>
  </si>
  <si>
    <t>B.6.1.1.2.B3</t>
  </si>
  <si>
    <t>B.6.1.1.2.B5</t>
  </si>
  <si>
    <t>B.6.1.1.2.B6</t>
  </si>
  <si>
    <t>B.6.1.1.2.B8</t>
  </si>
  <si>
    <t>B.6.1.1.2.B9</t>
  </si>
  <si>
    <t>B.6.1.2.</t>
  </si>
  <si>
    <r>
      <rPr>
        <sz val="10"/>
        <rFont val="Verdana"/>
        <family val="2"/>
        <charset val="238"/>
      </rPr>
      <t xml:space="preserve">Dobava in polaganje </t>
    </r>
    <r>
      <rPr>
        <b/>
        <sz val="10"/>
        <rFont val="Verdana"/>
        <family val="2"/>
        <charset val="238"/>
      </rPr>
      <t>toplotno izolacijskega sloja</t>
    </r>
    <r>
      <rPr>
        <sz val="10"/>
        <rFont val="Verdana"/>
        <family val="2"/>
        <charset val="238"/>
      </rPr>
      <t xml:space="preserve"> in </t>
    </r>
    <r>
      <rPr>
        <b/>
        <sz val="10"/>
        <rFont val="Verdana"/>
        <family val="2"/>
        <charset val="238"/>
      </rPr>
      <t>zvočno izolacijskega sloja</t>
    </r>
    <r>
      <rPr>
        <sz val="10"/>
        <rFont val="Verdana"/>
        <family val="2"/>
        <charset val="238"/>
      </rPr>
      <t xml:space="preserve"> na pripravljeno podlago izvedenega s: </t>
    </r>
  </si>
  <si>
    <r>
      <rPr>
        <b/>
        <sz val="10"/>
        <rFont val="Verdana"/>
        <family val="2"/>
        <charset val="238"/>
      </rPr>
      <t xml:space="preserve">EPS-T zvočno izolativne plošče </t>
    </r>
    <r>
      <rPr>
        <sz val="10"/>
        <rFont val="Verdana"/>
        <family val="2"/>
        <charset val="238"/>
      </rPr>
      <t>dinamične togosti Sd = 10 do 25 MN/m3, standard SIST EN 13163, toplotna prevodnost λd ≤ 0,036 W/(m.K)</t>
    </r>
  </si>
  <si>
    <t># obremenitev do 500 kg/m2</t>
  </si>
  <si>
    <t>B.6.1.2.1.</t>
  </si>
  <si>
    <r>
      <rPr>
        <b/>
        <sz val="10"/>
        <rFont val="Verdana"/>
        <family val="2"/>
        <charset val="238"/>
      </rPr>
      <t>EPS-T deb. 23/20 mm</t>
    </r>
    <r>
      <rPr>
        <sz val="10"/>
        <rFont val="Verdana"/>
        <family val="2"/>
        <charset val="238"/>
      </rPr>
      <t xml:space="preserve">; </t>
    </r>
  </si>
  <si>
    <t># pozicija: talne sestave T2, T7</t>
  </si>
  <si>
    <t>B.6.1.2.1.B2</t>
  </si>
  <si>
    <t>B.6.1.2.1.B3</t>
  </si>
  <si>
    <t>B.6.1.2.1.B5</t>
  </si>
  <si>
    <t>B.6.1.2.1.B6</t>
  </si>
  <si>
    <t>B.6.1.2.1.B8</t>
  </si>
  <si>
    <t>B.6.1.2.1.B9</t>
  </si>
  <si>
    <t>B.6.1.2.2.</t>
  </si>
  <si>
    <r>
      <rPr>
        <b/>
        <sz val="10"/>
        <rFont val="Verdana"/>
        <family val="2"/>
        <charset val="238"/>
      </rPr>
      <t>EPS-T deb. 33/30 mm</t>
    </r>
    <r>
      <rPr>
        <sz val="10"/>
        <rFont val="Verdana"/>
        <family val="2"/>
        <charset val="238"/>
      </rPr>
      <t xml:space="preserve">; </t>
    </r>
  </si>
  <si>
    <t># pozicija: talne sestave T1, T3, T4, T6, T8, T11</t>
  </si>
  <si>
    <t>B.6.1.2.2.B2</t>
  </si>
  <si>
    <t>B.6.1.2.2.B3</t>
  </si>
  <si>
    <t>B.6.1.2.2.B5</t>
  </si>
  <si>
    <t>B.6.1.2.2.B6</t>
  </si>
  <si>
    <t>B.6.1.2.2.B8</t>
  </si>
  <si>
    <t>B.6.1.2.2.B9</t>
  </si>
  <si>
    <t>B.6.1.2.3.</t>
  </si>
  <si>
    <r>
      <rPr>
        <b/>
        <sz val="10"/>
        <rFont val="Verdana"/>
        <family val="2"/>
        <charset val="238"/>
      </rPr>
      <t>EPS-T deb. 43/40 mm</t>
    </r>
    <r>
      <rPr>
        <sz val="10"/>
        <rFont val="Verdana"/>
        <family val="2"/>
        <charset val="238"/>
      </rPr>
      <t xml:space="preserve">; </t>
    </r>
  </si>
  <si>
    <t># pozicija: talne sestave T5, T9</t>
  </si>
  <si>
    <t>B.6.1.2.3.B2</t>
  </si>
  <si>
    <t>B.6.1.2.3.B3</t>
  </si>
  <si>
    <t>B.6.1.2.3.B5</t>
  </si>
  <si>
    <t>B.6.1.2.3.B6</t>
  </si>
  <si>
    <t>B.6.1.2.3.B8</t>
  </si>
  <si>
    <t>B.6.1.2.3.B9</t>
  </si>
  <si>
    <t>B.6.1.3.</t>
  </si>
  <si>
    <r>
      <rPr>
        <sz val="10"/>
        <rFont val="Verdana"/>
        <family val="2"/>
        <charset val="238"/>
      </rPr>
      <t xml:space="preserve">Dobava in polaganje </t>
    </r>
    <r>
      <rPr>
        <b/>
        <sz val="10"/>
        <rFont val="Verdana"/>
        <family val="2"/>
        <charset val="238"/>
      </rPr>
      <t xml:space="preserve">ločilnega sloja </t>
    </r>
    <r>
      <rPr>
        <sz val="10"/>
        <rFont val="Verdana"/>
        <family val="2"/>
        <charset val="238"/>
      </rPr>
      <t xml:space="preserve">na pripravljeno podlago izvedenega s: </t>
    </r>
  </si>
  <si>
    <r>
      <rPr>
        <b/>
        <sz val="10"/>
        <rFont val="Verdana"/>
        <family val="2"/>
        <charset val="238"/>
      </rPr>
      <t xml:space="preserve">penjena PE folija </t>
    </r>
    <r>
      <rPr>
        <sz val="10"/>
        <rFont val="Verdana"/>
        <family val="2"/>
        <charset val="238"/>
      </rPr>
      <t>z zaprto celično strukturo, več slojna, preklop vsaj 10 cm.</t>
    </r>
    <r>
      <rPr>
        <b/>
        <sz val="10"/>
        <rFont val="Verdana"/>
        <family val="2"/>
        <charset val="238"/>
      </rPr>
      <t xml:space="preserve"> </t>
    </r>
  </si>
  <si>
    <t>B.6.1.3.1.</t>
  </si>
  <si>
    <r>
      <rPr>
        <b/>
        <sz val="10"/>
        <rFont val="Verdana"/>
        <family val="2"/>
        <charset val="238"/>
      </rPr>
      <t>EPE folija deb. 1,0 mm</t>
    </r>
    <r>
      <rPr>
        <sz val="10"/>
        <rFont val="Verdana"/>
        <family val="2"/>
        <charset val="238"/>
      </rPr>
      <t xml:space="preserve">; </t>
    </r>
  </si>
  <si>
    <t># pozicija: talne sestave T1, T2, T3, T4, T5, T6, T7, T8, T9, T10, T11, T12</t>
  </si>
  <si>
    <t>B.6.1.3.1.B2</t>
  </si>
  <si>
    <t>B.6.1.3.1.B3</t>
  </si>
  <si>
    <t>B.6.1.3.1.B5</t>
  </si>
  <si>
    <t>B.6.1.3.1.B6</t>
  </si>
  <si>
    <t>B.6.1.3.1.B8</t>
  </si>
  <si>
    <t>B.6.1.3.1.B9</t>
  </si>
  <si>
    <t>B.6.2.</t>
  </si>
  <si>
    <t>B.6.2.1.</t>
  </si>
  <si>
    <r>
      <rPr>
        <sz val="10"/>
        <rFont val="Verdana"/>
        <family val="2"/>
        <charset val="238"/>
      </rPr>
      <t xml:space="preserve">Izvedba </t>
    </r>
    <r>
      <rPr>
        <b/>
        <sz val="10"/>
        <rFont val="Verdana"/>
        <family val="2"/>
        <charset val="238"/>
      </rPr>
      <t xml:space="preserve">mikroarmiranih cementnih estrihov </t>
    </r>
    <r>
      <rPr>
        <sz val="10"/>
        <rFont val="Verdana"/>
        <family val="2"/>
        <charset val="238"/>
      </rPr>
      <t xml:space="preserve">na pripravljeno podlago izvedenih: </t>
    </r>
  </si>
  <si>
    <t xml:space="preserve"># za obremenitev ≥ 4,0 kN/m2 </t>
  </si>
  <si>
    <t># tlačne trdnosti ≥ C20</t>
  </si>
  <si>
    <t># natezna trdnosti ≥ F4</t>
  </si>
  <si>
    <t># debelina ≥ 45 mm (tudi nad temenom cevnih razvodov)</t>
  </si>
  <si>
    <t>B.6.2.2.1.</t>
  </si>
  <si>
    <r>
      <rPr>
        <b/>
        <sz val="10"/>
        <rFont val="Verdana"/>
        <family val="2"/>
        <charset val="238"/>
      </rPr>
      <t>Plavajoči mikroarm. estrih d = 51 do 60 mm</t>
    </r>
    <r>
      <rPr>
        <sz val="10"/>
        <rFont val="Verdana"/>
        <family val="2"/>
        <charset val="238"/>
      </rPr>
      <t>; C20; F4</t>
    </r>
  </si>
  <si>
    <t># pozicija: talne sestave T1, T2, T3, T4, T5, T6, T7, T8, T9, T11</t>
  </si>
  <si>
    <t>B.6.2.2.1.B2</t>
  </si>
  <si>
    <t>B.6.2.2.1.B3</t>
  </si>
  <si>
    <t>B.6.2.2.1.B5</t>
  </si>
  <si>
    <t>B.6.2.2.1.B6</t>
  </si>
  <si>
    <t>B.6.2.2.1.B8</t>
  </si>
  <si>
    <t>B.6.2.2.1.B9</t>
  </si>
  <si>
    <t>B.6.2.2.2.</t>
  </si>
  <si>
    <r>
      <rPr>
        <b/>
        <sz val="10"/>
        <rFont val="Verdana"/>
        <family val="2"/>
        <charset val="238"/>
      </rPr>
      <t>Plavajoči mikroarm. estrih d = 61 do 70 mm</t>
    </r>
    <r>
      <rPr>
        <sz val="10"/>
        <rFont val="Verdana"/>
        <family val="2"/>
        <charset val="238"/>
      </rPr>
      <t>; C20; F4</t>
    </r>
  </si>
  <si>
    <t># pozicija: talne sestave - variantna postavka</t>
  </si>
  <si>
    <t>B.6.2.2.2.B2</t>
  </si>
  <si>
    <t>B.6.2.2.2.B3</t>
  </si>
  <si>
    <t>B.6.2.2.2.B5</t>
  </si>
  <si>
    <t>B.6.2.2.2.B6</t>
  </si>
  <si>
    <t>B.6.2.2.2.B8</t>
  </si>
  <si>
    <t>B.6.2.2.2.B9</t>
  </si>
  <si>
    <t>B.6.9.</t>
  </si>
  <si>
    <t>Ostalo</t>
  </si>
  <si>
    <t>B.6.9.1.</t>
  </si>
  <si>
    <r>
      <rPr>
        <sz val="10"/>
        <rFont val="Verdana"/>
        <family val="2"/>
        <charset val="238"/>
      </rPr>
      <t>Dobava in vgradnja</t>
    </r>
    <r>
      <rPr>
        <b/>
        <sz val="10"/>
        <rFont val="Verdana"/>
        <family val="2"/>
        <charset val="238"/>
      </rPr>
      <t xml:space="preserve"> ločilnih / zaključnih profilov</t>
    </r>
    <r>
      <rPr>
        <sz val="10"/>
        <rFont val="Verdana"/>
        <family val="2"/>
        <charset val="238"/>
      </rPr>
      <t xml:space="preserve"> profilov: </t>
    </r>
  </si>
  <si>
    <t># material: aluminij ali medenina</t>
  </si>
  <si>
    <t># debelina ≥ 2 mm</t>
  </si>
  <si>
    <t>B.6.9.1.1.</t>
  </si>
  <si>
    <r>
      <rPr>
        <sz val="10"/>
        <rFont val="Verdana"/>
        <family val="2"/>
        <charset val="238"/>
      </rPr>
      <t xml:space="preserve">Ločilni </t>
    </r>
    <r>
      <rPr>
        <b/>
        <sz val="10"/>
        <rFont val="Verdana"/>
        <family val="2"/>
        <charset val="238"/>
      </rPr>
      <t>kotni profil višine 31 do 50 mm</t>
    </r>
  </si>
  <si>
    <t># ob višinskih razlikah ali zaključku estriha</t>
  </si>
  <si>
    <t>B.6.9.1.1.B2.</t>
  </si>
  <si>
    <t>B.6.9.1.1.B3.</t>
  </si>
  <si>
    <t>B.6.9.1.1.B5.</t>
  </si>
  <si>
    <t>B.6.9.1.1.B6.</t>
  </si>
  <si>
    <t>B.6.9.1.1.B8.</t>
  </si>
  <si>
    <t>B.6.9.1.1.B9.</t>
  </si>
  <si>
    <t>FINALNE TALNE OBLOGE (lesene, tekstilne, PVC, laminati)</t>
  </si>
  <si>
    <t>Po izdelavi nove podlage (npr. cementni estrih) je obvezen pregled in prevzem podlage.
Pregled in prevzem opravita izvajalec ter njegov podizvajalec za talne obloge, o čemer sestavita zapisnik oz. ugotovitve vpišeta v gradbeni dnevnik.</t>
  </si>
  <si>
    <t>• geometrijske karakteristike morajo biti znotraj dopustnih toleranc (glej splošna določila za vse vrste del),
• višina podlage mora biti takšna, da bo dokončana talna obloga po vgraditvi na predpisani višini,
• če ni v nadaljevanju navedeno drugače, mora vsebnost preostale vlage biti nižja ali enaka (i) 2 CM% pri cementnih estrihih (merjeno po karbidni metodi) 
• ne sme imeti nekontroliranih razpok in odkruškov ipd., na površini ne sme biti slabo vezanih delcev,
• površina mora biti čista, brez ostankov mavca, ometa, barve, olja ali voska.</t>
  </si>
  <si>
    <t>• brušenje površine (za odstranitev slabo vezanih delcev na površini in/ali za izravnavo površine),
• predpremaz površine za utrditev drobljivih estrihov,
• vezni predpremaz za izboljšanje oprijemljivosti pred nanašanjem naslednjih slojev,
• sanacija nekontroliranih razpok v estrihu,
•  sanacija odkruškov v podlagi,
• izravnava podlage z izravnalnimi masami,
• naravno sušenje ali prisilno razvlaževanje,
• čiščenje-odstranitev ostankov nedopustnih materialov s površine.</t>
  </si>
  <si>
    <t>• vse iz splošnih določil za vse vrste del,
• predhodni pregled in prevzem podlage v skladu z zahtevami iz teh »posebnih določil«,
• morebitno potrebni korektivni ukrepi za doseganje predpisanih zahtev, kot je določeno v teh »posebnih določilih«,
• ne glede na namembnost, velikost in lokacijo prostora, odstranitev viška nameščenega ločitvenega traku (iz materiala, ki duši prenos udarnega zvoka) debeline do 1 cm,  položenega ob izvedbi estrihov,
• izdelava vseh vrst dilatacij, kjer so potrebne oz. izvedene v podlagi,
• stenske obrobe oz. zaključne letve (če ni v popisu del določeno drugače),
• zaščitni premaz površine poda iz umetnih mas po dokončani vgradnji,
• tesnjenje ali primerna obdelava stikov z ostalimi elementi, vse potrebne obdelave ob prebojih in podobno,
• razne zaključne letve po izboru naročnika (če ni v popisu del določeno drugače),
• razne oteževalne okoliščine in dodatki se upoštevajo v enotnih cenah in se ne obračunajo v količinah, razen če je v opisu postavke drugače navedeno</t>
  </si>
  <si>
    <r>
      <rPr>
        <sz val="10"/>
        <rFont val="Verdana"/>
        <family val="2"/>
        <charset val="238"/>
      </rPr>
      <t xml:space="preserve"># </t>
    </r>
    <r>
      <rPr>
        <u/>
        <sz val="10"/>
        <rFont val="Verdana"/>
        <family val="2"/>
        <charset val="238"/>
      </rPr>
      <t>Etaže</t>
    </r>
    <r>
      <rPr>
        <sz val="10"/>
        <rFont val="Verdana"/>
        <family val="2"/>
        <charset val="238"/>
      </rPr>
      <t xml:space="preserve">: vse pozicije veljajo neglede na različnost etaž. </t>
    </r>
  </si>
  <si>
    <r>
      <rPr>
        <sz val="10"/>
        <rFont val="Verdana"/>
        <family val="2"/>
        <charset val="238"/>
      </rPr>
      <t xml:space="preserve"># </t>
    </r>
    <r>
      <rPr>
        <u/>
        <sz val="10"/>
        <rFont val="Verdana"/>
        <family val="2"/>
        <charset val="238"/>
      </rPr>
      <t>Nakloni</t>
    </r>
    <r>
      <rPr>
        <sz val="10"/>
        <rFont val="Verdana"/>
        <family val="2"/>
        <charset val="238"/>
      </rPr>
      <t>: nadomestilo za izvedbo tlakarskih del na obstoječ naklon podlage do 5 %  od vodoravnosti ne bo posebej priznano in ga je vračunati v ceno po enoti mere (c.e.m.). V c.e.m. izvedbe  je vkalkulirati tudi obdelavo morebitnih muld in grebenov.</t>
    </r>
  </si>
  <si>
    <r>
      <rPr>
        <sz val="10"/>
        <rFont val="Verdana"/>
        <family val="2"/>
        <charset val="238"/>
      </rPr>
      <t xml:space="preserve"># </t>
    </r>
    <r>
      <rPr>
        <u/>
        <sz val="10"/>
        <rFont val="Verdana"/>
        <family val="2"/>
        <charset val="238"/>
      </rPr>
      <t>Zapolnitev pokrovov</t>
    </r>
    <r>
      <rPr>
        <sz val="10"/>
        <rFont val="Verdana"/>
        <family val="2"/>
        <charset val="238"/>
      </rPr>
      <t xml:space="preserve">: Zapolnitev vgradnih elementov (npr. pokrovi jaškov) z talno oblogo istočasno z izvedbo obodnih površin, je vkalkulirati v c.e.m. izvedbe tlakarskih del. </t>
    </r>
  </si>
  <si>
    <t>• SIST EN 13488: mozaični parketni elementi,
• SIST EN 13489: večslojni parket,
• SIST EN 14041, SIST EN 685, SIST-TS CEN/TS 14472-1,2,3,4: netekstilne, tekstilne in laminatne talne obloge.</t>
  </si>
  <si>
    <t>Lastnosti talnih oblog:</t>
  </si>
  <si>
    <r>
      <rPr>
        <b/>
        <sz val="10"/>
        <rFont val="Verdana"/>
        <family val="2"/>
        <charset val="238"/>
      </rPr>
      <t>Lesene talne obloge</t>
    </r>
    <r>
      <rPr>
        <sz val="10"/>
        <rFont val="Verdana"/>
        <family val="2"/>
        <charset val="238"/>
      </rPr>
      <t xml:space="preserve"> morajo ustrezati standardu SIST EN 14342 </t>
    </r>
    <r>
      <rPr>
        <i/>
        <sz val="10"/>
        <rFont val="Verdana"/>
        <family val="2"/>
        <charset val="238"/>
      </rPr>
      <t>Lesene talne obloge – Lastnosti, ovrednotenje skladnosti in označevanje</t>
    </r>
    <r>
      <rPr>
        <sz val="10"/>
        <rFont val="Verdana"/>
        <family val="2"/>
        <charset val="238"/>
      </rPr>
      <t>. Omenjeni standard navaja lastnosti na gotovem podu, ki vključuje tudi lepilo in površinsko zaščito. Harmonizirani standard se sklicuje tudi druge standarde za lesene obloge:</t>
    </r>
  </si>
  <si>
    <t xml:space="preserve">• EN 13226 – Masivni parketni elementi s peresom in/ali utorom, 
• EN 13227 – Lamelirani parketni elementi iz masivnega lesa, 
• EN 13228 – Masivne lesene talne obloge vključno s kockami, 
• EN 13488 – Mozaični parketni elementi, 
• EN 13489 – Večslojni parketni elementi, 
• EN 13629 – Masivne sestavljene talne plošče iz lesa listavcev
• EN 13990 – Masivne talne plošče iz lesa iglavcev. </t>
  </si>
  <si>
    <r>
      <rPr>
        <b/>
        <sz val="10"/>
        <rFont val="Verdana"/>
        <family val="2"/>
        <charset val="238"/>
      </rPr>
      <t>Netekstilne, tekstilne in laminirane (plastene) talne obloge</t>
    </r>
    <r>
      <rPr>
        <sz val="10"/>
        <rFont val="Verdana"/>
        <family val="2"/>
        <charset val="238"/>
      </rPr>
      <t xml:space="preserve">;  vse druge talne obloge morajo ustrezati standardu SIST EN 14041: 2004 </t>
    </r>
    <r>
      <rPr>
        <i/>
        <sz val="10"/>
        <rFont val="Verdana"/>
        <family val="2"/>
        <charset val="238"/>
      </rPr>
      <t xml:space="preserve">Netekstile, tekstilne in laminirane (plastene) talne obloge – Lastnosti, ovrednotenje skladnosti in označevanje. </t>
    </r>
    <r>
      <rPr>
        <sz val="10"/>
        <rFont val="Verdana"/>
        <family val="2"/>
        <charset val="238"/>
      </rPr>
      <t>Standard zajema:</t>
    </r>
  </si>
  <si>
    <t>• netekstilne talne obloge, izdelane iz plastike, linoleja, plute ali gume (izvzete so prosto položene obloge);
• tekstilne obloge (izvzete so prosto položene obloge in preproge);
• laminatne talne obloge, talne plošče za prosto polaganje</t>
  </si>
  <si>
    <t>Harmonizirani standard se sklicuje tudi druge standarde za talne obloge:</t>
  </si>
  <si>
    <t xml:space="preserve">EN 548 –   Netekstilne talne obloge – Specifikacija za linolej brez vzorca in z vzorcem, 
EN 649 –   Netekstilne talne obloge – Homogene in heterogene polivinilkloridne talne obloge -
  Specifikacija 
EN 651 –   Netekstilne talne obloge – Polivinilkloridne talne obloge s penast o plastjo – 
  Specifikacija 
EN 652 –   Netekstilne talne obloge – Polivinilkloridne talne obloge s hrbtiščem na osnovi plute -
   Specifikacija 
EN 653 –   Netekstilne talne obloge – Penjene polivinilkloridne talne obloge – Specifikacija 
EN 654 –   Netekstilne talne obloge – Delno upogibljive polivinilkloridne plošče – Specifikacija 
EN 687 –   Netekstilne talne obloge – Specifikacija linoleja na plutinem hrbtišču brez 
  dekorativnega vzorca in z njim 
EN 1816 –  Netekstilne talne obloge – Specifikacija homogenih in heterogenih gladkih gumenih  talnih oblog spenastim hrbtiščem 
EN 1817 –  Netekstilne talne obloge – Specifikacija homogenih in heterogenih gladkih gumenih  talnih oblog 
EN 12199 –  Netekstilne talne obloge – Specifikacija homogenih in heterogenih reliefnih gumenih  talnih oblog 
EN 13329 –  Laminatne talne obloge – Elementi z zunanjo plastjo na osnovi aminoplastičnih 
   termostabilnih smol – Specifikacije, zahteve in preskusne metode 
EN 13553 –  Netekstilne talne obloge – Polivinilkloridne talne obloge za uporabo na izjemno  vlažnih površinah – Specifikacija 
SIST EN 15468:2008 – Laminatne talne obloge – Elementi z direktnim nanosom potiska in sloja iz umetne smole – Specifikacije, zahteve in preskusne metode. </t>
  </si>
  <si>
    <t>B.17.1</t>
  </si>
  <si>
    <t>Lamelirani parket</t>
  </si>
  <si>
    <t>Označevanje lameliranih parketnih elementov po SISIT EN 13227</t>
  </si>
  <si>
    <t xml:space="preserve">Oznake kakovostnih razredov za deščice lameliranega parketa iz masivnega lesa so : 
• razred z oznako Ο 
• razred z oznako ∆ 
• razred z oznako □ </t>
  </si>
  <si>
    <t>Dovoljene napake v posameznih razredih se nekoliko razlikujejo. Zahteve po standardu SIST EN 13227 – Lamelirani parketni elementi iz masivnega lesa so za dve značilni vrsti parketa: hrast in jesen/ javor navedene v tabeli spodaj. Dovoljene napake v lameliranih parketnih elementih Hrast (Quercus spp.):</t>
  </si>
  <si>
    <t>B.17.1.1</t>
  </si>
  <si>
    <r>
      <rPr>
        <sz val="10"/>
        <rFont val="Verdana"/>
        <family val="2"/>
        <charset val="238"/>
      </rPr>
      <t xml:space="preserve">Dobava in polaganje </t>
    </r>
    <r>
      <rPr>
        <b/>
        <sz val="10"/>
        <rFont val="Verdana"/>
        <family val="2"/>
        <charset val="238"/>
      </rPr>
      <t>masivnega lamelnega parketa</t>
    </r>
    <r>
      <rPr>
        <sz val="10"/>
        <rFont val="Verdana"/>
        <family val="2"/>
        <charset val="238"/>
      </rPr>
      <t xml:space="preserve"> s polnopovršinskim lepljenjem na pripravljeno podlago izvedenega s: </t>
    </r>
  </si>
  <si>
    <r>
      <rPr>
        <sz val="10"/>
        <rFont val="Verdana"/>
        <family val="2"/>
        <charset val="238"/>
      </rPr>
      <t xml:space="preserve"># </t>
    </r>
    <r>
      <rPr>
        <b/>
        <sz val="10"/>
        <rFont val="Verdana"/>
        <family val="2"/>
        <charset val="238"/>
      </rPr>
      <t xml:space="preserve">lamelni mozaik parket  </t>
    </r>
    <r>
      <rPr>
        <sz val="10"/>
        <rFont val="Verdana"/>
        <family val="2"/>
        <charset val="238"/>
      </rPr>
      <t xml:space="preserve">iz 5-6 deščic na mrežasti podlagi, ki tvorijo </t>
    </r>
    <r>
      <rPr>
        <b/>
        <sz val="10"/>
        <rFont val="Verdana"/>
        <family val="2"/>
        <charset val="238"/>
      </rPr>
      <t xml:space="preserve">kvadrate velikosti 16 × 16 cm. </t>
    </r>
    <r>
      <rPr>
        <sz val="10"/>
        <rFont val="Verdana"/>
        <family val="2"/>
        <charset val="238"/>
      </rPr>
      <t xml:space="preserve">Vlažnost parketa mora biti med 8-10 %.  </t>
    </r>
  </si>
  <si>
    <r>
      <rPr>
        <sz val="10"/>
        <rFont val="Verdana"/>
        <family val="2"/>
        <charset val="238"/>
      </rPr>
      <t xml:space="preserve"># brušenje in </t>
    </r>
    <r>
      <rPr>
        <b/>
        <sz val="10"/>
        <rFont val="Verdana"/>
        <family val="2"/>
        <charset val="238"/>
      </rPr>
      <t xml:space="preserve">lakiranje parketa </t>
    </r>
    <r>
      <rPr>
        <sz val="10"/>
        <rFont val="Verdana"/>
        <family val="2"/>
        <charset val="238"/>
      </rPr>
      <t>z vodnim lakom (poliuretan - akrilna disperzija) - polmat. Minimalno trije premazi.</t>
    </r>
  </si>
  <si>
    <t>V ceno po e.m. je vključiti:</t>
  </si>
  <si>
    <t># priprava podlage in zaščita že zaključenih del</t>
  </si>
  <si>
    <r>
      <rPr>
        <sz val="10"/>
        <rFont val="Verdana"/>
        <family val="2"/>
        <charset val="238"/>
      </rPr>
      <t xml:space="preserve"># dobava in </t>
    </r>
    <r>
      <rPr>
        <b/>
        <sz val="10"/>
        <rFont val="Verdana"/>
        <family val="2"/>
        <charset val="238"/>
      </rPr>
      <t>polaganje masivnih zaključnih (kotnih) letev višine min. 30 mm</t>
    </r>
    <r>
      <rPr>
        <sz val="10"/>
        <rFont val="Verdana"/>
        <family val="2"/>
        <charset val="238"/>
      </rPr>
      <t>. Vrsta lesa enaka kot parket.</t>
    </r>
  </si>
  <si>
    <r>
      <rPr>
        <sz val="10"/>
        <rFont val="Verdana"/>
        <family val="2"/>
        <charset val="238"/>
      </rPr>
      <t xml:space="preserve"># dobava in </t>
    </r>
    <r>
      <rPr>
        <b/>
        <sz val="10"/>
        <rFont val="Verdana"/>
        <family val="2"/>
        <charset val="238"/>
      </rPr>
      <t xml:space="preserve">polaganje ločilnih profilov </t>
    </r>
    <r>
      <rPr>
        <sz val="10"/>
        <rFont val="Verdana"/>
        <family val="2"/>
        <charset val="238"/>
      </rPr>
      <t>z ostalimi talnimi oblogami iz medenine ali aluminija, deb. vsaj 2 mm</t>
    </r>
  </si>
  <si>
    <t>B.17.1.1.1.</t>
  </si>
  <si>
    <r>
      <rPr>
        <b/>
        <sz val="10"/>
        <rFont val="Verdana"/>
        <family val="2"/>
        <charset val="238"/>
      </rPr>
      <t>Lamelni hrastov parket 16x16</t>
    </r>
    <r>
      <rPr>
        <sz val="10"/>
        <rFont val="Verdana"/>
        <family val="2"/>
        <charset val="238"/>
      </rPr>
      <t xml:space="preserve">; kakovostni razred z oznako ∆ </t>
    </r>
  </si>
  <si>
    <t># pozicija: talne sestave T1, T6</t>
  </si>
  <si>
    <t>B.17.1.1.1.B2</t>
  </si>
  <si>
    <t>B.17.1.1.1.B3</t>
  </si>
  <si>
    <t>B.17.1.1.1.B5</t>
  </si>
  <si>
    <t>B.17.1.1.1.B6</t>
  </si>
  <si>
    <t>B.17.1.1.1.B8</t>
  </si>
  <si>
    <t>B.17.1.1.1.B9</t>
  </si>
  <si>
    <t>B.17.9.</t>
  </si>
  <si>
    <t>B.17.9.1.</t>
  </si>
  <si>
    <r>
      <rPr>
        <sz val="10"/>
        <rFont val="Verdana"/>
        <family val="2"/>
        <charset val="238"/>
      </rPr>
      <t>Dobava in vgradnja</t>
    </r>
    <r>
      <rPr>
        <b/>
        <sz val="10"/>
        <rFont val="Verdana"/>
        <family val="2"/>
        <charset val="238"/>
      </rPr>
      <t xml:space="preserve"> pokrivnih / zaključnih profilov</t>
    </r>
    <r>
      <rPr>
        <sz val="10"/>
        <rFont val="Verdana"/>
        <family val="2"/>
        <charset val="238"/>
      </rPr>
      <t xml:space="preserve">: </t>
    </r>
  </si>
  <si>
    <t>B.17.9.1.1.</t>
  </si>
  <si>
    <r>
      <rPr>
        <sz val="10"/>
        <rFont val="Verdana"/>
        <family val="2"/>
        <charset val="238"/>
      </rPr>
      <t xml:space="preserve">Pokrivni / zaključni </t>
    </r>
    <r>
      <rPr>
        <b/>
        <sz val="10"/>
        <rFont val="Verdana"/>
        <family val="2"/>
        <charset val="238"/>
      </rPr>
      <t>profil 31 do 50 mm</t>
    </r>
  </si>
  <si>
    <t># ob stikih z drugo talno oblogo, na dilataciji, itd. (po posebnem naročilu)</t>
  </si>
  <si>
    <t>B.17.9.1.1.B2.</t>
  </si>
  <si>
    <t>B.17.9.1.1.B3.</t>
  </si>
  <si>
    <t>B.17.9.1.1.B5.</t>
  </si>
  <si>
    <t>B.17.9.1.1.B6.</t>
  </si>
  <si>
    <t>B.17.9.1.1.B8.</t>
  </si>
  <si>
    <t>B.17.9.1.1.B9.</t>
  </si>
  <si>
    <t>STROJNE INŠTALACIJE</t>
  </si>
  <si>
    <t>E.B2.</t>
  </si>
  <si>
    <t>objekt B2 (tip A2)</t>
  </si>
  <si>
    <t>R E K A P I T U L A C I J A</t>
  </si>
  <si>
    <t>Cene po e.m. morajo vsebovati:</t>
  </si>
  <si>
    <t>• vse iz splošnih določil za vse vrste del,
• dodatke za oteževalne okoliščine, razen kadar je v opisu postavke drugače navedeno.</t>
  </si>
  <si>
    <t>#  v ceni enote je obvezno vključiti dobavo in montažo za pravilno funkcioniranje posameznih sistemov in elementov objekta, navedenih v tem popisu del.</t>
  </si>
  <si>
    <t># v ceni enote je obvezno zajeti izdelavo vseh potrebnih detajlov in dopolnilnih del, ki so potrebna za dokončanje posameznih del, tudi če potrebni detajli in zaključki niso podrobno navedeni in opisani v popisu del in so ta dopolnila nujna za pravilno funkcioniranje posameznih sistemov in elementov SI objekta.</t>
  </si>
  <si>
    <t>E.1.B2.</t>
  </si>
  <si>
    <t>E.2.B2.</t>
  </si>
  <si>
    <t>E.3.B2.</t>
  </si>
  <si>
    <t>E.4.B2.</t>
  </si>
  <si>
    <t>E.5.B2.</t>
  </si>
  <si>
    <t>Vodovod in kanalizacija (VoKa)</t>
  </si>
  <si>
    <t>VODOVOD IN KANALIZACIJA</t>
  </si>
  <si>
    <t>Izbrana oprema mora biti skladna s standardi za opremo, ki so navedeni v tehničnem poročilu.</t>
  </si>
  <si>
    <r>
      <t>• nova vodovodna napeljava mora imeti na dovodu ventil, ki omogoča zapiranje vode za celotno stanovanje,
• izpustni ventili in sifoni za umivalnike ne smejo biti PVC izvedbe,
• za talne odtoke je o</t>
    </r>
    <r>
      <rPr>
        <b/>
        <sz val="10"/>
        <rFont val="Verdana"/>
        <family val="2"/>
        <charset val="238"/>
      </rPr>
      <t>bvezna je uporaba takšnih s tesnilno prirobnico,</t>
    </r>
    <r>
      <rPr>
        <sz val="10"/>
        <rFont val="Verdana"/>
        <family val="2"/>
        <charset val="238"/>
      </rPr>
      <t xml:space="preserve"> v katero je vgrajena manšeta najmanj 30 × 30 cm in materiala, kompatibilnega z izbranim sistemom tesnjenja pred širjenjem vlage,
• možna je dobava in vgradnja samo takšnih pršnih kadi, za katere proizvajalec deklarira kompatibilnost s tuš kabino, ki ustreza zahtevam iz popisa del,
• v primerih dobave in vgradnje pršne kadi z akrilno oblogo mora biti keramična obloga izvedena tudi po površinah, ki jih ta kad prekriva.</t>
    </r>
  </si>
  <si>
    <t>E.1.1.1.B2.</t>
  </si>
  <si>
    <t>Kompleten konzolni ročni umivalnik  širine ~ 60 cm, 1. kvalitete po, sestoječ se iz:</t>
  </si>
  <si>
    <r>
      <t>*umivalniške konzolne školjke iz sanitarnega porcelana bele barve s</t>
    </r>
    <r>
      <rPr>
        <b/>
        <sz val="10"/>
        <rFont val="Verdana"/>
        <family val="2"/>
        <charset val="238"/>
      </rPr>
      <t xml:space="preserve"> </t>
    </r>
    <r>
      <rPr>
        <sz val="10"/>
        <rFont val="Verdana"/>
        <family val="2"/>
        <charset val="238"/>
      </rPr>
      <t>prelivno odprtino, srednjega cenovnega razreda po izboru naročnika/projektanta, pritrjene v steno s kromiranimi vijaki in ustreznimi zidnimi vložki;</t>
    </r>
  </si>
  <si>
    <t>*kromirane medeninaste enoročne stoječe baterije za hladno in toplo vodo z veznima cevkama F 10 mm za ročni umivalnik;</t>
  </si>
  <si>
    <t>*kromiranega odtočnega ventila F 32 mm z gumijastim tesnilom s čepom na vzvodu, povezanim z iztočno mešalno baterijo;</t>
  </si>
  <si>
    <t>*kromiranega medeninastega odtočnega sifona P oblike z vezno cevjo  F 32 mm in kromirano rozeto;</t>
  </si>
  <si>
    <t>*dveh kotnih regulirnih ventilov s kromiranim oprijemom in rozeto, nazivne velikosti G1/2” x G3/8”;</t>
  </si>
  <si>
    <t>*pritrdilnega, tesnilnega materijala, skupaj s tesnenjem roba umivalnika s steno s trajno elastičnim materijalom;</t>
  </si>
  <si>
    <t>E.1.1.2.B2.</t>
  </si>
  <si>
    <t>Kompleten konzolni ročni kotni umivalnik  dimenzije max 40x40 cm, 1. kvalitete, sestoječ se iz:</t>
  </si>
  <si>
    <t>E.1.2.B2.</t>
  </si>
  <si>
    <t>Kompletno stranišče 1. kvalitete, srednjega cenovnega razreda po izboru naročnika/projektanta, sestoječe se iz:</t>
  </si>
  <si>
    <t>*samostoječe školjke iz sanitarnega porcelana bele barve z stranskim izlivom po DIN 1385, 6.del, standardne montažne višine 400 mm, z vgrajenim zadnjim iztokom s P sifonom. Sestavni del školjke je polna sedežna deska iz umetne mase z gumijastimi odbijači in s pokrovom, skupaj z vijakoma in krilnima maticama za pritrditev na školjko;</t>
  </si>
  <si>
    <r>
      <t xml:space="preserve">*nadometnega splakovalnika, opremljenega z izolacijo proti rosenju, s prostornino 6-9 l, ki omogoča priklop vode s strani ali pa od zadaj in ima proženje predvideno spredaj preko deljene ali stop varčevalne tipke. Skupaj s kotnim regulirnim ventilom z armirano zvijavo cevjo nazivne velikosti G1/2” x G3/8”. Sestavni deli splakovalnika so še PO splakovalna cev z izolacijsko oblogo fi 56 mm in </t>
    </r>
    <r>
      <rPr>
        <b/>
        <sz val="10"/>
        <rFont val="Verdana"/>
        <family val="2"/>
        <charset val="238"/>
      </rPr>
      <t>set za podaljšanje</t>
    </r>
    <r>
      <rPr>
        <sz val="10"/>
        <rFont val="Verdana"/>
        <family val="2"/>
        <charset val="238"/>
      </rPr>
      <t>;</t>
    </r>
  </si>
  <si>
    <t>E.1.3.B2.</t>
  </si>
  <si>
    <t>Pršna celica 1. kvalitete, srednjega cenovnega razreda po izboru naročnika/projektanta, sestoječa se iz:</t>
  </si>
  <si>
    <t>*pršne kadi izdelane iz emailiranega akrila bele barve, dimenzije do  900x900 mm, skupaj s kromiranim odtočnim ventilom ter sifonom kot smradno zaporo;</t>
  </si>
  <si>
    <t>*enoročne kromirane medeninaste stenske mešalne baterije DN 15, ki je opremljena z nepremičnim iztokom ter z iztokom s kromirano zvijavo pršno cevjo, objemko in pršno glavo, nameščeno v krogličnem ležišču na pomični stenski konzoli;</t>
  </si>
  <si>
    <r>
      <t>*kromiranega odtočnega stenskega iztoka s sifonom s pretočnostjo AW</t>
    </r>
    <r>
      <rPr>
        <vertAlign val="subscript"/>
        <sz val="10"/>
        <rFont val="Verdana"/>
        <family val="2"/>
        <charset val="238"/>
      </rPr>
      <t>s</t>
    </r>
    <r>
      <rPr>
        <sz val="10"/>
        <rFont val="Verdana"/>
        <family val="2"/>
        <charset val="238"/>
      </rPr>
      <t xml:space="preserve"> = 0,7 l/s, nazivne velikosti fi 50 mm;</t>
    </r>
  </si>
  <si>
    <t>E.1.4.B2.</t>
  </si>
  <si>
    <t>Oprema za priklop pralnega stroja, ki se sestoji iz naslednje opreme:</t>
  </si>
  <si>
    <t>*medeninastega kromiranega iztočnega ventila PN 10 z varovalko z zračenjem in zaporo za povratno vodo po DIN 1988, 4. del, z oznako DVGW in priključkom za zvijavo cev, skupaj s kromiranim privijalom s ploščatim tesnenjem in gumijevim tesnilom, nazivne velikosti DN 15;</t>
  </si>
  <si>
    <t>*zidnega priključka za odtok pralnega stroja, sestoječega se iz priključnega narebrenega nastavka fi 25 mm, privijačenega na ohišje iz povišanim temperaturam odporne umetne mase, s smradno zaporo s S sifonom in odtočnim priključkom fi 32 mm, ter kromirane prekrivne ploščice, skupaj s tesnilnim in pritrdilnim materijalom;</t>
  </si>
  <si>
    <t>E.1.5.B2.</t>
  </si>
  <si>
    <t>Samo izvedba priključkov za pomivalno korito, sestoječega se iz naslednje opreme:</t>
  </si>
  <si>
    <t>*dveh podometnih regulirnih ventilov s kromirano kapo in rozeto, G1/2;</t>
  </si>
  <si>
    <t>*zidnega priključka za odtok fi 50 mm;</t>
  </si>
  <si>
    <t>E.1.6.B2.</t>
  </si>
  <si>
    <t>Samo izvedba priključkov za pomivalni stroj, sestoječega se iz naslednje opreme:</t>
  </si>
  <si>
    <t>* podometnega regulirnega ventilas kromirano kapo in rozeto, G1/2;</t>
  </si>
  <si>
    <t>E.1.7.B2.</t>
  </si>
  <si>
    <t>Stensko ogledalo s posnetimi robovi, okvirne velikosti 600x400 mm, z okvirjem ali brez, po izbiri investitorja, skupaj s pritrdilnim materijalom</t>
  </si>
  <si>
    <t>kompl.</t>
  </si>
  <si>
    <t>E.1.8.B2.</t>
  </si>
  <si>
    <t>Talni sifon s smradno zaporo, pretočne izvedbe s priključkoma F 50 mm, vse iz umetne mase, skupaj s kromano prekrivno ploščico iz litega železa. S tesnilno prirobnico, v katero je vgrajena manšeta najmanj 30x30 cm in materiala kompatibilnega z izbranim sistemom tesnenja pred širjenjem vlage</t>
  </si>
  <si>
    <t>E.1.9.B2.</t>
  </si>
  <si>
    <r>
      <t>Krilni horizontalni vodomer z mokrim mehanizmom za hladno vodo, nazivnega pretoka 2,5 m</t>
    </r>
    <r>
      <rPr>
        <vertAlign val="superscript"/>
        <sz val="10"/>
        <rFont val="Verdana"/>
        <family val="2"/>
        <charset val="238"/>
      </rPr>
      <t>3</t>
    </r>
    <r>
      <rPr>
        <sz val="10"/>
        <rFont val="Verdana"/>
        <family val="2"/>
        <charset val="238"/>
      </rPr>
      <t>/h, za NP 10, nazivne velikosti DN 20, skupaj s finim filtrom na vstopni strani ter privijaloma s ploščatim tesnenjem, vložkom za vodomer (nepovratnim ventilom), podaljševalnim kosom, konzolo za montažo, ter tesnilnim in drobnim namestitvenim materialom</t>
    </r>
  </si>
  <si>
    <t>Kromirana krogelna pipa s teflonskim tesnenjem za hladno ali toplo vodo navojne izvedbe PN 10, s čepom in tesnilom za izpust vode, skupaj z ročko odgovarjajoče barve (hladna-modra, topla-rdeča), 
nazivne velikosti</t>
  </si>
  <si>
    <t>E.1.10.1.B2.</t>
  </si>
  <si>
    <t>DN15</t>
  </si>
  <si>
    <t>E.1.10.2.B2.</t>
  </si>
  <si>
    <t>DN20</t>
  </si>
  <si>
    <t>E.1.10.3.B2.</t>
  </si>
  <si>
    <t>DN25</t>
  </si>
  <si>
    <t>E.1.10.4.B2.</t>
  </si>
  <si>
    <t>DN32</t>
  </si>
  <si>
    <t>E.1.10.5.B2.</t>
  </si>
  <si>
    <t>DN40</t>
  </si>
  <si>
    <t>E.1.11.B2.</t>
  </si>
  <si>
    <t xml:space="preserve">Večnamenska, sistemska predizolirana cev za hladno ali toplo sanitarno vodo. Fleksibilna (do fi 32) večplastna za kisik nepropustna cev PE-Xa / Al / PE-X. Spajanje po sistemu PRESS ali pa s posebnimi navojnimi fitingi z obročem in matico. Cev ima ustrezna dokazila o primernosti skladno z DVGW-W 542. Nazivna velikost, vključno s spojnimi in oblikovnimi elementi, skupne dolžine </t>
  </si>
  <si>
    <t>E.1.11.1.B2.</t>
  </si>
  <si>
    <t>m</t>
  </si>
  <si>
    <t>E.1.11.2.B2.</t>
  </si>
  <si>
    <t>E.1.11.3.B2.</t>
  </si>
  <si>
    <t>E.1.11.4.B2.</t>
  </si>
  <si>
    <t>E.1.11.5.B2.</t>
  </si>
  <si>
    <t>E.1.11.6.B2.</t>
  </si>
  <si>
    <t>DN50</t>
  </si>
  <si>
    <t>E.1.12.B2.</t>
  </si>
  <si>
    <t xml:space="preserve">Toplotna, parozaporna izolacija PE-RT cevi hladne in tople sanitarne vode, vodenih v tlaku in v zidnih utorih. Izolacija je v obliki cevakov v debelini 5 mm, 
za dimenzijo cevi </t>
  </si>
  <si>
    <t>E.1.12.1.B2.</t>
  </si>
  <si>
    <t>E.1.12.2.B2.</t>
  </si>
  <si>
    <t>E.1.12.3.B2.</t>
  </si>
  <si>
    <t>E.1.12.4.B2.</t>
  </si>
  <si>
    <t>E.1.12.5.B2.</t>
  </si>
  <si>
    <t>E.1.12.6.B2.</t>
  </si>
  <si>
    <t>E.1.13.B2.</t>
  </si>
  <si>
    <t xml:space="preserve">Kanalizacijska  cev iz umetne mase s spajanjem z obojkami po DIN 19538, vrsta PVC, skupaj z oblikovnimi kosi in gumijastimi tesnili, nazivne velikosti:
</t>
  </si>
  <si>
    <t>E.1.13.1.B2.</t>
  </si>
  <si>
    <t>F 50</t>
  </si>
  <si>
    <t>E.1.13.2.B2.</t>
  </si>
  <si>
    <t>F 75</t>
  </si>
  <si>
    <t>E.1.13.3.B2.</t>
  </si>
  <si>
    <t>F 110</t>
  </si>
  <si>
    <t>E.1.14.B2.</t>
  </si>
  <si>
    <r>
      <t xml:space="preserve">Kanalizacijska nizkošumna cev iz umetne mase s spajanjem z obojkami. Šumnost skladno z EN 14366. Material PP. Skupaj z oblikovnimi kosi in gumijastimi tesnili, nazivne velikosti
</t>
    </r>
    <r>
      <rPr>
        <sz val="10"/>
        <rFont val="Symbol"/>
        <family val="1"/>
        <charset val="2"/>
      </rPr>
      <t/>
    </r>
  </si>
  <si>
    <t>E.1.14.1.B2.</t>
  </si>
  <si>
    <t>E.1.14.2.B2.</t>
  </si>
  <si>
    <t>E.1.15.B2.</t>
  </si>
  <si>
    <t>Čistilni kos PP s pritrdilnim in tesnilnim materialom
ø  50</t>
  </si>
  <si>
    <t>E.1.16.B2.</t>
  </si>
  <si>
    <t>Polipropilenska PP-HT odzračna strešna kapa (ali po izboru arhitekta) skupaj z strešno obrobo ter pritrdilnim in tesnilnim materialom
ø  50</t>
  </si>
  <si>
    <t>E.1.17.B2.</t>
  </si>
  <si>
    <t>Čistilni kos PP s pritrdilnim in tesnilnim materialom
ø  110</t>
  </si>
  <si>
    <t>E.1.18.B2.</t>
  </si>
  <si>
    <t>Polipropilenska PP-HT odzračna strešna kapa (ali po izboru arhitekta) skupaj z strešno obrobo ter pritrdilnim in tesnilnim materialom
ø  110</t>
  </si>
  <si>
    <t>E.1.19.B2.</t>
  </si>
  <si>
    <r>
      <t>Električni grelni kabel za spremno ogrevanje cevi tople sanitarne vode. Temperatura gretja minimalno 30</t>
    </r>
    <r>
      <rPr>
        <vertAlign val="superscript"/>
        <sz val="10"/>
        <rFont val="Verdana"/>
        <family val="2"/>
        <charset val="238"/>
      </rPr>
      <t>o</t>
    </r>
    <r>
      <rPr>
        <sz val="10"/>
        <rFont val="Verdana"/>
        <family val="2"/>
        <charset val="238"/>
      </rPr>
      <t>C. Dodatna parozaporna  toplotna  izolacija ogrevanega dela cevi z cevaki v debelini min10mm.</t>
    </r>
  </si>
  <si>
    <t>E.1.20.B2.</t>
  </si>
  <si>
    <t>Izvedba tlačnega preskusa delov vodovodne napeljave s hladno vodo 12 bar - zajeto v enotnih cenah</t>
  </si>
  <si>
    <t>E.1.21.B2.</t>
  </si>
  <si>
    <t>Izvedba preskusa delov kanalizacijske napeljave na tesnost in pretok - zajeto v enotnih cenah</t>
  </si>
  <si>
    <t>E.1.22.B2.</t>
  </si>
  <si>
    <t xml:space="preserve">Izdelava montažnih risb in postavitvenih detajlov (“shop drawings”) za potrebe izvedbe na gradbišču na podlagi izbrane in potrjene opreme s potrditvijo obojih s strani odgovornega projektanta </t>
  </si>
  <si>
    <t>E.1.23.B2.</t>
  </si>
  <si>
    <t>Po podpisu pogodbe in skladno s časovnim načrtom priprava in predaja tehničnih predlogov ponujene strojne opreme v potrditev, ki zajemajo vse iz popisa zahtevane tehnične podatke, tovarniške risbe postavitve  in dokazila s potrdili o ustreznosti  v štirih izvodih. Pri tem morajo biti podani tehnični podatki in risbe povsem usklajeni z zahtevanim obsegom in se morajo povsem nanašati na natančno ponujeni tip in velikost ter ne samo na vrsto opreme – enostavne fotokopije iz generalnega kataloga proizvajalcev v namen potrjevanja opreme niso sprejemljive! Nobeno naročilo ponujene opreme ne more biti sprovedeno, dokler ni s strani investitorja pooblaščen(e)ih oseb(e) izvedena preverba ustreznosti in ta tudi pisno potrjena</t>
  </si>
  <si>
    <t>E.1.24.B2.</t>
  </si>
  <si>
    <t>Sprotno beleženje vseh sprememb, nastalih med izvedbo z vrisovanjem v PZI načrt ter obveščanje odgovornega projektanta (OP) o njih s pridobitvijo njegovih soglasij nanje in izdelava projekta izvedenih del (PID) v štirih izvodih v zahtevanem obsegu iz 43. člena Pravilnika o projektni in tehnični dokumentaciji (Ur.l. RS, št. 66/04)</t>
  </si>
  <si>
    <t>E.1.25.B2.</t>
  </si>
  <si>
    <t>Začetna ter končna dela, prevozni, opravilni, zavarovalni in ostali splošni stroški, zapisniško vodeno vreguliranje in preizkušanje vseh sistemov v predpisanem obsegu iz pravil stroke ter prva predaja sistema upravniku objekta in usposobitev osebja za vzdrževanje in obratovanje ter dokončna skupna potrditev ustreznosti po 10-12 mesecih</t>
  </si>
  <si>
    <t>Ogrevanje in hlajenje (OgHla)</t>
  </si>
  <si>
    <t>OGREVANJE</t>
  </si>
  <si>
    <t>V ceni enote je obvezno vključiti dobavo in montažo za pravilno funkcioniranje posameznih sistemov in elementov objekta, navedenih v nadaljevanju.</t>
  </si>
  <si>
    <t>E.2.1.B2.</t>
  </si>
  <si>
    <t xml:space="preserve">Kompaktni ploščati radiator z vgrajenim termostatskim ventilom, izdelan iz jeklene pločevine debeline 1,25 mm po DIN 1541, preizkušen na tlak 13 bar in predviden za obratovalni tlak 10 bar in delovno temperaturo do 110 ºC. Toplotna moč preizkušena in zavedena po DIN 4704, v tabelah proizvajalca pa podana za temperaturni sistem ogrevne vode 55/45 ºC pri temperaturi prostora 20 ºC. Radiator je opremljen s spodnjima sredinskima priključkoma. Na stranskih priključkih je opremljen še s kromiranim odzračevalnim ventilom in čepom, ter hitromontažnimi konzolami oziroma stoječimi konzolami ter montažno šablono.  Radiator je bele barve. </t>
  </si>
  <si>
    <t>E.2.1.1.B2.</t>
  </si>
  <si>
    <t>22VM/900/400</t>
  </si>
  <si>
    <t>E.2.1.2.B2.</t>
  </si>
  <si>
    <t>22VM/900/600</t>
  </si>
  <si>
    <t>E.2.1.3.B2.</t>
  </si>
  <si>
    <t>22VM/900/800</t>
  </si>
  <si>
    <t>E.2.1.4.B2.</t>
  </si>
  <si>
    <t>22VM/600/400</t>
  </si>
  <si>
    <t>E.2.1.5.B2.</t>
  </si>
  <si>
    <t>22VM/600/600</t>
  </si>
  <si>
    <t>E.2.1.6.B2.</t>
  </si>
  <si>
    <t>11VM/600/600</t>
  </si>
  <si>
    <t>E.2.2.B2.</t>
  </si>
  <si>
    <t>Kopalniški belo barvan radiator velikost 1134-600, 760 W, izdelan iz brezšivnih jeklenih cevi s priključki 3 x G ½” (2 x spodaj in 1 x zgoraj), preizkušen na tlak 13 bar in predviden za obratovalni tlak 10 bar ter delovno temperaturo do 110 ºC. Radiator je opremljen z integriranim termostatskim ventilom; ventilska priključna armatura za dvocevni sistem, kotne izvedbe, za DION-VM; pokrivna rozeta za ventil kotne izvedbe; odzračni čep 1/4", čep 1/2" (2 kos); stenska konzola (2 kos).</t>
  </si>
  <si>
    <t>E.2.3.B2.</t>
  </si>
  <si>
    <t xml:space="preserve">Blok priključek za radiatorje z vgrajenim ventilom za dvocevne sisteme ogrevanja z medosno razdaljo 50 mm, ravne izvedbe za delovni tlak 10 bar ter delovno temperaturo do 120 °C, s privijaloma s konusnim tesnenjem G ¾”, skupaj z zaščitnima pokrovoma, zapornima vijakoma ter opremljen še s tlačnima spojkama za mapress cevi, nazivne velikosti fi 12x1 </t>
  </si>
  <si>
    <t>E.2.4.B2.</t>
  </si>
  <si>
    <t>Termostatska glava za radiatorje z vgrajenim ventilom kot samodejni proporcionalni regulator z območjem nastavitve 5-26 °C, z vgrajenim tipalom v katerem je kovinski meh, napolnjen s posebnim plinom, ki ga neposredno krmili temperatura prostora. Model je opremljen s protizmrzovalno zaščito in zatiči za omejevanje največje oziroma najmanjše vrednosti temperature na spominskem obroču. Termostatska glava je opremljena z navojnim priključkom M30x1,5 za namestitev na ventil.</t>
  </si>
  <si>
    <t>E.2.5.B2.</t>
  </si>
  <si>
    <t xml:space="preserve">ULTRAZVOČNI MERILNIK TOPLOTNE ENERGIJE DN15 z računsko enoto  Qn=0,6m3/h, skupaj s temperaturnimi tipali, vgradnim kompletom, skupaj  z  modulom za daljinsko odčitavanje. Merilnik mora imeti omrežno napajanje.                                                                                        </t>
  </si>
  <si>
    <t>E.2.6.B2.</t>
  </si>
  <si>
    <t>Tipski razdelilnik za dovod in povratek z  priključkom 1x DN20  in 2xDN15</t>
  </si>
  <si>
    <t>E.2.7.B2.</t>
  </si>
  <si>
    <t>Tipski razdelilnik za dovod in povratek z  priključkom 1x DN20  in 3xDN15</t>
  </si>
  <si>
    <t>E.2.8.B2.</t>
  </si>
  <si>
    <t>Krogelni ventil s polnim pretokom, sestoječ se iz niklanega ohišja iz prešane medenine Ms58, z vgrajeno kromano kovano kroglo iz medenine, ki ima tesnilo iz teflona PTFE, podaljšanim vretenom in dolgo ročico iz silumina odgovarjajoče barve (modra-hladno, rdeča-toplo). Delovna temperatura do +120 °C pri PN 16, nazivne velikosti:</t>
  </si>
  <si>
    <t>E.2.8.1.B2.</t>
  </si>
  <si>
    <t>E.2.8.2.B2.</t>
  </si>
  <si>
    <t>E.2.9.B2.</t>
  </si>
  <si>
    <t>Navojni balensirni ventili  z merilnimi nastavki enakovredno oz. boljše kot Danfoss, MSV-BD. Skupaj z nastavitvijo pretoka na ventilu.</t>
  </si>
  <si>
    <t>E.2.9.1.B2.</t>
  </si>
  <si>
    <t>E.2.10.B2.</t>
  </si>
  <si>
    <t>Predizolirane bakrene cevi (debelina izolacije 13mm), ki se uporabljajo v hladilni tehniki, to je brez kisika in razmaščene, po EN 12735-1 vključno s spojnimi ter oblikovnimi kosi po EN 1254-1, -4 in -5, ki so primerni za kapilarno spajkanje. Spajanje cevi in spojnih kosov se izvaja izključno s trdim spajkanjem s srebrovo spajko v zaščitni atmosferi N2. Za pritrjevanje cevi, ki se izvaja v razdaljah največ 2m, se uporabljajo izključno tovarniško izdelani kosi sistemskega proizvajalca iz kromiranega jekla ali bakra; velikost cevi:</t>
  </si>
  <si>
    <t>E.2.10.1.B2.</t>
  </si>
  <si>
    <t>F 6,35x1 mm</t>
  </si>
  <si>
    <t>E.2.10.2.B2.</t>
  </si>
  <si>
    <t>F 9,52x1 mm</t>
  </si>
  <si>
    <t>E.2.11.B2.</t>
  </si>
  <si>
    <t>E.2.11.1.B2.</t>
  </si>
  <si>
    <t>E.2.11.2.B2.</t>
  </si>
  <si>
    <t>E.2.11.3.B2.</t>
  </si>
  <si>
    <t>E.2.11.4.B2.</t>
  </si>
  <si>
    <t>E.2.12.B2.</t>
  </si>
  <si>
    <t>Toplotna in protikondenčna izolacija cevi z materijalom iz penastega polietilena z zaprto celično strukturo, predvidena za temperaturo medija do +102 °C, razreda po DIN 4102 – B1 – težko gorljiv, ne kaplja in širi ognja, s toplotno prevodnostjo l &lt; 0,038 W/mK pri 10 °C, zmanjšanjem prenosa zvoka po DIN 4109 za 26 dB(A), debeline 15 mm, skupaj z originalnim lepilom na osnovi polikloroprenov, za cev nazivne velikosti:</t>
  </si>
  <si>
    <t>E.2.12.1.B2.</t>
  </si>
  <si>
    <t>E.2.12.2.B2.</t>
  </si>
  <si>
    <t>E.2.12.3.B2.</t>
  </si>
  <si>
    <t>E.2.12.4.B2.</t>
  </si>
  <si>
    <t>E.2.13.B2.</t>
  </si>
  <si>
    <t>Obešalni in pritrdilni materijal za cevovode, izdelan iz različnih jeklenih pocinkanih profilov, objemnih trakov izdelanih iz luknjičastega pocinkanega jeklenega traku, vijakov, matic in zidnih vložkov</t>
  </si>
  <si>
    <t>E.2.14.B2.</t>
  </si>
  <si>
    <t>Izvedba tlačnega preskusa delov napeljave s hladno vodo 4 bar - zajeto v enotnih cenah</t>
  </si>
  <si>
    <t>E.2.15.B2.</t>
  </si>
  <si>
    <t>E.2.16.B2.</t>
  </si>
  <si>
    <t>E.2.17.B2.</t>
  </si>
  <si>
    <t>E.2.18.B2.</t>
  </si>
  <si>
    <t>Prezračevalni sistem (PrSi))</t>
  </si>
  <si>
    <t>PREZRAČEVANJE</t>
  </si>
  <si>
    <t>E.3.1.B2.</t>
  </si>
  <si>
    <t xml:space="preserve">Dobava, montaža, priklop in zagon dovodno odvodne klimatske naprave za prezračevanje kompaktne stropne izvedbe. Komplet s pritrdilnim materialom in priklopi na kanalske in cevne sisteme ter elektro omrežje.
Naprava je izdelana iz zvočne in toplotne zaščite minimalne debeline 20 mm kar zagotavlja, da je naprava brez toplotnih mostov, zunanja zaščita je izdelana iz pločevine minimalne debeline 0,8 mm kar zagotavlja odpornost in togost ohišja, viskoko učinkotega ploščnega protitočnega rekuperatorja toplote iz aluminija z učinkovitostjo vračanja odpadne toplote v zimskem režimu delovanja vsaj 80 %, dveh direktno gnanih ventilatorjev z EC stopenjskimi elektromotorji, dveh kompaktnih filtrov z učinkovitostjo filtracije G4. V napravi je vgrajen tudi zbiralnik za odvod kondenza. </t>
  </si>
  <si>
    <t>Lokacija: stanovanja</t>
  </si>
  <si>
    <t>Minimalne tehnične zahteve za ohišje:
- pločevina debeline minimalno 0,8 mm z ALUCINK zaščito in barvana z RAL9010
- ekspandiranega polistirena EPS minimalne debeline 20 mm
- stoječa naprava z vsemi vertikalnimi priključki fi125 mm na isti strani
- puščanje ohišja &lt;3% skladno z EN 308
- ognjevarnost naprave razreda E po EN 13501</t>
  </si>
  <si>
    <t>Minimalne tehnične zahteve za ventilatorja:
- nominalni pretok zraka na dovodu in odvodu 180 m3/h,
- zunanji tlak pri nominalnem pretoku 150 Pa,
- nazivna električna moč 2x50 W,
- stopenjska nastavitev pretokov.</t>
  </si>
  <si>
    <t>Minimalne tehnične zahteve za rekuperator toplote:
- učinkovitost rekuperacije toplote v zimskem režimu delovanja nad 81 % pri pogojih zunanjega zraka +4°C in 90 % r.v. in povratnega zraka 21°C in 32 % r.v.
- vgrajena žaluzija s pogonom za obvod zraka za prosto hlajenje</t>
  </si>
  <si>
    <t>Minimalne tehnične zahteve za filtre:
- na dovodu zraka G4
- na odvodu zraka G4</t>
  </si>
  <si>
    <t>Zahteve glede regulacije:
- stopenjska regulacija pretoka zraka</t>
  </si>
  <si>
    <t>Dodatna oprema:
- posluževalni panel z LCD displejem, ki omogoča nastavitev in izbiro zgoraj opisanih zahtev,
- konzole za montažo na steno. Skupaj z ožičenjem povezave panela in naprave.</t>
  </si>
  <si>
    <t>Naprava vključuje varnostni 1 kW električni predgrelec s pulzarjem, kot protizmrzovalna zaščita, že zmontiran in ožičen v prezračevalno napravo.</t>
  </si>
  <si>
    <t xml:space="preserve">Maksimalne dimenzije naprave (brez kanalskega grelno hladilega elementa):
- dolžina 1200 mm,
- širina 600mm,
- višina 250 mm,
- odprtine za priklop zračnih kanalov fi 125 mm,
</t>
  </si>
  <si>
    <t>E.3.2.B2.</t>
  </si>
  <si>
    <t>Lokacija: 2 stanovanji v 3. etaži</t>
  </si>
  <si>
    <t>Minimalne tehnične zahteve za ventiatorja:
- nominalni pretok zraka na dovodu in odvodu 340 m3/h,
- zunanji tlak pri nominalnem pretoku 100 Pa,
- nazivna električna moč 2x80 W,
- stopenjska nastavitev pretokov</t>
  </si>
  <si>
    <t xml:space="preserve">Maksimalne dimenzije naprave (brez kanalskega grelno hladilega elementa):
- dolžina 1200 mm,
- širina 650mm,
- višina 300 mm,
- odprtine za priklop zračnih kanalov fi 125 mm,
</t>
  </si>
  <si>
    <t>E.3.3.B2.</t>
  </si>
  <si>
    <r>
      <t>Dobava in montaža</t>
    </r>
    <r>
      <rPr>
        <b/>
        <sz val="10"/>
        <color indexed="8"/>
        <rFont val="Verdana"/>
        <family val="2"/>
      </rPr>
      <t xml:space="preserve"> Lokalna prezračevalna naprava kapacitete do 60 m3/h</t>
    </r>
    <r>
      <rPr>
        <sz val="10"/>
        <color indexed="8"/>
        <rFont val="Verdana"/>
        <family val="2"/>
      </rPr>
      <t>, z dvema varčnima ventilatorjema (max 4 W) za sočasni pretoka zraka skozi napravo</t>
    </r>
  </si>
  <si>
    <t>Lokacija: stanovanja tip 0 in shrambe</t>
  </si>
  <si>
    <t>Minimalne tehnične zahteve za rekuperator toplote:
- povprečna učinkovitost rekuperacije toplote v zimskem režimu delovanja 70 % pri pogojih zunanjega zraka +4°C in 90 % r.v. in povratnega zraka 21°C in 32 % r.v.</t>
  </si>
  <si>
    <t>Zahteve glede regulacije:
- stopenjska regulacija pretoka zraka skupaj s stenskim nastavljalnikom s tedensko programsko uro</t>
  </si>
  <si>
    <r>
      <t>Skupaj s v</t>
    </r>
    <r>
      <rPr>
        <sz val="10"/>
        <color indexed="8"/>
        <rFont val="Verdana"/>
        <family val="2"/>
      </rPr>
      <t>gradnimi elementi z zunanjo masko in odtokom kondenza z odkapnico</t>
    </r>
  </si>
  <si>
    <t>Maksimalne dimenzije naprave 
- dolžina 460 (prilagodljiva glede na debelino stene) mm,
- širina 370mm,
- višina 400 mm,
- odprtine v steni fi 352 mm,</t>
  </si>
  <si>
    <t>E.3.4.B2.</t>
  </si>
  <si>
    <t>V = 60 m3/h</t>
  </si>
  <si>
    <t>zaščita: IP X5</t>
  </si>
  <si>
    <t>E.3.5.B2.</t>
  </si>
  <si>
    <r>
      <t xml:space="preserve">Dobava in montaža </t>
    </r>
    <r>
      <rPr>
        <b/>
        <sz val="10"/>
        <rFont val="Verdana"/>
        <family val="2"/>
      </rPr>
      <t xml:space="preserve">Gibljiva prezračevalna cev 75 mm -50 m, </t>
    </r>
    <r>
      <rPr>
        <sz val="10"/>
        <rFont val="Verdana"/>
        <family val="2"/>
      </rPr>
      <t>z vsem tesnilnim, pritrdilnim in povezovalnim materialom.</t>
    </r>
  </si>
  <si>
    <t>E.3.6.B2.</t>
  </si>
  <si>
    <r>
      <t>Dobava in montaža r</t>
    </r>
    <r>
      <rPr>
        <b/>
        <sz val="10"/>
        <rFont val="Verdana"/>
        <family val="2"/>
      </rPr>
      <t xml:space="preserve">azdelilne komore za minimalno 6 priključkov fi 75 mm in dovodni priključek 1x fi 125 </t>
    </r>
    <r>
      <rPr>
        <sz val="10"/>
        <rFont val="Verdana"/>
        <family val="2"/>
      </rPr>
      <t>z vsem tesnilnim, pritrdilnim in povezovalnim materialom.</t>
    </r>
  </si>
  <si>
    <t>E.3.7.B2.</t>
  </si>
  <si>
    <r>
      <t xml:space="preserve">Dobava in montaža </t>
    </r>
    <r>
      <rPr>
        <b/>
        <sz val="10"/>
        <rFont val="Verdana"/>
        <family val="2"/>
      </rPr>
      <t xml:space="preserve">Razdelilna komora za 10 priključkov fi 75 mm in 1 dovodni priključek fi 160 </t>
    </r>
    <r>
      <rPr>
        <sz val="10"/>
        <rFont val="Verdana"/>
        <family val="2"/>
      </rPr>
      <t>z vsem tesnilnim, pritrdilnim in povezovalnim materialom.</t>
    </r>
  </si>
  <si>
    <t>E.3.8.B2.</t>
  </si>
  <si>
    <r>
      <t xml:space="preserve">Dobava in montaža </t>
    </r>
    <r>
      <rPr>
        <b/>
        <sz val="10"/>
        <rFont val="Verdana"/>
        <family val="2"/>
      </rPr>
      <t xml:space="preserve">Zajemna komora s filtrom za kuhinje </t>
    </r>
    <r>
      <rPr>
        <sz val="10"/>
        <rFont val="Verdana"/>
        <family val="2"/>
      </rPr>
      <t>z vsem tesnilnim, pritrdilnim in povezovalnim materialom.</t>
    </r>
  </si>
  <si>
    <t>E.3.9.B2.</t>
  </si>
  <si>
    <r>
      <t>Dobava in montaža</t>
    </r>
    <r>
      <rPr>
        <b/>
        <sz val="10"/>
        <rFont val="Verdana"/>
        <family val="2"/>
      </rPr>
      <t xml:space="preserve"> Stenska prezračevalna komora z enim priključkom fi 75 mm</t>
    </r>
    <r>
      <rPr>
        <sz val="10"/>
        <rFont val="Verdana"/>
        <family val="2"/>
      </rPr>
      <t xml:space="preserve"> z vsem tesnilnim, pritrdilnim in povezovalnim materialom.</t>
    </r>
  </si>
  <si>
    <t>E.3.10.B2.</t>
  </si>
  <si>
    <r>
      <t>Dobava in montaža</t>
    </r>
    <r>
      <rPr>
        <b/>
        <sz val="10"/>
        <rFont val="Verdana"/>
        <family val="2"/>
      </rPr>
      <t xml:space="preserve"> Stenska prezračevalna komora z dvema priključkoma fi 75 mm</t>
    </r>
    <r>
      <rPr>
        <sz val="10"/>
        <rFont val="Verdana"/>
        <family val="2"/>
      </rPr>
      <t xml:space="preserve"> z vsem tesnilnim, pritrdilnim in povezovalnim materialom.</t>
    </r>
  </si>
  <si>
    <t>E.3.11.B2.</t>
  </si>
  <si>
    <r>
      <t>Dobava in montaža</t>
    </r>
    <r>
      <rPr>
        <b/>
        <sz val="10"/>
        <rFont val="Verdana"/>
        <family val="2"/>
      </rPr>
      <t xml:space="preserve"> Stenska prezračevalna komora s tremi priključki fi 75 mm</t>
    </r>
    <r>
      <rPr>
        <sz val="10"/>
        <rFont val="Verdana"/>
        <family val="2"/>
      </rPr>
      <t xml:space="preserve"> z vsem tesnilnim, pritrdilnim in povezovalnim materialom.</t>
    </r>
  </si>
  <si>
    <t>E.3.12.B2.</t>
  </si>
  <si>
    <t>Dobava in montaža Pravokotna dovodna rešetka za prezračevalno komoro 50x200 v kovinski prašno barvani beli izvedbi, z vsem pritrdilnim materialom.</t>
  </si>
  <si>
    <t>E.3.13.B2.</t>
  </si>
  <si>
    <r>
      <t xml:space="preserve">Dobava in montaža </t>
    </r>
    <r>
      <rPr>
        <b/>
        <sz val="10"/>
        <rFont val="Verdana"/>
        <family val="2"/>
      </rPr>
      <t xml:space="preserve">Cevni dušilec fi 125 mm L = 1 m s polnilom iz dušilne pene </t>
    </r>
    <r>
      <rPr>
        <sz val="10"/>
        <rFont val="Verdana"/>
        <family val="2"/>
      </rPr>
      <t>z vsem tesnilnim, pritrdilnim in povezovalnim materialom.</t>
    </r>
  </si>
  <si>
    <t>E.3.14.B2.</t>
  </si>
  <si>
    <r>
      <t xml:space="preserve">Dobava in montaža </t>
    </r>
    <r>
      <rPr>
        <b/>
        <sz val="10"/>
        <rFont val="Verdana"/>
        <family val="2"/>
      </rPr>
      <t xml:space="preserve">Cevni dušilec fi 160 mm L = 1 m s polnilom iz dušilne pene </t>
    </r>
    <r>
      <rPr>
        <sz val="10"/>
        <rFont val="Verdana"/>
        <family val="2"/>
      </rPr>
      <t>z vsem tesnilnim, pritrdilnim in povezovalnim materialom.</t>
    </r>
  </si>
  <si>
    <t>E.3.15.B2.</t>
  </si>
  <si>
    <r>
      <t xml:space="preserve">Dobava in montaža </t>
    </r>
    <r>
      <rPr>
        <b/>
        <sz val="10"/>
        <rFont val="Verdana"/>
        <family val="2"/>
        <charset val="238"/>
      </rPr>
      <t xml:space="preserve">IP Izoliranih cevi fi 125 mm </t>
    </r>
    <r>
      <rPr>
        <sz val="10"/>
        <rFont val="Verdana"/>
        <family val="2"/>
        <charset val="238"/>
      </rPr>
      <t>z vsemi fazonskimi kosi (loki, spojni kosi, itd.) ter tesnilnim, pritrdilnim in povezovalnim materialom.</t>
    </r>
  </si>
  <si>
    <t>E.3.16.B2.</t>
  </si>
  <si>
    <r>
      <t xml:space="preserve">Dobava in montaža </t>
    </r>
    <r>
      <rPr>
        <b/>
        <sz val="10"/>
        <rFont val="Verdana"/>
        <family val="2"/>
        <charset val="238"/>
      </rPr>
      <t xml:space="preserve">IP Izoliranih cevi fi 160 mm </t>
    </r>
    <r>
      <rPr>
        <sz val="10"/>
        <rFont val="Verdana"/>
        <family val="2"/>
        <charset val="238"/>
      </rPr>
      <t>z vsemi fazonskimi kosi (loki, spojni kosi, itd.) ter tesnilnim, pritrdilnim in povezovalnim materialom.</t>
    </r>
  </si>
  <si>
    <t>E.3.17.B2.</t>
  </si>
  <si>
    <r>
      <t xml:space="preserve">Dobava in montaža </t>
    </r>
    <r>
      <rPr>
        <b/>
        <sz val="10"/>
        <rFont val="Verdana"/>
        <family val="2"/>
      </rPr>
      <t xml:space="preserve">IP Izolirana cev - 90° lok, fi 125 mm </t>
    </r>
    <r>
      <rPr>
        <sz val="10"/>
        <rFont val="Verdana"/>
        <family val="2"/>
      </rPr>
      <t>z vsem tesnilnim, pritrdilnim in povezovalnim materialom.</t>
    </r>
  </si>
  <si>
    <t>v c.e.m. cevi</t>
  </si>
  <si>
    <t>E.3.18.B2.</t>
  </si>
  <si>
    <r>
      <t xml:space="preserve">Dobava in montaža </t>
    </r>
    <r>
      <rPr>
        <b/>
        <sz val="10"/>
        <rFont val="Verdana"/>
        <family val="2"/>
      </rPr>
      <t xml:space="preserve">IP Izolirana cev - 90° lok, fi 160 mm </t>
    </r>
    <r>
      <rPr>
        <sz val="10"/>
        <rFont val="Verdana"/>
        <family val="2"/>
      </rPr>
      <t>z vsem tesnilnim, pritrdilnim in povezovalnim materialom.</t>
    </r>
  </si>
  <si>
    <t>E.3.19.B2.</t>
  </si>
  <si>
    <r>
      <t>Dobava in montaža</t>
    </r>
    <r>
      <rPr>
        <b/>
        <sz val="10"/>
        <rFont val="Verdana"/>
        <family val="2"/>
      </rPr>
      <t xml:space="preserve"> IP Izolirana cev - spojni kos, fi 125 mm </t>
    </r>
    <r>
      <rPr>
        <sz val="10"/>
        <rFont val="Verdana"/>
        <family val="2"/>
      </rPr>
      <t xml:space="preserve">z vsem tesnilnim, pritrdilnim in povezovalnim materialom. </t>
    </r>
  </si>
  <si>
    <t>E.3.20.B2.</t>
  </si>
  <si>
    <r>
      <t>Dobava in montaža</t>
    </r>
    <r>
      <rPr>
        <b/>
        <sz val="10"/>
        <rFont val="Verdana"/>
        <family val="2"/>
      </rPr>
      <t xml:space="preserve"> IP Izolirana cev - spojni kos, fi 160 mm </t>
    </r>
    <r>
      <rPr>
        <sz val="10"/>
        <rFont val="Verdana"/>
        <family val="2"/>
      </rPr>
      <t xml:space="preserve">z vsem tesnilnim, pritrdilnim in povezovalnim materialom. </t>
    </r>
  </si>
  <si>
    <t>E.3.21.B2.</t>
  </si>
  <si>
    <t>E.3.22.B2.</t>
  </si>
  <si>
    <t>E.3.23.B2.</t>
  </si>
  <si>
    <t>E.3.24.B2.</t>
  </si>
  <si>
    <t>E.3.25.B2.</t>
  </si>
  <si>
    <r>
      <t>Dobava in montaža</t>
    </r>
    <r>
      <rPr>
        <b/>
        <sz val="10"/>
        <rFont val="Verdana"/>
        <family val="2"/>
      </rPr>
      <t xml:space="preserve"> IP spojni kos s tesnili za priklop na prezračevalno napravo iz točke E.3.1.B2. </t>
    </r>
    <r>
      <rPr>
        <sz val="10"/>
        <rFont val="Verdana"/>
        <family val="2"/>
      </rPr>
      <t>z vsem tesnilnim, pritrdilnim in povezovalnim materialom.</t>
    </r>
  </si>
  <si>
    <t>E.3.26.B2.</t>
  </si>
  <si>
    <r>
      <t>Dobava in montaža</t>
    </r>
    <r>
      <rPr>
        <b/>
        <sz val="10"/>
        <rFont val="Verdana"/>
        <family val="2"/>
      </rPr>
      <t xml:space="preserve"> IP spojni kos s tesnili za priklop na prezračevalno napravo iz točke E.3.2.B2. </t>
    </r>
    <r>
      <rPr>
        <sz val="10"/>
        <rFont val="Verdana"/>
        <family val="2"/>
      </rPr>
      <t>z vsem tesnilnim, pritrdilnim in povezovalnim materialom.</t>
    </r>
  </si>
  <si>
    <t>E.3.27.B2.</t>
  </si>
  <si>
    <t>Okrogli zračni kanali iz pocinkane jeklene pločevine z vsemi fazonskimi kosi, regulacijskimi loputami, priključki za pritrditev vpihovalnih in odsesovalnih elementov, tesnili, pritrdilni in obešalni material, kot SPIRO, velikosti fi100</t>
  </si>
  <si>
    <t>E.3.28.B2.</t>
  </si>
  <si>
    <r>
      <t>Dobava in montaža</t>
    </r>
    <r>
      <rPr>
        <b/>
        <sz val="10"/>
        <rFont val="Verdana"/>
        <family val="2"/>
      </rPr>
      <t xml:space="preserve"> IP Strešni stebriček DN 100 črn </t>
    </r>
    <r>
      <rPr>
        <sz val="10"/>
        <rFont val="Verdana"/>
        <family val="2"/>
      </rPr>
      <t>z vsem tesnilnim, pritrdilnim in povezovalnim materialom.</t>
    </r>
  </si>
  <si>
    <t>E.3.29.B2.</t>
  </si>
  <si>
    <t>Cev za odvod kondenza izdelana iz umetne mase s spajanjem z obojkami po DIN 19538, vrsta PVC-C, skupaj z oblikovnimi kosi in gumijastimi tesnili, nazivne velikosti fi 32</t>
  </si>
  <si>
    <t>E.3.30.B2.</t>
  </si>
  <si>
    <t>Sifon za priključitev odvoda kondenza izdelan iz umetne mase s spajanjem z obojkami po DIN 19538, vrsta PVC-C, skupaj z oblikovnimi kosi in gumijastimi tesnili, nazivne velikosti fi 32</t>
  </si>
  <si>
    <t>Funkcionalni preizkus delovanja prezračevalnih sistemov, nastavitev količin zraka preko distributivnih elementov in ventilatorjev, ter uradna izvedba meritev pretočnih količin zraka ter šumnosti v prostorih s strani pooblaščenega podjetja z izdajo pozitivnega atesta - zajeto v enotnih cenah</t>
  </si>
  <si>
    <t>Vodovodni priključek (VoPr)</t>
  </si>
  <si>
    <t>VODOVODNI PRIKLJUČEK</t>
  </si>
  <si>
    <t>E.4.1.B2.</t>
  </si>
  <si>
    <t>T kos 90° iz nodularne litine s prirobnicami, komplet s tesnili, pritrdilnim, tesnilnim in vijačnim materialom
DN100/50/100</t>
  </si>
  <si>
    <t>E.4.2.B2.</t>
  </si>
  <si>
    <t>Univerzalni spoj DN100, PN16</t>
  </si>
  <si>
    <t>E.4.3.B2.</t>
  </si>
  <si>
    <t>Vgradna garnitura za odpiranje/zapiranje zasuna, kompletno z ventilom in vsemi povezovalnimi, pritrdilnim, montažnimi in tesnilnimi kosi; DN50</t>
  </si>
  <si>
    <t>E.4.4.B2.</t>
  </si>
  <si>
    <t>Zasun kratki, z ročnim kolesom, za sanitarno vodo. DN50, PN10</t>
  </si>
  <si>
    <t>E.4.5.B2.</t>
  </si>
  <si>
    <t>Litoželezna cestna kapa
 - velikost 125</t>
  </si>
  <si>
    <t>E.4.6.B2.</t>
  </si>
  <si>
    <t>Prehodni kos PE d63- DN50</t>
  </si>
  <si>
    <t>E.4.7.B2.</t>
  </si>
  <si>
    <t>Cev d63, PN6, za vgradnjo v zemljo.   Skupaj s drobnim materialom za spajanjem cevi.</t>
  </si>
  <si>
    <t>E.4.8.B2.</t>
  </si>
  <si>
    <t>Cev d90, PN6, za vgradnjo v zemljo.   Skupaj s drobnim materialom za spajanjem cevi.</t>
  </si>
  <si>
    <t>E.4.9.B2.</t>
  </si>
  <si>
    <t>Vodomer DN40 v zunanjem vodomernem jašku, Qn=10m3/h; PN10, Navojna priključitev. Skupaj s priključnim in tesnilnim materialom.</t>
  </si>
  <si>
    <t>E.4.10.B2.</t>
  </si>
  <si>
    <t xml:space="preserve">Konzola za vodomer (DN40) skupaj s 2x pripadajočim nastavljivim priključnim spojem (holandec in nastavljivi holandec) </t>
  </si>
  <si>
    <t>E.4.11.B2.</t>
  </si>
  <si>
    <t>Spojka ločna DN40 kotna vgradnja</t>
  </si>
  <si>
    <t>E.4.12.B2.</t>
  </si>
  <si>
    <t>Zmanjševalni kos (DN50/DN40). Izdelan iz pocinkane litine.</t>
  </si>
  <si>
    <t>E.4.13.B2.</t>
  </si>
  <si>
    <t xml:space="preserve">Krogelni ventil iz medenine 1" (DN50) z navojnim priključkom </t>
  </si>
  <si>
    <t>E.4.14.B2.</t>
  </si>
  <si>
    <t xml:space="preserve">Krogelni ventil z izpustom iz medenine1" (DN50) z navojnim priključkom </t>
  </si>
  <si>
    <t>E.4.15.B2.</t>
  </si>
  <si>
    <t xml:space="preserve">Oprema za  vodomero nišo, ki vključuje  pločevinasta  dvokrilna vratca1400x800mm  in ohišjem, predpripravo za zračnik.
</t>
  </si>
  <si>
    <t>E.4.16.B2.</t>
  </si>
  <si>
    <t>Pocinkana srednje težka navojna cev po DIN 2440 za PN 10, skupaj s spojnimi in oblikovnimi kosi iz pocinkane temprane litine po DIN EN 10242, 
nazivne velikosti DN 50</t>
  </si>
  <si>
    <t>E.4.17.B2.</t>
  </si>
  <si>
    <t>Polnjenje in izpiranje cevovoda vključno s tlačnim preizkusom, komplet z izdelavo zapisnika</t>
  </si>
  <si>
    <t>E.4.18.B2.</t>
  </si>
  <si>
    <t>Dezinfekcija cevovoda z ustreznim sredstvom</t>
  </si>
  <si>
    <t>E.4.19.B2.</t>
  </si>
  <si>
    <t>Polaganje cevovoda v zemljo na že prej pripravljeno utrjeno podlago skupaj z vsem dodajnim materialom za spajanje in izolacijo cevi.</t>
  </si>
  <si>
    <t>E.4.20.B2.</t>
  </si>
  <si>
    <t>Izkop jarka v zemlji, globine do 2 m, z  začasnim odlaganjem zemljine ob trasi.</t>
  </si>
  <si>
    <t>E.4.21.B2.</t>
  </si>
  <si>
    <t>Izdelava posteljice in ročni obsip cevi z dopeljanim peskom 0-4 mm ter ročno nabijanje v slojih do potrebne zbitosti.</t>
  </si>
  <si>
    <t>E.4.22.B2.</t>
  </si>
  <si>
    <t>Polaganje opozorilnega PVC traku</t>
  </si>
  <si>
    <t>E.4.23.B2.</t>
  </si>
  <si>
    <t>Zasip jarka s tamponskim materialom s komprimacijo v slojih po 0,5 m do predpisane zbitosti. Prvi sloj se nabija ročno.</t>
  </si>
  <si>
    <t>E.4.24.B2.</t>
  </si>
  <si>
    <t>Ureditev zgornjega nivoja jarka z ureditvijo humusa in zatravljanjem</t>
  </si>
  <si>
    <t>E.4.25.B2.</t>
  </si>
  <si>
    <t>E.4.26.B2.</t>
  </si>
  <si>
    <t>E.4.27.B2.</t>
  </si>
  <si>
    <t>E.4.28.B2.</t>
  </si>
  <si>
    <t>Topotna postaja (ToPo)</t>
  </si>
  <si>
    <t>KOMPAKTNA TOPLOTNA POSTAJA - OGREVANJE, STV</t>
  </si>
  <si>
    <t>E.5.1.B2.</t>
  </si>
  <si>
    <r>
      <t xml:space="preserve">Sklop </t>
    </r>
    <r>
      <rPr>
        <b/>
        <sz val="10"/>
        <rFont val="Verdana"/>
        <family val="2"/>
      </rPr>
      <t>enovite toplotne postaje OGREVANJA</t>
    </r>
    <r>
      <rPr>
        <sz val="10"/>
        <rFont val="Verdana"/>
        <family val="2"/>
      </rPr>
      <t xml:space="preserve"> z naslednjimi osnovnimi podatki:</t>
    </r>
  </si>
  <si>
    <t xml:space="preserve">priključna toplotna moč: </t>
  </si>
  <si>
    <t>36 kW</t>
  </si>
  <si>
    <t xml:space="preserve">primarna stran: </t>
  </si>
  <si>
    <r>
      <t>110/60 °C, PN 16, DN 25, V</t>
    </r>
    <r>
      <rPr>
        <vertAlign val="subscript"/>
        <sz val="10"/>
        <rFont val="Verdana"/>
        <family val="2"/>
      </rPr>
      <t>p</t>
    </r>
    <r>
      <rPr>
        <sz val="10"/>
        <rFont val="Verdana"/>
        <family val="2"/>
      </rPr>
      <t xml:space="preserve"> = 0,63 m</t>
    </r>
    <r>
      <rPr>
        <vertAlign val="superscript"/>
        <sz val="10"/>
        <rFont val="Verdana"/>
        <family val="2"/>
      </rPr>
      <t>3</t>
    </r>
    <r>
      <rPr>
        <sz val="10"/>
        <rFont val="Verdana"/>
        <family val="2"/>
      </rPr>
      <t>/h</t>
    </r>
  </si>
  <si>
    <t xml:space="preserve">sekundarna stran: </t>
  </si>
  <si>
    <r>
      <t>55/45 °C, PN 10, DN 40, V</t>
    </r>
    <r>
      <rPr>
        <vertAlign val="subscript"/>
        <sz val="10"/>
        <rFont val="Verdana"/>
        <family val="2"/>
      </rPr>
      <t>s</t>
    </r>
    <r>
      <rPr>
        <sz val="10"/>
        <rFont val="Verdana"/>
        <family val="2"/>
      </rPr>
      <t xml:space="preserve"> = 3,14 m</t>
    </r>
    <r>
      <rPr>
        <vertAlign val="superscript"/>
        <sz val="10"/>
        <rFont val="Verdana"/>
        <family val="2"/>
      </rPr>
      <t>3</t>
    </r>
    <r>
      <rPr>
        <sz val="10"/>
        <rFont val="Verdana"/>
        <family val="2"/>
      </rPr>
      <t>/h</t>
    </r>
  </si>
  <si>
    <t>Postaja je sestavljena iz naslednjih elementov:</t>
  </si>
  <si>
    <t xml:space="preserve">Prehodni kombinirani regulacijski ventil z zveznim EM pogonom (24V) z varnostno funkcijo s karakteristiko: </t>
  </si>
  <si>
    <r>
      <t>PN 25, DN 20, k</t>
    </r>
    <r>
      <rPr>
        <vertAlign val="subscript"/>
        <sz val="10"/>
        <rFont val="Verdana"/>
        <family val="2"/>
      </rPr>
      <t>vs</t>
    </r>
    <r>
      <rPr>
        <sz val="10"/>
        <rFont val="Verdana"/>
        <family val="2"/>
      </rPr>
      <t xml:space="preserve"> = 1 m</t>
    </r>
    <r>
      <rPr>
        <vertAlign val="superscript"/>
        <sz val="10"/>
        <rFont val="Verdana"/>
        <family val="2"/>
      </rPr>
      <t>3</t>
    </r>
    <r>
      <rPr>
        <sz val="10"/>
        <rFont val="Verdana"/>
        <family val="2"/>
      </rPr>
      <t>/h, Ventil mora imeti omogočeno omejevanje moči in pretoka glede na podatke števca (preko M-bus) in centralnega nadzora.</t>
    </r>
  </si>
  <si>
    <t>prenosnik toplote ploščne, spajkane izvedbe, z naslednjimi tehničnimi karakteristikami:</t>
  </si>
  <si>
    <t xml:space="preserve">   *toplotna moč:</t>
  </si>
  <si>
    <t xml:space="preserve">   *primarna stran: </t>
  </si>
  <si>
    <r>
      <t>110/60 °C, PN 16, dp</t>
    </r>
    <r>
      <rPr>
        <vertAlign val="subscript"/>
        <sz val="10"/>
        <rFont val="Verdana"/>
        <family val="2"/>
      </rPr>
      <t>p</t>
    </r>
    <r>
      <rPr>
        <sz val="10"/>
        <rFont val="Verdana"/>
        <family val="2"/>
      </rPr>
      <t xml:space="preserve"> &lt; 10 kPa</t>
    </r>
  </si>
  <si>
    <t xml:space="preserve">   *sekundarna stran: </t>
  </si>
  <si>
    <r>
      <t>55/45 °C, PN 10, dp</t>
    </r>
    <r>
      <rPr>
        <vertAlign val="subscript"/>
        <sz val="10"/>
        <rFont val="Verdana"/>
        <family val="2"/>
      </rPr>
      <t>s</t>
    </r>
    <r>
      <rPr>
        <sz val="10"/>
        <rFont val="Verdana"/>
        <family val="2"/>
      </rPr>
      <t xml:space="preserve"> &lt; 10kPa;</t>
    </r>
  </si>
  <si>
    <t>-  lovilnik nesnage z magnetnim vložkom s karakteristiko:</t>
  </si>
  <si>
    <t xml:space="preserve">   *PN 16, DN 25;</t>
  </si>
  <si>
    <t>-  tipalo za omejevanje temperature odvoda s tehnično karakteristiko:                                                  0 - 150 °C</t>
  </si>
  <si>
    <t xml:space="preserve">   *temperaturno območje:</t>
  </si>
  <si>
    <t>-  2 x merilnik temperature z merilno skalo 0 - 150 °C;</t>
  </si>
  <si>
    <t>-  2 x merilnik tlaka z merilno skalo 0 - 16 bar;</t>
  </si>
  <si>
    <t>-  izpust DN 15, opremljen s krogelno pipo PN 16;</t>
  </si>
  <si>
    <t xml:space="preserve"> -  4 x prirobnični ventil skupaj s protiprirobnicami DN 25 proizvod KSB ali Klinger za vročo vodo s karakteristiko:</t>
  </si>
  <si>
    <t xml:space="preserve"> -  1 x prirobnični ventil skupaj s protiprirobnicami DN 15 proizvod KSB ali Klinger za vročo vodo s karakteristiko:</t>
  </si>
  <si>
    <t xml:space="preserve">   *temperatura do 130 °C, PN 16;</t>
  </si>
  <si>
    <t>b) sekundarna stran – greta voda</t>
  </si>
  <si>
    <t>- cevno temperaturno tipalo s tehnično karakteristiko:0 - 120 °C;</t>
  </si>
  <si>
    <t xml:space="preserve">  *temperaturno območje:</t>
  </si>
  <si>
    <t xml:space="preserve"> -  temperaturno varovalo TR-STW; </t>
  </si>
  <si>
    <t xml:space="preserve">- izpust DN 15, opremljen s krogelno pipo PN 10; </t>
  </si>
  <si>
    <t>- polnjenje DN 15, opremljeno s krogelno pipo PN 10;</t>
  </si>
  <si>
    <t>- 2 x merilnik temperature z delovnim območjem 0 - 120 °C;</t>
  </si>
  <si>
    <t>- 2 x merilnik tlaka z delovnim območjem 0 - 8 bar;</t>
  </si>
  <si>
    <r>
      <rPr>
        <b/>
        <u/>
        <sz val="10"/>
        <rFont val="Verdana"/>
        <family val="2"/>
      </rPr>
      <t>c) vzmetni atestirani varnostni navojni ventil</t>
    </r>
    <r>
      <rPr>
        <sz val="10"/>
        <rFont val="Verdana"/>
        <family val="2"/>
      </rPr>
      <t xml:space="preserve"> s polnim dvigom sedeža za toplovodne sisteme po SIST EN 12828:2004 moči do 210 kW in tlake nad 3,0 bar,  vrste H in z naslednjimi tehničnimi karakteristikami:</t>
    </r>
  </si>
  <si>
    <t xml:space="preserve"> -medij: omehčana voda</t>
  </si>
  <si>
    <t xml:space="preserve"> -tlak odpiranja: podp = 3,0 barnad</t>
  </si>
  <si>
    <t xml:space="preserve"> -iztočni koeficient: a = 0,79</t>
  </si>
  <si>
    <t xml:space="preserve"> -nazivna velikost DN20/32</t>
  </si>
  <si>
    <t>d) cevne povezave med elementi, jekleni profili in pohištvene cevi za okvir</t>
  </si>
  <si>
    <t xml:space="preserve">vse očiščeno in opleskano z ustrezno barvo po zahtevah SODO; </t>
  </si>
  <si>
    <t>e) napisne ploščice za označevanje medijev</t>
  </si>
  <si>
    <t xml:space="preserve">   vključno s pritrdilnim materialom</t>
  </si>
  <si>
    <t>E.5.2.B2.</t>
  </si>
  <si>
    <r>
      <rPr>
        <b/>
        <sz val="10"/>
        <rFont val="Verdana"/>
        <family val="2"/>
        <charset val="238"/>
      </rPr>
      <t xml:space="preserve">ULTRAZVOČNI MERILNIK TOPLOTNE ENERGIJE </t>
    </r>
    <r>
      <rPr>
        <sz val="10"/>
        <rFont val="Verdana"/>
        <family val="2"/>
        <charset val="238"/>
      </rPr>
      <t xml:space="preserve">kot npr. ALLMES/ITRON US Echo II DN20  z računsko enoto CF800 ali enakovredno, Qn=0,6 m3/h, skupaj s temperaturnimi tipali, vgradnim kompletom, skupaj  z  razširitveno kartico M-bus, TCP/IP MODBUS in radijskim modulom z dvosmerno komunikacijo z naslednjimi parametri:
- nosilna frekvenca 433,82 MHz,
- radijski protokol Radian / EverBlu.                                                                         Merilnik mora imeti omrežno napajanje.                                                                                        
</t>
    </r>
  </si>
  <si>
    <t># kompatibilnost z nadzornim sistemom daljinskega ogrevanja mora potrditi upravljavec</t>
  </si>
  <si>
    <t>E.5.3.B2.</t>
  </si>
  <si>
    <t>Krmilna oprema PLC elektronski regulator</t>
  </si>
  <si>
    <r>
      <t>- temperaturni elektronski krmilnik – ASC (</t>
    </r>
    <r>
      <rPr>
        <i/>
        <sz val="10"/>
        <rFont val="Verdana"/>
        <family val="2"/>
      </rPr>
      <t>Application Specific Controller</t>
    </r>
    <r>
      <rPr>
        <sz val="10"/>
        <rFont val="Verdana"/>
        <family val="2"/>
      </rPr>
      <t>), ki se lahko uporablja v različnih sistemih ogrevanja, skupaj z ustreznim programom za opravljanje naslednjih nalog:</t>
    </r>
  </si>
  <si>
    <t xml:space="preserve">*uravnavanje temperature dovoda grete vode v odvisnosti od zunanje </t>
  </si>
  <si>
    <t xml:space="preserve"> temperature;</t>
  </si>
  <si>
    <t>*uravnavanje najvišje in najnižje temperature dovoda grete vode;</t>
  </si>
  <si>
    <t>*vodenje najvišje dopustne temperature povratka vroče vode na primarni strani v</t>
  </si>
  <si>
    <t xml:space="preserve"> odvisnosti od zunanje temperature:</t>
  </si>
  <si>
    <t>*za zanko radiatorskega ogrevanja je potrebno vodenje vtoka temperature grete vode, v odvisnosti od zunanje temperature;</t>
  </si>
  <si>
    <t>*omogočanje časovno nastavljanje obratovanja posameznih sistemov;</t>
  </si>
  <si>
    <t>*Krmilnik mora imeti omogočeno omejevanje moči in pretoka regulirnega ventila glede na podatke števca (preko M-bus) in centralnega nadzora.</t>
  </si>
  <si>
    <r>
      <t>*možnost neposredne ali posredne navezave preko „</t>
    </r>
    <r>
      <rPr>
        <i/>
        <sz val="10"/>
        <rFont val="Verdana"/>
        <family val="2"/>
      </rPr>
      <t>gateway</t>
    </r>
    <r>
      <rPr>
        <sz val="10"/>
        <rFont val="Verdana"/>
        <family val="2"/>
      </rPr>
      <t xml:space="preserve">”-a na </t>
    </r>
  </si>
  <si>
    <t>nadzorni sistem s prejemanjem in podajanjem podatkov preko</t>
  </si>
  <si>
    <r>
      <t xml:space="preserve"> lokalnega omrežja (LAN – </t>
    </r>
    <r>
      <rPr>
        <i/>
        <sz val="10"/>
        <rFont val="Verdana"/>
        <family val="2"/>
      </rPr>
      <t>Local Area Network</t>
    </r>
    <r>
      <rPr>
        <sz val="10"/>
        <rFont val="Verdana"/>
        <family val="2"/>
      </rPr>
      <t xml:space="preserve">) po KNX/EIB protokolu, upoštevajoč zahtevan obseg iz inženirske  smernice: ASHRAE Guideline 13-2007: </t>
    </r>
    <r>
      <rPr>
        <i/>
        <sz val="10"/>
        <rFont val="Verdana"/>
        <family val="2"/>
      </rPr>
      <t>Specifying Digital Controls System</t>
    </r>
    <r>
      <rPr>
        <sz val="10"/>
        <rFont val="Verdana"/>
        <family val="2"/>
      </rPr>
      <t>;</t>
    </r>
  </si>
  <si>
    <t>kot  naprimer PLC elektronski regulator ELTEC TP-08; M-bus ali enakovredno</t>
  </si>
  <si>
    <t># kompatibilnost  z nadzornim sistemom daljinskega ogrevanja mora potrditi upravljavec</t>
  </si>
  <si>
    <t>E.5.4.B2.</t>
  </si>
  <si>
    <t xml:space="preserve">Potopno temperaturno tipalo za tipanje temperature ogrevalne vode od -30°C do 130°C na cevovodih in razdelilniku ogrevalne vode Pt 1000; l=100 mm. </t>
  </si>
  <si>
    <t>E.5.5.B2.</t>
  </si>
  <si>
    <t>Zunanje temperaturno tipalo  s temperaturnim delovnim območjem med –30 in + 50 °C.</t>
  </si>
  <si>
    <t>E.5.6.B2.</t>
  </si>
  <si>
    <t>Tlačna sonda na razdelilniku ogrevalne vode - območje merjenja od -1,0 do 9,0 bar in zapornim elementom DN 10 (izhodni signal od 4 do 20mA)</t>
  </si>
  <si>
    <t>E.5.7.B2.</t>
  </si>
  <si>
    <t>Izoliranje cevi in cevne opreme toplotne postaje z blazinami mineralne volne ustrezne debeline glede na posamezni element, to je iz negorljivega materiala vrste A po DIN 4102 oziroma po po EN 13501-1 ter oplaščenje te z aluminijevo pločevino debeline 0,6 mm, spojeno s samovreznimi nerjavnimi vijaki</t>
  </si>
  <si>
    <t>E.5.8.B2.</t>
  </si>
  <si>
    <t>Tlačni preizkus s hladno vodo sekundarnega dela s tlakom 4,5 bar, zagon in vreguliranje elementov toplotne postaje</t>
  </si>
  <si>
    <t>SEKUNDARNI SISTEM</t>
  </si>
  <si>
    <t>E.5.9.B2.</t>
  </si>
  <si>
    <t>Razteznostna posoda z membrano za zaprte toplovodne sisteme po SIST EN 12828:2004, sestoječa se iz stoječe tlačne posode za delovni tlak PN 6 z nogami, elastično membrano, priključka medija, ventila s trnom in dušikovega polnjenja. Tehnične karakteristike:</t>
  </si>
  <si>
    <t xml:space="preserve"> -medij : omehčana voda</t>
  </si>
  <si>
    <t xml:space="preserve"> -temperatura medija t = +10 do +70 °C</t>
  </si>
  <si>
    <t xml:space="preserve"> -prostornina posode V&gt;150l </t>
  </si>
  <si>
    <t xml:space="preserve"> -delovni tlak PN6</t>
  </si>
  <si>
    <t xml:space="preserve"> -priključek DN20, SKUPAJ SPRIKLJUČNIM KOMPLEToM, VENTILOM.</t>
  </si>
  <si>
    <t xml:space="preserve"> -predtlak posode p=1,5bar</t>
  </si>
  <si>
    <t>E.5.10.B2.</t>
  </si>
  <si>
    <t xml:space="preserve"> Elektronsko vodena enojna, centrifugalna obtočna črpalka, s frekvenčno krmiljenim motorjem in mehanskim tesnilom osi, za ogrevno vodo od +10 °C do +80 °C, prirobnične izvedbe, sestavljena iz spiralnega hidravličnega ohišja iz sive litine, suhega tekača iz sive litine in ventilatorsko hlajenega elektromotorja. Tehnične karakteristike ustrezajo ISO 2858 oziroma DIN 24255:</t>
  </si>
  <si>
    <t xml:space="preserve"> -medij: čista, omehčana voda po VDI 2035</t>
  </si>
  <si>
    <t xml:space="preserve"> -pretok: V=1,57m3/h</t>
  </si>
  <si>
    <t xml:space="preserve"> -tlačna višina: dp=40kPa</t>
  </si>
  <si>
    <t xml:space="preserve"> -električna moč: 80 W, 230 V, 50 Hz</t>
  </si>
  <si>
    <t xml:space="preserve"> -zaščita       IP 55</t>
  </si>
  <si>
    <t xml:space="preserve"> -dodatna oprema:
*tesnilni in vijačni material;
*merilni komplet tlačne razlike za vodenje regulatorja;</t>
  </si>
  <si>
    <t>E.5.11.B2.</t>
  </si>
  <si>
    <t>Navojni/prirobnični zaporni ventil s polnim pretokom, sestoječ se iz niklanega ohišja iz prešane medenine  in daljšo ročico iz silumina odgovarjajoče barve (modra-hladno, rdeča-toplo). Delovna temperatura medija, ki je lahko voda ali vodna mešanica do +120 °C pri PN 10, skupaj s protiprirobnicami, nazivne velikost</t>
  </si>
  <si>
    <t>E.5.12.B2.</t>
  </si>
  <si>
    <t>Lovilec nesnage z navojnimi oz. prirobničnimi priključki, PN 6 vključno s spojnim in tesnilnim materialom.</t>
  </si>
  <si>
    <t>E.5.13.B2.</t>
  </si>
  <si>
    <t>Protipovratni ventil z navojnimi oz prirobničnimi priključki, PN 10 vključno s spojnim in tesnilnim materialom.</t>
  </si>
  <si>
    <t>E.5.14.B2.</t>
  </si>
  <si>
    <t>Odzračevalni lonček z ventilom 1/2", armatura za avtomatsko odzračevanje.</t>
  </si>
  <si>
    <t>E.5.15.B2.</t>
  </si>
  <si>
    <t>Poševno sedežni regulacijski ventil z možnostjo nastavitve in merjenja  pretoka z regulatorjem. Skupaj z nastavitvijo pretoka na ventilu.</t>
  </si>
  <si>
    <t>E.5.16.B2.</t>
  </si>
  <si>
    <t xml:space="preserve">Jeklena srednje težka navojna cev po EN 10255 za PN 10, z materialom cevi St 33.0, skupaj z oblikovnimi kosi in varilnim materialom, nazivne velikosti </t>
  </si>
  <si>
    <t>E.5.16.1.B2.</t>
  </si>
  <si>
    <t>E.5.16.2.B2.</t>
  </si>
  <si>
    <t>E.5.16.3.B2.</t>
  </si>
  <si>
    <t>E.5.16.4.B2.</t>
  </si>
  <si>
    <t>E.5.17.B2.</t>
  </si>
  <si>
    <t>Izoliranje cevi in cevne opreme z cevaki iz mineralne volne ustrezne debeline glede na posamezni element, to je iz negorljivega materiala vrste A po DIN 4102 oziroma po po EN 13501-1 ter oplaščenje te z aluminijevo pločevino debeline 0,6 mm, spojeno s samovreznimi nerjavnimi vijaki</t>
  </si>
  <si>
    <t>E.5.17.1.B2.</t>
  </si>
  <si>
    <t>E.5.17.2.B2.</t>
  </si>
  <si>
    <t>E.5.17.3.B2.</t>
  </si>
  <si>
    <t>E.5.17.4.B2.</t>
  </si>
  <si>
    <t>E.5.18.B2.</t>
  </si>
  <si>
    <t>Izdelavega novega razdelilnika, dovod/odvod, ogrevalne vode ogrevalnih vej, izoliran s toplotno izolacijo iz mineralne volne debeline min. 15 cm zaščitena z Al pločevino. Razdelilnik DN 100 s priključki:
- 1x DN 40
- 2x DN 32
- 1x DN 20 za polnjenje sistema</t>
  </si>
  <si>
    <t>Dobaviti komplet po priloženi funkcionalni shemi, 2x antikorozijsko zaščito, toplotno izolacijo, zaščitno pločevino, nosilnimi konzolami za pritrditev na steno.</t>
  </si>
  <si>
    <t>E.5.19.B2.</t>
  </si>
  <si>
    <t>Avtomatska ionska mehčalna dozirna naprava za pripravo kotlovske vode. Qn=1,2m3/h, priključek DN20. Dobavii skupaj s priključnimi ventili:                                                                        - 3 x ventil DN20,                                                                                                          - 1 x protipovratni ventil DN20,                                                                                                                                 - 1 x magnetni ventil DN20 za vklop in izklop dodajanja.</t>
  </si>
  <si>
    <t>E.5.20.B2.</t>
  </si>
  <si>
    <r>
      <t xml:space="preserve">Obešalni in pritrdilni material za cevovode, izdelan iz različnih </t>
    </r>
    <r>
      <rPr>
        <u/>
        <sz val="10"/>
        <rFont val="Verdana"/>
        <family val="2"/>
      </rPr>
      <t>sistemskih</t>
    </r>
    <r>
      <rPr>
        <sz val="10"/>
        <rFont val="Verdana"/>
        <family val="2"/>
      </rPr>
      <t xml:space="preserve"> jeklenih vroče cinkanih kosov in objemnih trakov, vijakov, matic in zidnih vložkov, skupne teže</t>
    </r>
  </si>
  <si>
    <t>Čiščenje rje znotraj in zunaj cevi, temeljna zunanja antikorozijska zaščita cevi ter ostalih kovinskih delov cevovoda</t>
  </si>
  <si>
    <t>Oplesk neizoliranih delov cevnih razvodov s pokrivno barvo po barvni skali SODO</t>
  </si>
  <si>
    <t>Razno profilno železo, vroče pocinkano.</t>
  </si>
  <si>
    <t>E.5.21.B2.</t>
  </si>
  <si>
    <r>
      <t>Polnjenje/odzračevanje ogrevalnega sistema</t>
    </r>
    <r>
      <rPr>
        <b/>
        <sz val="10"/>
        <rFont val="Verdana"/>
        <family val="2"/>
      </rPr>
      <t xml:space="preserve"> </t>
    </r>
    <r>
      <rPr>
        <sz val="10"/>
        <rFont val="Verdana"/>
        <family val="2"/>
      </rPr>
      <t>z mehčano vodo skladno z navodili proizvajalca opreme. V primeru, da ni mehčane vode na objektu se polnjenje izvede s prenosno mehčalno napravo.</t>
    </r>
  </si>
  <si>
    <t>E.5.22.B2.</t>
  </si>
  <si>
    <t>Izdelava meritev z izdajo zapisnika o funkcionalnih preskusih in merilnih metodah za prezračevalno-klimatske naprave in vključujoč ogrevalne naprave in sisteme, vse izdelane po SIST EN 12599 (12.01), overjene s strani izvajalca in investitorja, odnosno njegove nadzorne službe ter meritve mikroklimatskih pogojev v prostorih (samo zimsko obdobje, to je pri zunanjih temperaturah pod +5 °C) ter šumnosti strojnih naprav na prostem in v prostorih, vse izdelano s strani pooblaščenega podjetja</t>
  </si>
  <si>
    <t>E.5.23.B2.</t>
  </si>
  <si>
    <t>Izdelava označb cevnih vodov ter vgrajenih elementov in naprav, vključno s shemami delovanja v obliki zvezka in drugič v obliki risbe z opisom in potrebnimi opravili pod steklom, obešeno v tehničnem prostoru.</t>
  </si>
  <si>
    <t xml:space="preserve">KOMPAKTNA TOPLOTNA POSTAJA  STV </t>
  </si>
  <si>
    <t>E.5.24.B2.</t>
  </si>
  <si>
    <r>
      <t xml:space="preserve">Sklop </t>
    </r>
    <r>
      <rPr>
        <b/>
        <sz val="10"/>
        <rFont val="Verdana"/>
        <family val="2"/>
      </rPr>
      <t>enovite toplotne postaje STV</t>
    </r>
    <r>
      <rPr>
        <sz val="10"/>
        <rFont val="Verdana"/>
        <family val="2"/>
      </rPr>
      <t xml:space="preserve"> z naslednjimi osnovnimi podatki:</t>
    </r>
  </si>
  <si>
    <t>30 kW</t>
  </si>
  <si>
    <r>
      <t>70/25 °C, PN 16, DN 20, V</t>
    </r>
    <r>
      <rPr>
        <vertAlign val="subscript"/>
        <sz val="10"/>
        <rFont val="Verdana"/>
        <family val="2"/>
      </rPr>
      <t>p</t>
    </r>
    <r>
      <rPr>
        <sz val="10"/>
        <rFont val="Verdana"/>
        <family val="2"/>
      </rPr>
      <t xml:space="preserve"> = 0,58 m</t>
    </r>
    <r>
      <rPr>
        <vertAlign val="superscript"/>
        <sz val="10"/>
        <rFont val="Verdana"/>
        <family val="2"/>
      </rPr>
      <t>3</t>
    </r>
    <r>
      <rPr>
        <sz val="10"/>
        <rFont val="Verdana"/>
        <family val="2"/>
      </rPr>
      <t>/h</t>
    </r>
  </si>
  <si>
    <r>
      <t>60/10 °C, PN 10, DN 20, V</t>
    </r>
    <r>
      <rPr>
        <vertAlign val="subscript"/>
        <sz val="10"/>
        <rFont val="Verdana"/>
        <family val="2"/>
      </rPr>
      <t>s</t>
    </r>
    <r>
      <rPr>
        <sz val="10"/>
        <rFont val="Verdana"/>
        <family val="2"/>
      </rPr>
      <t xml:space="preserve"> = 0,52 m</t>
    </r>
    <r>
      <rPr>
        <vertAlign val="superscript"/>
        <sz val="10"/>
        <rFont val="Verdana"/>
        <family val="2"/>
      </rPr>
      <t>3</t>
    </r>
    <r>
      <rPr>
        <sz val="10"/>
        <rFont val="Verdana"/>
        <family val="2"/>
      </rPr>
      <t>/h</t>
    </r>
  </si>
  <si>
    <t>a) primarna stran – vroča voda</t>
  </si>
  <si>
    <t xml:space="preserve">Kombiniran prehodno regulacijski ventil z zveznim EM  pogonom z varnostno funkcijo (24V) s karakteristiko: </t>
  </si>
  <si>
    <r>
      <t>PN 16, DN 20, k</t>
    </r>
    <r>
      <rPr>
        <vertAlign val="subscript"/>
        <sz val="10"/>
        <rFont val="Verdana"/>
        <family val="2"/>
      </rPr>
      <t>vs</t>
    </r>
    <r>
      <rPr>
        <sz val="10"/>
        <rFont val="Verdana"/>
        <family val="2"/>
      </rPr>
      <t xml:space="preserve"> = 1 m</t>
    </r>
    <r>
      <rPr>
        <vertAlign val="superscript"/>
        <sz val="10"/>
        <rFont val="Verdana"/>
        <family val="2"/>
      </rPr>
      <t>3</t>
    </r>
    <r>
      <rPr>
        <sz val="10"/>
        <rFont val="Verdana"/>
        <family val="2"/>
      </rPr>
      <t>/h. Ventil mora imeti omogočeno omejevanje moči in pretoka glede na podatke števca (preko M-bus) in centralnega nadzora.</t>
    </r>
  </si>
  <si>
    <r>
      <t>70/25 °C, PN 16, dp</t>
    </r>
    <r>
      <rPr>
        <vertAlign val="subscript"/>
        <sz val="10"/>
        <rFont val="Verdana"/>
        <family val="2"/>
      </rPr>
      <t>p</t>
    </r>
    <r>
      <rPr>
        <sz val="10"/>
        <rFont val="Verdana"/>
        <family val="2"/>
      </rPr>
      <t xml:space="preserve">  &lt;5 kPa</t>
    </r>
  </si>
  <si>
    <r>
      <t>60/10 °C, PN 10, dp</t>
    </r>
    <r>
      <rPr>
        <vertAlign val="subscript"/>
        <sz val="10"/>
        <rFont val="Verdana"/>
        <family val="2"/>
      </rPr>
      <t>s</t>
    </r>
    <r>
      <rPr>
        <sz val="10"/>
        <rFont val="Verdana"/>
        <family val="2"/>
      </rPr>
      <t xml:space="preserve"> &lt; 10 kPa;</t>
    </r>
  </si>
  <si>
    <t xml:space="preserve">   *PN 16, DN 20;</t>
  </si>
  <si>
    <t>-  tipalo za omejevanje temperature odvoda s tehnično karakteristiko:                                                  0 - 120 °C</t>
  </si>
  <si>
    <t xml:space="preserve"> -  2xprirobnični ventil skupaj s protiprirobnicami DN 20 proizvod KSB ali Klinger za vročo vodo s karakteristiko:</t>
  </si>
  <si>
    <t>- lovilnik nesnage z magnetnim vložkom s karakteristiko:</t>
  </si>
  <si>
    <t xml:space="preserve">   PN 10, DN 20;</t>
  </si>
  <si>
    <t xml:space="preserve"> - 1x ročni navojni balensirni ventil za uravnoteženje ogrevanja STV z merilnimi nastavki</t>
  </si>
  <si>
    <t xml:space="preserve"> - 3 x zaporna krogelna pipa DN 20 za toplo sanitarno vodo s karakteristiko:</t>
  </si>
  <si>
    <t xml:space="preserve"> - 1 x proti povratni ventil DN 20 za toplo vsanitarno vodo s karakteristiko:</t>
  </si>
  <si>
    <t xml:space="preserve">  *temperatura do 110 °C, PN 10;</t>
  </si>
  <si>
    <r>
      <rPr>
        <u/>
        <sz val="10"/>
        <rFont val="Verdana"/>
        <family val="2"/>
      </rPr>
      <t>c) vzmetni atestirani varnostni navojni ventil</t>
    </r>
    <r>
      <rPr>
        <sz val="10"/>
        <rFont val="Verdana"/>
        <family val="2"/>
      </rPr>
      <t xml:space="preserve"> s polnim dvigom sedeža za toplovodne sisteme po SIST EN 12828:2004 moči do 25 kW in tlake nad 5,0 bar, vrste H in z naslednjimi tehničnimi karakteristikami:</t>
    </r>
  </si>
  <si>
    <t xml:space="preserve"> -medij: sanitarna voda</t>
  </si>
  <si>
    <t xml:space="preserve"> -tlak odpiranja: podp = 6,0 barnad</t>
  </si>
  <si>
    <t>E.5.25.B2.</t>
  </si>
  <si>
    <t xml:space="preserve">ULTRAZVOČNI MERILNIK TOPLOTNE ENERGIJE kot npr.: ALLMES/ITRON US Echo II DN20 z računsko enoto CF800, Qn=0,6m3/h, skupaj s temperaturnimi tipali, vgradnim kompletom, skupaj  z  razširitveno kartico M-bus, TCP/IP MODBUS in radijskim modulom z dvosmerno komunikacijo z naslednjimi parametri:
- nosilna frekvenca 433,82 MHz,
- radijski protokol Radian / EverBlu.                                                                         Merilnik mora imeti omrežno napajanje.                                                                                        </t>
  </si>
  <si>
    <t>E.5.26.B2.</t>
  </si>
  <si>
    <t>E.5.27.B2.</t>
  </si>
  <si>
    <t>Akumulator sanitarne tople vode za volumna 1500 L izoliran z blazinami mineralne volne  iz negorljivega materiala vrste A po DIN 4102 oziroma po po EN 13501-1 ter oplaščenje te z aluminijevo pločevino debeline 0,6 mm, spojeno s samovreznimi nerjavnimi vijaki</t>
  </si>
  <si>
    <t>E.5.28.B2.</t>
  </si>
  <si>
    <t>Manometer (0-6bar) komplet z ventilom in vezno cevjo ter tesnilnim materialom.</t>
  </si>
  <si>
    <t>E.5.29.B2.</t>
  </si>
  <si>
    <t>Termometer okrogli v medeninasti stročnici z delovnim območjem        
 T= 0-120°C</t>
  </si>
  <si>
    <t>E.5.30.B2.</t>
  </si>
  <si>
    <t>Pretočna zaprta ekspanzijska posoda za sanitarno vodo, vključno z Flowjet ventilom, max. delovni tlak 10 bar. Skupaj s priključnim in montažnim materialom, volumen 300l.</t>
  </si>
  <si>
    <t>E.5.31.B2.</t>
  </si>
  <si>
    <t>E.5.32.B2.</t>
  </si>
  <si>
    <t>Navojni balensirni ventili  z merilnimi nastavki. Skupaj z nastavitvijo pretoka na ventilu.</t>
  </si>
  <si>
    <t>E.5.33.B2.</t>
  </si>
  <si>
    <t xml:space="preserve"> -pretok: V=0,52 m3/h</t>
  </si>
  <si>
    <t xml:space="preserve"> -tlačna višina: dp=20kPa</t>
  </si>
  <si>
    <t xml:space="preserve"> -električna moč: 30 W, 230 V, 50 Hz</t>
  </si>
  <si>
    <t xml:space="preserve"> -dodatna oprema:
*tesnilni in vijačni material;
*merilni komplet tlačne razlike za vodenje regulatorja; 20/1-4.</t>
  </si>
  <si>
    <t>E.5.34.B2.</t>
  </si>
  <si>
    <t xml:space="preserve"> -pretok: V=0,5m3/h</t>
  </si>
  <si>
    <t xml:space="preserve"> -električna moč: 75 W, 230 V, 50 Hz</t>
  </si>
  <si>
    <t>E.5.35.B2.</t>
  </si>
  <si>
    <t>Galvanski nevtralizaror vodnega kamna, nazivni premer DN40</t>
  </si>
  <si>
    <t>E.5.36.B2.</t>
  </si>
  <si>
    <t>Galvanski nevtralizaror vodnega kamna, nazivni premer DN20</t>
  </si>
  <si>
    <t>E.5.37.B2.</t>
  </si>
  <si>
    <t>Kromirana krogelna pipa s teflonskim tesnenjem za hladno ali toplo sanitarno vodo navojne izvedbe PN 10, s čepom in tesnilom za izpust vode, skupaj z ročko odgovarjajoče barve (hladna-modra, topla-rdeča), nazivne velikosti</t>
  </si>
  <si>
    <t>E.5.37.1.B2.</t>
  </si>
  <si>
    <t>E.5.37.2.B2.</t>
  </si>
  <si>
    <t>E.5.37.3.B2.</t>
  </si>
  <si>
    <t>E.5.38.B2.</t>
  </si>
  <si>
    <t>Izvedba novega voda STV  in cirkulacije STV iz pocinkane srednje težke navojne cevi po DIN 2440 za PN 10, skupaj s spojnimi in oblikovnimi kosi iz pocinkane temprane litine po DIN EN 10242, nazivne velikosti</t>
  </si>
  <si>
    <t>E.5.38.1.B2.</t>
  </si>
  <si>
    <t>E.5.38.2.B2.</t>
  </si>
  <si>
    <t>E.5.38.3.B2.</t>
  </si>
  <si>
    <t>E.5.39.B2.</t>
  </si>
  <si>
    <t>Samolepilna toplotna izolacija cevi hladne in tople pitne vode s krožnim vodom z izolacijskimi cevaki, izdelanimi iz visoko elastičnega in trpežnega penastega materiala na bazi sintetičnega kavčuka - elastomera, ki ima zaprto celično strukturo in s tem visoko upornost proti difuziji vodne pare in nizko toplotno prevodnost, kar oboje zagotavlja odlično toplotno zaščito pred rosenjem in izgubo toplote. Izolacijski cevaki imajo po svoji dolžini že izveden rez s samolepilno plastjo za hitro in enostavno spajanje, pri čemer je lepilo izdelano na modificirani akrilni bazi z mrežasto strukturo na polietilenski foliji. Vsi potrebni oblikovni kosi se izdelajo iz cevakov samih na licumesta. Material je samougasljiv, ne kaplja in ne širi ognja – vrste B1 po razvrstitvi DIN 4102 oziroma B – s3, d0 po EN 13501-1, pri preizkusu na kovinski površini, za kar mora biti izdano potrdilo. Ostale tehnične karakteristike so naslednje:</t>
  </si>
  <si>
    <t xml:space="preserve"> - toplotna prevodnost        0,035 W/mK po SIST ISO 8794</t>
  </si>
  <si>
    <t xml:space="preserve"> - delovno temperaturno območje  medija  +10 do + 75 °C</t>
  </si>
  <si>
    <t xml:space="preserve"> - koeficient upornosti proti difuziji vodne pare    3000</t>
  </si>
  <si>
    <t xml:space="preserve"> - debelina izolacije   19 mm; </t>
  </si>
  <si>
    <t>E.5.39.1.B2.</t>
  </si>
  <si>
    <t>E.5.39.2.B2.</t>
  </si>
  <si>
    <t>E.5.39.3.B2.</t>
  </si>
  <si>
    <t>E.5.40.B2.</t>
  </si>
  <si>
    <t>Izvedba tlačnega preskusa vodovodne napeljave s hladno vodo 12 bar z izdelavo zapisnika u ustreznosti</t>
  </si>
  <si>
    <t>E.5.41.B2.</t>
  </si>
  <si>
    <t>Nastavitev iztočnih armatur na iztočni tlak 50-100 kPa in hiperkloriranje, temeljito izpiranje delov cevovoda, bakteriološka in kemična analiza vode z izdelavo zapisnika</t>
  </si>
  <si>
    <t>E.5.42.B2.</t>
  </si>
  <si>
    <t>E.5.43.B2.</t>
  </si>
  <si>
    <t>E.5.44.B2.</t>
  </si>
  <si>
    <t>E.5.45.B2.</t>
  </si>
  <si>
    <t>E.B3.</t>
  </si>
  <si>
    <t>objekt B3 (tip A)</t>
  </si>
  <si>
    <t>E.1.B3.</t>
  </si>
  <si>
    <t>E.2.B3.</t>
  </si>
  <si>
    <t>E.3.B3.</t>
  </si>
  <si>
    <t>E.4.B3.</t>
  </si>
  <si>
    <t>E.5.B3.</t>
  </si>
  <si>
    <t>E.1.1.1.B3.</t>
  </si>
  <si>
    <t>E.1.1.2.B3.</t>
  </si>
  <si>
    <r>
      <t>*umivalniške konzolne školjke iz sanitarnega porcelana bele barve s</t>
    </r>
    <r>
      <rPr>
        <b/>
        <sz val="10"/>
        <rFont val="Verdana"/>
        <family val="2"/>
      </rPr>
      <t xml:space="preserve"> </t>
    </r>
    <r>
      <rPr>
        <sz val="10"/>
        <rFont val="Verdana"/>
        <family val="2"/>
      </rPr>
      <t>prelivno odprtino, srednjega cenovnega razreda po izboru naročnika/projektanta, pritrjene v steno s kromiranimi vijaki in ustreznimi zidnimi vložki;</t>
    </r>
  </si>
  <si>
    <t>E.1.2.B3.</t>
  </si>
  <si>
    <t>E.1.3.B3.</t>
  </si>
  <si>
    <t>*pritrdilnega in tesnilnega materijala</t>
  </si>
  <si>
    <t>E.1.4.B3.</t>
  </si>
  <si>
    <t>E.1.5.B3.</t>
  </si>
  <si>
    <t>E.1.6.B3.</t>
  </si>
  <si>
    <t>E.1.7.B3.</t>
  </si>
  <si>
    <t>E.1.8.B3.</t>
  </si>
  <si>
    <t>Pretočni talni sifon s smradno zaporo, pretočne izvedbe s priključkoma F 50 mm, vse iz umetne mase, skupaj s kromano prekrivno ploščico iz litega železa. S tesnilno prirobnico, v katero je vgrajena manšeta najmanj 30x30 cm in materiala kompatibilnega z izbranim sistemom tesnenja pred širjenjem vlage</t>
  </si>
  <si>
    <t>E.1.9.B3.</t>
  </si>
  <si>
    <t>E.1.10.B3.</t>
  </si>
  <si>
    <t>E.1.10.1.B3.</t>
  </si>
  <si>
    <t>E.1.10.2.B3.</t>
  </si>
  <si>
    <t>E.1.10.3.B3.</t>
  </si>
  <si>
    <t>E.1.10.4.B3.</t>
  </si>
  <si>
    <t>E.1.10.5.B3.</t>
  </si>
  <si>
    <t>E.1.11.B3.</t>
  </si>
  <si>
    <t>E.1.11.1.B3.</t>
  </si>
  <si>
    <t>E.1.11.2.B3.</t>
  </si>
  <si>
    <t>E.1.11.3.B3.</t>
  </si>
  <si>
    <t>E.1.11.4.B3.</t>
  </si>
  <si>
    <t>E.1.11.5.B3.</t>
  </si>
  <si>
    <t>E.1.11.6.B3.</t>
  </si>
  <si>
    <t>E.1.12.B3.</t>
  </si>
  <si>
    <t>E.1.12.1.B3.</t>
  </si>
  <si>
    <t>E.1.12.2.B3.</t>
  </si>
  <si>
    <t>E.1.12.3.B3.</t>
  </si>
  <si>
    <t>E.1.12.4.B3.</t>
  </si>
  <si>
    <t>E.1.12.5.B3.</t>
  </si>
  <si>
    <t>E.1.12.6.B3.</t>
  </si>
  <si>
    <t>E.1.13.B3.</t>
  </si>
  <si>
    <t>E.1.13.1.B3.</t>
  </si>
  <si>
    <t>E.1.13.2.B3.</t>
  </si>
  <si>
    <t>E.1.13.3.B3.</t>
  </si>
  <si>
    <t>E.1.14.B3.</t>
  </si>
  <si>
    <t>E.1.14.1.B3.</t>
  </si>
  <si>
    <t>E.1.14.2.B3.</t>
  </si>
  <si>
    <t>E.1.15.B3.</t>
  </si>
  <si>
    <t>E.1.16.B3.</t>
  </si>
  <si>
    <t>Polipropilenska PP-HT odzračna strešna kapa skupaj z strešno obrobo ter pritrdilnim in tesnilnim materialom
ø  50</t>
  </si>
  <si>
    <t>E.1.17.B3.</t>
  </si>
  <si>
    <t>E.1.18.B3.</t>
  </si>
  <si>
    <t>Polipropilenska PP-HT odzračna strešna kapa skupaj z strešno obrobo ter pritrdilnim in tesnilnim materialom
ø  110</t>
  </si>
  <si>
    <t>E.1.19.B3.</t>
  </si>
  <si>
    <t>E.1.20.B3.</t>
  </si>
  <si>
    <t>E.1.21.B3.</t>
  </si>
  <si>
    <t>E.1.22.B3.</t>
  </si>
  <si>
    <t>E.1.23.B3.</t>
  </si>
  <si>
    <t>E.1.24.B3.</t>
  </si>
  <si>
    <t>E.1.25.B3.</t>
  </si>
  <si>
    <t>E.2.1.B3.</t>
  </si>
  <si>
    <t>E.2.1.1.B3.</t>
  </si>
  <si>
    <t>E.2.1.2.B3.</t>
  </si>
  <si>
    <t>E.2.1.3.B3.</t>
  </si>
  <si>
    <t>E.2.1.4.B3.</t>
  </si>
  <si>
    <t>E.2.1.5.B3.</t>
  </si>
  <si>
    <t>E.2.1.6.B3.</t>
  </si>
  <si>
    <t>E.2.2.B3.</t>
  </si>
  <si>
    <t>E.2.3.B3.</t>
  </si>
  <si>
    <t>E.2.4.B3.</t>
  </si>
  <si>
    <t>E.2.5.B3.</t>
  </si>
  <si>
    <t>E.2.6.B3.</t>
  </si>
  <si>
    <t>E.2.7.B3.</t>
  </si>
  <si>
    <t>E.2.8.B3.</t>
  </si>
  <si>
    <t>E.2.8.1.B3.</t>
  </si>
  <si>
    <t>E.2.8.2.B3.</t>
  </si>
  <si>
    <t>E.2.9.B3.</t>
  </si>
  <si>
    <t>E.2.9.1.B3.</t>
  </si>
  <si>
    <t>E.2.9.2.B3.</t>
  </si>
  <si>
    <t>E.2.10.B3.</t>
  </si>
  <si>
    <t>E.2.10.1.B3.</t>
  </si>
  <si>
    <t>E.2.10.2.B3.</t>
  </si>
  <si>
    <t>E.2.11.B3.</t>
  </si>
  <si>
    <t>E.2.11.1.B3.</t>
  </si>
  <si>
    <t>E.2.11.2.B3.</t>
  </si>
  <si>
    <t>E.2.11.3.B3.</t>
  </si>
  <si>
    <t>E.2.11.4.B3.</t>
  </si>
  <si>
    <t>E.2.11.5.B3.</t>
  </si>
  <si>
    <t>E.2.11.6.B3.</t>
  </si>
  <si>
    <t>E.2.12.B3.</t>
  </si>
  <si>
    <t>E.2.12.1.B3.</t>
  </si>
  <si>
    <t>E.2.12.2.B3.</t>
  </si>
  <si>
    <t>E.2.12.3.B3.</t>
  </si>
  <si>
    <t>E.2.12.4.B3.</t>
  </si>
  <si>
    <t>E.2.12.5.B3.</t>
  </si>
  <si>
    <t>E.2.12.6.B3.</t>
  </si>
  <si>
    <t>E.2.13.B3.</t>
  </si>
  <si>
    <r>
      <t xml:space="preserve">Obešalni in pritrdilni materijal za cevovode, izdelan iz različnih jeklenih pocinkanih profilov, objemnih trakov izdelanih iz luknjičastega pocinkanega jeklenega traku, vijakov, matic in zidnih vložkov
</t>
    </r>
    <r>
      <rPr>
        <sz val="10"/>
        <rFont val="Symbol"/>
        <family val="1"/>
        <charset val="2"/>
      </rPr>
      <t/>
    </r>
  </si>
  <si>
    <t>E.2.14.B3.</t>
  </si>
  <si>
    <r>
      <t xml:space="preserve">Izvedba tlačnega preskusa delov napeljave s hladno vodo 4 bar - zajeto v enotnih cenah
</t>
    </r>
    <r>
      <rPr>
        <sz val="10"/>
        <rFont val="Symbol"/>
        <family val="1"/>
        <charset val="2"/>
      </rPr>
      <t/>
    </r>
  </si>
  <si>
    <t>E.2.15.B3.</t>
  </si>
  <si>
    <t>E.2.16.B3.</t>
  </si>
  <si>
    <t>E.2.17.B3.</t>
  </si>
  <si>
    <t>E.2.18.B3.</t>
  </si>
  <si>
    <t>E.3.1.B3.</t>
  </si>
  <si>
    <t>Minimalne tehnične zahteve za ventiatorja:
- nominalni pretok zraka na dovodu in odvodu 180 m3/h,
- zunanji tlak pri nominalnem pretoku 150 Pa,
- nazivna električna moč 2x50 W,
- stopenjska nastavitev pretokov.</t>
  </si>
  <si>
    <t>Dimenzije naprave (brez kanalskega grelno hladilega elementa):
- dolžina do 1300 mm,
- širina do 700mm,
- višina do 250 mm,
- odprtine za priklop zračnih kanalov fi 125 mm.</t>
  </si>
  <si>
    <t>E.3.2.B3.</t>
  </si>
  <si>
    <t>Lokacija: 2 stanovanji v 4. etaži</t>
  </si>
  <si>
    <t>Dimenzije naprave (brez kanalskega grelno hladilega elementa):
- dolžina do 1300 mm,
- širina do 700mm,
- višina do 300 mm,
- odprtine za priklop zračnih kanalov fi 125 mm.</t>
  </si>
  <si>
    <t>E.3.3.B3.</t>
  </si>
  <si>
    <t>Dobava in montaža Lokalna prezračevalna naprava kapacitete do 60 m3/h, z dvema varčnima ventilatorjema (max 4 W) za sočasni pretoka zraka skozi napravo</t>
  </si>
  <si>
    <t xml:space="preserve">Zahteve glede regulacije:
- stopenjska regulacija pretoka zraka skupaj s stenskim nastavljalnikom s tedensko programsko uro
</t>
  </si>
  <si>
    <r>
      <t>Skupaj s v</t>
    </r>
    <r>
      <rPr>
        <sz val="10"/>
        <color indexed="8"/>
        <rFont val="Verdana"/>
        <family val="2"/>
        <charset val="238"/>
      </rPr>
      <t>gradnimi elementi z zunanjo masko in odtokom kondenza z odkapnico</t>
    </r>
  </si>
  <si>
    <t xml:space="preserve">Maksimalne dimenzije naprave 
- dolžina 460 (prilagodljiva glede na debelino stene) mm,
- širina 370mm,
- višina 400 mm,
- odprtine v steni fi 352 mm,
</t>
  </si>
  <si>
    <t>E.3.4.B3.</t>
  </si>
  <si>
    <r>
      <t xml:space="preserve">Dobava in montaža </t>
    </r>
    <r>
      <rPr>
        <b/>
        <sz val="10"/>
        <rFont val="Verdana"/>
        <family val="2"/>
        <charset val="238"/>
      </rPr>
      <t>Radialni ventilator za prezračevanje kopalnic in sanitarij</t>
    </r>
    <r>
      <rPr>
        <sz val="10"/>
        <rFont val="Verdana"/>
        <family val="2"/>
        <charset val="238"/>
      </rPr>
      <t xml:space="preserve"> z EC motorjem, krogličnim oležajenjem, modulom za zakasnitev izklopa, pralnim filtrskim vložkom, skupaj s pritrdilnim in montažnim materialom, skupaj s nadometnim ohišjem za ventilator.</t>
    </r>
  </si>
  <si>
    <t>E.3.5.B3.</t>
  </si>
  <si>
    <r>
      <t xml:space="preserve">Dobava in montaža </t>
    </r>
    <r>
      <rPr>
        <b/>
        <sz val="10"/>
        <rFont val="Verdana"/>
        <family val="2"/>
        <charset val="238"/>
      </rPr>
      <t xml:space="preserve">Gibljiva prezračevalna cev 75 mm -50 m, </t>
    </r>
    <r>
      <rPr>
        <sz val="10"/>
        <rFont val="Verdana"/>
        <family val="2"/>
        <charset val="238"/>
      </rPr>
      <t>z vsem tesnilnim, pritrdilnim in povezovalnim materialom.</t>
    </r>
  </si>
  <si>
    <t>E.3.6.B3.</t>
  </si>
  <si>
    <r>
      <t>Dobava in montaža r</t>
    </r>
    <r>
      <rPr>
        <b/>
        <sz val="10"/>
        <rFont val="Verdana"/>
        <family val="2"/>
        <charset val="238"/>
      </rPr>
      <t xml:space="preserve">azdelilne komore za minimalno 6 priključkov fi 75 mm in dovodni priključek 1x fi 125 </t>
    </r>
    <r>
      <rPr>
        <sz val="10"/>
        <rFont val="Verdana"/>
        <family val="2"/>
        <charset val="238"/>
      </rPr>
      <t>z vsem tesnilnim, pritrdilnim in povezovalnim materialom.</t>
    </r>
  </si>
  <si>
    <t>E.3.7.B3.</t>
  </si>
  <si>
    <r>
      <t xml:space="preserve">Dobava in montaža </t>
    </r>
    <r>
      <rPr>
        <b/>
        <sz val="10"/>
        <rFont val="Verdana"/>
        <family val="2"/>
        <charset val="238"/>
      </rPr>
      <t xml:space="preserve">Razdelilna komora za 10 priključkov fi 75 mm in 1 dovodni priključek fi 160 </t>
    </r>
    <r>
      <rPr>
        <sz val="10"/>
        <rFont val="Verdana"/>
        <family val="2"/>
        <charset val="238"/>
      </rPr>
      <t>z vsem tesnilnim, pritrdilnim in povezovalnim materialom.</t>
    </r>
  </si>
  <si>
    <t>E.3.8.B3.</t>
  </si>
  <si>
    <r>
      <t xml:space="preserve">Dobava in montaža </t>
    </r>
    <r>
      <rPr>
        <b/>
        <sz val="10"/>
        <rFont val="Verdana"/>
        <family val="2"/>
        <charset val="238"/>
      </rPr>
      <t xml:space="preserve">Zajemna komora s filtrom za kuhinje </t>
    </r>
    <r>
      <rPr>
        <sz val="10"/>
        <rFont val="Verdana"/>
        <family val="2"/>
        <charset val="238"/>
      </rPr>
      <t>z vsem tesnilnim, pritrdilnim in povezovalnim materialom.</t>
    </r>
  </si>
  <si>
    <t>E.3.9.B3.</t>
  </si>
  <si>
    <r>
      <t>Dobava in montaža</t>
    </r>
    <r>
      <rPr>
        <b/>
        <sz val="10"/>
        <rFont val="Verdana"/>
        <family val="2"/>
        <charset val="238"/>
      </rPr>
      <t xml:space="preserve"> Stenska prezračevalna komora z enim priključkom fi 75 mm</t>
    </r>
    <r>
      <rPr>
        <sz val="10"/>
        <rFont val="Verdana"/>
        <family val="2"/>
        <charset val="238"/>
      </rPr>
      <t xml:space="preserve"> z vsem tesnilnim, pritrdilnim in povezovalnim materialom.</t>
    </r>
  </si>
  <si>
    <t>E.3.10.B3.</t>
  </si>
  <si>
    <r>
      <t>Dobava in montaža</t>
    </r>
    <r>
      <rPr>
        <b/>
        <sz val="10"/>
        <rFont val="Verdana"/>
        <family val="2"/>
        <charset val="238"/>
      </rPr>
      <t xml:space="preserve"> Stenska prezračevalna komora z dvema priključkoma fi 75 mm</t>
    </r>
    <r>
      <rPr>
        <sz val="10"/>
        <rFont val="Verdana"/>
        <family val="2"/>
        <charset val="238"/>
      </rPr>
      <t xml:space="preserve"> z vsem tesnilnim, pritrdilnim in povezovalnim materialom.</t>
    </r>
  </si>
  <si>
    <t>E.3.11.B3.</t>
  </si>
  <si>
    <r>
      <t>Dobava in montaža</t>
    </r>
    <r>
      <rPr>
        <b/>
        <sz val="10"/>
        <rFont val="Verdana"/>
        <family val="2"/>
        <charset val="238"/>
      </rPr>
      <t xml:space="preserve"> Stenska prezračevalna komora s tremi priključki fi 75 mm</t>
    </r>
    <r>
      <rPr>
        <sz val="10"/>
        <rFont val="Verdana"/>
        <family val="2"/>
        <charset val="238"/>
      </rPr>
      <t xml:space="preserve"> z vsem tesnilnim, pritrdilnim in povezovalnim materialom.</t>
    </r>
  </si>
  <si>
    <t>E.3.12.B3.</t>
  </si>
  <si>
    <r>
      <t xml:space="preserve">Dobava in montaža </t>
    </r>
    <r>
      <rPr>
        <b/>
        <sz val="10"/>
        <rFont val="Verdana"/>
        <family val="2"/>
        <charset val="238"/>
      </rPr>
      <t>pravokotna dovodna rešetka za prezračevalno komoro 50x200</t>
    </r>
    <r>
      <rPr>
        <sz val="10"/>
        <rFont val="Verdana"/>
        <family val="2"/>
        <charset val="238"/>
      </rPr>
      <t xml:space="preserve"> v kovinski prašno barvani beli izvedbi, z vsem pritrdilnim materialom.</t>
    </r>
  </si>
  <si>
    <t>E.3.13.B3.</t>
  </si>
  <si>
    <r>
      <t xml:space="preserve">Dobava in montaža </t>
    </r>
    <r>
      <rPr>
        <b/>
        <sz val="10"/>
        <rFont val="Verdana"/>
        <family val="2"/>
        <charset val="238"/>
      </rPr>
      <t xml:space="preserve">Cevni dušilec fi 125 mm L = 1 m s polnilom iz dušilne pene </t>
    </r>
    <r>
      <rPr>
        <sz val="10"/>
        <rFont val="Verdana"/>
        <family val="2"/>
        <charset val="238"/>
      </rPr>
      <t>z vsem tesnilnim, pritrdilnim in povezovalnim materialom.</t>
    </r>
  </si>
  <si>
    <t>E.3.14.B3.</t>
  </si>
  <si>
    <t>E.3.15.B3.</t>
  </si>
  <si>
    <r>
      <t>Dobava in montaža</t>
    </r>
    <r>
      <rPr>
        <b/>
        <sz val="10"/>
        <rFont val="Verdana"/>
        <family val="2"/>
        <charset val="238"/>
      </rPr>
      <t xml:space="preserve"> IP Strešni stebriček DN 125 črn </t>
    </r>
    <r>
      <rPr>
        <sz val="10"/>
        <rFont val="Verdana"/>
        <family val="2"/>
        <charset val="238"/>
      </rPr>
      <t>z vsem tesnilnim, pritrdilnim in povezovalnim materialom.</t>
    </r>
  </si>
  <si>
    <t>E.3.16.B3.</t>
  </si>
  <si>
    <t>E.3.17.B3.</t>
  </si>
  <si>
    <t>E.3.18.B3.</t>
  </si>
  <si>
    <t>E.3.19.B3.</t>
  </si>
  <si>
    <t>E.3.20.B3.</t>
  </si>
  <si>
    <r>
      <t xml:space="preserve">Okrogli </t>
    </r>
    <r>
      <rPr>
        <b/>
        <sz val="10"/>
        <rFont val="Verdana"/>
        <family val="2"/>
        <charset val="238"/>
      </rPr>
      <t>zračni kanali iz pocinkane jeklene pločevine</t>
    </r>
    <r>
      <rPr>
        <sz val="10"/>
        <rFont val="Verdana"/>
        <family val="2"/>
        <charset val="238"/>
      </rPr>
      <t xml:space="preserve"> z vsemi fazonskimi kosi, regulacijskimi loputami, priključki za pritrditev vpihovalnih in odsesovalnih elementov, tesnili, pritrdilni in obešalni material, velikosti fi100</t>
    </r>
  </si>
  <si>
    <t>E.3.21.B3.</t>
  </si>
  <si>
    <r>
      <t>Dobava in montaža</t>
    </r>
    <r>
      <rPr>
        <b/>
        <sz val="10"/>
        <rFont val="Verdana"/>
        <family val="2"/>
        <charset val="238"/>
      </rPr>
      <t xml:space="preserve"> IP Strešni stebriček DN 100 črn </t>
    </r>
    <r>
      <rPr>
        <sz val="10"/>
        <rFont val="Verdana"/>
        <family val="2"/>
        <charset val="238"/>
      </rPr>
      <t>z vsem tesnilnim, pritrdilnim in povezovalnim materialom.</t>
    </r>
  </si>
  <si>
    <t>E.3.22.B3.</t>
  </si>
  <si>
    <t>E.3.23.B3.</t>
  </si>
  <si>
    <t>E.3.30.B3.</t>
  </si>
  <si>
    <t>E.3.31.B3.</t>
  </si>
  <si>
    <r>
      <t>Obešalni in pritrdilni materijal za cevovode, izdelan iz različnih jeklenih pocinkanih profilov, objemnih trakov izdelanih iz luknjičastega pocinkanega jeklenega traku, vijakov, matic in zidnih vložkov</t>
    </r>
    <r>
      <rPr>
        <sz val="10"/>
        <rFont val="Symbol"/>
        <family val="1"/>
        <charset val="2"/>
      </rPr>
      <t/>
    </r>
  </si>
  <si>
    <t>E.3.32.B3.</t>
  </si>
  <si>
    <t>E.3.33.B3.</t>
  </si>
  <si>
    <t>E.3.34.B3.</t>
  </si>
  <si>
    <t>E.3.35.B3.</t>
  </si>
  <si>
    <t>E.4.1.B3.</t>
  </si>
  <si>
    <t>E.4.2.B3.</t>
  </si>
  <si>
    <t>E.4.3.B3.</t>
  </si>
  <si>
    <t>E.4.4.B3.</t>
  </si>
  <si>
    <t>E.4.5.B3.</t>
  </si>
  <si>
    <t>E.4.6.B3.</t>
  </si>
  <si>
    <t>E.4.7.B3.</t>
  </si>
  <si>
    <t>E.4.8.B3.</t>
  </si>
  <si>
    <t>E.4.9.B3.</t>
  </si>
  <si>
    <t>E.4.10.B3.</t>
  </si>
  <si>
    <t>E.4.11.B3.</t>
  </si>
  <si>
    <t>E.4.12.B3.</t>
  </si>
  <si>
    <t>E.4.13.B3.</t>
  </si>
  <si>
    <t>E.4.14.B3.</t>
  </si>
  <si>
    <t>E.4.15.B3.</t>
  </si>
  <si>
    <t>E.4.16.B3.</t>
  </si>
  <si>
    <t>Dezinfekcija cevovoda z ustreznim sredstvom in pridobitev potrdila o neoporečnosti pitne vode</t>
  </si>
  <si>
    <t>E.4.17.B3.</t>
  </si>
  <si>
    <t>E.4.18.B3.</t>
  </si>
  <si>
    <t>E.4.19.B3.</t>
  </si>
  <si>
    <t>E.4.20.B3.</t>
  </si>
  <si>
    <t>E.4.32.B3.</t>
  </si>
  <si>
    <t>E.4.33.B3.</t>
  </si>
  <si>
    <t>E.4.34.B3.</t>
  </si>
  <si>
    <t>E.4.35.B3.</t>
  </si>
  <si>
    <t>E.5.1.B3.</t>
  </si>
  <si>
    <r>
      <t xml:space="preserve">Sklop </t>
    </r>
    <r>
      <rPr>
        <b/>
        <sz val="10"/>
        <rFont val="Verdana"/>
        <family val="2"/>
        <charset val="238"/>
      </rPr>
      <t xml:space="preserve">enovite toplotne postaje OGREVANJA </t>
    </r>
    <r>
      <rPr>
        <sz val="10"/>
        <rFont val="Verdana"/>
        <family val="2"/>
        <charset val="238"/>
      </rPr>
      <t>z naslednjimi osnovnimi podatki:</t>
    </r>
  </si>
  <si>
    <t>44 kW</t>
  </si>
  <si>
    <r>
      <t>110/60 °C, PN 16, DN 25, V</t>
    </r>
    <r>
      <rPr>
        <vertAlign val="subscript"/>
        <sz val="10"/>
        <rFont val="Verdana"/>
        <family val="2"/>
        <charset val="238"/>
      </rPr>
      <t>p</t>
    </r>
    <r>
      <rPr>
        <sz val="10"/>
        <rFont val="Verdana"/>
        <family val="2"/>
        <charset val="238"/>
      </rPr>
      <t xml:space="preserve"> = 0,77 m</t>
    </r>
    <r>
      <rPr>
        <vertAlign val="superscript"/>
        <sz val="10"/>
        <rFont val="Verdana"/>
        <family val="2"/>
        <charset val="238"/>
      </rPr>
      <t>3</t>
    </r>
    <r>
      <rPr>
        <sz val="10"/>
        <rFont val="Verdana"/>
        <family val="2"/>
        <charset val="238"/>
      </rPr>
      <t>/h</t>
    </r>
  </si>
  <si>
    <r>
      <t>55/45 °C, PN 10, DN 40, V</t>
    </r>
    <r>
      <rPr>
        <vertAlign val="subscript"/>
        <sz val="10"/>
        <rFont val="Verdana"/>
        <family val="2"/>
        <charset val="238"/>
      </rPr>
      <t>s</t>
    </r>
    <r>
      <rPr>
        <sz val="10"/>
        <rFont val="Verdana"/>
        <family val="2"/>
        <charset val="238"/>
      </rPr>
      <t xml:space="preserve"> = 3,83 m</t>
    </r>
    <r>
      <rPr>
        <vertAlign val="superscript"/>
        <sz val="10"/>
        <rFont val="Verdana"/>
        <family val="2"/>
        <charset val="238"/>
      </rPr>
      <t>3</t>
    </r>
    <r>
      <rPr>
        <sz val="10"/>
        <rFont val="Verdana"/>
        <family val="2"/>
        <charset val="238"/>
      </rPr>
      <t>/h</t>
    </r>
  </si>
  <si>
    <r>
      <t>PN 25, DN 20, k</t>
    </r>
    <r>
      <rPr>
        <vertAlign val="subscript"/>
        <sz val="10"/>
        <rFont val="Verdana"/>
        <family val="2"/>
        <charset val="238"/>
      </rPr>
      <t>vs</t>
    </r>
    <r>
      <rPr>
        <sz val="10"/>
        <rFont val="Verdana"/>
        <family val="2"/>
        <charset val="238"/>
      </rPr>
      <t xml:space="preserve"> = 1 m</t>
    </r>
    <r>
      <rPr>
        <vertAlign val="superscript"/>
        <sz val="10"/>
        <rFont val="Verdana"/>
        <family val="2"/>
        <charset val="238"/>
      </rPr>
      <t>3</t>
    </r>
    <r>
      <rPr>
        <sz val="10"/>
        <rFont val="Verdana"/>
        <family val="2"/>
        <charset val="238"/>
      </rPr>
      <t>/h, Ventil mora imeti omogočeno omejevanje moči in pretoka glede na podatke števca (preko M-bus) in centralnega nadzora.</t>
    </r>
  </si>
  <si>
    <r>
      <t>110/60 °C, PN 16, dp</t>
    </r>
    <r>
      <rPr>
        <vertAlign val="subscript"/>
        <sz val="10"/>
        <rFont val="Verdana"/>
        <family val="2"/>
        <charset val="238"/>
      </rPr>
      <t>p</t>
    </r>
    <r>
      <rPr>
        <sz val="10"/>
        <rFont val="Verdana"/>
        <family val="2"/>
        <charset val="238"/>
      </rPr>
      <t xml:space="preserve"> = 10 kPa</t>
    </r>
  </si>
  <si>
    <r>
      <t>55/45 °C, PN 10, dp</t>
    </r>
    <r>
      <rPr>
        <vertAlign val="subscript"/>
        <sz val="10"/>
        <rFont val="Verdana"/>
        <family val="2"/>
        <charset val="238"/>
      </rPr>
      <t>s</t>
    </r>
    <r>
      <rPr>
        <sz val="10"/>
        <rFont val="Verdana"/>
        <family val="2"/>
        <charset val="238"/>
      </rPr>
      <t xml:space="preserve"> = 10kPa;</t>
    </r>
  </si>
  <si>
    <t xml:space="preserve"> -  4 x prirobnični ventil skupaj s protiprirobnicami DN 25 </t>
  </si>
  <si>
    <t xml:space="preserve"> -  1 x prirobnični ventil skupaj s protiprirobnicami DN 15  s karakteristiko:</t>
  </si>
  <si>
    <r>
      <rPr>
        <b/>
        <u/>
        <sz val="10"/>
        <rFont val="Verdana"/>
        <family val="2"/>
        <charset val="238"/>
      </rPr>
      <t>c) vzmetni atestirani varnostni navojni ventil</t>
    </r>
    <r>
      <rPr>
        <sz val="10"/>
        <rFont val="Verdana"/>
        <family val="2"/>
        <charset val="238"/>
      </rPr>
      <t xml:space="preserve"> s polnim dvigom sedeža za toplovodne sisteme po SIST EN 12828:2004 moči do 210 kW in tlake nad 3,0 bar,  vrste H in z naslednjimi tehničnimi karakteristikami:</t>
    </r>
  </si>
  <si>
    <t># vključno s pritrdilnim materialom</t>
  </si>
  <si>
    <t>E.5.2.B3.</t>
  </si>
  <si>
    <t>E.5.3.B3.</t>
  </si>
  <si>
    <r>
      <t>- temperaturni elektronski krmilnik – ASC (</t>
    </r>
    <r>
      <rPr>
        <i/>
        <sz val="10"/>
        <rFont val="Verdana"/>
        <family val="2"/>
        <charset val="238"/>
      </rPr>
      <t>Application Specific Controller</t>
    </r>
    <r>
      <rPr>
        <sz val="10"/>
        <rFont val="Verdana"/>
        <family val="2"/>
        <charset val="238"/>
      </rPr>
      <t>), ki se lahko uporablja v različnih sistemih ogrevanja, skupaj z ustreznim programom za opravljanje naslednjih nalog:</t>
    </r>
  </si>
  <si>
    <t>*vodenje najvišje dopustne temperature povratka vroče vode na primarni strani v odvisnosti od zunanje temperature:</t>
  </si>
  <si>
    <r>
      <t>*možnost neposredne ali posredne navezave preko „</t>
    </r>
    <r>
      <rPr>
        <i/>
        <sz val="10"/>
        <rFont val="Verdana"/>
        <family val="2"/>
        <charset val="238"/>
      </rPr>
      <t>gateway</t>
    </r>
    <r>
      <rPr>
        <sz val="10"/>
        <rFont val="Verdana"/>
        <family val="2"/>
        <charset val="238"/>
      </rPr>
      <t xml:space="preserve">”-a na </t>
    </r>
  </si>
  <si>
    <r>
      <t xml:space="preserve"> lokalnega omrežja (LAN – </t>
    </r>
    <r>
      <rPr>
        <i/>
        <sz val="10"/>
        <rFont val="Verdana"/>
        <family val="2"/>
        <charset val="238"/>
      </rPr>
      <t>Local Area Network</t>
    </r>
    <r>
      <rPr>
        <sz val="10"/>
        <rFont val="Verdana"/>
        <family val="2"/>
        <charset val="238"/>
      </rPr>
      <t xml:space="preserve">) po KNX/EIB protokolu, upoštevajoč zahtevan obseg iz inženirske  smernice: ASHRAE Guideline 13-2007: </t>
    </r>
    <r>
      <rPr>
        <i/>
        <sz val="10"/>
        <rFont val="Verdana"/>
        <family val="2"/>
        <charset val="238"/>
      </rPr>
      <t>Specifying Digital Controls System</t>
    </r>
    <r>
      <rPr>
        <sz val="10"/>
        <rFont val="Verdana"/>
        <family val="2"/>
        <charset val="238"/>
      </rPr>
      <t>;</t>
    </r>
  </si>
  <si>
    <t>E.5.4.B3.</t>
  </si>
  <si>
    <t>E.5.5.B3.</t>
  </si>
  <si>
    <t>E.5.6.B3.</t>
  </si>
  <si>
    <t>E.5.7.B3.</t>
  </si>
  <si>
    <t>E.5.8.B3.</t>
  </si>
  <si>
    <t>E.5.10.B3.</t>
  </si>
  <si>
    <t xml:space="preserve"> -prostornina posode V&gt;200l </t>
  </si>
  <si>
    <t>E.5.11.B3.</t>
  </si>
  <si>
    <t xml:space="preserve"> -pretok: V=1,92m3/h</t>
  </si>
  <si>
    <t xml:space="preserve"> -dodatna oprema:
*tesnilni in vijačni material;
*merilni komplet tlačne razlike za vodenje regulatorja</t>
  </si>
  <si>
    <t>E.5.12.B3.</t>
  </si>
  <si>
    <t>E.5.13.B3.</t>
  </si>
  <si>
    <t>E.5.14.B3.</t>
  </si>
  <si>
    <t>E.5.15.B3.</t>
  </si>
  <si>
    <t>E.5.16.B3.</t>
  </si>
  <si>
    <t>E.5.17.B3.</t>
  </si>
  <si>
    <t>E.5.17.1.B3.</t>
  </si>
  <si>
    <t>E.5.17.2.B3.</t>
  </si>
  <si>
    <t>E.5.17.3.B3.</t>
  </si>
  <si>
    <t>E.5.17.4.B3.</t>
  </si>
  <si>
    <t>E.5.18.B3.</t>
  </si>
  <si>
    <t>E.5.18.1.B3.</t>
  </si>
  <si>
    <t>E.5.18.2.B3.</t>
  </si>
  <si>
    <t>E.5.18.3.B3.</t>
  </si>
  <si>
    <t>E.5.18.4.B3.</t>
  </si>
  <si>
    <t>E.5.19.B3.</t>
  </si>
  <si>
    <t>E.5.20.B3.</t>
  </si>
  <si>
    <t>E.5.21.B3.</t>
  </si>
  <si>
    <r>
      <t xml:space="preserve">Obešalni in pritrdilni material za cevovode, izdelan iz različnih </t>
    </r>
    <r>
      <rPr>
        <u/>
        <sz val="10"/>
        <rFont val="Verdana"/>
        <family val="2"/>
        <charset val="238"/>
      </rPr>
      <t>sistemskih</t>
    </r>
    <r>
      <rPr>
        <sz val="10"/>
        <rFont val="Verdana"/>
        <family val="2"/>
        <charset val="238"/>
      </rPr>
      <t xml:space="preserve"> jeklenih vroče cinkanih kosov in objemnih trakov, vijakov, matic in zidnih vložkov,</t>
    </r>
  </si>
  <si>
    <t>E.5.22.B3.</t>
  </si>
  <si>
    <r>
      <t>Polnjenje/odzračevanje ogrevalnega sistema</t>
    </r>
    <r>
      <rPr>
        <b/>
        <sz val="10"/>
        <rFont val="Verdana"/>
        <family val="2"/>
        <charset val="238"/>
      </rPr>
      <t xml:space="preserve"> </t>
    </r>
    <r>
      <rPr>
        <sz val="10"/>
        <rFont val="Verdana"/>
        <family val="2"/>
        <charset val="238"/>
      </rPr>
      <t>z mehčano vodo skladno z navodili proizvajalca opreme. V primeru, da ni mehčane vode na objektu se polnjenje izvede s prenosno mehčalno napravo.</t>
    </r>
  </si>
  <si>
    <t>E.5.23.B3.</t>
  </si>
  <si>
    <t>E.5.24.B3.</t>
  </si>
  <si>
    <t>E.5.30.B3.</t>
  </si>
  <si>
    <r>
      <t xml:space="preserve">Sklop </t>
    </r>
    <r>
      <rPr>
        <b/>
        <sz val="10"/>
        <rFont val="Verdana"/>
        <family val="2"/>
        <charset val="238"/>
      </rPr>
      <t>enovite toplotne postaje STV</t>
    </r>
    <r>
      <rPr>
        <sz val="10"/>
        <rFont val="Verdana"/>
        <family val="2"/>
        <charset val="238"/>
      </rPr>
      <t xml:space="preserve">  z naslednjimi osnovnimi podatki:</t>
    </r>
  </si>
  <si>
    <t>35 kW</t>
  </si>
  <si>
    <r>
      <t>70/25 °C, PN 16, DN 20, V</t>
    </r>
    <r>
      <rPr>
        <vertAlign val="subscript"/>
        <sz val="10"/>
        <rFont val="Verdana"/>
        <family val="2"/>
        <charset val="238"/>
      </rPr>
      <t>p</t>
    </r>
    <r>
      <rPr>
        <sz val="10"/>
        <rFont val="Verdana"/>
        <family val="2"/>
        <charset val="238"/>
      </rPr>
      <t xml:space="preserve"> = 0,68 m</t>
    </r>
    <r>
      <rPr>
        <vertAlign val="superscript"/>
        <sz val="10"/>
        <rFont val="Verdana"/>
        <family val="2"/>
        <charset val="238"/>
      </rPr>
      <t>3</t>
    </r>
    <r>
      <rPr>
        <sz val="10"/>
        <rFont val="Verdana"/>
        <family val="2"/>
        <charset val="238"/>
      </rPr>
      <t>/h</t>
    </r>
  </si>
  <si>
    <r>
      <t>60/10 °C, PN 10, DN 20, V</t>
    </r>
    <r>
      <rPr>
        <vertAlign val="subscript"/>
        <sz val="10"/>
        <rFont val="Verdana"/>
        <family val="2"/>
        <charset val="238"/>
      </rPr>
      <t>s</t>
    </r>
    <r>
      <rPr>
        <sz val="10"/>
        <rFont val="Verdana"/>
        <family val="2"/>
        <charset val="238"/>
      </rPr>
      <t xml:space="preserve"> = 0,61 m</t>
    </r>
    <r>
      <rPr>
        <vertAlign val="superscript"/>
        <sz val="10"/>
        <rFont val="Verdana"/>
        <family val="2"/>
        <charset val="238"/>
      </rPr>
      <t>3</t>
    </r>
    <r>
      <rPr>
        <sz val="10"/>
        <rFont val="Verdana"/>
        <family val="2"/>
        <charset val="238"/>
      </rPr>
      <t>/h</t>
    </r>
  </si>
  <si>
    <r>
      <t>PN 16, DN 20, k</t>
    </r>
    <r>
      <rPr>
        <vertAlign val="subscript"/>
        <sz val="10"/>
        <rFont val="Verdana"/>
        <family val="2"/>
        <charset val="238"/>
      </rPr>
      <t>vs</t>
    </r>
    <r>
      <rPr>
        <sz val="10"/>
        <rFont val="Verdana"/>
        <family val="2"/>
        <charset val="238"/>
      </rPr>
      <t xml:space="preserve"> = 1 m</t>
    </r>
    <r>
      <rPr>
        <vertAlign val="superscript"/>
        <sz val="10"/>
        <rFont val="Verdana"/>
        <family val="2"/>
        <charset val="238"/>
      </rPr>
      <t>3</t>
    </r>
    <r>
      <rPr>
        <sz val="10"/>
        <rFont val="Verdana"/>
        <family val="2"/>
        <charset val="238"/>
      </rPr>
      <t>/h. Ventil mora imeti omogočeno omejevanje moči in pretoka glede na podatke števca (preko M-bus) in centralnega nadzora.</t>
    </r>
  </si>
  <si>
    <r>
      <t>70/25 °C, PN 16, dp</t>
    </r>
    <r>
      <rPr>
        <vertAlign val="subscript"/>
        <sz val="10"/>
        <rFont val="Verdana"/>
        <family val="2"/>
        <charset val="238"/>
      </rPr>
      <t>p</t>
    </r>
    <r>
      <rPr>
        <sz val="10"/>
        <rFont val="Verdana"/>
        <family val="2"/>
        <charset val="238"/>
      </rPr>
      <t xml:space="preserve"> =5 kPa</t>
    </r>
  </si>
  <si>
    <r>
      <t>60/10 °C, PN 10, dp</t>
    </r>
    <r>
      <rPr>
        <vertAlign val="subscript"/>
        <sz val="10"/>
        <rFont val="Verdana"/>
        <family val="2"/>
        <charset val="238"/>
      </rPr>
      <t>s</t>
    </r>
    <r>
      <rPr>
        <sz val="10"/>
        <rFont val="Verdana"/>
        <family val="2"/>
        <charset val="238"/>
      </rPr>
      <t xml:space="preserve"> =10 kPa;</t>
    </r>
  </si>
  <si>
    <r>
      <t>b)</t>
    </r>
    <r>
      <rPr>
        <u/>
        <sz val="10"/>
        <rFont val="Verdana"/>
        <family val="2"/>
        <charset val="238"/>
      </rPr>
      <t xml:space="preserve"> sekundarna stran – greta voda</t>
    </r>
  </si>
  <si>
    <t>#1x ročni navojni balensirni ventil za uravnoteženje ogrevanja STV z merilnimi nastavki</t>
  </si>
  <si>
    <r>
      <rPr>
        <u/>
        <sz val="10"/>
        <rFont val="Verdana"/>
        <family val="2"/>
        <charset val="238"/>
      </rPr>
      <t>c) vzmetni atestirani varnostni navojni ventil</t>
    </r>
    <r>
      <rPr>
        <sz val="10"/>
        <rFont val="Verdana"/>
        <family val="2"/>
        <charset val="238"/>
      </rPr>
      <t xml:space="preserve"> s polnim dvigom sedeža za toplovodne sisteme po SIST EN 12828:2004 moči do 25 kW in tlake nad 5,0 bar, vrste H in z naslednjimi tehničnimi karakteristikami:</t>
    </r>
  </si>
  <si>
    <t>#  vključno s pritrdilnim materialom</t>
  </si>
  <si>
    <t>E.5.31.B3.</t>
  </si>
  <si>
    <t xml:space="preserve">ULTRAZVOČNI MERILNIK TOPLOTNE ENERGIJE kot npr.  ALLMES/ITRON US Echo II DN20 z računsko enoto CF800 ali enakovredno, Qn=0,6m3/h, skupaj s temperaturnimi tipali, vgradnim kompletom, skupaj  z  razširitveno kartico M-bus, TCP/IP MODBUS in radijskim modulom z dvosmerno komunikacijo z naslednjimi parametri:
- nosilna frekvenca 433,82 MHz,
- radijski protokol Radian / EverBlu.                                                                         Merilnik mora imeti omrežno napajanje.                                                                                        
</t>
  </si>
  <si>
    <t>E.5.32.B3.</t>
  </si>
  <si>
    <t>E.5.33.B3.</t>
  </si>
  <si>
    <t>Akumulator sanitarne tople vode za volumna 2000 L izoliran z blazinami mineralne volne  iz negorljivega materiala vrste A po DIN 4102 oziroma po po EN 13501-1 ter oplaščenje te z aluminijevo pločevino debeline 0,6 mm, spojeno s samovreznimi nerjavnimi vijaki</t>
  </si>
  <si>
    <t>E.5.34.B3.</t>
  </si>
  <si>
    <t>E.5.35.B3.</t>
  </si>
  <si>
    <t>E.5.36.B3.</t>
  </si>
  <si>
    <t>E.5.37.B3.</t>
  </si>
  <si>
    <t>E.5.37.2.B3.</t>
  </si>
  <si>
    <t>E.5.37.1.B3.</t>
  </si>
  <si>
    <t>E.5.38.B3.</t>
  </si>
  <si>
    <t>Navojni balensirni ventili  z merilnimi nastavki . Skupaj z nastavitvijo pretoka na ventilu.</t>
  </si>
  <si>
    <t>E.5.39.B3.</t>
  </si>
  <si>
    <t xml:space="preserve"> -pretok: V=0,61 m3/h</t>
  </si>
  <si>
    <t>E.5.40.B3.</t>
  </si>
  <si>
    <t xml:space="preserve"> -dodatna oprema:
*tesnilni in vijačni material;
*merilni komplet tlačne razlike za vodenje regulatorja; 25/1-8 PN 10.</t>
  </si>
  <si>
    <t>E.5.41.B3.</t>
  </si>
  <si>
    <t>E.5.42.B3.</t>
  </si>
  <si>
    <t>Galvanski nevtralizaror vodnega kamna ,nazivni premer DN20</t>
  </si>
  <si>
    <t>E.5.43.B3.</t>
  </si>
  <si>
    <t>E.5.43.1.B3.</t>
  </si>
  <si>
    <t>E.5.43.2.B3.</t>
  </si>
  <si>
    <t>E.5.43.3.B3.</t>
  </si>
  <si>
    <t>E.5.44.B3.</t>
  </si>
  <si>
    <t>E.5.44.1.B3.</t>
  </si>
  <si>
    <t>E.5.44.2.B3.</t>
  </si>
  <si>
    <t>E.5.44.3.B3.</t>
  </si>
  <si>
    <t>E.5.45.B3.</t>
  </si>
  <si>
    <t>E.5.45.1.B3.</t>
  </si>
  <si>
    <t>E.5.45.2.B3.</t>
  </si>
  <si>
    <t>E.5.45.3.B3.</t>
  </si>
  <si>
    <t>E.5.46.B3.</t>
  </si>
  <si>
    <t>E.5.47.B3.</t>
  </si>
  <si>
    <t>E.5.50.B3.</t>
  </si>
  <si>
    <t>E.5.51.B3.</t>
  </si>
  <si>
    <t>E.5.52.B3.</t>
  </si>
  <si>
    <t>E.5.53.B3.</t>
  </si>
  <si>
    <t>E.B5.</t>
  </si>
  <si>
    <t>objekt B5 (tip A2)</t>
  </si>
  <si>
    <t>E.1.B5.</t>
  </si>
  <si>
    <t>E.2.B5.</t>
  </si>
  <si>
    <t>E.3.B5.</t>
  </si>
  <si>
    <t>E.4.B5.</t>
  </si>
  <si>
    <t>E.5.B5.</t>
  </si>
  <si>
    <r>
      <t>• nova vodovodna napeljava mora imeti na dovodu ventil, ki omogoča zapiranje vode za celotno stanovanje,
• izpustni ventili in sifoni za umivalnike ne smejo biti PVC izvedbe,
• za talne odtoke je o</t>
    </r>
    <r>
      <rPr>
        <b/>
        <sz val="10"/>
        <rFont val="Verdana"/>
        <family val="2"/>
      </rPr>
      <t>bvezna je uporaba takšnih s tesnilno prirobnico,</t>
    </r>
    <r>
      <rPr>
        <sz val="10"/>
        <rFont val="Verdana"/>
        <family val="2"/>
      </rPr>
      <t xml:space="preserve"> v katero je vgrajena manšeta najmanj 30 × 30 cm in materiala, kompatibilnega z izbranim sistemom tesnjenja pred širjenjem vlage,
• možna je dobava in vgradnja samo takšnih pršnih kadi, za katere proizvajalec deklarira kompatibilnost s tuš kabino, ki ustreza zahtevam iz popisa del,
• v primerih dobave in vgradnje pršne kadi z akrilno oblogo mora biti keramična obloga izvedena tudi po površinah, ki jih ta kad prekriva.</t>
    </r>
  </si>
  <si>
    <t>E.1.1.1.B5.</t>
  </si>
  <si>
    <t>E.1.1.2.B5.</t>
  </si>
  <si>
    <t>E.1.2.B5.</t>
  </si>
  <si>
    <t>E.1.3.B5.</t>
  </si>
  <si>
    <t>E.1.4.B5.</t>
  </si>
  <si>
    <t>E.1.5.B5.</t>
  </si>
  <si>
    <t>E.1.6.B5.</t>
  </si>
  <si>
    <t>E.1.7.B5.</t>
  </si>
  <si>
    <t>E.1.8.B5.</t>
  </si>
  <si>
    <t>E.1.9.B5.</t>
  </si>
  <si>
    <r>
      <t>Krilni horizontalni vodomer z mokrim mehanizmom za hladno vodo, nazivnega pretoka 2,5 m</t>
    </r>
    <r>
      <rPr>
        <vertAlign val="superscript"/>
        <sz val="10"/>
        <rFont val="Verdana"/>
        <family val="2"/>
      </rPr>
      <t>3</t>
    </r>
    <r>
      <rPr>
        <sz val="10"/>
        <rFont val="Verdana"/>
        <family val="2"/>
      </rPr>
      <t>/h, za NP 10, nazivne velikosti DN 20, skupaj s finim filtrom na vstopni strani ter privijaloma s ploščatim tesnenjem, vložkom za vodomer (nepovratnim ventilom), podaljševalnim kosom, konzolo za montažo, ter tesnilnim in drobnim namestitvenim materialom</t>
    </r>
  </si>
  <si>
    <t>E.1.10.1.B5.</t>
  </si>
  <si>
    <t>E.1.10.2.B5.</t>
  </si>
  <si>
    <t>E.1.10.3.B5.</t>
  </si>
  <si>
    <t>E.1.10.4.B5.</t>
  </si>
  <si>
    <t>E.1.10.5.B5.</t>
  </si>
  <si>
    <t>E.1.11.B5.</t>
  </si>
  <si>
    <t>E.1.11.1.B5.</t>
  </si>
  <si>
    <t>E.1.11.2.B5.</t>
  </si>
  <si>
    <t>E.1.11.3.B5.</t>
  </si>
  <si>
    <t>E.1.11.4.B5.</t>
  </si>
  <si>
    <t>E.1.11.5.B5.</t>
  </si>
  <si>
    <t>E.1.11.6.B5.</t>
  </si>
  <si>
    <t>E.1.12.B5.</t>
  </si>
  <si>
    <t>E.1.12.1.B5.</t>
  </si>
  <si>
    <t>E.1.12.2.B5.</t>
  </si>
  <si>
    <t>E.1.12.3.B5.</t>
  </si>
  <si>
    <t>E.1.12.4.B5.</t>
  </si>
  <si>
    <t>E.1.12.5.B5.</t>
  </si>
  <si>
    <t>E.1.12.6.B5.</t>
  </si>
  <si>
    <t>E.1.13.B5.</t>
  </si>
  <si>
    <t>E.1.13.1.B5.</t>
  </si>
  <si>
    <t>E.1.13.2.B5.</t>
  </si>
  <si>
    <t>E.1.13.3.B5.</t>
  </si>
  <si>
    <t>E.1.14.B5.</t>
  </si>
  <si>
    <t>E.1.14.1.B5.</t>
  </si>
  <si>
    <t>E.1.14.2.B5.</t>
  </si>
  <si>
    <t>E.1.15.B5.</t>
  </si>
  <si>
    <t>E.1.16.B5.</t>
  </si>
  <si>
    <t>E.1.17.B5.</t>
  </si>
  <si>
    <t>E.1.18.B5.</t>
  </si>
  <si>
    <t>E.1.19.B5.</t>
  </si>
  <si>
    <r>
      <t>Električni grelni kabel za spremno ogrevanje cevi tople sanitarne vode. Temperatura gretja minimalno 30</t>
    </r>
    <r>
      <rPr>
        <vertAlign val="superscript"/>
        <sz val="10"/>
        <rFont val="Verdana"/>
        <family val="2"/>
      </rPr>
      <t>o</t>
    </r>
    <r>
      <rPr>
        <sz val="10"/>
        <rFont val="Verdana"/>
        <family val="2"/>
      </rPr>
      <t>C. Dodatna parozaporna  toplotna  izolacija ogrevanega dela cevi z cevaki v debelini min10mm.</t>
    </r>
  </si>
  <si>
    <t>E.1.20.B5.</t>
  </si>
  <si>
    <t>E.1.21.B5.</t>
  </si>
  <si>
    <t>E.1.22.B5.</t>
  </si>
  <si>
    <t>E.1.23.B5.</t>
  </si>
  <si>
    <t>E.1.24.B5.</t>
  </si>
  <si>
    <t>E.1.25.B5.</t>
  </si>
  <si>
    <t>E.2.1.B5.</t>
  </si>
  <si>
    <t>E.2.1.1.B5.</t>
  </si>
  <si>
    <t>E.2.1.2.B5.</t>
  </si>
  <si>
    <t>E.2.1.3.B5.</t>
  </si>
  <si>
    <t>E.2.1.4.B5.</t>
  </si>
  <si>
    <t>E.2.1.5.B5.</t>
  </si>
  <si>
    <t>E.2.1.6.B5.</t>
  </si>
  <si>
    <t>E.2.2.B5.</t>
  </si>
  <si>
    <t>E.2.3.B5.</t>
  </si>
  <si>
    <t>E.2.4.B5.</t>
  </si>
  <si>
    <t>E.2.5.B5.</t>
  </si>
  <si>
    <t>E.2.6.B5.</t>
  </si>
  <si>
    <t>E.2.7.B5.</t>
  </si>
  <si>
    <t>E.2.8.B5.</t>
  </si>
  <si>
    <t>E.2.8.1.B5.</t>
  </si>
  <si>
    <t>E.2.8.2.B5.</t>
  </si>
  <si>
    <t>E.2.9.B5.</t>
  </si>
  <si>
    <t>E.2.9.1.B5.</t>
  </si>
  <si>
    <t>E.2.10.B5.</t>
  </si>
  <si>
    <t>E.2.10.1.B5.</t>
  </si>
  <si>
    <t>E.2.10.2.B5.</t>
  </si>
  <si>
    <t>E.2.11.B5.</t>
  </si>
  <si>
    <t>E.2.11.1.B5.</t>
  </si>
  <si>
    <t>E.2.11.2.B5.</t>
  </si>
  <si>
    <t>E.2.11.3.B5.</t>
  </si>
  <si>
    <t>E.2.11.4.B5.</t>
  </si>
  <si>
    <t>E.2.12.B5.</t>
  </si>
  <si>
    <t>E.2.12.1.B5.</t>
  </si>
  <si>
    <t>E.2.12.2.B5.</t>
  </si>
  <si>
    <t>E.2.12.3.B5.</t>
  </si>
  <si>
    <t>E.2.12.4.B5.</t>
  </si>
  <si>
    <t>E.2.13.B5.</t>
  </si>
  <si>
    <t>E.2.14.B5.</t>
  </si>
  <si>
    <t>E.2.15.B5.</t>
  </si>
  <si>
    <t>E.2.16.B5.</t>
  </si>
  <si>
    <t>E.2.17.B5.</t>
  </si>
  <si>
    <t>E.2.18.B5.</t>
  </si>
  <si>
    <t>E.3.1.B5.</t>
  </si>
  <si>
    <t>E.3.2.B5.</t>
  </si>
  <si>
    <t>E.3.3.B5.</t>
  </si>
  <si>
    <t>E.3.4.B5.</t>
  </si>
  <si>
    <t>E.3.5.B5.</t>
  </si>
  <si>
    <t>E.3.6.B5.</t>
  </si>
  <si>
    <t>E.3.7.B5.</t>
  </si>
  <si>
    <t>E.3.8.B5.</t>
  </si>
  <si>
    <t>E.3.9.B5.</t>
  </si>
  <si>
    <t>E.3.10.B5.</t>
  </si>
  <si>
    <t>E.3.11.B5.</t>
  </si>
  <si>
    <t>E.3.12.B5.</t>
  </si>
  <si>
    <t>E.3.13.B5.</t>
  </si>
  <si>
    <t>E.3.14.B5.</t>
  </si>
  <si>
    <t>E.3.15.B5.</t>
  </si>
  <si>
    <t>E.3.16.B5.</t>
  </si>
  <si>
    <t>E.3.17.B5.</t>
  </si>
  <si>
    <t>E.3.18.B5.</t>
  </si>
  <si>
    <t>E.3.19.B5.</t>
  </si>
  <si>
    <t>E.3.20.B5.</t>
  </si>
  <si>
    <t>E.3.21.B5.</t>
  </si>
  <si>
    <t>E.3.22.B5.</t>
  </si>
  <si>
    <t>E.3.23.B5.</t>
  </si>
  <si>
    <t>E.3.24.B5.</t>
  </si>
  <si>
    <t>E.3.25.B5.</t>
  </si>
  <si>
    <t>E.3.26.B5.</t>
  </si>
  <si>
    <t>E.3.27.B5.</t>
  </si>
  <si>
    <t>E.3.28.B5.</t>
  </si>
  <si>
    <t>E.3.29.B5.</t>
  </si>
  <si>
    <t>E.3.30.B5.</t>
  </si>
  <si>
    <t>E.3.31.B5.</t>
  </si>
  <si>
    <t>E.3.32.B5.</t>
  </si>
  <si>
    <t>E.3.33.B5.</t>
  </si>
  <si>
    <t>E.3.34.B5.</t>
  </si>
  <si>
    <t>E.3.35.B5.</t>
  </si>
  <si>
    <t>E.4.1.B5.</t>
  </si>
  <si>
    <t>E.4.2.B5.</t>
  </si>
  <si>
    <t>E.4.3.B5.</t>
  </si>
  <si>
    <t>E.4.4.B5.</t>
  </si>
  <si>
    <t>E.4.5.B5.</t>
  </si>
  <si>
    <t>E.4.6.B5.</t>
  </si>
  <si>
    <t>E.4.7.B5.</t>
  </si>
  <si>
    <t>E.4.8.B5.</t>
  </si>
  <si>
    <t>E.4.9.B5.</t>
  </si>
  <si>
    <t>E.4.10.B5.</t>
  </si>
  <si>
    <t>E.4.11.B5.</t>
  </si>
  <si>
    <t>E.4.12.B5.</t>
  </si>
  <si>
    <t>E.4.13.B5.</t>
  </si>
  <si>
    <t>E.4.14.B5.</t>
  </si>
  <si>
    <t>E.4.15.B5.</t>
  </si>
  <si>
    <t>E.4.16.B5.</t>
  </si>
  <si>
    <t>E.4.17.B5.</t>
  </si>
  <si>
    <t>E.4.18.B5.</t>
  </si>
  <si>
    <t>E.4.19.B5.</t>
  </si>
  <si>
    <t>E.4.20.B5.</t>
  </si>
  <si>
    <t>E.4.21.B5.</t>
  </si>
  <si>
    <t>E.4.22.B5.</t>
  </si>
  <si>
    <t>E.4.23.B5.</t>
  </si>
  <si>
    <t>E.4.24.B5.</t>
  </si>
  <si>
    <t>zajeto v ureditvi okolja</t>
  </si>
  <si>
    <t>E.4.25.B5.</t>
  </si>
  <si>
    <t>E.4.26.B5.</t>
  </si>
  <si>
    <t>E.4.27.B5.</t>
  </si>
  <si>
    <t>E.4.28.B5.</t>
  </si>
  <si>
    <t>E.5.1.B5.</t>
  </si>
  <si>
    <t>E.5.2.B5.</t>
  </si>
  <si>
    <t>E.5.3.B5.</t>
  </si>
  <si>
    <t>E.5.4.B5.</t>
  </si>
  <si>
    <t>E.5.5.B5.</t>
  </si>
  <si>
    <t>E.5.6.B5.</t>
  </si>
  <si>
    <t>E.5.7.B5.</t>
  </si>
  <si>
    <t>E.5.8.B5.</t>
  </si>
  <si>
    <t>E.5.9.B5.</t>
  </si>
  <si>
    <t>E.5.10.B5.</t>
  </si>
  <si>
    <t>E.5.11.B5.</t>
  </si>
  <si>
    <t>E.5.12.B5.</t>
  </si>
  <si>
    <t>E.5.13.B5.</t>
  </si>
  <si>
    <t>E.5.14.B5.</t>
  </si>
  <si>
    <t>E.5.15.B5.</t>
  </si>
  <si>
    <t>E.5.16.B5.</t>
  </si>
  <si>
    <t>E.5.16.1.B5.</t>
  </si>
  <si>
    <t>E.5.16.2.B5.</t>
  </si>
  <si>
    <t>E.5.16.3.B5.</t>
  </si>
  <si>
    <t>E.5.16.4.B5.</t>
  </si>
  <si>
    <t>E.5.17.B5.</t>
  </si>
  <si>
    <t>E.5.17.1.B5.</t>
  </si>
  <si>
    <t>E.5.17.2.B5.</t>
  </si>
  <si>
    <t>E.5.17.3.B5.</t>
  </si>
  <si>
    <t>E.5.17.4.B5.</t>
  </si>
  <si>
    <t>E.5.18.B5.</t>
  </si>
  <si>
    <t>E.5.19.B5.</t>
  </si>
  <si>
    <t>E.5.20.B5.</t>
  </si>
  <si>
    <t>E.5.21.B5.</t>
  </si>
  <si>
    <t>E.5.22.B5.</t>
  </si>
  <si>
    <t>E.5.23.B5.</t>
  </si>
  <si>
    <t>E.5.24.B5.</t>
  </si>
  <si>
    <t>E.5.25.B5.</t>
  </si>
  <si>
    <t>E.5.26.B5.</t>
  </si>
  <si>
    <t>E.5.27.B5.</t>
  </si>
  <si>
    <t>E.5.28.B5.</t>
  </si>
  <si>
    <t>E.5.29.B5.</t>
  </si>
  <si>
    <t>E.5.30.B5.</t>
  </si>
  <si>
    <t>E.5.31.B5.</t>
  </si>
  <si>
    <t>E.5.32.B5.</t>
  </si>
  <si>
    <t>E.5.33.B5.</t>
  </si>
  <si>
    <t>E.5.34.B5.</t>
  </si>
  <si>
    <t>E.5.35.B5.</t>
  </si>
  <si>
    <t>E.5.36.B5.</t>
  </si>
  <si>
    <t>E.5.37.B5.</t>
  </si>
  <si>
    <t>E.5.37.1.B5.</t>
  </si>
  <si>
    <t>E.5.37.2.B5.</t>
  </si>
  <si>
    <t>E.5.37.3.B5.</t>
  </si>
  <si>
    <t>E.5.38.B5.</t>
  </si>
  <si>
    <t>E.5.38.1.B5.</t>
  </si>
  <si>
    <t>E.5.38.2.B5.</t>
  </si>
  <si>
    <t>E.5.38.3.B5.</t>
  </si>
  <si>
    <t>E.5.39.B5.</t>
  </si>
  <si>
    <t>E.5.39.1.B5.</t>
  </si>
  <si>
    <t>E.5.39.2.B5.</t>
  </si>
  <si>
    <t>E.5.39.3.B5.</t>
  </si>
  <si>
    <t>E.5.40.B5.</t>
  </si>
  <si>
    <t>E.5.41.B5.</t>
  </si>
  <si>
    <t>E.5.42.B5.</t>
  </si>
  <si>
    <t>E.5.43.B5.</t>
  </si>
  <si>
    <t>E.5.44.B5.</t>
  </si>
  <si>
    <t>E.5.45.B5.</t>
  </si>
  <si>
    <t>E.B6.</t>
  </si>
  <si>
    <t>objekt B6 (tip A)</t>
  </si>
  <si>
    <t>E.1.B6.</t>
  </si>
  <si>
    <t>E.2.B6.</t>
  </si>
  <si>
    <t>E.3.B6.</t>
  </si>
  <si>
    <t>E.4.B6.</t>
  </si>
  <si>
    <t>E.5.B6.</t>
  </si>
  <si>
    <t>E.1.1.1.B6.</t>
  </si>
  <si>
    <t>Kompleten konzolni ročni umivalnik  širine ~ 60 cm, 1. kvalitete po , sestoječ se iz:</t>
  </si>
  <si>
    <t>E.1.1.2.B6.</t>
  </si>
  <si>
    <t>E.1.2.B6.</t>
  </si>
  <si>
    <t>E.1.3.B6.</t>
  </si>
  <si>
    <t>E.1.4.B6.</t>
  </si>
  <si>
    <t>E.1.5.B6.</t>
  </si>
  <si>
    <t>E.1.6.B6.</t>
  </si>
  <si>
    <t>E.1.7.B6.</t>
  </si>
  <si>
    <t>E.1.8.B6.</t>
  </si>
  <si>
    <t>E.1.9.B6.</t>
  </si>
  <si>
    <t>E.1.10.B6.</t>
  </si>
  <si>
    <t>E.1.10.1.B6.</t>
  </si>
  <si>
    <t>E.1.10.2.B6.</t>
  </si>
  <si>
    <t>E.1.10.3.B6.</t>
  </si>
  <si>
    <t>E.1.10.4.B6.</t>
  </si>
  <si>
    <t>E.1.10.5.B6.</t>
  </si>
  <si>
    <t>E.1.11.B6.</t>
  </si>
  <si>
    <t>E.1.11.1.B6.</t>
  </si>
  <si>
    <t>E.1.11.2.B6.</t>
  </si>
  <si>
    <t>E.1.11.3.B6.</t>
  </si>
  <si>
    <t>E.1.11.4.B6.</t>
  </si>
  <si>
    <t>E.1.11.5.B6.</t>
  </si>
  <si>
    <t>E.1.11.6.B6.</t>
  </si>
  <si>
    <t>E.1.12.1.B6.</t>
  </si>
  <si>
    <t>E.1.12.2.B6.</t>
  </si>
  <si>
    <t>E.1.12.3.B6.</t>
  </si>
  <si>
    <t>E.1.12.4.B6.</t>
  </si>
  <si>
    <t>E.1.12.5.B6.</t>
  </si>
  <si>
    <t>E.1.12.6.B6.</t>
  </si>
  <si>
    <t>E.1.13.1.B6.</t>
  </si>
  <si>
    <t>E.1.13.2.B6.</t>
  </si>
  <si>
    <t>E.1.13.3.B6.</t>
  </si>
  <si>
    <t>E.1.14.B6.</t>
  </si>
  <si>
    <t>E.1.14.1.B6.</t>
  </si>
  <si>
    <t>E.1.14.2.B6.</t>
  </si>
  <si>
    <t>E.1.15.B6.</t>
  </si>
  <si>
    <t>E.1.16.B6.</t>
  </si>
  <si>
    <t>E.1.17.B6.</t>
  </si>
  <si>
    <t>E.1.18.B6.</t>
  </si>
  <si>
    <t>E.1.19.B6.</t>
  </si>
  <si>
    <t>E.1.20.B6.</t>
  </si>
  <si>
    <t>E.1.21.B6.</t>
  </si>
  <si>
    <t>E.1.22.B6.</t>
  </si>
  <si>
    <t>E.1.23.B6.</t>
  </si>
  <si>
    <t>E.1.24.B6.</t>
  </si>
  <si>
    <t>E.1.25.B6.</t>
  </si>
  <si>
    <t>E.2.1.B6.</t>
  </si>
  <si>
    <t>E.2.1.1.B6.</t>
  </si>
  <si>
    <t>E.2.1.2.B6.</t>
  </si>
  <si>
    <t>E.2.1.3.B6.</t>
  </si>
  <si>
    <t>E.2.1.4.B6.</t>
  </si>
  <si>
    <t>E.2.1.5.B6.</t>
  </si>
  <si>
    <t>E.2.1.6.B6.</t>
  </si>
  <si>
    <t>E.2.2.B6.</t>
  </si>
  <si>
    <t>E.2.3.B6.</t>
  </si>
  <si>
    <t>E.2.4.B6.</t>
  </si>
  <si>
    <t>E.2.5.B6.</t>
  </si>
  <si>
    <t>E.2.6.B6.</t>
  </si>
  <si>
    <t>E.2.7.B6.</t>
  </si>
  <si>
    <t>E.2.8.B6.</t>
  </si>
  <si>
    <t>E.2.8.1.B6.</t>
  </si>
  <si>
    <t>E.2.8.2.B6.</t>
  </si>
  <si>
    <t>E.2.9.B6.</t>
  </si>
  <si>
    <t>E.2.9.1.B6.</t>
  </si>
  <si>
    <t>E.2.9.2.B6.</t>
  </si>
  <si>
    <t>E.2.10.B6.</t>
  </si>
  <si>
    <t>E.2.10.1.B6.</t>
  </si>
  <si>
    <t>E.2.10.2.B6.</t>
  </si>
  <si>
    <t>E.2.11.B6.</t>
  </si>
  <si>
    <t>E.2.11.1.B6.</t>
  </si>
  <si>
    <t>E.2.11.2.B6.</t>
  </si>
  <si>
    <t>E.2.11.3.B6.</t>
  </si>
  <si>
    <t>E.2.11.4.B6.</t>
  </si>
  <si>
    <t>E.2.11.5.B6.</t>
  </si>
  <si>
    <t>E.2.11.6.B6.</t>
  </si>
  <si>
    <t>E.2.12.B6.</t>
  </si>
  <si>
    <t>E.2.12.1.B6.</t>
  </si>
  <si>
    <t>E.2.12.2.B6.</t>
  </si>
  <si>
    <t>E.2.12.3.B6.</t>
  </si>
  <si>
    <t>E.2.12.4.B6.</t>
  </si>
  <si>
    <t>E.2.12.5.B6.</t>
  </si>
  <si>
    <t>E.2.12.6.B6.</t>
  </si>
  <si>
    <t>E.2.20.B6.</t>
  </si>
  <si>
    <t>E.2.21.B6.</t>
  </si>
  <si>
    <t>E.2.22.B6.</t>
  </si>
  <si>
    <t>E.2.23.B6.</t>
  </si>
  <si>
    <t>E.2.24.B6.</t>
  </si>
  <si>
    <t>E.2.25.B6.</t>
  </si>
  <si>
    <t>E.3.1.B6.</t>
  </si>
  <si>
    <t>E.3.2.B6.</t>
  </si>
  <si>
    <t>E.3.3.B6.</t>
  </si>
  <si>
    <t>E.3.4.B6.</t>
  </si>
  <si>
    <t>E.3.5.B6.</t>
  </si>
  <si>
    <t>E.3.6.B6.</t>
  </si>
  <si>
    <t>E.3.7.B6.</t>
  </si>
  <si>
    <t>E.3.8.B6.</t>
  </si>
  <si>
    <t>E.3.9.B6.</t>
  </si>
  <si>
    <t>E.3.10.B6.</t>
  </si>
  <si>
    <t>E.3.11.B6.</t>
  </si>
  <si>
    <t>E.3.12.B6.</t>
  </si>
  <si>
    <t>E.3.13.B6.</t>
  </si>
  <si>
    <t>E.3.14.B6.</t>
  </si>
  <si>
    <t>E.3.15.B6.</t>
  </si>
  <si>
    <t>E.3.16.B6.</t>
  </si>
  <si>
    <t>E.3.17.B6.</t>
  </si>
  <si>
    <t>E.3.18.B6.</t>
  </si>
  <si>
    <t>E.3.19.B6.</t>
  </si>
  <si>
    <t>E.3.20.B6.</t>
  </si>
  <si>
    <t>E.3.21.B6.</t>
  </si>
  <si>
    <t>E.3.22.B6.</t>
  </si>
  <si>
    <t>E.3.23.B6.</t>
  </si>
  <si>
    <t>E.3.30.B6.</t>
  </si>
  <si>
    <t>E.3.31.B6.</t>
  </si>
  <si>
    <t>E.3.32.B6.</t>
  </si>
  <si>
    <t>E.3.33.B6.</t>
  </si>
  <si>
    <t>E.3.34.B6.</t>
  </si>
  <si>
    <t>E.3.35.B6.</t>
  </si>
  <si>
    <t>E.4.1.B6.</t>
  </si>
  <si>
    <t>E.4.2.B6.</t>
  </si>
  <si>
    <t>E.4.3.B6.</t>
  </si>
  <si>
    <t>E.4.4.B6.</t>
  </si>
  <si>
    <t>E.4.5.B6.</t>
  </si>
  <si>
    <t>E.4.6.B6.</t>
  </si>
  <si>
    <t>E.4.7.B6.</t>
  </si>
  <si>
    <t>E.4.8.B6.</t>
  </si>
  <si>
    <t>E.4.9.B6.</t>
  </si>
  <si>
    <t>E.4.10.B6.</t>
  </si>
  <si>
    <t>E.4.11.B6.</t>
  </si>
  <si>
    <t>E.4.12.B6.</t>
  </si>
  <si>
    <t>E.4.13.B6.</t>
  </si>
  <si>
    <t>E.4.14.B6.</t>
  </si>
  <si>
    <t>E.4.15.B6.</t>
  </si>
  <si>
    <t>E.4.16.B6.</t>
  </si>
  <si>
    <t>E.4.17.B6.</t>
  </si>
  <si>
    <t>E.4.18.B6.</t>
  </si>
  <si>
    <t>E.4.19.B6.</t>
  </si>
  <si>
    <t>E.4.20.B6.</t>
  </si>
  <si>
    <t>E.4.32.B6.</t>
  </si>
  <si>
    <t>E.4.33.B6.</t>
  </si>
  <si>
    <t>E.4.34.B6.</t>
  </si>
  <si>
    <t>E.4.35.B6.</t>
  </si>
  <si>
    <t>E.5.1.B6.</t>
  </si>
  <si>
    <t>E.5.2.B6.</t>
  </si>
  <si>
    <t>E.5.3.B6.</t>
  </si>
  <si>
    <t>E.5.4.B6.</t>
  </si>
  <si>
    <t>E.5.5.B6.</t>
  </si>
  <si>
    <t>E.5.6.B6.</t>
  </si>
  <si>
    <t>E.5.7.B6.</t>
  </si>
  <si>
    <t>E.5.8.B6.</t>
  </si>
  <si>
    <t>E.5.10.B6.</t>
  </si>
  <si>
    <t>E.5.11.B6.</t>
  </si>
  <si>
    <t>E.5.12.B6.</t>
  </si>
  <si>
    <t>E.5.13.B6.</t>
  </si>
  <si>
    <t>E.5.14.B6.</t>
  </si>
  <si>
    <t>E.5.15.B6.</t>
  </si>
  <si>
    <t>E.5.16.B6.</t>
  </si>
  <si>
    <t>E.5.17.B6.</t>
  </si>
  <si>
    <t>E.5.17.1.B6.</t>
  </si>
  <si>
    <t>E.5.17.2.B6.</t>
  </si>
  <si>
    <t>E.5.17.3.B6.</t>
  </si>
  <si>
    <t>E.5.17.4.B6.</t>
  </si>
  <si>
    <t>E.5.18.B6.</t>
  </si>
  <si>
    <t>E.5.18.1.B6.</t>
  </si>
  <si>
    <t>E.5.18.2.B6.</t>
  </si>
  <si>
    <t>E.5.18.3.B6.</t>
  </si>
  <si>
    <t>E.5.18.4.B6.</t>
  </si>
  <si>
    <t>E.5.19.B6.</t>
  </si>
  <si>
    <t>E.5.20.B6.</t>
  </si>
  <si>
    <t>E.5.21.B6.</t>
  </si>
  <si>
    <t>E.5.22.B6.</t>
  </si>
  <si>
    <t>E.5.23.B6.</t>
  </si>
  <si>
    <t>E.5.24.B6.</t>
  </si>
  <si>
    <t>E.5.30.B6.</t>
  </si>
  <si>
    <t>E.5.31.B6.</t>
  </si>
  <si>
    <t>E.5.32.B6.</t>
  </si>
  <si>
    <t>E.5.33.B6.</t>
  </si>
  <si>
    <t>E.5.34.B6.</t>
  </si>
  <si>
    <t>E.5.35.B6.</t>
  </si>
  <si>
    <t>E.5.36.B6.</t>
  </si>
  <si>
    <t>E.5.37.B6.</t>
  </si>
  <si>
    <t>E.5.37.2.B6.</t>
  </si>
  <si>
    <t>E.5.37.1.B6.</t>
  </si>
  <si>
    <t>E.5.38.B6.</t>
  </si>
  <si>
    <t>E.5.39.B6.</t>
  </si>
  <si>
    <t>E.5.40.B6.</t>
  </si>
  <si>
    <t>E.5.41.B6.</t>
  </si>
  <si>
    <t>E.5.42.B6.</t>
  </si>
  <si>
    <t>E.5.43.B6.</t>
  </si>
  <si>
    <t>E.5.43.1.B6.</t>
  </si>
  <si>
    <t>E.5.43.2.B6.</t>
  </si>
  <si>
    <t>E.5.43.3.B6.</t>
  </si>
  <si>
    <t>E.5.44.B6.</t>
  </si>
  <si>
    <t>E.5.44.1.B6.</t>
  </si>
  <si>
    <t>E.5.44.2.B6.</t>
  </si>
  <si>
    <t>E.5.44.3.B6.</t>
  </si>
  <si>
    <t>E.5.45.B6.</t>
  </si>
  <si>
    <t>E.5.45.1.B6.</t>
  </si>
  <si>
    <t>E.5.45.2.B6.</t>
  </si>
  <si>
    <t>E.5.45.3.B6.</t>
  </si>
  <si>
    <t>E.5.46.B6.</t>
  </si>
  <si>
    <t>E.5.47.B6.</t>
  </si>
  <si>
    <t>E.5.50.B6.</t>
  </si>
  <si>
    <t>E.5.51.B6.</t>
  </si>
  <si>
    <t>E.5.52.B6.</t>
  </si>
  <si>
    <t>E.5.53.B6.</t>
  </si>
  <si>
    <t>E.B8.</t>
  </si>
  <si>
    <t>objekt B8 (tip B)</t>
  </si>
  <si>
    <t>E.1.B8.</t>
  </si>
  <si>
    <t>E.2.B8.</t>
  </si>
  <si>
    <t>E.3.B8.</t>
  </si>
  <si>
    <t>E.4.B8.</t>
  </si>
  <si>
    <t>E.5.B8.</t>
  </si>
  <si>
    <t>objekt B3 (tip B)</t>
  </si>
  <si>
    <t>E.1.1.1.B8.</t>
  </si>
  <si>
    <t>Kompleten konzolni ročni umivalnik  širine ~ 60 cm, 1. kvalitete, sestoječ se iz:</t>
  </si>
  <si>
    <t>E.1.1.2.B8.</t>
  </si>
  <si>
    <t>E.1.2.B8.</t>
  </si>
  <si>
    <t>Kompleten stenski ročni umivalnik 1. kvalitete za invalide, sestoječ se iz:
 * stenske umivalniške školjke bele barve s sredinsko vdolbitvijo zunanjega robu, izdelane iz sanitarnega porcelana, brez prelivne odprtine, standardne okvirne velikosti 700x600 mm, pritrjene v steno s kromiranimi medeninastimi vijaki in zidnimi vložki;
 * kompleta za odtok vode, sestoječega se iz kromiranega ventila F 32 mm, zvijave cevi iz umetne mase s podometnim sifonom s kromiranim pokrovom;
 * kromirane medeninaste enoročne zidne baterije z gibljivim iztokom DN 15, z ročko dolžine 100 mm;
 * dveh podometnih medeninastih regulirnih ventilov s kromirano kapo in rozeto, R ½”;
 * montažnega elementa za pritrditev v lahko montažno steno s postavitvijo na tla;
 * pritrdilnega, tesnilnega materiala, skupaj s tesnenjem robov umivalnika s steno s silikonsko, trajno elastično maso;</t>
  </si>
  <si>
    <t>E.1.3.1.B8.</t>
  </si>
  <si>
    <r>
      <t xml:space="preserve">*nadometnega splakovalnika, opremljenega z izolacijo proti rosenju, s prostornino 6-9 l, ki omogoča priklop vode s strani ali pa od zadaj in ima proženje predvideno spredaj preko deljene ali stop varčevalne tipke. Skupaj s kotnim regulirnim ventilom z armirano zvijavo cevjo nazivne velikosti G1/2” x G3/8”. Sestavni deli splakovalnika so še PO splakovalna cev z izolacijsko oblogo fi 56 mm in </t>
    </r>
    <r>
      <rPr>
        <b/>
        <sz val="10"/>
        <rFont val="Verdana"/>
        <family val="2"/>
      </rPr>
      <t>set za podaljšanje</t>
    </r>
    <r>
      <rPr>
        <sz val="10"/>
        <rFont val="Verdana"/>
        <family val="2"/>
      </rPr>
      <t>;</t>
    </r>
  </si>
  <si>
    <t>E.1.3.2.B8.</t>
  </si>
  <si>
    <t>Kompletno stranišče 1. kvalitete, za invalide, sestoječe se iz:</t>
  </si>
  <si>
    <t>*samostoječe školjke iz sanitarnega porcelana bele barve z stranskim izlivom po DIN 1385, 6.del, montažne višine 450 mm, z vgrajenim zadnjim iztokom s P sifonom, standardne okvirne velikosti 770x400 mm. Sestavni del školjke je polna sedežna deska iz umetne mase z gumijastimi odbijači in s snemljivim pokrovom, skupaj z vijakoma in krilnima maticama za pritrditev na školjko;</t>
  </si>
  <si>
    <t xml:space="preserve"> - s stenskim držalom dolžine 640 mm bele barve;</t>
  </si>
  <si>
    <t xml:space="preserve"> - s konzolnim dvižnim držalom do dolžine 800 mm bele barve</t>
  </si>
  <si>
    <t>E.1.4.B8.</t>
  </si>
  <si>
    <t>Pršna celica 1. kvalitete, srednjega cenovnega razreda po izboru naročnika/projektanta za vgradnjo poravnano z nivojem tal, sestoječa se iz:</t>
  </si>
  <si>
    <r>
      <t>*kromiranega odtočnega stenskega iztoka s sifonom s pretočnostjo AW</t>
    </r>
    <r>
      <rPr>
        <vertAlign val="subscript"/>
        <sz val="10"/>
        <rFont val="Verdana"/>
        <family val="2"/>
      </rPr>
      <t>s</t>
    </r>
    <r>
      <rPr>
        <sz val="10"/>
        <rFont val="Verdana"/>
        <family val="2"/>
      </rPr>
      <t xml:space="preserve"> = 0,7 l/s, nazivne velikosti fi 50 mm;</t>
    </r>
  </si>
  <si>
    <t>E.1.5.B8.</t>
  </si>
  <si>
    <t>E.1.6.B8.</t>
  </si>
  <si>
    <t>E.1.7.B8.</t>
  </si>
  <si>
    <t>E.1.8.B8.</t>
  </si>
  <si>
    <t>E.1.9.B8.</t>
  </si>
  <si>
    <t>E.1.10.B8.</t>
  </si>
  <si>
    <t>E.1.11.B8.</t>
  </si>
  <si>
    <t>E.1.11.1.B8.</t>
  </si>
  <si>
    <t>E.1.11.2.B8.</t>
  </si>
  <si>
    <t>E.1.11.3.B8.</t>
  </si>
  <si>
    <t>E.1.11.4.B8.</t>
  </si>
  <si>
    <t>E.1.11.5.B8.</t>
  </si>
  <si>
    <t>E.1.12.B8.</t>
  </si>
  <si>
    <t>E.1.12.1.B8.</t>
  </si>
  <si>
    <t>E.1.12.2.B8.</t>
  </si>
  <si>
    <t>E.1.12.3.B8.</t>
  </si>
  <si>
    <t>E.1.12.4.B8.</t>
  </si>
  <si>
    <t>E.1.12.5.B8.</t>
  </si>
  <si>
    <t>E.1.12.6.B8.</t>
  </si>
  <si>
    <t>E.1.13.B8.</t>
  </si>
  <si>
    <t xml:space="preserve">Toplotna, parozaporna izolacija PE-RT cevi hladne in tople sanitarne vode, vodenih v tlaku in v zidnih utorih. Izolacija je v obliki cevakov, Tubolit TL-20/5-DG, v debelini 5 mm, 
za dimenzijo cevi </t>
  </si>
  <si>
    <t>E.1.13.1.B8.</t>
  </si>
  <si>
    <t>E.1.13.2.B8.</t>
  </si>
  <si>
    <t>E.1.13.3.B8.</t>
  </si>
  <si>
    <t>E.1.13.4.B8.</t>
  </si>
  <si>
    <t>E.1.13.5.B8.</t>
  </si>
  <si>
    <t>E.1.13.6.B8.</t>
  </si>
  <si>
    <t>E.1.14.B8.</t>
  </si>
  <si>
    <t>E.1.14.1.B8.</t>
  </si>
  <si>
    <t>E.1.14.2.B8.</t>
  </si>
  <si>
    <t>E.1.14.3.B8.</t>
  </si>
  <si>
    <t>E.1.15.B8.</t>
  </si>
  <si>
    <t>E.1.15.1.B8.</t>
  </si>
  <si>
    <t>E.1.15.2.B8.</t>
  </si>
  <si>
    <t>E.1.16.B8.</t>
  </si>
  <si>
    <t>E.1.17.B8.</t>
  </si>
  <si>
    <t>E.1.18.B8.</t>
  </si>
  <si>
    <t>E.1.19.B8.</t>
  </si>
  <si>
    <t>E.1.20.B8.</t>
  </si>
  <si>
    <t>E.1.21.B8.</t>
  </si>
  <si>
    <t>E.1.22.B8.</t>
  </si>
  <si>
    <t>E.1.23.B8.</t>
  </si>
  <si>
    <t>E.1.24.B8.</t>
  </si>
  <si>
    <t>E.1.25.B8.</t>
  </si>
  <si>
    <t>E.1.26.B8.</t>
  </si>
  <si>
    <t>E.2.1.B8.</t>
  </si>
  <si>
    <t>E.2.1.1.B8.</t>
  </si>
  <si>
    <t>E.2.1.2.B8.</t>
  </si>
  <si>
    <t>E.2.1.3.B8.</t>
  </si>
  <si>
    <t>E.2.1.4.B8.</t>
  </si>
  <si>
    <t>E.2.1.5.B8.</t>
  </si>
  <si>
    <t>E.2.1.6.B8.</t>
  </si>
  <si>
    <t>E.2.2.B8.</t>
  </si>
  <si>
    <t>E.2.3.B8.</t>
  </si>
  <si>
    <t>E.2.4.B8.</t>
  </si>
  <si>
    <t xml:space="preserve">Termostatska glava za radiatorje z vgrajenim ventilom kot samodejni proporcionalni regulator z območjem nastavitve 5-26 °C, z vgrajenim tipalom v katerem je kovinski meh, napolnjen s posebnim plinom, ki ga neposredno krmili temperatura prostora. Model je opremljen s protizmrzovalno zaščito in zatiči za omejevanje največje oziroma najmanjše vrednosti temperature na spominskem obroču. Termostatska glava je opremljena z navojnim priključkom M30x1,5 za namestitev na ventil. </t>
  </si>
  <si>
    <t>E.2.5.B8.</t>
  </si>
  <si>
    <t xml:space="preserve">ULTRAZVOČNI MERILNIK TOPLOTNE ENERGIJE DN15 z računsko enoto  Qn=0,6m3/h, skupaj s temperaturnimi tipali, vgradnim kompletom, skupaj  z  modulom za daljinsko odčitavanje. Merilnik mora imeti omrežno napajanje.                                                                                        
</t>
  </si>
  <si>
    <t>E.2.6.B8.</t>
  </si>
  <si>
    <t>E.2.7.B8.</t>
  </si>
  <si>
    <t>E.2.8.B8.</t>
  </si>
  <si>
    <t>Tipski razdelilnik za dovod in povratek z  priključkom 1x DN20  in 4xDN15</t>
  </si>
  <si>
    <t>E.2.9.B8.</t>
  </si>
  <si>
    <t>E.2.9.1.B8.</t>
  </si>
  <si>
    <t>E.2.9.2.B8.</t>
  </si>
  <si>
    <t>E.2.10.B8.</t>
  </si>
  <si>
    <t>E.2.11.B8.</t>
  </si>
  <si>
    <r>
      <t>Predizolirane bakrene cevi (debelina izolacije 13mm), ki se uporabljajo v hladilni tehniki, to je brez kisika in razmaščene, po EN 12735-1 vključno s spojnimi ter oblikovnimi kosi po EN 1254-1, -4 in -5, ki so primerni za kapilarno spajkanje. Spajanje cevi in spojnih kosov se izvaja izključno s trdim spajkanjem s srebrovo spajko v zaščitni atmosferi N</t>
    </r>
    <r>
      <rPr>
        <vertAlign val="subscript"/>
        <sz val="10"/>
        <rFont val="Verdana"/>
        <family val="2"/>
      </rPr>
      <t>2</t>
    </r>
    <r>
      <rPr>
        <sz val="10"/>
        <rFont val="Verdana"/>
        <family val="2"/>
      </rPr>
      <t>. Za pritrjevanje cevi, ki se izvaja v razdaljah največ 2m, se uporabljajo izključno tovarniško izdelani kosi sistemskega proizvajalca iz kromiranega jekla ali bakra; velikost cevi:</t>
    </r>
  </si>
  <si>
    <t>E.2.11.1.B8.</t>
  </si>
  <si>
    <t>E.2.11.2.B8.</t>
  </si>
  <si>
    <t>E.2.12.B8.</t>
  </si>
  <si>
    <t>E.2.12.1.B8.</t>
  </si>
  <si>
    <t>E.2.12.2.B8.</t>
  </si>
  <si>
    <t>E.2.12.3.B8.</t>
  </si>
  <si>
    <t>E.2.12.4.B8.</t>
  </si>
  <si>
    <t>E.2.13.B8.</t>
  </si>
  <si>
    <t>E.2.13.1.B8.</t>
  </si>
  <si>
    <t>E.2.13.2.B8.</t>
  </si>
  <si>
    <t>E.2.13.3.B8.</t>
  </si>
  <si>
    <t>E.2.13.4.B8.</t>
  </si>
  <si>
    <t>E.2.14.B8.</t>
  </si>
  <si>
    <t>E.2.15.B8.</t>
  </si>
  <si>
    <t>E.2.16.B8.</t>
  </si>
  <si>
    <t>E.2.17.B8.</t>
  </si>
  <si>
    <t>E.2.18.B8.</t>
  </si>
  <si>
    <t>E.2.19.B8.</t>
  </si>
  <si>
    <t>E.3.1.B8.</t>
  </si>
  <si>
    <t>Dodatna oprema:
- posluževalni panel z LCD displejem, ki omogoča nastavitev in izbiro zgoraj opisanih zahtev,
- konzole za montažo na steno. Skupaj z ožičenjem povezave med panelom in napravo.</t>
  </si>
  <si>
    <t>E.3.2.B8.</t>
  </si>
  <si>
    <r>
      <t>Dobava in montaža</t>
    </r>
    <r>
      <rPr>
        <b/>
        <sz val="10"/>
        <color indexed="8"/>
        <rFont val="Verdana"/>
        <family val="2"/>
        <charset val="238"/>
      </rPr>
      <t xml:space="preserve"> Lokalna prezračevalna naprava kapacitete do 60 m3/h</t>
    </r>
    <r>
      <rPr>
        <sz val="10"/>
        <color indexed="8"/>
        <rFont val="Verdana"/>
        <family val="2"/>
        <charset val="238"/>
      </rPr>
      <t xml:space="preserve">, z dvema varčnima ventilatorjema (max 4 W) za sočasni pretoka zraka skozi napravo
</t>
    </r>
  </si>
  <si>
    <t xml:space="preserve">Minimalne tehnične zahteve za rekuperator toplote:
- povprečna učinkovitost rekuperacije toplote v zimskem režimu delovanja 70 % pri pogojih zunanjega zraka +4°C in 90 % r.v. in povratnega zraka 21°C in 32 % r.v.
</t>
  </si>
  <si>
    <t xml:space="preserve">
skupaj s stenskim nastavljalnikom s tedensko programsko uro</t>
  </si>
  <si>
    <t>E.3.3.B8.</t>
  </si>
  <si>
    <t>Lokacija: 1 stanovanje v 3. etaži</t>
  </si>
  <si>
    <t>E.3.4.B8.</t>
  </si>
  <si>
    <r>
      <t xml:space="preserve"> Dobvava in montaža </t>
    </r>
    <r>
      <rPr>
        <b/>
        <sz val="10"/>
        <rFont val="Verdana"/>
        <family val="2"/>
        <charset val="238"/>
      </rPr>
      <t>Radialni ventilator za prezračevanje kopalnic in sanitarij z EC motorjem, krogličnim oležajenjem, modulom za zakasnitev izklopa, pralnim filtrskim vložkom, skupaj s pritrdilnim in montažnim materialom, skupaj s nadometnim ohišjem za ventilator.</t>
    </r>
  </si>
  <si>
    <t>E.3.5.B8.</t>
  </si>
  <si>
    <t>E.3.6.B8.</t>
  </si>
  <si>
    <t>E.3.7.B8.</t>
  </si>
  <si>
    <t>E.3.8.B8.</t>
  </si>
  <si>
    <t>E.3.9.B8.</t>
  </si>
  <si>
    <t>E.3.10.B8.</t>
  </si>
  <si>
    <t>E.3.11.B8.</t>
  </si>
  <si>
    <t>E.3.12.B8.</t>
  </si>
  <si>
    <t>E.3.13.B8.</t>
  </si>
  <si>
    <r>
      <t xml:space="preserve">Dobava in montaža </t>
    </r>
    <r>
      <rPr>
        <b/>
        <sz val="10"/>
        <rFont val="Verdana"/>
        <family val="2"/>
        <charset val="238"/>
      </rPr>
      <t xml:space="preserve">Stropna prezračevalna komora iz umetne mase z dvema priključkoma fi 75 mm, zamaškom s tesnilom za uporabo kot enojna komora in pokrovom s tesnilom na strani priključka fi 125 mm </t>
    </r>
    <r>
      <rPr>
        <sz val="10"/>
        <rFont val="Verdana"/>
        <family val="2"/>
        <charset val="238"/>
      </rPr>
      <t>z vsem tesnilnim, pritrdilnim in povezovalnim materialom.</t>
    </r>
  </si>
  <si>
    <t>E.3.14.B8.</t>
  </si>
  <si>
    <r>
      <t xml:space="preserve">Dobava in montaža </t>
    </r>
    <r>
      <rPr>
        <b/>
        <sz val="10"/>
        <rFont val="Verdana"/>
        <family val="2"/>
        <charset val="238"/>
      </rPr>
      <t>Prezračevalni ventil za stropni dovod ali odvod, za pretoke do 60 m</t>
    </r>
    <r>
      <rPr>
        <b/>
        <vertAlign val="superscript"/>
        <sz val="10"/>
        <rFont val="Verdana"/>
        <family val="2"/>
        <charset val="238"/>
      </rPr>
      <t>3</t>
    </r>
    <r>
      <rPr>
        <b/>
        <sz val="10"/>
        <rFont val="Verdana"/>
        <family val="2"/>
        <charset val="238"/>
      </rPr>
      <t xml:space="preserve">/h </t>
    </r>
    <r>
      <rPr>
        <sz val="10"/>
        <rFont val="Verdana"/>
        <family val="2"/>
        <charset val="238"/>
      </rPr>
      <t>z vsem tesnilnim, pritrdilnim in povezovalnim materialom. Skupaj s regulatorjem pretoka.</t>
    </r>
  </si>
  <si>
    <t>E.3.15.B8.</t>
  </si>
  <si>
    <t>E.3.16.B8.</t>
  </si>
  <si>
    <t>E.3.17.B8.</t>
  </si>
  <si>
    <r>
      <t xml:space="preserve">Dobava in montaža </t>
    </r>
    <r>
      <rPr>
        <b/>
        <sz val="10"/>
        <rFont val="Verdana"/>
        <family val="2"/>
        <charset val="238"/>
      </rPr>
      <t xml:space="preserve">IP Izolirana cev - 90° lok, fi 125 mm </t>
    </r>
    <r>
      <rPr>
        <sz val="10"/>
        <rFont val="Verdana"/>
        <family val="2"/>
        <charset val="238"/>
      </rPr>
      <t>z vsem tesnilnim, pritrdilnim in povezovalnim materialom.</t>
    </r>
  </si>
  <si>
    <t>E.3.18.B8.</t>
  </si>
  <si>
    <r>
      <t>Dobava in montaža</t>
    </r>
    <r>
      <rPr>
        <b/>
        <sz val="10"/>
        <rFont val="Verdana"/>
        <family val="2"/>
        <charset val="238"/>
      </rPr>
      <t xml:space="preserve"> IP Izolirana cev - spojni kos, fi 125 mm </t>
    </r>
    <r>
      <rPr>
        <sz val="10"/>
        <rFont val="Verdana"/>
        <family val="2"/>
        <charset val="238"/>
      </rPr>
      <t xml:space="preserve">z vsem tesnilnim, pritrdilnim in povezovalnim materialom. </t>
    </r>
  </si>
  <si>
    <t>E.3.19.B8.</t>
  </si>
  <si>
    <t>E.3.20.B8.</t>
  </si>
  <si>
    <r>
      <t xml:space="preserve">Dobava in montaža </t>
    </r>
    <r>
      <rPr>
        <b/>
        <sz val="10"/>
        <rFont val="Verdana"/>
        <family val="2"/>
        <charset val="238"/>
      </rPr>
      <t>Zajemna rešetka za dovod zraka do prezračevalne naprave, nadometna izvedba iz nerjavečega jekla, prilagojena za IP program izoliranih cevi</t>
    </r>
  </si>
  <si>
    <t>E.3.21.B8.</t>
  </si>
  <si>
    <r>
      <t>Dobava in montaža</t>
    </r>
    <r>
      <rPr>
        <b/>
        <sz val="10"/>
        <rFont val="Verdana"/>
        <family val="2"/>
        <charset val="238"/>
      </rPr>
      <t xml:space="preserve"> IP spojni kos s tesnili za priklop na prezračevalno napravo  </t>
    </r>
    <r>
      <rPr>
        <sz val="10"/>
        <rFont val="Verdana"/>
        <family val="2"/>
        <charset val="238"/>
      </rPr>
      <t>z vsem tesnilnim, pritrdilnim in povezovalnim materialom.</t>
    </r>
  </si>
  <si>
    <t>E.3.22.B8.</t>
  </si>
  <si>
    <t>Okrogli zračni kanali iz pocinkane jeklene pločevine z vsemi fazonskimi kosi, regulacijskimi loputami, priključki za pritrditev vpihovalnih in odsesovalnih elementov, tesnili, pritrdilni in obešalni material, velikosti fi100</t>
  </si>
  <si>
    <t>E.3.23.B8.</t>
  </si>
  <si>
    <t>E.3.24.B8.</t>
  </si>
  <si>
    <t>E.3.25.B8.</t>
  </si>
  <si>
    <t>E.3.26.B8.</t>
  </si>
  <si>
    <t>E.3.27.B8.</t>
  </si>
  <si>
    <t>E.3.28.B8.</t>
  </si>
  <si>
    <t>E.3.29.B8.</t>
  </si>
  <si>
    <t>E.3.30.B8.</t>
  </si>
  <si>
    <t>E.4.1.B8.</t>
  </si>
  <si>
    <t>E.4.2.B8.</t>
  </si>
  <si>
    <t>E.4.3.B8.</t>
  </si>
  <si>
    <t>E.4.4.B8.</t>
  </si>
  <si>
    <t>E.4.5.B8.</t>
  </si>
  <si>
    <t>E.4.6.B8.</t>
  </si>
  <si>
    <t>E.4.7.B8.</t>
  </si>
  <si>
    <t>E.4.8.B8.</t>
  </si>
  <si>
    <t>E.4.9.B8.</t>
  </si>
  <si>
    <t>E.4.10.B8.</t>
  </si>
  <si>
    <t>E.4.11.B8.</t>
  </si>
  <si>
    <t>E.4.12.B8.</t>
  </si>
  <si>
    <t>E.4.13.B8.</t>
  </si>
  <si>
    <t>E.4.14.B8.</t>
  </si>
  <si>
    <t>E.4.15.B8.</t>
  </si>
  <si>
    <t>E.4.16.B8.</t>
  </si>
  <si>
    <t>E.4.17.B8.</t>
  </si>
  <si>
    <t>E.4.18.B8.</t>
  </si>
  <si>
    <t>E.4.19.B8.</t>
  </si>
  <si>
    <t>E.4.20.B8.</t>
  </si>
  <si>
    <t>E.4.21.B8.</t>
  </si>
  <si>
    <t>E.4.22.B8.</t>
  </si>
  <si>
    <t>E.4.23.B8.</t>
  </si>
  <si>
    <t>E.4.24.B8.</t>
  </si>
  <si>
    <t>v popisu UK</t>
  </si>
  <si>
    <t>E.4.25.B8.</t>
  </si>
  <si>
    <t>E.4.26.B8.</t>
  </si>
  <si>
    <t>E.4.27.B8.</t>
  </si>
  <si>
    <t>E.4.28.B8.</t>
  </si>
  <si>
    <t>E.5.1.B8.</t>
  </si>
  <si>
    <r>
      <t xml:space="preserve">Sklop </t>
    </r>
    <r>
      <rPr>
        <b/>
        <sz val="10"/>
        <rFont val="Verdana"/>
        <family val="2"/>
      </rPr>
      <t xml:space="preserve">enovite toplotne postaje OGREVANJA </t>
    </r>
    <r>
      <rPr>
        <sz val="10"/>
        <rFont val="Verdana"/>
        <family val="2"/>
      </rPr>
      <t>z naslednjimi osnovnimi podatki:</t>
    </r>
  </si>
  <si>
    <r>
      <t>110/60 °C, PN 16, DN 25, V</t>
    </r>
    <r>
      <rPr>
        <vertAlign val="subscript"/>
        <sz val="10"/>
        <rFont val="Verdana"/>
        <family val="2"/>
      </rPr>
      <t>p</t>
    </r>
    <r>
      <rPr>
        <sz val="10"/>
        <rFont val="Verdana"/>
        <family val="2"/>
      </rPr>
      <t xml:space="preserve"> = 0,65 m</t>
    </r>
    <r>
      <rPr>
        <vertAlign val="superscript"/>
        <sz val="10"/>
        <rFont val="Verdana"/>
        <family val="2"/>
      </rPr>
      <t>3</t>
    </r>
    <r>
      <rPr>
        <sz val="10"/>
        <rFont val="Verdana"/>
        <family val="2"/>
      </rPr>
      <t>/h</t>
    </r>
  </si>
  <si>
    <t>37 kW</t>
  </si>
  <si>
    <t>E.5.2.B8.</t>
  </si>
  <si>
    <t xml:space="preserve">ULTRAZVOČNI MERILNIK TOPLOTNE ENERGIJE ALLMES/ITRON US Echo II DN20  z računsko enoto CF800, Qn=0,6 m3/h, skupaj s temperaturnimi tipali, vgradnim kompletom, skupaj  z  razširitveno kartico M-bus, TCP/IP MODBUS in radijskim modulom z dvosmerno komunikacijo z naslednjimi parametri:
- nosilna frekvenca 433,82 MHz,
- radijski protokol Radian / EverBlu. 
Merilnik mora imeti omrežno napajanje.                                                                                        
</t>
  </si>
  <si>
    <t>E.5.3.B8.</t>
  </si>
  <si>
    <t xml:space="preserve"> PLC elektronski regulator ELTEC TP-08; M-bus</t>
  </si>
  <si>
    <t>E.5.4.B8.</t>
  </si>
  <si>
    <t>Potopno temperaturno tipalo za tipanje temperature ogrevalne vode od -30°C do 130°C na cevovodih in razdelilniku ogrevalne vode Pt 1000; l=100 mm.</t>
  </si>
  <si>
    <t>E.5.5.B8.</t>
  </si>
  <si>
    <t>E.5.6.B8.</t>
  </si>
  <si>
    <t>Tlačna sonda na razdelilniku ogrevalne vode - območje merjenja od -1,0 do 9,0 bar in zapornim elementom DN 10 (izhodni signal od 4 do 20mA</t>
  </si>
  <si>
    <t>E.5.7.B8.</t>
  </si>
  <si>
    <t>E.5.8.B8.</t>
  </si>
  <si>
    <t>E.5.9.B8.</t>
  </si>
  <si>
    <t>E.5.10.B8.</t>
  </si>
  <si>
    <t>E.5.11.B8.</t>
  </si>
  <si>
    <t>E.5.12.B8.</t>
  </si>
  <si>
    <t>E.5.13.B8.</t>
  </si>
  <si>
    <t>E.5.14.B8.</t>
  </si>
  <si>
    <t>E.5.15.B8.</t>
  </si>
  <si>
    <t>E.5.16.B8.</t>
  </si>
  <si>
    <t>E.5.16.1.B8.</t>
  </si>
  <si>
    <t>E.5.16.2.B8.</t>
  </si>
  <si>
    <t>E.5.16.3.B8.</t>
  </si>
  <si>
    <t>E.5.16.4.B8.</t>
  </si>
  <si>
    <t>E.5.17.B8.</t>
  </si>
  <si>
    <t>E.5.17.1.B8.</t>
  </si>
  <si>
    <t>E.5.17.2.B8.</t>
  </si>
  <si>
    <t>E.5.17.3.B8.</t>
  </si>
  <si>
    <t>E.5.17.4.B8.</t>
  </si>
  <si>
    <t>E.5.18.B8.</t>
  </si>
  <si>
    <t>E.5.19.B8.</t>
  </si>
  <si>
    <t>Avtomatska ionska mehčalna dozirna naprava za pripravo kotlovske vode. Qn=1,2m3/h, priključek DN20. Kot naprimer proizvod Tehnofan  H2 Optimo Eco 12 ali enakovredno. Dobavii skupaj s priključnimi ventili:                                                                        - 3 x ventil DN20,                                                                                                          - 1 x protipovratni ventil DN20,                                                                                                                                 - 1 x magnetni ventil DN20 za vklop in izklop dodajanja.</t>
  </si>
  <si>
    <t>E.5.20.B8.</t>
  </si>
  <si>
    <t>E.5.21.B8.</t>
  </si>
  <si>
    <t>E.5.22.B8.</t>
  </si>
  <si>
    <t>E.5.23.B8.</t>
  </si>
  <si>
    <t>E.5.24.B8.</t>
  </si>
  <si>
    <r>
      <t>Sklop</t>
    </r>
    <r>
      <rPr>
        <b/>
        <sz val="10"/>
        <rFont val="Verdana"/>
        <family val="2"/>
      </rPr>
      <t xml:space="preserve"> enovite toplotne postaje STV</t>
    </r>
    <r>
      <rPr>
        <sz val="10"/>
        <rFont val="Verdana"/>
        <family val="2"/>
      </rPr>
      <t xml:space="preserve"> z naslednjimi osnovnimi podatki:</t>
    </r>
  </si>
  <si>
    <t>- 1x ročni navojni balensirni ventil za uravnoteženje ogrevanja STV, tip MSV-BD  DN20 z merilnimi nastavki</t>
  </si>
  <si>
    <t>E.5.25.B8.</t>
  </si>
  <si>
    <t xml:space="preserve">ULTRAZVOČNI MERILNIK TOPLOTNE ENERGIJE kot npr.: ALLMES/ITRON US Echo II DN20 z računsko enoto CF800, Qn=0,6m3/h, skupaj s temperaturnimi tipali, vgradnim kompletom, skupaj  z  razširitveno kartico M-bus, TCP/IP MODBUS in radijskim modulom z dvosmerno komunikacijo z naslednjimi parametri:
- nosilna frekvenca 433,82 MHz,
- radijski protokol Radian / EverBlu. 
Merilnik mora imeti omrežno napajanje.                                                                                        
</t>
  </si>
  <si>
    <t>E.5.26.B8.</t>
  </si>
  <si>
    <t>E.5.27.B8.</t>
  </si>
  <si>
    <t>E.5.28.B8.</t>
  </si>
  <si>
    <t>E.5.29.B8.</t>
  </si>
  <si>
    <t>E.5.30.B8.</t>
  </si>
  <si>
    <t>Pretočna zaprta ekspanzijska posoda za sanitarno vodo, vključno z Flowjet ventilom, max. delovni tlak 10 bar. Skupaj s priključnim in montažnim materialom. volumen 300l.</t>
  </si>
  <si>
    <t>E.5.31.B8.</t>
  </si>
  <si>
    <t>E.5.31.1.B8.</t>
  </si>
  <si>
    <t>E.5.31.2.B8.</t>
  </si>
  <si>
    <t>E.5.32.B8.</t>
  </si>
  <si>
    <t>E.5.33.B8.</t>
  </si>
  <si>
    <t>E.5.34.B8.</t>
  </si>
  <si>
    <t>E.5.35.B8.</t>
  </si>
  <si>
    <t>E.5.36.B8.</t>
  </si>
  <si>
    <t>E.5.37.B8.</t>
  </si>
  <si>
    <t>E.5.37.1.B8.</t>
  </si>
  <si>
    <t>E.5.37.2.B8.</t>
  </si>
  <si>
    <t>E.5.37.3.B8.</t>
  </si>
  <si>
    <t>E.5.38.B8.</t>
  </si>
  <si>
    <t>E.5.38.1.B8.</t>
  </si>
  <si>
    <t>E.5.38.2.B8.</t>
  </si>
  <si>
    <t>E.5.38.3.B8.</t>
  </si>
  <si>
    <t>E.5.39.B8.</t>
  </si>
  <si>
    <t>E.5.39.1.B8.</t>
  </si>
  <si>
    <t>E.5.39.2.B8.</t>
  </si>
  <si>
    <t>E.5.39.3.B8.</t>
  </si>
  <si>
    <t>E.5.40.B8.</t>
  </si>
  <si>
    <t>E.5.41.B8.</t>
  </si>
  <si>
    <t>E.5.42.B8.</t>
  </si>
  <si>
    <t>E.5.43.B8.</t>
  </si>
  <si>
    <t>E.5.44.B8.</t>
  </si>
  <si>
    <t>E.5.45.B8.</t>
  </si>
  <si>
    <t>E.B9.</t>
  </si>
  <si>
    <t>objekt B9 (tip A)</t>
  </si>
  <si>
    <t>E.1.B9.</t>
  </si>
  <si>
    <t>E.2.B9.</t>
  </si>
  <si>
    <t>E.3.B9.</t>
  </si>
  <si>
    <t>E.4.B9.</t>
  </si>
  <si>
    <t>E.5.B9.</t>
  </si>
  <si>
    <t>E.1.1.1.B9.</t>
  </si>
  <si>
    <t>E.1.1.2.B9.</t>
  </si>
  <si>
    <t>E.1.2.B9.</t>
  </si>
  <si>
    <t>E.1.3.B9.</t>
  </si>
  <si>
    <t>E.1.4.B9.</t>
  </si>
  <si>
    <t>E.1.5.B9.</t>
  </si>
  <si>
    <t>E.1.6.B9.</t>
  </si>
  <si>
    <t>E.1.7.B9.</t>
  </si>
  <si>
    <t>E.1.8.B9.</t>
  </si>
  <si>
    <t>E.1.9.B9.</t>
  </si>
  <si>
    <t>E.1.10.B9.</t>
  </si>
  <si>
    <t>E.1.10.1.B9.</t>
  </si>
  <si>
    <t>E.1.10.2.B9.</t>
  </si>
  <si>
    <t>E.1.10.3.B9.</t>
  </si>
  <si>
    <t>E.1.10.4.B9.</t>
  </si>
  <si>
    <t>E.1.10.5.B9.</t>
  </si>
  <si>
    <t>E.1.11.B9.</t>
  </si>
  <si>
    <t>E.1.11.1.B9.</t>
  </si>
  <si>
    <t>E.1.11.2.B9.</t>
  </si>
  <si>
    <t>E.1.11.3.B9.</t>
  </si>
  <si>
    <t>E.1.11.4.B9.</t>
  </si>
  <si>
    <t>E.1.11.5.B9.</t>
  </si>
  <si>
    <t>E.1.11.6.B9.</t>
  </si>
  <si>
    <t>E.1.12.B9.</t>
  </si>
  <si>
    <t>E.1.12.1.B9.</t>
  </si>
  <si>
    <t>E.1.12.2.B9.</t>
  </si>
  <si>
    <t>E.1.12.3.B9.</t>
  </si>
  <si>
    <t>E.1.12.4.B9.</t>
  </si>
  <si>
    <t>E.1.12.5.B9.</t>
  </si>
  <si>
    <t>E.1.12.6.B9.</t>
  </si>
  <si>
    <t>E.1.13.B9.</t>
  </si>
  <si>
    <t>E.1.13.1.B9.</t>
  </si>
  <si>
    <t>E.1.13.2.B9.</t>
  </si>
  <si>
    <t>E.1.13.3.B9.</t>
  </si>
  <si>
    <t>E.1.14.B9.</t>
  </si>
  <si>
    <t>E.1.14.1.B9.</t>
  </si>
  <si>
    <t>E.1.14.2.B9.</t>
  </si>
  <si>
    <t>E.1.15.B9.</t>
  </si>
  <si>
    <t>E.1.16.B9.</t>
  </si>
  <si>
    <t>E.1.17.B9.</t>
  </si>
  <si>
    <t>E.1.18.B9.</t>
  </si>
  <si>
    <t>E.1.19.B9.</t>
  </si>
  <si>
    <t>E.1.20.B9.</t>
  </si>
  <si>
    <t>E.1.21.B9.</t>
  </si>
  <si>
    <t>E.1.22.B9.</t>
  </si>
  <si>
    <t>E.1.23.B9.</t>
  </si>
  <si>
    <t>E.1.24.B9.</t>
  </si>
  <si>
    <t>E.1.25.B9.</t>
  </si>
  <si>
    <t>E.2.1.B9.</t>
  </si>
  <si>
    <t>E.2.1.1.B9.</t>
  </si>
  <si>
    <t>E.2.1.2.B9.</t>
  </si>
  <si>
    <t>E.2.1.3.B9.</t>
  </si>
  <si>
    <t>E.2.1.4.B9.</t>
  </si>
  <si>
    <t>E.2.1.5.B9.</t>
  </si>
  <si>
    <t>E.2.1.6.B9.</t>
  </si>
  <si>
    <t>E.2.2.B9.</t>
  </si>
  <si>
    <t>E.2.3.B9.</t>
  </si>
  <si>
    <t>E.2.4.B9.</t>
  </si>
  <si>
    <t>E.2.5.B9.</t>
  </si>
  <si>
    <t>E.2.6.B9.</t>
  </si>
  <si>
    <t>E.2.7.B9.</t>
  </si>
  <si>
    <t>E.2.8.B9.</t>
  </si>
  <si>
    <t>E.2.8.1.B9.</t>
  </si>
  <si>
    <t>E.2.8.2.B9.</t>
  </si>
  <si>
    <t>E.2.9.B9.</t>
  </si>
  <si>
    <t>E.2.9.1.B9.</t>
  </si>
  <si>
    <t>E.2.9.2.B9.</t>
  </si>
  <si>
    <t>E.2.10.B9.</t>
  </si>
  <si>
    <t>E.2.10.1.B9.</t>
  </si>
  <si>
    <t>E.2.10.2.B9.</t>
  </si>
  <si>
    <t>E.2.11.B9.</t>
  </si>
  <si>
    <t>E.2.11.1.B9.</t>
  </si>
  <si>
    <t>E.2.11.2.B9.</t>
  </si>
  <si>
    <t>E.2.11.3.B9.</t>
  </si>
  <si>
    <t>E.2.11.4.B9.</t>
  </si>
  <si>
    <t>E.2.11.5.B9.</t>
  </si>
  <si>
    <t>E.2.11.6.B9.</t>
  </si>
  <si>
    <t>E.2.12.B9.</t>
  </si>
  <si>
    <t>E.2.12.1.B9.</t>
  </si>
  <si>
    <t>E.2.12.2.B9.</t>
  </si>
  <si>
    <t>E.2.12.3.B9.</t>
  </si>
  <si>
    <t>E.2.12.4.B9.</t>
  </si>
  <si>
    <t>E.2.12.5.B9.</t>
  </si>
  <si>
    <t>E.2.12.6.B9.</t>
  </si>
  <si>
    <t>E.2.20.B9.</t>
  </si>
  <si>
    <t>E.2.21.B9.</t>
  </si>
  <si>
    <t>E.2.22.B9.</t>
  </si>
  <si>
    <t>E.2.23.B9.</t>
  </si>
  <si>
    <t>E.2.24.B9.</t>
  </si>
  <si>
    <t>E.2.25.B9.</t>
  </si>
  <si>
    <t>E.3.1.B9.</t>
  </si>
  <si>
    <t>E.3.2.B9.</t>
  </si>
  <si>
    <t>E.3.3.B9.</t>
  </si>
  <si>
    <t>E.3.4.B9.</t>
  </si>
  <si>
    <t>E.3.5.B9.</t>
  </si>
  <si>
    <t>E.3.6.B9.</t>
  </si>
  <si>
    <t>E.3.7.B9.</t>
  </si>
  <si>
    <t>E.3.8.B9.</t>
  </si>
  <si>
    <t>E.3.9.B9.</t>
  </si>
  <si>
    <t>E.3.10.B9.</t>
  </si>
  <si>
    <t>E.3.11.B9.</t>
  </si>
  <si>
    <t>E.3.12.B9.</t>
  </si>
  <si>
    <t>E.3.13.B9.</t>
  </si>
  <si>
    <t>E.3.14.B9.</t>
  </si>
  <si>
    <t>E.3.15.B9.</t>
  </si>
  <si>
    <t>E.3.16.B9.</t>
  </si>
  <si>
    <t>E.3.17.B9.</t>
  </si>
  <si>
    <t>E.3.18.B9.</t>
  </si>
  <si>
    <t>E.3.19.B9.</t>
  </si>
  <si>
    <t>E.3.20.B9.</t>
  </si>
  <si>
    <t>E.3.21.B9.</t>
  </si>
  <si>
    <t>E.3.22.B9.</t>
  </si>
  <si>
    <t>E.3.23.B9.</t>
  </si>
  <si>
    <t>E.3.30.B9.</t>
  </si>
  <si>
    <t>E.3.31.B9.</t>
  </si>
  <si>
    <t>E.3.32.B9.</t>
  </si>
  <si>
    <t>E.3.33.B9.</t>
  </si>
  <si>
    <t>E.3.34.B9.</t>
  </si>
  <si>
    <t>E.3.35.B9.</t>
  </si>
  <si>
    <t>E.4.1.B9.</t>
  </si>
  <si>
    <t>E.4.2.B9.</t>
  </si>
  <si>
    <t>E.4.3.B9.</t>
  </si>
  <si>
    <t>E.4.4.B9.</t>
  </si>
  <si>
    <t>E.4.5.B9.</t>
  </si>
  <si>
    <t>E.4.6.B9.</t>
  </si>
  <si>
    <t>E.4.7.B9.</t>
  </si>
  <si>
    <t>E.4.8.B9.</t>
  </si>
  <si>
    <t>E.4.9.B9.</t>
  </si>
  <si>
    <t>E.4.10.B9.</t>
  </si>
  <si>
    <t>E.4.11.B9.</t>
  </si>
  <si>
    <t>E.4.12.B9.</t>
  </si>
  <si>
    <t>E.4.13.B9.</t>
  </si>
  <si>
    <t>E.4.14.B9.</t>
  </si>
  <si>
    <t>E.4.15.B9.</t>
  </si>
  <si>
    <t>E.4.16.B9.</t>
  </si>
  <si>
    <t>E.4.17.B9.</t>
  </si>
  <si>
    <t>E.4.18.B9.</t>
  </si>
  <si>
    <t>E.4.19.B9.</t>
  </si>
  <si>
    <t>E.4.20.B9.</t>
  </si>
  <si>
    <t>zajeto v popisu ureditve okolja</t>
  </si>
  <si>
    <t>E.4.32.B9.</t>
  </si>
  <si>
    <t>E.4.33.B9.</t>
  </si>
  <si>
    <t>E.4.34.B9.</t>
  </si>
  <si>
    <t>E.4.35.B9.</t>
  </si>
  <si>
    <t>E.5.1.B9.</t>
  </si>
  <si>
    <t>E.5.2.B9.</t>
  </si>
  <si>
    <t>E.5.3.B9.</t>
  </si>
  <si>
    <t>E.5.4.B9.</t>
  </si>
  <si>
    <t>E.5.5.B9.</t>
  </si>
  <si>
    <t>E.5.6.B9.</t>
  </si>
  <si>
    <t>E.5.7.B9.</t>
  </si>
  <si>
    <t>E.5.8.B9.</t>
  </si>
  <si>
    <t>E.5.10.B9.</t>
  </si>
  <si>
    <t>E.5.11.B9.</t>
  </si>
  <si>
    <t>E.5.12.B9.</t>
  </si>
  <si>
    <t>E.5.13.B9.</t>
  </si>
  <si>
    <t>E.5.14.B9.</t>
  </si>
  <si>
    <t>E.5.15.B9.</t>
  </si>
  <si>
    <t>E.5.16.B9.</t>
  </si>
  <si>
    <t>E.5.17.B9.</t>
  </si>
  <si>
    <t>E.5.17.1.B9.</t>
  </si>
  <si>
    <t>E.5.17.2.B9.</t>
  </si>
  <si>
    <t>E.5.17.3.B9.</t>
  </si>
  <si>
    <t>E.5.17.4.B9.</t>
  </si>
  <si>
    <t>E.5.18.B9.</t>
  </si>
  <si>
    <t>E.5.18.1.B9.</t>
  </si>
  <si>
    <t>E.5.18.2.B9.</t>
  </si>
  <si>
    <t>E.5.18.3.B9.</t>
  </si>
  <si>
    <t>E.5.18.4.B9.</t>
  </si>
  <si>
    <t>E.5.19.B9.</t>
  </si>
  <si>
    <t>E.5.20.B9.</t>
  </si>
  <si>
    <t>E.5.21.B9.</t>
  </si>
  <si>
    <t>E.5.22.B9.</t>
  </si>
  <si>
    <t>E.5.23.B9.</t>
  </si>
  <si>
    <t>E.5.24.B9.</t>
  </si>
  <si>
    <t>E.5.30.B9.</t>
  </si>
  <si>
    <t>E.5.31.B9.</t>
  </si>
  <si>
    <t>E.5.32.B9.</t>
  </si>
  <si>
    <t>E.5.33.B9.</t>
  </si>
  <si>
    <t>E.5.34.B9.</t>
  </si>
  <si>
    <t>E.5.35.B9.</t>
  </si>
  <si>
    <t>E.5.36.B9.</t>
  </si>
  <si>
    <t>E.5.37.B9.</t>
  </si>
  <si>
    <t>E.5.37.2.B9.</t>
  </si>
  <si>
    <t>E.5.37.1.B9.</t>
  </si>
  <si>
    <t>E.5.38.B9.</t>
  </si>
  <si>
    <t>E.5.39.B9.</t>
  </si>
  <si>
    <t>E.5.40.B9.</t>
  </si>
  <si>
    <t>E.5.41.B9.</t>
  </si>
  <si>
    <t>E.5.42.B9.</t>
  </si>
  <si>
    <t>E.5.43.B9.</t>
  </si>
  <si>
    <t>E.5.43.1.B9.</t>
  </si>
  <si>
    <t>E.5.43.2.B9.</t>
  </si>
  <si>
    <t>E.5.43.3.93.</t>
  </si>
  <si>
    <t>E.5.44.B9.</t>
  </si>
  <si>
    <t>E.5.44.1.B9.</t>
  </si>
  <si>
    <t>E.5.44.2.B9.</t>
  </si>
  <si>
    <t>E.5.44.3.B9.</t>
  </si>
  <si>
    <t>E.5.45.B9.</t>
  </si>
  <si>
    <t>E.5.45.1.B9.</t>
  </si>
  <si>
    <t>E.5.45.2.B9.</t>
  </si>
  <si>
    <t>E.5.45.3.B9.</t>
  </si>
  <si>
    <t>E.5.46.B9.</t>
  </si>
  <si>
    <t>E.5.47.B9.</t>
  </si>
  <si>
    <t>E.5.50.B9.</t>
  </si>
  <si>
    <t>E.5.51.B9.</t>
  </si>
  <si>
    <t>E.5.52.B9.</t>
  </si>
  <si>
    <t>E.5.53.B9.</t>
  </si>
  <si>
    <t>ZIDANJE ZIDOV (opeka, penobeton, beton); VZIDAVE in OBZIDAVE; ZIDANJE PREDELNIH STEN, DIMNIŠKIH in VENTILACIJSKIH TULJAV; VGRADNJE (mizarski, ključavničavničarski ipd.) IZDELKOV; PREBIJANJA in RUŠENJA (zidov, sten) ter DOLBENJA REG</t>
  </si>
  <si>
    <t>Načini in pogoji za izvedbo posameznih del ter vgradnjo prefabriciranih elementov morajo biti skladni z veljavnimi standardi in priporočili proizvajalcev.</t>
  </si>
  <si>
    <t>• vse iz splošnih določil za vse vrste del,
• dobavo in izdelavo malt, vključno s prenosi na mesto uporabe ne glede na način in razdaljo,                          • uporabo vogalnikov in ometnih tesnilnih/zaščitnih profilov
• predhodno čiščenje in priprava podlag,
• razne oteževalne okoliščine in dodatki se upoštevajo v enotnih cenah in se ne obračunajo v količinah, razen če je v opisu postavke drugače navedeno</t>
  </si>
  <si>
    <r>
      <rPr>
        <sz val="10"/>
        <rFont val="Verdana"/>
        <family val="2"/>
        <charset val="238"/>
      </rPr>
      <t xml:space="preserve"># </t>
    </r>
    <r>
      <rPr>
        <u/>
        <sz val="10"/>
        <rFont val="Verdana"/>
        <family val="2"/>
        <charset val="238"/>
      </rPr>
      <t>Višina zidanja sten in zidov:</t>
    </r>
    <r>
      <rPr>
        <sz val="10"/>
        <rFont val="Verdana"/>
        <family val="2"/>
        <charset val="238"/>
      </rPr>
      <t xml:space="preserve"> Če niso podane višine, je v cene enote mere zidanja zidov vkalkulirati stroške izvedbe do višine 3,2. Nadomestilo za težavnost zidanja nad višino 3,2 m je urejeno z doplačili, v katere je vkalkulirati stroške dodatnega odranja. Pri tem se doplačilo nanaša samo na višino nad 3,2 m.</t>
    </r>
  </si>
  <si>
    <t xml:space="preserve">• SIST EN 771-1,2,3,4,5,6: specifikacije za zidake,
• SIST EN 998-1,2: specifikacija malt za zidanje,
• SIST EN 13914-1,2: projektiranje, priprava in uporaba zunanjih in notranjih ometov,
• SIST-TP CEN/TR 15123: načrtovanje, priprava in uporaba notranjih polimernih ometov,
• SIST-TP CEN/TR 15124: načrtovanje, priprava in uporaba notranjih mavčnih ometov,
• SIST-TP CEN/TR 15125: načrtovanje, priprava in uporaba notranjih cementnih in/ali apnenih ometov.
</t>
  </si>
  <si>
    <t>Tipi in kategorije zidakov:</t>
  </si>
  <si>
    <t>Za zidanje zidov se lahko uporabljajo zidaki iz navedenih materialov, ki morajo biti skladni s pripadajočim delom standarda SIST EN 771: 
• opečni zidaki (zidaki iz gline) v skladu s SIST EN 771-1, 
• apneno-peščeni zidaki (zidaki iz kalcijevega silikata) v skladu s SIST EN 771-2,
• betonski zidaki (gosti ali lahki agregat) v skladu s SIST EN 771-3. 
• zidaki iz avtoklaviranega celičnega betona v skladu s SIST EN 771-4, 
• zidaki iz umetnega kamna v skladu s SIST EN 771-5 in 
• zidaki iz obdelanega naravnega kamna v skladu s SIST EN 771-6. Po SIST EN 771-1 so opečni zidaki lahko: 
  o LD-zidaki (low gross dry density) – opečni zidaki, katerih bruto suha gostota ne presega 1000 kg/m3 in ki       se uporabljajo za zaščiteno zidovje, in 
  o HD-zidaki (high gross dry density) – opečni zidaki, ki se uporabljajo za nezaščiteno zidovje, in opečni zidaki, katerih bruto suha gostota presega 1000 kg/m3 in ki se uporabljajo za zaščiteno zidovje. 
Zidaki so lahko kategorije I ali II. Pri zidakih kategorije I je verjetnost, da dosežejo deklarirano vrednost tlačne trdnosti vsaj 95 %. Zidaki kategorije II so drugi zidaki.</t>
  </si>
  <si>
    <t>Tipi malte za zidanje:</t>
  </si>
  <si>
    <t xml:space="preserve">Evrokod 6 in SIST EN 998-2 razlikujeta različne tipe malte na osnovi mineralnih veziv. Glede na sestavine in namen uporabe obstajajo: 
• Malta za zidanje za splošno uporabo (oznaka G), 
• tankoslojna malta za zidanje (oznaka T), 
• lahka malta za zidanje (oznaka L). </t>
  </si>
  <si>
    <t xml:space="preserve">Glede na metodo izdelave obstajajo: 
• Tovarniško pripravljena malta za zidanje (malta, sestavljena in zmešana v tovarni), 
• napol končana tovarniško pripravljena malta za zidanje (sestavni deli malte so odmerjeni v tovarni, dostavljeni na gradbišče, kjer se malta zmeša v skladu z zahtevami in pogoji proizvajalca), 
• malta, pripravljena na gradbišču, 
• transportna malta (tovarniško pripravljena malta za takojšnjo uporabo). 
Malte, ki so v celoti ali delno pripravljene v tovarni, morajo biti v skladu s standardom SIST EN 998-2, na gradbišču pripravljene malte pa v skladu s SIST EN 1996-2 (Evrokod 6, 2. del). </t>
  </si>
  <si>
    <t>Zahtevane lastnosti malte za zidanje:</t>
  </si>
  <si>
    <t xml:space="preserve">Tlačna trdnost malte za zidanje fm se določi po SIST EN 1015-11. Glede na Nacionalni dodatek k Evrokodu 8 tlačna trdnost malte ne sme biti manjša od teh vrednosti: 
• za nearmirano ali povezano zidovje: fm, min = 5 N/mm2 = 5 MPa,
• za armirano zidovje: fm, min = 10 N/mm2 = 10 MPa. </t>
  </si>
  <si>
    <t>Prefabricirane preklade:</t>
  </si>
  <si>
    <t xml:space="preserve">Prefabricirane preklade so lahko iz jekla, avtoklaviranega celičnega betona, kamna, betona ali zidakov iz gline, kalcijevega silikata oziroma naravnega kamna. Pri njihovi izdelavi se lahko uporabi eden ali več različnih navedenih materialov. 
Prefabricirane preklade so v proizvodnem obratu izdelane v celoti ali kot prefabricirani del kompozitne preklade, ki svojo končno obliko dobi šele na gradbišču z izvedbo tlačnega območja nosilnega elementa iz opeke oziroma betona. </t>
  </si>
  <si>
    <t>Skladno s standardom SIST EN 845-2 so lastnosti prefabriciranih preklad, ki jih deklarira proizvajalec. Po standardu SIST EN 845-2 mora proizvajalec predpisati minimalno dolžino podpiranja preklade ter morebitno zahtevano ometavanje elementov po vgradnji. Če kompozitna preklada svojo končno obliko dobi šele na gradbišču, je treba predpisati tudi minimalno tlačno trdnost sestavnih delov, ki tvorijo tlačno območje nosilnega elementa.</t>
  </si>
  <si>
    <t>Prefabricirane stropne konstrukcije:</t>
  </si>
  <si>
    <t xml:space="preserve">Prefabricirani stropni nosilci so izdelani iz armiranega ali prednapetega betona ter skupaj s stropnimi polnili in na gradbišču vgrajenim betonom tvorijo monolitno stropno konstrukcijo. 
Za stropne nosilce je treba izdelati slovensko tehnično soglasje (STS), ki temelji na predlogu standarda OSIST prEN 15037-1. </t>
  </si>
  <si>
    <t>Proizvajalec mora deklarirati vse pomembne dimenzije nosilcev (dolžina in prečni prerez). Če stropni nosilci šele skupaj s stropnim polnilom tvorijo monilitno konstrukcijo, je treba na podlagi tabele 3 osnutka standarda prEN 15307-1 deklarirati tudi tip, ki določa površino naleganja.</t>
  </si>
  <si>
    <t>Zidani dimniški sistemi:</t>
  </si>
  <si>
    <t>Sistemski dimniki s keramičnimi tuljavami so sestavljeni iz keramične dimniške (notranje) tuljave, izolacijskega sloja in zunanjega plašča dimnika, ki je lahko betonski, keramičen ali kovinski. Poleg osnovnih komponent sistemske dimnike sestavljajo tudi lepilo za dimniško tuljavo, zidarska malta za zunanji plašč in dimniška vratca.</t>
  </si>
  <si>
    <t>Sistemski dimnik s keramičnimi tuljavami mora biti kot celota skladen z ustreznim standardom. Glede na nameravano uporabo je to pripadajoči del standarda  SIST EN 13063; del 1, 2 in 3.</t>
  </si>
  <si>
    <t>Malta za notranje omete:</t>
  </si>
  <si>
    <t xml:space="preserve">Malte za omete na osnovi mineralnih veziv predpisuje standard SIST EN 998-1. Razlikuje različne tipe. 
Glede na lastnosti in namen uporabe: 
• Malta za splošno uporabo (oznaka GP), 
• lahka malta (oznaka LW), 
• malta za obnovo (oznaka R), 
• toplotno izolativna malta (oznaka T). 
Glede na metodo izdelave: 
• Tovarniško pripravljena, 
• delno pripravljena v tovarni, 
• malta, pripravljena na gradbišču. </t>
  </si>
  <si>
    <t xml:space="preserve">Veziva za pripravo malt so cement, apno, mavec in zidarski cement. Uporabljeni anorganski agregat je lahko s slabo poroznostjo (pesek) ali z veliko poroznost jo (recimo perlit). Dopustni so tudi organski agregati (denimo EPS v toplotno izolativnih maltnih mešanicah). Standard opredeljuje tudi kemijske dodatke, ki kemijsko in/ali fizikalno učinkujejo na lastnosti. Taki dodatki so aeranti, dodatki za zadrževanje vode, dodatki za hidrofobiranje, izboljšanje oprijemljivosti, regulacijo vezanja itd. Maltnim mešanicam so lahko dodana tudi polnila in vlakna. </t>
  </si>
  <si>
    <t>Za nekatere lastnosti malte za notranje omete določene zahteve navaja že standard SIST EN 998-1 glede na namen uporabe. Zahtevane lastnosti malte za notranje omete morajo biti navedene v projektni dokumentaciji. Po izkušnjah izvajalcev se za notranje omete v stanovanjskih prostorih priporoča uporaba malte s temi kategorijami tlačne trdnosti: 
• CS II za podstrešne in pomožne prostore,
• CS III za bivalne prostore, 
• CS IV za stopnišča in hodnike.</t>
  </si>
  <si>
    <t>Zahtevane lastnosti malte za notranje omete glede na namen uporabe:</t>
  </si>
  <si>
    <t>• za obračun izvršenih del smiselno veljajo »normativi za zidarska dela« (OZS, sekcija gradbincev), razen če so izrecno v nasprotju z določili v teh splošnih opisih ali popisih del,
• ostali dodatki za morebitne oteževalne okoliščine izvedbe del se ne obračunavajo posebej.</t>
  </si>
  <si>
    <t># Obračuna se dejansko izvršena količina. To pomeni, da vse okenske, vratne in ostale odprtine odštevamo v celoti s prekladami vred. Izjemno od tega pravila se kot "prazno za polno" priznajo za težjo zidavo: '- zoženje parapetnega zidu pri oknih, če je to zoženje 12,0 cm ali manj; '- špaletne razširitve pri oknih in vratnih odprtinah; '- dimniške odprtine, ventilacijske prehode, utore za inštalacije ter ležišča plošč/nosilcev.</t>
  </si>
  <si>
    <t xml:space="preserve">Pri vodenju izvedbe del na gradbišču se predpostavljajo: 
• Dostopnost projektov (PGD, PZI); 
• izvajanje ustreznega internega nadzora nad deli, ki naj bi zagotovilo izvedbo konstrukcije po zahtevah projektne dokumentacije; 
• vodenje gradbišča, ki zagotavlja organizacijo del, pravilno in varno uporabo opreme ter mehanizacije, uporabo materialov ustrezne kakovosti, izvedbo konstrukcije glede na zahteve projektne dokumentacije in varne uporabe konstrukcije do predaje objekta naročniku oziroma porabniku;
• koordinacija med izvajalci, podizvajalci, dobavitelji, nadzorom in projektanti. Kadar se pri gradnji uporabljajo prefabricirani elementi, veljajo še te predpostavke: 
 Dostopnost projekta prefabriciranih elementov, skladna z ustreznim standardom; 
 dostopnost projekta usklajevanja prefabriciranih elementov z elementi, izdelanimi na gradbišču; 
 dostopnost certifikatov oziroma izjav o skladnosti prefabriciranih elementov z navodili za montažo; 
 med montažo je treba uvesti sistem vodenja montaže. 
</t>
  </si>
  <si>
    <t>Izbira materialov in prefabriciranih elementov :</t>
  </si>
  <si>
    <t>Vgrajeni materiali morajo biti sposobni prevzeti vplive, ki jim bodo izpostavljeni, vštevši vplive okolja. Uporabiti se smejo le materiali z dokazano primernostjo, ki mora izhajati iz skladnosti z Evropskim standardom, ustreznim Evropskim tehničnim soglasjem, Slovenskim standardom ali Slovenskim tehničnim soglasjem.</t>
  </si>
  <si>
    <r>
      <rPr>
        <u/>
        <sz val="10"/>
        <rFont val="Verdana"/>
        <family val="2"/>
        <charset val="238"/>
      </rPr>
      <t>Zidaki za zidanje zidov</t>
    </r>
    <r>
      <rPr>
        <sz val="10"/>
        <rFont val="Verdana"/>
        <family val="2"/>
        <charset val="238"/>
      </rPr>
      <t>: zahteve za zidake so navedene v posameznih delih standarda SIST EN 771. Za zidake, ki niso po SIST EN 771, mora projektna specifikacija zajemati lastnosti in načine presoje, skupaj z zahtevami za obseg in pogostost testiranja</t>
    </r>
  </si>
  <si>
    <r>
      <rPr>
        <u/>
        <sz val="10"/>
        <rFont val="Verdana"/>
        <family val="2"/>
        <charset val="238"/>
      </rPr>
      <t>Malta za zidanje in polnilni beton</t>
    </r>
    <r>
      <rPr>
        <sz val="10"/>
        <rFont val="Verdana"/>
        <family val="2"/>
        <charset val="238"/>
      </rPr>
      <t>: malta za zidanje mora biti izbrana v skladu z ravnjo izpostavljenosti zidovja in specifikacijo zidakov. Do priprave standarda za testiranje trajnosti naj se primernost malte za zidanje določa na podlagi uveljavljene zidarske prakse in odzivanja materialov in mešanic. 
Pred uporabo tovarniško pripravljene malte za zidanje ali polnilnega betona v razredih izpostavljenosti MX4 ali MX5 je treba pridobiti mnenje proizvajalca o primernosti uporabe. 
Za malto za zidanje in polnilni beton, pripravljena na gradbišču, morajo biti v projektni specifikaciji navedene zahteve za lastnosti in načini preverjanja, vštevši zahteve vzorčenja in pogostost preiskav. Ko projektantu zadošča zagotovilo, da bo imela predpisana specifikacija zahtevane lastnosti, je podrobna specifikacija sestavin, njihovih razmerij in metode mešanja lahko navedena na podlagi izvedenih testov preskusnih mešanic in/ali na osnovi veljavne, javno dostopne literature, sprejemljive na mestu uporabe.</t>
    </r>
  </si>
  <si>
    <r>
      <rPr>
        <u/>
        <sz val="10"/>
        <rFont val="Verdana"/>
        <family val="2"/>
        <charset val="238"/>
      </rPr>
      <t>Prefabricirane preklade, polmontažne stropne konstrukcije, dimniški sistemi</t>
    </r>
    <r>
      <rPr>
        <sz val="10"/>
        <rFont val="Verdana"/>
        <family val="2"/>
        <charset val="238"/>
      </rPr>
      <t>: Vrste prefabriciranih preklad, sprejemljivih za uporabo v določenih mikroklimatskih in makroklimatskih razmerah, so glede na trajnostni razred, ki ga mora deklarirati proizvajalec skladno s SIST EN 845-2, navedene v tabeli C 2 SIST EN 1996-2 in tabeli C 1. Zahteve za prefabricirane elemente polmontažne stropne konstrukcije je treba navesti v slovenskih tehničnih soglasjih – ločeno za polnila in nosilce. Zahteve za sistemske dimnike s keramičnimi tuljavami so navedene v standardih SIST EN 13063-1, SIST EN 13063-2 in SIST EN 13063-3. 
Sistemski dimnik mora biti izbran v skladu z zahtevami projekta, v katerem so določene lastnosti dimnika za predvideno uporabo.</t>
    </r>
  </si>
  <si>
    <r>
      <rPr>
        <u/>
        <sz val="10"/>
        <rFont val="Verdana"/>
        <family val="2"/>
        <charset val="238"/>
      </rPr>
      <t>Malte za omete</t>
    </r>
    <r>
      <rPr>
        <sz val="10"/>
        <rFont val="Verdana"/>
        <family val="2"/>
        <charset val="238"/>
      </rPr>
      <t>: Projekt naj vključuje podrobnejši opis lastnosti in/ali zahtev, na osnovi česar bo mogoče pravilno izbrati materiale in izvesti ometavanje. 
Pri načrtovanju in izvajanju notranjih ometov je treba upoštevati: 
• Vrsto in stanje podlage, predvideti je treba predobdelavo podlage; 
• zahteve za omete z vidika njihove funkcionalnosti; 
• tip ometov in drugih materialov, ki bodo uporabljeni v sistemu ometov; 
• vrsto oziroma obdelavo zaključnega sloja; 
• debelino ometov; 
• pripravo in obdelavo različnih detajlov v zgradbi (zaključki, vogali, koti, vgradnja kovinskih profilov in nosilcev ometov), izvedba dilatacij; 
• povezavo z drugimi deli (zračenje, vodovod, druge inštalacije); 
• združljivost (kompatibilnost) ometov iz drugimi materiali, nanesenih na notranje zidove.</t>
    </r>
  </si>
  <si>
    <t>Skladiščenje materiala in proizvodov in ravnanje z njimi morata biti taka, da se preprečijo spremembe lastnosti materiala in poškodbe, zaradi česar bi postali neprimerni za predvideno uporabo. Različni materiali in proizvodi se skladiščijo ločeno.</t>
  </si>
  <si>
    <t>IZVEDBA in VGRADNJA ELEMENTOV/PROIZVODOV</t>
  </si>
  <si>
    <t>Izdelava zidovja</t>
  </si>
  <si>
    <t xml:space="preserve">Uporabljeni materiali in delo morajo biti v skladu s projektno dokumentacijo. Med gradnjo se mora zagotoviti stabilnost konstrukcije in posameznih zidov. </t>
  </si>
  <si>
    <t>Na gradbišču pripravljene malte in polnilni beton :</t>
  </si>
  <si>
    <t xml:space="preserve">Izdelani morajo biti v predpisani mešanici. Če ta v projektu ni predpisana, morajo biti sestavine, njihova razmerja in način mešanja izbrani na podlagi preizkušanj testnih mešanic in/ali na podlagi na mestu uporabe javno dostopnih virov podatkov. 
Če se zahtevajo preskusi, morajo biti izvedeni po projektni specifikaciji. Če se izkaže, da predpisana mešanica nima zahtevanih lastnosti, je treba navodilo zanjo v soglasju s projektantom dopolniti. 
Na mestu izdelave se kontrolira trdnost, pri maltah za armirano zidovje pa tudi vsebnost kloridov. 
Uporaba mineralnih dodatkov, kemijskih dodatkov ali pigmentov ni dopustna, razen če je predvidena v projektni specifikaciji. 
Doziranje: sestavine je treba meriti utežno in prostorninsko v čistih merilnih napravah. Pri merjenju sestavin za polnilni beton je treba upoštevati količino vode, ki jo bodo vpili zidaki in malta v spojnicah. </t>
  </si>
  <si>
    <t xml:space="preserve">Mešanje: način in čas mešanja morata zagotavljati dosledno proizvodnjo pravilnih mešanic. Malta se ne sme onesnažiti. Če projektna specifikacija ne dopušča ročnega mešanja, je treba uporabiti strojni mešalec. Čas mešanja se šteje od trenutka, ko se dajo sestavine v mešalec. Pri posameznih serijah se ne sme zelo razlikovati. Na splošno je primeren čas od 3 do 5 minut in razen pri podaljšanih maltah ne sme presegati 15 minut. Podaljšano mešanje pri dodanih aerantih lahko vodi do pretiranega vnosa zraka in s tem manjše sprijemnosti ter trajnosti. 
Malta in polnilni beton se morata mešati tako, da se doseže zadostna obdelavnost, da se z njima zapolnijo vsi predvideni prostori brez segregacije. 
Čas obdelavnosti: malte in polnilni beton z vsebnostjo cementa morajo biti pripravljeni za uporabo po odvzemu iz mešalca, brez kasnejšega dodajanja veziva, agregata, dodatkov ali vode. Voda se lahko doda na gradbišču pripravljeni malti kot nadomestilo izhlapeli vodi. Malta in polnilni beton morata biti vgrajena pred iztekom časa obdelavnosti. 
Mešanje v hladnem vremenu: ne smejo se uporabiti voda, pesek ali vnaprej sestavljene mešanice apnenih malt z delci ledu, sol za preprečevanje zmrzovanja ali drugi antifrizi, če jih ne izrecno dopušča projektna specifikacija. Po priporočilu CIB pa se lahko grejeta voda in pesek – glede na temperaturo zraka: 
a) od 0 ºC do 4 ºC se greje voda, 
b) od – 10 ºC do 0 ºC se grejeta voda in pesek, 
c) pod – 10 ºC so potrebni posebni ukrepi – gretje okolja ipd. </t>
  </si>
  <si>
    <t xml:space="preserve">Tovarniško pripravljene malte za zidanje, vnaprej sestavljene malte za  zidanje, vnaprej sestavljene apnene malte in transportni polnilni beton:  
</t>
  </si>
  <si>
    <t xml:space="preserve">Tovarniško pripravljene in vnaprej pripravljene malte za zidanje se morajo uporabiti po navodilih proizvajalca, skupaj s časom mešanja in tipom mešalca. Malta mora biti dobro zmešana. Glede mešalne opreme, postopkov in mešanja v hladnem vremenu in skrbi za mešalno napravo in mešalni čas je treba upoštevati navodila proizvajalca. 
Tovarniško pripravljene malte morajo biti uporabljene pred iztekom časa obdelavnosti, ki ga določa proizvajalec. 
Na gradbišče se lahko dostavlja tudi transportna malta, ki ima dodatek za zakasnitev začetka vezanja. Pri tem je treba upoštevati navodila proizvajalca dodatka. 
Transportni polnilni beton se uporabi v skladu s projektno specifikacijo. 
</t>
  </si>
  <si>
    <t>Zidanje:</t>
  </si>
  <si>
    <r>
      <rPr>
        <sz val="10"/>
        <rFont val="Verdana"/>
        <family val="2"/>
        <charset val="238"/>
      </rPr>
      <t xml:space="preserve">Za zagotovitev zadovoljive sprijemnosti je potrebna priprava zidakov in malte. Zahteva po namakanju zidakov je praviloma navedena v projektni specifikaciji oziroma v priporočilih proizvajalca zidakov ter proizvajalca tovarniško pripravljene malte. Opečne zidake z začetno stopnjo vodovpojnosti, večjo od 
1,5 kg/(m2min), je treba pred polaganjem namočiti, za nekatere zidake pa se namakanje ne priporoča (CIB). 
Poglobitev spojnic praviloma ne sme biti večja od 5 mm pri zidovih debeline 200 mm ali manj. Pri zidakih z luknjami poglobitev spojnic praviloma ne sme biti večja od 1/3 debeline stene zidaka. 
</t>
    </r>
    <r>
      <rPr>
        <u/>
        <sz val="10"/>
        <rFont val="Verdana"/>
        <family val="2"/>
        <charset val="238"/>
      </rPr>
      <t>Polaganje zidakov</t>
    </r>
    <r>
      <rPr>
        <sz val="10"/>
        <rFont val="Verdana"/>
        <family val="2"/>
        <charset val="238"/>
      </rPr>
      <t xml:space="preserve"> 
Pred polaganjem prve vrste zidakov je treba površino betona dobro očistiti. Prva vrsta mora biti položena v polno podlago iz malte, razen na mestih, kjer je predvideno zabetoniranje, zato je potreben polni stik med zalivnim betonom in betonsko podlago (temeljem ali ploščo). 
Zidaki z žlebovi na naležnih površinah se morajo praviloma položiti tako, da so žlebovi popolnoma zapolnjeni z malto.</t>
    </r>
  </si>
  <si>
    <r>
      <rPr>
        <u/>
        <sz val="10"/>
        <rFont val="Verdana"/>
        <family val="2"/>
        <charset val="238"/>
      </rPr>
      <t>Fugiranje in zapolnjevanje spojnic zidovja, ki niso tankoslojne spojnice</t>
    </r>
    <r>
      <rPr>
        <sz val="10"/>
        <rFont val="Verdana"/>
        <family val="2"/>
        <charset val="238"/>
      </rPr>
      <t xml:space="preserve"> -Fugiranje je postopek dokončne obdelave malte v spojnici med napredovanjem zidanja. Kjer je zidovje zaključeno z zapolnjevanjem med izvedbo, je treba malto vgraditi, preden izgubi plastičnost. Zapolnjevanje je postopek zapolnitve ali dokončne obdelave malte v spojnicah, kjer je bila površina izpraskana ali je bil puščen prostor, da se zapolni kasneje. 
Neotrdela malta se izpraska, da se pridobi čisti rob širine vsaj dp, venadr ne več kot 15 % debeline zidu, merjeno od končne površine spojnice. Odvečni material se odkrtači. Vrednost dp je v nacionalnem dodatku, priporočena pa znaša 15 mm za zid, debel 100 mm. 
Pred zapolnjevanjem se območje očisti in po potrebi omoči, da se doseže čim boljša sprijemnost. 
Glede na obliko zapolnjenosti so lahko spojnice poševne (zapolnjene poševno od zgornjega proti spodnjemu robu), gladke (poravnane z zidakom) ali poglobljene. Pri zidovih, na katere se polaga hidroizolacija, morajo biti zapolnjene gladko – po vsej debelini zidu in na površini zidu zaglajene. 
Drsna spojnica je spojnica, ki dopušča proste premike v ravnini zidu (zaradi sprememb temperature ali vlage). Z izjemo drsne vezi sestavni deli zidovja ne smejo segati prek drsne spojnice. 
</t>
    </r>
  </si>
  <si>
    <r>
      <rPr>
        <u/>
        <sz val="10"/>
        <rFont val="Verdana"/>
        <family val="2"/>
        <charset val="238"/>
      </rPr>
      <t>Čiščenje fasadnega zidovja</t>
    </r>
    <r>
      <rPr>
        <sz val="10"/>
        <rFont val="Verdana"/>
        <family val="2"/>
        <charset val="238"/>
      </rPr>
      <t xml:space="preserve"> - Sledovi malte se s krtačenjem čim prej očistijo še pred strditvijo. Način čiščenja je odvisen od priporočila proizvajalca zidakov in vrste ter stanja madežev. </t>
    </r>
  </si>
  <si>
    <r>
      <rPr>
        <u/>
        <sz val="10"/>
        <rFont val="Verdana"/>
        <family val="2"/>
        <charset val="238"/>
      </rPr>
      <t>Negovanje in zaščita med zidanjem</t>
    </r>
    <r>
      <rPr>
        <sz val="10"/>
        <rFont val="Verdana"/>
        <family val="2"/>
        <charset val="238"/>
      </rPr>
      <t xml:space="preserve">: Med vezanjem malte naj se zidovje zaščiti pred prehitrim padcem ali dvigom vlage. 
</t>
    </r>
    <r>
      <rPr>
        <b/>
        <sz val="10"/>
        <rFont val="Verdana"/>
        <family val="2"/>
        <charset val="238"/>
      </rPr>
      <t>Pri deževnem vremenu</t>
    </r>
    <r>
      <rPr>
        <sz val="10"/>
        <rFont val="Verdana"/>
        <family val="2"/>
        <charset val="238"/>
      </rPr>
      <t xml:space="preserve"> in na koncu vsakega delovnega dne se zgornji del novozgrajenega zidu pokrije. Prevleka naj sega vsaj čez 0.60 m zgornjega dela zidu. Med močnim dežjem se zidanje prekine, sveža malta pa zaščiti. Vse zidovje pa se pred dežjem zaščiti s pomočjo polic, pragov in začasnih odtočnih cevi. 
</t>
    </r>
    <r>
      <rPr>
        <b/>
        <sz val="10"/>
        <rFont val="Verdana"/>
        <family val="2"/>
        <charset val="238"/>
      </rPr>
      <t>Zaščita pri nizkih temperaturah</t>
    </r>
    <r>
      <rPr>
        <sz val="10"/>
        <rFont val="Verdana"/>
        <family val="2"/>
        <charset val="238"/>
      </rPr>
      <t xml:space="preserve">: ne sme se zidati na zmrznjeni podlagi ali z zmrznjenim materialom. 
Zagotoviti se mora, da v začetni fazi strjevanja malte temperatura ni nižja od 0° C.  
Zidovje se lahko pokrije z izolativnimi prevlekami, ponjavami in čimprejšnjim zaprtjem odprtin ter gretjem, zidanje pa se izvaja pozorno, brez premora, malta se nanaša v manjših količinah, zidaki pa čim prej položijo v malto. 
</t>
    </r>
    <r>
      <rPr>
        <b/>
        <sz val="10"/>
        <rFont val="Verdana"/>
        <family val="2"/>
        <charset val="238"/>
      </rPr>
      <t>Zaščita pred izsušitvijo</t>
    </r>
    <r>
      <rPr>
        <sz val="10"/>
        <rFont val="Verdana"/>
        <family val="2"/>
        <charset val="238"/>
      </rPr>
      <t xml:space="preserve"> zaradi vetra ali visokih temperatur: z ustreznimi zaščitnimi ukrepi je treba preprečiti spremembo ravni vlage do konca vezave cementa. 
</t>
    </r>
    <r>
      <rPr>
        <b/>
        <sz val="10"/>
        <rFont val="Verdana"/>
        <family val="2"/>
        <charset val="238"/>
      </rPr>
      <t>Zaščita pred mehanskimi poškodbami</t>
    </r>
    <r>
      <rPr>
        <u/>
        <sz val="10"/>
        <rFont val="Verdana"/>
        <family val="2"/>
        <charset val="238"/>
      </rPr>
      <t xml:space="preserve"> </t>
    </r>
    <r>
      <rPr>
        <sz val="10"/>
        <rFont val="Verdana"/>
        <family val="2"/>
        <charset val="238"/>
      </rPr>
      <t xml:space="preserve">na izpostavljenih mestih (vogali, odprtine, podzidki, izzidki) je potrebna pred vplivi dela v okolici, prometa, odrov in vlivanja betona. Preprečiti je treba tudi onesnaženje površine zidovja, ki bi vplivalo na sprijemnost s sloji, kot je omet. 
</t>
    </r>
  </si>
  <si>
    <t>Detajli:</t>
  </si>
  <si>
    <r>
      <rPr>
        <b/>
        <sz val="10"/>
        <rFont val="Verdana"/>
        <family val="2"/>
        <charset val="238"/>
      </rPr>
      <t>Zidarske zveze</t>
    </r>
    <r>
      <rPr>
        <sz val="10"/>
        <rFont val="Verdana"/>
        <family val="2"/>
        <charset val="238"/>
      </rPr>
      <t xml:space="preserve">: zidaki se morajo v nearmiranem zidovju v posameznih vrstah položiti s preklopom : 
• Če je višina zidaka hu ≤ 250 mm  dolžina preklopa ≥ največ (0,4 hu, 40 mm); 
• če je višina zidaka hu &gt; 250 mm  dolžina preklopa ≥ največ (0,2 hu, 100 mm). 
Zidake iz sedimentnega ali metamorfno-sedimentnega naravnega kamna se praviloma polaga s sedimentnimi sloji v vodoravni ali pretežno vodoravni ravnini. Sosednji fasadni zidaki iz naravnega kamna se praviloma preklapljajo na razdalji, ki je vsaj 0,25-kratna dimenzija manjšega zidaka ali vsaj 40 mm. Pri zidovih, pri katerih zidaki ne potekajo po vsej debelini zidu, se morajo predvideti vezni zidaki dolžine, enake 0,6- do 0,7-kratni debelini zidu, ki se vgradijo v medsebojni razdalji, ki ne presega 1 m, v navpični in vodoravni smeri. Višina takih zidakov ne sme biti manjša od 0,3-kratne dolžine. </t>
    </r>
  </si>
  <si>
    <t>Stik na sečišču zidov mora biti izveden z zidarsko zvezo ali s povezovalnimi elementi (konektorji ali armaturo), vloženimi v vsak zid. Nosilne zidove, ki se sekajo med seboj, je treba zidati sočasno.</t>
  </si>
  <si>
    <r>
      <rPr>
        <b/>
        <sz val="10"/>
        <rFont val="Verdana"/>
        <family val="2"/>
        <charset val="238"/>
      </rPr>
      <t>Debelina spojnic</t>
    </r>
    <r>
      <rPr>
        <sz val="10"/>
        <rFont val="Verdana"/>
        <family val="2"/>
        <charset val="238"/>
      </rPr>
      <t xml:space="preserve"> (naležnih in navpičnih) mora biti debelin, navedenih v tabeli.</t>
    </r>
  </si>
  <si>
    <t>Spojnice so lahko debele med 3 in 6 mm le, če so malte posebej narejene za dani primer. Naležne spojnice morajo biti praviloma vodoravne. Po Nacionalnem dodatku k Evrokodu 8 se do tedaj, ko bodo pridobljeni ustrezni eksperimentalni podatki, dopušča le razred zapolnjenosti navpičnih spojnic, pri katerem so navpične spojnice polno zapolnjene z malto.</t>
  </si>
  <si>
    <t>Dopustna odstopanja:</t>
  </si>
  <si>
    <t xml:space="preserve">Izvedba zidovja mora biti v skladu s predpisanimi detajli v okviru dopustnih odstopanj. Sproti je treba preverjati dimenzije in ravnost. Odstopanja zgrajenega zidovja od nameravane lege ne smejo presegati vrednosti iz projekta. Če vrednosti dopustnih odstopanj za posamezno lastnost iz spodnje tabele (povzeta iz SIST EN 1996-2) v projektu niso navedene, morajo biti odstopanja manjša: </t>
  </si>
  <si>
    <t>Obremenjevanje zidovja:</t>
  </si>
  <si>
    <t>Zidovje se ne sme obremeniti pred dosego zadostne trdnosti. Nenosilni zidovi ne smejo služiti za podporo opažu za betoniranje plošč, nosilcev, stebrov ipd. Zidajo naj se šele po razopaženju plošč, ker bi sicer zaradi povesov plošč lahko v nenosilnih zidovih nastale nepredvidene obremenitve. 
Za preprečevanje nestabilnosti in preobremenitve je treba omejiti višino zidovja, zgrajeno v enem dnevu. Pri določanju meje se upoštevajo debelina zidovja, tip malte, oblika in gostota zidakov ter izpostavljenost vetru.</t>
  </si>
  <si>
    <t>Vgradnja prefabriciranih preklad, elementov polmontažnih stropov in dimniških sistemov:</t>
  </si>
  <si>
    <t>Dolžina minimalnega naleganja prefabriciranih preklad se določi po SIST EN 1996-1-1. Ležišča morajo biti izdelana iz malte. Shranjevanje in vgradnja preklad ter ravnanje z njimi morajo biti skladni z navodili proizvajalca. 
Prefabriciran del kompozitnih preklad mora biti med gradnjo podprt po navodilih proizvajalca, začasne podpore pa se ne smejo odstraniti do takrat, ko tlačni del kompozitne preklade ne doseže v projektu predpisane trdnosti. Proizvajalec mora izdelati navodila za zagotovitev povezave prefabriciranega in na gradbišču izdelanega tlačnega dela kompozitne preklade. Stiki med zidaki tlačnega dela kompozitne preklade morajo biti zapolnjeni z malto.</t>
  </si>
  <si>
    <t>Shranjevanje in vgradnja prefabriciranih elementov za polmontažne stropne konstrukcije in ravnanje z njimi potekajo po navodilih proizvajalca in zahtevah slovenskega tehničnega soglasja. Proizvajalec mora izdelati navodila za povezavo prefabriciranega in na gradbišču izdelanega dela stropne konstrukcije. 
Navodila za označevanje predizdelanih betonskih nosilcev so navedena v standardu SIST EN 13369.</t>
  </si>
  <si>
    <t>Izdelava dimniških sistemov mora potekati po navodilih proizvajalca ali dobavitelja sistema. 
Priporoča se, da sistemske dimnike s keramičnimi tuljavami izvajajo pooblaščeni izvajalci. 
Pri oblaganju delov dimnika zunaj zgradbe je treba uporabljati materiale, odporne proti zmrzovanju.</t>
  </si>
  <si>
    <t>Izdelava notranjih ometov:</t>
  </si>
  <si>
    <t>Pri planiranju izvedbe del je treba upoštevati: 
• Da se ometavanje lahko začne šele, ko so prostori v stavbi zaprti; 
• podlago, ki mora biti ustrezno pripravljena in osušena;
• da je možno dela izvajati, ko temperatura pade pod + 5 °C, samo z dodatnim ogrevanjem; 
• čas za pripravo podlage in nanos ter sušenje posameznega sloja ometa, 
• čas sušenja, potreben pred izvedbo opleskov;
• da mora biti med izvajanjem ometavanja v objektu primerna razsvetljava. 
Izdelava notranjih ometov je opisana v standardu SIST EN 13914-2.</t>
  </si>
  <si>
    <t xml:space="preserve">Zatavane lastnosti ometov ali sistemov ometov: 
• Mora biti odporen proti abraziji, 
• mora tvoriti ravno površino, 
• mora imeti dekorativen videz ali omogočati nanos zaključnega sloja,
• mora biti paroprepusten, 
• mora imeti dovolj veliko trdnost. 
Posebne zahteve se nanašajo na omete, nanesene na elemente z zahtevami za toplotne lastnosti, izboljšanje akustičnih lastnosti ali požarne odpornosti. </t>
  </si>
  <si>
    <t>Dopustna odstopanja notranjih ometov:</t>
  </si>
  <si>
    <t xml:space="preserve">V standardu SIST EN 13914-2 so predlagane zahteve za izvedbo notranjih ometov. Zahtevani razredi ravnosti končnih slojev morajo biti navedeni v projektni dokumentaciji. Po izkušnjah izvajalcev se za notranje omete v stanovanjskih prostorih posamezne namembnosti priporočajo: 
• razred ravnosti 2 za podstrešne in pomožne prostore, 
• razred ravnosti 3 za stene stopnišč in hodnikov, 
• razred ravnosti 4 za bivalne prostore, 
• razred ravnosti 5 za nadstandardne bivalne prostore in stene, pravokotne na fasado (ob oknih). </t>
  </si>
  <si>
    <t>Priporočila standarda SIST EN 13914-2 za opis zahtev zaključne obdelave:</t>
  </si>
  <si>
    <t xml:space="preserve">Ravnost je končnih slojev ometov je odvisna od ravnosti podlage in debeline nanosa ometa. Ravnost ometa se ugotavlja z merilnimi lističi in ravnilom. Priporočila standarda SIST EN 13914-2 za ravnost zaključnih slojev so navedena v tabeli. </t>
  </si>
  <si>
    <t xml:space="preserve">Treba je: 
• Zagotoviti tako raven in obseg kontrole izvedbe del, kot je predvideno ter upoštevano v projektu in tehnološkem elaboratu; 
• dosledno upoštevati navodila proizvajalcev gradbenih proizvodov za vgradnjo iz pripadajočih tehničnih specifikacij; 
• upoštevati priporočila za varovanje izvedenih zidarskih del pri izvajanju drugih gradbenih, inštalacijskih in obrtniških del, ki jim sledijo (omejitev posegov v nosilno konstrukcijo). </t>
  </si>
  <si>
    <t>Izdelava zidovja:</t>
  </si>
  <si>
    <t xml:space="preserve">Po izdelavi zidovja je treba na vsakem elementu sprotno preverjati dimenzije (debeline zidnih slojev, medsebojnih zračnih slojev, debeline naležnih in navpičnih spojnic, navpičnost zidovja) ter opraviti vizualni pregled vidnih površin (poškodovanost, zapolnjenost spojnic med zidaki, razpoke v betonu, videz površine). Ob suma o kakovosti dobavljenega materiala je treba tega dodatno preveriti. 
Pri čezmernih odstopanjih, večjih poškodbah ali neustrezni kakovosti že vgrajenih materialov je treba povečati pogostost notranje in zunanje kontrole ter kontaktirati s projektantom. </t>
  </si>
  <si>
    <t>Vgradnja predfabriciranih proizvodov:</t>
  </si>
  <si>
    <t>Pred vgradnjo prefabriciranih preklad je treba primerjati deklarirane lastnosti z lastnostmi, upoštevanimi v projektu. Pri vgradnji pa je treba dosledno upoštevati navodila proizvajalca. 
Po vgradnji prefabriciranega dela kompozitne preklade je treba preveriti, ali so vsi materiali, predvideni za dokončno izdelavo preklade na gradbišču, izdelani skladno s standardi ali tehničnimi soglasji. 
Po izvedbi kompozitne preklade je treba na vsakem konstrukcijskem elementu sprotno preveriti dimenzije in opraviti vizualni pregled vidnih površin (poškodovanost, zapolnjenost stikov med zidaki, razpoke v betonu, videz površine – segregacija ipd.).</t>
  </si>
  <si>
    <t>Prefabricirani nosilci stropne konstrukcije morajo imeti deklarirane lastnosti skladne z lastnostmi, predvidenimi v projektu. Lastnosti stropnih nosilcev morajo biti razvidne iz deklaracije ali tehnične dokumentacije, na katero se sklicuje izjava o skladnosti. Beton, predviden za dokončno izdelavo stropne konstrukcije na gradbišču, mora biti izdelan skladno s standardi. 
Po izvedbi stropne konstrukcije je treba sproti preveriti dimenzije konstrukcijskih elementov in opraviti vizualni pregled vidnih površin (poškodovanost, zapolnjenost stikov, razpoke v betonu, videz površine – segregacija ipd.).</t>
  </si>
  <si>
    <t>Dimniki morajo imeti deklarirane lastnosti skladne z lastnostmi, predvidenimi v projektu. Lastnosti morajo biti razvidne iz deklaracije ali tehnične dokumentacije, na katero se sklicuje izjava o skladnosti. 
Pri izdelavi dimnika je treba dosledno upoštevati navodila za vgradnjo, ki jih mora pripraviti proizvajalec dimnika. 
Pri tem je treba še dodatno sprotno vizualno preverjati, ali elementi za dimniške tuljave in plašča nimajo razpok in ali so drugače poškodovani, ali so stiki pri tuljavah in zunanjem plašču dobro zapolnjeni in zatesnjeni, ali izolacija zapolnjuje ves prostor med tuljavo in plaščem. Treba je paziti na izvedbo priključkov, ki morajo biti v pravi višini in izvedeni tako, da se pri tem ne poškodujejo dimniške komponente. Preverjati je treba izvedbo prehodov skozi ploščo (dilatacije)</t>
  </si>
  <si>
    <t>Izvedba notranjih ometov:</t>
  </si>
  <si>
    <t>Pri izvedbi ometov je treba sprotno preverjati možnosti za izvajanje del, kakovost in skladnost uporabljenih materialov in postopke izvajanja del, na koncu pa tudi videz, ravnost in pravokotnost.</t>
  </si>
  <si>
    <t>TE mora obravnavati te sklope del: 
• Zidanje, 
• armiranje, 
• betoniranje, 
• vgradnjo montažnih konstrukcij in 
• druga dela, ki niso zajeta v zgoraj zapisanem.</t>
  </si>
  <si>
    <t>Opisati je treba: 
• Tehnološke postopke po posameznih fazah dela; postopek in faze je treba tudi grafično prikazati, skupaj z detajli, predvsem za izvedbo zahtevnejših del;
• pripravo in ureditev mest zidanja; 
• načine skladiščenja osnovnih materialov in polizdelkov ter zaščite že izvedenih konstrukcijskih elementov pred poškodbami; 
• načine transporta in vgrajevanja; 
• načine izvedbe posebnih del, recimo armiranja, vgradnje dodatnih komponent in povezovanja slojev zidovja, zapolnjevanja spojnic, vgradnje drsnih spojnic ipd; 
• nego, zaščito in obdelavo zidovja; 
• varovanje okolja (zrak, hrup, podtalnica itd.) in 
• koordinatorja dela ter
• strokovno ekipo, ki mora biti obvezno navzoča pri izvedbi del (odgovorni vodja del, tehnolog, predstavnik laboratorija); vsaj en član mora sodelovati že pri pripravi TE.</t>
  </si>
  <si>
    <t>B.5.1</t>
  </si>
  <si>
    <t>Zidanje zidov in sten</t>
  </si>
  <si>
    <t>Posebne zahteve - splošna in tehnična določila za zidanje zidov vseh vrst:</t>
  </si>
  <si>
    <t>Zidanje zidov in sten vseh vrst skladno z uvodnimi določili, navedenimi v uvodu tega popisa del.</t>
  </si>
  <si>
    <t>B.5.1.1</t>
  </si>
  <si>
    <t xml:space="preserve">Zidanje zidov (ali drugih konstrukcij) z bloki penobetona s tankoslojno malta za zidanje (oznaka T) na pripravljeno podlago izvedenega s: </t>
  </si>
  <si>
    <t># napol končana tovarniško pripravljena malta za zidanje (sestavni deli malte so odmerjeni v tovarni, dostavljeni na gradbišče, kjer se malta zmeša v skladu z zahtevami in pogoji proizvajalca)</t>
  </si>
  <si>
    <r>
      <rPr>
        <sz val="10"/>
        <rFont val="Verdana"/>
        <family val="2"/>
        <charset val="238"/>
      </rPr>
      <t xml:space="preserve"># zidni bloki (ZB) penobetona za notranje konstrukcije,  </t>
    </r>
    <r>
      <rPr>
        <sz val="10"/>
        <rFont val="Calibri"/>
        <family val="2"/>
        <charset val="238"/>
      </rPr>
      <t>λmax. 0,15 W/mK</t>
    </r>
  </si>
  <si>
    <t>B.5.1.1.1.</t>
  </si>
  <si>
    <r>
      <rPr>
        <b/>
        <sz val="10"/>
        <rFont val="Verdana"/>
        <family val="2"/>
        <charset val="238"/>
      </rPr>
      <t>Konstrukcija iz ZB penobetona 30-40</t>
    </r>
    <r>
      <rPr>
        <sz val="10"/>
        <rFont val="Verdana"/>
        <family val="2"/>
        <charset val="238"/>
      </rPr>
      <t>; kot podlaga za izravnavo višine tlaka pritlične etaže v deb. 30 cm</t>
    </r>
  </si>
  <si>
    <t># pozicija: talne sestave T12</t>
  </si>
  <si>
    <t>B.5.1.1.1.B2</t>
  </si>
  <si>
    <t>B.5.1.1.1.B3</t>
  </si>
  <si>
    <t>B.5.1.1.1.B5</t>
  </si>
  <si>
    <t>B.5.1.1.1.B6</t>
  </si>
  <si>
    <t>B.5.1.1.1.B8</t>
  </si>
  <si>
    <t>B.5.1.1.1.B9</t>
  </si>
  <si>
    <t>B.5.1.1.2.</t>
  </si>
  <si>
    <r>
      <rPr>
        <b/>
        <sz val="10"/>
        <rFont val="Verdana"/>
        <family val="2"/>
        <charset val="238"/>
      </rPr>
      <t>Konstrukcija iz ZB penobetona 15-20</t>
    </r>
    <r>
      <rPr>
        <sz val="10"/>
        <rFont val="Verdana"/>
        <family val="2"/>
        <charset val="238"/>
      </rPr>
      <t>; kot podlaga za izravnavo višine tlaka najvišje etaže v deb. 15 cm</t>
    </r>
  </si>
  <si>
    <t># pozicija: talne sestave T6, T7, T8, T9, T11</t>
  </si>
  <si>
    <t>B.5.1.1.2.B2</t>
  </si>
  <si>
    <t>B.5.1.1.2.B3</t>
  </si>
  <si>
    <t>B.5.1.1.2.B5</t>
  </si>
  <si>
    <t>B.5.1.1.2.B6</t>
  </si>
  <si>
    <t>B.5.1.1.2.B8</t>
  </si>
  <si>
    <t>B.5.1.1.2.B9</t>
  </si>
  <si>
    <t>B.5.1.2.</t>
  </si>
  <si>
    <t xml:space="preserve">Zidanje tankih in predelnih sten z bloketi (SB) penobetona s tankoslojno malto za zidanje (oznaka T) na pripravljeno podlago izvedenih s: </t>
  </si>
  <si>
    <t># izvedbo morebitnih horizontalnih zaključnih ali vmesnih AB vezi je vključiti v c.e.m. zidanja</t>
  </si>
  <si>
    <t>B.5.1.2.1.</t>
  </si>
  <si>
    <r>
      <rPr>
        <b/>
        <sz val="10"/>
        <rFont val="Verdana"/>
        <family val="2"/>
        <charset val="238"/>
      </rPr>
      <t>Stena iz SB penobetona 10</t>
    </r>
    <r>
      <rPr>
        <sz val="10"/>
        <rFont val="Verdana"/>
        <family val="2"/>
        <charset val="238"/>
      </rPr>
      <t>; pozidava prezračevalnih in sanitarnih (inštalacijskih) vertikal (jaškov) v deb. 10 cm</t>
    </r>
  </si>
  <si>
    <r>
      <rPr>
        <sz val="10"/>
        <rFont val="Verdana"/>
        <family val="2"/>
        <charset val="238"/>
      </rPr>
      <t xml:space="preserve"># pozicija: sestave konstrukcij </t>
    </r>
    <r>
      <rPr>
        <b/>
        <sz val="10"/>
        <rFont val="Verdana"/>
        <family val="2"/>
        <charset val="238"/>
      </rPr>
      <t>Z4, Z6; detajl 4b</t>
    </r>
  </si>
  <si>
    <t>B.5.1.2.1.B2</t>
  </si>
  <si>
    <t>B.5.1.2.1.B3</t>
  </si>
  <si>
    <t>B.5.1.2.1.B5</t>
  </si>
  <si>
    <t>B.5.1.2.1.B6</t>
  </si>
  <si>
    <t>B.5.1.2.1.B8</t>
  </si>
  <si>
    <t>B.5.1.2.1.B9</t>
  </si>
  <si>
    <t>B.5.1.2.2.</t>
  </si>
  <si>
    <r>
      <rPr>
        <b/>
        <sz val="10"/>
        <rFont val="Verdana"/>
        <family val="2"/>
        <charset val="238"/>
      </rPr>
      <t>Stena iz SB penobetona 15</t>
    </r>
    <r>
      <rPr>
        <sz val="10"/>
        <rFont val="Verdana"/>
        <family val="2"/>
        <charset val="238"/>
      </rPr>
      <t>; pozidava strešnih prezračevalnih jaškov v deb. 15 cm</t>
    </r>
  </si>
  <si>
    <r>
      <rPr>
        <sz val="10"/>
        <rFont val="Verdana"/>
        <family val="2"/>
        <charset val="238"/>
      </rPr>
      <t xml:space="preserve"># pozicija: streha, </t>
    </r>
    <r>
      <rPr>
        <b/>
        <sz val="10"/>
        <rFont val="Verdana"/>
        <family val="2"/>
        <charset val="238"/>
      </rPr>
      <t>detajl 9</t>
    </r>
  </si>
  <si>
    <t>B.5.1.2.2.B2</t>
  </si>
  <si>
    <t>B.5.1.2.2.B3</t>
  </si>
  <si>
    <t>B.5.1.2.2.B5</t>
  </si>
  <si>
    <t>B.5.1.2.2.B6</t>
  </si>
  <si>
    <t>B.5.1.2.2.B8</t>
  </si>
  <si>
    <t>B.5.1.2.2.B9</t>
  </si>
  <si>
    <t>B.5.1.2.3.</t>
  </si>
  <si>
    <r>
      <rPr>
        <b/>
        <sz val="10"/>
        <rFont val="Verdana"/>
        <family val="2"/>
        <charset val="238"/>
      </rPr>
      <t>Stena kadi iz SB penobetona 10</t>
    </r>
    <r>
      <rPr>
        <sz val="10"/>
        <rFont val="Verdana"/>
        <family val="2"/>
        <charset val="238"/>
      </rPr>
      <t>; obzidava kopalnih in tuš kadi v deb. 10 cm</t>
    </r>
  </si>
  <si>
    <t># varianatna postavka (po posebnem naročilu)</t>
  </si>
  <si>
    <t>B.5.1.2.3.B2</t>
  </si>
  <si>
    <t>B.5.1.2.3.B3</t>
  </si>
  <si>
    <t>B.5.1.2.3.B5</t>
  </si>
  <si>
    <t>B.5.1.2.3.B6</t>
  </si>
  <si>
    <t>B.5.1.2.3.B8</t>
  </si>
  <si>
    <t>B.5.1.2.3.B9</t>
  </si>
  <si>
    <t>B.5.1.3.</t>
  </si>
  <si>
    <t xml:space="preserve">Zidanje tankih in predelnih sten z bloketi (SB) betona z malto za zidanje za splošno uporabo (oznaka G) na pripravljeno podlago izvedenih s: </t>
  </si>
  <si>
    <t># malto, pripravljeno po izboru izvajalca</t>
  </si>
  <si>
    <t>B.5.1.3.1.</t>
  </si>
  <si>
    <r>
      <rPr>
        <b/>
        <sz val="10"/>
        <rFont val="Verdana"/>
        <family val="2"/>
        <charset val="238"/>
      </rPr>
      <t>Stena iz SB betonski zidaki 10</t>
    </r>
    <r>
      <rPr>
        <sz val="10"/>
        <rFont val="Verdana"/>
        <family val="2"/>
        <charset val="238"/>
      </rPr>
      <t>; pozidava sten med shrambnimi boksi v deb. 9-10 cm do višine 220cm. Stene ostanejo vidne!</t>
    </r>
  </si>
  <si>
    <t># pozicija: glej načrt arhitekture</t>
  </si>
  <si>
    <t>B.5.1.3.1.B2</t>
  </si>
  <si>
    <t>B.5.1.3.1.B3</t>
  </si>
  <si>
    <t>B.5.1.3.1.B5</t>
  </si>
  <si>
    <t>B.5.1.3.1.B6</t>
  </si>
  <si>
    <t>B.5.1.3.1.B8</t>
  </si>
  <si>
    <t>B.5.1.3.1.B9</t>
  </si>
  <si>
    <t>B.5.2.</t>
  </si>
  <si>
    <t>Ometi zidov in sten</t>
  </si>
  <si>
    <t>Ometi zidov in sten vseh vrst skladno z uvodnimi določili, navedenimi v uvodu tega popisa del.</t>
  </si>
  <si>
    <t>B.5.2.1</t>
  </si>
  <si>
    <t xml:space="preserve">Notranji omet zidov/sten iz penobetona s tankoslojnim ometom na pripravljeno podlago izvedenega s: </t>
  </si>
  <si>
    <t xml:space="preserve"># izvedbo osnovnega prednamaza za izboljšanje sprijemljivosti ometa </t>
  </si>
  <si>
    <t xml:space="preserve"># tankoslojni nanos 3-6 mm </t>
  </si>
  <si>
    <t># napol končana tovarniško pripravljena malta za tankoslojne omete (sestavni deli malte so odmerjeni v tovarni, dostavljeni na gradbišče, kjer se malta zmeša v skladu z zahtevami in pogoji proizvajalca)</t>
  </si>
  <si>
    <t># v kolikor končana tovarniško pripravljena malta za tankoslojne omete ne vsebuje mikrovlaken, je vgraditi PE mrežico za armiranje</t>
  </si>
  <si>
    <t xml:space="preserve"># Zahtevani razredi ravnosti končnih slojev po standardu SIST EN 13914-2 morajo biti za notranje omete v stanovanjskih prostorih: 
• razred ravnosti 4 za bivalne prostore, </t>
  </si>
  <si>
    <t>B.5.2.1.1.</t>
  </si>
  <si>
    <r>
      <rPr>
        <b/>
        <sz val="10"/>
        <rFont val="Verdana"/>
        <family val="2"/>
        <charset val="238"/>
      </rPr>
      <t>Tankoslojni omet zidov/sten penobetona</t>
    </r>
    <r>
      <rPr>
        <sz val="10"/>
        <rFont val="Verdana"/>
        <family val="2"/>
        <charset val="238"/>
      </rPr>
      <t>; pozidave prezračevalnih in sanitarnih vertikal (jaškov) v deb. 3-6 mm</t>
    </r>
  </si>
  <si>
    <t># pozicija: zunanja stena prezračevalnih jaškov iz porobetona, glej načrte arhitekture</t>
  </si>
  <si>
    <t>B.5.2.1.1.B2</t>
  </si>
  <si>
    <t>B.5.2.1.1.B3</t>
  </si>
  <si>
    <t>B.5.2.1.1.B5</t>
  </si>
  <si>
    <t>B.5.2.1.1.B6</t>
  </si>
  <si>
    <t>B.5.2.1.1.B8</t>
  </si>
  <si>
    <t>B.5.2.1.1.B9</t>
  </si>
  <si>
    <t>B.5.9.</t>
  </si>
  <si>
    <t>B.5.9.1.</t>
  </si>
  <si>
    <t>Vzidave - obloge</t>
  </si>
  <si>
    <t># Vse postavke vzidav vsebujejo potrebna dolbenja, zaklinjanja, sidranja, zazidave in krpanje ometov (brez izvedbe špalet) kakor tudi potrebno pod in razpiranje. Odstranitev ruševin in odpadkov je vključiti v cen po enoti mere. Med okvirje vrat ali oken in surov strop je vstaviti tesnilni trak debeline minimalno 1 cm. Vse vgradnje je izvesti tako, da ne vplivajo na zmanjšanje zvočne in toplotne izolativnosti ter skladno s tehničnimi navodili proizvajalca.</t>
  </si>
  <si>
    <t>B.5.9.1.1.</t>
  </si>
  <si>
    <t>Vgraditi v pripravljene odprtine, neglede na debelino zidu.</t>
  </si>
  <si>
    <t>B.5.9.1.1.1.</t>
  </si>
  <si>
    <r>
      <rPr>
        <b/>
        <sz val="10"/>
        <rFont val="Verdana"/>
        <family val="2"/>
        <charset val="238"/>
      </rPr>
      <t xml:space="preserve">Vzidava stavbnega pohištva do 2 m2; </t>
    </r>
    <r>
      <rPr>
        <sz val="10"/>
        <rFont val="Verdana"/>
        <family val="2"/>
        <charset val="238"/>
      </rPr>
      <t>v odprtino zidarske mere do 2,0 m2</t>
    </r>
  </si>
  <si>
    <t>B.5.9.1.1.1.B2.</t>
  </si>
  <si>
    <t>B.5.9.1.1.1.B3.</t>
  </si>
  <si>
    <t>B.5.9.1.1.1.B5.</t>
  </si>
  <si>
    <t>B.5.9.1.1.1.B6.</t>
  </si>
  <si>
    <t>B.5.9.1.1.1.B8.</t>
  </si>
  <si>
    <t>B.5.9.1.1.1.B9.</t>
  </si>
  <si>
    <t>B.5.9.1.1.2.</t>
  </si>
  <si>
    <r>
      <rPr>
        <b/>
        <sz val="10"/>
        <rFont val="Verdana"/>
        <family val="2"/>
        <charset val="238"/>
      </rPr>
      <t xml:space="preserve">Vzidava stavbnega pohištva 2 - 4 m2; </t>
    </r>
    <r>
      <rPr>
        <sz val="10"/>
        <rFont val="Verdana"/>
        <family val="2"/>
        <charset val="238"/>
      </rPr>
      <t>v odprtino zidarske mere 2,1 do 4,0 m2</t>
    </r>
  </si>
  <si>
    <t>B.5.9.1.1.2.B2.</t>
  </si>
  <si>
    <t>B.5.9.1.1.2.B3.</t>
  </si>
  <si>
    <t>B.5.9.1.1.2.B5.</t>
  </si>
  <si>
    <t>B.5.9.1.1.2.B6.</t>
  </si>
  <si>
    <t>B.5.9.1.1.2.B8.</t>
  </si>
  <si>
    <t>B.5.9.1.1.2.B9.</t>
  </si>
  <si>
    <t>B.5.9.1.2.</t>
  </si>
  <si>
    <t>B.5.9.1.2.1.</t>
  </si>
  <si>
    <r>
      <rPr>
        <b/>
        <sz val="10"/>
        <rFont val="Verdana"/>
        <family val="2"/>
        <charset val="238"/>
      </rPr>
      <t xml:space="preserve">Vzidava ključavničarskih do 0,5 m2; </t>
    </r>
    <r>
      <rPr>
        <sz val="10"/>
        <rFont val="Verdana"/>
        <family val="2"/>
        <charset val="238"/>
      </rPr>
      <t>v odprtino zidarske mere do 0,50 m2</t>
    </r>
  </si>
  <si>
    <t>B.5.9.1.2.1.B2.</t>
  </si>
  <si>
    <t>B.5.9.1.2.1.B3.</t>
  </si>
  <si>
    <t>B.5.9.1.2.1.B5.</t>
  </si>
  <si>
    <t>B.5.9.1.2.1.B6.</t>
  </si>
  <si>
    <t>B.5.9.1.2.1.B8.</t>
  </si>
  <si>
    <t>B.5.9.1.2.1.B9.</t>
  </si>
  <si>
    <t>B.5.9.1.2.2.</t>
  </si>
  <si>
    <r>
      <rPr>
        <b/>
        <sz val="10"/>
        <rFont val="Verdana"/>
        <family val="2"/>
        <charset val="238"/>
      </rPr>
      <t xml:space="preserve">Vzidava ključavničarskih od 0,5-1 m2; </t>
    </r>
    <r>
      <rPr>
        <sz val="10"/>
        <rFont val="Verdana"/>
        <family val="2"/>
        <charset val="238"/>
      </rPr>
      <t>v odprtino zidarske mere od 0,51 do 1,00 m2</t>
    </r>
  </si>
  <si>
    <t>B.5.9.1.2.2.B2.</t>
  </si>
  <si>
    <t>B.5.9.1.2.2.B3.</t>
  </si>
  <si>
    <t>B.5.9.1.2.2.B5.</t>
  </si>
  <si>
    <t>B.5.9.1.2.2.B6.</t>
  </si>
  <si>
    <t>B.5.9.1.2.2.B8.</t>
  </si>
  <si>
    <t>B.5.9.1.2.2.B9.</t>
  </si>
  <si>
    <t>B.5.9.1.2.3.</t>
  </si>
  <si>
    <r>
      <rPr>
        <b/>
        <sz val="10"/>
        <rFont val="Verdana"/>
        <family val="2"/>
        <charset val="238"/>
      </rPr>
      <t xml:space="preserve">Vzidava ključavničarskih od 1-2 m2; </t>
    </r>
    <r>
      <rPr>
        <sz val="10"/>
        <rFont val="Verdana"/>
        <family val="2"/>
        <charset val="238"/>
      </rPr>
      <t>v odprtino zidarske mere od 1,01 do 2,00 m2</t>
    </r>
  </si>
  <si>
    <t>B.5.9.1.2.3.B2.</t>
  </si>
  <si>
    <t>B.5.9.1.2.3.B3.</t>
  </si>
  <si>
    <t>B.5.9.1.2.3.B5.</t>
  </si>
  <si>
    <t>B.5.9.1.2.3.B6.</t>
  </si>
  <si>
    <t>B.5.9.1.2.3.B8.</t>
  </si>
  <si>
    <t>B.5.9.1.2.3.B9.</t>
  </si>
  <si>
    <t>B.5.9.1.2.4.</t>
  </si>
  <si>
    <r>
      <rPr>
        <b/>
        <sz val="10"/>
        <rFont val="Verdana"/>
        <family val="2"/>
        <charset val="238"/>
      </rPr>
      <t xml:space="preserve">Vzidava ključavničarskih od 2-4 m2; </t>
    </r>
    <r>
      <rPr>
        <sz val="10"/>
        <rFont val="Verdana"/>
        <family val="2"/>
        <charset val="238"/>
      </rPr>
      <t>v odprtino zidarske mere od 2,01 do 4,00 m2</t>
    </r>
  </si>
  <si>
    <t>B.5.9.1.2.4.B2.</t>
  </si>
  <si>
    <t>B.5.9.1.2.4.B3.</t>
  </si>
  <si>
    <t>B.5.9.1.2.4.B5.</t>
  </si>
  <si>
    <t>B.5.9.1.2.4.B6.</t>
  </si>
  <si>
    <t>B.5.9.1.2.4.B8.</t>
  </si>
  <si>
    <t>B.5.9.1.2.4.B9.</t>
  </si>
  <si>
    <t>B.5.9.1.3.</t>
  </si>
  <si>
    <t>Vzidava plošč toplotne ali zvočne izolacije  za preprečitev toplotnih mostov in prehoda zvoka točkovno, linijsko ali površino za izolacijo konstrukcij vseh vrst.</t>
  </si>
  <si>
    <t>Vzidava materialov REI zaščite po določilih ŠPV točkovno, linijsko ali površino za zaščito prostorov vseh vrst.</t>
  </si>
  <si>
    <t>Vgraditi v pripravljene odprtine, neglede na debelino zidu ali na površine sten, stropov ali tal z leplenjem (in sidranjem) po navodilih proizvajalca.</t>
  </si>
  <si>
    <t>B.5.9.1.3.1.</t>
  </si>
  <si>
    <r>
      <rPr>
        <b/>
        <sz val="10"/>
        <rFont val="Verdana"/>
        <family val="2"/>
        <charset val="238"/>
      </rPr>
      <t xml:space="preserve">Vzidava XPS plošč deb. 3; </t>
    </r>
    <r>
      <rPr>
        <sz val="10"/>
        <rFont val="Verdana"/>
        <family val="2"/>
        <charset val="238"/>
      </rPr>
      <t>v zidarske odprtine fasadnega stavbnega pohištva.</t>
    </r>
  </si>
  <si>
    <t># stranski špaleti do notranjega roba okenskega okvirja, zgornja špaleta do notranjega roba rolo zabojčka, spodnja špaleta v celotni deb. AB zidu</t>
  </si>
  <si>
    <r>
      <rPr>
        <sz val="10"/>
        <rFont val="Verdana"/>
        <family val="2"/>
        <charset val="238"/>
      </rPr>
      <t xml:space="preserve"># izvedba po </t>
    </r>
    <r>
      <rPr>
        <b/>
        <sz val="10"/>
        <rFont val="Verdana"/>
        <family val="2"/>
        <charset val="238"/>
      </rPr>
      <t>detajl 3</t>
    </r>
  </si>
  <si>
    <t>B.5.9.1.3.1.B2.</t>
  </si>
  <si>
    <t>B.5.9.1.3.1.B3.</t>
  </si>
  <si>
    <t>B.5.9.1.3.1.B5.</t>
  </si>
  <si>
    <t>B.5.9.1.3.1.B6.</t>
  </si>
  <si>
    <t>B.5.9.1.3.1.B8.</t>
  </si>
  <si>
    <t>B.5.9.1.3.1.B9.</t>
  </si>
  <si>
    <t>B.5.9.1.3.2.</t>
  </si>
  <si>
    <r>
      <rPr>
        <b/>
        <sz val="10"/>
        <rFont val="Verdana"/>
        <family val="2"/>
        <charset val="238"/>
      </rPr>
      <t xml:space="preserve">Vzidava/namestitev plošč MV deb. 5 cm; </t>
    </r>
    <r>
      <rPr>
        <sz val="10"/>
        <rFont val="Verdana"/>
        <family val="2"/>
        <charset val="238"/>
      </rPr>
      <t xml:space="preserve"> namestitev plošč mineralne volne na strop pritlične etaže pod stanovanji v neogrevanih prostorih v deb. 5 cm</t>
    </r>
  </si>
  <si>
    <t># hidrofobizirane lamelne plošče mineralne volne (vertikalno usmerjena vlakna) z visoko razplastno trdnostjo, po robu posneti robovi pod kotom 45 stopinj. Plošče z vgrajenim zaključnim slojem, slikarska obdelava stropov ni predvidena.</t>
  </si>
  <si>
    <t># toplotna, zvočna in REI zaščita</t>
  </si>
  <si>
    <t># izvedba glej načrte arhitekture</t>
  </si>
  <si>
    <t>B.5.9.1.3.2.B2.</t>
  </si>
  <si>
    <t>B.5.9.1.3.2.B3.</t>
  </si>
  <si>
    <t>B.5.9.1.3.2.B5.</t>
  </si>
  <si>
    <t>B.5.9.1.3.2.B6.</t>
  </si>
  <si>
    <t>B.5.9.1.3.2.B8.</t>
  </si>
  <si>
    <t>B.5.9.1.3.2.B9.</t>
  </si>
  <si>
    <t>B.5.9.1.3.3.</t>
  </si>
  <si>
    <r>
      <rPr>
        <b/>
        <sz val="10"/>
        <rFont val="Verdana"/>
        <family val="2"/>
        <charset val="238"/>
      </rPr>
      <t xml:space="preserve">Vzidava XPS plošč deb. 5-10; </t>
    </r>
    <r>
      <rPr>
        <sz val="10"/>
        <rFont val="Verdana"/>
        <family val="2"/>
        <charset val="238"/>
      </rPr>
      <t>v zidarske odprtine ali površine vseh vrst</t>
    </r>
  </si>
  <si>
    <t># za preprečitev toplotnih mostov</t>
  </si>
  <si>
    <t>B.5.9.1.3.3.B2.</t>
  </si>
  <si>
    <t>B.5.9.1.3.3.B3.</t>
  </si>
  <si>
    <t>B.5.9.1.3.3.B5.</t>
  </si>
  <si>
    <t>B.5.9.1.3.3.B6.</t>
  </si>
  <si>
    <t>B.5.9.1.3.3.B8.</t>
  </si>
  <si>
    <t>B.5.9.1.3.3.B9.</t>
  </si>
  <si>
    <t>B.5.9.1.3.4.</t>
  </si>
  <si>
    <r>
      <rPr>
        <b/>
        <sz val="10"/>
        <rFont val="Verdana"/>
        <family val="2"/>
        <charset val="238"/>
      </rPr>
      <t xml:space="preserve">Vzidava XPS plošč deb.14, prekrite s čepasto drenažno-drsno folijo; </t>
    </r>
    <r>
      <rPr>
        <sz val="10"/>
        <rFont val="Verdana"/>
        <family val="2"/>
        <charset val="238"/>
      </rPr>
      <t>vgradnja po obodu temeljne plošče in temeljnih nastavkov</t>
    </r>
  </si>
  <si>
    <t># izolacija oboda temeljev</t>
  </si>
  <si>
    <t>B.5.9.1.3.4.B2.</t>
  </si>
  <si>
    <t>B.5.9.1.3.4.B3.</t>
  </si>
  <si>
    <t>B.5.9.1.3.4.B5.</t>
  </si>
  <si>
    <t>B.5.9.1.3.4.B6.</t>
  </si>
  <si>
    <t>B.5.9.1.3.4.B8.</t>
  </si>
  <si>
    <t>B.5.9.1.3.4.B9.</t>
  </si>
  <si>
    <t>B.5.9.1.3.5.</t>
  </si>
  <si>
    <r>
      <rPr>
        <b/>
        <sz val="10"/>
        <rFont val="Verdana"/>
        <family val="2"/>
        <charset val="238"/>
      </rPr>
      <t xml:space="preserve">Požarno tesnjenje prebojev; </t>
    </r>
    <r>
      <rPr>
        <sz val="10"/>
        <rFont val="Verdana"/>
        <family val="2"/>
        <charset val="238"/>
      </rPr>
      <t>z materiali ustrezne požarne odpornosti, določene s ŠPV, skladno z navodili proizvajalca.</t>
    </r>
  </si>
  <si>
    <t># izbor tesnilnega materiala z ozirom na velikost odprtine in vrsto predmeta tesnjenja</t>
  </si>
  <si>
    <t># v ceno e.m. vključiti namestitev obvestilne tablice s podatki skladno s pravili stroke</t>
  </si>
  <si>
    <t>B.5.9.1.3.5.B2.</t>
  </si>
  <si>
    <t>B.5.9.1.3.5.B3.</t>
  </si>
  <si>
    <t>B.5.9.1.3.5.B5.</t>
  </si>
  <si>
    <t>B.5.9.1.3.5.B6.</t>
  </si>
  <si>
    <t>B.5.9.1.3.5.B8.</t>
  </si>
  <si>
    <t>B.5.9.1.3.5.B9.</t>
  </si>
  <si>
    <t>B.5.9.2.</t>
  </si>
  <si>
    <t>Utori in preboji, rušitve</t>
  </si>
  <si>
    <t># dolbenje utorov in izvedba prebojev (ročno ali strojno) se ne obračunava posebej, v kolikor so podatki o poteku inštalacij ali vgradnji raznih izdelkov bili podani s PZI in jih je bilo možno izvesti sproti med izvedbo AB in zidarskih del.</t>
  </si>
  <si>
    <t># ta dela se obračunava posebej, v kolikor podatki o poteku inštalacij ali vgradnji raznih izdelkov niso bili podani s PZI oz. so predmet prilagoditev izvedbe na zahtevo naročnika in jih ni bilo možno izvesti sproti med izvedbo AB in zidarskih del.</t>
  </si>
  <si>
    <t># rušenja, odstranitev ruševin: V cene po enoti mere rušenj je vračunati tudi čiščenje in transport ruševin do začasne deponije na gradbišču. V kolikor ni posebej podan material ruševin je te ločiti (beton, ploščice, opeka, keramika; azbestni materiali; les, steklo, plastika; asfalt in katranirani izdelki; kovine; zemeljski izkop; izolirni materiali) in tako tudi začasno deponirati, naložiti na transportno sredstvo in odpeljati v trajno deponijo zbiralca gradbenih odpadkov. Izpolnjene evidenčne liste o oddaji odpadkov zbiralcu gradbenih podatkov je predložiti naročniku. Odstranjevanje nevarnih odpadkov in olj se obračuna posebaj.</t>
  </si>
  <si>
    <t># obračun ruševin: V kolikor ni drugače določeno, se količina račun računa po stanju/volumnu pred rušenjem (brez koeficienta povečanja prostornine). Podane količine v postavkah rušenja ter podani materiali veljajo za dogovorjene in izključujejo vpliv več ali manj količin oziroma dejansko odstranjenih materialov.</t>
  </si>
  <si>
    <t xml:space="preserve">B.5.9.2.1. </t>
  </si>
  <si>
    <t xml:space="preserve">Preboje in odprtine v AB konstrukcijah ali zidovih vseh vrst izvesti (ročno ali strojno) in nato zapreti z materialom, enakim zadevnemu  zidu, enako toplotno prevodnostjo ter potrebnimi krpanji ometa na obeh straneh. </t>
  </si>
  <si>
    <t>B.5.9.2.1.1.</t>
  </si>
  <si>
    <r>
      <rPr>
        <b/>
        <sz val="10"/>
        <rFont val="Verdana"/>
        <family val="2"/>
        <charset val="238"/>
      </rPr>
      <t xml:space="preserve">Odprtine 0,05 m2 deb. 20-30; </t>
    </r>
    <r>
      <rPr>
        <sz val="10"/>
        <rFont val="Verdana"/>
        <family val="2"/>
        <charset val="238"/>
      </rPr>
      <t xml:space="preserve">izvesti preboj vel. do 0,05 m2 in ga nato zatesniti </t>
    </r>
  </si>
  <si>
    <t># debelina zidu/plošče 20-30 cm</t>
  </si>
  <si>
    <t>B.5.9.2.1.1.B2.</t>
  </si>
  <si>
    <t>B.5.9.2.1.1.B3.</t>
  </si>
  <si>
    <t>B.5.9.2.1.1.B5.</t>
  </si>
  <si>
    <t>B.5.9.2.1.1.B6.</t>
  </si>
  <si>
    <t>B.5.9.2.1.1.B8.</t>
  </si>
  <si>
    <t>B.5.9.2.1.1.B9.</t>
  </si>
  <si>
    <t>B.5.9.2.1.2.</t>
  </si>
  <si>
    <r>
      <rPr>
        <b/>
        <sz val="10"/>
        <rFont val="Verdana"/>
        <family val="2"/>
        <charset val="238"/>
      </rPr>
      <t xml:space="preserve">Odprtine 0,05-0,10 m2 deb. 20-30; </t>
    </r>
    <r>
      <rPr>
        <sz val="10"/>
        <rFont val="Verdana"/>
        <family val="2"/>
        <charset val="238"/>
      </rPr>
      <t xml:space="preserve">izvesti preboj vel. od 0,06 do 0,10 m2 in ga nato zatesniti </t>
    </r>
  </si>
  <si>
    <t>B.5.9.2.1.2.B2.</t>
  </si>
  <si>
    <t>B.5.9.2.1.2.B3.</t>
  </si>
  <si>
    <t>B.5.9.2.1.2.B5.</t>
  </si>
  <si>
    <t>B.5.9.2.1.2.B6.</t>
  </si>
  <si>
    <t>B.5.9.2.1.2.B8.</t>
  </si>
  <si>
    <t>B.5.9.2.1.2.B9.</t>
  </si>
  <si>
    <t>B.5.9.2.1.3.</t>
  </si>
  <si>
    <r>
      <rPr>
        <b/>
        <sz val="10"/>
        <rFont val="Verdana"/>
        <family val="2"/>
        <charset val="238"/>
      </rPr>
      <t xml:space="preserve">Odprtine nad 0,10 m2 deb. 20-30; </t>
    </r>
    <r>
      <rPr>
        <sz val="10"/>
        <rFont val="Verdana"/>
        <family val="2"/>
        <charset val="238"/>
      </rPr>
      <t xml:space="preserve">izvesti preboj vel. nad 0,10 m2 in ga nato zatesniti </t>
    </r>
  </si>
  <si>
    <t>B.5.9.2.1.3.B2.</t>
  </si>
  <si>
    <t>B.5.9.2.1.3.B3.</t>
  </si>
  <si>
    <t>B.5.9.2.1.3.B5.</t>
  </si>
  <si>
    <t>B.5.9.2.1.3.B6.</t>
  </si>
  <si>
    <t>B.5.9.2.1.3.B8.</t>
  </si>
  <si>
    <t>B.5.9.2.1.3.B9.</t>
  </si>
  <si>
    <t xml:space="preserve">B.5.9.2.2. </t>
  </si>
  <si>
    <t xml:space="preserve">Utore v AB konstrukcijah ali zidovih vseh vrst izdolbsti (ročno ali strojno) in nato zapreti z materialom, enakim zadevnemu  zidu, enako toplotno prevodnostjo ter potrebnimi krpanji ometa na obeh straneh. </t>
  </si>
  <si>
    <t>B.5.9.2.2.1.</t>
  </si>
  <si>
    <r>
      <rPr>
        <b/>
        <sz val="10"/>
        <rFont val="Verdana"/>
        <family val="2"/>
        <charset val="238"/>
      </rPr>
      <t xml:space="preserve">Utori do 5x5; </t>
    </r>
    <r>
      <rPr>
        <sz val="10"/>
        <rFont val="Verdana"/>
        <family val="2"/>
        <charset val="238"/>
      </rPr>
      <t xml:space="preserve">izdolbsti utor vel. do 5x5 cm in ga nato zatesniti </t>
    </r>
  </si>
  <si>
    <t># vse vrste materialov</t>
  </si>
  <si>
    <t>B.5.9.2.2.1.B2.</t>
  </si>
  <si>
    <t>B.5.9.2.2.1.B3.</t>
  </si>
  <si>
    <t>B.5.9.2.2.1.B5.</t>
  </si>
  <si>
    <t>B.5.9.2.2.1.B6.</t>
  </si>
  <si>
    <t>B.5.9.2.2.1.B8.</t>
  </si>
  <si>
    <t>B.5.9.2.2.1.B9.</t>
  </si>
  <si>
    <t>B.5.9.2.2.2.</t>
  </si>
  <si>
    <r>
      <rPr>
        <b/>
        <sz val="10"/>
        <rFont val="Verdana"/>
        <family val="2"/>
        <charset val="238"/>
      </rPr>
      <t xml:space="preserve">Utori do 10x10; </t>
    </r>
    <r>
      <rPr>
        <sz val="10"/>
        <rFont val="Verdana"/>
        <family val="2"/>
        <charset val="238"/>
      </rPr>
      <t xml:space="preserve">izdolbsti utor vel. do 10x10 cm in ga nato zatesniti </t>
    </r>
  </si>
  <si>
    <t>B.5.9.2.2.2.B2.</t>
  </si>
  <si>
    <t>B.5.9.2.2.2.B3.</t>
  </si>
  <si>
    <t>B.5.9.2.2.2.B5.</t>
  </si>
  <si>
    <t>B.5.9.2.2.2.B6.</t>
  </si>
  <si>
    <t>B.5.9.2.2.2.B8.</t>
  </si>
  <si>
    <t>B.5.9.2.2.2.B9.</t>
  </si>
  <si>
    <t xml:space="preserve">B.5.9.2.3. </t>
  </si>
  <si>
    <t xml:space="preserve">Rušenjev AB konstrukcij vseh vrst izdolbsti (ročno ali strojno) </t>
  </si>
  <si>
    <t>B.5.9.2.3.1.</t>
  </si>
  <si>
    <r>
      <rPr>
        <b/>
        <sz val="10"/>
        <rFont val="Verdana"/>
        <family val="2"/>
        <charset val="238"/>
      </rPr>
      <t xml:space="preserve">AB konstrukcije rušiti; </t>
    </r>
    <r>
      <rPr>
        <sz val="10"/>
        <rFont val="Verdana"/>
        <family val="2"/>
        <charset val="238"/>
      </rPr>
      <t>rušenje temeljev, sten plošč ali podobno</t>
    </r>
  </si>
  <si>
    <t># (variantna postavka)</t>
  </si>
  <si>
    <t>B.5.9.2.3.1.B2.</t>
  </si>
  <si>
    <t>B.5.9.2.3.1.B3.</t>
  </si>
  <si>
    <t>B.5.9.2.3.1.B5.</t>
  </si>
  <si>
    <t>B.5.9.2.3.1.B6.</t>
  </si>
  <si>
    <t>B.5.9.2.3.1.B8.</t>
  </si>
  <si>
    <t>B.5.9.2.3.1.B9.</t>
  </si>
  <si>
    <t xml:space="preserve">B.5.9.2.4. </t>
  </si>
  <si>
    <t>Zidarsko krpanje odprtin, ki so bile predvidene s PZI in narejene sproti z izvedbo AB ali zidarskih del v stenah ali ploščah vseh vrst in neglede na etažo</t>
  </si>
  <si>
    <t>B.5.9.2.4.1.</t>
  </si>
  <si>
    <r>
      <rPr>
        <b/>
        <sz val="10"/>
        <rFont val="Verdana"/>
        <family val="2"/>
        <charset val="238"/>
      </rPr>
      <t xml:space="preserve">Odprtine 0,05 m2; </t>
    </r>
    <r>
      <rPr>
        <sz val="10"/>
        <rFont val="Verdana"/>
        <family val="2"/>
        <charset val="238"/>
      </rPr>
      <t xml:space="preserve">zakrpati odprtino vel. do 0,05 m2 </t>
    </r>
  </si>
  <si>
    <t># pri inštalacijskih odprtinah in podobno</t>
  </si>
  <si>
    <t>B.5.9.2.4.1.B2.</t>
  </si>
  <si>
    <t>B.5.9.2.4.1.B3.</t>
  </si>
  <si>
    <t>B.5.9.2.4.1.B5.</t>
  </si>
  <si>
    <t>B.5.9.2.4.1.B6.</t>
  </si>
  <si>
    <t>B.5.9.2.4.1.B8.</t>
  </si>
  <si>
    <t>B.5.9.2.4.1.B9.</t>
  </si>
  <si>
    <t>B.5.9.2.4.2.</t>
  </si>
  <si>
    <r>
      <rPr>
        <b/>
        <sz val="10"/>
        <rFont val="Verdana"/>
        <family val="2"/>
        <charset val="238"/>
      </rPr>
      <t xml:space="preserve">Odprtine 0,05-0,10 m2; </t>
    </r>
    <r>
      <rPr>
        <sz val="10"/>
        <rFont val="Verdana"/>
        <family val="2"/>
        <charset val="238"/>
      </rPr>
      <t xml:space="preserve">zakrpati odprtino vel. od 0,06 do 0,10 m2 </t>
    </r>
  </si>
  <si>
    <t>B.5.9.2.4.2.B2.</t>
  </si>
  <si>
    <t>B.5.9.2.4.2.B3.</t>
  </si>
  <si>
    <t>B.5.9.2.4.2.B5.</t>
  </si>
  <si>
    <t>B.5.9.2.4.2.B6.</t>
  </si>
  <si>
    <t>B.5.9.2.4.2.B8.</t>
  </si>
  <si>
    <t>B.5.9.2.4.2.B9.</t>
  </si>
  <si>
    <t xml:space="preserve">B.5.9.2.9. </t>
  </si>
  <si>
    <t>Ostala predvidena in razna nepredvidena dela in zidarska pomoč obrtnikom in inštalaterjem. Nepredvidena dela se obračunajo le po posebnem naročilu naročnika.</t>
  </si>
  <si>
    <t>B.5.9.2.9.1.</t>
  </si>
  <si>
    <r>
      <rPr>
        <b/>
        <sz val="10"/>
        <rFont val="Verdana"/>
        <family val="2"/>
        <charset val="238"/>
      </rPr>
      <t xml:space="preserve">Finalno čiščenje objektov: </t>
    </r>
    <r>
      <rPr>
        <sz val="10"/>
        <rFont val="Verdana"/>
        <family val="2"/>
        <charset val="238"/>
      </rPr>
      <t>po končanih delih s čiščenjem oken in vrat ter vseh oblog in vseh instalacijskih elementov (cevi, kabli,….)</t>
    </r>
  </si>
  <si>
    <t>B.5.9.2.9.1.B2.</t>
  </si>
  <si>
    <t>B.5.9.2.9.1.B3.</t>
  </si>
  <si>
    <t>B.5.9.2.9.1.B5.</t>
  </si>
  <si>
    <t>B.5.9.2.9.1.B6.</t>
  </si>
  <si>
    <t>B.5.9.2.9.1.B8.</t>
  </si>
  <si>
    <t>B.5.9.2.9.1.B9.</t>
  </si>
  <si>
    <t>B.5.9.2.9.2.</t>
  </si>
  <si>
    <r>
      <t xml:space="preserve">Režijska dela: </t>
    </r>
    <r>
      <rPr>
        <sz val="10"/>
        <rFont val="Verdana"/>
        <family val="2"/>
        <charset val="238"/>
      </rPr>
      <t>obračun del po predhodno potrejeni finančni analizi posameznega nepredvidenega ali poznejšega dela s strani naročnika, izdelani na podlagi splošno priznanih norm ali primerljivih del, izvedenih pri objektih javnega naročila.</t>
    </r>
  </si>
  <si>
    <t>B.5.9.2.9.2.1.</t>
  </si>
  <si>
    <r>
      <rPr>
        <b/>
        <sz val="10"/>
        <rFont val="Verdana"/>
        <family val="2"/>
        <charset val="238"/>
      </rPr>
      <t xml:space="preserve">PK delavec: </t>
    </r>
    <r>
      <rPr>
        <sz val="10"/>
        <rFont val="Verdana"/>
        <family val="2"/>
        <charset val="238"/>
      </rPr>
      <t>polkvalificiran delavec</t>
    </r>
  </si>
  <si>
    <t>B.5.9.2.9.2.1.B2.</t>
  </si>
  <si>
    <t>h</t>
  </si>
  <si>
    <t>B.5.9.2.9.2.1.B3.</t>
  </si>
  <si>
    <t>B.5.9.2.9.2.1.B5.</t>
  </si>
  <si>
    <t>B.5.9.2.9.2.1.B6.</t>
  </si>
  <si>
    <t>B.5.9.2.9.2.1.B8.</t>
  </si>
  <si>
    <t>B.5.9.2.9.2.1.B9.</t>
  </si>
  <si>
    <t>B.5.9.2.9.2.2.</t>
  </si>
  <si>
    <r>
      <rPr>
        <b/>
        <sz val="10"/>
        <rFont val="Verdana"/>
        <family val="2"/>
        <charset val="238"/>
      </rPr>
      <t xml:space="preserve">KV delavec: </t>
    </r>
    <r>
      <rPr>
        <sz val="10"/>
        <rFont val="Verdana"/>
        <family val="2"/>
        <charset val="238"/>
      </rPr>
      <t>kvalificiran delavec</t>
    </r>
  </si>
  <si>
    <t>B.5.9.2.9.2.2.B2.</t>
  </si>
  <si>
    <t>B.5.9.2.9.2.2.B3.</t>
  </si>
  <si>
    <t>B.5.9.2.9.2.2.B5.</t>
  </si>
  <si>
    <t>B.5.9.2.9.2.2.B6.</t>
  </si>
  <si>
    <t>B.5.9.2.9.2.2.B8.</t>
  </si>
  <si>
    <t>B.5.9.2.9.2.2.B9.</t>
  </si>
  <si>
    <t>B.5.9.2.9.2.3.</t>
  </si>
  <si>
    <r>
      <rPr>
        <b/>
        <sz val="10"/>
        <rFont val="Verdana"/>
        <family val="2"/>
        <charset val="238"/>
      </rPr>
      <t xml:space="preserve">VKV delavec: visoko </t>
    </r>
    <r>
      <rPr>
        <sz val="10"/>
        <rFont val="Verdana"/>
        <family val="2"/>
        <charset val="238"/>
      </rPr>
      <t>kvalificiran delavec</t>
    </r>
  </si>
  <si>
    <t>B.5.9.2.9.2.3.B2.</t>
  </si>
  <si>
    <t>B.5.9.2.9.2.3.B3.</t>
  </si>
  <si>
    <t>B.5.9.2.9.2.3.B5.</t>
  </si>
  <si>
    <t>B.5.9.2.9.2.3.B6.</t>
  </si>
  <si>
    <t>B.5.9.2.9.2.3.B8.</t>
  </si>
  <si>
    <t>B.5.9.2.9.2.3.B9.</t>
  </si>
  <si>
    <t>C5.</t>
  </si>
  <si>
    <t>• vse iz splošnih določil za vse vrste del,
• dobavo in izdelavo malt, vključno s prenosi na mesto uporabe ne glede na način in razdaljo,                • uporabo vogalnikov in ometnih tesnilnih/zaščitnih profilov
• predhodno čiščenje in priprava podlag,
• razne oteževalne okoliščine in dodatki se upoštevajo v enotnih cenah in se ne obračunajo v količinah, razen če je v opisu postavke drugače navedeno</t>
  </si>
  <si>
    <t>C.5.1</t>
  </si>
  <si>
    <t>C.5.1.2.</t>
  </si>
  <si>
    <t>C.5.1.2.1.</t>
  </si>
  <si>
    <r>
      <t>Stena iz SB penobetona 10</t>
    </r>
    <r>
      <rPr>
        <sz val="10"/>
        <rFont val="Verdana"/>
        <family val="2"/>
        <charset val="238"/>
      </rPr>
      <t>; pozidava prezračevalnih  (inštalacijskih) vertikal (jaškov) v deb. 10 cm</t>
    </r>
  </si>
  <si>
    <t># pozicija: (variantna postavka)</t>
  </si>
  <si>
    <t>C.5.1.2.1.GH</t>
  </si>
  <si>
    <t>C.5.1.2.2.</t>
  </si>
  <si>
    <r>
      <t>Stena iz SB penobetona 15</t>
    </r>
    <r>
      <rPr>
        <sz val="10"/>
        <rFont val="Verdana"/>
        <family val="2"/>
        <charset val="238"/>
      </rPr>
      <t>; pozidava  prezračevalnih jaškov v deb. 15 cm</t>
    </r>
  </si>
  <si>
    <t>C.5.1.2.2.GH</t>
  </si>
  <si>
    <t>C.5.1.3.</t>
  </si>
  <si>
    <t>C.5.1.3.1.</t>
  </si>
  <si>
    <r>
      <t>Stena iz SB betonski zidaki 10</t>
    </r>
    <r>
      <rPr>
        <sz val="10"/>
        <rFont val="Verdana"/>
        <family val="2"/>
        <charset val="238"/>
      </rPr>
      <t>; pozidava sten. Stene ostanejo vidne!</t>
    </r>
  </si>
  <si>
    <t>C.5.1.3.1.GH</t>
  </si>
  <si>
    <t>C.5.2.</t>
  </si>
  <si>
    <t>C.5.2.1</t>
  </si>
  <si>
    <t>C.5.2.1.1.</t>
  </si>
  <si>
    <t># pozicija: (variantma postavka)</t>
  </si>
  <si>
    <t>C.5.2.1.1.GH</t>
  </si>
  <si>
    <t>C.5.9.</t>
  </si>
  <si>
    <t>C.5.9.1.</t>
  </si>
  <si>
    <t>C.5.9.1.1.</t>
  </si>
  <si>
    <t>C.5.9.1.1.1.</t>
  </si>
  <si>
    <t>C.5.9.1.1.1.GH</t>
  </si>
  <si>
    <t>C.5.9.1.1.2.</t>
  </si>
  <si>
    <t>C.5.9.1.1.2.GH</t>
  </si>
  <si>
    <t>C.5.9.1.2.</t>
  </si>
  <si>
    <t>C.5.9.1.2.1.</t>
  </si>
  <si>
    <t>C.5.9.1.2.1.GH.</t>
  </si>
  <si>
    <t>C.5.9.1.2.2.</t>
  </si>
  <si>
    <t>C.5.9.1.2.2.GH</t>
  </si>
  <si>
    <t>C.5.9.1.2.3.GH</t>
  </si>
  <si>
    <t>C.5.9.1.2.4.GH</t>
  </si>
  <si>
    <t>C.5.9.1.3.</t>
  </si>
  <si>
    <t>C.5.9.1.3.4.</t>
  </si>
  <si>
    <r>
      <t xml:space="preserve">Vzidava XPS plošč deb.5, prekrite s čepasto drenažno-drsno folijo; </t>
    </r>
    <r>
      <rPr>
        <sz val="10"/>
        <rFont val="Verdana"/>
        <family val="2"/>
        <charset val="238"/>
      </rPr>
      <t>vgradnja po obodu temeljne plošče in temeljnih nastavkov</t>
    </r>
  </si>
  <si>
    <t># zaščita hidroizolacije oboda temeljev</t>
  </si>
  <si>
    <t>C.5.9.1.3.4.GH.</t>
  </si>
  <si>
    <t>C.5.9.1.3.5.</t>
  </si>
  <si>
    <t>C.5.9.1.3.5.GH</t>
  </si>
  <si>
    <t>C.5.9.2.</t>
  </si>
  <si>
    <t xml:space="preserve">C.5.9.2.1. </t>
  </si>
  <si>
    <t>C.5.9.2.1.1.</t>
  </si>
  <si>
    <t>C.5.9.2.1.1.GH</t>
  </si>
  <si>
    <t>C.5.9.2.1.2.</t>
  </si>
  <si>
    <t>C.5.9.2.1.2.GH</t>
  </si>
  <si>
    <t>C.5.9.2.1.3.</t>
  </si>
  <si>
    <t>C.5.9.2.1.3.GH</t>
  </si>
  <si>
    <t xml:space="preserve">C.5.9.2.2. </t>
  </si>
  <si>
    <t>C.5.9.2.2.1.</t>
  </si>
  <si>
    <t>C.5.9.2.2.1.GH</t>
  </si>
  <si>
    <t>C.5.9.2.2.2.</t>
  </si>
  <si>
    <t>C.5.9.2.2.2.GH</t>
  </si>
  <si>
    <t xml:space="preserve">C.5.9.2.3. </t>
  </si>
  <si>
    <t>C.5.9.2.3.1.</t>
  </si>
  <si>
    <t>C.5.9.2.3.1.GH</t>
  </si>
  <si>
    <t xml:space="preserve">C.5.9.2.4. </t>
  </si>
  <si>
    <t>C.5.9.2.4.1.</t>
  </si>
  <si>
    <t>C.5.9.2.4.1.GH</t>
  </si>
  <si>
    <t>C.5.9.2.4.2.</t>
  </si>
  <si>
    <t>C.5.9.2.4.2.GH</t>
  </si>
  <si>
    <t xml:space="preserve">C.5.9.2.9. </t>
  </si>
  <si>
    <t>C.5.9.2.9.2.</t>
  </si>
  <si>
    <t>C.5.9.2.9.2.1.</t>
  </si>
  <si>
    <t>C.5.9.2.9.2.1.GH</t>
  </si>
  <si>
    <t>C.5.9.2.9.2.2.</t>
  </si>
  <si>
    <t>C.5.9.2.9.2.2.GH</t>
  </si>
  <si>
    <t>C.5.9.2.9.2.3.</t>
  </si>
  <si>
    <t>C.5.9.2.9.2.3.GH</t>
  </si>
  <si>
    <t>ZAŠČITA STAVBE PRED TALNO VLAGO ali PRITISKI VODE</t>
  </si>
  <si>
    <t>Izvedba zaključenih del hidroizolacij se lahko prične šele na popolnoma pripravljeno podlago in mora biti dokončana v celoti brez prekinitev, vse dokler niso izvedeni tudi sloji, ki opravljajo funkcijo zaščite hidroizolacije. V kolikor ni v postavkah krovskih del določeno posebej, je izvesti in vključiti v c.e.m.:</t>
  </si>
  <si>
    <t xml:space="preserve">Etaže: Vse pozicije veljajo neglede na različnost etaž. </t>
  </si>
  <si>
    <t>Višina: postavke, ki zadevajo hidroizolacijo navpičnih površin, je kalkulirati do višine 3,2 m vključno z morebitnim odranjem. Nedomestilo za težavnost dela nad 3,2 m je regulirano z doplačilom, v katerega je vključiti tudi strošek odranja.</t>
  </si>
  <si>
    <t>• Pravilnik o učinkoviti rabi energije,
• Pravilnik o zaščiti pred hrupom v stavbah,
• SIST  DIN  18195-1,2,3,4,5,6,7,8,9,10: tesnjenje objektov,
• SIST 1031, SIST EN 13956, SIST EN 13969, SIST EN 13970, SIST EN 14967: hidroizolacijski trakovi,
• SIST EN 13162, SIST EN 13163, SIST EN 13164, SIST EN 13165, SIST EN 13166, SIST EN 13167, SIST EN 13168, SIST EN 13169, SIST EN 13170, SIST  EN 13171: toplotno izolacijski proizvodi za stavbe.</t>
  </si>
  <si>
    <t xml:space="preserve">Obračuna se zatesnjena površina. Vsi preklopi, tudi tisti med vodoravno in navpično izolacijo, se ne obračunajo posebej. Vodoravne in navpične izolacije se obračunajo od stene do stene (roba do roba) oziroma stropa do dna neglede na to, ali je prehod izveden klinasto ali z zaokrožnico.   </t>
  </si>
  <si>
    <t xml:space="preserve">Zavihki do višine 30 cm se obračunajo skupaj z vodoravno površino zatesnjene površine, nadomestilo za težavnost izvedbe zavihka pa se obračuna z doplačilom, v kolikor je tako specificirano v popisu hidroizolacijskih del. </t>
  </si>
  <si>
    <t xml:space="preserve">B.7.1 </t>
  </si>
  <si>
    <t>Horizontalne hidroizolacije</t>
  </si>
  <si>
    <t>Upoštevati je treba tehnične smernice za izvedbo proizvajalca sistemskih izvedb zaščite pred vlago.</t>
  </si>
  <si>
    <t>V c.e.m. tlorisne površine ploščeje vključiti vertikalne zavihke do kote +30 ter trikotnimi klini, v kolikor je le te vgraditi skladno z navodili proizvajalca</t>
  </si>
  <si>
    <t>B.7.1.1.</t>
  </si>
  <si>
    <r>
      <t>Horizontalna hidroizolacija tal proti vlagi</t>
    </r>
    <r>
      <rPr>
        <sz val="10"/>
        <rFont val="Verdana"/>
        <family val="2"/>
        <charset val="238"/>
      </rPr>
      <t xml:space="preserve">; z bitumenskimi varilnimi trakovi modificiranimi z elastomeri ali plastomeri, položena po navodilih proizvajalca na AB talno ploščo: </t>
    </r>
  </si>
  <si>
    <t># 1. bitumenski sloj:  varilni trak iz elastomernega/polimernega bitumna, nosilec steklenega voala, obojestransko obloženega s kakovostno bitumensko maso, ki je modificirana z dodatki plastomernih polimerov, z možnostjo varjenja vzdolžnih spojev za zagotavljanje 100 % vodotesnosti, obstojnost na mraz do -5 st.C, debelina vsaj 4 mm; pretržna sila 200/300 N/50 mm; Izvedba spojev z zamikanjem</t>
  </si>
  <si>
    <t># 2. bitumenski sloj:  varilni trak iz elastomernega/polimernega bitumna, nosilec steklenega voala, obojestransko obloženega s kakovostno bitumensko maso, ki je modificirana z dodatki plastomernih polimerov, z možnostjo varjenja vzdolžnih spojev za zagotavljanje 100 % vodotesnosti, obstojnost na mraz do -5 st.C, debelina vsaj 4 mm; pretržna sila 200/300 N/50 mm; Izvedba spojev z zamikanjem</t>
  </si>
  <si>
    <t># mehanska zaščita: difuzijsko odprt ločilni filc 300g/m2, natezne trdnosti vsaj 300N/50 mm položen na hidroizolacijo</t>
  </si>
  <si>
    <r>
      <t xml:space="preserve"># sestava konstrukcije, glej </t>
    </r>
    <r>
      <rPr>
        <b/>
        <sz val="10"/>
        <rFont val="Verdana"/>
        <family val="2"/>
        <charset val="238"/>
      </rPr>
      <t>detajl 1b</t>
    </r>
  </si>
  <si>
    <t>B.7.1.1.B2.</t>
  </si>
  <si>
    <t>B.7.1.1.B3.</t>
  </si>
  <si>
    <t>B.7.1.1.B5.</t>
  </si>
  <si>
    <t>B.7.1.1.B6.</t>
  </si>
  <si>
    <t>B.7.1.1.B8.</t>
  </si>
  <si>
    <t>B.7.1.1.B9.</t>
  </si>
  <si>
    <t xml:space="preserve">B.7.2 </t>
  </si>
  <si>
    <t>Vertikalne hidroizolacije</t>
  </si>
  <si>
    <t>B.7.2.1.</t>
  </si>
  <si>
    <r>
      <t>Vertikalna hidroizolacija proti vlagi</t>
    </r>
    <r>
      <rPr>
        <sz val="10"/>
        <rFont val="Verdana"/>
        <family val="2"/>
        <charset val="238"/>
      </rPr>
      <t xml:space="preserve">; z bitumenskimi varilnimi trakovi modificiranimi z elastomeri ali plastomeri, položena po navodilih proizvajalca na obod AB talne plošče: </t>
    </r>
  </si>
  <si>
    <t># toplotna izolacija in mehanska zaščita: zajeta v zidarskih delih</t>
  </si>
  <si>
    <t>B.7.2.1.B2.</t>
  </si>
  <si>
    <t>B.7.2.1.B3.</t>
  </si>
  <si>
    <t>B.7.2.1.B5.</t>
  </si>
  <si>
    <t>B.7.2.1.B6.</t>
  </si>
  <si>
    <t>B.7.2.1.B8.</t>
  </si>
  <si>
    <t>B.7.2.1.B9.</t>
  </si>
  <si>
    <t>GRADBENI ODRI VSEH VRST (fasadni, delovni, premični, konzolni, viseči, varovalni oz. zaščitni, podporni)</t>
  </si>
  <si>
    <t>Delovni, premični in prevozni lahki odri, konzolni in viseči odri, lovilni, zaščitni in podporni odri</t>
  </si>
  <si>
    <t>Namenjeni so za izvedbo vseh vrst del (gradbena, obrtniška in instalacijska), razen del na fasadi. Tu so mišljeni predvsem odri za delo v vseh notranjih  prostorih objekta. Pri odrih višine nad 1 m upoštevati tudi zaščitne ograje in izdelavo dostopa na tak oder. Varovalni odri, ki služiju varovanju življenja ali zdravja zaposlenih Izvajalca ter ostalih na Gradbišču zaposlenih oseb, se za čas izvajanja del ne obračunavajo posebej. V kolikor so po dokončanju del ti odri še potrebni, se po naročilu obračunajo posebej.</t>
  </si>
  <si>
    <t>Cevni fasadni odri</t>
  </si>
  <si>
    <t>NAMEN
 zavarovanje delovnih mest na višini - delo na fasadi objekta ipd.
 za opravljanje gradbenih del na višini več kot 200 cm od tal</t>
  </si>
  <si>
    <t>SPLOŠNO
 fasadni odri do višine 40 m se izdelujejo v skladu s spodaj navedenimi podatki
 za višje fasadne odre je potreben nov statični izračun
 o začetku montaže fasadnega odra je potrebno obvestiti vse prisotne
 omejiti gibanje delavcev na gradbišču v neposredni bližini odra v času montaže
 izvesti primopredajo odra med izvajalcem, ki je montiral oder in uporabniki, ki ga bodo uporabljali</t>
  </si>
  <si>
    <t>ODRI ZA KATERE JE POTREBNA STATIČNA PRESOJA
 vsi fasadni odri nad 40 m višine
 konzolni nosilni odri
 previsni cevni odri
 premični odri – odri na kolesih
 sprejemni podesti za gradbeni material
 prehodi v odru (nad večjimi odprtinami)
 jambori (odri pri katerih višina prevladuje nad ostalimi dimenzijami)</t>
  </si>
  <si>
    <t>PREGLED ELEMENTOV ODRA PRED MONTAŽO
 pred začetkom montaže se pregledajo vsi elementi in poškodovani izločijo
 vodja montaže odra mora dosledno upoštevati namen in karakteristike odra
 vzpostavi se kontrolni list odra
DIMENZIJE ODRA
 razmik med vertikalami = 180 cm
 širina = min. 60 cm do 100 cm
 oddaljenost odra od objekta = 30 cm (če je oddaljenost večja je potrebno z notranje strani izdelati varnostno ograjo
 višina etaže odra = 200 cm</t>
  </si>
  <si>
    <t>V primeru da posamezne postavke v popisu ne zajemajo celotnega opisa potrebnega za funkcionalno dokončanje dela, mora ponudnik izvedbo le tega vključiti v ceno na enoto. Dodatni stroški vezani na odre se ne priznajo. Za vse postavke, ki neposredno ali posredno vključujejo izedlavo odrov veljajo naslednja določila:</t>
  </si>
  <si>
    <t xml:space="preserve">• za vse odre je izdelati statični izračun s strani odgovornega statika. Odre je izdelati, pregledovati in voditi dokumentacijo v skladu s predpisi. Stroške za morebitne statične presoje stabilnosti, sidranja in preiskuse delovnega odra, varovalnih ali pomičnih odrov je vkalkulirati v c.e.m.,
• vsi odri na zgradbi morajo biti napravljeni, premeščeni in odstranjeni z delavci predpisane kvalifikacije in pod nadzorstvom odgovorne strokovne osebe,
• ves material za napravo odrov mora biti kvaliteten in ustreznih dimenzij, kar je treba pred vgraditvijo preveriti,
• pred uporabo ter vsaj enkrat tedensko med uporabo in pred ponovno uporabo po daljši prekinitvi del, mora vse pregledati odgovorna strokovna oseba, 
• izvajalec mora v času izvajanja del zagotavljati stalno nemoteno delo in delovanje celotnega objekta, če je ta v uporabi,
• izvajalec mora izdelati in zagotoviti takšno vrsto zaščite objekta, prostorov..., katera v popolnosti preprečuje onesnaževanje objekta ali njegovih delov v času izvajanja del (prah, odpadki, hrup...) </t>
  </si>
  <si>
    <t>• vse iz splošnih določil za vse vrste del,
• izdelava delavniških načrtov in po potrebi tehnoloških risb, izračunov idr.,
• po potrebi večkratno montažo in demontažo: vsem izvajalcem (tudi obrtniških in instalacijskih del) mora biti omogočena izvedba del na fasadi,
• po potrebi izdelavo delovnih podov okrog previsov,
• po potrebi izdelavo zaščitnih odrov oz. nadstreškov nad komunikacijami,
• po potrebi izdelava zaščitne zavese (zastor pred neželenimi atmosferskimi vplivi pri izdelavi fasade),
• terminsko usklajevanje del z ostalimi izvajalci,
• uporabnina oz. najemnina za celoten čas, ko bodo odri v uporabi, ne glede na trajanje, število montaž, demontaž, prestavitev.</t>
  </si>
  <si>
    <t>• delovni, premični in prevozni lahki odri, konzolni in viseči odri, lovilni in podporni odri: upoštevani v enotnih cenah vseh vrst del,
• delovni podi okrog previsnih delov, lovilni in zaščitni odri se ne obračunavajo posebej
• fasadni odri - obračun: izvrši se po bruto površini  (brez odbitkov za odprtine) projekcije odra na vertikalno površino,
• fasadni odri – merjenje: dolžina: zunanja kontura odra (brez vseh dodatkov), višina: razdalja od stojne ploskve odra do 1,0 m nad najvišjim delovnim podom.</t>
  </si>
  <si>
    <t>• Zakon o varnosti in zdravju pri delu – ZVZD (U.l. RS št. 56/1999, 64/2001),
• Uredba o zagotavljanju varnosti in zdravja pri delu na začasnih in premičnih gradbiščih (U l  RS št 83/2005).</t>
  </si>
  <si>
    <t>B.4.1.</t>
  </si>
  <si>
    <t>FASADNI ODRI</t>
  </si>
  <si>
    <t>Posebne zahteve - splošna določila:</t>
  </si>
  <si>
    <t>Souporaba odrov s strani drugih Izvajalcev v času izvajanja vseh naročnikovih del se uskalajuje med Izvajalcema z ozirom na obremenitve odra, koordinacijo souporabe in podobno.</t>
  </si>
  <si>
    <t>V predizmerah je prikazana vertikalna ploskev fasadnih odrov. Merimo horizontalno zunanjo konturo odra, vertikalno pa od tal do 1 m nad najvišjim delovnim podom (etažo odra).</t>
  </si>
  <si>
    <t>B.4.1.1.</t>
  </si>
  <si>
    <r>
      <t>Oder po izboru izvajalca</t>
    </r>
    <r>
      <rPr>
        <sz val="10"/>
        <rFont val="Verdana"/>
        <family val="2"/>
        <charset val="238"/>
      </rPr>
      <t>; za dela na fasadi</t>
    </r>
  </si>
  <si>
    <t>za prevzem obremenitev, potrebnih za izvedbo lastnih del. Na osončenih delih fasade je po potrebi predvideti namestitev sintetičnih zaves, kar je vključiti v ceno e.m..</t>
  </si>
  <si>
    <t>Lokacija: glej načrte arhitekture</t>
  </si>
  <si>
    <t>B.4.1.1.B2.</t>
  </si>
  <si>
    <t>B.4.1.1.B3.</t>
  </si>
  <si>
    <t>B.4.1.1.B5.</t>
  </si>
  <si>
    <t>B.4.1.1.B6.</t>
  </si>
  <si>
    <t>B.4.1.1.B8.</t>
  </si>
  <si>
    <t>B.4.1.1.B9.</t>
  </si>
  <si>
    <t>B.4.1.2.</t>
  </si>
  <si>
    <r>
      <t>Stojnina za fasadni oder</t>
    </r>
    <r>
      <rPr>
        <sz val="10"/>
        <rFont val="Verdana"/>
        <family val="2"/>
        <charset val="238"/>
      </rPr>
      <t>; najem odra s strani Naročnika ob posebni zahtevi oz. naročilu</t>
    </r>
  </si>
  <si>
    <t>Naročnika je o nameravani demontaži odra obvestiti vsaj 10 dni prej. V kolikor se bo oder potreboval po zahtevi Naročnika tudi po dokončanju lastnih storitev Izvajalca, bo stojnina in uporaba od predvidenega dneva demontaže dalje obračunana posebej.</t>
  </si>
  <si>
    <t>B.4.1.2.B2.</t>
  </si>
  <si>
    <t>1 dan/m2</t>
  </si>
  <si>
    <t>B.4.1.2.B3.</t>
  </si>
  <si>
    <t>B.4.1.2.B5.</t>
  </si>
  <si>
    <t>B.4.1.2.B6.</t>
  </si>
  <si>
    <t>B.4.1.2.B8.</t>
  </si>
  <si>
    <t>B.4.1.2.B9.</t>
  </si>
  <si>
    <t>C.4.1.</t>
  </si>
  <si>
    <t>C.4.1.1.</t>
  </si>
  <si>
    <r>
      <t xml:space="preserve">Lokacija: glej načrte arhitekture </t>
    </r>
    <r>
      <rPr>
        <b/>
        <sz val="10"/>
        <rFont val="Verdana"/>
        <family val="2"/>
        <charset val="238"/>
      </rPr>
      <t>- vzhodna fasada</t>
    </r>
  </si>
  <si>
    <t>C.4.1.1.GH.</t>
  </si>
  <si>
    <t xml:space="preserve"> - garažna hiša</t>
  </si>
  <si>
    <t>C.4.1.2.</t>
  </si>
  <si>
    <t>C.4.1.2.GH.</t>
  </si>
  <si>
    <t>POVRŠINSKI ODRIV, ŠIROKI IZKOPI, IZKOPI JARKOV, ZASIPAVANJA, NASIPAVANJA, UTRJEVANJE ter UKREPI VAROVANJA BREŽIN GRADBENE JAME</t>
  </si>
  <si>
    <t>Pred pričetkom nasipanja oz. zasipanja mora biti obvezno preverjena ustreznost podlage ter nasipnega oz. zasipnega materiala s strani geomehanika oz. nadzornika. Meritve zbitosti izvaja za to usposobljena organizacija ali podjetje, ki sprotne ugotovitve beleži v gradbenem dnevniku in izda tudi končno poročilo.</t>
  </si>
  <si>
    <t xml:space="preserve">• vse iz splošnih določil za vse vrste del,
• čiščenje javnih površin v kolikor pride do njih z izvajanjem zemeljskih del po navodilih upravljavca teh,
• zakoličenje in priprava profilov,
• vso potrebno dokumentacijo za začetek del,
• vsa potrebna pripravljalna dela,
• zaščita gradbene jame,
• snemanje potrebnih izmer na gradbišču in po načrtih, prenos in obeleževanje višinskih točk na objektu, 
• vse transporte materiala in prenose na gradbišču,
• izvedbo začasnih deponij materiala na gradbišču, 
• vse začasne premike izkopnega ali nasipnega materiala, ki nastajajo zaradi načina izvedbe del, 
• uporabo vse potrebne mehanizacije ali drugih delovnih sredstev z vsemi stroški povezanimi z izvedbo del, 
• geomehanski nadzor z izvedbo geomehanskega poročila,
• vse potrebne postopke za sprotno kontrolo kakovosti, 
• vsa potrebna dokazovanja kakovosti materiala, pravilnega načina izvedbe in izvedenih del (certifikati uporabljenih materialov, meritve tlačne trdnosti, geomehanske poročila, itd.),
• plačilo prispevkov za stalno deponijo odpadnega materiala,
• izdelavo poročil o ravnanju z gradbenimi odpadki, ki izhajajo iz zemeljskih del,
• izvedbo vseh ukrepov za zaščito delavcev na gradbišču, skladno z veljavnimi predpisi s področja varnosti in zdravja pri delu,
• vso potrebna dokumentacija o izvedenih delih,
• faktor raztrosa mora ponudnik ovrednotiti in posredno zajeti v enotni ceni
</t>
  </si>
  <si>
    <t>• opravila, določena z veljavnimi predpisi o varstvu pri delu, kot je opiranje (skupaj s projektom in statičnim izračunom), nakloni, razširitve ipd;
• vse potrebno za dviganje izkopnega materiala na potrebno višino;
• dela v zvezi z odvodnjavanjem meteorne in talne vode med gradnjo in njeno odvodnjo, skupaj s črpanjem (če ni s projektom drugače predvideno in z deli zaradi preusmerjanja vodnih tokov; zagotoviti se mora stalno in zadostno odvodnjavanje brez škodljivih vplivov na okoliške objekte;</t>
  </si>
  <si>
    <t xml:space="preserve">• Standardi, ki se nanašajo zemeljska dela, oziroma materiale, ki se uporabljajo pri zemeljskih delih. 
• Geotekstilije in geotekstilijam sorodni izdelki – Značilnosti, ki se zahtevajo pri nasipih, temeljih in trdnih strukturah in geotekstilije ki se zahtevajo pri drenažnih sistemih: SIST EN 13251:2001, SIST EN 13251:2001/ A1:2005, SIST EN 13252:2001, SIST EN 13252:2001/ A1:2005 
</t>
  </si>
  <si>
    <t>Izkopi za temelje in kanalske jarke</t>
  </si>
  <si>
    <t xml:space="preserve">Dela pri izkopih morajo biti opravljena kakovostno in skladno s predpisi, projektom in zahtevami teh tehničnih pogojev. Vse končne površine izkopov morajo biti izvedene po zahtevah v projektih. Odstopanja so lahko določena v projektu.
Izvajalec mora sproti preverjati materiale in izvedbo del v skladu s programom Plan kontrole kakovosti materialov in izvedbe, narejenem na osnovi teh tehničnih specifikacij, ki ga potrdi nadzor.
Zagotovljen mora biti stalni geomehanski nadzor izvajalca.
Izvajalec mora priložiti dokazila o količini in vrstah nastalih gradbenih odpadkov po veljavnih predpisih. 
Izvajalec gradbenih del mora investitorju izročiti poročilo o gradbenih odpadkih in ravnanju z njimi, iz katerega so razvidni podatki: </t>
  </si>
  <si>
    <t>• o količini in vrstah gradbenih odpadkov, oddanih zbiralcem gradbenih odpadkov; 
• o količini in vrstah gradbenih odpadkov, oddanih v obdelavo; 
• o količini in vrstah gradbenih odpadkov, ponovno uporabljenih na kraju nastanka;
• o količini in vrstah gradbenih odpadkov, ki jih je obdelal sam, in o nadaljnjem ravnanju s produkti obdelave; 
• o prostornini zemeljskega izkopa, nastalega zaradi gradbenih del na gradbišču, ki je bil na gradbišču tudi ponovno uporabljen; 
• o sestavi zemeljskega izkopa ali izvedenih analizah zemeljskega izkopa s preskusnimi metodami, če količina na gradbišču ponovno uporabljenega zemeljskega izkopa, nastalega zaradi gradbenih del na gradbišču, presega 30.000 m3, prostornini na gradbišču uporabljenega zemeljskega izkopa, ki ni nastal zaradi izvajanja gradbenih del na gradbišču; 
• o prostornini zemeljskega izkopa, ki je bil odpeljan z gradbišča, in načinu nadaljnjega ravnanja z njim; 
• o zbiralcih gradbenih odpadkov in izvajalcih obdelave odpadkov;
• o potrjenih evidenčnih listih o pošiljanju gradbenih odpadkov, razen če je pisno dogovorjeno drugače.</t>
  </si>
  <si>
    <t>PRIPRAVA TEMELJNIH TAL</t>
  </si>
  <si>
    <t>To poglavje vključuje zahteve, ki se morajo upoštevati pri pripravi temeljnih tal za objekte in nasipe.</t>
  </si>
  <si>
    <t>Material je naraven – raščena tla. Če material ne izpolnjuje minimalnih zahtev glede nosilnosti (deformabilnosti) ali se njegova kakovost med gradnjo zaradi zunanjih vplivov (dež, zmrzal) poslabša, ga je treba zamenjati. 
V Poročilu o geotehničnem projektu je navedena pričakovana sestava tal in metode za ugotavljanje skladnosti projektne prognoze z dejanskimi razmerami (recimo vizualni pregledi, terenske meritve, laboratorijske preiskave vzorcev). 
V Poročilu o geotehničnem projektu so predpisani minimalni moduli podajnosti za temeljna tla. Če teh zahtev v projektni dokumentaciji ni, jih mora navesti odgovorni geomehanik. Predlagamo te priporočene vrednosti za minimalne deformacijske lastnosti temeljnih tal:</t>
  </si>
  <si>
    <t xml:space="preserve">Evdin min = 10MPa (gline, melji), 
Evdin min = 25MPa za peske in prode ali 
Evdin min = 40MPa za kamnit material, 
</t>
  </si>
  <si>
    <t xml:space="preserve">Če temeljna tla ne dosegajo navedenih vrednosti, je treba izvesti zamenjavo – izboljšanje tal do globine, ki je določena s projektom oziroma jo navede odgovorni geomehanik. Neustrezen material se odstrani in se nadomesti z materialom, ki ustreza za nasipe – običajno se izvede gruščnata blazina. 
Vgradnja oziroma zgoščevanje mora biti kontrolirano. </t>
  </si>
  <si>
    <t>Načini in pogoji izvedbe</t>
  </si>
  <si>
    <t xml:space="preserve">Planum temeljnih tal je treba po izkopu grobo splanirati tako, da je v danih terenskih razmerah zagotovljeno čim boljše odvodnjavanje in da so upoštevane zahteve projekta (višina, nagibi, tolerance).
Ustreznost temeljnih tal mora izvajalec dokazati: </t>
  </si>
  <si>
    <t xml:space="preserve">• Z geološko-geomehanskim pregledom,
• z geodetskim posnetkom, 
• s preskusi kakovosti, kadar je v projektu tako določeno ali na zahtevo nadzora, 
• s čim drugim na zahtevo nadzora.
Na voljo morata biti Poročilo o preiskavah tal in Poročilo o geotehničnem projektu 
</t>
  </si>
  <si>
    <t>Ko se izvedejo izkopi za temelje, je treba preveriti skladnost dejanskih tal, v katerih ali na katerih je objekt temeljen, s projektno prognozo. Za geotehnični kategoriji 1 in 2 naj se izvede popis zemljin in kamnin s terenskim pregledom lokacije in klasifikacijo zemljin. Pregled mora izvesti strokovnjak za geotehniko in predpisati nadaljnje preiskave zemljin ali druge ukrepe (poglobitve, zamenjava tal ...), če je potrebno.
Odstopanja od in lastnosti tal, ki so bila privzeta v projektu, je treba takoj pisno sporočiti nadzoru, ki jih običajno sporoči projektantu. Projektant in oseba, ki izvajata nadzor med gradnjo, preverita, ali so načela, uporabljena v projektu, ustrezna za dejansko ugotovljene geotehnične značilnosti tal.
Tik preden se temeljna tla prekrijejo, se tla zapisniško prevzame in fotodokumentira. Gradnja se ne sme nadaljevati brez pisne odobritve nadzora. 
Za vsak izvedeni objekt izvajalec takoj po končanem temeljenju pripravi Poročilo o temeljenju, v katerem so zbrani zapisi o dejanski koti temeljev, sestavi tal in fotodokumentacija iz časa gradnje.</t>
  </si>
  <si>
    <t>Izkop za temelje v zimskem času je obvezno izvesti v vsaj dveh fazah. Zadnjo fazo izkopa je izvesti neposredno pred izvedbo tampona ozir. temelja, odvisno od karakteristik terena, tako da se doseže točna kota izkopa in prepreči morebitna zamrznitev nosilnih tal.</t>
  </si>
  <si>
    <t>B.1.1.</t>
  </si>
  <si>
    <t>Vrhnji humusni sloj odriniti in deponirati na gradbišču za kasnejšo uporabo ob čemer je izločiti korenine in ostali neuporabni materal zaradi kasnejše uporabe humusa pri končni ureditvi okolja.</t>
  </si>
  <si>
    <t>B.1.1.1.</t>
  </si>
  <si>
    <r>
      <t>Humus odstraniti, 30 cm</t>
    </r>
    <r>
      <rPr>
        <sz val="10"/>
        <rFont val="Verdana"/>
        <family val="2"/>
        <charset val="238"/>
      </rPr>
      <t>; odriv humusne plasti v debelini 30 cm vključno s transportom na začasno deponijo na gradbišču 2. etape</t>
    </r>
  </si>
  <si>
    <t>lokacija: površine stanovanjskih blokov s pripadajočim okoljem med vozišči s KI MOC (glej situacijski prikaz)</t>
  </si>
  <si>
    <t>B.1.1.1.B2.</t>
  </si>
  <si>
    <t>B.1.1.1.B3.</t>
  </si>
  <si>
    <t>B.1.1.1.B5.</t>
  </si>
  <si>
    <t>B.1.1.1.B6.</t>
  </si>
  <si>
    <t>B.1.1.1.B8.</t>
  </si>
  <si>
    <t>B.1.1.1.B9.</t>
  </si>
  <si>
    <t>B.1.1.2.</t>
  </si>
  <si>
    <r>
      <t>Široki izkop gradbene jame, do 2 m</t>
    </r>
    <r>
      <rPr>
        <sz val="10"/>
        <rFont val="Verdana"/>
        <family val="2"/>
        <charset val="238"/>
      </rPr>
      <t>; široki izkop globine do 200 cm vključno odmetom na rob izkopa ali s transportom na začasno deponijo na gradbišču potrebne količine za zasip ob temeljni plošči. Odvoz viška zemljine v trajno deponijo ločena postavka. Izkop za izvedbo:</t>
    </r>
  </si>
  <si>
    <t># gramozni tampon deb. 80 cm</t>
  </si>
  <si>
    <t># podložni beton deb. do 10 cm</t>
  </si>
  <si>
    <t># talna AB plošča deb. 50 cm</t>
  </si>
  <si>
    <t>lokacija: površine stanovanjskih blokov s pripadajočo površino, potrebno za kakovostno izvedbo vertikalne hidroizolacije in  ostalih del ob temeljni plošči (glej situacijski prikaz in načrte arhitekture)</t>
  </si>
  <si>
    <t>B.1.1.2.B2.</t>
  </si>
  <si>
    <t>B.1.1.2.B3.</t>
  </si>
  <si>
    <t>B.1.1.2.B5.</t>
  </si>
  <si>
    <t>B.1.1.2.B6.</t>
  </si>
  <si>
    <t>B.1.1.2.B8.</t>
  </si>
  <si>
    <t>B.1.1.2.B9.</t>
  </si>
  <si>
    <t>B.1.1.3.</t>
  </si>
  <si>
    <r>
      <t>Izkop za pasovne ali točkovne temelje do 2 m</t>
    </r>
    <r>
      <rPr>
        <sz val="10"/>
        <rFont val="Verdana"/>
        <family val="2"/>
        <charset val="238"/>
      </rPr>
      <t>; merjeno od dna gradbene jame oziroma obstoječega terena vključno odmetom na rob izkopa ali s transportom na začasno deponijo na gradbišču potrebne količine za zasip ob temeljih. Odvoz viška zemljine v trajno deponijo ločena postavka.</t>
    </r>
  </si>
  <si>
    <t>lokacija: vhodni podest</t>
  </si>
  <si>
    <t>B.1.1.3.B2.</t>
  </si>
  <si>
    <t>B.1.1.3.B3.</t>
  </si>
  <si>
    <t>B.1.1.3.B5.</t>
  </si>
  <si>
    <t>B.1.1.3.B6.</t>
  </si>
  <si>
    <t>B.1.1.3.B8.</t>
  </si>
  <si>
    <t>B.1.1.3.B9.</t>
  </si>
  <si>
    <t>B.1.1.4.</t>
  </si>
  <si>
    <r>
      <t>Osnovni planum</t>
    </r>
    <r>
      <rPr>
        <sz val="10"/>
        <rFont val="Verdana"/>
        <family val="2"/>
        <charset val="238"/>
      </rPr>
      <t>; Planiranje terena v naklonu skladno s projektom za izvedbo. Maksimalno odstopanje od projektirane višine +/- 3 cm.</t>
    </r>
  </si>
  <si>
    <t>lokacija: površine stanovanjskih blokov s pripadajočo površino, potrebno za kakovostno izvedbo tamponske blazine (glej situacijski prikaz in načrte arhitekture)</t>
  </si>
  <si>
    <t>B.1.1.4.B2.</t>
  </si>
  <si>
    <t>B.1.1.4.B3.</t>
  </si>
  <si>
    <t>B.1.1.4.B5.</t>
  </si>
  <si>
    <t>B.1.1.4.B6.</t>
  </si>
  <si>
    <t>B.1.1.4.B8.</t>
  </si>
  <si>
    <t>B.1.1.4.B9.</t>
  </si>
  <si>
    <t>B.1.1.7.</t>
  </si>
  <si>
    <r>
      <t>Zasip za zidovi in temelji</t>
    </r>
    <r>
      <rPr>
        <sz val="10"/>
        <rFont val="Verdana"/>
        <family val="2"/>
        <charset val="238"/>
      </rPr>
      <t>; v slojih po 30 cm z materialom iz začasne deponije ali deponirane ob izkopu vključno z predpisanim utrjevanjem</t>
    </r>
  </si>
  <si>
    <t>lokacija: ob talni plošči, pasovnih temeljih</t>
  </si>
  <si>
    <t>B.1.1.7.B2.</t>
  </si>
  <si>
    <t>B.1.1.7.B3.</t>
  </si>
  <si>
    <t>B.1.1.7.B5.</t>
  </si>
  <si>
    <t>B.1.1.7.B6.</t>
  </si>
  <si>
    <t>B.1.1.7.B8.</t>
  </si>
  <si>
    <t>B.1.1.7.B9.</t>
  </si>
  <si>
    <t>B.1.2.</t>
  </si>
  <si>
    <t>B.1.2.1.</t>
  </si>
  <si>
    <r>
      <t>Tamponsko nasutje 80</t>
    </r>
    <r>
      <rPr>
        <sz val="10"/>
        <rFont val="Verdana"/>
        <family val="2"/>
        <charset val="238"/>
      </rPr>
      <t>; dobava in vgrajevanje komprimiranega tamponskega nasutja v plasteh deb. 30 cm pod talno ploščo v skupni deb. 80 cm vključno z utrjevanjem do predpisane zbitosti</t>
    </r>
  </si>
  <si>
    <t>lokacija: površine stanovanjskih blokov s pripadajočo površino, potrebno za kakovostno izvedbo talne plošče (glej situacijski prikaz in načrte arhitekture)</t>
  </si>
  <si>
    <t>B.1.2.1.B2.</t>
  </si>
  <si>
    <t>B.1.2.1.B3.</t>
  </si>
  <si>
    <t>B.1.2.1.B5.</t>
  </si>
  <si>
    <t>B.1.2.1.B6.</t>
  </si>
  <si>
    <t>B.1.2.1.B8.</t>
  </si>
  <si>
    <t>B.1.2.1.B9.</t>
  </si>
  <si>
    <t>B.1.2.2.</t>
  </si>
  <si>
    <r>
      <t>Drenažno okrasno nasutje 20</t>
    </r>
    <r>
      <rPr>
        <sz val="10"/>
        <rFont val="Verdana"/>
        <family val="2"/>
        <charset val="238"/>
      </rPr>
      <t>; dobava in vgrajevanje suho sejanih gramoznih krogel od 32 - 50 mm v plasti deb. 20 cm, širine vsaj 50 cm</t>
    </r>
  </si>
  <si>
    <t>lokacija: ob stanovanjskih objektih</t>
  </si>
  <si>
    <t>B.1.2.2.B2.</t>
  </si>
  <si>
    <t>B.1.2.2.B3.</t>
  </si>
  <si>
    <t>B.1.2.2.B5.</t>
  </si>
  <si>
    <t>B.1.2.2.B6.</t>
  </si>
  <si>
    <t>B.1.2.2.B8.</t>
  </si>
  <si>
    <t>B.1.2.2.B9.</t>
  </si>
  <si>
    <t>B.1.2.3.</t>
  </si>
  <si>
    <r>
      <t xml:space="preserve">Geotekstilna folija za ločevanje </t>
    </r>
    <r>
      <rPr>
        <sz val="10"/>
        <rFont val="Verdana"/>
        <family val="2"/>
        <charset val="238"/>
      </rPr>
      <t>slabo nosilnih tal (spodnjega ustroja) in tamponskega nasutja za dosego ustrezne nosilnosti terena</t>
    </r>
  </si>
  <si>
    <t>lokacija: na pripravljeno fino splanirano in utreno površino širokega izkopa</t>
  </si>
  <si>
    <t>B.1.2.3.B2.</t>
  </si>
  <si>
    <t>B.1.2.3.B3.</t>
  </si>
  <si>
    <t>B.1.2.3.B5.</t>
  </si>
  <si>
    <t>B.1.2.3.B6.</t>
  </si>
  <si>
    <t>B.1.2.3.B8.</t>
  </si>
  <si>
    <t>B.1.2.3.B9.</t>
  </si>
  <si>
    <t>B.1.2.5.</t>
  </si>
  <si>
    <r>
      <t>Višek izkopanega materiala trajno odstraniti</t>
    </r>
    <r>
      <rPr>
        <sz val="10"/>
        <rFont val="Verdana"/>
        <family val="2"/>
        <charset val="238"/>
      </rPr>
      <t>; odvoz viška izkopanega materiala v trajno deponijo neglede na to, ali je bil naložen na transportno sredstvo direktno ob izkopu ali iz začasne deponije na gradbišču</t>
    </r>
  </si>
  <si>
    <t>lokacija: v trajno deponijo po izbiri Izvajalca če ni s strani Naročnika določeno drugače (območje MOC).</t>
  </si>
  <si>
    <t>B.1.2.5.B2.</t>
  </si>
  <si>
    <t>B.1.2.5.B3.</t>
  </si>
  <si>
    <t>B.1.2.5.B5.</t>
  </si>
  <si>
    <t>B.1.2.5.B6.</t>
  </si>
  <si>
    <t>B.1.2.5.B8.</t>
  </si>
  <si>
    <t>B.1.2.5.B9.</t>
  </si>
  <si>
    <t>C.1.1.</t>
  </si>
  <si>
    <t>C.1.1.1.</t>
  </si>
  <si>
    <t>lokacija: površina garažne hiše s pripadajočim okoljem med vozišči s KI MOC (glej situacijski prikaz)</t>
  </si>
  <si>
    <t>C.1.1.1.GH.</t>
  </si>
  <si>
    <t>C.1.1.2.</t>
  </si>
  <si>
    <t># gramozni tampon deb. 50 cm</t>
  </si>
  <si>
    <t>lokacija: površina garažne hiše s pripadajočo površino, potrebno za kakovostno izvedbo tesnilnih trakov dilatacij in  ostalih del ob temeljni plošči (glej situacijski prikaz in načrte arhitekture)</t>
  </si>
  <si>
    <t>C.1.1.2.GH.</t>
  </si>
  <si>
    <t>C.1.1.3.</t>
  </si>
  <si>
    <t>lokacija: temelji opornih zidcev stopnišč</t>
  </si>
  <si>
    <t>C.1.1.3.GH.</t>
  </si>
  <si>
    <t>C.1.1.4.</t>
  </si>
  <si>
    <t>lokacija: površina garažne hiše s pripadajočo površino, potrebno za kakovostno izvedbo tamponske blazine (glej situacijski prikaz in načrte arhitekture)</t>
  </si>
  <si>
    <t>C.1.1.4.GH.</t>
  </si>
  <si>
    <t>C.1.1.7.</t>
  </si>
  <si>
    <t>C.1.2.</t>
  </si>
  <si>
    <t>C.1.2.1.</t>
  </si>
  <si>
    <r>
      <t>Tamponsko nasutje 50</t>
    </r>
    <r>
      <rPr>
        <sz val="10"/>
        <rFont val="Verdana"/>
        <family val="2"/>
        <charset val="238"/>
      </rPr>
      <t>; dobava in vgrajevanje komprimiranega tamponskega nasutja v plasteh deb. 30 cm pod talno ploščo v skupni deb. 80 cm vključno z utrjevanjem do predpisane zbitosti</t>
    </r>
  </si>
  <si>
    <t>C.1.2.1.GH.</t>
  </si>
  <si>
    <t>C.1.2.2.</t>
  </si>
  <si>
    <t>lokacija: ob garažni hiši</t>
  </si>
  <si>
    <t>C.1.2.2.GH.</t>
  </si>
  <si>
    <t>C.1.2.3.</t>
  </si>
  <si>
    <t>C.1.2.3.GH.</t>
  </si>
  <si>
    <t>C.1.2.5.</t>
  </si>
  <si>
    <t>C.1.2.5.GH.</t>
  </si>
  <si>
    <t>G.</t>
  </si>
  <si>
    <t>Izvedba zakoličbe elementov zunanje ureditve pred pričetkom gradnje, po projektu (zunanja ureditev in krajinska arhitektura):
* prenos tlorisa obodnih linij načrtovane zunanje ureditve na teren, 
* groba in fina zakoličba profilov,
* postavitev in zavarovanje gradbenih profilov za čas gradnje in prenos geodetskih točk na profilF.
V ceno zajeti strošek geodeta ter izmerF.
Obračun po kompletni zakoličbi zunanje ureditvF.</t>
  </si>
  <si>
    <t>Preizkus tesnosti kanalizacije.</t>
  </si>
  <si>
    <t>NEPREDVIDENA DELA (7%)</t>
  </si>
  <si>
    <t>Skupaj 0 -G. "VSI OBJEKTI" (brez DDV):</t>
  </si>
  <si>
    <t>Skupaj Etapa 1 in Etapa 2</t>
  </si>
  <si>
    <r>
      <t># predložiti v potrditev točne komercialne nazive proizvodov in sistemov (proizvajalec, serija, druge označbe) s pripadajočimi tehničnimi listi in/ali prospektnim materialom (vse v slovenskem jeziku) in primarno vzrorce (glej določila spodnjega poglavja "</t>
    </r>
    <r>
      <rPr>
        <i/>
        <sz val="11"/>
        <rFont val="Verdana"/>
        <family val="2"/>
        <charset val="238"/>
      </rPr>
      <t>Vzorci</t>
    </r>
    <r>
      <rPr>
        <sz val="11"/>
        <rFont val="Verdana"/>
        <family val="2"/>
        <charset val="238"/>
      </rPr>
      <t>"), ki jih namerava dobaviti oz vgrajevati za naslednje proizvode v skupinah del:</t>
    </r>
  </si>
  <si>
    <t>2. elemente kanalizacije zgradbe (linijski požiralniki, …)</t>
  </si>
  <si>
    <t>8. elemente fasaderskih del (vgradni profili, zaključni sloj, ….)</t>
  </si>
  <si>
    <t>10. elemente krovskih del</t>
  </si>
  <si>
    <t>11. elemente kleparskih del</t>
  </si>
  <si>
    <t>12. elemente keramičarskih del (vgradni profili, ploščice, ….)</t>
  </si>
  <si>
    <t>13. elemente ključavničarskih del (ekspandirana mreža, ….)</t>
  </si>
  <si>
    <t>14. elemente Alu/Fe stavbnega pohištva</t>
  </si>
  <si>
    <t>15. elemente mizarskih del</t>
  </si>
  <si>
    <t>16. elemente PVC stavbnega pohištva</t>
  </si>
  <si>
    <t>18. bistvene elemente suhomontažnih del</t>
  </si>
  <si>
    <t>19. vzorce skikopleskarskih del</t>
  </si>
  <si>
    <t>21.elemente opreme (osebna dvigala, ….)</t>
  </si>
  <si>
    <t>D. bistvene elemente elektro inštalacij in opreme (svetila, stikala in vtičnice, domofoni, ….)</t>
  </si>
  <si>
    <t>E. bistvene elemente strojnih inštalacij in opreme (sanitarna keramika, sanitarne armature, ….)</t>
  </si>
  <si>
    <t>F. bistvene elemente ureditve okolja in krajinske arhitekture (igrala, klopi, koši za smeti, ograje, ….)</t>
  </si>
  <si>
    <t>Listine z izkazom izpolnjevanja zahtevanih lastnosti:</t>
  </si>
  <si>
    <t># z listinami v slovenskem jeziku izkazati izpolnjevanje zahtevanih lastnosti (Izjave o lastnostih proizvodov ter CE izjave o lastnostih proizvodov) za vse zgoraj navedeno ter vse materiale predvidene s popisom del. Dokazno dokumentacijo je skladno z določili GZ ter podzakonskih aktov:</t>
  </si>
  <si>
    <t>Gradbeni zakon (GZ)</t>
  </si>
  <si>
    <r>
      <t>27. člen (</t>
    </r>
    <r>
      <rPr>
        <i/>
        <sz val="11"/>
        <color rgb="FF181717"/>
        <rFont val="Verdana"/>
        <family val="2"/>
        <charset val="238"/>
      </rPr>
      <t>drugi normativni dokumenti); Drugi normativni dokumenti so dokumenti, ki določajo pravila, usmeritve ali značilnosti za dejavnosti ali njihove rezultate. Če predpis ne določa drugače, se drugi normativni dokumenti uporabijo v naslednjem vrstnem redu:
1. tehnična smernica za graditev (TSG),
2. privzeti evropski standard (SIST EN),
3. izvirni slovenski standardizacijski dokument (SIST),
4. privzeti mednarodni standard (SIST ISO),
5. privzeti tuj standard (na primer SIST DIN) in
6. druge javno dostopne tehnične specifikacije</t>
    </r>
  </si>
  <si>
    <t>Zakon o gradbenih proizvodih (ZGPro-1)</t>
  </si>
  <si>
    <t>POGOJI ZA DAJANJE GRADBENIH PROIZVODOV NA TRG IN NJIHOVO DOSTOPNOST NA TRGU</t>
  </si>
  <si>
    <r>
      <t>5. člen (</t>
    </r>
    <r>
      <rPr>
        <i/>
        <sz val="11"/>
        <color rgb="FF181717"/>
        <rFont val="Verdana"/>
        <family val="2"/>
        <charset val="238"/>
      </rPr>
      <t>Zahteve); (2) Gradbeni proizvod je lahko dan na trg na podlagi tehničnih specifikacij iz prvega odstavka tega člena tudi po sprejemu harmoniziranega standarda, vendar le do datuma zaključka sočasne veljavnosti, ki je naveden v objavi sklicev harmoniziranih standardov v Uradnem listu EU</t>
    </r>
  </si>
  <si>
    <r>
      <t>6. člen (</t>
    </r>
    <r>
      <rPr>
        <i/>
        <sz val="11"/>
        <color rgb="FF181717"/>
        <rFont val="Verdana"/>
        <family val="2"/>
        <charset val="238"/>
      </rPr>
      <t>Obveznosti proizvajalcev); (1) Proizvajalec gradbenega proizvoda iz prvega odstavka prejšnjega člena izda izjavo o lastnostih v slovenskem jeziku, v kateri navede: 
• ime in naslov proizvajalca, 
• oznako tipa gradbenega proizvoda, 
• veljavno tehnično specifikacijo iz prvega odstavka prejšnjega člena, ki je podlaga za določanje lastnosti, 
• predvideni namen uporabe, 
• lastnosti v povezavi z bistvenimi značilnostmi gradbenega proizvoda, 
• ime organa, če je bil vključen v postopek ocenjevanja in preverjanja nespremenljivosti lastnosti, in številko preskusnega poročila oziroma certifikata, 
• ime, položaj in podpis osebe, pooblaščene za podpis izjave o lastnostih, in 
• kraj in datum izdaje izjave o lastnostih</t>
    </r>
  </si>
  <si>
    <r>
      <t>9. člen (</t>
    </r>
    <r>
      <rPr>
        <i/>
        <sz val="11"/>
        <color rgb="FF181717"/>
        <rFont val="Verdana"/>
        <family val="2"/>
        <charset val="238"/>
      </rPr>
      <t>Organi za slovenska tehnična soglasja); (1 in 2) Slovensko tehnično soglasje določenemu gradbenemu proizvodu podeli organ za slovenska tehnična soglasja, ki je pravna oseba in je z dovoljenjem ministra, pristojnega za trg (v nadaljnjem besedilu: minister), določen za podeljevanje slovenskih tehničnih soglasij. Za pridobitev dovoljenja iz prejšnjega odstavka mora pravna oseba iz prejšnjega odstavka znati oziroma biti sposobna izpolnjevati naslednje zahteve: 
• oceniti ustreznost novih gradbenih proizvodov za uporabo na podlagi znanstvenih in praktičnih znanj, 
• sprejeti odločitve, ki so nepristranske do interesov posameznih proizvajalcev ali njihovih zastopnikov, in 
• združiti prispevke vseh zainteresiranih strani v uravnoteženo presojo</t>
    </r>
  </si>
  <si>
    <t>IZJAVA O LASTNOSTIH (DOP) IN OZNAČEVANJE GRADBENIH PROIZVODOV Z OZNAKO CE:</t>
  </si>
  <si>
    <t>Proizvajalec z izdajo izjave o lastnostih prevzame odgovornost za skladnost gradbenega proizvoda z navedenimi lastnostmi. Informacije, ki jih je potrebno navesti, so navedene v Dodatku ZA v harmoniziranem standardu ali v ustreznem poglavju EAD.</t>
  </si>
  <si>
    <t>Za vsak gradbeni proizvod, za katerega obstaja evropski harmonizirani standard (hEN), ali kadar proizvajalec zanj pridobi evropsko tehnično oceno (ETA), je potrebno pripraviti izjavo o lastnostih in ga označiti z oznako CE.</t>
  </si>
  <si>
    <t>·       kot pomoč naročniku in/ali arhitektu za dokončno opredelitev med različnimi možnimi gradbenimi proizvodi (vsaj 3 enakovredni vzorci; pri ploščicah in talnih oblogah število vzorcev ni omejeno),</t>
  </si>
  <si>
    <t>·       kot pomoč naročniku in/ali arhitektu za dokončno opredelitev med različnimi površinskimi obdelavami in/ali barvami; izbrani vzorec bo služil kot referenčni (vsaj 3 vzorci za vsako od obdelav in/ali barv po predhodnem navodilu arhitekta),</t>
  </si>
  <si>
    <t xml:space="preserve">·       kot referenčni primerek in merilo za kakovost (vključno vizualni izgled), </t>
  </si>
  <si>
    <t>·       kot vzorec za preskušanje, ki služi za dokazovanje skladnosti gradbenega proizvoda, kadar je to preskušanje nujno opraviti na objektu oz. kadar gre za utemeljen dvom v izpolnjevanje predpisanih zahtev že vgrajenega oz. dobavljenega proizvoda.</t>
  </si>
  <si>
    <t>·       izvajalec mora načrtovati zaporedje in trajanje del tako, da bo zagotovil ustrezne pogoje za izvedbo vseh vrst del oz. da bo vsa dela izvajal takrat, ko so zagotovljeni naravni ustrezni pogoji,</t>
  </si>
  <si>
    <t>·       v kolikor ustreznih pogojev ne bo dosegel samo z organizacijskimi ukrepi oz. s prilagajanjem naravnim danostim (ne glede na razlog), je dolžan izvesti še vsa dela, aktivnosti in ukrepe za zagotovitev le-teh (npr. zaščite pred različnimi vremenskimi vplivi, dodatki materialom ali uporaba manj občutljivih materialov ipd.), ter to upoštevati v enotnih cenah.</t>
  </si>
  <si>
    <t>Če ni s pogodbo ali tehničnimi pogoji oziroma s postavkami predračuna/popisa del določeno drugače, morajo biti v enotnih cenah upoštevan stroški za izvedbo posameznega dela, med katere spadajo tudi:</t>
  </si>
  <si>
    <t>·       snemanje potrebnih izmer na gradbišču in po načrtih, usklajevanje s projektantom</t>
  </si>
  <si>
    <t>·       izris in/ali usklajevanje potrebnih detajlov v primeru sistemskih rešitev dobaviteljev,</t>
  </si>
  <si>
    <t>·       izdelavo delavniške dokumentacije ter usklajevanje do potrditve le-te,</t>
  </si>
  <si>
    <t>·       izvedba del s pooblaščenimi izvajalci oz. izpolnitev drugih pogojev dobaviteljev, ki so povezani z jamčenjem za njihove proizvode,</t>
  </si>
  <si>
    <t>·       dostava vzorcev in/ ali izdelava vzorčnih primerov in vgradnja le-teh na objektu (v obsegu, opredeljenem v teh razpisnih pogojih),</t>
  </si>
  <si>
    <t>·       vsa potrebna pomožna, pripravljalna in pospravljalna dela,</t>
  </si>
  <si>
    <t>·       pregled in prevzem predhodnih del,</t>
  </si>
  <si>
    <t>·       zarisovanje, kontrola usklajenosti mer z načrti ter prenos mer iz načrtov na objekt,</t>
  </si>
  <si>
    <t>·       ves potreben glavni, pomožni, pritrdilni, tesnilni in vezni material,</t>
  </si>
  <si>
    <t>·       skladiščenje oz. začasno hranjenje materiala na gradbišču,</t>
  </si>
  <si>
    <t>·       vse potrebne transporte in prenose materiala do mesta vgrajevanja,</t>
  </si>
  <si>
    <t>·       vse potrebne transporte in prenose demontiranih izdelkov (za ponovno uporabo), njihovo primerno evidentiranje ter hranjenje za čas do ponovne vgradnje z vsemi spremljajočimi aktivnostmi, deli in stroški,</t>
  </si>
  <si>
    <t>·       vse posredne stroške (kot so režijski stroški podjetja, davki in dajatve), vkalkulirane rizike (vključno riziko spremembe nabavne cene) in/ali stroške zavarovanj le-teh (vključno zavarovanje odgovornosti in gradbeno zavarovanje) ter dobiček,</t>
  </si>
  <si>
    <t>·       manipulativni, režijski in podobni stroški za dela, ki jih izvajalec ne izvaja sam s svojimi delavci (t.j. za podizvajalce), vse potrebno delo in storitve, do končnega izdelka,</t>
  </si>
  <si>
    <t>·       izdelavo vseh potrebnih detajlov in zaključkov, tudi če niso podrobno navedeni in opisani v popisu del, če so samoumevni/nujni (t.j. v skladu s pravili stroke) za pravilno izvedbo ali funkcioniranje posameznih sistemov in elementov objekta ali če so pogojeni z uporabo sistemske rešitve,</t>
  </si>
  <si>
    <t>·       terminsko usklajevanje del z ostalimi izvajalci na objektu,</t>
  </si>
  <si>
    <t>·       izvedba v fazah, prilagojena tehnološkim zahtevam, napredovanju ostalih del, ter faznim prevzemom s strani nadzora, ki se bo vršil največ 3 × tedensko,</t>
  </si>
  <si>
    <t>·       razne oteževalne okoliščine, razen če je v pravilih obračuna v teh opisih ali popisih del to izrecno drugače navedeno,</t>
  </si>
  <si>
    <t>·       vsa potrebna delovna sredstva in/ali mehanizacija za izvedbo del, kot tudi vsa potrebna pomožna sredstva za vgrajevanje oz. montažo in/ali demontažo na objektu kot so delovni, premični in prevozni lahki odri, konzolni in viseči odri, lovilni in podporni odri, lestve, dvigala, črpalke in podobno (izjema so delovni odri, izrecno opisani v popisu del),</t>
  </si>
  <si>
    <t>·       vse stroške usposabljanja uporabnika/kov z novo vgrajeno opremo, napravami in instalacijskimi sistemi ter podobno,</t>
  </si>
  <si>
    <t>·       dokazovanje skladnosti z veljavnimi standardi in tehničnimi specifikacijami oz. dokazovanje izpolnjevanja s projektom in soglasji predpisanih zahtev, vključno z izrecno navedenimi dokazili v teh splošnih opisih,</t>
  </si>
  <si>
    <t>·       dokazovanje izpolnjevanja predpisanih zahtev (z veljavnimi predpisi ter z razpisno in projektno dokumentacijo),</t>
  </si>
  <si>
    <t>·       stroški poskusnega obratovanja (delo, storitve, energija) za izvedbo raznih meritev (za dokazila iz prejšnje alineje),</t>
  </si>
  <si>
    <t>·       vsa morebitna potrebna dela, aktivnosti in ukrepe (vključno s potrebnim materialom, dodatki in energenti) za zagotovitev ustreznih pogojev (temperatura, vlaga,...ipd.) za izvedbo vseh vrst del (npr. prisilno razvlaževanje, začasno zapiranje objekta, ogrevanje v času gradnje, dodatki k materialom ali uporaba manj občutljivih materialov ipd.),</t>
  </si>
  <si>
    <t>·       zaščita oz. ustrezni ukrepi za ohranitev vseh izvedenih del in gotovih izdelkov pred poškodbami ali drugim razvrednotenjem do primopredaje objekta uporabniku/om,</t>
  </si>
  <si>
    <t>·       zamenjava ali plačilo stroškov zamenjave pred primopredajo poškodovanih ali drugače razvrednotenih gotovih izdelkov (v primeru soglasja naročnika pa samo popravilo ali plačilo povzročene škode na gotovih izdelkih),</t>
  </si>
  <si>
    <t>·       zaščita oz. ustrezni ukrepi za obvarovanje delov objektov in zunanje ureditve, v katere se ne posega, popravilo in/ali plačilo morebitne škode povzročene na ostalih delih, obstoječem in sosednjih objektih, infrastrukturi ter mimoidočim,</t>
  </si>
  <si>
    <t>·       sprotno dnevno in končno čiščenje prostorov in okolice objekta ter ločeno zbiranje in začasno hranjenje odpadkov in embalaže do odvoza na stalno deponijo,</t>
  </si>
  <si>
    <t>·       nakladanje in odvoz odpadkov in embalaže na stalno deponijo, plačilo vseh prispevkov in dajatev za stalno deponijo odpadnega materiala, vključno s predložitvijo »evidenčnih listov o ravnanju z odpadki« ter izdelavo »poročila o ravnanju z odpadki«,</t>
  </si>
  <si>
    <t>·       vsi ukrepi za zaščito delavcev na gradbišču, uporabnikov stavbe in mimoidočih skladno z veljavnimi predpisi s področja varnosti in zdravja pri delu, varstva pred požarom ter varnostnim načrtom,</t>
  </si>
  <si>
    <t>·       vsa potrebna dokumentacija o izvedenih delih (PID), dokazilo o zanesljivosti objekta vključno z navodili za uporabo in vzdrževanje ter garancijskimi listinami, vse na papirju v primerni obliki ter na elektronskem mediju v številu izvodov, določenem s pogodbo.</t>
  </si>
  <si>
    <t>Odgovornost za napake:</t>
  </si>
  <si>
    <t>Nobene odobritve,  kontrole, potrdila, soglasja, navodila, zahteve itd. …. s strani naročnika,  upravljavca,  projektanta  ali  nadzornika  ne razrešijo Izvajalca izpolnitve njegovih dolžnosti/obveznosti vključno z odgovornostjo za napake.</t>
  </si>
  <si>
    <t>Določila obračuna del posamezne skupine so navedena v splošnih določilih le teh.</t>
  </si>
  <si>
    <t>Dela, ki so sestavljena, a predstavljajo zaključeno celoto in so v predračunu opredeljena kot enotne postavke (komplet, kos), se obračunavajo po načelu skupne cene in se vsak mesec obračunajo na podlagi ugotovljenega odstotka izvršenosti, ki ga ugotovi in potrdi inženir, predlaga pa izvajalec.</t>
  </si>
  <si>
    <t>Nepredvidena dela:</t>
  </si>
  <si>
    <t>D.0.</t>
  </si>
  <si>
    <t>SPLOŠNA DOLOČILA ZA ELEKTRO INŠTALACIJE</t>
  </si>
  <si>
    <t>Vsaka kuhinja ali kuhinjska niša mora imeti najmanj:
• podpultno priključno mesto za električni štedilnik,
• priključno mesto za kuhinjsko napo na višini ca. 180 cm od tal,
• dve dvojni nadpultni vtičnici,
• dve dvojni podpultni vtičnici, od teh mara biti ena na predvideni lokaciji postavitve hladilnika.</t>
  </si>
  <si>
    <t>Po dokončanju del morajo biti vgrajene naslednje svetilke (vključno s sijalkami):
• 1× stropna svetilka (plafonjera) v predprostoru,
• na vseh izvodih za svetila v kopalnici v izvedbi IP44,
• na vseh izvodih na balkonih in ložah z ustrezno stopnjo zaščite IP.</t>
  </si>
  <si>
    <t>Poleg zahtev v zvezi z Zelenim javnim naročanjem morajo sijalke zadoščati še naslednjim zahtevam:
• svetlobna moč posamezne sijalke mora biti večja od 700 lm,
•  barvna temperatura ne sme presegati 4000 K.</t>
  </si>
  <si>
    <t>Praviloma mora imeti vsako stanovanje:
• vse obstoječe dovode do stanovanj zaključene in označene na lokaciji glavne TK omare neposredno ob  vhodu v stanovanje,
• glavno TK omaro: belo ohišje iz kovine ali umetnih mas (mora prepuščati signal WiFi), globine najmanj 12 cm, dimenzij vsaj. 35 × 40 cm, z vgrajeno vtičnico 220 V,
• vsaj 1 dovod s 75 koaksialnim kablom (podometno, uvlečen v zaščitne cevi) od glavne TK omare do priključnega mesta v bivalnem prostoru, zaključen v dozi s pokrovom,
• vsaj 1 dovod s Cat6 kablom (podometno, uvlečen v zaščitne cevi) od glavne TK omare do priključnega mesta v bivalnem prostoru, zaključen z dvojno RJ 45 vtičnico Cat6</t>
  </si>
  <si>
    <t>Zapisnik o pregledu električnih inštalacij</t>
  </si>
  <si>
    <t>• naveden mora biti točen podatek o stanovanju (naslov, št. stavbe, št. dela stavbe),
• vsebina in podatki morajo biti takšni, kot so zahtevani v veljavnih predpisih in tehničnih smernicah,
• oblikovanje zapisnika, označbe, zapis naslovnih podatkov ipd. bo izvajalec prilagodil zahtevam naročnika in le-te uporabljal izključno za zapisnike za naročnika.</t>
  </si>
  <si>
    <t>V razdelilnikih morajo bit zaščitne stikalne naprave oz. vsi elementi jasno označeni po namenu in tokokrogu, ki mu pripadajo (TSG-N-002; poglavje 3.6.). Imena tokokrogov morajo biti izpisana z besedami tako, da bodo zlahka prepoznavna vsakokratnemu uporabniku stanovanja.
V glavni TK omari morajo biti z napisnimi tablicami označeni vsi dovodi (z imenom operaterja) ter vsa interna napeljava (z imenom prostora, do katerega je napeljana).</t>
  </si>
  <si>
    <t>• vse iz splošnih določil za vse vrste del,
• vse navedeno v poglavjih »kopalnice«, »kuhinje«, »svetila«, »telekomunikacijske napeljave«, »zapisnik o pregledu električnih instalacij« ter »označevanje« iz teh posebnih določil, kadar katera od zahtev ni izrecno opisana kot ločena postavka v ponudbenem predračunu,
• dodatke za oteževalne okoliščine, razen kadar je v opisu postavke drugače navedeno.</t>
  </si>
  <si>
    <t>Predpisi, standardi</t>
  </si>
  <si>
    <t>Izvedba del ter vgrajeni material morata ustrezati veljavnim predpisom in standardom, predvsem pa:
• Pravilnik o zahtevah za nizkonapetostne električne inštalacije v stavbah, tehnična smernica TSG-N-002: nizkonapetostne električne inštalacije</t>
  </si>
  <si>
    <t>IZJAVA O LASTNOSTIH (DOP) IN OZNAČEVANJE PROIZVODOV Z OZNAKO CE:</t>
  </si>
  <si>
    <t>Za vsak  proizvod, za katerega obstaja evropski harmonizirani standard (hEN), ali kadar proizvajalec zanj pridobi evropsko tehnično oceno (ETA), je potrebno pripraviti izjavo o lastnostih in ga označiti z oznako CE.</t>
  </si>
  <si>
    <t>Slikopleskarska dela</t>
  </si>
  <si>
    <t>SLIKARSKA in PLESKARSKA DELA</t>
  </si>
  <si>
    <t>Barvanje mineralnih površin</t>
  </si>
  <si>
    <t xml:space="preserve">Mineralne površine so lahko: 
• mineralni ometi: apneno/cementni, apneno/mavčni; 
• mavčno-kartonske plošče; 
• betonske površine, betonski elementi. 
Obdelava notranjih mineralnih površin v stanovanjski novogradnji običajno predvideva njihovo glajenje in barvanje. </t>
  </si>
  <si>
    <t>Posebna zaščita notranjih betonskih talnih površin s protiprašnimi premazi</t>
  </si>
  <si>
    <t>Za protiprašno zaščito vseh vrst, s cementom vezanih notranjih talnih površin (cementni estrihi in prevleke, brušen teraco, tla iz neobdelanega betona) v manj obremenjenih prostorih (prostori, kjer le občasno hodimo: kletni prostori v stanovanjskih objektih, kurilnice v individualnih stanovanjskih objektih, priročna, arhivska in druga skladišča, shrambe, zaklonišča itd.) uporabljamo premaze za zaščito talnih površin.</t>
  </si>
  <si>
    <t>Zaščita in barvanje lesenih površin</t>
  </si>
  <si>
    <t>Les uporabljamo za različne namene uporabe: stavbno pohištvo, fasade, stenske in stropne obloge, vrtni elementi, ograje, pergole, talne obloge (parket, drugi leseni podi) itd. Njegova prednost je razgradljivost po koncu življenjske dobe izdelka, to pa sočasno pomeni velik problem v času njegove uporabe. Vremenskim vplivom izpostavljene dele lesa uničujeje in razgrajujejo UV-sevanje in velike temperaturne razlike. Nihanja vlage povzročajo razpoke, vlagi izpostavljene dele napadejo glive, v stiku z zemljo se pojavi trohnoba, napadejo ga lahko insekti. 
Določene drevesne vrste so že naravno odporne proti nekaterim teh vplivov, druge manj in jih je treba dodatno zaščititi. Včasih pa jih ščitimo iz dekorativnih razlogov ali zaradi povečanja mehanske odpornosti. 
Pri odločanju o uporabi določene vrsta lesa upoštevamo predvsem njegovo naravno odpornost</t>
  </si>
  <si>
    <t xml:space="preserve">Zaščita in barvanje kovinskih površin </t>
  </si>
  <si>
    <t xml:space="preserve">Kovinske elemente, zlasti tiste, ki so izpostavljeni zunanjim vplivom in ki niso iz nerjavnega materiala, je treba zaščititi proti rji in jih finalno obdelati. 
To so predvsem ograje, nosilne konstrukcije nadstreškov, elementi zunanje opreme itd. </t>
  </si>
  <si>
    <t>Načini in pogoji za izvedbo posameznih del ter vgradnjo predfabrikatov morajo biti skladni z veljavnimi standardi in priporočili proizvajalcev.</t>
  </si>
  <si>
    <t xml:space="preserve">• izvesti mora vsa potrebna predhodna dela in materiale za pripravo površin za pleskanje; čiščenje, morebitno izravnave in nanos emulzije,
• površine morajo biti enotnega tona, ne smejo se poznati sledovi od slikopleskarskega orodja,
• izvajalec je dolžan izvesti zaščito vseh vgrajenih materialov in izdelkov ob izvajanju pleskanja in izvesti čiščenje po delih,
• delovne odre za izvedbo pleskarskih del je dolžan zagotoviti izvajalec slikopleskarskih del skladno s pogoji za zagotavljanje varnosti pri delu,
• slikanje stenskih in stropnih površin se lahko izvaja samo na predhodno slikarsko izravnane podlage,
• ni dopustno kitanje ali prekrivanje z izravnalno maso stikov med suhomontažnimi in masivnimi stenami in stropovi,
• slikanje vseh stenskih površin v kopalnicah oz. mokrih prostorih mora biti izvedeno s pralno barvo (barva z odpornostjo na mokro drgnjenje razreda 2 po SIST EN 13300),
• v kuhinji mora biti slikanje kuhinjskih sten izvedeno s pralno barvo (barva z odpornostjo na mokro drgnjenje razreda 2 po SIST EN 13300),
• Naročnikov izbor barv je generalno:
 stene in stropovi: bela (odtenek 1001) ali pastelna po izboru naročnika,
 cevi radiatorskega ogrevanja: RAL 9010.
</t>
  </si>
  <si>
    <t>• vse iz splošnih določil za vse vrste del,
• pripravo podlage v skladu s pravili stroke in v teh opisih navedenih zahtevah naročnika,
• osnovni in vezni premazi po zahtevah dobaviteljev izravnalnih nanosov in barv,
• vse potrebne zaščite okrog ostalih že vgrajenih elementov (preboji, stavbno pohištvo,...) v vseh fazah,
• vse potrebne obdelave ob stikih različnih materialov podlage (dilatacije, poglobljene fuge ipd.),
• zaključkih in priključkih k že vgrajenim elementom (preboji, stavbno pohištvo,..), tudi kitanje z akrilnim kitom,
• popravila slikanja po dokončani finalizaciji (npr. vgradnja vrat, montaža stikal in vtičnic),
• postavitev in uporabo delovnih fiksnih in pomičnih odrov.</t>
  </si>
  <si>
    <r>
      <t xml:space="preserve"># </t>
    </r>
    <r>
      <rPr>
        <u/>
        <sz val="10"/>
        <rFont val="Verdana"/>
        <family val="2"/>
        <charset val="238"/>
      </rPr>
      <t>Etaže</t>
    </r>
    <r>
      <rPr>
        <sz val="10"/>
        <rFont val="Verdana"/>
        <family val="2"/>
        <charset val="238"/>
      </rPr>
      <t xml:space="preserve">: vse pozicije veljajo neglede na različnost etaž. </t>
    </r>
  </si>
  <si>
    <r>
      <t xml:space="preserve"># </t>
    </r>
    <r>
      <rPr>
        <u/>
        <sz val="10"/>
        <rFont val="Verdana"/>
        <family val="2"/>
        <charset val="238"/>
      </rPr>
      <t>Višina poslikave sten in zidov:</t>
    </r>
    <r>
      <rPr>
        <sz val="10"/>
        <rFont val="Verdana"/>
        <family val="2"/>
        <charset val="238"/>
      </rPr>
      <t xml:space="preserve"> Če niso podane višine, je v cene enote mere slikanja zidov vkalkulirati stroške izvedbe do višine 3,2. Nadomestilo za težavnost zidanja nad višino 3,2 m je urejeno z doplačili, v katere je vkalkulirati stroške dodatnega odranja. Pri tem se doplačilo nanaša samo na višino nad 3,2 m.</t>
    </r>
  </si>
  <si>
    <t># dobavo in vgradnjo PVC ali Alu vogalnikov v sloj polnila v fazi gletanja je vključiti v cene e.m.</t>
  </si>
  <si>
    <r>
      <t xml:space="preserve"># </t>
    </r>
    <r>
      <rPr>
        <u/>
        <sz val="10"/>
        <rFont val="Verdana"/>
        <family val="2"/>
        <charset val="238"/>
      </rPr>
      <t>priprava površine</t>
    </r>
    <r>
      <rPr>
        <sz val="10"/>
        <rFont val="Verdana"/>
        <family val="2"/>
        <charset val="238"/>
      </rPr>
      <t>: odstranitev manjših obrizgov ometa in hrapavosti je vkalkulirati v c.e.m. slikarskih ali pleskarskih del</t>
    </r>
  </si>
  <si>
    <t>• SIST EN 13300: barve in laki – premazna sredstva in premazni sistemi na vodni osnovi za notranje zidove in stropove.
• SIST EN ISO 1062-1: barve in laki – premazni materiali in premazni sistemi za zunanjo zaščito zidov in betona.</t>
  </si>
  <si>
    <t># uporaba fungicidnih (proti plesni) in zdravju škodljivih (npr. spojine živega srebra) premazov ni dovoljena.</t>
  </si>
  <si>
    <t>Premazi za mineralne površine:</t>
  </si>
  <si>
    <t>Notranje in fasadne barve:</t>
  </si>
  <si>
    <t>Barve za zaščito in dekoracijo notranjih in zunanjih mineralnih površin so lahko glede na vrsto topila na vodni osnovi ali osnovi organskega topila. Glede na kemijsko sestavo veziva se lahko uporabljajo apnene, apneno-cementne, cementne, silikatne, silikonske, akrilne, vinilne, alkidne, poliuretanske, epoksidne, kopolimerne, bitumenske, na osnovi kloriranega kavčuka, oljne in na osnovi različnih polimernih veziv. 
Za obdelavo notranjih sten in stropov v modernem gradbeništvu prevladujejo disperzijske barve. Disperzijske barve so razpršeni pigmenti in drugi netopni trdni delci v tekočem mediju. 
Osnovne zahteve za razvrstitev premazov za obdelavo notranjih mineralnih površin na vodni osnovi navaja SIST EN 13 300: 
• odpornost proti mokremu čiščenju, 
• izdatnost/ pokrivnost, 
• sijaj, 
• velikost največjih delcev. 
Najpomembnejši podatki, ki označujejo kakovost notranjih premazov, so predvsem razvrstitev: pokrivnost/izdatnost in razvrstitev glede odpornosti proti mokremu čiščenju.</t>
  </si>
  <si>
    <t xml:space="preserve">Tudi za obdelavo fasadnih površin v modernem gradbeništvu prevladujejo disperzijske barve. Osnovne zahteve za razvrstitev premazov za obdelavo fasadnih mineralnih površin navaja SIST EN 1062-1. Najvažnejša lastnost fasadnih premazov je vsekakor vodoodbojnost, premazi, ki spadajo v razred W3, so premazi z največjo vodoodbojnostjo oziroma najmanjšim navzemanjem vode (w ≤ 0,1 kg m2h0,5). </t>
  </si>
  <si>
    <t>Barve za beton:</t>
  </si>
  <si>
    <t>Fasadne barve za beton:</t>
  </si>
  <si>
    <t xml:space="preserve">Za površinsko zaščito betona veljajo zahteve harmoniziranega standarda SIST EN 1504-2. Sistemi površinske zaščite betona, primerni za stanovanjsko gradnjo, so predvsem: 
• vodoodbojna zaščita betona z brezbarvnimi impregnacijami; 
• barvna zaščita z ustreznim premaznim sistemom; izbira premaznega sistema je odvisna tudi od mikrolokacije in lahko upošteva različne zahteve: vpliv soli, premostitev razpok. </t>
  </si>
  <si>
    <t>Protiprašna zaščita talnih površin:</t>
  </si>
  <si>
    <t xml:space="preserve">Premazi za protiprašno zaščito so največkrat akrilni, epoksidni ali poliuretanski, na vodni osnovi ali na osnovi organskih topil. Bistvena pogoja za zaščito talnih površin sta: 
• vlaga betona mora biti pod 5 % in
• temperatura podlage mora biti vsaj 3 °C višja od temperature rosišča. </t>
  </si>
  <si>
    <t>Izravnalne mase:</t>
  </si>
  <si>
    <t>Mineralni ometi za izravnavo:</t>
  </si>
  <si>
    <t>Za glajenje ali popravilo mineralnih površin uporabljamo izravnalne mase (uporablja se tudi izraz kit) na polimerni, apneno/cementni ali mavčni osnovi. Tankoslojne izravnalne mase dopuščajo dvoslojni nanos do debeline 3 mm. Debeloslojne izravnalne mase dopuščajo nanos do 1 cm in so namenjene predvsem izravnavi razopaženih betonskih stropov, kjer je možen pojav večjih neravnin. Za izravnavo neravnin večjih od 1 cm uporabljamo predvsem ustrezne mineralne omete. 
Fasadnih ometov navadno ne izravnavamo z izravnalnimi masami.</t>
  </si>
  <si>
    <t>Izravnava betonske površine:</t>
  </si>
  <si>
    <t>Betonske površine pripravimo in vidne (nezaščitene) dele armature antikorozijsko zaščitimo. 
Za izravnavo (Iunkerji) in zaščito novih ali poškodovanih starih, poroznih betonskih površin ter popravilo površinskih poškodb na betonskih površinah (reprofilacija betona) uporabljamo le namenske izravnalne mase. V stanovanjski gradnji so to največkrat tako imenovani sistemi PCC za sanacijo betonskih površin (to so izravnalne mase določene granulometrijske sestave na osnovi cementa, polimernih veziv in specialnih dodatkov). Pri tem je treba upoštevati zahteve harmoniziranih standardov serije SIST EN 1504.</t>
  </si>
  <si>
    <t>Osnovni premazi:</t>
  </si>
  <si>
    <t>Funkcija osnovnega premaza je predvsem izenačevanje vpojnosti gradbene podlage. 
Pri premaznih sistemih za zaščito mineralnih površin je bolj v uporabi izraz osnovni premaz, pri sistemih za zaščito lesenih in kovinskih površin pa se bolj uporablja izraz temeljni premaz (za oba izdelka se v praksi uporabljata tudi neslovenska izraza »grund« ali »primer«). 
Osnovni premazi so lahko na vodni osnovi ali na osnovi organskih topil, lahko so brezbarvni ali obarvani. Polnjeni premazi (mineralna ali sintetična polnila) običajno omogočajo boljši oprijem na zelo gladke površine. Globinski premazi pa zaradi svoje specifične sestave in majhne velikosti delcev globlje prodirajo v gradbeno podlago in tako izboljšajo njeno trdnost ali vodoodbojnost. 
Osnovni premaz ni nikoli samostojen premaz. Izraz impregnacija ali impregnacijsko sredstvo opisuje samostojni premaz z natančno določeno funkcijo, recimo silikonska impregnacija za vodoodbojno zaščito mineralnih površin.</t>
  </si>
  <si>
    <t>Premazi za lesene površine:</t>
  </si>
  <si>
    <t>Zaščita pred vremenskimi vplivi s filmotvornimi premazi za les:</t>
  </si>
  <si>
    <t xml:space="preserve">Odporne vrste lesa razreda 1 do 3 se lahko uporabljajo zunaj tudi nezaščitene. Pogoj za to je ustrezna konstrukcijska zaščita, ki omogoča hitro odtekanje vode, preprečuje njeno zadrževanje, omogoča hitro sušenje po prenehanju vlaženja itd. Taka uporaba je pogosta na lesenih fasadah. V ta namen iz ekoloških razlogov kotlovsko impregnirani les ne priporočajo, razen za spodnje področje fasade, tako imenovani cokel. Tak les je podvržen spremembam barve, odvisno od izpostavljenosti soncu in dežju, od rjave do sive. 
Soncu izpostavljen les zaradi vpliva UV-sevanja površinsko propada in erodira. Spremembo barve in erozijo lesa lahko preprečimo z uporabo premazov. </t>
  </si>
  <si>
    <t>Dekorativna zaščita s filmotvornimi premazi za les:</t>
  </si>
  <si>
    <t>To področje zajema različne namene uporabe, od pohištva, notranjih vrat do notranjih oblog. Pohištveni laki, ki se pogosto uporabljajo tudi za notranje stavbno pohištvo (vrata), in različni drugi premazi za notranje prostore morajo biti bolj abrazijsko odporni in odporni proti čistilom.</t>
  </si>
  <si>
    <t>Oplemenitenje lesa s sredstvi za oplemenitenje (olja, voski; brez biocidne funkcije):</t>
  </si>
  <si>
    <t>Oplemenitenje lesa ima funkcijo dekoracije, zaščite pred umazanijo, za lažje čiščenje in deloma zaščito pred vodo zaradi vodoodbojnih lastnosti. 
Olja poleg tega lahko prodrejo globoko v les in ga zaradi vodoodbojnosti ščitijo pred prevelikimi nihanji vlage v lesu. 
Les, zaščiten s temi sredstvi, praviloma ni ali pa je slabo odporen na vremenske vplive in zahteva pogosto obnavljanje zaščite, najmanj na 6 mesecev ali celo manj. 
Taka zaščita ni primerna za zunanja okna in vrata. 
Voski in olja se pogosto uporabljajo za dekorativno zaščito notranjega masivnega pohištva. V zadnjem času se izdelki, ki so kombinacija olj in voskov, pogosto uporabljajo za zaščito talnih oblog iz trdega lesa, še posebno v frekventnih prostorih. Treba pa je vedeti, da take površine ne morejo biti sijajne in da je potrebno pogostejše obnavljanje (pogostost obnavljanja je odvisna od frekventnosti prostora).</t>
  </si>
  <si>
    <t>Ločevanje premazov po videzu:</t>
  </si>
  <si>
    <t xml:space="preserve">Lazure so poltransparentni premazi, skozi katere se jasno vidi obarvana struktura lesa. Svetle lazure slabše ščitijo les pred UV-sevanjem, zato zahtevajo pogostejše vzdrževanje. Preveč temne (črna) pa niso ugodne zaradi pregrevanja na soncu in s tem povezanega presuševanja lesa, kar je povezano z večjim pokanjem lesa. Vrste lazur: </t>
  </si>
  <si>
    <t>• impregnacijske in tankoslojne lazure – ne tvorijo zaključenega filma premaza na površini (debeline 0–20 μm), temveč delno prodrejo v les; manj ščitijo pred vlago, zelo enakomerno in hitreje propadajo; potrebno je pogostejše vzdrževanje in obnavljanje, ki pa je enostavnejše in lažje kot pri premazih, ki tvorijo debelejši film; 
• srednjeslojne lazure – tvorijo zaključene filme na površini lesa (20–60 μm); zagotavljajo boljšo zaščito pred vlago in manjša nihanja vlažnosti lesa, zato zmanjšujejo pokanje lesa; na razpokah, grčah, mehanskih poškodbah in poškodbah od toče lahko pride do cikličenega prodiranja vode pod premaz in s tem luščenja in pri lazurah do barvnih sprememb; vzdrževalni intervali so daljši kot pri tankoslojnih lazurah, vendar je z njimi nekaj več dela; 
• debeloslojne lazure –  tvorijo zaključene filme debeline več kot 60 μm; primerne so samo za elemente, ki morajo biti dimenzijsko stabilni, recimo okna in vrata; 
• pokrivne barve popolnoma prekrijejo strukturo lesa, zato bolje ščitijo les pred UV-sevanjem; praviloma tvorijo debelejše sloje, nad 20 μm do 60 μm in več; vzdrževalni intervali so praviloma daljši kot pri lazurah; pri večjih debelinah obstaja nevarnost prodiranja vode v les pod premazom na poškodbah in razpokah, kar vodi do trohnobe, ki je zaradi netransparentnosti premaza praviloma dolgo ne ugotovimo</t>
  </si>
  <si>
    <t>• za obračun izvršenih del smiselno veljajo pravila Obrtne zbornice Slovenije – sekcije slikopleskarjev in črkoslikarjev (Slikopleskarska dela – normativi porabe časa in materiala ter pravila merjenja za obračun slikopleskarskih del), razen če so izrecno v nasprotju z določili v teh splošnih opisih ali popisih del,
• ostali dodatki za morebitne oteževalne okoliščine izvedbe del se ne obračunavajo posebej.</t>
  </si>
  <si>
    <t># Obračuna se dejansko izvršena količina. To pomeni, da vse okenske, vratne in ostale odprtine brez špalet, večje od 1,0 m2 odštevajo v celoti.</t>
  </si>
  <si>
    <t xml:space="preserve"># pri okenskih, vratnih in ostalih odprtinah s špaletami širine do 20 cm, se odbije površina nad 3,0 m2. Površina do 3.0 m2 je obračuna po načelu "polno za prazno". </t>
  </si>
  <si>
    <t># pri okenskih, vratnih in ostalih odprtinah s špaletami širine nad 20 cm, se odbije celotna površina odprtine, obračuna pa se razvita površina špalet.</t>
  </si>
  <si>
    <t># dobavo vgradnjo PVC ali Alu vogalnikov v sloj polnila v fazi gletanja je vključiti v cene e.m.</t>
  </si>
  <si>
    <t>Ustreznost podlage - splošni pogoji:</t>
  </si>
  <si>
    <t>Pred začetkom slikopleskarskih del morajo biti končana vsa zidarska, suhomontažna, keramičarska in tlakarska dela, inštalaterska, mizarska in druga obrtniška dela, razen montaže zaključnih inštalacij in končne obdelave talnih oblog. 
Prostori, v katerih izvajamo slikopleskarska dela, morajo biti med delom zaščiteni pred prepihom. Obstajati mora možnost zračenja po končanem delu.</t>
  </si>
  <si>
    <t>Mineralne površine:</t>
  </si>
  <si>
    <t>Lesene površine:</t>
  </si>
  <si>
    <t>Lesene površine morajo biti suhe, gladko obdelane, brez prahu in prekitane. Prvi premaz je redkejši od naslednjih nanosov. Nanos barve je lahko s čopičem, potapljanjem v barvo ali brizganjem. Izvedba nanosa je odvisna od velikosti elementov, namena uporabe in želenega končnega videza.</t>
  </si>
  <si>
    <t>Kovinske površine:</t>
  </si>
  <si>
    <t>Kovinske površine morajo biti pred nanosom temeljne, antikorozijske barve mehansko očiščene rje (peskanje, ščetkanje) in razmaščene. Skrbno je treba očistiti zlasti zvare in jih obrusiti.</t>
  </si>
  <si>
    <t>Suhost podlage:</t>
  </si>
  <si>
    <t>Za vse gradbene podlage velja, da podatki o sušenju premaza veljajo za temperaturo +20 °C in 65 % relativno vlažnost. Pri nižji temperaturi in višji relativni vlažnosti se sušenje ustrezno podaljša.</t>
  </si>
  <si>
    <t>Podlaga so mineralni ometi: apneno/cementni, apneno/mavčni:</t>
  </si>
  <si>
    <t>Ometi morajo biti suhi, izstopajoči delci ostrgani z lopatico. Nestabilni delci ometa se ometejo z omelom. Za gladkost ometa se površina dvakrat izravnava z izravnalno maso. Ko je suho prvo izravnavanje, se ostrga z lopatico in nanese drug nanos izravnalne mase, pravokotno na prvega. Po ostrganju posušenega drugega nanosa je podlaga pripravljena za barvanje. Večje poškodbe površine ali neravnine je treba prej zidarsko obdelati. 
Novo vgrajene podložne omete sušimo 3 do 4 tedne (za vsak cm debeline ometa 10 dni), lahke omete pa 5 do 7 dni za vsak cm ometa</t>
  </si>
  <si>
    <t>Podlaga so betonske površine, betonski elementi :</t>
  </si>
  <si>
    <t xml:space="preserve">Betonske površine, ki naj bodo stare vsaj 2 meseca, je treba očistiti sledi opažnih olj. Po nanosu osnovnega premaza betonsko površino zgladimo in obrusimo. Sanacija in zaščita zunanjih betonskih površin zahteva uporabo specifičnih materialov. Upoštevati je treba ustrezne tehnične predpise, katerih osnova so harmonizirani standardi serije SIST EN 1504. </t>
  </si>
  <si>
    <t>Podlaga so lesene ali kovinske površine:</t>
  </si>
  <si>
    <t>Lesene površine morajo biti pred kitanjem ali začetkom barvanja zračno suhe.</t>
  </si>
  <si>
    <t>S kovinske podlage je treba pred začetkom premazovanja obrisati kondenz. Ta se pojavlja predvsem na svežih zvarih. Vlaga ali mokrota v notranjih vogalih ali skritih mestih se osuši z gorilnikom.</t>
  </si>
  <si>
    <t>Ravnost podlage:</t>
  </si>
  <si>
    <t>Zaradi pomanjkanja slovenskih tehničnih predpisov, ki regulirajo tolerance za ravnost mineralne podlage, predlagamo uporabo DIN 18202, tabela 3. Za tankoslojno (do 3 mm) ali debeloslojno (do 10 mm) izravnavo notranjih gradbenih podlag uporabljamo ustrezne izravnalne mase. Primerne izravnalne mase: 
• za notranje zidne in stropne površine: apnenocementni in cementni ometi, apneno/mavčni ometi, mavčnokartonske plošče, betonske površine; možen je nanos na dobro oprijete stare disperzijske premaze; 
• za fasadne površine: apnenocementni in cementni ometi, betonske površine, dekorativni ometi različnih kemijskih sestav; možen je nanos na dobro oprijete stare disperzijske premaze in dekorativne omete, ki se pojavljajo predvsem na sistemih toplotne izolacije</t>
  </si>
  <si>
    <t>NAČIN IZVEDBE</t>
  </si>
  <si>
    <t>Premazi za mineralne površine</t>
  </si>
  <si>
    <t>Premaze nanašamo ročno ali strojno, odvisno od vrste materiala in možnosti oziroma pogojev izvedbe. Treba je upoštevati navodila proizvajalcev materiala, strojne opreme in osnovne zakonitosti slikopleskarske stroke. Enako velja tudi za dekorativne omete. 
Če ni drugače predpisano, velja za nanos notranjih in fasadnih premazov dvo- oziroma troslojni nanos: 
• osnovni premaz, 
• vmesni premaz, 
• zaključni premaz, 
Odvisno od specifike premaznega sredstva lahko vmesni in končni premaz nadomesti en sam zaključni premaz.</t>
  </si>
  <si>
    <t>Premazi za lesene površine</t>
  </si>
  <si>
    <t>Predpisov in standardov, ki bi opredeljevali uporabo takih sredstev, ni. Treba je dosledno upoštevati navodila proizvajalca glede načina uporabe, porabe sredstva in tudi vzdržev.</t>
  </si>
  <si>
    <t xml:space="preserve">Od vrste in kakovosti površinskega premaza so odvisni intervali in način vzdrževanja ter obnavljanja. Zavedati se je treba, da so intervali vzdrževanja in obnavljanja pri uporabi premazov obvezni. 
Kadar so lesene fasade zaščitene s premazi, mora biti s premazi zaščiten tudi hrbtni del. Fasade morajo biti obvezno na hrbtni strani prezračevane in v tem primeru zaščitene s paroprepustnim tankoslojnim premazom. Enako velja za obloge, ki so vgrajene tako, da so na hrbtni strani prezračevane. V tem primeru mora biti hrbtna stran zaščitena s tankoslojnim premazom. Če hrbtni del ni prezračevan, mora biti zaščiten enako kot izpostavljeni pročelni del. V takem primeru je še posebno priporočljiva predhodna zaščita z biocidno impregnacijo proti trohnenju. 
Pri dekorativni zaščiti z lazurami je priporočljiva tudi predhodna preventivna zaščita površine z impregnacijo vsaj proti glivam modrivkam. Zaradi prosojnosti lazur lahko glive modrivke razvrednotijo dekorativni videz premazanega lesenega elementa. </t>
  </si>
  <si>
    <t>Okoljski pogoji</t>
  </si>
  <si>
    <t>Slikopleskarska dela je možno izvajati le v primernih vremenskih razmerah oziroma primernih mikroklimatskih razmerah: temperatura zraka in zidne podlage naj ne bo nižja od 5 °C in ne višja od + 35 °C. Relativna vlaga naj ne presega 80 %. Najprimernejše temperaturno območje za izvedbo slikopleskarskih del je od 15 °C do 25 °C. 
Nekatere gradbene podlage oziroma premazi zahtevajo specifične pogoje izvedbe. Njihovo neupoštevanje lahko vpliva na nekakovostno izvedbo. Za silikatne in apnene premaze je minimalna delovna temperatura (temperatura zraka in zidne podlage) 8 °C. Vedno je treba upoštevati navodila proizvajalca. Fasadne površine pred soncem, vetrom in padavinami zaščitimo z zavesami, kljub zaščiti pa v dežju, megli ali ob močnem vetru (≥ 30 km/h) ne delamo.</t>
  </si>
  <si>
    <t xml:space="preserve">Zagotoviti je treba raven in obseg kontrole izvedbe, kot je to predpostavljeno in upoštevano v projektu. Dosledno je treba upoštevati navodila proizvajalcev proizvodov. 
Ocena kakovosti slikopleskarskih del je subjektivna glede na vrsto del, namembnost, trajnost in zahteve standardov oziroma predpisov. 
Slikopleskarsko obdelana površina mora imeti enotno strukturo in stopnjo sijaja, brez opaznih prekrivanj barvnih nanosov, raz, vdolbin in vidnih napak v osnovnem materialu. Barva mora imeti enakomerno prekrivnost brez sledi delovnega orodja in delovnih prekinitev. Ob poševni osvetlitvi obdelanih površin ne sme biti reliefnih sledi kitanja in nanosov barve. 
Ocenjujejo in preverjajo se : 
• skladnost materiala in izvedbe s projektom in popisom del, 
• estetski videz (enakomernost strukture), 
• odpornost proti obrabi (trajnost), 
• debelina nanosa (v praksi možno samo pri kovinskih površinah), 
• varnost pri uporabi (nedrsnost), 
• navodila za vzdrževanje (dokumentacija), 
• dokumentacija: obvezna predložitev zakonsko predpisanih certifikatov oziroma izjavo lastnostih, kot predvideva ZGPro-1. </t>
  </si>
  <si>
    <t>Za estetski videz so pomembne podrobnosti, kot so zaključki, vogali, stiki z drugimi materiali in površine, ki so pravokotne na naravni vir osvetlitve. Pri presoji je bistven enotni estetski učinek. Pozorno je treba pregledati spoje z vgrajeno opremo (okna, vrata, police, vgrajena strojno in elektroinštalacijska oprema –stikala, radiatorji …), stikovanje z oblogami sten, stropov in tlakov (zaključne letve, tesnjenje stikov brez razpok, dilatacije).</t>
  </si>
  <si>
    <t xml:space="preserve">Tehnološki elaborat vključuje tehnično mapo in plan nadzora del. V njem mora izvajalec upoštevati določila te smernice tudi glede priprave podlage, možnosti za delo in izbire ustreznih materialov. 
Izvajalec mora izdelati plan dela glede na ugotovljeno stanje podlage, ugotovljene delovne razmere in načrt pregleda izvedenih del, pri čemer mora upoštevati zahteve proizvajalca vgrajenih proizvodov in projektanta. 
Izvajalec del mora na gradbišče pred začetkom del dostaviti dokumentacijo, zbrano v tehnični mapi, ki mora zajemati: 
• opis proizvodov in del, 
• izjavo o lastnostih za proizvode in kopijo oznake CE za proizvode (če je proizvod označen z oznako CE), 
• povzetek lastnosti proizvodov in njihovo primerjavo s projektnimi zahtevami, 
• navodila za vgradnjo, 
• garancijsko izjavo (kjer je to primerno), 
• navodila za vzdrževanje, 
• navodila za skladiščenje proizvoda in ravnanje z njim (kjer je to primerno). </t>
  </si>
  <si>
    <t>C.19.1</t>
  </si>
  <si>
    <t xml:space="preserve">Slikarska dela - disperzijski premazi notranjih površin </t>
  </si>
  <si>
    <t>Posebne zahteve - splošna in tehnična določila za premaze površin vseh vrst:</t>
  </si>
  <si>
    <t xml:space="preserve">Premaz notranjih površin s premazi na osnovi akrilnih, akrilno kopolimernih, polimernih ali terpolimernih disperzij, ki se redčijo z vodo.  Podlago je predhodno gladko skitati z disperzijskim polnilom in po potrebi predhodno premazati z akrilnim prednamazom za izravnavo vpojnosti zelo poroznih površin ali prekritje nikotinskih ali drugih madežev. Kitanje se izvede po celotni površini in ga je vključiti v c.e.m. premaza (vključno z brušenjem kita). </t>
  </si>
  <si>
    <t>Premaz se nanaša s čopičem, valjčkom ali razpršilcem. Premaz mora biti paropropusten.</t>
  </si>
  <si>
    <t>C.19.1.2.</t>
  </si>
  <si>
    <r>
      <t xml:space="preserve">Disperzijski premaz </t>
    </r>
    <r>
      <rPr>
        <b/>
        <sz val="10"/>
        <rFont val="Verdana"/>
        <family val="2"/>
        <charset val="238"/>
      </rPr>
      <t>notranjih površin,</t>
    </r>
    <r>
      <rPr>
        <sz val="10"/>
        <rFont val="Verdana"/>
        <family val="2"/>
        <charset val="238"/>
      </rPr>
      <t xml:space="preserve"> </t>
    </r>
    <r>
      <rPr>
        <b/>
        <sz val="10"/>
        <rFont val="Verdana"/>
        <family val="2"/>
        <charset val="238"/>
      </rPr>
      <t xml:space="preserve">obstojen na mokro čiščenje (pralni), </t>
    </r>
    <r>
      <rPr>
        <sz val="10"/>
        <rFont val="Verdana"/>
        <family val="2"/>
        <charset val="238"/>
      </rPr>
      <t>odpornostni razred 1 ali 2 po SIST EN 13300</t>
    </r>
    <r>
      <rPr>
        <b/>
        <sz val="10"/>
        <rFont val="Verdana"/>
        <family val="2"/>
        <charset val="238"/>
      </rPr>
      <t xml:space="preserve"> </t>
    </r>
    <r>
      <rPr>
        <sz val="10"/>
        <rFont val="Verdana"/>
        <family val="2"/>
        <charset val="238"/>
      </rPr>
      <t xml:space="preserve">s predhodnim glajenjem podlage. </t>
    </r>
  </si>
  <si>
    <t># glajenje podlage z disperzijsko notranjo izravnalno maso (običajno v dveh slojih) vključno z osnovnim premazom z akrilno emulzijo ali polimer milroemulzijskim premazom oz. globinsko impregnacijo (odvisno od podlage)</t>
  </si>
  <si>
    <t># kitanje se izvede po celotni površini vključno z brušenjem kita.</t>
  </si>
  <si>
    <r>
      <t xml:space="preserve"># premaz na osnovi vodne disperzije polimernih veziv (običajno v dveh slojih) z nizko vsebnostjo lahko hlapnih organskih snovi VOC (zahteva EU kategorija A/b </t>
    </r>
    <r>
      <rPr>
        <sz val="10"/>
        <rFont val="Calibri"/>
        <family val="2"/>
        <charset val="238"/>
      </rPr>
      <t>≤100),</t>
    </r>
    <r>
      <rPr>
        <sz val="10"/>
        <rFont val="Verdana"/>
        <family val="2"/>
        <charset val="238"/>
      </rPr>
      <t xml:space="preserve"> brez vsebnosti težkih kovin.</t>
    </r>
  </si>
  <si>
    <t>C.19.1.2.1.</t>
  </si>
  <si>
    <r>
      <rPr>
        <b/>
        <sz val="10"/>
        <rFont val="Verdana"/>
        <family val="2"/>
        <charset val="238"/>
      </rPr>
      <t>Disperzijski premaz znotraj, beton, pralno</t>
    </r>
    <r>
      <rPr>
        <sz val="10"/>
        <rFont val="Verdana"/>
        <family val="2"/>
        <charset val="238"/>
      </rPr>
      <t>; gladka izvedba površine, obstojna na mokro čiščenje, na betonske stene ali stropove</t>
    </r>
  </si>
  <si>
    <t># pozicija: betonske površine (variantna postavka)</t>
  </si>
  <si>
    <t>C.19.1.2.1.GH</t>
  </si>
  <si>
    <t>C.19.1.3.</t>
  </si>
  <si>
    <r>
      <t xml:space="preserve">Disperzijski premaz notranjih površin, </t>
    </r>
    <r>
      <rPr>
        <b/>
        <sz val="10"/>
        <rFont val="Verdana"/>
        <family val="2"/>
        <charset val="238"/>
      </rPr>
      <t xml:space="preserve">obstojen na obris </t>
    </r>
    <r>
      <rPr>
        <sz val="10"/>
        <rFont val="Verdana"/>
        <family val="2"/>
        <charset val="238"/>
      </rPr>
      <t>(brez predhodega glajenja podlage).</t>
    </r>
  </si>
  <si>
    <t># premaz podlage z osnovnim premazom z akrilno emulzijo.</t>
  </si>
  <si>
    <r>
      <t xml:space="preserve"># premaz na osnovi vodne disperzije polimernih veziv (običajno v dveh slojih) z nizko vsebnostjo lahko hlapnih organskih snovi VOC (zahteva EU kategorija A/a </t>
    </r>
    <r>
      <rPr>
        <sz val="10"/>
        <rFont val="Calibri"/>
        <family val="2"/>
        <charset val="238"/>
      </rPr>
      <t>≤30),</t>
    </r>
    <r>
      <rPr>
        <sz val="10"/>
        <rFont val="Verdana"/>
        <family val="2"/>
        <charset val="238"/>
      </rPr>
      <t xml:space="preserve"> brez vsebnosti težkih kovin.</t>
    </r>
  </si>
  <si>
    <t>C.19.1.3.1.</t>
  </si>
  <si>
    <r>
      <rPr>
        <b/>
        <sz val="10"/>
        <rFont val="Verdana"/>
        <family val="2"/>
        <charset val="238"/>
      </rPr>
      <t>Disperzijski premaz znotraj, beton, obst. na obris</t>
    </r>
    <r>
      <rPr>
        <sz val="10"/>
        <rFont val="Verdana"/>
        <family val="2"/>
        <charset val="238"/>
      </rPr>
      <t>; gladka izvedba površine, obstojna na suho brisanje, na betonske stene ali stropove</t>
    </r>
  </si>
  <si>
    <t># pozicija: betonske površine; (variantna postavka)</t>
  </si>
  <si>
    <t>C.19.1.3.1.GH</t>
  </si>
  <si>
    <t>C.19.2</t>
  </si>
  <si>
    <t xml:space="preserve">Slikarska dela - disperzijski premazi zunanjih površin </t>
  </si>
  <si>
    <t xml:space="preserve">Premaz notranjih površin s premazi na osnovi akrilnih, akrilno kopolimernih, polimernih ali terpolimernih disperzij, ki se redčijo z vodo.  Podlago je predhodno gladko skitati s fasadnim (cementnim) polnilom in po potrebi predhodno premazati z akrilnim prednamazom ali  polimer milroemulzijskim premazom oz. globinsko impregnacijo (odvisno od podlege) za izravnavo vpojnosti zelo poroznih površin ali prekritje nikotinskih ali drugih madežev. Kitanje se izvede po celotni površini in ga je vključiti v c.e.m. premaza (vključno z brušenjem kita). </t>
  </si>
  <si>
    <t>Premaz se nanaša s čopičem, valjčkom ali razpršilcem. Premaz mora biti paropropusten in vremensko obstojen.</t>
  </si>
  <si>
    <t>C.19.2.1</t>
  </si>
  <si>
    <r>
      <t xml:space="preserve">Fasadni premaz </t>
    </r>
    <r>
      <rPr>
        <b/>
        <sz val="10"/>
        <rFont val="Verdana"/>
        <family val="2"/>
        <charset val="238"/>
      </rPr>
      <t>zunanjih površin,</t>
    </r>
    <r>
      <rPr>
        <sz val="10"/>
        <rFont val="Verdana"/>
        <family val="2"/>
        <charset val="238"/>
      </rPr>
      <t xml:space="preserve"> </t>
    </r>
    <r>
      <rPr>
        <b/>
        <sz val="10"/>
        <rFont val="Verdana"/>
        <family val="2"/>
        <charset val="238"/>
      </rPr>
      <t xml:space="preserve">vodoodbojen </t>
    </r>
    <r>
      <rPr>
        <sz val="10"/>
        <rFont val="Verdana"/>
        <family val="2"/>
        <charset val="238"/>
      </rPr>
      <t>s predhodnim glajenjem podlage.</t>
    </r>
  </si>
  <si>
    <t># glajenje podlage z disperzijsko zunanjo izravnalno maso (običajno na cementni osnovi in v dveh slojih) vključno z osnovnim polimer milroemulzijskim premazom oz. globinsko impregnacijo.</t>
  </si>
  <si>
    <t># fasadni premaz na osnovi vodne disperzije polimernih veziv (običajno v dveh slojih) z nizko vsebnostjo lahko hlapnih organskih snovi VOC (zahteva EU kategorija A/c ≤40). Nizko navzemanje vode W24 ≤6 kg/m2h0,5 PO EN 1062-3 (razred III).</t>
  </si>
  <si>
    <t>C.19.2.1.1.</t>
  </si>
  <si>
    <r>
      <rPr>
        <b/>
        <sz val="10"/>
        <rFont val="Verdana"/>
        <family val="2"/>
        <charset val="238"/>
      </rPr>
      <t>Fasadni premaz zunaj, beton, vodoodbojen</t>
    </r>
    <r>
      <rPr>
        <sz val="10"/>
        <rFont val="Verdana"/>
        <family val="2"/>
        <charset val="238"/>
      </rPr>
      <t>; gladka izvedba površine, vodoodbojna, na betonske stene ali stropove</t>
    </r>
  </si>
  <si>
    <t>C.19.2.1.1.GH</t>
  </si>
  <si>
    <t>C.19.2.2</t>
  </si>
  <si>
    <r>
      <t xml:space="preserve">Fasadni premaz </t>
    </r>
    <r>
      <rPr>
        <b/>
        <sz val="10"/>
        <rFont val="Verdana"/>
        <family val="2"/>
        <charset val="238"/>
      </rPr>
      <t>zunanjih površin,</t>
    </r>
    <r>
      <rPr>
        <sz val="10"/>
        <rFont val="Verdana"/>
        <family val="2"/>
        <charset val="238"/>
      </rPr>
      <t xml:space="preserve"> </t>
    </r>
    <r>
      <rPr>
        <b/>
        <sz val="10"/>
        <rFont val="Verdana"/>
        <family val="2"/>
        <charset val="238"/>
      </rPr>
      <t xml:space="preserve">vodoodbojen </t>
    </r>
    <r>
      <rPr>
        <sz val="10"/>
        <rFont val="Verdana"/>
        <family val="2"/>
        <charset val="238"/>
      </rPr>
      <t>(brez predhodnega glajenja podlage).</t>
    </r>
  </si>
  <si>
    <t># izvedba osnovnega polimer milroemulzijskega premaza oz. globinske impregnacije.</t>
  </si>
  <si>
    <t>B.19.2.2.1.</t>
  </si>
  <si>
    <t>C.19.2.2.1.GH</t>
  </si>
  <si>
    <t>C.19.5.</t>
  </si>
  <si>
    <t xml:space="preserve">Pleskarska dela </t>
  </si>
  <si>
    <t>Posebne zahteve - splošna in tehnična določila za pleskanje lesenih in ključavničarskih izdelkov:</t>
  </si>
  <si>
    <t>Kompatibilnost vgrajenih materialov:</t>
  </si>
  <si>
    <t>V kolikor se ne vgrajujejo materiali istega proizvajalca oslojevalnega postopka, je njihovo kompatibilnost dokazati s strani izvajalca. V primeru obnove površin izvajalec jamči za kompatibilnost novih premazov s preostalimi starimi premazi.</t>
  </si>
  <si>
    <t>Materiali za pleskanje:</t>
  </si>
  <si>
    <t>Premazne materiale je na gradbišče dostaviti v originalni embalaži proizvajalca in sa komaj tam lahko prelijejo v delovne posode. Pri nanosih je obvezno upoštevati navodila proizvajalca.</t>
  </si>
  <si>
    <t xml:space="preserve">Pleskarska dela se obračunajo po dejansko izvedenih površinah. </t>
  </si>
  <si>
    <t xml:space="preserve">Pri oknih merimo širino in višino znotraj od ometa do ometa. Zmnožek širina x višina se množi s faktorjem 2,9 za dvojna okna, s faktorjem 1,45 za enojna okna brez obloge, s faktorjem 1,60 pri enojnih oknih z oblogo in faktorjem 2,40 pri vezanih oknih. V tem obračunu je zajet okvir okna, krilo okna in okenska deska pri dvojnih oknih. Škatle za rolete se obračunajo posebej po m2. </t>
  </si>
  <si>
    <t>Zasteklena vrata se obračunavajo kot okna. Zasteklene stene se obračunavajo po stvarni kvadraturi od ometa do ometa, vsako stran za sebe brez ozira na prečke in pokončnike. Polna vrata se obračunavajo po obojestranski površini krila z razvito širino podboja.</t>
  </si>
  <si>
    <t>Kovinska vrata, okna in pregradne stene se obračunavajo kot leseni izdelki.</t>
  </si>
  <si>
    <t xml:space="preserve">Površine kovinskih rešetk, ograj in vrat v ograji se obračunavajo po naslednjih kategorijah zahtevnosti izvedbe: </t>
  </si>
  <si>
    <t xml:space="preserve"># K1 - pri enostavno obdelanih izdelkih z ravnimi horizontalnimi in vertikalnimi palicami merimo enkratno projekcijo ograje </t>
  </si>
  <si>
    <t># K2 - pri ograji bogatejše izdelave z okraski in horizontalnimi in vertikalnimi palicami obračunavamo dvakratno površino projekcije</t>
  </si>
  <si>
    <t xml:space="preserve"># K3 - pri ograji bogate izdelave z ornamenti, meandri in listi z mnogimi polnimi polji obračunavamo obojestransko površino, pomnoženo s faktorjem 1,50 </t>
  </si>
  <si>
    <t># K4 - pri ograji s pleteno mrežo do 4 cm velikimi pantljami obračunavamo  obojestransko površino, pomnoženo s faktorjem 1,50</t>
  </si>
  <si>
    <t>Oplesk cevi obračunavamo po stvarno popleskani razviti površini.</t>
  </si>
  <si>
    <t>C.19.5.1.</t>
  </si>
  <si>
    <t>Pleskanje ključavničarskih izdelkov</t>
  </si>
  <si>
    <t>Premaz kovinskih površin s premazi na osnovi alkidnih ali poliuretanskih smol in topil oz. vodnih disperzij akrilnih veziv.</t>
  </si>
  <si>
    <t xml:space="preserve">Podlago zaključnega premaza je po potrebi očistiti in popraviti morebitna nezaščitena mesta, kar je vključiti v c.e.m. opleska. Nanos temeljnega antikorozivnega premaza (1 do 2 krat) je obvezen, v kolikor proizvod za finalni premaz ne združuje obeh funkcij. </t>
  </si>
  <si>
    <t xml:space="preserve">Zaključni premaz (običajno v dveh slojih) z nizko vsebnostjo lahko hlapnih organskih snovi VOC (zahteva EU kategorija A/d ≤130). </t>
  </si>
  <si>
    <t xml:space="preserve">Premaz se nanaša s čopičem, valjčkom ali razpršilcem. </t>
  </si>
  <si>
    <t>Premaz mora vremensko obstojen in mora imeti dobro oprijemljivot na površino.</t>
  </si>
  <si>
    <t>C.19.5.1.1.</t>
  </si>
  <si>
    <r>
      <rPr>
        <b/>
        <sz val="10"/>
        <rFont val="Verdana"/>
        <family val="2"/>
        <charset val="238"/>
      </rPr>
      <t>Pleskanje ključavničarskih izdelkov</t>
    </r>
    <r>
      <rPr>
        <sz val="10"/>
        <rFont val="Verdana"/>
        <family val="2"/>
        <charset val="238"/>
      </rPr>
      <t>; s pokrivno barvo po izboru naročnika, mat površina</t>
    </r>
  </si>
  <si>
    <t># pozicija: drobni ključavničarski izdelki, v kolikor njihov oplesk ni zajet že v opisu ključavničarskih ali drugih del; pleskanje jaškovnih vrat dvigal (variantna postavka)</t>
  </si>
  <si>
    <t>C.19.5.1.1.GH</t>
  </si>
  <si>
    <t>C.19.5.5.</t>
  </si>
  <si>
    <t xml:space="preserve">Pleskanje mineralnih površin </t>
  </si>
  <si>
    <t>Premaz mineralnih površin s premazi na epoksidni, poliuretanski, ali akrilni osnovi.</t>
  </si>
  <si>
    <t xml:space="preserve">Podlago zaključnega premaza je po potrebi očistiti in popraviti morebitna nezaščitena mesta, kar je vključiti v c.e.m. opleska. Nanos osnovnega premaza (1 do 2 krat) je obvezen, v kolikor proizvod za finalni premaz ne združuje obeh funkcij. </t>
  </si>
  <si>
    <t>Zaključni eno ali več komponenetni premaz (običajno v dveh slojih) z visoko kemijsko odpornostjo in vodoodponostjo.</t>
  </si>
  <si>
    <t>Premaz mora vremensko obstojen (v kolikor se uporablja zunaj) in mora imeti dobro oprijemljivot na površino.</t>
  </si>
  <si>
    <t>C.19.5.5.1.</t>
  </si>
  <si>
    <r>
      <t xml:space="preserve">Tankoslojni epoksi premaz, beton; </t>
    </r>
    <r>
      <rPr>
        <sz val="10"/>
        <rFont val="Verdana"/>
        <family val="2"/>
        <charset val="238"/>
      </rPr>
      <t>pigmentirana epoksidna smola z visoko kemijsko odpornostjo na betonsko podlago</t>
    </r>
  </si>
  <si>
    <t># pozicija: variantna postavka</t>
  </si>
  <si>
    <t>C.19.5.5.1.GH</t>
  </si>
  <si>
    <t>C.19.5.5.2.</t>
  </si>
  <si>
    <r>
      <t xml:space="preserve">Akrilni premaz betonskih površin;  </t>
    </r>
    <r>
      <rPr>
        <sz val="10"/>
        <rFont val="Verdana"/>
        <family val="2"/>
        <charset val="238"/>
      </rPr>
      <t xml:space="preserve">enokomponentni akrilni (protiprašni) premaz betonskih površin ali estriha, za nizke ali srednje obremenitve (hoja ali občasna vožnja z osebnimi vozili) </t>
    </r>
  </si>
  <si>
    <t># pozicija: tla tehničnih prostorov in jaškov, ….</t>
  </si>
  <si>
    <t>C.19.5.5.2.GH</t>
  </si>
  <si>
    <r>
      <t xml:space="preserve">Organizacija in ureditev gradbišča v skladu z Varnostnim načrtom in Načrtom ureditve gradbišča:
* postavitev gradbiščne ograje in zaščitne ograje,
* postavitev gradbiščne table dim. 220/250, tehnične značilnosti: ime operacije in glavni cilj operacije, simbol Unije, navedba Unije ali skladov morajo zavzemati najmanj 25% celotnega panoja.
</t>
    </r>
    <r>
      <rPr>
        <b/>
        <i/>
        <u/>
        <sz val="10"/>
        <rFont val="Verdana"/>
        <family val="2"/>
        <charset val="238"/>
      </rPr>
      <t>Opomba: Pred izdelavo mora naročnik potrditi izgled gradbiščne table.</t>
    </r>
    <r>
      <rPr>
        <sz val="10"/>
        <rFont val="Verdana"/>
        <family val="2"/>
        <charset val="238"/>
      </rPr>
      <t xml:space="preserve">
* postavitev opozorilnih tabel in znakov,
* postavitev gradbiščih provizorijev za potrebe delovanja gradbišča (pisarne, skladišča, sanitarije, garderobe, jedilnica, umivalnica, ...),
* postavitev mobilne pralne ploščadi na izhodu iz gradbišča,
* naprava podlage za postavitev dvigal,
* namestitev zaščitnih naprav,
* namestitev omaric za nudenje prve pomoči,
* postavitev žerjava,
* zagotoviti fizično in tehnično varovanje,
* izvedba in ureditev dostopnih poti do gradbišča ter začasnega parkiranja za vozila izvajalcev. Zajeti tudi postopek za pridobivanje dovoljenja za začasno prometno ureditev in zaporo ceste vključno z izdelavo vse potrebne projektne dokumentacije. Izvajalec krije vse stroške nadomestil za čas trajanja zapore ceste.
V ceni upoštevati prilagajanje organizacije gradbišča dinamiki dela, postavitve, po potrebi večkratne prestavitve, amortizacijo ali najem za ves čas trajanja gradbišča ter odstranitev po dokončanih delih, vzpostavitev v prvotno stanje in finalno čiščenje gradbišča.
</t>
    </r>
  </si>
  <si>
    <r>
      <t>Etapa 1 (površina gradbišča 9.931 m</t>
    </r>
    <r>
      <rPr>
        <vertAlign val="superscript"/>
        <sz val="10"/>
        <rFont val="Verdana"/>
        <family val="2"/>
        <charset val="238"/>
      </rPr>
      <t>2</t>
    </r>
    <r>
      <rPr>
        <sz val="10"/>
        <rFont val="Verdana"/>
        <family val="2"/>
        <charset val="238"/>
      </rPr>
      <t>)</t>
    </r>
  </si>
  <si>
    <r>
      <t>Etapa 2 (površina gradbišča 8.521 m</t>
    </r>
    <r>
      <rPr>
        <vertAlign val="superscript"/>
        <sz val="10"/>
        <rFont val="Verdana"/>
        <family val="2"/>
        <charset val="238"/>
      </rPr>
      <t>2</t>
    </r>
    <r>
      <rPr>
        <sz val="10"/>
        <rFont val="Verdana"/>
        <family val="2"/>
        <charset val="238"/>
      </rPr>
      <t>)</t>
    </r>
  </si>
  <si>
    <t>1.02.a.1.</t>
  </si>
  <si>
    <t>1.02.a.2.</t>
  </si>
  <si>
    <t>1.02.b.1.</t>
  </si>
  <si>
    <t>1.02.b.2.</t>
  </si>
  <si>
    <t>Izvedba uradne zakoličbe objektov pred pričetkom gradnje, po projektu zakoličbe:
* prenos tlorisa zunanjega oboda načrtovanih objektov na teren znotraj gradbene parcele, 
* groba in fina zakoličba profilov,
* postavitev in zavarovanje gradbenih profilov za čas gradnje in prenos geodetskih točk na profile.
V ceno zajeti strošek geodeta, izmere in izdelavo zapisnika o zakoličbi objekta. Le tega je dostaviti naročniku za postopek priglasitve del na UE.
Obračun po kompletni zakoličbi objekta.</t>
  </si>
  <si>
    <t>1.04.a.</t>
  </si>
  <si>
    <t>1.04.b.</t>
  </si>
  <si>
    <t>1.04.c.</t>
  </si>
  <si>
    <t>1.04.d.</t>
  </si>
  <si>
    <t>1.04.e.</t>
  </si>
  <si>
    <t>1.04.f.</t>
  </si>
  <si>
    <t>1.04.g.</t>
  </si>
  <si>
    <t>2.01.a</t>
  </si>
  <si>
    <t>2.01.b</t>
  </si>
  <si>
    <r>
      <t>m</t>
    </r>
    <r>
      <rPr>
        <vertAlign val="superscript"/>
        <sz val="10"/>
        <rFont val="Verdana"/>
        <family val="2"/>
        <charset val="238"/>
      </rPr>
      <t>2</t>
    </r>
  </si>
  <si>
    <t>2.03.</t>
  </si>
  <si>
    <t>Kompletno rušenje obstoječega tampona v deb. 40 cm z ter odvozom na deponijo gradbišča.</t>
  </si>
  <si>
    <t>2.04.</t>
  </si>
  <si>
    <t>Kompletno rušenje obstoječega betonskega robnika 15/25 cm in odvoz registriranemu zbiralcu ali odstranjevalcu ter izstavitev evidenčnih listov naročniku.</t>
  </si>
  <si>
    <t>2.05.</t>
  </si>
  <si>
    <t>Kompletno rušenje obstoječega revizijskega jaška ter odvoz registriranemu zbiralcu ali odstranjevalcu ter izstavitev evidenčnih listov naročniku.</t>
  </si>
  <si>
    <t>2.06.</t>
  </si>
  <si>
    <t>Kompletno rušenje obstoječe opuščene kanalizacije in odvoz registriranemu zbiralcu ali odstranjevalcu ter izstavitev evidenčnih listov naročniku.</t>
  </si>
  <si>
    <t>2.07.</t>
  </si>
  <si>
    <t>Kompletno rušenje obstoječega vodovoda in odvoz registriranemu zbiralcu ali odstranjevalcu ter izstavitev evidenčnih listov naročniku.</t>
  </si>
  <si>
    <t>2.08.</t>
  </si>
  <si>
    <t>Kompletna odstranitev obstoječih prometnih znakov vključno z drogovi in temelji</t>
  </si>
  <si>
    <t>2.09.</t>
  </si>
  <si>
    <t>Kompletna odstranitev obstoječe odbojne ograje vključno s temelji</t>
  </si>
  <si>
    <t>2.10.</t>
  </si>
  <si>
    <t>2.10.a</t>
  </si>
  <si>
    <t>2.10.b</t>
  </si>
  <si>
    <t>PODZEMNI DEL ODTOČNE METEORNE in FEKALNE KANALIZACIJE ZGRADBE, PESKOLOVI, LINIJSKI POŽIRALNIKI</t>
  </si>
  <si>
    <t xml:space="preserve"># Za potrditev in morebitno dopolnitev podanih geotehničnih navodil, kakor tudi za nadzor nad  izvajanjem
tekoče kontrole izvajanja zemeljskih del mora biti predviden geotehnični nadzor
</t>
  </si>
  <si>
    <t>B.2.1.</t>
  </si>
  <si>
    <t>Izvedba zemeljskih del skladno z splošnimi tehničnimi zahtevami, navedenimi v B.1. delih ter v uvodu teh del navedenih.</t>
  </si>
  <si>
    <t>B.2.1.3.</t>
  </si>
  <si>
    <t>B.2.1.3.B2.</t>
  </si>
  <si>
    <t>B.2.1.3.B3.</t>
  </si>
  <si>
    <t>B.2.1.3.B5.</t>
  </si>
  <si>
    <t>B.2.1.3.B6.</t>
  </si>
  <si>
    <t>B.2.1.3.B8.</t>
  </si>
  <si>
    <t>B.2.1.3.B9.</t>
  </si>
  <si>
    <t>B.2.1.4.</t>
  </si>
  <si>
    <t>B.2.1.4.B2.</t>
  </si>
  <si>
    <t>B.2.1.4.B3.</t>
  </si>
  <si>
    <t>B.2.1.4.B5.</t>
  </si>
  <si>
    <t>B.2.1.4.B6.</t>
  </si>
  <si>
    <t>B.2.1.4.B8.</t>
  </si>
  <si>
    <t>B.2.1.4.B9.</t>
  </si>
  <si>
    <t>B.2.1.7.</t>
  </si>
  <si>
    <t>B.2.1.7.B2.</t>
  </si>
  <si>
    <t>B.2.1.7.B3.</t>
  </si>
  <si>
    <t>B.2.1.7.B5.</t>
  </si>
  <si>
    <t>B.2.1.7.B6.</t>
  </si>
  <si>
    <t>B.2.1.7.B8.</t>
  </si>
  <si>
    <t>B.2.1.7.B9.</t>
  </si>
  <si>
    <t>B.2.2.</t>
  </si>
  <si>
    <t>B.2.2.5.</t>
  </si>
  <si>
    <t>lokacija: v trajno ali zašasno deponijo po izbiri Izvajalca če ni s strani Naročnika določeno drugače (območje MOC).</t>
  </si>
  <si>
    <t>B.2.2.5.B2.</t>
  </si>
  <si>
    <t>B.2.2.5.B3.</t>
  </si>
  <si>
    <t>B.2.2.5.B5.</t>
  </si>
  <si>
    <t>B.2.2.5.B6.</t>
  </si>
  <si>
    <t>B.2.2.5.B8.</t>
  </si>
  <si>
    <t>B.2.2.5.B9.</t>
  </si>
  <si>
    <t>B.2.3.</t>
  </si>
  <si>
    <t>B.2.3.1.</t>
  </si>
  <si>
    <t>B.2.3.1.B2.</t>
  </si>
  <si>
    <t>B.2.3.1.B3.</t>
  </si>
  <si>
    <t>B.2.3.1.B5.</t>
  </si>
  <si>
    <t>B.2.3.1.B6.</t>
  </si>
  <si>
    <t>B.2.3.1.B8.</t>
  </si>
  <si>
    <t>B.2.3.1.B9.</t>
  </si>
  <si>
    <t>B.2.3.2.</t>
  </si>
  <si>
    <t>Vertikalno cev nad koto talne AB plošče začasno zatesniti s tipskim PVC čepom.</t>
  </si>
  <si>
    <t>B.2.3.2.1.B2.</t>
  </si>
  <si>
    <t>B.2.3.2.1.B3.</t>
  </si>
  <si>
    <t>B.2.3.2.1.B5.</t>
  </si>
  <si>
    <t>B.2.3.2.1.B6.</t>
  </si>
  <si>
    <t>B.2.3.2.1.B8.</t>
  </si>
  <si>
    <t>B.2.3.2.1.B9.</t>
  </si>
  <si>
    <t>B.2.3.2.2.B2.</t>
  </si>
  <si>
    <t>B.2.3.2.2.B3.</t>
  </si>
  <si>
    <t>B.2.3.2.2.B5.</t>
  </si>
  <si>
    <t>B.2.3.2.2.B6.</t>
  </si>
  <si>
    <t>B.2.3.2.2.B8.</t>
  </si>
  <si>
    <t>B.2.3.2.2.B9.</t>
  </si>
  <si>
    <t>B.2.3.2.3.B2.</t>
  </si>
  <si>
    <t>B.2.3.2.3.B3.</t>
  </si>
  <si>
    <t>B.2.3.2.3.B5.</t>
  </si>
  <si>
    <t>B.2.3.2.3.B6.</t>
  </si>
  <si>
    <t>B.2.3.2.3.B8.</t>
  </si>
  <si>
    <t>B.2.3.2.3.B9.</t>
  </si>
  <si>
    <t>B.2.3.5.</t>
  </si>
  <si>
    <t>B.2.3.5.B2.</t>
  </si>
  <si>
    <t>B.2.3.5.B3.</t>
  </si>
  <si>
    <t>B.2.3.5.B5.</t>
  </si>
  <si>
    <t>B.2.3.5.B6.</t>
  </si>
  <si>
    <t>B.2.3.5.B8.</t>
  </si>
  <si>
    <t>B.2.3.5.B9.</t>
  </si>
  <si>
    <t>B.2.3.6.</t>
  </si>
  <si>
    <t>B.2.3.6.B2.</t>
  </si>
  <si>
    <t>B.2.3.6.B3.</t>
  </si>
  <si>
    <t>B.2.3.6.B5.</t>
  </si>
  <si>
    <t>B.2.3.6.B6.</t>
  </si>
  <si>
    <t>B.2.3.6.B8.</t>
  </si>
  <si>
    <t>B.2.3.6.B9.</t>
  </si>
  <si>
    <r>
      <rPr>
        <sz val="10"/>
        <rFont val="Verdana"/>
        <family val="2"/>
        <charset val="238"/>
      </rPr>
      <t xml:space="preserve"># </t>
    </r>
    <r>
      <rPr>
        <u/>
        <sz val="10"/>
        <rFont val="Verdana"/>
        <family val="2"/>
        <charset val="238"/>
      </rPr>
      <t>Višina poslikave sten in zidov:</t>
    </r>
    <r>
      <rPr>
        <sz val="10"/>
        <rFont val="Verdana"/>
        <family val="2"/>
        <charset val="238"/>
      </rPr>
      <t xml:space="preserve"> Če niso podane višine, je v cene enote mere slikanja zidov vkalkulirati stroške izvedbe do višine 3,2. Nadomestilo za težavnost zidanja nad višino 3,2 m je urejeno z doplačili, v katere je vkalkulirati stroške dodatnega odranja. Pri tem se doplačilo nanaša samo na višino nad 3,2 m.</t>
    </r>
  </si>
  <si>
    <r>
      <rPr>
        <sz val="10"/>
        <rFont val="Verdana"/>
        <family val="2"/>
        <charset val="238"/>
      </rPr>
      <t xml:space="preserve"># </t>
    </r>
    <r>
      <rPr>
        <u/>
        <sz val="10"/>
        <rFont val="Verdana"/>
        <family val="2"/>
        <charset val="238"/>
      </rPr>
      <t>priprava površine</t>
    </r>
    <r>
      <rPr>
        <sz val="10"/>
        <rFont val="Verdana"/>
        <family val="2"/>
        <charset val="238"/>
      </rPr>
      <t>: odstranitev manjših obrizgov ometa in hrapavosti je vkalkulirati v c.e.m. slikarskih ali pleskarskih del</t>
    </r>
  </si>
  <si>
    <t>B.19.1</t>
  </si>
  <si>
    <t>B.19.1.1</t>
  </si>
  <si>
    <r>
      <rPr>
        <sz val="10"/>
        <rFont val="Verdana"/>
        <family val="2"/>
        <charset val="238"/>
      </rPr>
      <t xml:space="preserve">Disperzijski premaz notranjih površin, </t>
    </r>
    <r>
      <rPr>
        <b/>
        <sz val="10"/>
        <rFont val="Verdana"/>
        <family val="2"/>
        <charset val="238"/>
      </rPr>
      <t>obstojen na obris</t>
    </r>
    <r>
      <rPr>
        <sz val="10"/>
        <rFont val="Verdana"/>
        <family val="2"/>
        <charset val="238"/>
      </rPr>
      <t xml:space="preserve"> s predhodnim glajenjem podlage.</t>
    </r>
  </si>
  <si>
    <t># glajenje podlage z disperzijsko notranjo izravnalno maso (običajno v dveh slojih) vključno z osnovnim premazom z akrilno emulzijo.</t>
  </si>
  <si>
    <r>
      <rPr>
        <sz val="10"/>
        <rFont val="Verdana"/>
        <family val="2"/>
        <charset val="238"/>
      </rPr>
      <t xml:space="preserve"># premaz na osnovi vodne disperzije polimernih veziv (običajno v dveh slojih) z nizko vsebnostjo lahko hlapnih organskih snovi VOC (zahteva EU kategorija A/a </t>
    </r>
    <r>
      <rPr>
        <sz val="10"/>
        <rFont val="Calibri"/>
        <family val="2"/>
        <charset val="238"/>
      </rPr>
      <t>≤30),</t>
    </r>
    <r>
      <rPr>
        <sz val="10"/>
        <rFont val="Verdana"/>
        <family val="2"/>
        <charset val="238"/>
      </rPr>
      <t xml:space="preserve"> brez vsebnosti težkih kovin.</t>
    </r>
  </si>
  <si>
    <t>B.19.1.1.1.</t>
  </si>
  <si>
    <r>
      <rPr>
        <sz val="10"/>
        <rFont val="Verdana"/>
        <family val="2"/>
        <charset val="238"/>
      </rPr>
      <t xml:space="preserve"># pozicija: </t>
    </r>
    <r>
      <rPr>
        <b/>
        <sz val="10"/>
        <rFont val="Verdana"/>
        <family val="2"/>
        <charset val="238"/>
      </rPr>
      <t>betonske površine</t>
    </r>
    <r>
      <rPr>
        <sz val="10"/>
        <rFont val="Verdana"/>
        <family val="2"/>
        <charset val="238"/>
      </rPr>
      <t>, glej načrte arhitekture</t>
    </r>
  </si>
  <si>
    <t>B.19.1.1.1.B2</t>
  </si>
  <si>
    <t>B.19.1.1.1.B3</t>
  </si>
  <si>
    <t>B.19.1.1.1.B5</t>
  </si>
  <si>
    <t>B.19.1.1.1.B6</t>
  </si>
  <si>
    <t>B.19.1.1.1.B8</t>
  </si>
  <si>
    <t>B.19.1.1.1.B9</t>
  </si>
  <si>
    <t>B.19.1.1.2.</t>
  </si>
  <si>
    <r>
      <rPr>
        <b/>
        <sz val="10"/>
        <rFont val="Verdana"/>
        <family val="2"/>
        <charset val="238"/>
      </rPr>
      <t>Disperzijski premaz znotraj, MK površine, obst. na obris</t>
    </r>
    <r>
      <rPr>
        <sz val="10"/>
        <rFont val="Verdana"/>
        <family val="2"/>
        <charset val="238"/>
      </rPr>
      <t>; gladka izvedba površine, obstojna na suho brisanje, na suhomontažne mavčno kartonske stene ali stropove</t>
    </r>
  </si>
  <si>
    <r>
      <rPr>
        <sz val="10"/>
        <rFont val="Verdana"/>
        <family val="2"/>
        <charset val="238"/>
      </rPr>
      <t xml:space="preserve"># pozicija: </t>
    </r>
    <r>
      <rPr>
        <b/>
        <sz val="10"/>
        <rFont val="Verdana"/>
        <family val="2"/>
        <charset val="238"/>
      </rPr>
      <t>MK površine</t>
    </r>
    <r>
      <rPr>
        <sz val="10"/>
        <rFont val="Verdana"/>
        <family val="2"/>
        <charset val="238"/>
      </rPr>
      <t>, glej načrte arhitekture</t>
    </r>
  </si>
  <si>
    <t>B.19.1.1.2.B2</t>
  </si>
  <si>
    <t>B.19.1.1.2.B3</t>
  </si>
  <si>
    <t>B.19.1.1.2.B5</t>
  </si>
  <si>
    <t>B.19.1.1.2.B6</t>
  </si>
  <si>
    <t>B.19.1.1.2.B8</t>
  </si>
  <si>
    <t>B.19.1.1.2.B9</t>
  </si>
  <si>
    <t>B.19.1.1.3.</t>
  </si>
  <si>
    <r>
      <rPr>
        <b/>
        <sz val="10"/>
        <rFont val="Verdana"/>
        <family val="2"/>
        <charset val="238"/>
      </rPr>
      <t>Disperzijski premaz znotraj, omet, obst. na obris</t>
    </r>
    <r>
      <rPr>
        <sz val="10"/>
        <rFont val="Verdana"/>
        <family val="2"/>
        <charset val="238"/>
      </rPr>
      <t>; gladka izvedba površine, obstojna na suho brisanje, na ometane stene ali stropove</t>
    </r>
  </si>
  <si>
    <r>
      <rPr>
        <sz val="10"/>
        <rFont val="Verdana"/>
        <family val="2"/>
        <charset val="238"/>
      </rPr>
      <t xml:space="preserve"># pozicija: </t>
    </r>
    <r>
      <rPr>
        <b/>
        <sz val="10"/>
        <rFont val="Verdana"/>
        <family val="2"/>
        <charset val="238"/>
      </rPr>
      <t>ometane površine</t>
    </r>
    <r>
      <rPr>
        <sz val="10"/>
        <rFont val="Verdana"/>
        <family val="2"/>
        <charset val="238"/>
      </rPr>
      <t>, glej načrte arhitekture</t>
    </r>
  </si>
  <si>
    <t>B.19.1.1.3.B2</t>
  </si>
  <si>
    <t>B.19.1.1.3.B3</t>
  </si>
  <si>
    <t>B.19.1.1.3.B5</t>
  </si>
  <si>
    <t>B.19.1.1.3.B6</t>
  </si>
  <si>
    <t>B.19.1.1.3.B8</t>
  </si>
  <si>
    <t>B.19.1.1.3.B9</t>
  </si>
  <si>
    <t>B.19.1.2.</t>
  </si>
  <si>
    <r>
      <rPr>
        <sz val="10"/>
        <rFont val="Verdana"/>
        <family val="2"/>
        <charset val="238"/>
      </rPr>
      <t xml:space="preserve">Disperzijski premaz </t>
    </r>
    <r>
      <rPr>
        <b/>
        <sz val="10"/>
        <rFont val="Verdana"/>
        <family val="2"/>
        <charset val="238"/>
      </rPr>
      <t>notranjih površin,</t>
    </r>
    <r>
      <rPr>
        <sz val="10"/>
        <rFont val="Verdana"/>
        <family val="2"/>
        <charset val="238"/>
      </rPr>
      <t xml:space="preserve"> </t>
    </r>
    <r>
      <rPr>
        <b/>
        <sz val="10"/>
        <rFont val="Verdana"/>
        <family val="2"/>
        <charset val="238"/>
      </rPr>
      <t xml:space="preserve">obstojen na mokro čiščenje (pralni), </t>
    </r>
    <r>
      <rPr>
        <sz val="10"/>
        <rFont val="Verdana"/>
        <family val="2"/>
        <charset val="238"/>
      </rPr>
      <t>odpornostni razred 1 ali 2 po SIST EN 13300</t>
    </r>
    <r>
      <rPr>
        <b/>
        <sz val="10"/>
        <rFont val="Verdana"/>
        <family val="2"/>
        <charset val="238"/>
      </rPr>
      <t xml:space="preserve"> </t>
    </r>
    <r>
      <rPr>
        <sz val="10"/>
        <rFont val="Verdana"/>
        <family val="2"/>
        <charset val="238"/>
      </rPr>
      <t xml:space="preserve">s predhodnim glajenjem podlage. </t>
    </r>
  </si>
  <si>
    <r>
      <rPr>
        <sz val="10"/>
        <rFont val="Verdana"/>
        <family val="2"/>
        <charset val="238"/>
      </rPr>
      <t xml:space="preserve"># premaz na osnovi vodne disperzije polimernih veziv (običajno v dveh slojih) z nizko vsebnostjo lahko hlapnih organskih snovi VOC (zahteva EU kategorija A/b </t>
    </r>
    <r>
      <rPr>
        <sz val="10"/>
        <rFont val="Calibri"/>
        <family val="2"/>
        <charset val="238"/>
      </rPr>
      <t>≤100),</t>
    </r>
    <r>
      <rPr>
        <sz val="10"/>
        <rFont val="Verdana"/>
        <family val="2"/>
        <charset val="238"/>
      </rPr>
      <t xml:space="preserve"> brez vsebnosti težkih kovin.</t>
    </r>
  </si>
  <si>
    <t>B.19.1.2.1.</t>
  </si>
  <si>
    <t>B.19.1.2.1.B2</t>
  </si>
  <si>
    <t>B.19.1.2.1.B3</t>
  </si>
  <si>
    <t>B.19.1.2.1.B5</t>
  </si>
  <si>
    <t>B.19.1.2.1.B6</t>
  </si>
  <si>
    <t>B.19.1.2.1.B8</t>
  </si>
  <si>
    <t>B.19.1.2.1.B9</t>
  </si>
  <si>
    <t>B.19.1.2.2.</t>
  </si>
  <si>
    <r>
      <rPr>
        <b/>
        <sz val="10"/>
        <rFont val="Verdana"/>
        <family val="2"/>
        <charset val="238"/>
      </rPr>
      <t>Disperzijski premaz znotraj, MK površine, pralno</t>
    </r>
    <r>
      <rPr>
        <sz val="10"/>
        <rFont val="Verdana"/>
        <family val="2"/>
        <charset val="238"/>
      </rPr>
      <t>; gladka izvedba površine, obstojna na mokro čiščenje, na suhomontažne mavčno kartonske stene ali stropove</t>
    </r>
  </si>
  <si>
    <t>B.19.1.2.2.B2</t>
  </si>
  <si>
    <t>B.19.1.2.2.B3</t>
  </si>
  <si>
    <t>B.19.1.2.2.B5</t>
  </si>
  <si>
    <t>B.19.1.2.2.B6</t>
  </si>
  <si>
    <t>B.19.1.2.2.B8</t>
  </si>
  <si>
    <t>B.19.1.2.2.B9</t>
  </si>
  <si>
    <t>B.19.1.2.3.</t>
  </si>
  <si>
    <r>
      <rPr>
        <b/>
        <sz val="10"/>
        <rFont val="Verdana"/>
        <family val="2"/>
        <charset val="238"/>
      </rPr>
      <t>Disperzijski premaz znotraj, omet, pralno</t>
    </r>
    <r>
      <rPr>
        <sz val="10"/>
        <rFont val="Verdana"/>
        <family val="2"/>
        <charset val="238"/>
      </rPr>
      <t>; gladka izvedba površine, obstojna na mokro čiščenje, na ometane stene ali stropove</t>
    </r>
  </si>
  <si>
    <t>B.19.1.2.3.B2</t>
  </si>
  <si>
    <t>B.19.1.2.3.B3</t>
  </si>
  <si>
    <t>B.19.1.2.3.B5</t>
  </si>
  <si>
    <t>B.19.1.2.3.B6</t>
  </si>
  <si>
    <t>B.19.1.2.3.B8</t>
  </si>
  <si>
    <t>B.19.1.2.3.B9</t>
  </si>
  <si>
    <t>B.19.1.3.</t>
  </si>
  <si>
    <r>
      <rPr>
        <sz val="10"/>
        <rFont val="Verdana"/>
        <family val="2"/>
        <charset val="238"/>
      </rPr>
      <t xml:space="preserve">Disperzijski premaz notranjih površin, </t>
    </r>
    <r>
      <rPr>
        <b/>
        <sz val="10"/>
        <rFont val="Verdana"/>
        <family val="2"/>
        <charset val="238"/>
      </rPr>
      <t xml:space="preserve">obstojen na obris </t>
    </r>
    <r>
      <rPr>
        <sz val="10"/>
        <rFont val="Verdana"/>
        <family val="2"/>
        <charset val="238"/>
      </rPr>
      <t>(brez predhodega glajenja podlage).</t>
    </r>
  </si>
  <si>
    <t>B.19.1.3.1.</t>
  </si>
  <si>
    <t># pozicija: betonske površine; jašek dvigala, stene in strop shramb in tehničnih prostorov, ….</t>
  </si>
  <si>
    <t>B.19.1.3.1.B2</t>
  </si>
  <si>
    <t>B.19.1.3.1.B3</t>
  </si>
  <si>
    <t>B.19.1.3.1.B5</t>
  </si>
  <si>
    <t>B.19.1.3.1.B6</t>
  </si>
  <si>
    <t>B.19.1.3.1.B8</t>
  </si>
  <si>
    <t>B.19.1.3.1.B9</t>
  </si>
  <si>
    <t>B.19.2</t>
  </si>
  <si>
    <t>B.19.2.1</t>
  </si>
  <si>
    <r>
      <rPr>
        <sz val="10"/>
        <rFont val="Verdana"/>
        <family val="2"/>
        <charset val="238"/>
      </rPr>
      <t xml:space="preserve">Fasadni premaz </t>
    </r>
    <r>
      <rPr>
        <b/>
        <sz val="10"/>
        <rFont val="Verdana"/>
        <family val="2"/>
        <charset val="238"/>
      </rPr>
      <t>zunanjih površin,</t>
    </r>
    <r>
      <rPr>
        <sz val="10"/>
        <rFont val="Verdana"/>
        <family val="2"/>
        <charset val="238"/>
      </rPr>
      <t xml:space="preserve"> </t>
    </r>
    <r>
      <rPr>
        <b/>
        <sz val="10"/>
        <rFont val="Verdana"/>
        <family val="2"/>
        <charset val="238"/>
      </rPr>
      <t xml:space="preserve">vodoodbojen </t>
    </r>
    <r>
      <rPr>
        <sz val="10"/>
        <rFont val="Verdana"/>
        <family val="2"/>
        <charset val="238"/>
      </rPr>
      <t>s predhodnim glajenjem podlage.</t>
    </r>
  </si>
  <si>
    <t>B.19.2.1.1.</t>
  </si>
  <si>
    <r>
      <rPr>
        <sz val="10"/>
        <rFont val="Verdana"/>
        <family val="2"/>
        <charset val="238"/>
      </rPr>
      <t xml:space="preserve"># pozicija: zunanje </t>
    </r>
    <r>
      <rPr>
        <b/>
        <sz val="10"/>
        <rFont val="Verdana"/>
        <family val="2"/>
        <charset val="238"/>
      </rPr>
      <t>betonske površine</t>
    </r>
    <r>
      <rPr>
        <sz val="10"/>
        <rFont val="Verdana"/>
        <family val="2"/>
        <charset val="238"/>
      </rPr>
      <t>; bočne in spodnje strani balkonov, nadstrešnic, ….</t>
    </r>
  </si>
  <si>
    <t>B.19.2.1.1.B2</t>
  </si>
  <si>
    <t>B.19.2.1.1.B3</t>
  </si>
  <si>
    <t>B.19.2.1.1.B5</t>
  </si>
  <si>
    <t>B.19.2.1.1.B6</t>
  </si>
  <si>
    <t>B.19.2.1.1.B8</t>
  </si>
  <si>
    <t>B.19.2.1.1.B9</t>
  </si>
  <si>
    <t>B.19.2.2</t>
  </si>
  <si>
    <r>
      <rPr>
        <sz val="10"/>
        <rFont val="Verdana"/>
        <family val="2"/>
        <charset val="238"/>
      </rPr>
      <t xml:space="preserve">Fasadni premaz </t>
    </r>
    <r>
      <rPr>
        <b/>
        <sz val="10"/>
        <rFont val="Verdana"/>
        <family val="2"/>
        <charset val="238"/>
      </rPr>
      <t>zunanjih površin,</t>
    </r>
    <r>
      <rPr>
        <sz val="10"/>
        <rFont val="Verdana"/>
        <family val="2"/>
        <charset val="238"/>
      </rPr>
      <t xml:space="preserve"> </t>
    </r>
    <r>
      <rPr>
        <b/>
        <sz val="10"/>
        <rFont val="Verdana"/>
        <family val="2"/>
        <charset val="238"/>
      </rPr>
      <t xml:space="preserve">vodoodbojen </t>
    </r>
    <r>
      <rPr>
        <sz val="10"/>
        <rFont val="Verdana"/>
        <family val="2"/>
        <charset val="238"/>
      </rPr>
      <t>(brez predhodnega glajenja podlage).</t>
    </r>
  </si>
  <si>
    <r>
      <rPr>
        <sz val="10"/>
        <rFont val="Verdana"/>
        <family val="2"/>
        <charset val="238"/>
      </rPr>
      <t xml:space="preserve"># pozicija: zunanje </t>
    </r>
    <r>
      <rPr>
        <b/>
        <sz val="10"/>
        <rFont val="Verdana"/>
        <family val="2"/>
        <charset val="238"/>
      </rPr>
      <t>betonske površine</t>
    </r>
    <r>
      <rPr>
        <sz val="10"/>
        <rFont val="Verdana"/>
        <family val="2"/>
        <charset val="238"/>
      </rPr>
      <t>; (variantna postavka)</t>
    </r>
  </si>
  <si>
    <t>B.19.2.2.1.B2</t>
  </si>
  <si>
    <t>B.19.2.2.1.B3</t>
  </si>
  <si>
    <t>B.19.2.2.1.B5</t>
  </si>
  <si>
    <t>B.19.2.2.1.B6</t>
  </si>
  <si>
    <t>B.19.2.2.1.B8</t>
  </si>
  <si>
    <t>B.19.2.2.1.B9</t>
  </si>
  <si>
    <t>B.19.5.</t>
  </si>
  <si>
    <t>B.19.5.1.</t>
  </si>
  <si>
    <t>B.19.5.1.1.</t>
  </si>
  <si>
    <t>B.19.5.1.1.B2</t>
  </si>
  <si>
    <t>B.19.5.1.1.B3</t>
  </si>
  <si>
    <t>B.19.5.1.1.B5</t>
  </si>
  <si>
    <t>B.19.5.1.1.B6</t>
  </si>
  <si>
    <t>B.19.5.1.1.B8</t>
  </si>
  <si>
    <t>B.19.5.1.1.B9</t>
  </si>
  <si>
    <t>B.19.5.2.</t>
  </si>
  <si>
    <t>Pleskanje lesenih izdelkov s pokrivno barvo</t>
  </si>
  <si>
    <t>Premaz lesenih površin s premazi na osnovi alkidnih ali poliuretanskih smol in topil oz. vodnih disperzij akrilnih veziv.</t>
  </si>
  <si>
    <t>B.19.5.2.1.</t>
  </si>
  <si>
    <r>
      <rPr>
        <b/>
        <sz val="10"/>
        <rFont val="Verdana"/>
        <family val="2"/>
        <charset val="238"/>
      </rPr>
      <t>Pleskanje mizarskih izdelkov</t>
    </r>
    <r>
      <rPr>
        <sz val="10"/>
        <rFont val="Verdana"/>
        <family val="2"/>
        <charset val="238"/>
      </rPr>
      <t>; s pokrivno barvo po izboru naročnika, mat površina</t>
    </r>
  </si>
  <si>
    <t># pozicija: leseni izdelki, v kolikor njihov oplesk ni zajet že v opisu mizarskih ali drugih del; (variantna postavka)</t>
  </si>
  <si>
    <t>B.19.5.2.1.B2</t>
  </si>
  <si>
    <t>B.19.5.2.1.B3</t>
  </si>
  <si>
    <t>B.19.5.2.1.B5</t>
  </si>
  <si>
    <t>B.19.5.2.1.B6</t>
  </si>
  <si>
    <t>B.19.5.2.1.B8</t>
  </si>
  <si>
    <t>B.19.5.2.1.B9</t>
  </si>
  <si>
    <t>B.19.5.5.</t>
  </si>
  <si>
    <t>B.19.5.5.1.</t>
  </si>
  <si>
    <r>
      <rPr>
        <b/>
        <sz val="10"/>
        <rFont val="Verdana"/>
        <family val="2"/>
        <charset val="238"/>
      </rPr>
      <t>Tankoslojni epoksi premaz, beton;</t>
    </r>
    <r>
      <rPr>
        <sz val="10"/>
        <rFont val="Verdana"/>
        <family val="2"/>
        <charset val="238"/>
      </rPr>
      <t>pigmentirana epoksidna smola z visoko kemijsko odpornostjo na betonsko podlago</t>
    </r>
  </si>
  <si>
    <t># pozicija: tla in stene dna jaška dvigala</t>
  </si>
  <si>
    <t>B.19.5.5.1.B2</t>
  </si>
  <si>
    <t>B.19.5.5.1.B3</t>
  </si>
  <si>
    <t>B.19.5.5.1.B5</t>
  </si>
  <si>
    <t>B.19.5.5.1.B6</t>
  </si>
  <si>
    <t>B.19.5.5.1.B8</t>
  </si>
  <si>
    <t>B.19.5.5.1.B9</t>
  </si>
  <si>
    <t>B.19.5.5.2.</t>
  </si>
  <si>
    <r>
      <rPr>
        <b/>
        <sz val="10"/>
        <rFont val="Verdana"/>
        <family val="2"/>
        <charset val="238"/>
      </rPr>
      <t xml:space="preserve">Akrilni premaz betonskih površin;  </t>
    </r>
    <r>
      <rPr>
        <sz val="10"/>
        <rFont val="Verdana"/>
        <family val="2"/>
        <charset val="238"/>
      </rPr>
      <t xml:space="preserve">enokomponentni akrilni (protiprašni) premaz betonskih površin ali estriha, za nizke ali srednje obremenitve (hoja ali občasna vožnja z osebnimi vozili) </t>
    </r>
  </si>
  <si>
    <t># pozicija: tla shramb, toplotne postaje, tehničnih prostorov in jaškov, ….</t>
  </si>
  <si>
    <t>B.19.5.5.2.B2</t>
  </si>
  <si>
    <t>B.19.5.5.2.B3</t>
  </si>
  <si>
    <t>B.19.5.5.2.B5</t>
  </si>
  <si>
    <t>B.19.5.5.2.B6</t>
  </si>
  <si>
    <t>B.19.5.5.2.B8</t>
  </si>
  <si>
    <t>B.19.5.5.2.B9</t>
  </si>
  <si>
    <t>ELEKTRIČNE INŠTALACIJE</t>
  </si>
  <si>
    <t>D.B2.</t>
  </si>
  <si>
    <r>
      <t xml:space="preserve">V popisu del navedeni proizvodi ali storitve določenega gospodarskega subjekta ali blagovne znamke so izjemoma dovoljene, če ni mogoče dovolj natančno in razumljivo opisati predmeta naročila. Pri vseh takšnih navedba je razumeti, da </t>
    </r>
    <r>
      <rPr>
        <b/>
        <sz val="11"/>
        <rFont val="Verdana"/>
        <family val="2"/>
        <charset val="238"/>
      </rPr>
      <t>ponudnik lahko ponudi produkt ali storitev drugega proizvajalca, ki je v popisu navedenemu vsaj enakovreden.</t>
    </r>
  </si>
  <si>
    <t># v ceni enote je obvezno zajeti izdelavo vseh potrebnih detajlov in dopolnilnih del, ki so potrebna za dokončanje posameznih del, tudi če potrebni detajli in zaključki niso podrobno navedeni in opisani v popisu del in so ta dopolnila nujna za pravilno funkcioniranje posameznih sistemov in elementov EI objekta.</t>
  </si>
  <si>
    <t>D.1.B2.</t>
  </si>
  <si>
    <t>D.2.B2.</t>
  </si>
  <si>
    <t>D.3.B2.</t>
  </si>
  <si>
    <t>Razdelilniki</t>
  </si>
  <si>
    <t>D.4.B2.</t>
  </si>
  <si>
    <t>D.5.B2.</t>
  </si>
  <si>
    <t>D.6.B2.</t>
  </si>
  <si>
    <t>D.7.B2.</t>
  </si>
  <si>
    <t>Skupni antenski sistem</t>
  </si>
  <si>
    <t>D.8.B2.</t>
  </si>
  <si>
    <t>D.9.B2.</t>
  </si>
  <si>
    <t>D.10.B2.</t>
  </si>
  <si>
    <t>D.11.B2.</t>
  </si>
  <si>
    <t>Instalacijski material (instal.material)</t>
  </si>
  <si>
    <t>INSTALACIJSKI MATERIAL</t>
  </si>
  <si>
    <t>Dobava, montaža, prevozi vnos materiala in opreme, iznos in odvoz embalaže.
Vsi manipulativni in njim sorodni stroški ter režijski stroški gradbišča.
Ves drobni montažni, pritrdilni in spojni ter tesnilni material, potreben za izvedbo posamezne postavke.
Zarisovanje in  vsklajevanje z ostalimi izvajalci del.
Zavarovanje, vsa pripravljalna, zaključna in njim sorodna dela.
Tesnenje kabelskih prehodov skozi stene in stropove z namensko tesnilno maso, ter tesnenje vseh kabelskih prehodov na mejah požarnih sektorjev z ognjevarno tesnilno maso.    
Skrb za pravilno vgradnjo vseh inštalacijskih cevi v medetažne ab plošče (zadosten medsebojni odmik cevi, namestitev cevi v območja po navodilu nadzora).
Vsa začasna morebitno potrebna zaščitna obbetoniranja instalacij.
Vsa dokazna dokumentacija (meritve, a – testi, garancijski listi, izjave o skladnosti itd), prevedena v slovenski jezik, navodila za vzdrževanje .
Poizkusni zagon naprav in funkcionalna predaja naprav uporabniku.
Vris vseh sprememb med gradnjo v PZI projekt (podlage za izdelavoPID), najkasneje 30 dni pred tehničnim pregledom objekta.</t>
  </si>
  <si>
    <t>D.1.1.B2.</t>
  </si>
  <si>
    <t xml:space="preserve">Kablasti vodnik s PVC izolacijo in plaščem, položen na kabelske police ali distančnike ali uvlečen v cevi: </t>
  </si>
  <si>
    <t>D.1.1.1.B2.</t>
  </si>
  <si>
    <t>NYM-J-3x1,5mm2</t>
  </si>
  <si>
    <t>D.1.1.2.B2.</t>
  </si>
  <si>
    <t>NYM-J-4x1,5mm2</t>
  </si>
  <si>
    <t>D.1.1.3.B2.</t>
  </si>
  <si>
    <t xml:space="preserve">NYM-J-3x2,5mm2 </t>
  </si>
  <si>
    <t>D.1.1.4.B2.</t>
  </si>
  <si>
    <t>NYM-J 3x6mm2</t>
  </si>
  <si>
    <t>D.1.1.5.B2.</t>
  </si>
  <si>
    <t>NYM-J 5x6mm2</t>
  </si>
  <si>
    <t>D.1.1.6.B2.</t>
  </si>
  <si>
    <t xml:space="preserve">E-Y2Y-J 4x10mm2 </t>
  </si>
  <si>
    <t>D.1.1.7.B2.</t>
  </si>
  <si>
    <t xml:space="preserve">E-Y2Y-J 4x25mm2 </t>
  </si>
  <si>
    <t>D.1.1.8.B2.</t>
  </si>
  <si>
    <t>HOV-K 1,5</t>
  </si>
  <si>
    <t>D.1.1.9.B2.</t>
  </si>
  <si>
    <t>HOV-J 1,5</t>
  </si>
  <si>
    <t>D.1.1.10.B2.</t>
  </si>
  <si>
    <t>HOV-K 2,5</t>
  </si>
  <si>
    <t>D.1.1.11.B2.</t>
  </si>
  <si>
    <t>HOV-J 2,5</t>
  </si>
  <si>
    <t>D.1.1.12.B2.</t>
  </si>
  <si>
    <t>LiCY 5x1.5</t>
  </si>
  <si>
    <t>D.1.1.13.B2.</t>
  </si>
  <si>
    <t xml:space="preserve">olflex  3x4 </t>
  </si>
  <si>
    <t>D.1.2.B2.</t>
  </si>
  <si>
    <t>Instalacijske samougasljive PVC cevi položene na distančnike - komplet z dozami:</t>
  </si>
  <si>
    <t>D.1.2.1.B2.</t>
  </si>
  <si>
    <t>13mm</t>
  </si>
  <si>
    <t>D.1.2.2.B2.</t>
  </si>
  <si>
    <t>16mm</t>
  </si>
  <si>
    <t>D.1.2.3.B2.</t>
  </si>
  <si>
    <t>23mm</t>
  </si>
  <si>
    <t>D.1.2.4.B2.</t>
  </si>
  <si>
    <t>32mm</t>
  </si>
  <si>
    <t>D.1.3.B2.</t>
  </si>
  <si>
    <t>Nadometna vtičnica z zaščitnim kontaktom:</t>
  </si>
  <si>
    <t>D.1.3.1.B2.</t>
  </si>
  <si>
    <t>enofazna 230V, 16A</t>
  </si>
  <si>
    <t>D.1.3.2.B2.</t>
  </si>
  <si>
    <t>trifazna 400V, 16A</t>
  </si>
  <si>
    <t>D.1.4.B2.</t>
  </si>
  <si>
    <t>Podometna vtičnica  z zaščitnim kontaktom:</t>
  </si>
  <si>
    <t>D.1.4.1.B2.</t>
  </si>
  <si>
    <t>enofazna 230V, 16A, pokrov</t>
  </si>
  <si>
    <t>D.1.4.2.B2.</t>
  </si>
  <si>
    <t>D.1.5.B2.</t>
  </si>
  <si>
    <t>Izdelava priključkov električnih aparatov</t>
  </si>
  <si>
    <t>D.1.5.1.B2.</t>
  </si>
  <si>
    <t>-enofazni</t>
  </si>
  <si>
    <t>D.1.5.2.B2.</t>
  </si>
  <si>
    <t>-enofazni raychen</t>
  </si>
  <si>
    <t>D.1.5.3.B2.</t>
  </si>
  <si>
    <t>-enofazni napa</t>
  </si>
  <si>
    <t>D.1.5.4.B2.</t>
  </si>
  <si>
    <t>-enofazni KV</t>
  </si>
  <si>
    <t>D.1.5.5.B2.</t>
  </si>
  <si>
    <t>-enofazni klima</t>
  </si>
  <si>
    <t>D.1.5.6.B2.</t>
  </si>
  <si>
    <t>-enofazni klimat</t>
  </si>
  <si>
    <t>D.1.5.7.B2.</t>
  </si>
  <si>
    <t>- enofazni pečica</t>
  </si>
  <si>
    <t>D.1.5.8.B2.</t>
  </si>
  <si>
    <t>- trifazni štedilnik</t>
  </si>
  <si>
    <t>D.1.5.9.B2.</t>
  </si>
  <si>
    <t>-izdelava izpusta za priklop luči stenski</t>
  </si>
  <si>
    <t>D.1.5.10.B2.</t>
  </si>
  <si>
    <t>-izdelava izpusta za priklop luči stropni</t>
  </si>
  <si>
    <t>D.1.6.B2.</t>
  </si>
  <si>
    <t>Podometno :</t>
  </si>
  <si>
    <t>D.1.6.1.B2.</t>
  </si>
  <si>
    <t>tipkalo 250V, 10A</t>
  </si>
  <si>
    <t>D.1.6.2.B2.</t>
  </si>
  <si>
    <t>enopolno stikalo 250V, 10A</t>
  </si>
  <si>
    <t>D.1.6.3.B2.</t>
  </si>
  <si>
    <t>menjalno stikalo 250V, 10A</t>
  </si>
  <si>
    <t>D.1.7.B2.</t>
  </si>
  <si>
    <t>IR senzor za montažo na strop, napetost  230V, preklopni rele 300W fluo sijalke, radij pokrivanja12m, kor pokrivanja 360°, podometna izvedba bele barve</t>
  </si>
  <si>
    <t>D.1.8.B2.</t>
  </si>
  <si>
    <t>Pocinkane perforirane kabelske police  - komplet, s pritrdilnim materialom in fazonskimi kosi:</t>
  </si>
  <si>
    <t>D.1.8.1.B2.</t>
  </si>
  <si>
    <t>200mm</t>
  </si>
  <si>
    <t>D.1.8.2.B2.</t>
  </si>
  <si>
    <t>300mm</t>
  </si>
  <si>
    <t>D.1.8.3.B2.</t>
  </si>
  <si>
    <t>400mm</t>
  </si>
  <si>
    <t>D.1.9.B2.</t>
  </si>
  <si>
    <t>Omarica za  izenačevanje kovinskih mas GIP</t>
  </si>
  <si>
    <t>D.1.10.B2.</t>
  </si>
  <si>
    <t>Doza za potencialno izenačevanje kovinskih mas:</t>
  </si>
  <si>
    <t>D.1.10.1.B2.</t>
  </si>
  <si>
    <t>PI doza</t>
  </si>
  <si>
    <t>D.1.10.2.B2.</t>
  </si>
  <si>
    <t>P/FY- 6mm2</t>
  </si>
  <si>
    <t>D.1.10.3.B2.</t>
  </si>
  <si>
    <t>P/FY- 16mm2</t>
  </si>
  <si>
    <t>D.1.10.4.B2.</t>
  </si>
  <si>
    <t>P/FY- 25mm2</t>
  </si>
  <si>
    <t>D.1.11.B2.</t>
  </si>
  <si>
    <t>Konstrukcijsko železo in HOP profili</t>
  </si>
  <si>
    <t xml:space="preserve">zajeto v cenah e.m. </t>
  </si>
  <si>
    <t>D.1.12.B2.</t>
  </si>
  <si>
    <t>Protipožarna masa</t>
  </si>
  <si>
    <t>zajeto v cenah po enoti mere post.</t>
  </si>
  <si>
    <t>D.1.13.B2.</t>
  </si>
  <si>
    <t xml:space="preserve">Dobava in montaža požarnega premaza in kamene volne kot zapore prehoda kablov in drugih inštalacij skozi požarne sektorje, ki so lahko masivni zidovi, kakor tudi lahke predelne stene, minimalne debeline 10 cm. Če je ta debelina manjša je potrebno izdelati okvir iz  plošč , širine najmanj 10 cm. Kable in kabelske police je potrebno premazati 10 cm pred in 10 cm po preboju v debelini najmanj 1 mm. Prav tako je potrebno premazati kameno volno in zid v debelini najmanj 1 mm suhega sloja najmanj 10 cm več kot je velikost odprtine. Za prehode negorljivih cevi izolacija iz kamene volne debeline 40 mm. Za celotno konstrukcijo je potrebno predložiti ustrezna dokazila o požarnih odpornostih.
</t>
  </si>
  <si>
    <t>D.1.13.1.B2.</t>
  </si>
  <si>
    <t>horizontalna  odprtina 400x100mm</t>
  </si>
  <si>
    <t>D.1.13.2.B2.</t>
  </si>
  <si>
    <t>vertikalna odprtina 400x100mm</t>
  </si>
  <si>
    <t>D.1.14.B2.</t>
  </si>
  <si>
    <t>Dobava in montaža ATESTIRANE grelne instalacije v odtočne cevi do peskolova s pritrdilno in obesno opremo z grelnimi kabli  18W/m</t>
  </si>
  <si>
    <t>D.1.15.B2.</t>
  </si>
  <si>
    <t>Dobava in montaža ATESTIRANE grelne instalacije v hirozontalno žloto  a s pritrdilno opremo z grelnimi kabli 18W/m</t>
  </si>
  <si>
    <t>D.1.16.B2.</t>
  </si>
  <si>
    <t>STIGMAFLEX Φ110mm</t>
  </si>
  <si>
    <t>D.1.17.B2.</t>
  </si>
  <si>
    <t>STIGMAFLEX Φ32mm</t>
  </si>
  <si>
    <t>D.1.18.B2.</t>
  </si>
  <si>
    <t>Meritve električnih inštalacij, funkcjonalni preizkus in izdelava dokazila zanesljivosti. Meritve se pripravi za vsako stanovanje v svoji mapi.</t>
  </si>
  <si>
    <t>zajeto v cenah po enoti mere</t>
  </si>
  <si>
    <t>D.1.19.B2.</t>
  </si>
  <si>
    <t>Drobni material in nepredvidena dela</t>
  </si>
  <si>
    <t>D.1.20.B2.</t>
  </si>
  <si>
    <t>Izdelava nepredvidenih prebojev</t>
  </si>
  <si>
    <t>D.1.21.B2.</t>
  </si>
  <si>
    <t xml:space="preserve">Transport  </t>
  </si>
  <si>
    <t>SVETILKE</t>
  </si>
  <si>
    <t>D.2.1.B2.</t>
  </si>
  <si>
    <t>S3
Nadgradna svetilka/plafonjera, LED svetlobni vir, moč 18W/4000K/1750lm, plastično ohišje z obročem bele barve, opalna PC zaščitna kapa, zaščitna stopnja IP54, IK10, energetski razred A++</t>
  </si>
  <si>
    <t>D.2.1.1.B2.</t>
  </si>
  <si>
    <t>S3*
Nadgradna svetilka/plafonjera, LED svetlobni vir, moč 18W/4000K/1750lm, plastično ohišje z obročem bele barve, opalna PC zaščitna kapa, zaščitna stopnja IP20, IK10, energetski razred A++</t>
  </si>
  <si>
    <t>D.2.2.B2.</t>
  </si>
  <si>
    <t>S4
Nadgradna svetilka/plafonjera, LED svetlobni vir, moč 18W/4000K/1750lm, plastično ohišje z obročem bele barve, opalna PC zaščitna kapa, zaščitna stopnja IP54, IK10,, energetski razred A++</t>
  </si>
  <si>
    <t>D.2.3.B2.</t>
  </si>
  <si>
    <t>S6
Nadgradna svetilka za prašne in vlažne prostore, LED svetlobni vir, moč 74W/8500lm/4000K, ohišje iz samougasljivega brizganega polikarbonata (PC) sive barve RAL 7035, UV stabilizirano, opaliziran mikroprizmatični difuzor iz polikarbonata z visoko prepustnostjo svetlobe in nizkim bleščanjem, odsevnik iz belo prašno barvene jeklene pločevine, zapirala iz tehnopolimera na bazi polikarbonata, temperaturno območje -20°C do +50°C, življenjska doba &gt; 60.000h (L80B20), dimenzije 1581 x 170 x 95 mm, zaščitna stopnja IP65, IK05, 5 let garancije,, energetski razred A++</t>
  </si>
  <si>
    <t>D.2.4.B2.</t>
  </si>
  <si>
    <t>S7
Nadgradna svetilka za prašne in vlažne prostore, LED svetlobni vir, moč 40W/5200lm/4000K, ohišje iz samougasljivega brizganega polikarbonata (PC) sive barve RAL 7035, UV stabilizirano, opaliziran mikroprizmatični difuzor iz polikarbonata z visoko prepustnostjo svetlobe in nizkim bleščanjem, odsevnik iz belo prašno barvene jeklene pločevine, zapirala iz tehnopolimera na bazi polikarbonata, temperaturno območje -20°C do +40°C, življenjska doba &gt; 60.000h (L80B20), dimenzije 1280 x 170 x 95 mm, zaščitna stopnja IP65, IK05, 5 let garancije,, energetski razred A++</t>
  </si>
  <si>
    <t>D.2.5.B2.</t>
  </si>
  <si>
    <t>Z2
Nadgradna piktogramska varnostna svetilka za označevanje evakuacijskih poti, moč 4,5W/LED, trajni spoj SA, avtotest AT, nastavljiva avtonomija 1h, 2h, 3h, ohišje in zaščitni pokrov iz polikarbonata, beli simetrični odsevnik, dimenzije 354 x 152 x 48,5 mm, zaščitna stopnja IP65, IK07, 4 leta garancije, piktogramski zaslon - smer evakuacije RAVNO, energetski razred A++</t>
  </si>
  <si>
    <t>D.2.6.B2.</t>
  </si>
  <si>
    <t>Z3
Nadgradna piktogramska varnostna svetilka za označevanje evakuacijskih poti, moč 4,5W/LED, trajni spoj SA, avtotest AT, nastavljiva avtonomija 1h, 2h, 3h, ohišje in zaščitni pokrov iz polikarbonata, beli simetrični odsevnik, dimenzije 354 x 152 x 48,5 mm, zaščitna stopnja IP65, IK07, 4 leta garancije, piktogramski zaslon - smer evakuacije Levo oz. Desno, energetski razred A++</t>
  </si>
  <si>
    <t>D.2.7.B2.</t>
  </si>
  <si>
    <t>Z5
Nadgradna varnostna svetilka za osvetljevanje evakuacijskih poti, moč 1,5W/180lm LED, pripravni spoj SE, avtotest AT, nastavljiva avtonomija 1h, 2h, 3h, ohišje in zaščitni pokrov iz polikarbonata, beli simetrični odsevnik, dimenzije 354 x 152 x 48,5 mm, zaščitna stopnja IP65, IK07, 4 leta garancije., energetski razred A++</t>
  </si>
  <si>
    <t>D.2.8.B2.</t>
  </si>
  <si>
    <t>Pregled, meritve  in funkcionalni test zasilne razsvetljave s strani pooblaščene organizacije in priprava poročila</t>
  </si>
  <si>
    <t xml:space="preserve">zajeto v cenah po enoti mere </t>
  </si>
  <si>
    <t>D.2.9.B2.</t>
  </si>
  <si>
    <t>Drobni material</t>
  </si>
  <si>
    <t>RAZDELILNIKI</t>
  </si>
  <si>
    <t>D.3.1.B2.</t>
  </si>
  <si>
    <t>STIKALNI BLOK  TIP 0</t>
  </si>
  <si>
    <t xml:space="preserve">-omara dimenzij 359x714x95mm, podometne izvedbe, narejena iz pločevine, z vrati s sistemsko ključavnico - komplet, pobarvan z antistatično barvo, s pritrdilnim in veznim materialom   ( oblika po detajlu)     </t>
  </si>
  <si>
    <t xml:space="preserve">-Zaščitno stikalo, RCCB, 25A/4p/300mA, 6 kA, AC </t>
  </si>
  <si>
    <t>-prenapetostna zaščita protect B2</t>
  </si>
  <si>
    <t xml:space="preserve">-instalacjiski odklopnik </t>
  </si>
  <si>
    <t>1p,B,10A</t>
  </si>
  <si>
    <t>1p,C,16A</t>
  </si>
  <si>
    <t>1p,C,10A</t>
  </si>
  <si>
    <t>3p,C,16A</t>
  </si>
  <si>
    <t>KZS 16A, C, 30mA</t>
  </si>
  <si>
    <t>KZS 10A, B, 30mA</t>
  </si>
  <si>
    <t>-vrstne sponke, drobni vezni in spojni material, uvodnice, DIN letve, pokrovi,oznake kablov…</t>
  </si>
  <si>
    <t>D.3.1.1.B2.</t>
  </si>
  <si>
    <t xml:space="preserve">skupaj </t>
  </si>
  <si>
    <t>D.3.2.B2.</t>
  </si>
  <si>
    <t>STIKALNI BLOK  TIP 1</t>
  </si>
  <si>
    <t>D.3.2.1.B2.</t>
  </si>
  <si>
    <t>D.3.3.B2.</t>
  </si>
  <si>
    <t>STIKALNI BLOK  TIP 2</t>
  </si>
  <si>
    <t>D.3.3.1.B2.</t>
  </si>
  <si>
    <t>D.3.4.B2.</t>
  </si>
  <si>
    <t>STIKALNI BLOK  TIP 3</t>
  </si>
  <si>
    <t>D.3.4.1.B2.</t>
  </si>
  <si>
    <t>D.3.5.B2.</t>
  </si>
  <si>
    <t>STIKALNI BLOK  TIP 4</t>
  </si>
  <si>
    <t>D.3.5.1.B2.</t>
  </si>
  <si>
    <t>D.3.6.B2.</t>
  </si>
  <si>
    <r>
      <t xml:space="preserve">Razdelilniki </t>
    </r>
    <r>
      <rPr>
        <b/>
        <sz val="11"/>
        <rFont val="Verdana"/>
        <family val="2"/>
        <charset val="238"/>
      </rPr>
      <t xml:space="preserve"> XX.XX.SB.PR.SR</t>
    </r>
  </si>
  <si>
    <t>Razdelilnik prostostoječe  izvedbe, zaščite IP43,  dimenzij 600x2000x250mm, narejen iz pločevine, s ključavnico s trotočkovnim zaklepanjem, pobarvan z antistatično barvo - komplet s pritrdilnim in veznim materialom ter vgrajeno opremo:</t>
  </si>
  <si>
    <t>glavno stikalo</t>
  </si>
  <si>
    <t>3p,63A</t>
  </si>
  <si>
    <t>-instalacijski odklopnik</t>
  </si>
  <si>
    <t>1p,6A,C</t>
  </si>
  <si>
    <t>1p,10A,B</t>
  </si>
  <si>
    <t>1p,10A,C</t>
  </si>
  <si>
    <t xml:space="preserve">KZS,10A, C, 30mA </t>
  </si>
  <si>
    <t xml:space="preserve">KZS,16A, C, 30mA </t>
  </si>
  <si>
    <t>1p,16A, C</t>
  </si>
  <si>
    <t>3p,20A, C</t>
  </si>
  <si>
    <t>-kontaktor 3p, 40A, 230AC</t>
  </si>
  <si>
    <t xml:space="preserve">-preklopno stikalo 0-1 1p,20A
</t>
  </si>
  <si>
    <t>-Elektronski sklop za samodejni vklop ob prisotnosti snega ali ledu</t>
  </si>
  <si>
    <t xml:space="preserve">-Strešno tipalo vlage </t>
  </si>
  <si>
    <t xml:space="preserve">-Tipalo temperature </t>
  </si>
  <si>
    <t>-signalna svetilka zelena</t>
  </si>
  <si>
    <t>-hupa 230VAC</t>
  </si>
  <si>
    <t>-Vtičnica za montažo na DIN letev (250V, 16A, 1P+N+PE)</t>
  </si>
  <si>
    <t>-Končno stikalo za montažo na vrata omare</t>
  </si>
  <si>
    <t>-Svetilka 30W za montažo v elektro omaro</t>
  </si>
  <si>
    <t>-Zbiralke Cu 25x5mm, izolatorji, pokrivne plošče…</t>
  </si>
  <si>
    <t>D.3.6.1.B2.</t>
  </si>
  <si>
    <t>D.3.7.B2.</t>
  </si>
  <si>
    <r>
      <t xml:space="preserve">Dograditev razdelilniki </t>
    </r>
    <r>
      <rPr>
        <b/>
        <sz val="11"/>
        <rFont val="Verdana"/>
        <family val="2"/>
        <charset val="238"/>
      </rPr>
      <t xml:space="preserve"> XX.SB.TP</t>
    </r>
    <r>
      <rPr>
        <sz val="11"/>
        <rFont val="Verdana"/>
        <family val="2"/>
        <charset val="238"/>
      </rPr>
      <t xml:space="preserve"> z odštevalnimi meritvami skupne rabe obeh stopnišč</t>
    </r>
  </si>
  <si>
    <t>1p,2A,C</t>
  </si>
  <si>
    <t>1p,16A,C</t>
  </si>
  <si>
    <t>-Multifunkcijski analizator  mreže ( U,I,PQ,cosf,…), 5A, 3x230V, z MoudBus komunikacijo za montažo na DIN letev, z LCD displejem , razred točnosti 0,5</t>
  </si>
  <si>
    <t>-tokovniki 20/5 razred točnosti 0,5</t>
  </si>
  <si>
    <t>D.3.7.1.B2.</t>
  </si>
  <si>
    <t>Merilne PMO omare</t>
  </si>
  <si>
    <t>izbira proizv.</t>
  </si>
  <si>
    <t xml:space="preserve">Vsa  dobavljena oprema  merilna oprema mora ustrezati naboru merilne opreme in tipizaciji merilnih mest katera velja v trenutku izdelave merilnega mesta. </t>
  </si>
  <si>
    <t>D.4.1.B2.</t>
  </si>
  <si>
    <t>Izvedba meritev na kablih, izvedba meritev ozemljitvene upornosti</t>
  </si>
  <si>
    <t>D.4.2.B2.</t>
  </si>
  <si>
    <t>Označevanje kablov</t>
  </si>
  <si>
    <t>D.4.3.B2.</t>
  </si>
  <si>
    <t>Priklopi kablov v elektro omarah</t>
  </si>
  <si>
    <t>D.4.4.B2.</t>
  </si>
  <si>
    <t>PRIKLJUČNO MERILNA OMARA (B2,B5)_PMO_L</t>
  </si>
  <si>
    <t>Vgradni  razdelilnik iz INOX pločevine  , zaščite IP 53 dimenzij (800,600x2000x250mm), s ključavnico s trotočkovnim zaklepanjem po tipizaciji Elektro Celja, - komplet s pritrdilnim in veznim materialom ter vgrajeno opremo:</t>
  </si>
  <si>
    <t>-priključna sponka do 240mm2</t>
  </si>
  <si>
    <t>-prenapetostni odvodnik PROTECT B2SR 12.5/320</t>
  </si>
  <si>
    <t>-horizontalni varovalčni ločilnik</t>
  </si>
  <si>
    <t>NVL 0</t>
  </si>
  <si>
    <t>-varovalni vložek</t>
  </si>
  <si>
    <t>HV160</t>
  </si>
  <si>
    <t>-Vertikalni varovalčni ločilnik za D02, tripolno za zbiralke 60mm</t>
  </si>
  <si>
    <t xml:space="preserve">-20A varovalni vložki za D02 podnožje </t>
  </si>
  <si>
    <t xml:space="preserve">-50A varovalni vložki za D02 podnožje </t>
  </si>
  <si>
    <t>-trifazni dvotarifni števec delavne energije   ZMXi320CQU1L1D3 3x230/400V, 0,25-5-100A, komunikator G3-PLC</t>
  </si>
  <si>
    <t>-zbiralke</t>
  </si>
  <si>
    <t>-drobni in vezni material</t>
  </si>
  <si>
    <t>D.4.4.1.B2.</t>
  </si>
  <si>
    <t>D.4.5.B2.</t>
  </si>
  <si>
    <t>PRIKLJUČNO MERILNA OMARA (B2,B5)_PMO_D</t>
  </si>
  <si>
    <t>-Vertikalni varovalčni ločilnik za D02, tripolno za zbiralke 60mm, komplet z vložki 20A</t>
  </si>
  <si>
    <t>D.4.5.1.B2.</t>
  </si>
  <si>
    <t>D.4.6.B2.</t>
  </si>
  <si>
    <t>Nadzor, kolodacija prevzem s strani Elektro Celja</t>
  </si>
  <si>
    <t>MERILNE PMO OMARE</t>
  </si>
  <si>
    <t>D.5.1.B2.</t>
  </si>
  <si>
    <t>AH1 AL legura ∅8mm komplet z izolacijsko negorljivo cevjo, položena pod fasado</t>
  </si>
  <si>
    <t>D.5.2.B2.</t>
  </si>
  <si>
    <t>AH1 AL legura ∅8mm komplet z držali  za polaganje vidno  na fasado</t>
  </si>
  <si>
    <t>D.5.3.B2.</t>
  </si>
  <si>
    <t>Lovilec AH1 AL legura ∅8mm položena na strehi kot lovilec, komplet z držali za polaganje na pesek</t>
  </si>
  <si>
    <t>D.5.4.B2.</t>
  </si>
  <si>
    <t>Lovilec AH1 AL legura ∅8mm položena na strehi kot lovilec, komplet z držali za pritrjevanje na obrobo</t>
  </si>
  <si>
    <t>D.5.5.B2.</t>
  </si>
  <si>
    <t>Spoji izvedeni z vijačem ali varjenjem na  strehi</t>
  </si>
  <si>
    <t>D.5.6.B2.</t>
  </si>
  <si>
    <t>Izolacijska lovilna palica LOP-P02+LOP-P01</t>
  </si>
  <si>
    <t>D.5.7.B2.</t>
  </si>
  <si>
    <t>D.5.8.B2.</t>
  </si>
  <si>
    <t>Spoji izvedeni z vijačem ali varjenjem na fasadi</t>
  </si>
  <si>
    <t>D.5.9.B2.</t>
  </si>
  <si>
    <t>Merilni stiki - podometna omarica na fasadi</t>
  </si>
  <si>
    <t>D.5.10.B2.</t>
  </si>
  <si>
    <t>Merilni stiki - izveden nadometno na fasadi</t>
  </si>
  <si>
    <t>D.5.11.B2.</t>
  </si>
  <si>
    <t>Pocinkan železni valjanec FeZn 25x4 mm, položen v temelje</t>
  </si>
  <si>
    <t>D.5.12.B2.</t>
  </si>
  <si>
    <t>Tračno ozemljilo  RF 30x3mm2</t>
  </si>
  <si>
    <t>D.5.13.B2.</t>
  </si>
  <si>
    <t>Spoji izvedeni z vijačem ali varjenjem v zemlji</t>
  </si>
  <si>
    <t>D.5.14.B2.</t>
  </si>
  <si>
    <t>Prenapetostni odvodniki vodila dvigala</t>
  </si>
  <si>
    <t>D.5.15.B2.</t>
  </si>
  <si>
    <t xml:space="preserve">Izdelva merilnega poročila o preverjanju , pregledu in preizkusu strelovodne instalacije </t>
  </si>
  <si>
    <t>D.5.16.B2.</t>
  </si>
  <si>
    <t>STRELOVOD</t>
  </si>
  <si>
    <t>TELEFONIJA</t>
  </si>
  <si>
    <t>OPOMBA:</t>
  </si>
  <si>
    <t>Optične vodnike in aktivno opremo v  vozliščih zagotovi ponudnik širokopasovnih komunikacijskih storitev (na svoje stroške), v dogovoru z investitorjem, projektantom oz. izvajalcem ter jo tudi namesti v zato predvidenih prostorih objekta. Ponudnik storitev izvede zaključitve in meritve optičnih kablovi.  Velikost  TK omare uskladiti z dobavilteljem TK storitev</t>
  </si>
  <si>
    <t>D.6.1.B2.</t>
  </si>
  <si>
    <t>Podometni  hišni razdelilnik 3-vrstni dimenzije 500x500x100mm,  4x230V RAL9003 opremljen z 2 vtičnicama, poličko za ruter   in zaklučki za  UTP kable</t>
  </si>
  <si>
    <t>D.6.2.B2.</t>
  </si>
  <si>
    <t xml:space="preserve">Telefonsko-računalniška RJ45 2 portna mikrovtičnica  (atestirana)   - za podometno/nadometno montažo, kompletno z dozo premera 60mm.     </t>
  </si>
  <si>
    <t>D.6.3.B2.</t>
  </si>
  <si>
    <t xml:space="preserve">Telefonsko-računalniška RJ45 1 portna mikrovtičnica  (atestirana)   - za podometno/nadometno montažo, kompletno z dozo premera 60mm.     </t>
  </si>
  <si>
    <t>D.6.4.B2.</t>
  </si>
  <si>
    <t>Kabel UTP (Unshielded Twisted Pairs), kapacitete 4x2x0.51mm  (4x2x24 AWG), Category 6, uvlečen v instalacijske cevi  ali položen na police</t>
  </si>
  <si>
    <t>D.6.5.B2.</t>
  </si>
  <si>
    <t xml:space="preserve">Ozemljitev razvodnih omaric z ozemljitvenim vodnikom uvlečenim v instalacijsko cev P/F-Y 16 mm2       </t>
  </si>
  <si>
    <t>D.6.6.B2.</t>
  </si>
  <si>
    <t>Instalacijska cev fi 16mm, komplet s razvodnicami in pritrdilnim materilom</t>
  </si>
  <si>
    <t>D.6.7.B2.</t>
  </si>
  <si>
    <t>Instalacijska cev fi 23 mm, komplet s razvodnicami inpritrdilnim materilom</t>
  </si>
  <si>
    <t>D.6.8.B2.</t>
  </si>
  <si>
    <t>D.6.9.B2.</t>
  </si>
  <si>
    <t xml:space="preserve">Negorljiva masa - kit, za protipožarno tesnenje prehodov protipožarno tesnenje prehodov kablov med požarnimi sektorji    </t>
  </si>
  <si>
    <t>D.6.10.B2.</t>
  </si>
  <si>
    <t>Glavno komunikacijsko vozlišče GKV-B2,….B9:</t>
  </si>
  <si>
    <t>OMARA 19" 800x800, stekl. vrata spr., višine 42 HE, prostostoječa</t>
  </si>
  <si>
    <t xml:space="preserve">kos </t>
  </si>
  <si>
    <t xml:space="preserve">19" ventilatorski sklop, 2x ventilator, z termostatom, 2HE </t>
  </si>
  <si>
    <t>19" fiksna polica, 1HE,</t>
  </si>
  <si>
    <t>ozemljitvena letvica</t>
  </si>
  <si>
    <t xml:space="preserve">19" letev z vtičn./USV 8xUTE rdč 2m-kabla s C14 10Avarov.1HE </t>
  </si>
  <si>
    <t xml:space="preserve">1HE 19" organizer vertikalni </t>
  </si>
  <si>
    <t>D.6.10.1.B2.</t>
  </si>
  <si>
    <t xml:space="preserve">Skupaj </t>
  </si>
  <si>
    <t>D.6.11.B2.</t>
  </si>
  <si>
    <t>Glavno komunikacijsko vozlišče-garaža:</t>
  </si>
  <si>
    <t>Patch panel  24 portov, Cat 6.e</t>
  </si>
  <si>
    <t>D.6.11.1.B2.</t>
  </si>
  <si>
    <t>D.6.12.B2.</t>
  </si>
  <si>
    <t xml:space="preserve">TK Omarica iz nerjaveče pločevine, nadometna, dimenzij (šxvxg):60x60x15cm </t>
  </si>
  <si>
    <t>D.6.13.B2.</t>
  </si>
  <si>
    <r>
      <t xml:space="preserve"> 2MP H.264 kupolasta kamera z varifocal objektivom, WDR</t>
    </r>
    <r>
      <rPr>
        <sz val="11"/>
        <color indexed="8"/>
        <rFont val="Verdana"/>
        <family val="2"/>
        <charset val="238"/>
      </rPr>
      <t>_x000B_2 MP progressive scan 1/3.2" CMOS, 3-9mm varifocal objektiv, 0.08 lux, H.264/MJPEG, 30 fps@1920x1080, 3GPP, Micro/Mini SD/SDHC card slot za lokalni arhiv, integrirana detekcija prekritja, spremembe fokusa in premika kamere, privacy mask, dvosmerni zvok, 1 x DI, 1 x DO, TV-OUT BNC konektor, 10 IR led diod, napajanje 12V DC / 24V AC / PoE</t>
    </r>
  </si>
  <si>
    <t>D.6.14.B2.</t>
  </si>
  <si>
    <t>Samostojni IP videonadzorni snemalnik s PoE za 4  IP kamere, vgrajen 4 x PoE vmesnik za napajanje kamer, zmogljivost sistema 40 Mbps, video kompresija H.264 in H.265, 4K HDMI izhod, 1 x Giga LAN; trdi  disk 5TB (možnost vgradnje 1 trdega diska 3.5'' do 8TB), samostojno iskanje in namestitev  IP kamer, email alarm ob izpadu snemanja, kompatibilen s klientom GV-Edge Recording manager za Windows in GV-Eye v2.0 za iOS in Android, dostop do žive slike tudi s spletnim brskalnikom IE, Chrome, Firefox, izvoz posnetkov na USB ključ ali trdi disk, Linux OS, temperaturno območje delovanja snemalnika 0-40°C, 264 x 160 x 44 mm, 2 leti garancije.</t>
  </si>
  <si>
    <t>D.6.15.B2.</t>
  </si>
  <si>
    <t xml:space="preserve">Drobni instalacijski material in nepredvidena dela   </t>
  </si>
  <si>
    <t>D.6.16.B2.</t>
  </si>
  <si>
    <t xml:space="preserve">Preizkus, meritve, atesti in spuščanje naprave v delovanje  </t>
  </si>
  <si>
    <t>SKUPINSKI ANTENSKI SISTEM</t>
  </si>
  <si>
    <t>Skupinski antenski sistem</t>
  </si>
  <si>
    <t>OPOMBA: Elemente skupinskega antenskega sistema je potrebno prilagoditi zahtevam izbranega distributerja KRS . Velikost  KRS omare uskladiti z dobavilteljem KRS storitev</t>
  </si>
  <si>
    <t>D.7.1.B2.</t>
  </si>
  <si>
    <t xml:space="preserve">Končna antenska vtičnica,         </t>
  </si>
  <si>
    <t xml:space="preserve">    SAT-TV-R, z dozo premera 60mm      </t>
  </si>
  <si>
    <t xml:space="preserve">    TV: slabljenje 2dB/5MHz, 2dB/862MHz</t>
  </si>
  <si>
    <t xml:space="preserve">    R:  slabljenje 2dB/88MHz, 2dB/108MHz</t>
  </si>
  <si>
    <t>D.7.2.B2.</t>
  </si>
  <si>
    <t>Koaksialni kabel PAS4005201</t>
  </si>
  <si>
    <t>D.7.3.B2.</t>
  </si>
  <si>
    <t>Instalacijska cev fi 16mm, komplet s pritrdilnim materilom</t>
  </si>
  <si>
    <t>D.7.4.B2.</t>
  </si>
  <si>
    <t xml:space="preserve">Drobni instalacijski material   </t>
  </si>
  <si>
    <t>D.7.5.B2.</t>
  </si>
  <si>
    <t xml:space="preserve">Preizkus, meritve, atesti in spuščanje naprave v delovanje </t>
  </si>
  <si>
    <t>DOMOFONIJA IN KONTROLA PRISTOPA</t>
  </si>
  <si>
    <t>Domofonija in kontrola pristopa</t>
  </si>
  <si>
    <t>Glavni vhod</t>
  </si>
  <si>
    <t>D.8.1.B2.</t>
  </si>
  <si>
    <t>OSNOVNI VIDEO KIT ZA DOMOFONSKI SISTEM.
Ta komplet vključuje:
*) Barvna kamera;
*) Avdio zunanja enota z 2 klicnima tipkama;
*) Napajalnik (10 DIN modulov).</t>
  </si>
  <si>
    <t>D.8.2.B2.</t>
  </si>
  <si>
    <t xml:space="preserve">16-UPORABNIŠKI RAZŠIRITVENI MODUL.
Lahko se uporablja za različne sisteme.
Maksimalno število razširitvenih modulov je 4.
Največje število razširitvenih modulov v sistemu je 4:
</t>
  </si>
  <si>
    <t>D.8.3.B2.</t>
  </si>
  <si>
    <t>MODUL Z TIPKAMI
Modul je narejen iz poliranega aluminija z 4 tipkami.
Stopnja zaščite: IP42.</t>
  </si>
  <si>
    <t>D.8.4.B2.</t>
  </si>
  <si>
    <t>SLEPI MODUL</t>
  </si>
  <si>
    <t>D.8.5.B2.</t>
  </si>
  <si>
    <t xml:space="preserve">KIT KONTROLE PRISTOPA
Kit je sestavljen iz:
-centrale
-čitalca za vgradnjo v zunanjo enoto domofonske enote
10 kos RFID ključev </t>
  </si>
  <si>
    <t>D.8.6.B2.</t>
  </si>
  <si>
    <t>Napajalnik za napajanje kontrole pristopa 12V, 2A, montaža na DIN letev</t>
  </si>
  <si>
    <t>D.8.7.B2.</t>
  </si>
  <si>
    <t>3 modulna doza za zunanjo enoto</t>
  </si>
  <si>
    <t>D.8.8.B2.</t>
  </si>
  <si>
    <t>3 modulni okvir za zunanjo enoto</t>
  </si>
  <si>
    <t>D.8.9.B2.</t>
  </si>
  <si>
    <t>Sistemski kabel</t>
  </si>
  <si>
    <t>Stanovanja</t>
  </si>
  <si>
    <t>D.8.10.B2.</t>
  </si>
  <si>
    <t>4-UPORABNIŠKI VIDEO DISTRIBUTER.
Omogoča razdelitev video signala na 4 video notranje enote. Delilnik ima tudi 1 video vhodo in 1 video izhod za povezavo z naslednjimi delilniki. V sistemu je lahko maksimalno 32 video delilnikov na vertikalo.
Delilnik ima zaščito pred kratkim stikom.
Napajanje: 48Vcc; največja poraba toka: 9mA;</t>
  </si>
  <si>
    <t>D.8.11.B2.</t>
  </si>
  <si>
    <t>NOTRANJA AVDIO ENOTA ZA DVOŽILNI SISTEM.
Omogoča 5 različnih klicev iz zunanje enote, ter iz etažnega klica.
Etažni klic, regulacija zvonjenja (Mute, srednje, glasno)
Dvobarvna LED za različne indikacije (utišanje, avtomatsko odpiranje vrat ali aktivni program-
Ming, odprta vrata).
Barva: bela.</t>
  </si>
  <si>
    <t>D.8.12.B2.</t>
  </si>
  <si>
    <t>MAGNETNI KLJUČ 13,56MHZ</t>
  </si>
  <si>
    <t>D.8.13.B2.</t>
  </si>
  <si>
    <t>električna ključavnica</t>
  </si>
  <si>
    <t>D.8.14.B2.</t>
  </si>
  <si>
    <t>Končna montaža elementov sistema domofonije in kontrole pristopa na pripravljene instalacije, parametriranje, preizkušanje spuščanje sistema v pogon, šolanje osebja ter sodelovanje pri pridobivanju potrdila o brezhibnem delovanju.</t>
  </si>
  <si>
    <t>JAVLJANJE POŽARA</t>
  </si>
  <si>
    <t>D.9.1.B2.</t>
  </si>
  <si>
    <t xml:space="preserve">Analogno adresibilna protipožarna centrala je namenjena je namenjena nadzoru in upravljanju sistemov za odkrivanje in javljanje požara ter alarmiranje. Skladna je z vsemi zahtevami standardov EN 54-2 in EN54-4. Omogoča poljubno krmiljenje vgrajenih sistemov gašenja in drugih sistemov za preprečevanje širjenja požara. Protipožarna centrala ima prikazovalni upravljalni tablo na ohišju, (4x20 karakterni LCD displej, ohišje dimenzij 480x330x180mm) z dvema vgrajenima adresibilnima zankama za 254 adresibilnih enot (skupna kapaciteta 508 adresibilnih enot) 40 conami, z dvema izhodnima relejema, dvema programabilnima izhoda .  Vgrajen napajalnik 24Vdc/500mA. Centrala je naknadno nadgrajliva preko FX lan adapterja na 16 central. Preko adresibilnih vmesnikov pa lahko sprejme tudi javljalnike različnih plinov.                                                                                                                             </t>
  </si>
  <si>
    <t>D.9.2.B2.</t>
  </si>
  <si>
    <t xml:space="preserve">Modem za prenos požarnega signala v VNC ali gasilsko brigado z akumulatorjem                                                                                                                             </t>
  </si>
  <si>
    <t>D.9.3.B2.</t>
  </si>
  <si>
    <t xml:space="preserve">Akumulatorji 12V/7Ah (72ur pripravljenosti ter 1/2 ure v alarmu)                                                                                                                                          </t>
  </si>
  <si>
    <t>D.9.4.B2.</t>
  </si>
  <si>
    <t>Kratkostični izolator s podnožjem</t>
  </si>
  <si>
    <t>D.9.5.B2.</t>
  </si>
  <si>
    <t>Adresibilni optični javljalnik požara</t>
  </si>
  <si>
    <t>D.9.6.B2.</t>
  </si>
  <si>
    <t>Adresibilni temperaturni javljalnik požara</t>
  </si>
  <si>
    <t>D.9.7.B2.</t>
  </si>
  <si>
    <t>Adresibilni ročni javljalnik požara</t>
  </si>
  <si>
    <t>D.9.8.B2.</t>
  </si>
  <si>
    <t>Podnožja dimnih in temperaturnih javljalnikov</t>
  </si>
  <si>
    <t>D.9.9.B2.</t>
  </si>
  <si>
    <t>Požarna sirena z bliskavko  s podnožjem</t>
  </si>
  <si>
    <t>D.9.10.B2.</t>
  </si>
  <si>
    <t>Adresibilni vhodni modul za priključitev v adresibilno zanko v svojem ohišju, z možnostjo kontrole priključne linije, potreben za zajem stanj. Napajan po lastnem napajalnem kablu.</t>
  </si>
  <si>
    <t>D.9.11.B2.</t>
  </si>
  <si>
    <t>Adresibilni izhodni modul za priključitev v adresibilno zanko v svojem ohišju, potreben za krmiljenje naprav. Napajan iz adresibilne zanke.</t>
  </si>
  <si>
    <t>D.9.12.B2.</t>
  </si>
  <si>
    <t xml:space="preserve">Označevalne nalepke z narisanim simbolom ročnega javljalnika ali požarne sirene, dimenzij 150x150mm                                            </t>
  </si>
  <si>
    <t>D.9.13.B2.</t>
  </si>
  <si>
    <t>Lokacijsko označevalna ploščica z oznako adrese</t>
  </si>
  <si>
    <t>D.9.14.B2.</t>
  </si>
  <si>
    <t>Set sestavljen iz  stroboskopa z vibrajočo ploščo,  brezžični radijski modulom in izhodnim vmesnikom za  priklop na požarno centralo. Do vibracijske plošče se položi napajanje s kabelom  NHXH FE180/ E30 3x2,5 mm ( 20m).</t>
  </si>
  <si>
    <t>D.9.15.B2.</t>
  </si>
  <si>
    <t xml:space="preserve">Kabel JE-H(St)H 1x2x0.8 mm FE180/E30 </t>
  </si>
  <si>
    <t>D.9.16.B2.</t>
  </si>
  <si>
    <t>Kabel  NHXH FE180/ E30 3x2,5 mm</t>
  </si>
  <si>
    <t>D.9.17.B2.</t>
  </si>
  <si>
    <t>Kabel NMY-J 3X1.5mm2</t>
  </si>
  <si>
    <t>D.9.18.B2.</t>
  </si>
  <si>
    <t>Ognjeodporne sponke za pripenjanje kabla</t>
  </si>
  <si>
    <t>D.9.19.B2.</t>
  </si>
  <si>
    <t>Instalacijska cev fi 16mm položena v beton ali nadometno, komplet s pritrdilnim materilom</t>
  </si>
  <si>
    <t>D.9.20.B2.</t>
  </si>
  <si>
    <t>Instalacijska cev fi 23 mm, komplet s pritrdilnim materilom</t>
  </si>
  <si>
    <t>D.9.21.B2.</t>
  </si>
  <si>
    <t>Tesnenje prehodov iz enega v drug požarni sektor (EI90)</t>
  </si>
  <si>
    <t>D.9.22.B2.</t>
  </si>
  <si>
    <t>Drobni nespecificirani porošni material</t>
  </si>
  <si>
    <t>D.9.23.B2.</t>
  </si>
  <si>
    <t>Montaža opreme na položene instalacije in zaključene kabelske povezave</t>
  </si>
  <si>
    <t>D.9.24.B2.</t>
  </si>
  <si>
    <t xml:space="preserve">Zagon, nastavitve, programiranje in preizkušanje delovanja sistema </t>
  </si>
  <si>
    <t>D.9.25.B2.</t>
  </si>
  <si>
    <t>Tehnični pregled in pridobitev potrdila o brezhibnem delovanju vgrajenega sistema aktivne požarne zaščite in sistema za gašenje s strani pooblaščene fizične ali pravne osebe</t>
  </si>
  <si>
    <t>ZAJEM ŠTEVCEV</t>
  </si>
  <si>
    <t>D.10.1.B2.</t>
  </si>
  <si>
    <t>M-BUS centralna enota za zajem  120 M-BUS števcev. Zajem odčitkov na centrali preko  USB nosilca in RS232 porta. Postavitev centrale na DIN letev.</t>
  </si>
  <si>
    <t>D.10.2.B2.</t>
  </si>
  <si>
    <t>Konfiguracija M-BUS centrale za daljinsko odčitavanje števcev porabe toplotne energije, hladilne energije ter vodomerov; testiranje</t>
  </si>
  <si>
    <t>D.10.3.B2.</t>
  </si>
  <si>
    <t>Dobava in polaganje kabla IY(St)Y 2x2x0,8 mm2</t>
  </si>
  <si>
    <t>D.10.4.B2.</t>
  </si>
  <si>
    <t>Instalacijska cev fi 16mm, komplet z razvodnimi dozami</t>
  </si>
  <si>
    <t>D.10.5.B2.</t>
  </si>
  <si>
    <t>Priključitev števcev na M-BUS sistem in označevanje na pripravljeno instalacijo</t>
  </si>
  <si>
    <t>SESTRSKI KLIC</t>
  </si>
  <si>
    <t>D.11.1.B2.</t>
  </si>
  <si>
    <t>Naprava, ki omogoča uporabnikom varno bivanje doma in možnost klica v primeru izrednih dogodkov. Uporablja vse zmožnosti najnovejše tehnologije, da posreduje alarm na ustrezno mesto. Alarm je aktiviran ročno s pritiskom na eno od tipka ali avtomatsko preko ustreznih detektorjev (padca, dima, polave...). Poleg posredovanja alarma je možna tudi prostoročna govorna povezava s prejemnikom alarma.  
Funkcijske lastnosti/sestava:
- tipkovnica s 3-timi tipkami (tipka za klic (rdeča), tipka za prekinitev (zelena), tipka za odsotnost (rumena))
- brezžični oddajnik (tipka)
- možnost priključitve drugih senzorjev (detektor padca, detektor požara...)
- kontrolna indikacija z LED 
- napajanje 230VAC (DC adapter s 3m priključnega kabla)
- integriran mikrofon in zvočnik
- integrirana baterija 1200mAh omogoča 24h delovanje s 30 min v stanju alarma
- radijska frekvanca 869 MHz (socialni alarmi)
- moč brezžičnega oddajnika 1mWe.r.p (baterija v oddajniku 3V litijum s 7 letno življesnko dobo)
- reža za sim kartico
- GSM antena
- RJ 45 ethernet vrata
- USB vrata</t>
  </si>
  <si>
    <t xml:space="preserve"> - frekvenčno področje delovanja mobilnega omrežja 2G/3G 5 band, GSM/GPRS/Edge/UMTS
- izpolnjije zahteve EN 55032:2015, EN 50024:2010, EN 50130-4, EN 301 489-1:V1.9.2, EN 301 489-2:V1.6.1, EN 301 489-7:V1.3.1, EN 60950, EN 300220-2 Category 1, EN 50134-1:2002, EN 50134-2, EN 50134-3
- delovna temperatura 0ºC do 45ºC
- dimenzije (ŠxVxD) 185x122x41mm
- teža 502g</t>
  </si>
  <si>
    <t>D.11.2.B2.</t>
  </si>
  <si>
    <t>Panel klica potezni
Klicni panel za aktiviranje klica prek vrvice namenjen za priklop na vhodno klicno linijo sobne enote.
Funkcijske lastnosti/sestava:
- tipkalo z aktiviranjem klica prek vrvice
- 2 m vrvica z rdečim trikotnim simbolom sestre
- pomirjevalna lučka
- izpolnjuje zahteve DIN VDE 0834 del 1 in del 2
- podomentne izvedbe za montažo na dozo fi60mm z vijaki za montažo elementov</t>
  </si>
  <si>
    <t>D.11.3.B2.</t>
  </si>
  <si>
    <t xml:space="preserve">Drobni instalacijski material </t>
  </si>
  <si>
    <t>D.11.4.B2.</t>
  </si>
  <si>
    <t xml:space="preserve">Montaža in vezava elementov  </t>
  </si>
  <si>
    <t>D.11.5.B2.</t>
  </si>
  <si>
    <t>konfiguracija sistema po želji porabnika</t>
  </si>
  <si>
    <t>D.11.6.B2.</t>
  </si>
  <si>
    <t>Preizkus in spuščanje v pogon</t>
  </si>
  <si>
    <t>D.11.7.B2.</t>
  </si>
  <si>
    <t>Šolanje uporabnika, navodila za uporabo</t>
  </si>
  <si>
    <t>D.B3.</t>
  </si>
  <si>
    <t>D.1.B3.</t>
  </si>
  <si>
    <t>D.2.B3.</t>
  </si>
  <si>
    <t>D.3.B3.</t>
  </si>
  <si>
    <t>D.4.B3.</t>
  </si>
  <si>
    <t>D.5.B3.</t>
  </si>
  <si>
    <t>D.6.B3.</t>
  </si>
  <si>
    <t>D.7.B3.</t>
  </si>
  <si>
    <t>D.8.B3.</t>
  </si>
  <si>
    <t>D.9.B3.</t>
  </si>
  <si>
    <t>D.10.B3.</t>
  </si>
  <si>
    <t>D.11.B3.</t>
  </si>
  <si>
    <t>D.1.1.B3.</t>
  </si>
  <si>
    <t>D.1.1.1.B3.</t>
  </si>
  <si>
    <t>D.1.1.2.B3.</t>
  </si>
  <si>
    <t>D.1.1.3.B3.</t>
  </si>
  <si>
    <t>D.1.1.4.B3.</t>
  </si>
  <si>
    <t>D.1.1.5.B3.</t>
  </si>
  <si>
    <t>D.1.1.6.B3.</t>
  </si>
  <si>
    <t>D.1.1.7.B3.</t>
  </si>
  <si>
    <t>D.1.1.8.B3.</t>
  </si>
  <si>
    <t>D.1.1.9.B3.</t>
  </si>
  <si>
    <t>D.1.1.10.B3.</t>
  </si>
  <si>
    <t>D.1.1.11.B3.</t>
  </si>
  <si>
    <t>D.1.1.12.B3.</t>
  </si>
  <si>
    <t>D.1.1.13.B3.</t>
  </si>
  <si>
    <t>D.1.2.B3.</t>
  </si>
  <si>
    <t>D.1.2.1.B3.</t>
  </si>
  <si>
    <t>D.1.2.2.B3.</t>
  </si>
  <si>
    <t>D.1.2.3.B3.</t>
  </si>
  <si>
    <t>D.1.2.4.B3.</t>
  </si>
  <si>
    <t>D.1.3.B3.</t>
  </si>
  <si>
    <t>D.1.3.1.B3.</t>
  </si>
  <si>
    <t>D.1.3.2.B3.</t>
  </si>
  <si>
    <t>D.1.4.B3.</t>
  </si>
  <si>
    <t>D.1.4.1.B3.</t>
  </si>
  <si>
    <t>D.1.4.2.B3.</t>
  </si>
  <si>
    <t>D.1.5.B3.</t>
  </si>
  <si>
    <t>D.1.5.1.B3.</t>
  </si>
  <si>
    <t>D.1.5.2.B3.</t>
  </si>
  <si>
    <t>D.1.5.3.B3.</t>
  </si>
  <si>
    <t>D.1.5.4.B3.</t>
  </si>
  <si>
    <t>D.1.5.5.B3.</t>
  </si>
  <si>
    <t>D.1.5.6.B3.</t>
  </si>
  <si>
    <t>D.1.5.7.B3.</t>
  </si>
  <si>
    <t>D.1.5.8.B3.</t>
  </si>
  <si>
    <t>D.1.5.9.B3.</t>
  </si>
  <si>
    <t>D.1.5.10.B3.</t>
  </si>
  <si>
    <t>D.1.6.B3.</t>
  </si>
  <si>
    <t>D.1.6.1.B3.</t>
  </si>
  <si>
    <t>D.1.6.2.B3.</t>
  </si>
  <si>
    <t>D.1.7.B3.</t>
  </si>
  <si>
    <t>D.1.8.B3.</t>
  </si>
  <si>
    <t>D.1.8.1.B3.</t>
  </si>
  <si>
    <t>D.1.8.2.B3.</t>
  </si>
  <si>
    <t>D.1.8.3.B3.</t>
  </si>
  <si>
    <t>D.1.9.B3.</t>
  </si>
  <si>
    <t>D.1.10.B3.</t>
  </si>
  <si>
    <t>D.1.10.1.B3.</t>
  </si>
  <si>
    <t>D.1.10.2.B3.</t>
  </si>
  <si>
    <t>D.1.10.3.B3.</t>
  </si>
  <si>
    <t>D.1.10.4.B3.</t>
  </si>
  <si>
    <t>D.1.11.B3.</t>
  </si>
  <si>
    <t>D.1.12.B3.</t>
  </si>
  <si>
    <t>D.1.13.B3.</t>
  </si>
  <si>
    <t>D.1.13.1.B3.</t>
  </si>
  <si>
    <t>D.1.13.2.B3.</t>
  </si>
  <si>
    <t>D.1.14.B3.</t>
  </si>
  <si>
    <t>D.1.15.B3.</t>
  </si>
  <si>
    <t>D.1.16.B3.</t>
  </si>
  <si>
    <t>D.1.17.B3.</t>
  </si>
  <si>
    <t>D.1.18.B3.</t>
  </si>
  <si>
    <t>zajeto v cenah e.m.</t>
  </si>
  <si>
    <t>D.1.19.B3.</t>
  </si>
  <si>
    <t>D.1.20.B3.</t>
  </si>
  <si>
    <t>D.1.21.B3.</t>
  </si>
  <si>
    <t>D.2.1.B3.</t>
  </si>
  <si>
    <t>D.2.1.1.B3.</t>
  </si>
  <si>
    <t>D.2.2.B3.</t>
  </si>
  <si>
    <t>D.2.3.B3.</t>
  </si>
  <si>
    <t>D.2.4.B3.</t>
  </si>
  <si>
    <t>D.2.5.B3.</t>
  </si>
  <si>
    <t>D.2.6.B3.</t>
  </si>
  <si>
    <t>D.2.7.B3.</t>
  </si>
  <si>
    <t>D.2.8.B3.</t>
  </si>
  <si>
    <t>KPL</t>
  </si>
  <si>
    <t>D.3.1.B3.</t>
  </si>
  <si>
    <t>D.3.1.1.B3.</t>
  </si>
  <si>
    <t>D.3.2.B3.</t>
  </si>
  <si>
    <t>D.3.2.1.B3.</t>
  </si>
  <si>
    <t>D.3.3.B3.</t>
  </si>
  <si>
    <t>D.3.3.1.B3.</t>
  </si>
  <si>
    <t>D.3.4.B3.</t>
  </si>
  <si>
    <t>D.3.4.1.B3.</t>
  </si>
  <si>
    <t>D.3.5.B3.</t>
  </si>
  <si>
    <t>D.3.5.1.B3.</t>
  </si>
  <si>
    <t>D.3.6.B3.</t>
  </si>
  <si>
    <t>-preklopno stikalo 0-1 1p,20A</t>
  </si>
  <si>
    <t>D.3.6.1.B3.</t>
  </si>
  <si>
    <t>D.3.7.B3.</t>
  </si>
  <si>
    <t>D.3.7.1.B3.</t>
  </si>
  <si>
    <t>D.4.1.B3.</t>
  </si>
  <si>
    <t>D.4.2.B3.</t>
  </si>
  <si>
    <t>D.4.3.B3.</t>
  </si>
  <si>
    <t>D.4.4.B3.</t>
  </si>
  <si>
    <t>PRIKLJUČNO MERILNA OMARA (B3,B6,B9)_PMO_L</t>
  </si>
  <si>
    <t>D.4.4.1.B3.</t>
  </si>
  <si>
    <t>D.4.5.B3.</t>
  </si>
  <si>
    <t>PRIKLJUČNO MERILNA OMARA (B3,B6,B9)_PMO_D</t>
  </si>
  <si>
    <t>D.4.5.1.B3.</t>
  </si>
  <si>
    <t>D.4.6.B3.</t>
  </si>
  <si>
    <t>D.5.1.B3.</t>
  </si>
  <si>
    <t>D.5.2.B3.</t>
  </si>
  <si>
    <t>D.5.3.B3.</t>
  </si>
  <si>
    <t>D.5.4.B3.</t>
  </si>
  <si>
    <t>D.5.5.B3.</t>
  </si>
  <si>
    <t>D.5.6.B3.</t>
  </si>
  <si>
    <t>D.5.7.B3.</t>
  </si>
  <si>
    <t>D.5.8.B3.</t>
  </si>
  <si>
    <t>D.5.9.B3.</t>
  </si>
  <si>
    <t>D.5.10.B3.</t>
  </si>
  <si>
    <t>D.5.11.B3.</t>
  </si>
  <si>
    <t>D.5.12.B3.</t>
  </si>
  <si>
    <t>D.5.13.B3.</t>
  </si>
  <si>
    <t>D.5.14.B3.</t>
  </si>
  <si>
    <t>D.5.15.B3.</t>
  </si>
  <si>
    <t>D.5.16.B3.</t>
  </si>
  <si>
    <t>D.6.1.B3.</t>
  </si>
  <si>
    <t>Podometni  hišni razdelilnik 3-vrstni dimenzije 500x500x100mm,  4x230V RAL9003 opremljen z 2 vtičnicama, poličko za ruter in zaključki za UTP kable</t>
  </si>
  <si>
    <t>D.6.2.B3.</t>
  </si>
  <si>
    <t>D.6.3.B3.</t>
  </si>
  <si>
    <t>D.6.4.B3.</t>
  </si>
  <si>
    <t>D.6.5.B3.</t>
  </si>
  <si>
    <t xml:space="preserve"> Ozemljitev razvodnih omaric z ozemljitvenim vodnikom uvlečenim v  instalacijsko cev P/F-Y 16 mm2       </t>
  </si>
  <si>
    <t>D.6.6.B3.</t>
  </si>
  <si>
    <t>D.6.7.B3.</t>
  </si>
  <si>
    <t>D.6.8.B3.</t>
  </si>
  <si>
    <t>D.6.9.B3.</t>
  </si>
  <si>
    <t>D.6.10.B3.</t>
  </si>
  <si>
    <t>D.6.10.1.B3.</t>
  </si>
  <si>
    <t>D.6.11.B3.</t>
  </si>
  <si>
    <t>D.6.11.1.B3.</t>
  </si>
  <si>
    <t>D.6.12.B3.</t>
  </si>
  <si>
    <t>D.6.13.B3.</t>
  </si>
  <si>
    <t>D.6.14.B3.</t>
  </si>
  <si>
    <t>D.6.15.B3.</t>
  </si>
  <si>
    <t>D.6.16.B3.</t>
  </si>
  <si>
    <t>D.7.1.B3.</t>
  </si>
  <si>
    <t>D.7.2.B3.</t>
  </si>
  <si>
    <t>D.7.3.B3.</t>
  </si>
  <si>
    <t>D.7.4.B3.</t>
  </si>
  <si>
    <t>D.7.5.B3.</t>
  </si>
  <si>
    <t>D.8.1.B3.</t>
  </si>
  <si>
    <t>D.8.2.B3.</t>
  </si>
  <si>
    <t>D.8.3.B3.</t>
  </si>
  <si>
    <t>D.8.4.B3.</t>
  </si>
  <si>
    <t>D.8.5.B3.</t>
  </si>
  <si>
    <t>D.8.6.B3.</t>
  </si>
  <si>
    <t>D.8.7.B3.</t>
  </si>
  <si>
    <t>D.8.8.B3.</t>
  </si>
  <si>
    <t>D.8.9.B3.</t>
  </si>
  <si>
    <t>D.8.10.B3.</t>
  </si>
  <si>
    <t>D.8.11.B3.</t>
  </si>
  <si>
    <t>D.8.12.B3.</t>
  </si>
  <si>
    <t>D.8.13.B3.</t>
  </si>
  <si>
    <t>D.8.14.B3.</t>
  </si>
  <si>
    <t>D.9.1.B3.</t>
  </si>
  <si>
    <t>D.9.2.B3.</t>
  </si>
  <si>
    <t>D.9.3.B3.</t>
  </si>
  <si>
    <t>D.9.4.B3.</t>
  </si>
  <si>
    <t>D.9.5.B3.</t>
  </si>
  <si>
    <t>D.9.6.B3.</t>
  </si>
  <si>
    <t>D.9.7.B3.</t>
  </si>
  <si>
    <t>D.9.8.B3.</t>
  </si>
  <si>
    <t>D.9.9.B3.</t>
  </si>
  <si>
    <t>D.9.10.B3.</t>
  </si>
  <si>
    <t>D.9.11.B3.</t>
  </si>
  <si>
    <t>D.9.12.B3.</t>
  </si>
  <si>
    <t>D.9.13.B3.</t>
  </si>
  <si>
    <t>D.9.14.B3.</t>
  </si>
  <si>
    <t>D.9.15.B3.</t>
  </si>
  <si>
    <t>D.9.16.B3.</t>
  </si>
  <si>
    <t>D.9.17.B3.</t>
  </si>
  <si>
    <t>D.9.18.B3.</t>
  </si>
  <si>
    <t>D.9.19.B3.</t>
  </si>
  <si>
    <t>D.9.20.B3.</t>
  </si>
  <si>
    <t>D.9.21.B3.</t>
  </si>
  <si>
    <t>Kit za tesnenje prehodov iz enega v drug požarni sektor (EI90)</t>
  </si>
  <si>
    <t>D.9.22.B3.</t>
  </si>
  <si>
    <t>D.9.23.B3.</t>
  </si>
  <si>
    <t>D.9.24.B3.</t>
  </si>
  <si>
    <t>D.9.25.B3.</t>
  </si>
  <si>
    <t>D.10.1.B3.</t>
  </si>
  <si>
    <t>D.10.2.B3.</t>
  </si>
  <si>
    <t>D.10.3.B3.</t>
  </si>
  <si>
    <t>D.10.4.B3.</t>
  </si>
  <si>
    <t>D.10.5.B3.</t>
  </si>
  <si>
    <t>D.11.1.B3.</t>
  </si>
  <si>
    <t>D.11.2.B3.</t>
  </si>
  <si>
    <t>D.11.3.B3.</t>
  </si>
  <si>
    <t>zajeto v c.e.m.</t>
  </si>
  <si>
    <t>D.11.4.B3.</t>
  </si>
  <si>
    <t>D.11.5.B3.</t>
  </si>
  <si>
    <t>D.11.6.B3.</t>
  </si>
  <si>
    <t>D.11.7.B3.</t>
  </si>
  <si>
    <t>D.B5.</t>
  </si>
  <si>
    <t>D.1.B5.</t>
  </si>
  <si>
    <t>D.2.B5.</t>
  </si>
  <si>
    <t>D.3.B5.</t>
  </si>
  <si>
    <t>D.4.B5.</t>
  </si>
  <si>
    <t>D.5.B5.</t>
  </si>
  <si>
    <t>D.6.B5.</t>
  </si>
  <si>
    <t>D.7.B5.</t>
  </si>
  <si>
    <t>D.8.B5.</t>
  </si>
  <si>
    <t>D.9.B5.</t>
  </si>
  <si>
    <t>D.10.B5.</t>
  </si>
  <si>
    <t>D.11.B5.</t>
  </si>
  <si>
    <t>D.1.1.B5.</t>
  </si>
  <si>
    <t>D.1.1.1.B5.</t>
  </si>
  <si>
    <t>D.1.1.2.B5.</t>
  </si>
  <si>
    <t>D.1.1.3.B5.</t>
  </si>
  <si>
    <t>D.1.1.4.B5.</t>
  </si>
  <si>
    <t>D.1.1.5.B5.</t>
  </si>
  <si>
    <t>D.1.1.6.B5.</t>
  </si>
  <si>
    <t>D.1.1.7.B5.</t>
  </si>
  <si>
    <t>D.1.1.8.B5.</t>
  </si>
  <si>
    <t>D.1.1.9.B5.</t>
  </si>
  <si>
    <t>D.1.1.10.B5.</t>
  </si>
  <si>
    <t>D.1.1.11.B5.</t>
  </si>
  <si>
    <t>D.1.1.12.B5.</t>
  </si>
  <si>
    <t>D.1.1.13.B5.</t>
  </si>
  <si>
    <t>D.1.2.B5.</t>
  </si>
  <si>
    <t>D.1.2.1.B5.</t>
  </si>
  <si>
    <t>D.1.2.2.B5.</t>
  </si>
  <si>
    <t>D.1.2.3.B5.</t>
  </si>
  <si>
    <t>D.1.2.4.B5.</t>
  </si>
  <si>
    <t>D.1.3.B5.</t>
  </si>
  <si>
    <t>D.1.3.1.B5.</t>
  </si>
  <si>
    <t>D.1.3.2.B5.</t>
  </si>
  <si>
    <t>D.1.4.B5.</t>
  </si>
  <si>
    <t>D.1.4.1.B5.</t>
  </si>
  <si>
    <t>D.1.4.2.B5.</t>
  </si>
  <si>
    <t>D.1.5.B5.</t>
  </si>
  <si>
    <t>D.1.5.1.B5.</t>
  </si>
  <si>
    <t>D.1.5.2.B5.</t>
  </si>
  <si>
    <t>D.1.5.3.B5.</t>
  </si>
  <si>
    <t>D.1.5.4.B5.</t>
  </si>
  <si>
    <t>D.1.5.5.B5.</t>
  </si>
  <si>
    <t>D.1.5.6.B5.</t>
  </si>
  <si>
    <t>D.1.5.7.B5.</t>
  </si>
  <si>
    <t>D.1.5.8.B5.</t>
  </si>
  <si>
    <t>D.1.5.9.B5.</t>
  </si>
  <si>
    <t>D.1.5.10.B5.</t>
  </si>
  <si>
    <t>D.1.6.B5.</t>
  </si>
  <si>
    <t>D.1.6.1.B5.</t>
  </si>
  <si>
    <t>D.1.6.2.B5.</t>
  </si>
  <si>
    <t>D.1.6.3.B5.</t>
  </si>
  <si>
    <t>D.1.7.B5.</t>
  </si>
  <si>
    <t>D.1.8.B5.</t>
  </si>
  <si>
    <t>D.1.8.1.B5.</t>
  </si>
  <si>
    <t>D.1.8.2.B5.</t>
  </si>
  <si>
    <t>D.1.8.3.B5.</t>
  </si>
  <si>
    <t>D.1.9.B5.</t>
  </si>
  <si>
    <t>D.1.10.B5.</t>
  </si>
  <si>
    <t>D.1.10.1.B5.</t>
  </si>
  <si>
    <t>D.1.10.2.B5.</t>
  </si>
  <si>
    <t>D.1.10.3.B5.</t>
  </si>
  <si>
    <t>D.1.10.4.B5.</t>
  </si>
  <si>
    <t>D.1.11.B5.</t>
  </si>
  <si>
    <t>D.1.12.B5.</t>
  </si>
  <si>
    <t>D.1.13.B5.</t>
  </si>
  <si>
    <t>D.1.13.1.B5.</t>
  </si>
  <si>
    <t>D.1.13.2.B5.</t>
  </si>
  <si>
    <t>D.1.14.B5.</t>
  </si>
  <si>
    <t>D.1.15.B5.</t>
  </si>
  <si>
    <t>D.1.16.B5.</t>
  </si>
  <si>
    <t>D.1.17.B5.</t>
  </si>
  <si>
    <t>D.1.18.B5.</t>
  </si>
  <si>
    <t>D.1.19.B5.</t>
  </si>
  <si>
    <t>D.1.20.B5.</t>
  </si>
  <si>
    <t>D.1.21.B5.</t>
  </si>
  <si>
    <t>D.2.1.B5.</t>
  </si>
  <si>
    <t>D.2.1.1.B5.</t>
  </si>
  <si>
    <t>D.2.2.B5.</t>
  </si>
  <si>
    <t>D.2.3.B5.</t>
  </si>
  <si>
    <t>D.2.4.B5.</t>
  </si>
  <si>
    <t>D.2.5.B5.</t>
  </si>
  <si>
    <t>D.2.6.B5.</t>
  </si>
  <si>
    <t>D.2.7.B5.</t>
  </si>
  <si>
    <t>D.2.8.B5.</t>
  </si>
  <si>
    <t>D.2.9.B5.</t>
  </si>
  <si>
    <t>D.3.1.B5.</t>
  </si>
  <si>
    <t>D.3.1.1.B5.</t>
  </si>
  <si>
    <t>D.3.2.B5.</t>
  </si>
  <si>
    <t>D.3.2.1.B5.</t>
  </si>
  <si>
    <t>D.3.3.B5.</t>
  </si>
  <si>
    <t>D.3.3.1.B5.</t>
  </si>
  <si>
    <t>D.3.4.B5.</t>
  </si>
  <si>
    <t>D.3.4.1.B5.</t>
  </si>
  <si>
    <t>D.3.5.B5.</t>
  </si>
  <si>
    <t>D.3.5.1.B5.</t>
  </si>
  <si>
    <t>D.3.6.B5.</t>
  </si>
  <si>
    <t>D.3.6.1.B5.</t>
  </si>
  <si>
    <t>D.3.7.B5.</t>
  </si>
  <si>
    <t>D.3.7.1.B5.</t>
  </si>
  <si>
    <t>D.4.1.B5.</t>
  </si>
  <si>
    <t>D.4.2.B5.</t>
  </si>
  <si>
    <t>D.4.3.B5.</t>
  </si>
  <si>
    <t>D.4.4.B5.</t>
  </si>
  <si>
    <t>D.4.4.1.B5.</t>
  </si>
  <si>
    <t>D.4.5.B5.</t>
  </si>
  <si>
    <t>D.4.5.1.B5.</t>
  </si>
  <si>
    <t>D.4.6.B5.</t>
  </si>
  <si>
    <t>D.5.1.B5.</t>
  </si>
  <si>
    <t>D.5.2.B5.</t>
  </si>
  <si>
    <t>D.5.3.B5.</t>
  </si>
  <si>
    <t>D.5.4.B5.</t>
  </si>
  <si>
    <t>D.5.5.B5.</t>
  </si>
  <si>
    <t>D.5.6.B5.</t>
  </si>
  <si>
    <t>D.5.7.B5.</t>
  </si>
  <si>
    <t>D.5.8.B5.</t>
  </si>
  <si>
    <t>D.5.9.B5.</t>
  </si>
  <si>
    <t>D.5.10.B5.</t>
  </si>
  <si>
    <t>D.5.11.B5.</t>
  </si>
  <si>
    <t>D.5.12.B5.</t>
  </si>
  <si>
    <t>D.5.13.B5.</t>
  </si>
  <si>
    <t>D.5.14.B5.</t>
  </si>
  <si>
    <t>D.5.15.B5.</t>
  </si>
  <si>
    <t>D.5.16.B5.</t>
  </si>
  <si>
    <t>D.6.1.B5.</t>
  </si>
  <si>
    <t>D.6.2.B5.</t>
  </si>
  <si>
    <t>D.6.3.B5.</t>
  </si>
  <si>
    <t>D.6.4.B5.</t>
  </si>
  <si>
    <t>D.6.5.B5.</t>
  </si>
  <si>
    <t>D.6.6.B5.</t>
  </si>
  <si>
    <t>D.6.7.B5.</t>
  </si>
  <si>
    <t>D.6.8.B5.</t>
  </si>
  <si>
    <t>D.6.9.B5.</t>
  </si>
  <si>
    <t>D.6.10.B5.</t>
  </si>
  <si>
    <t>D.6.10.1.B5.</t>
  </si>
  <si>
    <t>D.6.11.B5.</t>
  </si>
  <si>
    <t>D.6.11.1.B5.</t>
  </si>
  <si>
    <t>D.6.12.B5.</t>
  </si>
  <si>
    <t>D.6.13.B5.</t>
  </si>
  <si>
    <t>D.6.14.B5.</t>
  </si>
  <si>
    <t>D.6.15.B5.</t>
  </si>
  <si>
    <t>D.6.16.B5.</t>
  </si>
  <si>
    <t>D.7.1.B5.</t>
  </si>
  <si>
    <t>D.7.2.B5.</t>
  </si>
  <si>
    <t>D.7.3.B5.</t>
  </si>
  <si>
    <t>D.7.4.B5.</t>
  </si>
  <si>
    <t>D.7.5.B5.</t>
  </si>
  <si>
    <t>D.8.1.B5.</t>
  </si>
  <si>
    <t>D.8.2.B5.</t>
  </si>
  <si>
    <t>D.8.3.B5.</t>
  </si>
  <si>
    <t>D.8.4.B5.</t>
  </si>
  <si>
    <t>D.8.5.B5.</t>
  </si>
  <si>
    <t>D.8.6.B5.</t>
  </si>
  <si>
    <t>D.8.7.B5.</t>
  </si>
  <si>
    <t>D.8.8.B5.</t>
  </si>
  <si>
    <t>D.8.9.B5.</t>
  </si>
  <si>
    <t>D.8.10.B5.</t>
  </si>
  <si>
    <t>D.8.11.B5.</t>
  </si>
  <si>
    <t>D.8.12.B5.</t>
  </si>
  <si>
    <t>D.8.13.B5.</t>
  </si>
  <si>
    <t>D.8.14.B5.</t>
  </si>
  <si>
    <t>D.9.1.B5.</t>
  </si>
  <si>
    <t>D.9.2.B5.</t>
  </si>
  <si>
    <t>D.9.3.B5.</t>
  </si>
  <si>
    <t>D.9.4.B5.</t>
  </si>
  <si>
    <t>D.9.5.B5.</t>
  </si>
  <si>
    <t>D.9.6.B5.</t>
  </si>
  <si>
    <t>D.9.7.B5.</t>
  </si>
  <si>
    <t>D.9.8.B5.</t>
  </si>
  <si>
    <t>D.9.9.B5.</t>
  </si>
  <si>
    <t>D.9.10.B5.</t>
  </si>
  <si>
    <t>D.9.11.B5.</t>
  </si>
  <si>
    <t>D.9.12.B5.</t>
  </si>
  <si>
    <t>D.9.13.B5.</t>
  </si>
  <si>
    <t>D.9.14.B5.</t>
  </si>
  <si>
    <t>D.9.15.B5.</t>
  </si>
  <si>
    <t>D.9.16.B5.</t>
  </si>
  <si>
    <t>D.9.17.B5.</t>
  </si>
  <si>
    <t>D.9.18.B5.</t>
  </si>
  <si>
    <t>D.9.19.B5.</t>
  </si>
  <si>
    <t>D.9.20.B5.</t>
  </si>
  <si>
    <t>D.9.21.B5.</t>
  </si>
  <si>
    <t>D.9.22.B5.</t>
  </si>
  <si>
    <t>D.9.23.B5.</t>
  </si>
  <si>
    <t>D.9.24.B5.</t>
  </si>
  <si>
    <t>D.9.25.B5.</t>
  </si>
  <si>
    <t>D.10.1.B5.</t>
  </si>
  <si>
    <t>D.10.2.B5.</t>
  </si>
  <si>
    <t>D.10.3.B5.</t>
  </si>
  <si>
    <t>D.10.4.B5.</t>
  </si>
  <si>
    <t>D.10.5.B5.</t>
  </si>
  <si>
    <t>D.11.1.B5.</t>
  </si>
  <si>
    <t>D.11.2.B5.</t>
  </si>
  <si>
    <t>D.11.3.B5.</t>
  </si>
  <si>
    <t>D.11.4.B5.</t>
  </si>
  <si>
    <t>D.11.5.B5.</t>
  </si>
  <si>
    <t>D.11.6.B5.</t>
  </si>
  <si>
    <t>D.11.7.B5.</t>
  </si>
  <si>
    <t>D.B6.</t>
  </si>
  <si>
    <t>D.1.B6.</t>
  </si>
  <si>
    <t>D.2.B6.</t>
  </si>
  <si>
    <t>D.3.B6.</t>
  </si>
  <si>
    <t>D.4.B6.</t>
  </si>
  <si>
    <t>D.5.B6.</t>
  </si>
  <si>
    <t>D.6.B6.</t>
  </si>
  <si>
    <t>D.7.B6.</t>
  </si>
  <si>
    <t>D.8.B6.</t>
  </si>
  <si>
    <t>D.9.B6.</t>
  </si>
  <si>
    <t>D.10.B6.</t>
  </si>
  <si>
    <t>D.11.B6.</t>
  </si>
  <si>
    <t>D.1.1.B6.</t>
  </si>
  <si>
    <t>D.1.1.1.B6.</t>
  </si>
  <si>
    <t>D.1.1.2.B6.</t>
  </si>
  <si>
    <t>D.1.1.3.B6.</t>
  </si>
  <si>
    <t>D.1.1.4.B6.</t>
  </si>
  <si>
    <t>D.1.1.5.B6.</t>
  </si>
  <si>
    <t>D.1.1.6.B6.</t>
  </si>
  <si>
    <t>D.1.1.7.B6.</t>
  </si>
  <si>
    <t>D.1.1.8.B6.</t>
  </si>
  <si>
    <t>D.1.1.9.B6.</t>
  </si>
  <si>
    <t>D.1.1.10.B6.</t>
  </si>
  <si>
    <t>D.1.1.11.B6.</t>
  </si>
  <si>
    <t>D.1.1.12.B6.</t>
  </si>
  <si>
    <t>D.1.1.13.B6.</t>
  </si>
  <si>
    <t>D.1.2.B6.</t>
  </si>
  <si>
    <t>D.1.2.1.B6.</t>
  </si>
  <si>
    <t>D.1.2.2.B6.</t>
  </si>
  <si>
    <t>D.1.2.3.B6.</t>
  </si>
  <si>
    <t>D.1.2.4.B6.</t>
  </si>
  <si>
    <t>D.1.3.B6.</t>
  </si>
  <si>
    <t>D.1.3.1.B6.</t>
  </si>
  <si>
    <t>D.1.3.2.B6.</t>
  </si>
  <si>
    <t>D.1.4.B6.</t>
  </si>
  <si>
    <t>D.1.4.1.B6.</t>
  </si>
  <si>
    <t>D.1.4.2.B6.</t>
  </si>
  <si>
    <t>D.1.5.B6.</t>
  </si>
  <si>
    <t>D.1.5.1.B6.</t>
  </si>
  <si>
    <t>D.1.5.2.B6.</t>
  </si>
  <si>
    <t>D.1.5.3.B6.</t>
  </si>
  <si>
    <t>D.1.5.4.B6.</t>
  </si>
  <si>
    <t>D.1.5.5.B6.</t>
  </si>
  <si>
    <t>D.1.5.6.B6.</t>
  </si>
  <si>
    <t>D.1.5.7.B6.</t>
  </si>
  <si>
    <t>D.1.5.8.B6.</t>
  </si>
  <si>
    <t>D.1.5.9.B6.</t>
  </si>
  <si>
    <t>D.1.5.10.B6.</t>
  </si>
  <si>
    <t>D.1.6.B6.</t>
  </si>
  <si>
    <t>D.1.6.1.B6.</t>
  </si>
  <si>
    <t>D.1.6.2.B6.</t>
  </si>
  <si>
    <t>D.1.6.3.B6.</t>
  </si>
  <si>
    <t>D.1.7.B6.</t>
  </si>
  <si>
    <t>D.1.8.B6.</t>
  </si>
  <si>
    <t>D.1.8.1.B6.</t>
  </si>
  <si>
    <t>D.1.8.2.B6.</t>
  </si>
  <si>
    <t>D.1.8.3.B6.</t>
  </si>
  <si>
    <t>D.1.9.B6.</t>
  </si>
  <si>
    <t>D.1.10.B6.</t>
  </si>
  <si>
    <t>D.1.10.1.B6.</t>
  </si>
  <si>
    <t>D.1.10.2.B6.</t>
  </si>
  <si>
    <t>D.1.10.3.B6.</t>
  </si>
  <si>
    <t>D.1.10.4.B6.</t>
  </si>
  <si>
    <t>D.1.11.B6.</t>
  </si>
  <si>
    <t>D.1.12.B6.</t>
  </si>
  <si>
    <t>D.1.13.B6.</t>
  </si>
  <si>
    <t>D.1.13.1.B6.</t>
  </si>
  <si>
    <t>D.1.13.2.B6.</t>
  </si>
  <si>
    <t>D.1.14.B6.</t>
  </si>
  <si>
    <t>D.1.15.B6.</t>
  </si>
  <si>
    <t>D.1.16.B6.</t>
  </si>
  <si>
    <t>D.1.17.B6.</t>
  </si>
  <si>
    <t>D.1.18.B6.</t>
  </si>
  <si>
    <t>D.1.19.B6.</t>
  </si>
  <si>
    <t>D.1.20.B6.</t>
  </si>
  <si>
    <t>D.1.21.B6.</t>
  </si>
  <si>
    <t>D.2.1.B6.</t>
  </si>
  <si>
    <t>D.2.1.1.B6.</t>
  </si>
  <si>
    <t>D.2.2.B6.</t>
  </si>
  <si>
    <t>D.2.3.B6.</t>
  </si>
  <si>
    <t>D.2.4.B6.</t>
  </si>
  <si>
    <t>D.2.5.B6.</t>
  </si>
  <si>
    <t>D.2.6.B6.</t>
  </si>
  <si>
    <t>D.2.7.B6.</t>
  </si>
  <si>
    <t>D.2.8.B6.</t>
  </si>
  <si>
    <t>D.2.9.B6.</t>
  </si>
  <si>
    <t>D.3.1.B6.</t>
  </si>
  <si>
    <t>D.3.1.1.B6.</t>
  </si>
  <si>
    <t>D.3.2.B6.</t>
  </si>
  <si>
    <t>D.3.2.1.B6.</t>
  </si>
  <si>
    <t>D.3.3.B6.</t>
  </si>
  <si>
    <t>D.3.3.1.B6.</t>
  </si>
  <si>
    <t>D.3.4.B6.</t>
  </si>
  <si>
    <t>D.3.4.1.B6.</t>
  </si>
  <si>
    <t>D.3.5.B6.</t>
  </si>
  <si>
    <t>D.3.5.1.B6.</t>
  </si>
  <si>
    <t>D.3.6.B6.</t>
  </si>
  <si>
    <t>D.3.6.1.B6.</t>
  </si>
  <si>
    <t>D.3.7.B6.</t>
  </si>
  <si>
    <t>D.3.7.1.B6.</t>
  </si>
  <si>
    <t>D.4.1.B6.</t>
  </si>
  <si>
    <t>D.4.2.B6.</t>
  </si>
  <si>
    <t>D.4.3.B6.</t>
  </si>
  <si>
    <t>D.4.4.B6.</t>
  </si>
  <si>
    <t>D.4.4.1.B6.</t>
  </si>
  <si>
    <t>D.4.5.B6.</t>
  </si>
  <si>
    <t>D.4.5.1.B6.</t>
  </si>
  <si>
    <t>D.4.6.B6.</t>
  </si>
  <si>
    <t>D.5.1.B6.</t>
  </si>
  <si>
    <t>D.5.2.B6.</t>
  </si>
  <si>
    <t>D.5.3.B6.</t>
  </si>
  <si>
    <t>D.5.4.B6.</t>
  </si>
  <si>
    <t>D.5.5.B6.</t>
  </si>
  <si>
    <t>D.5.6.B6.</t>
  </si>
  <si>
    <t>D.5.7.B6.</t>
  </si>
  <si>
    <t>D.5.8.B6.</t>
  </si>
  <si>
    <t>D.5.9.B6.</t>
  </si>
  <si>
    <t>D.5.10.B6.</t>
  </si>
  <si>
    <t>D.5.11.B6.</t>
  </si>
  <si>
    <t>D.5.12.B6.</t>
  </si>
  <si>
    <t>D.5.13.B6.</t>
  </si>
  <si>
    <t>D.5.14.B6.</t>
  </si>
  <si>
    <t>D.5.15.B6.</t>
  </si>
  <si>
    <t>D.5.16.B6.</t>
  </si>
  <si>
    <t>D.6.1.B6.</t>
  </si>
  <si>
    <t>D.6.2.B6.</t>
  </si>
  <si>
    <t>D.6.3.B6.</t>
  </si>
  <si>
    <t>D.6.4.B6.</t>
  </si>
  <si>
    <t>D.6.5.B6.</t>
  </si>
  <si>
    <t>D.6.6.B6.</t>
  </si>
  <si>
    <t>D.6.7.B6.</t>
  </si>
  <si>
    <t>D.6.8.B6.</t>
  </si>
  <si>
    <t>D.6.9.B6.</t>
  </si>
  <si>
    <t>D.6.10.B6.</t>
  </si>
  <si>
    <t>D.6.11.B6.</t>
  </si>
  <si>
    <t>D.6.12.B6.</t>
  </si>
  <si>
    <t>D.6.13.B6.</t>
  </si>
  <si>
    <t>D.6.14.B6.</t>
  </si>
  <si>
    <t>D.6.15.B6.</t>
  </si>
  <si>
    <t>D.6.16.B6.</t>
  </si>
  <si>
    <t>D.7.1.B6.</t>
  </si>
  <si>
    <t>D.7.2.B6.</t>
  </si>
  <si>
    <t>D.7.3.B6.</t>
  </si>
  <si>
    <t>D.7.4.B6.</t>
  </si>
  <si>
    <t>D.7.5.B6.</t>
  </si>
  <si>
    <t>D.8.1.B6.</t>
  </si>
  <si>
    <t>D.8.2.B6.</t>
  </si>
  <si>
    <t>D.8.3.B6.</t>
  </si>
  <si>
    <t>D.8.4.B6.</t>
  </si>
  <si>
    <t>D.8.5.B6.</t>
  </si>
  <si>
    <t>D.8.6.B6.</t>
  </si>
  <si>
    <t>D.8.7.B6.</t>
  </si>
  <si>
    <t>D.8.8.B6.</t>
  </si>
  <si>
    <t>D.8.9.B6.</t>
  </si>
  <si>
    <t>D.8.10.B6.</t>
  </si>
  <si>
    <t>D.8.11.B6.</t>
  </si>
  <si>
    <t>D.8.12.B6.</t>
  </si>
  <si>
    <t>D.8.13.B6.</t>
  </si>
  <si>
    <t>D.8.14.B6.</t>
  </si>
  <si>
    <t>D.9.1.B6.</t>
  </si>
  <si>
    <t>D.9.2.B6.</t>
  </si>
  <si>
    <t>D.9.3.B6.</t>
  </si>
  <si>
    <t>D.9.4.B6.</t>
  </si>
  <si>
    <t>D.9.5.B6.</t>
  </si>
  <si>
    <t>D.9.6.B6.</t>
  </si>
  <si>
    <t>D.9.7.B6.</t>
  </si>
  <si>
    <t>D.9.8.B6.</t>
  </si>
  <si>
    <t>D.9.9.B6.</t>
  </si>
  <si>
    <t>D.9.10.B6.</t>
  </si>
  <si>
    <t>D.9.11.B6.</t>
  </si>
  <si>
    <t>D.9.12.B6.</t>
  </si>
  <si>
    <t>D.9.13.B6.</t>
  </si>
  <si>
    <t>D.9.14.B6.</t>
  </si>
  <si>
    <t>D.9.15.B6.</t>
  </si>
  <si>
    <t>D.9.16.B6.</t>
  </si>
  <si>
    <t>D.9.17.B6.</t>
  </si>
  <si>
    <t>D.9.18.B6.</t>
  </si>
  <si>
    <t>D.9.19.B6.</t>
  </si>
  <si>
    <t>D.9.20.B6.</t>
  </si>
  <si>
    <t>D.9.21.B6.</t>
  </si>
  <si>
    <t>D.9.22.B6.</t>
  </si>
  <si>
    <t>D.9.23.B6.</t>
  </si>
  <si>
    <t>D.9.24.B6.</t>
  </si>
  <si>
    <t>D.9.25.B6.</t>
  </si>
  <si>
    <t>D.10.1.B6.</t>
  </si>
  <si>
    <t>D.10.2.B6.</t>
  </si>
  <si>
    <t>D.10.3.B6.</t>
  </si>
  <si>
    <t>D.10.4.B6.</t>
  </si>
  <si>
    <t>D.10.5.B6.</t>
  </si>
  <si>
    <t>D.11.1.B6.</t>
  </si>
  <si>
    <t>D.11.2.B6.</t>
  </si>
  <si>
    <t>D.11.3.B6.</t>
  </si>
  <si>
    <t>D.11.4.B6.</t>
  </si>
  <si>
    <t>D.11.5.B6.</t>
  </si>
  <si>
    <t>D.11.6.B6.</t>
  </si>
  <si>
    <t>D.11.7.B6.</t>
  </si>
  <si>
    <t>D.B8.</t>
  </si>
  <si>
    <t>D.1.B8.</t>
  </si>
  <si>
    <t>D.2.B8.</t>
  </si>
  <si>
    <t>D.3.B8.</t>
  </si>
  <si>
    <t>D.4.B8.</t>
  </si>
  <si>
    <t>D.5.B8.</t>
  </si>
  <si>
    <t>D.6.B8.</t>
  </si>
  <si>
    <t>D.7.B8.</t>
  </si>
  <si>
    <t>D.8.B8.</t>
  </si>
  <si>
    <t>D.9.B8.</t>
  </si>
  <si>
    <t>D.10.B8.</t>
  </si>
  <si>
    <t>D.11.B8.</t>
  </si>
  <si>
    <t>D.1.1.B8.</t>
  </si>
  <si>
    <t>D.1.1.1.B8.</t>
  </si>
  <si>
    <t>D.1.1.2.B8.</t>
  </si>
  <si>
    <t>D.1.1.3.B8.</t>
  </si>
  <si>
    <t>D.1.1.4.B8.</t>
  </si>
  <si>
    <t>D.1.1.5.B8.</t>
  </si>
  <si>
    <t>D.1.1.6.B8.</t>
  </si>
  <si>
    <t>D.1.1.7.B8.</t>
  </si>
  <si>
    <t>D.1.1.8.B8.</t>
  </si>
  <si>
    <t>D.1.1.9.B8.</t>
  </si>
  <si>
    <t>D.1.1.10.B8.</t>
  </si>
  <si>
    <t>D.1.1.11.B8.</t>
  </si>
  <si>
    <t>D.1.1.12.B8.</t>
  </si>
  <si>
    <t>D.1.1.13.B8.</t>
  </si>
  <si>
    <t>D.1.2.B8.</t>
  </si>
  <si>
    <t>D.1.2.1.B8.</t>
  </si>
  <si>
    <t>D.1.2.2.B8.</t>
  </si>
  <si>
    <t>D.1.2.3.B8.</t>
  </si>
  <si>
    <t>D.1.2.4.B8.</t>
  </si>
  <si>
    <t>D.1.3.B8.</t>
  </si>
  <si>
    <t>D.1.3.1.B8.</t>
  </si>
  <si>
    <t>D.1.3.2.B8.</t>
  </si>
  <si>
    <t>D.1.4.B8.</t>
  </si>
  <si>
    <t>D.1.4.1.B8.</t>
  </si>
  <si>
    <t>D.1.4.2.B8.</t>
  </si>
  <si>
    <t>D.1.5.B8.</t>
  </si>
  <si>
    <t>D.1.5.1.B8.</t>
  </si>
  <si>
    <t>D.1.5.2.B8.</t>
  </si>
  <si>
    <t>D.1.5.3.B8.</t>
  </si>
  <si>
    <t>D.1.5.4.B8.</t>
  </si>
  <si>
    <t>D.1.5.5.B8.</t>
  </si>
  <si>
    <t>D.1.5.6.B8.</t>
  </si>
  <si>
    <t>D.1.5.7.B8.</t>
  </si>
  <si>
    <t>D.1.5.8.B8.</t>
  </si>
  <si>
    <t>D.1.5.9.B8.</t>
  </si>
  <si>
    <t>D.1.5.10.B8.</t>
  </si>
  <si>
    <t>D.1.6.B8.</t>
  </si>
  <si>
    <t>D.1.6.1.B8.</t>
  </si>
  <si>
    <t>D.1.6.2.B8.</t>
  </si>
  <si>
    <t>D.1.6.3.B8.</t>
  </si>
  <si>
    <t>D.1.7.B8.</t>
  </si>
  <si>
    <t>D.1.8.B8.</t>
  </si>
  <si>
    <t>D.1.8.1.B8.</t>
  </si>
  <si>
    <t>D.1.8.2.B8.</t>
  </si>
  <si>
    <t>D.1.8.3.B8.</t>
  </si>
  <si>
    <t>D.1.9.B8.</t>
  </si>
  <si>
    <t>D.1.10.B8.</t>
  </si>
  <si>
    <t>D.1.10.1.B8.</t>
  </si>
  <si>
    <t>D.1.10.2.B8.</t>
  </si>
  <si>
    <t>D.1.10.3.B8.</t>
  </si>
  <si>
    <t>D.1.10.4.B8.</t>
  </si>
  <si>
    <t>D.1.11.B8.</t>
  </si>
  <si>
    <t>D.1.12.B8.</t>
  </si>
  <si>
    <t>D.1.13.B8.</t>
  </si>
  <si>
    <t>D.1.13.1.B8.</t>
  </si>
  <si>
    <t>D.1.13.2.B8.</t>
  </si>
  <si>
    <t>D.1.14.B8.</t>
  </si>
  <si>
    <t>D.1.15.B8.</t>
  </si>
  <si>
    <t>D.1.16.B8.</t>
  </si>
  <si>
    <t>D.1.17.B8.</t>
  </si>
  <si>
    <t>D.1.18.B8.</t>
  </si>
  <si>
    <t>D.1.19.B8.</t>
  </si>
  <si>
    <t>D.1.20.B8.</t>
  </si>
  <si>
    <t>D.1.21.B8.</t>
  </si>
  <si>
    <t>D.2.1.B8.</t>
  </si>
  <si>
    <t>D.2.1.1.B8.</t>
  </si>
  <si>
    <t>D.2.2.B8.</t>
  </si>
  <si>
    <t>D.2.3.B8.</t>
  </si>
  <si>
    <t>D.2.4.B8.</t>
  </si>
  <si>
    <t>D.2.5.B8.</t>
  </si>
  <si>
    <t>D.2.6.B8.</t>
  </si>
  <si>
    <t>D.2.7.B8.</t>
  </si>
  <si>
    <t>D.2.8.B8.</t>
  </si>
  <si>
    <t>D.2.9.B8.</t>
  </si>
  <si>
    <t>D.3.1.B8.</t>
  </si>
  <si>
    <t>D.3.1.1.B8.</t>
  </si>
  <si>
    <t>D.3.2.B8.</t>
  </si>
  <si>
    <t>D.3.2.1.B8.</t>
  </si>
  <si>
    <t>D.3.3.B8.</t>
  </si>
  <si>
    <t>D.3.3.1.B8.</t>
  </si>
  <si>
    <t>D.3.4.B8.</t>
  </si>
  <si>
    <t>STIKALNI BLOK  TIP 5</t>
  </si>
  <si>
    <t>D.3.4.1.B8.</t>
  </si>
  <si>
    <t>D.3.5.B8.</t>
  </si>
  <si>
    <t>STIKALNI BLOK  TIP 6</t>
  </si>
  <si>
    <t>D.3.5.1.B8.</t>
  </si>
  <si>
    <t>D.3.6.B8.</t>
  </si>
  <si>
    <t>D.3.6.1.B8.</t>
  </si>
  <si>
    <t>D.3.7.1.B8.</t>
  </si>
  <si>
    <t>D.4.1.B8.</t>
  </si>
  <si>
    <t>D.4.2.B8.</t>
  </si>
  <si>
    <t>D.4.3.B8.</t>
  </si>
  <si>
    <t>D.4.4.B8.</t>
  </si>
  <si>
    <t>PRIKLJUČNO MERILNA OMARA B8_PMO_L</t>
  </si>
  <si>
    <t>D.4.4.1.B8.</t>
  </si>
  <si>
    <t>D.4.5.B8.</t>
  </si>
  <si>
    <t>PRIKLJUČNO MERILNA OMARA B8_PMO_D</t>
  </si>
  <si>
    <t>D.4.5.1.B8.</t>
  </si>
  <si>
    <t>D.4.6.B8.</t>
  </si>
  <si>
    <t>D.5.1.B8.</t>
  </si>
  <si>
    <t>D.5.2.B8.</t>
  </si>
  <si>
    <t>D.5.3.B8.</t>
  </si>
  <si>
    <t>D.5.4.B8.</t>
  </si>
  <si>
    <t>D.5.5.B8.</t>
  </si>
  <si>
    <t>D.5.6.B8.</t>
  </si>
  <si>
    <t>D.5.7.B8.</t>
  </si>
  <si>
    <t>D.5.8.B8.</t>
  </si>
  <si>
    <t>D.5.9.B8.</t>
  </si>
  <si>
    <t>D.5.10.B8.</t>
  </si>
  <si>
    <t>D.5.11.B8.</t>
  </si>
  <si>
    <t>D.5.12.B8.</t>
  </si>
  <si>
    <t>D.5.13.B8.</t>
  </si>
  <si>
    <t>D.5.14.B8.</t>
  </si>
  <si>
    <t>D.5.15.B8.</t>
  </si>
  <si>
    <t>D.5.16.B8.</t>
  </si>
  <si>
    <t>D.6.1.B8.</t>
  </si>
  <si>
    <t>D.6.2.B8.</t>
  </si>
  <si>
    <t>D.6.3.B8.</t>
  </si>
  <si>
    <t>D.6.4.B8.</t>
  </si>
  <si>
    <t>D.6.5.B8.</t>
  </si>
  <si>
    <t xml:space="preserve">Ozemljitev razvodnih omaric z ozemljitvenim vodnikom uvlečenim v  instalacijsko cev   P/F-Y 16 mm2       </t>
  </si>
  <si>
    <t>D.6.6.B8.</t>
  </si>
  <si>
    <t>D.6.7.B8.</t>
  </si>
  <si>
    <t>D.6.8.B8.</t>
  </si>
  <si>
    <t>D.6.9.B8.</t>
  </si>
  <si>
    <t>D.6.10.B8.</t>
  </si>
  <si>
    <t>D.6.10.1.B8.</t>
  </si>
  <si>
    <t>D.6.11.B8.</t>
  </si>
  <si>
    <t>D.6.11.1.B8.</t>
  </si>
  <si>
    <t>D.6.12.B8.</t>
  </si>
  <si>
    <t>D.6.13.B8.</t>
  </si>
  <si>
    <t>D.6.14.B8.</t>
  </si>
  <si>
    <t>D.6.15.B8.</t>
  </si>
  <si>
    <t>D.6.16.B8.</t>
  </si>
  <si>
    <t>D.7.1.B8.</t>
  </si>
  <si>
    <t>D.7.2.B8.</t>
  </si>
  <si>
    <t>D.7.3.B8.</t>
  </si>
  <si>
    <t>D.7.4.B8.</t>
  </si>
  <si>
    <t>D.7.5.B8.</t>
  </si>
  <si>
    <t>D.8.1.B8.</t>
  </si>
  <si>
    <t>D.8.2.B8.</t>
  </si>
  <si>
    <t>D.8.3.B8.</t>
  </si>
  <si>
    <t>D.8.4.B8.</t>
  </si>
  <si>
    <t>D.8.5.B8.</t>
  </si>
  <si>
    <t>D.8.6.B8.</t>
  </si>
  <si>
    <t>D.8.7.B8.</t>
  </si>
  <si>
    <t>D.8.8.B8.</t>
  </si>
  <si>
    <t>D.8.9.B8.</t>
  </si>
  <si>
    <t>D.8.10.B8.</t>
  </si>
  <si>
    <t>D.8.11.B8.</t>
  </si>
  <si>
    <t>D.8.12.B8.</t>
  </si>
  <si>
    <t>D.8.13.B8.</t>
  </si>
  <si>
    <t>D.8.27.B8.</t>
  </si>
  <si>
    <t>D.9.1.B8.</t>
  </si>
  <si>
    <t>D.9.2.B8.</t>
  </si>
  <si>
    <t>D.9.3.B8.</t>
  </si>
  <si>
    <t>D.9.4.B8.</t>
  </si>
  <si>
    <t>D.9.5.B8.</t>
  </si>
  <si>
    <t>D.9.6.B8.</t>
  </si>
  <si>
    <t>D.9.7.B8.</t>
  </si>
  <si>
    <t>D.9.8.B8.</t>
  </si>
  <si>
    <t>D.9.9.B8.</t>
  </si>
  <si>
    <t>D.9.10.B8.</t>
  </si>
  <si>
    <t>D.9.11.B8.</t>
  </si>
  <si>
    <t>D.9.12.B8.</t>
  </si>
  <si>
    <t>D.9.13.B8.</t>
  </si>
  <si>
    <t>D.9.14.B8.</t>
  </si>
  <si>
    <t>D.9.15.B8.</t>
  </si>
  <si>
    <t>D.9.16.B8.</t>
  </si>
  <si>
    <t>D.9.17.B8.</t>
  </si>
  <si>
    <t>D.9.18.B8.</t>
  </si>
  <si>
    <t>D.9.19.B8.</t>
  </si>
  <si>
    <t>D.9.20.B8.</t>
  </si>
  <si>
    <t>D.9.21.B8.</t>
  </si>
  <si>
    <t>D.9.22.B8.</t>
  </si>
  <si>
    <t>D.9.23.B8.</t>
  </si>
  <si>
    <t>D.9.24.B8.</t>
  </si>
  <si>
    <t>D.9.25.B8.</t>
  </si>
  <si>
    <t>D.10.1.B8.</t>
  </si>
  <si>
    <t>D.10.2.B8.</t>
  </si>
  <si>
    <t>D.10.3.B8.</t>
  </si>
  <si>
    <t>D.10.4.B8.</t>
  </si>
  <si>
    <t>D.10.5.B8.</t>
  </si>
  <si>
    <t>D.11.1.B9.</t>
  </si>
  <si>
    <t>D.11.2.B9.</t>
  </si>
  <si>
    <t>D.11.3.B9.</t>
  </si>
  <si>
    <t>D.11.4.B9.</t>
  </si>
  <si>
    <t>D.11.5.B9.</t>
  </si>
  <si>
    <t>D.11.6.B9.</t>
  </si>
  <si>
    <t>D.11.7.B9.</t>
  </si>
  <si>
    <t>D.B9.</t>
  </si>
  <si>
    <t>D.1.B9.</t>
  </si>
  <si>
    <t>D.2.B9.</t>
  </si>
  <si>
    <t>D.3.B9.</t>
  </si>
  <si>
    <t>D.4.B9.</t>
  </si>
  <si>
    <t>D.5.B9.</t>
  </si>
  <si>
    <t>D.6.B9.</t>
  </si>
  <si>
    <t>D.7.B9.</t>
  </si>
  <si>
    <t>D.8.B9.</t>
  </si>
  <si>
    <t>D.9.B9.</t>
  </si>
  <si>
    <t>D.10.B9.</t>
  </si>
  <si>
    <t>D.11.B9.</t>
  </si>
  <si>
    <t>D.1.1.B9.</t>
  </si>
  <si>
    <t>D.1.1.1.B9.</t>
  </si>
  <si>
    <t>D.1.1.2.B9.</t>
  </si>
  <si>
    <t>D.1.1.3.B9.</t>
  </si>
  <si>
    <t>D.1.1.4.B9.</t>
  </si>
  <si>
    <t>D.1.1.5.B9.</t>
  </si>
  <si>
    <t>D.1.1.6.B9.</t>
  </si>
  <si>
    <t>D.1.1.7.B9.</t>
  </si>
  <si>
    <t>D.1.1.8.B9.</t>
  </si>
  <si>
    <t>D.1.1.9.B9.</t>
  </si>
  <si>
    <t>D.1.1.10.B9.</t>
  </si>
  <si>
    <t>D.1.1.11.B9.</t>
  </si>
  <si>
    <t>D.1.1.12.B9.</t>
  </si>
  <si>
    <t>D.1.1.13.B9.</t>
  </si>
  <si>
    <t>D.1.2.B9.</t>
  </si>
  <si>
    <t>D.1.2.1.B9.</t>
  </si>
  <si>
    <t>D.1.2.2.B9.</t>
  </si>
  <si>
    <t>D.1.2.3.B9.</t>
  </si>
  <si>
    <t>D.1.2.4.B9.</t>
  </si>
  <si>
    <t>D.1.3.B9.</t>
  </si>
  <si>
    <t>D.1.3.1.B9.</t>
  </si>
  <si>
    <t>D.1.3.2.B9.</t>
  </si>
  <si>
    <t>D.1.4.B9.</t>
  </si>
  <si>
    <t>D.1.4.1.B9.</t>
  </si>
  <si>
    <t>D.1.4.2.B9.</t>
  </si>
  <si>
    <t>D.1.5.B9.</t>
  </si>
  <si>
    <t>D.1.5.1.B9.</t>
  </si>
  <si>
    <t>D.1.5.2.B9.</t>
  </si>
  <si>
    <t>D.1.5.3.B9.</t>
  </si>
  <si>
    <t>D.1.5.4.B9.</t>
  </si>
  <si>
    <t>D.1.5.5.B9.</t>
  </si>
  <si>
    <t>D.1.5.6.B9.</t>
  </si>
  <si>
    <t>D.1.5.7.B9.</t>
  </si>
  <si>
    <t>D.1.5.8.B9.</t>
  </si>
  <si>
    <t>D.1.5.9.B9.</t>
  </si>
  <si>
    <t>D.1.5.10.B9.</t>
  </si>
  <si>
    <t>D.1.6.B9.</t>
  </si>
  <si>
    <t>D.1.6.1.B9.</t>
  </si>
  <si>
    <t>D.1.6.2.B9.</t>
  </si>
  <si>
    <t>D.1.6.3.B9.</t>
  </si>
  <si>
    <t>D.1.7.B9.</t>
  </si>
  <si>
    <t>D.1.8.B9.</t>
  </si>
  <si>
    <t>D.1.8.1.B9.</t>
  </si>
  <si>
    <t>D.1.8.2.B9.</t>
  </si>
  <si>
    <t>D.1.8.3.B9.</t>
  </si>
  <si>
    <t>D.1.9.B9.</t>
  </si>
  <si>
    <t>D.1.10.B9.</t>
  </si>
  <si>
    <t>D.1.10.1.B9.</t>
  </si>
  <si>
    <t>D.1.10.2.B9.</t>
  </si>
  <si>
    <t>D.1.10.3.B9.</t>
  </si>
  <si>
    <t>D.1.10.4.B9.</t>
  </si>
  <si>
    <t>D.1.11.B9.</t>
  </si>
  <si>
    <t>D.1.12.B9.</t>
  </si>
  <si>
    <t>D.1.13.B9.</t>
  </si>
  <si>
    <t>D.1.13.1.B9.</t>
  </si>
  <si>
    <t>D.1.13.2.B9.</t>
  </si>
  <si>
    <t>D.1.14.B9.</t>
  </si>
  <si>
    <t>D.1.15.B9.</t>
  </si>
  <si>
    <t>D.1.16.B9.</t>
  </si>
  <si>
    <t>D.1.17.B9.</t>
  </si>
  <si>
    <t>D.1.18.B9.</t>
  </si>
  <si>
    <t>D.1.19.B9.</t>
  </si>
  <si>
    <t>D.1.20.B9.</t>
  </si>
  <si>
    <t>D.1.21.B9.</t>
  </si>
  <si>
    <t>D.2.1.B9.</t>
  </si>
  <si>
    <t>D.2.1.1.B9.</t>
  </si>
  <si>
    <t>D.2.2.B9.</t>
  </si>
  <si>
    <t>D.2.3.B9.</t>
  </si>
  <si>
    <t>D.2.4.B9.</t>
  </si>
  <si>
    <t>D.2.5.B9.</t>
  </si>
  <si>
    <t>D.2.6.B9.</t>
  </si>
  <si>
    <t>D.2.7.B9.</t>
  </si>
  <si>
    <t>D.2.8.B9.</t>
  </si>
  <si>
    <t>D.2.9.B9.</t>
  </si>
  <si>
    <t>D.3.1.B9.</t>
  </si>
  <si>
    <t>D.3.1.1.B9.</t>
  </si>
  <si>
    <t>D.3.2.B9.</t>
  </si>
  <si>
    <t>D.3.2.1.B9.</t>
  </si>
  <si>
    <t>D.3.3.B9.</t>
  </si>
  <si>
    <t>D.3.3.1.B9.</t>
  </si>
  <si>
    <t>D.3.4.B9.</t>
  </si>
  <si>
    <t>D.3.4.1.B9.</t>
  </si>
  <si>
    <t>D.3.5.B9.</t>
  </si>
  <si>
    <t>D.3.5.1.B9.</t>
  </si>
  <si>
    <t>D.3.6.B9.</t>
  </si>
  <si>
    <t>D.3.6.1.B9.</t>
  </si>
  <si>
    <t>D.3.7.B9.</t>
  </si>
  <si>
    <t>D.3.7.1.B9.</t>
  </si>
  <si>
    <t>D.4.1.B9.</t>
  </si>
  <si>
    <t>D.4.2.B9.</t>
  </si>
  <si>
    <t>D.4.3.B9.</t>
  </si>
  <si>
    <t>D.4.4.B9.</t>
  </si>
  <si>
    <t>D.4.4.1.B9.</t>
  </si>
  <si>
    <t>D.4.5.B9.</t>
  </si>
  <si>
    <t>D.4.5.1.B9.</t>
  </si>
  <si>
    <t>D.4.6.B9.</t>
  </si>
  <si>
    <t>D.5.1.B9.</t>
  </si>
  <si>
    <t>D.5.2.B9.</t>
  </si>
  <si>
    <t>D.5.3.B9.</t>
  </si>
  <si>
    <t>D.5.4.B9.</t>
  </si>
  <si>
    <t>D.5.5.B9.</t>
  </si>
  <si>
    <t>D.5.6.B9.</t>
  </si>
  <si>
    <t>D.5.7.B9.</t>
  </si>
  <si>
    <t>D.5.8.B9.</t>
  </si>
  <si>
    <t>D.5.9.B9.</t>
  </si>
  <si>
    <t>D.5.10.B9.</t>
  </si>
  <si>
    <t>D.5.11.B9.</t>
  </si>
  <si>
    <t>D.5.12.B9.</t>
  </si>
  <si>
    <t>D.5.13.B9.</t>
  </si>
  <si>
    <t>D.5.14.B9.</t>
  </si>
  <si>
    <t>D.5.15.B9.</t>
  </si>
  <si>
    <t>D.5.16.B9.</t>
  </si>
  <si>
    <t>D.6.1.B9.</t>
  </si>
  <si>
    <t>D.6.2.B9.</t>
  </si>
  <si>
    <t>D.6.3.B9.</t>
  </si>
  <si>
    <t>D.6.4.B9.</t>
  </si>
  <si>
    <t>D.6.5.B9.</t>
  </si>
  <si>
    <t>D.6.6.B9.</t>
  </si>
  <si>
    <t>D.6.7.B9.</t>
  </si>
  <si>
    <t>D.6.8.B9.</t>
  </si>
  <si>
    <t>D.6.9.B9.</t>
  </si>
  <si>
    <t>D.6.10.B9.</t>
  </si>
  <si>
    <t>D.6.10.1.B9.</t>
  </si>
  <si>
    <t>D.6.11.B9.</t>
  </si>
  <si>
    <t>D.6.11.1.B9.</t>
  </si>
  <si>
    <t>D.6.12.B9.</t>
  </si>
  <si>
    <t>D.6.13.B9.</t>
  </si>
  <si>
    <t>D.6.14.B9.</t>
  </si>
  <si>
    <t>D.6.15.B9.</t>
  </si>
  <si>
    <t>D.6.16.B9.</t>
  </si>
  <si>
    <t>D.7.1.B9.</t>
  </si>
  <si>
    <t>D.7.2.B9.</t>
  </si>
  <si>
    <t>D.7.3.B9.</t>
  </si>
  <si>
    <t>D.7.4.B9.</t>
  </si>
  <si>
    <t>D.7.5.B9.</t>
  </si>
  <si>
    <t>D.8.1.B9.</t>
  </si>
  <si>
    <t>D.8.2.B9.</t>
  </si>
  <si>
    <t>D.8.3.B9.</t>
  </si>
  <si>
    <t>D.8.4.B9.</t>
  </si>
  <si>
    <t>D.8.5.B9.</t>
  </si>
  <si>
    <t>D.8.6.B9.</t>
  </si>
  <si>
    <t>D.8.7.B9.</t>
  </si>
  <si>
    <t>D.8.8.B9.</t>
  </si>
  <si>
    <t>D.8.9.B9.</t>
  </si>
  <si>
    <t>D.8.10.B9.</t>
  </si>
  <si>
    <t>D.8.11.B9.</t>
  </si>
  <si>
    <t>D.8.12.B9.</t>
  </si>
  <si>
    <t>D.8.13.B9.</t>
  </si>
  <si>
    <t>D.8.14.B9.</t>
  </si>
  <si>
    <t>D.9.1.B9.</t>
  </si>
  <si>
    <t>D.9.2.B9.</t>
  </si>
  <si>
    <t>D.9.3.B9.</t>
  </si>
  <si>
    <t>D.9.4.B9.</t>
  </si>
  <si>
    <t>D.9.5.B9.</t>
  </si>
  <si>
    <t>D.9.6.B9.</t>
  </si>
  <si>
    <t>D.9.7.B9.</t>
  </si>
  <si>
    <t>D.9.8.B9.</t>
  </si>
  <si>
    <t>D.9.9.B9.</t>
  </si>
  <si>
    <t>D.9.10.B9.</t>
  </si>
  <si>
    <t>D.9.11.B9.</t>
  </si>
  <si>
    <t>D.9.12.B9.</t>
  </si>
  <si>
    <t>D.9.13.B9.</t>
  </si>
  <si>
    <t>D.9.14.B9.</t>
  </si>
  <si>
    <t>D.9.15.B9.</t>
  </si>
  <si>
    <t>D.9.16.B9.</t>
  </si>
  <si>
    <t>D.9.17.B9.</t>
  </si>
  <si>
    <t>D.9.18.B9.</t>
  </si>
  <si>
    <t>D.9.19.B9.</t>
  </si>
  <si>
    <t>D.9.20.B9.</t>
  </si>
  <si>
    <t>D.9.21.B9.</t>
  </si>
  <si>
    <t>D.9.22.B9.</t>
  </si>
  <si>
    <t>D.9.23.B9.</t>
  </si>
  <si>
    <t>D.9.24.B9.</t>
  </si>
  <si>
    <t>D.9.25.B9.</t>
  </si>
  <si>
    <t>D.10.1.B9.</t>
  </si>
  <si>
    <t>D.10.2.B9.</t>
  </si>
  <si>
    <t>D.10.3.B9.</t>
  </si>
  <si>
    <t>D.10.4.B9.</t>
  </si>
  <si>
    <t>D.10.5.B9.</t>
  </si>
  <si>
    <t>D.GH.</t>
  </si>
  <si>
    <t>objekt GH</t>
  </si>
  <si>
    <t>D.1.GH.</t>
  </si>
  <si>
    <t>D.2.GH.</t>
  </si>
  <si>
    <t>D.3.GH.</t>
  </si>
  <si>
    <t>D.4.GH.</t>
  </si>
  <si>
    <t>D.5.GH.</t>
  </si>
  <si>
    <t>D.6.GH.</t>
  </si>
  <si>
    <t>D.7.GH.</t>
  </si>
  <si>
    <t>D.8.GH.</t>
  </si>
  <si>
    <t>D.1.1.GH.</t>
  </si>
  <si>
    <t>D.1.1.1.GH.</t>
  </si>
  <si>
    <t>D.1.1.2.GH.</t>
  </si>
  <si>
    <t>D.1.1.3.GH.</t>
  </si>
  <si>
    <t>NYM-J-5x4mm2</t>
  </si>
  <si>
    <t>D.1.1.4.GH.</t>
  </si>
  <si>
    <t>NYM-J-5x6mm2</t>
  </si>
  <si>
    <t>D.1.1.5.GH.</t>
  </si>
  <si>
    <t>D.1.1.6.GH.</t>
  </si>
  <si>
    <t>D.1.1.7.GH.</t>
  </si>
  <si>
    <t>D.1.1.8.GH.</t>
  </si>
  <si>
    <t>D.1.2.GH.</t>
  </si>
  <si>
    <t>D.1.2.1.GH.</t>
  </si>
  <si>
    <t>D.1.2.2.GH.</t>
  </si>
  <si>
    <t>D.1.3.GH.</t>
  </si>
  <si>
    <t>D.1.3.1.GH.</t>
  </si>
  <si>
    <t>D.1.3.2.GH.</t>
  </si>
  <si>
    <t>D.1.4.GH.</t>
  </si>
  <si>
    <t>IR senzor za montažo na strop, napetost  230V, preklopni rele 300W fluo sijalke, radij pokrivanja12m, kor pokrivanja 360°, nadodometna izvedba bele barve</t>
  </si>
  <si>
    <t>D.1.5.GH.</t>
  </si>
  <si>
    <t>D.1.5.1.GH.</t>
  </si>
  <si>
    <t>D.1.5.2.GH.</t>
  </si>
  <si>
    <t>D.1.5.3.GH.</t>
  </si>
  <si>
    <t>D.1.6.GH.</t>
  </si>
  <si>
    <t>D.1.7.GH.</t>
  </si>
  <si>
    <t>D.1.7.1.GH.</t>
  </si>
  <si>
    <t>D.1.7.2.GH.</t>
  </si>
  <si>
    <t>D.1.7.3.GH.</t>
  </si>
  <si>
    <t>D.1.8.GH.</t>
  </si>
  <si>
    <t>D.1.9.GH.</t>
  </si>
  <si>
    <t>D.1.10.GH.</t>
  </si>
  <si>
    <t>D.1.11.GH.</t>
  </si>
  <si>
    <t>D.1.12.GH.</t>
  </si>
  <si>
    <t>D.1.13.GH.</t>
  </si>
  <si>
    <t>D.1.14.GH.</t>
  </si>
  <si>
    <t xml:space="preserve">Meritve električnih inštalacij, funkcjonalni preizkus in izdelava dokazila zanesljivosti </t>
  </si>
  <si>
    <t>D.1.15.GH.</t>
  </si>
  <si>
    <t>D.1.16.GH.</t>
  </si>
  <si>
    <t>D.2.1.GH.</t>
  </si>
  <si>
    <t>S1
Nadgradna svetilka za prašne in vlažne prostore, LED svetlobni vir, moč 40W/5200lm/4000K, ohišje iz samougasljivega brizganega polikarbonata (PC) sive barve RAL 7035, UV stabilizirano, opaliziran mikroprizmatični difuzor iz polikarbonata z visoko prepustnostjo svetlobe in nizkim bleščanjem, odsevnik iz belo prašno barvene jeklene pločevine, zapirala iz tehnopolimera na bazi polikarbonata, temperaturno območje -20°C do +40°C, življenjska doba &gt; 60.000h (L80B20), dimenzije 1280 x 170 x 95 mm, zaščitna stopnja IP65, IK05, 5 let garancije. , energetski razred A++</t>
  </si>
  <si>
    <t>D.2.2.GH.</t>
  </si>
  <si>
    <t>S2
Nadgradna svetilka za prašne in vlažne prostore, LED svetlobni vir, moč 36W/4400lm/4000K, ohišje iz poliestrsko prašno barvane galvanizirane jeklene pločevine, sive barve RAL 7035, pokrov iz varnostnega kaljenega stekla, širokosnopna zrcalna optika, odporna na različna mineralna olja, temperaturno območje -20°C do +40°C, dimenzije 1225 x 108 x 90 mm, življenjska doba &gt; 60.000 h (L80B20), zaščitna stopnja IP66, IK09, 5 let garancije,energetski razred A++</t>
  </si>
  <si>
    <t>D.2.3.GH.</t>
  </si>
  <si>
    <t>Z1
Nadgradna varnostna svetilka za osvetljevanje evakuacijskih poti, LED svetlobni vir, moč 4W/900lm, pripravni spoj SE, nastavljiva avtonomija 1h, 2h in 3h,  z avtotestom. Ohišje iz polikarbonata RAL 7035, aluminiziran parabolični zrcalni reflektor in zaščitni pokrov iz polikarbonata, dimenzije 406 x 147 x 63 mm, zaščitna stopnja IP65, IK07, 4 leta garancije,energetski razred A++</t>
  </si>
  <si>
    <t>D.2.4.GH.</t>
  </si>
  <si>
    <t>D.2.5.GH.</t>
  </si>
  <si>
    <t>D.2.6.GH.</t>
  </si>
  <si>
    <t>Z4
Nadgradna varnostna svetilka za osvetljevanje evakuacijskih poti, LED svetlobni vir, moč 4W/400lm, pripravni spoj SE, nastavljiva avtonomija 1h, 2h, 3h, ohišje iz poliestrsko prašno barvane galvanizirane jeklene pločevine, sive barve RAL7035, stranice iz tehnopolimera PC-PBT, zaščitno kaljeno steklo, simetrični odsevnik iz zrcalnega aluminija, temperaturno območje od -40°C do + 50°C z Ice Packom,  dimenzije 464 x 108 x 98,5 mm, zaščitna stopnja IP66, IK09, 4 leta garancije, energetski razred A++</t>
  </si>
  <si>
    <t>D.2.7.GH.</t>
  </si>
  <si>
    <t>D.2.8.GH.</t>
  </si>
  <si>
    <t>D.3.1.GH.</t>
  </si>
  <si>
    <t>Razdelilnik prostostoječe  izvedbe, zaščite IP43,  dimenzij 600x2000x300mm, narejen iz pločevine, s ključavnico s trotočkovnim zaklepanjem, pobarvan z antistatično barvo - komplet s pritrdilnim in veznim materialom ter vgrajeno opremo:</t>
  </si>
  <si>
    <t>-glavno stikalo 3p,35A</t>
  </si>
  <si>
    <t xml:space="preserve"> - instalacijski odklopnik 1p,6A,C</t>
  </si>
  <si>
    <t xml:space="preserve"> - instalacijski odklopnik 1p,10A,B</t>
  </si>
  <si>
    <t xml:space="preserve"> - instalacijski odklopnik 1p,10A,C</t>
  </si>
  <si>
    <t xml:space="preserve"> - instalacijski odklopnik 1p,16A, C</t>
  </si>
  <si>
    <t xml:space="preserve"> - instalacijski odklopnik 3p,25A, C</t>
  </si>
  <si>
    <t>-RDC 1p/16/0,03A</t>
  </si>
  <si>
    <t>-kontaktor 1p, 25A, 230V</t>
  </si>
  <si>
    <t>-kontaktor 3p, 25A, 230V</t>
  </si>
  <si>
    <t>-hupa 230V</t>
  </si>
  <si>
    <t xml:space="preserve">-preklopno stikalo 1-0-2 1p,10A
</t>
  </si>
  <si>
    <t xml:space="preserve">-preklopno stikalo 1-0, 1p,16A
</t>
  </si>
  <si>
    <t>D.3.1.1.GH.</t>
  </si>
  <si>
    <t>D.3.2.GH.</t>
  </si>
  <si>
    <t>-glavno stikalo 3p,63A</t>
  </si>
  <si>
    <t xml:space="preserve"> - instalacijski odklopnik 3p,20A, C</t>
  </si>
  <si>
    <t>D.3.2.1.GH.</t>
  </si>
  <si>
    <t>D.4.GH</t>
  </si>
  <si>
    <t>D.4.1.GH</t>
  </si>
  <si>
    <t>D.4.2.GH</t>
  </si>
  <si>
    <t>D.4.3.GH</t>
  </si>
  <si>
    <t>D.4.4.GH</t>
  </si>
  <si>
    <t>PRIKLJUČNO MERILNA OMARA GH1_PMO</t>
  </si>
  <si>
    <t>Vgradni  razdelilnik iz INOX pločevine , zaščite IP 53 dimenzij (785x1000x250mm), s ključavnico s trotočkovnim zaklepanjem po tipizaciji Elektro Celja, - komplet s pritrdilnim in veznim materialom ter vgrajeno opremo:</t>
  </si>
  <si>
    <t>-priključna sponka do 150mm2</t>
  </si>
  <si>
    <t>NVL 1</t>
  </si>
  <si>
    <t>HV50</t>
  </si>
  <si>
    <t>D.4.5.GH</t>
  </si>
  <si>
    <t>D.5.1.GH.</t>
  </si>
  <si>
    <t>D.5.2.GH.</t>
  </si>
  <si>
    <t>D.5.3.GH.</t>
  </si>
  <si>
    <t>D.5.4.GH.</t>
  </si>
  <si>
    <t>D.5.5.GH.</t>
  </si>
  <si>
    <t>D.5.6.GH.</t>
  </si>
  <si>
    <t>D.5.7.GH.</t>
  </si>
  <si>
    <t>D.5.8.GH.</t>
  </si>
  <si>
    <t>D.5.9.GH.</t>
  </si>
  <si>
    <t>D.5.10.GH.</t>
  </si>
  <si>
    <t>D.5.11.GH.</t>
  </si>
  <si>
    <t>D.5.12.GH.</t>
  </si>
  <si>
    <t>D.5.13.GH.</t>
  </si>
  <si>
    <t>D.5.14.GH.</t>
  </si>
  <si>
    <t>D.5.15.GH.</t>
  </si>
  <si>
    <t>D.5.16.GH.</t>
  </si>
  <si>
    <t>D.6.1.GH.</t>
  </si>
  <si>
    <t>D.6.2.GH.</t>
  </si>
  <si>
    <t>D.6.3.GH.</t>
  </si>
  <si>
    <t>D.6.4.GH.</t>
  </si>
  <si>
    <t>D.6.5.GH.</t>
  </si>
  <si>
    <t xml:space="preserve"> Ozemljitev razvodnih omaric z ozemljitvenim vodnikom uvlečenim v  instalacijsko cev   P/F-Y 16 mm2       </t>
  </si>
  <si>
    <t>D.6.6.GH.</t>
  </si>
  <si>
    <t>D.6.7.GH.</t>
  </si>
  <si>
    <t>D.6.8.GH.</t>
  </si>
  <si>
    <t>D.6.9.GH.</t>
  </si>
  <si>
    <t>D.6.10.GH.</t>
  </si>
  <si>
    <t>D.6.10.1.GH.</t>
  </si>
  <si>
    <t>D.6.11.GH.</t>
  </si>
  <si>
    <t>OMARA 19" 800x800, stekl. vrata spr., višine 22 HE, prostostoječa</t>
  </si>
  <si>
    <t>D.6.11.1.GH.</t>
  </si>
  <si>
    <t>D.6.12.GH.</t>
  </si>
  <si>
    <t>D.6.13.GH.</t>
  </si>
  <si>
    <t>D.6.14.GH.</t>
  </si>
  <si>
    <t>D.6.15.GH.</t>
  </si>
  <si>
    <t>D.6.16.GH.</t>
  </si>
  <si>
    <t>D.7.1.GH.</t>
  </si>
  <si>
    <t xml:space="preserve">Hidravlična zapornica s 4 m dolgim drogom, temeljno ploščo, opozorilno svetilko, parom fotocelic z dodatnim stebričkom za fotocelico, brez gradbenih del, pripravljena za krmiljenje s parkirnimi avtomati. </t>
  </si>
  <si>
    <t>D.7.2.GH.</t>
  </si>
  <si>
    <t>Nosilni drog 1,2m iz INOX jekla za domofon, komplet z temeljem</t>
  </si>
  <si>
    <t>D.7.3.GH.</t>
  </si>
  <si>
    <t>Detektor za detekcijo vozila s talno zanko</t>
  </si>
  <si>
    <t>D.7.4.GH.</t>
  </si>
  <si>
    <t>D.7.5.GH.</t>
  </si>
  <si>
    <t>D.7.6.GH.</t>
  </si>
  <si>
    <t>D.7.7.GH.</t>
  </si>
  <si>
    <t>D.7.8.GH.</t>
  </si>
  <si>
    <t>Akumulator 12V/7Ah</t>
  </si>
  <si>
    <t>D.7.9.GH.</t>
  </si>
  <si>
    <t>D.7.10.GH.</t>
  </si>
  <si>
    <t>Zunanja telefonska enota z eno pozivno tipko. Naprava lahko upravlja do 99 tipk, vsaka klicna tipka je lahko povezana z dvema številkama (dan / noč), večfrekvenčnim (DTMF), dve kodi za upravljanje izhodov preko telefona s pomočjo dveh relejev,  osvetlitev z zunanjimi napajalnimi oznakami, nastavitev glasnosti govora brez odpiranja sprednje plošče, enostavno programiranje HW prek DIP stikala, s programiranjem preko telefona in računalnikom preko vmesnika USB in namenske programske opreme. Domofonska enota komunicira s svojo analogno linjo s VNC centrom</t>
  </si>
  <si>
    <t>D.7.11.GH.</t>
  </si>
  <si>
    <t>1 modulna doza za zunanjo enoto</t>
  </si>
  <si>
    <t>D.7.12.GH.</t>
  </si>
  <si>
    <t>1 modulni okvir za zunanjo enoto</t>
  </si>
  <si>
    <t>D.7.13.GH.</t>
  </si>
  <si>
    <t>TRANSFORMATOR 12V - 230V - 18VA, montaža na DIN letev</t>
  </si>
  <si>
    <t>D.7.14.GH.</t>
  </si>
  <si>
    <t>D.7.15.GH.</t>
  </si>
  <si>
    <t>D.7.16.GH.</t>
  </si>
  <si>
    <t>Semafor za signalizacijo odprtosti garaže, zelena / rdeča signalna luč</t>
  </si>
  <si>
    <t>D.7.17.GH.</t>
  </si>
  <si>
    <t>Kabel FTP (Foiled Twisted Pairs), kapacitete 4x2x0.51mm  (4x2x24 AWG), Category 6e, uvlečen v instalacijske cevi  ali položen na police</t>
  </si>
  <si>
    <t>D.7.18.GH.</t>
  </si>
  <si>
    <t>Kabel uvlečen v instalacijske cevi ali položen na police LiYY 2x 0,75mm</t>
  </si>
  <si>
    <t>D.7.19.GH.</t>
  </si>
  <si>
    <t>Kabel uvlečen v instalacijske cevi ali položen na police LiYY 4x 0,75mm</t>
  </si>
  <si>
    <t>D.7.20.GH.</t>
  </si>
  <si>
    <t>PN zaščitne inštalacijske cevi fi 16mm s pritrdilnim priborom ali rebrasta podometna cev fi 23mm</t>
  </si>
  <si>
    <t>D.7.21.GH.</t>
  </si>
  <si>
    <t>PROGRAMATOR ZA KONTROLO PRISTOPA
Povezava preko USB, omogoča programiranje RFID ključev, vodenje evidence logiranja
Preko internetne strani in lastnega uporabniškega računa se lahko enostavno programira ključe, brez dostopanja do centrale ali čitalca.</t>
  </si>
  <si>
    <t>D.7.22.GH.</t>
  </si>
  <si>
    <t>1.</t>
  </si>
  <si>
    <t>1</t>
  </si>
  <si>
    <t>2.</t>
  </si>
  <si>
    <t>3.</t>
  </si>
  <si>
    <t>4.</t>
  </si>
  <si>
    <t>2</t>
  </si>
  <si>
    <t>5.</t>
  </si>
  <si>
    <t>96</t>
  </si>
  <si>
    <t>6.</t>
  </si>
  <si>
    <t>0</t>
  </si>
  <si>
    <t>7.</t>
  </si>
  <si>
    <t>14</t>
  </si>
  <si>
    <t>8</t>
  </si>
  <si>
    <t>9</t>
  </si>
  <si>
    <t>Požarna sirena s podnožjem</t>
  </si>
  <si>
    <t>10</t>
  </si>
  <si>
    <t>11</t>
  </si>
  <si>
    <t>12</t>
  </si>
  <si>
    <t>13</t>
  </si>
  <si>
    <t>15</t>
  </si>
  <si>
    <t>16</t>
  </si>
  <si>
    <t>17</t>
  </si>
  <si>
    <t>18</t>
  </si>
  <si>
    <t>19</t>
  </si>
  <si>
    <t>20</t>
  </si>
  <si>
    <t>21</t>
  </si>
  <si>
    <r>
      <t xml:space="preserve">Razdelilniki </t>
    </r>
    <r>
      <rPr>
        <b/>
        <sz val="11"/>
        <rFont val="Verdana"/>
        <family val="2"/>
        <charset val="238"/>
      </rPr>
      <t xml:space="preserve"> SB.GH1.1-7</t>
    </r>
  </si>
  <si>
    <r>
      <t xml:space="preserve">Razdelilniki </t>
    </r>
    <r>
      <rPr>
        <b/>
        <sz val="11"/>
        <rFont val="Verdana"/>
        <family val="2"/>
        <charset val="238"/>
      </rPr>
      <t xml:space="preserve"> SB.GH1.7-13</t>
    </r>
  </si>
  <si>
    <r>
      <rPr>
        <b/>
        <sz val="11"/>
        <rFont val="Verdana"/>
        <family val="2"/>
        <charset val="238"/>
      </rPr>
      <t>Centralna enota</t>
    </r>
    <r>
      <rPr>
        <sz val="11"/>
        <rFont val="Verdana"/>
        <family val="2"/>
        <charset val="238"/>
      </rPr>
      <t xml:space="preserve"> za krmiljenje </t>
    </r>
    <r>
      <rPr>
        <b/>
        <sz val="11"/>
        <rFont val="Verdana"/>
        <family val="2"/>
        <charset val="238"/>
      </rPr>
      <t>štirih čitalcev ali sprejemniko</t>
    </r>
    <r>
      <rPr>
        <sz val="11"/>
        <rFont val="Verdana"/>
        <family val="2"/>
        <charset val="238"/>
      </rPr>
      <t xml:space="preserve">v, možnost razširitve do max. 6 čitalcev ali sprejemnikov na centralo, 100.000 ključev, 20.000 dogodkov na centralo, možnost priklopa na TCP/IP omrežje do 64 central (max. 384 vrat), možnost priklopa na RS485 omrežje do 32 central (max. 192 vrat), priklop max. 220 vhodov ali izhodom na eno centralo, upravljanje dvigala (max. 64 dvigal) do 110 nadstropij, DIN ali zidna montaža, </t>
    </r>
    <r>
      <rPr>
        <b/>
        <sz val="11"/>
        <rFont val="Verdana"/>
        <family val="2"/>
        <charset val="238"/>
      </rPr>
      <t>napajanje 12V</t>
    </r>
    <r>
      <rPr>
        <sz val="11"/>
        <rFont val="Verdana"/>
        <family val="2"/>
        <charset val="238"/>
      </rPr>
      <t xml:space="preserve">, dim.: 210x145x65mm </t>
    </r>
  </si>
  <si>
    <r>
      <rPr>
        <b/>
        <sz val="11"/>
        <rFont val="Verdana"/>
        <family val="2"/>
        <charset val="238"/>
      </rPr>
      <t>10-vhodni osnovni modul</t>
    </r>
    <r>
      <rPr>
        <sz val="11"/>
        <rFont val="Verdana"/>
        <family val="2"/>
        <charset val="238"/>
      </rPr>
      <t>, povezava RS485 z  centralo, omogoča upravljanje deset vhodov, omogoča priklop razširitve z 12 vhodi ali 12 izhodi, DIN ali zidna montaža, dim.: 210x145x65mm</t>
    </r>
  </si>
  <si>
    <r>
      <rPr>
        <b/>
        <sz val="11"/>
        <rFont val="Verdana"/>
        <family val="2"/>
        <charset val="238"/>
      </rPr>
      <t>12-izhodni razširitveni modul</t>
    </r>
    <r>
      <rPr>
        <sz val="11"/>
        <rFont val="Verdana"/>
        <family val="2"/>
        <charset val="238"/>
      </rPr>
      <t>, omogoča upravljanje dvanajst izhodov, lahko se ga priklopi na osnovno  centralo ali 10-vhodni ali 10-izhodni osnovni modul, uporaba tudi za upravljanje dvigala, dim.: 200x70x26mm</t>
    </r>
  </si>
  <si>
    <r>
      <rPr>
        <b/>
        <sz val="11"/>
        <rFont val="Verdana"/>
        <family val="2"/>
        <charset val="238"/>
      </rPr>
      <t>Kovinska omarica za 2 modula z 3,5A napajalnikom</t>
    </r>
    <r>
      <rPr>
        <sz val="11"/>
        <rFont val="Verdana"/>
        <family val="2"/>
        <charset val="238"/>
      </rPr>
      <t>, prostor za akumulator (akumulator ni priložen), dim.: 456x342x100mm</t>
    </r>
  </si>
  <si>
    <r>
      <rPr>
        <b/>
        <sz val="11"/>
        <rFont val="Verdana"/>
        <family val="2"/>
        <charset val="238"/>
      </rPr>
      <t>2-</t>
    </r>
    <r>
      <rPr>
        <sz val="11"/>
        <rFont val="Verdana"/>
        <family val="2"/>
        <charset val="238"/>
      </rPr>
      <t xml:space="preserve"> čitalec kartic </t>
    </r>
    <r>
      <rPr>
        <b/>
        <sz val="11"/>
        <rFont val="Verdana"/>
        <family val="2"/>
        <charset val="238"/>
      </rPr>
      <t xml:space="preserve"> 13,56Hz </t>
    </r>
    <r>
      <rPr>
        <sz val="11"/>
        <rFont val="Verdana"/>
        <family val="2"/>
        <charset val="238"/>
      </rPr>
      <t xml:space="preserve"> za P/O montažo, max. dolžina žic 100m, dim.: 85x85x16mm</t>
    </r>
  </si>
  <si>
    <r>
      <rPr>
        <b/>
        <sz val="11"/>
        <rFont val="Verdana"/>
        <family val="2"/>
        <charset val="238"/>
      </rPr>
      <t>RF sprejemnik 433Mhz</t>
    </r>
    <r>
      <rPr>
        <sz val="11"/>
        <rFont val="Verdana"/>
        <family val="2"/>
        <charset val="238"/>
      </rPr>
      <t>, napajanje 12Vdc (iz kontrolerja), max. dolžina žic 100m, dim.:155x91x34mm</t>
    </r>
  </si>
  <si>
    <r>
      <rPr>
        <b/>
        <sz val="11"/>
        <rFont val="Verdana"/>
        <family val="2"/>
        <charset val="238"/>
      </rPr>
      <t xml:space="preserve">Daljinski upravljalec RF 433MHz/prox. 13,56MHz </t>
    </r>
    <r>
      <rPr>
        <sz val="11"/>
        <rFont val="Verdana"/>
        <family val="2"/>
        <charset val="238"/>
      </rPr>
      <t xml:space="preserve">, 4 programirljive tipke, IP 54, ABS ohišje, baterija lithium 3V, življenska doba baterije  je 22000 ukazov, delovna temperatura: -20°C do +70°C, dim.: 79x38x12mm </t>
    </r>
  </si>
  <si>
    <t xml:space="preserve">Izdelava merilnega poročila o preverjanju , pregledu in preizkusu strelovodne instalacije </t>
  </si>
  <si>
    <t>zajeto v cenah po enoti mere D.1.10.GH</t>
  </si>
  <si>
    <t>OSEBNA DVIGALA, GASILNI APARATI, OZNAČBE ETAŽ in PROSTOROV</t>
  </si>
  <si>
    <t># v ceni enote je obvezno zajeti izdelavo vseh potrebnih detajlov in dopolnilnih del, ki so potrebna za dokončanje posameznih del, tudi če potrebni detajli in zaključki niso podrobno navedeni in opisani v popisu del in so ta dopolnila nujna za pravilno funkcioniranje posameznih sistemov in opreme.</t>
  </si>
  <si>
    <t># V ceni je zajeta tudi vsa potrebna dokumentacija, ki je potrebna za tehnični pregled objektov in pridobitev uporabnega dovoljenja.</t>
  </si>
  <si>
    <t>B.21.1.</t>
  </si>
  <si>
    <t>DVIGALA</t>
  </si>
  <si>
    <t>Dvigalo mora biti načertovano in izdelano skladno s standardom SIST EN81-1 in skladno s Pravilnikom o vrnosti dvigal (Ur.l.RS št. 83/07). Po končani montaži dvigala priglašeni organ oprvi tehnični pregled dvigala in izda certifikat (obratovalno dovoljenje) v breme izvajalca.</t>
  </si>
  <si>
    <t>V kolikor v nadaljevanju ni navedeno drugače, je pri dobavi, montaži in zagonu dvigala upoštevati:</t>
  </si>
  <si>
    <t># izdelava PZI dvigala, PID in Navodila za obratovanje in vzdrževanje ter šolanje skrbnika dvigala</t>
  </si>
  <si>
    <t># namestitev napisnih ploščic oz. oznak, ki pripadajo neposredno dvigalu, v skladu z SIST EN81-1</t>
  </si>
  <si>
    <t># stroške prisotnosti montažnega osebja pri prevzemu dvigal in tehničnem pregledu objekta</t>
  </si>
  <si>
    <t># montaža dvigala brez postavljanja odrov ob uporabi predhodno vgrajenih testiranih montažnih obešal (obveznost dobavitelja dvigala)</t>
  </si>
  <si>
    <t># prilagoditvena gradbena dela v jašku dvigala glede na zahteve predvidenega dvigala in navodilih  odgovorne osebe izvajalca in v skladu s predpisi o dvigalogradnji,</t>
  </si>
  <si>
    <t># dovod in povezavo strelovodne ozemljitve v jami in vrhu jaška ter povezavo vseh kovinskih delov v jašku,</t>
  </si>
  <si>
    <t># namestitev lestve za pomoč pri vstopu v jamo jaška, ki ustreza SIST EN 81-1</t>
  </si>
  <si>
    <t># izvedba osvetlitve in elektrifikacije jaška v skladu s SIST EN 81-1</t>
  </si>
  <si>
    <t># dostava uteži pri prevzemu s strani izvedencev</t>
  </si>
  <si>
    <t># enkratno končno čiščenje naprave po zaključku montaže</t>
  </si>
  <si>
    <t>B.21.1.1.</t>
  </si>
  <si>
    <r>
      <t>Osebno dvigalo brez strojnice,</t>
    </r>
    <r>
      <rPr>
        <sz val="10"/>
        <rFont val="Verdana"/>
        <family val="2"/>
        <charset val="238"/>
      </rPr>
      <t xml:space="preserve"> </t>
    </r>
    <r>
      <rPr>
        <b/>
        <sz val="10"/>
        <rFont val="Verdana"/>
        <family val="2"/>
        <charset val="238"/>
      </rPr>
      <t>električno</t>
    </r>
    <r>
      <rPr>
        <sz val="10"/>
        <rFont val="Verdana"/>
        <family val="2"/>
        <charset val="238"/>
      </rPr>
      <t>; veljavljene blagovne znamke  s sistemskim certifikatom v betonskem jašku 165 x 250 cm, kabina velikosti CW 1100, CD 2100, CH 2200</t>
    </r>
  </si>
  <si>
    <t>* nosilnost (1000 kg / 13 oseb),
* hitrost vožnje 1 m/s, 
* višina dviga 12,80m,
* število postaj 5,
* število dostopov 5, na isti strani (neprehodna kabina),</t>
  </si>
  <si>
    <t>* dim. 1650 x 2500 (širina x globina; mm),
* glava jaška 3500 mm,
* jama jaška 1100 mm,</t>
  </si>
  <si>
    <r>
      <rPr>
        <u/>
        <sz val="10"/>
        <rFont val="Verdana"/>
        <family val="2"/>
        <charset val="238"/>
      </rPr>
      <t>Oprema kabine</t>
    </r>
    <r>
      <rPr>
        <sz val="10"/>
        <rFont val="Verdana"/>
        <family val="2"/>
        <charset val="238"/>
      </rPr>
      <t xml:space="preserve"> (vzdržjiva in z majhnimi stroški vzdrževanja):</t>
    </r>
  </si>
  <si>
    <t>* LED razsvetljava s samodejnim izklopom v stanju pripravljenosti</t>
  </si>
  <si>
    <t>* barvani stenski paneli po barvni lestvici dobavitelja</t>
  </si>
  <si>
    <t>* celostno ogledalo na zadnji steni</t>
  </si>
  <si>
    <t>* oprijemalo iz inox-a</t>
  </si>
  <si>
    <t>* tla: protidrsna bradavičasta guma ali rebrasta Alu pločevina</t>
  </si>
  <si>
    <r>
      <rPr>
        <u/>
        <sz val="10"/>
        <rFont val="Verdana"/>
        <family val="2"/>
        <charset val="238"/>
      </rPr>
      <t>Vrata kabine</t>
    </r>
    <r>
      <rPr>
        <sz val="10"/>
        <rFont val="Verdana"/>
        <family val="2"/>
        <charset val="238"/>
      </rPr>
      <t>: avtomatska teleskopska,</t>
    </r>
  </si>
  <si>
    <t xml:space="preserve">   - materia: prašno barvana v barvi po izboru naročnika ali iz barvne lestvice dobavitelja</t>
  </si>
  <si>
    <t xml:space="preserve">   - varnostna naprava: svetlobna zavesa.</t>
  </si>
  <si>
    <r>
      <rPr>
        <u/>
        <sz val="10"/>
        <rFont val="Verdana"/>
        <family val="2"/>
        <charset val="238"/>
      </rPr>
      <t>Vrata jaška</t>
    </r>
    <r>
      <rPr>
        <sz val="10"/>
        <rFont val="Verdana"/>
        <family val="2"/>
        <charset val="238"/>
      </rPr>
      <t>: avtomatska teleskopska,</t>
    </r>
  </si>
  <si>
    <t xml:space="preserve">   - požarna odpornost: NE</t>
  </si>
  <si>
    <r>
      <rPr>
        <u/>
        <sz val="10"/>
        <rFont val="Verdana"/>
        <family val="2"/>
        <charset val="238"/>
      </rPr>
      <t>kontrolni sistem</t>
    </r>
    <r>
      <rPr>
        <sz val="10"/>
        <rFont val="Verdana"/>
        <family val="2"/>
        <charset val="238"/>
      </rPr>
      <t>:
  - mikroprocesorski gor in dol, 
  - požarna vožnja v glavno postajo ob alarmu za požar po SIST EN 81-73, 
  - avtomatsko in mehansko reševanje ujetih oseb v kabini, 
  - avtomatsko natančno pristajanje in niveliranje kabine, 
  - predčasno odpiranje vrat pri vožnji v postajo, 
  - filter proti radijskim motnjam, 
  - servisna omarica za vzdrževalca v  najvišji postaji, 
  - funkcije ko dvigalo ni v uporabi (stand-by, avtomatski izklop razsvetljave,   avtomatski izklop ventilatorja,  pokazatelji dvigala se zatemnijo).</t>
    </r>
  </si>
  <si>
    <r>
      <rPr>
        <u/>
        <sz val="10"/>
        <rFont val="Verdana"/>
        <family val="2"/>
        <charset val="238"/>
      </rPr>
      <t>pogonski sistem</t>
    </r>
    <r>
      <rPr>
        <sz val="10"/>
        <rFont val="Verdana"/>
        <family val="2"/>
        <charset val="238"/>
      </rPr>
      <t>:
* frekvenčno in napetostno krmiljeni regenerativni pogon s trifaznim tokom s 
    sinhronskim motorjem  z izvedbo brez reduktorja in samodejnonastavljivim 
    zavornim sistemom za varno, udobno in tiho obratovanje (nivo hrupa v kabini 
    med vožnjo do max. 55 dB),</t>
    </r>
  </si>
  <si>
    <t>* priključna napetost (V, Hz): 3x 400, 50,
* deklarirana pogonska moč (kW):
   - max. 5,7 kW, učinkovita razred »A« po standardu VDI 4707, 
   - dobavitelj poda podatek o moči in verificirana dokazila o energetski učinkovitosti.</t>
  </si>
  <si>
    <r>
      <rPr>
        <u/>
        <sz val="10"/>
        <rFont val="Verdana"/>
        <family val="2"/>
        <charset val="238"/>
      </rPr>
      <t>signalizacija</t>
    </r>
    <r>
      <rPr>
        <sz val="10"/>
        <rFont val="Verdana"/>
        <family val="2"/>
        <charset val="238"/>
      </rPr>
      <t>:
  - primerna predpisom invalidnih oseb z SIST EN 81-70
  - v kabini: vertikalno kabinsko tipkalo v iz brušene nerjaveče pločevine, tipke za 
     vsako postajo, braillova reliefna pisava, tipka za odpiranje vrat, tipka za 
     zapiranje vrat, tipka za alarm, digitalni LCD kazalnik preobremenitve, položaja 
     kabine in puščice smeri vožnje v tipski barvi na črnem ozadju, stikalo na ključ 
     za prednostno vožnjo in rezervacijo kabine,
   - v glavni postaji: inox pozivna tipka standardizirane oblike prilagojena za 
     enostavno uporabo gibalno oviranih oseb, nad vrati digitalni LCD kazalnik 
     položaja kabine in puščice smeri vožnje v tipski barvi na črnem ozadnju ter gong
   - v ostalih postajah: inox pozivna tipka standardizirane oblike prilagojena za 
     enostavno uporabo gibalno oviranih oseb, nad vrati kazalnik (puščice) smeri vožnje ter gong.</t>
    </r>
  </si>
  <si>
    <t>B.21.1.1.B2.</t>
  </si>
  <si>
    <t>B.21.1.1.B3.</t>
  </si>
  <si>
    <t>B.21.1.1.B5.</t>
  </si>
  <si>
    <t>B.21.1.1.B6.</t>
  </si>
  <si>
    <t>B.21.1.1.B8.</t>
  </si>
  <si>
    <t>B.21.1.1.B9.</t>
  </si>
  <si>
    <t>B.21.1.2.</t>
  </si>
  <si>
    <t>* nosilnost (1000 kg / 13 oseb),
* hitrost vožnje 1 m/s, 
* višina dviga 9,60 m,
* število postaj 4,
* število dostopov 4, na isti strani (neprehodna kabina),</t>
  </si>
  <si>
    <t>Ostalo enako kot post. B.21.1.1.</t>
  </si>
  <si>
    <t>B.21.1.2.B2.</t>
  </si>
  <si>
    <t>B.21.1.2.B3.</t>
  </si>
  <si>
    <t>B.21.1.2.B5.</t>
  </si>
  <si>
    <t>B.21.1.2.B6.</t>
  </si>
  <si>
    <t>B.21.1.2.B8.</t>
  </si>
  <si>
    <t>B.21.1.2.B9.</t>
  </si>
  <si>
    <t>B.21.2.</t>
  </si>
  <si>
    <t>Aktivna in pasivna požarna zaščita</t>
  </si>
  <si>
    <r>
      <rPr>
        <b/>
        <sz val="10"/>
        <rFont val="Verdana"/>
        <family val="2"/>
        <charset val="238"/>
      </rPr>
      <t>Aktivna požarna zaščita</t>
    </r>
    <r>
      <rPr>
        <sz val="10"/>
        <rFont val="Verdana"/>
        <family val="2"/>
        <charset val="238"/>
      </rPr>
      <t>: vključuje ročno ali avtomatsko odkrivanje in gašenje požara.</t>
    </r>
  </si>
  <si>
    <r>
      <rPr>
        <b/>
        <sz val="10"/>
        <rFont val="Verdana"/>
        <family val="2"/>
        <charset val="238"/>
      </rPr>
      <t>Pasivna požarna zaščita</t>
    </r>
    <r>
      <rPr>
        <sz val="10"/>
        <rFont val="Verdana"/>
        <family val="2"/>
        <charset val="238"/>
      </rPr>
      <t>: razdelitev objekta na posamezne enote s požarnimi zidovi in tlemi. Oblikovanje manjših oddelkov, ki preprečujejo ali upočasnujejo širitev ognja po objektu od mesta nastanka z namenom omejite škode in podaljšanja časa za evakuacijo ljudi, ki so v stavbi.</t>
    </r>
  </si>
  <si>
    <t>Izvedba vseh del skladno z določili zadevnega požarnega elaborata ali veljavnega požarnega reda.</t>
  </si>
  <si>
    <t>B.21.2.1.</t>
  </si>
  <si>
    <r>
      <t xml:space="preserve">Dobava in montaža gasilnih aparatov v objektu; </t>
    </r>
    <r>
      <rPr>
        <sz val="10"/>
        <rFont val="Verdana"/>
        <family val="2"/>
        <charset val="238"/>
      </rPr>
      <t>po zahtevah načrta požarne varnosti, kompletno z vsemi potrebnimi nosilnimi elementi, in pritrditvijo upoštevati aparate po podatkih iz požarnega elaborata</t>
    </r>
  </si>
  <si>
    <r>
      <t xml:space="preserve">ročni gasilni aparat s prahom </t>
    </r>
    <r>
      <rPr>
        <b/>
        <sz val="10"/>
        <rFont val="Verdana"/>
        <family val="2"/>
        <charset val="238"/>
      </rPr>
      <t>6EG</t>
    </r>
  </si>
  <si>
    <t>B.21.2.1.1.B2.</t>
  </si>
  <si>
    <t>B.21.2.1.1.B3.</t>
  </si>
  <si>
    <t>B.21.2.1.1.B5.</t>
  </si>
  <si>
    <t>B.21.2.1.1.B6.</t>
  </si>
  <si>
    <t>B.21.2.1.1.B8.</t>
  </si>
  <si>
    <t>B.21.2.1.1.B9.</t>
  </si>
  <si>
    <r>
      <t xml:space="preserve">ročni gasilni aparat s prahom </t>
    </r>
    <r>
      <rPr>
        <b/>
        <sz val="10"/>
        <rFont val="Verdana"/>
        <family val="2"/>
        <charset val="238"/>
      </rPr>
      <t>9EG</t>
    </r>
  </si>
  <si>
    <t>B.21.2.1.2.B2.</t>
  </si>
  <si>
    <t>B.21.2.1.2.B3.</t>
  </si>
  <si>
    <t>B.21.2.1.2.B5.</t>
  </si>
  <si>
    <t>B.21.2.1.2.B6.</t>
  </si>
  <si>
    <t>B.21.2.1.2.B8.</t>
  </si>
  <si>
    <t>B.21.2.1.2.B9.</t>
  </si>
  <si>
    <t>B.21.2.9.</t>
  </si>
  <si>
    <r>
      <t>Izdelava in namestitev požarnega reda;</t>
    </r>
    <r>
      <rPr>
        <sz val="10"/>
        <rFont val="Verdana"/>
        <family val="2"/>
        <charset val="238"/>
      </rPr>
      <t xml:space="preserve"> vsa obvestila</t>
    </r>
    <r>
      <rPr>
        <b/>
        <sz val="10"/>
        <rFont val="Verdana"/>
        <family val="2"/>
        <charset val="238"/>
      </rPr>
      <t xml:space="preserve"> </t>
    </r>
    <r>
      <rPr>
        <sz val="10"/>
        <rFont val="Verdana"/>
        <family val="2"/>
        <charset val="238"/>
      </rPr>
      <t>skladno z določili zadevnega požarnega reda izkaza požarne vrnosti</t>
    </r>
  </si>
  <si>
    <t>lokacija; posamezno stopnišče oz. vhod</t>
  </si>
  <si>
    <t>B.21.3.</t>
  </si>
  <si>
    <t>Ostala oprema</t>
  </si>
  <si>
    <t>V kolikor v nadaljevanju ni navedeno drugače je pri dobavi in montaži opreme upoštevati:</t>
  </si>
  <si>
    <t>B.21.3.1.</t>
  </si>
  <si>
    <r>
      <t xml:space="preserve">Oglasna deska 90*120, koš za papir, odstavna klop: deska </t>
    </r>
    <r>
      <rPr>
        <sz val="10"/>
        <rFont val="Verdana"/>
        <family val="2"/>
        <charset val="238"/>
      </rPr>
      <t>iz plute v aluminijastem okvirju vključno s kompletom pritrdilnih čepkov. Veliki koš za papir s pokrovom in režo za vmetavanje papirja volumna 40 - 50 l. Odlagalna klop vel. ca. 100x35x63 iz masivnega lesa, belo obarvana.</t>
    </r>
  </si>
  <si>
    <t>lokacija: vetrolov vhoda</t>
  </si>
  <si>
    <t>B.21.3.1.B2.</t>
  </si>
  <si>
    <t>B.21.3.1.B3.</t>
  </si>
  <si>
    <t>B.21.3.1.B5.</t>
  </si>
  <si>
    <t>B.21.3.1.B6.</t>
  </si>
  <si>
    <t>B.21.3.1.B8.</t>
  </si>
  <si>
    <t>B.21.3.1.B9.</t>
  </si>
  <si>
    <r>
      <t xml:space="preserve">Alu teleskopska lestev: </t>
    </r>
    <r>
      <rPr>
        <sz val="10"/>
        <rFont val="Verdana"/>
        <family val="2"/>
        <charset val="238"/>
      </rPr>
      <t>dobava aluminijaste teleskopske lestve višine (pri raztegnjeni lestvi) vsaj 440 cm, obremenitev vsaj 150 kg.</t>
    </r>
  </si>
  <si>
    <t>lokacija: za dostop na streho</t>
  </si>
  <si>
    <t>B.21.3.2.B2.</t>
  </si>
  <si>
    <t>B.21.3.2.B3.</t>
  </si>
  <si>
    <t>B.21.3.2.B5.</t>
  </si>
  <si>
    <t>B.21.3.2.B6.</t>
  </si>
  <si>
    <t>B.21.3.2.B8.</t>
  </si>
  <si>
    <t>B.21.3.2.B9.</t>
  </si>
  <si>
    <t>B.21.4.</t>
  </si>
  <si>
    <t xml:space="preserve">Označevanje </t>
  </si>
  <si>
    <t>V kolikor v nadaljevanju ni navedeno drugače je pri dobavi in montaži označb upoštevati:</t>
  </si>
  <si>
    <t>Ob namestitvi označb stanovanj in/ali poslovnih prostorov je upoštevati Uredbo o označevanju stanovanj in poslovnih prostorov skladno s Stanovanjskim zakonom (na osnovi prvega odstavka 8. člena Stanovanjskega zakona (Uradni list RS, št. 69/03, 18/04 – ZVKSES in 47/06 – ZEN) ter prvega odstavka 80. člena in tretjega odstavka 91. člena Zakona o evidentiranju nepremičnin (Uradni list RS, št. 47/06))</t>
  </si>
  <si>
    <t>B.21.4.1.</t>
  </si>
  <si>
    <r>
      <t xml:space="preserve">Hišna številka in tablica s h.š.: </t>
    </r>
    <r>
      <rPr>
        <sz val="10"/>
        <rFont val="Verdana"/>
        <family val="2"/>
        <charset val="238"/>
      </rPr>
      <t>izdelava in namestitev hišne številke vhoda izdelane iz alu obarvane pločevine deb. min. 3mm ali konpaktne fasadne plošče višine 45-50 cm. Namestitev s strani naročnika dobavljene uradne tablice s hišno številko.</t>
    </r>
  </si>
  <si>
    <r>
      <t xml:space="preserve">lokacija: vhod v objekt, glej  </t>
    </r>
    <r>
      <rPr>
        <b/>
        <sz val="10"/>
        <rFont val="Verdana"/>
        <family val="2"/>
        <charset val="238"/>
      </rPr>
      <t>načrt arhitekture Vhod</t>
    </r>
  </si>
  <si>
    <t>B.21.4.1.B2.</t>
  </si>
  <si>
    <t>B.21.4.1.B3.</t>
  </si>
  <si>
    <t>B.21.4.1.B5.</t>
  </si>
  <si>
    <t>B.21.4.1.B6.</t>
  </si>
  <si>
    <t>B.21.4.1.B8.</t>
  </si>
  <si>
    <t>B.21.4.1.B9.</t>
  </si>
  <si>
    <t>B.21.4.2.</t>
  </si>
  <si>
    <r>
      <t>Oznake stanovanjskih etaž:</t>
    </r>
    <r>
      <rPr>
        <sz val="10"/>
        <rFont val="Verdana"/>
        <family val="2"/>
        <charset val="238"/>
      </rPr>
      <t xml:space="preserve"> izdelava in namestitev številke oz. oznake posamezne etaže izdelane iz alu obarvane pločevine deb. min. 2 mm ali konpaktne fasadne plošče višine 25-30 cm. </t>
    </r>
  </si>
  <si>
    <r>
      <t xml:space="preserve">lokacija: na nasprotno steno od jaškovnih vrat dvigala, glej  </t>
    </r>
    <r>
      <rPr>
        <b/>
        <sz val="10"/>
        <rFont val="Verdana"/>
        <family val="2"/>
        <charset val="238"/>
      </rPr>
      <t xml:space="preserve">načrt arhitekture </t>
    </r>
  </si>
  <si>
    <t>B.21.4.2.B2.</t>
  </si>
  <si>
    <t>B.21.4.2.B3.</t>
  </si>
  <si>
    <t>B.21.4.2.B5.</t>
  </si>
  <si>
    <t>B.21.4.2.B6.</t>
  </si>
  <si>
    <t>B.21.4.2.B8.</t>
  </si>
  <si>
    <t>B.21.4.2.B9.</t>
  </si>
  <si>
    <t>B.21.4.3.</t>
  </si>
  <si>
    <r>
      <t>Oznake stanovanjskih enot:</t>
    </r>
    <r>
      <rPr>
        <sz val="10"/>
        <rFont val="Verdana"/>
        <family val="2"/>
        <charset val="238"/>
      </rPr>
      <t xml:space="preserve"> izdelava in namestitev nalepk z oznako/številko posameznega stanovanja in pripadajočega shrambnega boksa višine 3-4 cm. Seznam oznak po prodajme katalogu naročnika.</t>
    </r>
  </si>
  <si>
    <r>
      <t xml:space="preserve">lokacija: na vrata stanovanja in shr. boksa, glej  </t>
    </r>
    <r>
      <rPr>
        <b/>
        <sz val="10"/>
        <rFont val="Verdana"/>
        <family val="2"/>
        <charset val="238"/>
      </rPr>
      <t xml:space="preserve">načrt arhitekture </t>
    </r>
  </si>
  <si>
    <t>B.21.4.3.B2.</t>
  </si>
  <si>
    <t>par</t>
  </si>
  <si>
    <t>B.21.4.3.B3.</t>
  </si>
  <si>
    <t>B.21.4.3.B5.</t>
  </si>
  <si>
    <t>B.21.4.3.B6.</t>
  </si>
  <si>
    <t>B.21.4.3.B8.</t>
  </si>
  <si>
    <t>B.21.4.3.B9.</t>
  </si>
  <si>
    <t>B.21.4.4.</t>
  </si>
  <si>
    <r>
      <t>Oznake skupnih prostorov:</t>
    </r>
    <r>
      <rPr>
        <sz val="10"/>
        <rFont val="Verdana"/>
        <family val="2"/>
        <charset val="238"/>
      </rPr>
      <t xml:space="preserve"> izdelava in namestitev nalepk z oznako/številko posameznega skupnega ali tehničnega prostora višine 3-4 cm, nameščenih na vrata le teh.</t>
    </r>
  </si>
  <si>
    <r>
      <t>lokacija: napisi npr.</t>
    </r>
    <r>
      <rPr>
        <i/>
        <sz val="10"/>
        <rFont val="Verdana"/>
        <family val="2"/>
        <charset val="238"/>
      </rPr>
      <t xml:space="preserve"> SHRAMBE, PODPOSTAJA, ČISTILA, KOLESARNICA, …..</t>
    </r>
    <r>
      <rPr>
        <sz val="10"/>
        <rFont val="Verdana"/>
        <family val="2"/>
        <charset val="238"/>
      </rPr>
      <t xml:space="preserve">, glej  </t>
    </r>
    <r>
      <rPr>
        <b/>
        <sz val="10"/>
        <rFont val="Verdana"/>
        <family val="2"/>
        <charset val="238"/>
      </rPr>
      <t xml:space="preserve">načrt arhitekture </t>
    </r>
  </si>
  <si>
    <t>B.21.4.4.B2.</t>
  </si>
  <si>
    <t>B.21.4.4.B3.</t>
  </si>
  <si>
    <t>B.21.4.4.B5.</t>
  </si>
  <si>
    <t>B.21.4.4.B6.</t>
  </si>
  <si>
    <t>B.21.4.4.B8.</t>
  </si>
  <si>
    <t>B.21.4.4.B9.</t>
  </si>
  <si>
    <t>* fiksna stena pršne kabine (tuš stranica) višine vsaj 200 cm za postavitev na kad enostransko, polyakril/polistiren motno steklo deb. min. 3 mm (vzorec po izboru naročnika/arhitekta) v okvirju iz alu profilov bele barve; okvir na čelni strani pritrjen v paralelno ležečo steno z drogom, na katerega se bo s strani uporabnika namestila tuš zavesa s tipskimi drsnimi obročki</t>
  </si>
  <si>
    <t>C.21.</t>
  </si>
  <si>
    <t>Oprema in označbe</t>
  </si>
  <si>
    <t>ASILNI APARATI, OZNAČBE ETAŽ in PROSTOROV</t>
  </si>
  <si>
    <t>C.21.2.1.</t>
  </si>
  <si>
    <r>
      <t xml:space="preserve">ročni gasilni aparat s prahom </t>
    </r>
    <r>
      <rPr>
        <b/>
        <sz val="10"/>
        <rFont val="Verdana"/>
        <family val="2"/>
        <charset val="238"/>
      </rPr>
      <t>S6</t>
    </r>
  </si>
  <si>
    <t>C.21.2.1.GH.</t>
  </si>
  <si>
    <t>C.21.2.9.</t>
  </si>
  <si>
    <t>lokacija; etaža garažne hiše</t>
  </si>
  <si>
    <t>C.21.2.9.GH.</t>
  </si>
  <si>
    <t>C.21.4.</t>
  </si>
  <si>
    <t>C.21.4.2.</t>
  </si>
  <si>
    <r>
      <t>Oznake etaž:</t>
    </r>
    <r>
      <rPr>
        <sz val="10"/>
        <rFont val="Verdana"/>
        <family val="2"/>
        <charset val="238"/>
      </rPr>
      <t xml:space="preserve"> izdelava in namestitev številke oz. oznake posamezne etaže izdelane iz alu obarvane pločevine deb. min. 2 mm ali konpaktne fasadne plošče višine 40-50 cm. </t>
    </r>
  </si>
  <si>
    <t>lokacija: (varinatna postavka)</t>
  </si>
  <si>
    <t>C.21.4.2.GH.</t>
  </si>
  <si>
    <t>C.21.4.4.</t>
  </si>
  <si>
    <r>
      <t>lokacija: napisi npr.</t>
    </r>
    <r>
      <rPr>
        <i/>
        <sz val="10"/>
        <rFont val="Verdana"/>
        <family val="2"/>
        <charset val="238"/>
      </rPr>
      <t xml:space="preserve"> SHRAMBE, PODPOSTAJA, ČISTILA, …..</t>
    </r>
    <r>
      <rPr>
        <sz val="10"/>
        <rFont val="Verdana"/>
        <family val="2"/>
        <charset val="238"/>
      </rPr>
      <t xml:space="preserve">, glej  </t>
    </r>
    <r>
      <rPr>
        <b/>
        <sz val="10"/>
        <rFont val="Verdana"/>
        <family val="2"/>
        <charset val="238"/>
      </rPr>
      <t xml:space="preserve">načrt arhitekture </t>
    </r>
  </si>
  <si>
    <t>C.21.4.4.GH.</t>
  </si>
  <si>
    <t>Označevanje in oprema</t>
  </si>
  <si>
    <t>B.3.2.2.2.</t>
  </si>
  <si>
    <r>
      <rPr>
        <b/>
        <sz val="10"/>
        <rFont val="Verdana"/>
        <family val="2"/>
        <charset val="238"/>
      </rPr>
      <t xml:space="preserve">Doplačilo za izvedbo odprtin v AB steni </t>
    </r>
    <r>
      <rPr>
        <sz val="10"/>
        <rFont val="Verdana"/>
        <family val="2"/>
        <charset val="238"/>
      </rPr>
      <t>za vhodna vrata v stanovanja, vključno z armaturo, skladno z detajlom. Dimenzije prilagoditi glede na dobavljeni model vrat.</t>
    </r>
  </si>
  <si>
    <r>
      <rPr>
        <sz val="10"/>
        <rFont val="Verdana"/>
        <family val="2"/>
        <charset val="238"/>
      </rPr>
      <t xml:space="preserve"># vhodna vrata v stanovanja, glej </t>
    </r>
    <r>
      <rPr>
        <b/>
        <sz val="10"/>
        <rFont val="Verdana"/>
        <family val="2"/>
        <charset val="238"/>
      </rPr>
      <t>detajl 6</t>
    </r>
  </si>
  <si>
    <t>B.3.2.2.2.B2.</t>
  </si>
  <si>
    <t>B.3.2.2.2.B3.</t>
  </si>
  <si>
    <t>B.3.2.2.2.B5.</t>
  </si>
  <si>
    <t>B.3.2.2.2.B6.</t>
  </si>
  <si>
    <t>B.3.2.2.2.B8.</t>
  </si>
  <si>
    <t>B.3.2.2.2.B9.</t>
  </si>
  <si>
    <t>B.6.2.2.3.</t>
  </si>
  <si>
    <t>Doplačilo za izvedbo poglobitve v estrihu za vgradnjo tuš kadi, dimenzije poglobitve prilagoditi dobavljenim tuš kabinam, ustrezna globina poglobitve za izravnavo zgornje ploskve kadi s finalnim tlakom.</t>
  </si>
  <si>
    <t># pozicija: estrihi na položajih tuš kadi</t>
  </si>
  <si>
    <t>B.6.2.2.3.B2</t>
  </si>
  <si>
    <t>B.6.2.2.3.B3</t>
  </si>
  <si>
    <t>B.6.2.2.3.B5</t>
  </si>
  <si>
    <t>B.6.2.2.3.B6</t>
  </si>
  <si>
    <t>B.6.2.2.3.B8</t>
  </si>
  <si>
    <t>B.6.2.2.3.B9</t>
  </si>
  <si>
    <r>
      <rPr>
        <b/>
        <sz val="10"/>
        <rFont val="Verdana"/>
        <family val="2"/>
        <charset val="238"/>
      </rPr>
      <t>Ograja med ložami 195 cm</t>
    </r>
    <r>
      <rPr>
        <sz val="10"/>
        <rFont val="Verdana"/>
        <family val="2"/>
        <charset val="238"/>
      </rPr>
      <t xml:space="preserve">; izdelana iz jeklenih cevnih profilov. Ograja preko sidrnih ploščic ali kotnikov pritrjena na AB steno med ložami ter vijačena na steber ograje lož. Ograjni </t>
    </r>
    <r>
      <rPr>
        <b/>
        <sz val="10"/>
        <rFont val="Verdana"/>
        <family val="2"/>
        <charset val="238"/>
      </rPr>
      <t>paneli višine 195 cm.</t>
    </r>
  </si>
  <si>
    <t># okvir ograje škatlasti profil 30*60*4</t>
  </si>
  <si>
    <t>B.13.1.6.a</t>
  </si>
  <si>
    <t>lokacija: južna, severna in zahodna fasada</t>
  </si>
  <si>
    <r>
      <t xml:space="preserve">Dobava in montaža </t>
    </r>
    <r>
      <rPr>
        <b/>
        <sz val="10"/>
        <color theme="1"/>
        <rFont val="Verdana"/>
        <family val="2"/>
        <charset val="238"/>
      </rPr>
      <t xml:space="preserve">Cevni dušilec fi 160 mm L = 1 m s polnilom iz dušilne pene </t>
    </r>
    <r>
      <rPr>
        <sz val="10"/>
        <color theme="1"/>
        <rFont val="Verdana"/>
        <family val="2"/>
        <charset val="238"/>
      </rPr>
      <t>z vsem tesnilnim, pritrdilnim in povezovalnim materialom.</t>
    </r>
  </si>
  <si>
    <r>
      <t xml:space="preserve">Dobava in montaža </t>
    </r>
    <r>
      <rPr>
        <b/>
        <sz val="10"/>
        <color theme="1"/>
        <rFont val="Verdana"/>
        <family val="2"/>
        <charset val="238"/>
      </rPr>
      <t xml:space="preserve">IP Izoliranih cevi fi 125 mm </t>
    </r>
    <r>
      <rPr>
        <sz val="10"/>
        <color theme="1"/>
        <rFont val="Verdana"/>
        <family val="2"/>
        <charset val="238"/>
      </rPr>
      <t>z vsemi fazonskimi kosi (loki, spojni kosi, itd.) ter tesnilnim, pritrdilnim in povezovalnim materialom.</t>
    </r>
  </si>
  <si>
    <r>
      <t xml:space="preserve">Dobava in montaža </t>
    </r>
    <r>
      <rPr>
        <b/>
        <sz val="10"/>
        <color theme="1"/>
        <rFont val="Verdana"/>
        <family val="2"/>
        <charset val="238"/>
      </rPr>
      <t xml:space="preserve">IP Izoliranih cevi fi 160 mm </t>
    </r>
    <r>
      <rPr>
        <sz val="10"/>
        <color theme="1"/>
        <rFont val="Verdana"/>
        <family val="2"/>
        <charset val="238"/>
      </rPr>
      <t>z vsemi fazonskimi kosi (loki, spojni kosi, itd.) ter tesnilnim, pritrdilnim in povezovalnim materialom.</t>
    </r>
  </si>
  <si>
    <r>
      <t>Dobava in montaža</t>
    </r>
    <r>
      <rPr>
        <b/>
        <sz val="10"/>
        <color theme="1"/>
        <rFont val="Verdana"/>
        <family val="2"/>
        <charset val="238"/>
      </rPr>
      <t xml:space="preserve"> IP Strešni stebriček DN 125 črn </t>
    </r>
    <r>
      <rPr>
        <sz val="10"/>
        <color theme="1"/>
        <rFont val="Verdana"/>
        <family val="2"/>
        <charset val="238"/>
      </rPr>
      <t>z vsem tesnilnim, pritrdilnim in povezovalnim materialom.</t>
    </r>
  </si>
  <si>
    <r>
      <t>Dobava in montaža</t>
    </r>
    <r>
      <rPr>
        <b/>
        <sz val="10"/>
        <color theme="1"/>
        <rFont val="Verdana"/>
        <family val="2"/>
        <charset val="238"/>
      </rPr>
      <t xml:space="preserve"> IP Strešni stebriček DN 160 črn </t>
    </r>
    <r>
      <rPr>
        <sz val="10"/>
        <color theme="1"/>
        <rFont val="Verdana"/>
        <family val="2"/>
        <charset val="238"/>
      </rPr>
      <t>z vsem tesnilnim, pritrdilnim in povezovalnim materialom.</t>
    </r>
  </si>
  <si>
    <r>
      <t xml:space="preserve">Dobava in montaža </t>
    </r>
    <r>
      <rPr>
        <b/>
        <sz val="10"/>
        <color theme="1"/>
        <rFont val="Verdana"/>
        <family val="2"/>
        <charset val="238"/>
      </rPr>
      <t xml:space="preserve">Zajemna rešetka za dovod zraka </t>
    </r>
    <r>
      <rPr>
        <sz val="10"/>
        <color theme="1"/>
        <rFont val="Verdana"/>
        <family val="2"/>
        <charset val="238"/>
      </rPr>
      <t>do prezračevalne naprave, nadometna izvedba iz nerjavečega jekla, prilagojena</t>
    </r>
    <r>
      <rPr>
        <b/>
        <sz val="10"/>
        <color theme="1"/>
        <rFont val="Verdana"/>
        <family val="2"/>
        <charset val="238"/>
      </rPr>
      <t xml:space="preserve"> za IP program izoliranih cevi fi 125 mm</t>
    </r>
  </si>
  <si>
    <r>
      <t xml:space="preserve">Dobava in montaža </t>
    </r>
    <r>
      <rPr>
        <b/>
        <sz val="10"/>
        <color theme="1"/>
        <rFont val="Verdana"/>
        <family val="2"/>
        <charset val="238"/>
      </rPr>
      <t xml:space="preserve">Zajemna rešetka za dovod zraka </t>
    </r>
    <r>
      <rPr>
        <sz val="10"/>
        <color theme="1"/>
        <rFont val="Verdana"/>
        <family val="2"/>
        <charset val="238"/>
      </rPr>
      <t>do prezračevalne naprave, nadometna izvedba iz nerjavečega jekla, prilagojena</t>
    </r>
    <r>
      <rPr>
        <b/>
        <sz val="10"/>
        <color theme="1"/>
        <rFont val="Verdana"/>
        <family val="2"/>
        <charset val="238"/>
      </rPr>
      <t xml:space="preserve"> za IP program izoliranih cevi fi 125mm</t>
    </r>
  </si>
  <si>
    <r>
      <t>Dobava in montaža</t>
    </r>
    <r>
      <rPr>
        <b/>
        <sz val="10"/>
        <color theme="1"/>
        <rFont val="Verdana"/>
        <family val="2"/>
      </rPr>
      <t xml:space="preserve"> IP Strešni stebriček DN 160 črn </t>
    </r>
    <r>
      <rPr>
        <sz val="10"/>
        <color theme="1"/>
        <rFont val="Verdana"/>
        <family val="2"/>
      </rPr>
      <t>z vsem tesnilnim, pritrdilnim in povezovalnim materialom.</t>
    </r>
  </si>
  <si>
    <r>
      <t>Dobava in montaža</t>
    </r>
    <r>
      <rPr>
        <b/>
        <sz val="10"/>
        <color theme="1"/>
        <rFont val="Verdana"/>
        <family val="2"/>
      </rPr>
      <t xml:space="preserve"> IP Strešni stebriček DN 125 črn </t>
    </r>
    <r>
      <rPr>
        <sz val="10"/>
        <color theme="1"/>
        <rFont val="Verdana"/>
        <family val="2"/>
      </rPr>
      <t>z vsem tesnilnim, pritrdilnim in povezovalnim materialom.</t>
    </r>
  </si>
  <si>
    <r>
      <t xml:space="preserve">Dobava in montaža </t>
    </r>
    <r>
      <rPr>
        <b/>
        <sz val="10"/>
        <color theme="1"/>
        <rFont val="Verdana"/>
        <family val="2"/>
      </rPr>
      <t>Zajemna rešetka za dovod zraka do prezračevalne naprave, nadometna izvedba iz nerjavečega jekla, prilagojena za IP program izoliranih cevi</t>
    </r>
  </si>
  <si>
    <r>
      <t xml:space="preserve">Dobava in montaža </t>
    </r>
    <r>
      <rPr>
        <b/>
        <sz val="10"/>
        <color theme="1"/>
        <rFont val="Verdana"/>
        <family val="2"/>
      </rPr>
      <t>Zajemna rešetka za dovod zraka do prezračevalne naprave, nadometna izvedba iz nerjavečega jekla, prilagojena za IP program izoliranih cevi fi 125 mm</t>
    </r>
  </si>
  <si>
    <r>
      <rPr>
        <b/>
        <sz val="9"/>
        <color indexed="8"/>
        <rFont val="Verdana"/>
        <family val="2"/>
        <charset val="238"/>
      </rPr>
      <t>Pospravljanje površin</t>
    </r>
    <r>
      <rPr>
        <sz val="9"/>
        <color indexed="8"/>
        <rFont val="Verdana"/>
        <family val="2"/>
        <charset val="238"/>
      </rPr>
      <t xml:space="preserve"> 
nakladanje in prevoz na obravnavanem območju, vsega odvečnega in nevgrajenega materiala, kompletno s kipanjem in razstiranjem na mestu deponije registriranemu zbiralcu ali odstranjevalcu odpadkov ter izstavitev evidenčnih listov naročniku.                                                                  </t>
    </r>
  </si>
  <si>
    <t>Kompletno rušenje asfaltne površine:
* dovozna cesta do vrtca in parkirišče.
V ceni mora biti zajeto:
* nakladanje na prevozno sredstvo,
* odvoz odpadnega materiala na stalno deponijo, vključno z vsemi stroški deponije in dajatvami ter s predpisano dokumentacijo o ravnanju z odpadki.
kompletno z zarezom asfalta ter odvozom na stalno deponijo s plačilom vseh potrebnih taks.</t>
  </si>
  <si>
    <r>
      <rPr>
        <b/>
        <sz val="11"/>
        <color indexed="8"/>
        <rFont val="Verdana"/>
        <family val="2"/>
        <charset val="238"/>
      </rPr>
      <t>2. varianta</t>
    </r>
    <r>
      <rPr>
        <sz val="11"/>
        <color indexed="8"/>
        <rFont val="Verdana"/>
        <family val="2"/>
        <charset val="238"/>
      </rPr>
      <t>: Izdelava uvrtanih pilotov premera 60cm, dolžine 20m, beton C30/37, armatura B 500B</t>
    </r>
  </si>
  <si>
    <t>Gradnja stanovanjske soseske Dečkovo naselje - DN 10</t>
  </si>
  <si>
    <t>Ponudnik oz. izvajalec lahko obračuna stroške upravljavca, v kolikor v pogodbeni dokumentaciji ni določeno drugače, na podlagi dejanskih računov upravljavca. Ponudnik na te stroške nim apravice zaračunavati svojih manipulativnih stroškov, oz. kakršnih koli dodatkov.</t>
  </si>
  <si>
    <t xml:space="preserve">(1)   Postavka G. Skupne rekapitulacije pogodbenega predračuna (NEPREDVIDENA DELA - FIDIC "Rdeča knjiga" (7 %)) zajema nujna dela po zahtevah/odobritvi naročnika, ki predstavljajo več in manj dela ter druga nujna dela (predvidljiva nepredvidena dela), ki so nujna za doseganje zahtevane funkcionalnosti izvedenih del. Nepredvidljiva nepredvidena in dodatna dela se bodo izvajal izključno z določili pogodbe in upoštevanjem določil ZJN-3. </t>
  </si>
  <si>
    <t>(2)   Za vse postavke v popisih del, kjer je to relevantno in naročnik že predhodno ni navedel, veljalo določila 6 odstavka 68. člena ZJN-3.</t>
  </si>
  <si>
    <r>
      <rPr>
        <sz val="11"/>
        <color theme="1"/>
        <rFont val="Verdana"/>
        <family val="2"/>
        <charset val="238"/>
      </rPr>
      <t xml:space="preserve">Ponudnik </t>
    </r>
    <r>
      <rPr>
        <b/>
        <sz val="11"/>
        <color theme="1"/>
        <rFont val="Verdana"/>
        <family val="2"/>
        <charset val="238"/>
      </rPr>
      <t xml:space="preserve">z vpisom c.e.m. le pri eni od spodaj opisanih variant </t>
    </r>
    <r>
      <rPr>
        <sz val="11"/>
        <color theme="1"/>
        <rFont val="Verdana"/>
        <family val="2"/>
        <charset val="238"/>
      </rPr>
      <t xml:space="preserve">ponudi ali </t>
    </r>
    <r>
      <rPr>
        <u/>
        <sz val="11"/>
        <color theme="1"/>
        <rFont val="Verdana"/>
        <family val="2"/>
        <charset val="238"/>
      </rPr>
      <t>1. varianto (post. C.2.1.1, C.2.1.2.1, C.2.1.2.2)</t>
    </r>
    <r>
      <rPr>
        <sz val="11"/>
        <color theme="1"/>
        <rFont val="Verdana"/>
        <family val="2"/>
        <charset val="238"/>
      </rPr>
      <t xml:space="preserve"> ali </t>
    </r>
    <r>
      <rPr>
        <u/>
        <sz val="11"/>
        <color theme="1"/>
        <rFont val="Verdana"/>
        <family val="2"/>
        <charset val="238"/>
      </rPr>
      <t>2. varianto (C.2.1.3.1, C.2.1.3.2,)</t>
    </r>
    <r>
      <rPr>
        <sz val="11"/>
        <color theme="1"/>
        <rFont val="Verdana"/>
        <family val="2"/>
        <charset val="238"/>
      </rPr>
      <t xml:space="preserve">. </t>
    </r>
    <r>
      <rPr>
        <b/>
        <sz val="11"/>
        <color theme="1"/>
        <rFont val="Verdana"/>
        <family val="2"/>
        <charset val="238"/>
      </rPr>
      <t>Ponudnik ponudi le eno varinato izvedbe, po lastni presoji racionalnejšo.</t>
    </r>
    <r>
      <rPr>
        <b/>
        <sz val="11"/>
        <color rgb="FFFF0000"/>
        <rFont val="Verdana"/>
        <family val="2"/>
        <charset val="238"/>
      </rPr>
      <t xml:space="preserve"> Za neizbrano varianto ponudnik vpiše ceno 0.</t>
    </r>
  </si>
  <si>
    <r>
      <t>Doplačilo za odprtine nad 0,5 m2;</t>
    </r>
    <r>
      <rPr>
        <sz val="10"/>
        <color theme="0" tint="-0.499984740745262"/>
        <rFont val="Verdana"/>
        <family val="2"/>
        <charset val="238"/>
      </rPr>
      <t xml:space="preserve"> globina odprtine do 30 cm</t>
    </r>
  </si>
  <si>
    <r>
      <rPr>
        <b/>
        <sz val="10"/>
        <rFont val="Verdana"/>
        <family val="2"/>
        <charset val="238"/>
      </rPr>
      <t>Toplotna izolacija prezračevalnih vertikal iz penobetona</t>
    </r>
    <r>
      <rPr>
        <sz val="10"/>
        <rFont val="Verdana"/>
        <family val="2"/>
        <charset val="238"/>
      </rPr>
      <t>; toplotnoizolacijske plošče iz penobetona deb. 6-12 cm lepljene na AB oziroma penobetonsko steno.</t>
    </r>
  </si>
  <si>
    <r>
      <rPr>
        <sz val="10"/>
        <rFont val="Verdana"/>
        <family val="2"/>
        <charset val="238"/>
      </rPr>
      <t xml:space="preserve"># pozicija: prezračevalni jaški, </t>
    </r>
    <r>
      <rPr>
        <b/>
        <sz val="10"/>
        <rFont val="Verdana"/>
        <family val="2"/>
        <charset val="238"/>
      </rPr>
      <t>detajl 9</t>
    </r>
  </si>
  <si>
    <t>B.5.1.2.2.a</t>
  </si>
  <si>
    <r>
      <rPr>
        <b/>
        <sz val="10"/>
        <rFont val="Verdana"/>
        <family val="2"/>
        <charset val="238"/>
      </rPr>
      <t>Izvedba odtočnih cevi</t>
    </r>
    <r>
      <rPr>
        <sz val="10"/>
        <rFont val="Verdana"/>
        <family val="2"/>
        <charset val="238"/>
      </rPr>
      <t xml:space="preserve"> fi 75; skladno z splošnimi in tehničnimi navodili v B.11.1. točki premera 75 mm, pritrjene na podlago vzporednih del (kovinska fasada vhoda, …) z objemkami, vključno z raznimi koleni</t>
    </r>
  </si>
  <si>
    <r>
      <rPr>
        <sz val="10"/>
        <rFont val="Verdana"/>
        <family val="2"/>
        <charset val="238"/>
      </rPr>
      <t xml:space="preserve">glej </t>
    </r>
    <r>
      <rPr>
        <b/>
        <sz val="10"/>
        <rFont val="Verdana"/>
        <family val="2"/>
        <charset val="238"/>
      </rPr>
      <t>detajl 12b</t>
    </r>
  </si>
  <si>
    <t>B.11.1.15.a</t>
  </si>
  <si>
    <r>
      <rPr>
        <b/>
        <sz val="10"/>
        <rFont val="Verdana"/>
        <family val="2"/>
        <charset val="238"/>
      </rPr>
      <t xml:space="preserve">Okenske police iz vroče cinkane in prašno barvane jeklene pločevine. Barva po izboru arhitekta skladno z barvno študijo. </t>
    </r>
    <r>
      <rPr>
        <sz val="10"/>
        <rFont val="Verdana"/>
        <family val="2"/>
        <charset val="238"/>
      </rPr>
      <t>Razvita širina police 20-30cm.</t>
    </r>
  </si>
  <si>
    <t># v enoti mere upoštevati sistemske zaključne profile za vodotesno vgradnjo police v špaleto okna.</t>
  </si>
  <si>
    <t>lokacija: okna</t>
  </si>
  <si>
    <t>m’</t>
  </si>
  <si>
    <t>B.8.2.2.2.</t>
  </si>
  <si>
    <t># stropna plošča rezervoarja</t>
  </si>
  <si>
    <t>Dobava in vgradnja predfabriciranega AB jaška notranje dimenzije 100x100cm, višine 80cm, z litoželeznim pokrovom 100x100cm. Vgradnja na AB ploščo z obbetoniranjem stika.</t>
  </si>
  <si>
    <t>C.3.2.10.G.</t>
  </si>
  <si>
    <t>C.3.2.10.</t>
  </si>
  <si>
    <t>C.3.11.2.a.G.</t>
  </si>
  <si>
    <t>C.3.11.1.a.G.</t>
  </si>
  <si>
    <r>
      <t xml:space="preserve">Srednje komplicirana armatura S500 nad 12 mm; </t>
    </r>
    <r>
      <rPr>
        <sz val="10"/>
        <rFont val="Verdana"/>
        <family val="2"/>
        <charset val="238"/>
      </rPr>
      <t xml:space="preserve"> dobava, polaganje in vezanje armature S500 nazivnega prečnega premera nad 12 mm.</t>
    </r>
  </si>
  <si>
    <t>C.3.11.3.a.G.</t>
  </si>
  <si>
    <t>C.3.2.1.1.a.G.</t>
  </si>
  <si>
    <r>
      <rPr>
        <b/>
        <sz val="10"/>
        <rFont val="Verdana"/>
        <family val="2"/>
        <charset val="238"/>
      </rPr>
      <t xml:space="preserve">Doplačilo za opaž ukrivljene stene: </t>
    </r>
    <r>
      <rPr>
        <sz val="10"/>
        <rFont val="Verdana"/>
        <family val="2"/>
        <charset val="238"/>
      </rPr>
      <t>zgolj razlika v ceni med ravnim in ukrivljenim opažem.</t>
    </r>
  </si>
  <si>
    <t># obodni in notranji AB zidovi, venčni zidovi</t>
  </si>
  <si>
    <t>C.3.2.2.2.</t>
  </si>
  <si>
    <t>C.3.2.2.2.G.</t>
  </si>
  <si>
    <t>C.3.2.2.1.a.G.</t>
  </si>
  <si>
    <t>C.3.2.5.1.a.G.</t>
  </si>
  <si>
    <r>
      <t>STIGMAFLEX Φ</t>
    </r>
    <r>
      <rPr>
        <sz val="10"/>
        <color theme="0" tint="-0.499984740745262"/>
        <rFont val="Verdana"/>
        <family val="2"/>
        <charset val="238"/>
      </rPr>
      <t>110mm</t>
    </r>
  </si>
  <si>
    <t xml:space="preserve"> 2MP H.264 kupolasta kamera z varifocal objektivom, WDR_x000B_2 MP progressive scan 1/3.2" CMOS, 3-9mm varifocal objektiv, 0.08 lux, H.264/MJPEG, 30 fps@1920x1080, 3GPP, Micro/Mini SD/SDHC card slot za lokalni arhiv, integrirana detekcija prekritja, spremembe fokusa in premika kamere, privacy mask, dvosmerni zvok, 1 x DI, 1 x DO, TV-OUT BNC konektor, 10 IR led diod, napajanje 12V DC / 24V AC / PoE</t>
  </si>
  <si>
    <t>2MP H.264 kupolasta kamera z varifocal objektivom, WDR_x000B_2 MP progressive scan 1/3.2" CMOS, 3-9mm varifocal objektiv, 0.08 lux, H.264/MJPEG, 30 fps@1920x1080, 3GPP, Micro/Mini SD/SDHC card slot za lokalni arhiv, integrirana detekcija prekritja, spremembe fokusa in premika kamere, privacy mask, dvosmerni zvok, 1 x DI, 1 x DO, TV-OUT BNC konektor, 10 IR led diod, napajanje 12V DC / 24V AC / PoE</t>
  </si>
  <si>
    <r>
      <t xml:space="preserve">Dobava in montaža </t>
    </r>
    <r>
      <rPr>
        <b/>
        <sz val="10"/>
        <color theme="0" tint="-0.499984740745262"/>
        <rFont val="Verdana"/>
        <family val="2"/>
        <charset val="238"/>
      </rPr>
      <t>Zajemna rešetka za dovod zraka do prezračevalne naprave, nadometna izvedba iz nerjavečega jekla, prilagojena za IP program izoliranih cevi fi 160 mm</t>
    </r>
  </si>
  <si>
    <r>
      <t xml:space="preserve">Dobava in montaža </t>
    </r>
    <r>
      <rPr>
        <b/>
        <sz val="10"/>
        <color theme="0" tint="-0.499984740745262"/>
        <rFont val="Verdana"/>
        <family val="2"/>
        <charset val="238"/>
      </rPr>
      <t>Zajemna rešetka za dovod zraka do prezračevalne naprave, nadometna izvedba iz nerjavečega jekla, prilagojena za IP program izoliranih cevi</t>
    </r>
  </si>
  <si>
    <t xml:space="preserve">TIFO s PEP 25 cm brez zaključnega sloja, termoizolacijske plošče EPS-F deb. 25 cm, pritrjene na zunanje AB zidove po sistemskih zahtevah proizvajalca za finalno keramično oblogo </t>
  </si>
  <si>
    <t>lokacija: vhodna niša</t>
  </si>
  <si>
    <t>lokacija: stena med ložami najvišje etaže, stene vhodne niše</t>
  </si>
  <si>
    <t>#variantna postavka</t>
  </si>
  <si>
    <t># dobava in montaža strešnega odtoka DN50/75 s tovarniško navarjeno bitumensko manšeto šir. vsaj 40 cm za zanesljivo povezavo z elastomerno kritino. V primeru, da ostane 2. sloj hidroizolacije ob sifonu viden, je vgraditi trak z UV zaščito</t>
  </si>
  <si>
    <t>lokacija: nadstrešek nad vhodom</t>
  </si>
  <si>
    <t>B.10.1.9.5.a</t>
  </si>
  <si>
    <r>
      <t xml:space="preserve"># </t>
    </r>
    <r>
      <rPr>
        <b/>
        <sz val="10"/>
        <rFont val="Verdana"/>
        <family val="2"/>
        <charset val="238"/>
      </rPr>
      <t>čelni in bočni odkap</t>
    </r>
    <r>
      <rPr>
        <sz val="10"/>
        <rFont val="Verdana"/>
        <family val="2"/>
        <charset val="238"/>
      </rPr>
      <t xml:space="preserve"> nadstreškov vhoda</t>
    </r>
  </si>
  <si>
    <r>
      <t xml:space="preserve"># </t>
    </r>
    <r>
      <rPr>
        <b/>
        <sz val="10"/>
        <rFont val="Verdana"/>
        <family val="2"/>
        <charset val="238"/>
      </rPr>
      <t>bočni odkap</t>
    </r>
    <r>
      <rPr>
        <sz val="10"/>
        <rFont val="Verdana"/>
        <family val="2"/>
        <charset val="238"/>
      </rPr>
      <t xml:space="preserve"> balkonov, nadstreškov nad balkoni</t>
    </r>
  </si>
  <si>
    <r>
      <t>Izvedba odkapnih obrob</t>
    </r>
    <r>
      <rPr>
        <sz val="10"/>
        <color theme="0" tint="-0.499984740745262"/>
        <rFont val="Verdana"/>
        <family val="2"/>
        <charset val="238"/>
      </rPr>
      <t xml:space="preserve"> r.š. -25; skladno z splošnimi in tehničnimi navodili v B.11.1. točki razvite širine do 25 cm, pritrjene na podlago vzporednih del (AB konstrukcija, kontakna fasada, …).</t>
    </r>
  </si>
  <si>
    <r>
      <t xml:space="preserve"># </t>
    </r>
    <r>
      <rPr>
        <b/>
        <sz val="10"/>
        <color theme="0" tint="-0.499984740745262"/>
        <rFont val="Verdana"/>
        <family val="2"/>
        <charset val="238"/>
      </rPr>
      <t>čelni odkap</t>
    </r>
    <r>
      <rPr>
        <sz val="10"/>
        <color theme="0" tint="-0.499984740745262"/>
        <rFont val="Verdana"/>
        <family val="2"/>
        <charset val="238"/>
      </rPr>
      <t xml:space="preserve"> na dnu keramične fasade med okni, ograje lož, višinsko poravnan z okenskimi policami</t>
    </r>
  </si>
  <si>
    <r>
      <t xml:space="preserve">glej </t>
    </r>
    <r>
      <rPr>
        <b/>
        <sz val="10"/>
        <color theme="0" tint="-0.499984740745262"/>
        <rFont val="Verdana"/>
        <family val="2"/>
        <charset val="238"/>
      </rPr>
      <t>detajl 3a, 4a</t>
    </r>
  </si>
  <si>
    <t>B.13.1.7.a</t>
  </si>
  <si>
    <t>B.13.1.7.a.B2.</t>
  </si>
  <si>
    <t>B.13.1.7.a.B3.</t>
  </si>
  <si>
    <t>B.13.1.7.a.B5.</t>
  </si>
  <si>
    <t>B.13.1.7.a.B6.</t>
  </si>
  <si>
    <t>B.13.1.7.a.B9.</t>
  </si>
  <si>
    <t>B.13.1.7.a.B8.</t>
  </si>
  <si>
    <t>B.13.1.7.b</t>
  </si>
  <si>
    <t>B.13.1.7.b.B8.</t>
  </si>
  <si>
    <t>B.13.1.7.b.B2.</t>
  </si>
  <si>
    <t>B.13.1.7.b.B3.</t>
  </si>
  <si>
    <t>B.13.1.7.b.B5.</t>
  </si>
  <si>
    <t>B.13.1.7.b.B6.</t>
  </si>
  <si>
    <t>B.13.1.7.b.B9.</t>
  </si>
  <si>
    <r>
      <rPr>
        <sz val="10"/>
        <rFont val="Verdana"/>
        <family val="2"/>
        <charset val="238"/>
      </rPr>
      <t xml:space="preserve">O1 - Dvodelno enokrilno okno s fiksnim varnostnim spodnjim steklom </t>
    </r>
    <r>
      <rPr>
        <b/>
        <sz val="10"/>
        <rFont val="Verdana"/>
        <family val="2"/>
        <charset val="238"/>
      </rPr>
      <t>dimenzije 98x218 cm + nadokenske rolete</t>
    </r>
    <r>
      <rPr>
        <sz val="10"/>
        <rFont val="Verdana"/>
        <family val="2"/>
        <charset val="238"/>
      </rPr>
      <t xml:space="preserve"> </t>
    </r>
    <r>
      <rPr>
        <b/>
        <sz val="10"/>
        <rFont val="Verdana"/>
        <family val="2"/>
        <charset val="238"/>
      </rPr>
      <t>17cm</t>
    </r>
  </si>
  <si>
    <r>
      <rPr>
        <sz val="10"/>
        <rFont val="Verdana"/>
        <family val="2"/>
        <charset val="238"/>
      </rPr>
      <t xml:space="preserve">O1 - Dvodelno enokrilno okno s fiksnim varnostnim spodnjim steklom </t>
    </r>
    <r>
      <rPr>
        <b/>
        <sz val="10"/>
        <rFont val="Verdana"/>
        <family val="2"/>
        <charset val="238"/>
      </rPr>
      <t>dimenzije 98x</t>
    </r>
    <r>
      <rPr>
        <b/>
        <sz val="10"/>
        <color rgb="FF000000"/>
        <rFont val="Verdana"/>
        <family val="2"/>
        <charset val="238"/>
      </rPr>
      <t xml:space="preserve">219 cm </t>
    </r>
    <r>
      <rPr>
        <b/>
        <sz val="10"/>
        <rFont val="Verdana"/>
        <family val="2"/>
        <charset val="238"/>
      </rPr>
      <t>+ nadokenske rolete 17cm + razširitveni profil 12cm spodaj</t>
    </r>
  </si>
  <si>
    <r>
      <rPr>
        <sz val="10"/>
        <rFont val="Verdana"/>
        <family val="2"/>
        <charset val="238"/>
      </rPr>
      <t xml:space="preserve">O2 – Dvodelno dvokrilno nesimetrično okno s fiksnim varnostnim spodnjim steklom </t>
    </r>
    <r>
      <rPr>
        <b/>
        <sz val="10"/>
        <rFont val="Verdana"/>
        <family val="2"/>
        <charset val="238"/>
      </rPr>
      <t>dimenzije 128x218 cm + nadokenske rolete 17cm</t>
    </r>
    <r>
      <rPr>
        <sz val="10"/>
        <rFont val="Verdana"/>
        <family val="2"/>
        <charset val="238"/>
      </rPr>
      <t>, vgradnja glej detajl 3a, 3b.</t>
    </r>
  </si>
  <si>
    <r>
      <rPr>
        <sz val="10"/>
        <rFont val="Verdana"/>
        <family val="2"/>
        <charset val="238"/>
      </rPr>
      <t xml:space="preserve">O2 - Enodelno dvokrilno nesimetrično okno s fiksnim varnostnim spodnjim steklom </t>
    </r>
    <r>
      <rPr>
        <b/>
        <sz val="10"/>
        <rFont val="Verdana"/>
        <family val="2"/>
        <charset val="238"/>
      </rPr>
      <t>dimenzije 128x219 cm + nadokenske rolete 17cm + razširitveni profil 12 cm spodaj</t>
    </r>
  </si>
  <si>
    <t xml:space="preserve">lokacija: tipična etaža </t>
  </si>
  <si>
    <r>
      <rPr>
        <sz val="10"/>
        <rFont val="Verdana"/>
        <family val="2"/>
        <charset val="238"/>
      </rPr>
      <t xml:space="preserve">O3 - Enokrilno enodelno okno </t>
    </r>
    <r>
      <rPr>
        <b/>
        <sz val="10"/>
        <rFont val="Verdana"/>
        <family val="2"/>
        <charset val="238"/>
      </rPr>
      <t>dimenzije 98x128,5cm + nadokenske rolete</t>
    </r>
    <r>
      <rPr>
        <sz val="10"/>
        <rFont val="Verdana"/>
        <family val="2"/>
        <charset val="238"/>
      </rPr>
      <t xml:space="preserve"> </t>
    </r>
    <r>
      <rPr>
        <b/>
        <sz val="10"/>
        <rFont val="Verdana"/>
        <family val="2"/>
        <charset val="238"/>
      </rPr>
      <t>17cm</t>
    </r>
  </si>
  <si>
    <r>
      <rPr>
        <sz val="10"/>
        <rFont val="Verdana"/>
        <family val="2"/>
        <charset val="238"/>
      </rPr>
      <t xml:space="preserve">Delitev in odpiranje po shemi </t>
    </r>
    <r>
      <rPr>
        <b/>
        <sz val="10"/>
        <rFont val="Verdana"/>
        <family val="2"/>
        <charset val="238"/>
      </rPr>
      <t xml:space="preserve">ID elementa O3a </t>
    </r>
  </si>
  <si>
    <r>
      <rPr>
        <sz val="10"/>
        <rFont val="Verdana"/>
        <family val="2"/>
        <charset val="238"/>
      </rPr>
      <t xml:space="preserve">Delitev in odpiranje po shemi </t>
    </r>
    <r>
      <rPr>
        <b/>
        <sz val="10"/>
        <rFont val="Verdana"/>
        <family val="2"/>
        <charset val="238"/>
      </rPr>
      <t xml:space="preserve">ID elementa O3b </t>
    </r>
  </si>
  <si>
    <t>Protivlomnostni razred RC1</t>
  </si>
  <si>
    <t>lokacija: Nadstropja</t>
  </si>
  <si>
    <t>B.15.7.a</t>
  </si>
  <si>
    <t>B.15.7.b</t>
  </si>
  <si>
    <t>B.15.7.a.B2</t>
  </si>
  <si>
    <t>B.15.7.a.B3</t>
  </si>
  <si>
    <t>B.15.7.a.B6</t>
  </si>
  <si>
    <t>B.15.7.b.B8</t>
  </si>
  <si>
    <t>B.15.7.a.B9</t>
  </si>
  <si>
    <t>B.15.7.b.B2</t>
  </si>
  <si>
    <t>B.15.7.a.B4</t>
  </si>
  <si>
    <t>B.15.7.a.B8</t>
  </si>
  <si>
    <t>B.15.7.b.B3</t>
  </si>
  <si>
    <t>B.15.7.b.B4</t>
  </si>
  <si>
    <t>B.15.7.b.B6</t>
  </si>
  <si>
    <t>B.15.7.b.B9</t>
  </si>
  <si>
    <r>
      <t xml:space="preserve">O4 - Dvodelna enokrilna balkonska vrata s fiksno zasteklitvijo, skupna </t>
    </r>
    <r>
      <rPr>
        <b/>
        <sz val="10"/>
        <color theme="0" tint="-0.499984740745262"/>
        <rFont val="Verdana"/>
        <family val="2"/>
        <charset val="238"/>
      </rPr>
      <t xml:space="preserve"> dimenzija 195x220cm + nadokenske rolete 17cm, razširitveni profil 10cm ob strani</t>
    </r>
    <r>
      <rPr>
        <sz val="10"/>
        <color theme="0" tint="-0.499984740745262"/>
        <rFont val="Verdana"/>
        <family val="2"/>
        <charset val="238"/>
      </rPr>
      <t>, prag max. 2cm, vgradnja nad element za prekinitev toplotnega mostu med etažno in balkonsko ploščo, glej detajl 2a.</t>
    </r>
  </si>
  <si>
    <r>
      <t xml:space="preserve">Delitev in odpiranje po shemi </t>
    </r>
    <r>
      <rPr>
        <b/>
        <sz val="10"/>
        <color theme="0" tint="-0.499984740745262"/>
        <rFont val="Verdana"/>
        <family val="2"/>
        <charset val="238"/>
      </rPr>
      <t>ID elementa O4a*</t>
    </r>
  </si>
  <si>
    <r>
      <rPr>
        <sz val="10"/>
        <rFont val="Verdana"/>
        <family val="2"/>
        <charset val="238"/>
      </rPr>
      <t xml:space="preserve">O4 – Trodelno enokrilno asimetrično okno s fiksnim varnostnim spodnjim steklom,  skupna </t>
    </r>
    <r>
      <rPr>
        <b/>
        <sz val="10"/>
        <rFont val="Verdana"/>
        <family val="2"/>
        <charset val="238"/>
      </rPr>
      <t>dimenzija 142x218cm + nadokenske rolete 17cm</t>
    </r>
    <r>
      <rPr>
        <sz val="10"/>
        <rFont val="Verdana"/>
        <family val="2"/>
        <charset val="238"/>
      </rPr>
      <t>, glej detajl 2b.</t>
    </r>
  </si>
  <si>
    <r>
      <t xml:space="preserve">O4 - Dvodelno enokrilno asimetrično okno,  skupna  </t>
    </r>
    <r>
      <rPr>
        <b/>
        <sz val="10"/>
        <color theme="0" tint="-0.499984740745262"/>
        <rFont val="Verdana"/>
        <family val="2"/>
        <charset val="238"/>
      </rPr>
      <t>dimenzija 195x220cm + nadokenske rolete 17cm, razširitveni profil 10cm ob strani</t>
    </r>
    <r>
      <rPr>
        <sz val="10"/>
        <color theme="0" tint="-0.499984740745262"/>
        <rFont val="Verdana"/>
        <family val="2"/>
        <charset val="238"/>
      </rPr>
      <t>, vgradnja na inox kotnike, glej detajl 2b.</t>
    </r>
  </si>
  <si>
    <r>
      <t xml:space="preserve">Delitev in odpiranje po shemi </t>
    </r>
    <r>
      <rPr>
        <b/>
        <sz val="10"/>
        <color theme="0" tint="-0.499984740745262"/>
        <rFont val="Verdana"/>
        <family val="2"/>
        <charset val="238"/>
      </rPr>
      <t>ID elementa O4b*</t>
    </r>
  </si>
  <si>
    <r>
      <t xml:space="preserve">O4 - Dvodelna enokrilna balkonska vrata s stransko fiksno zasteklitvijo,  skupna  </t>
    </r>
    <r>
      <rPr>
        <b/>
        <sz val="10"/>
        <color theme="0" tint="-0.499984740745262"/>
        <rFont val="Verdana"/>
        <family val="2"/>
        <charset val="238"/>
      </rPr>
      <t>dimenzija 191x217cm + nadokenske rolete 17cm + razširitveni profil 9cm spodaj</t>
    </r>
    <r>
      <rPr>
        <sz val="10"/>
        <color theme="0" tint="-0.499984740745262"/>
        <rFont val="Verdana"/>
        <family val="2"/>
        <charset val="238"/>
      </rPr>
      <t>,</t>
    </r>
    <r>
      <rPr>
        <b/>
        <sz val="10"/>
        <color theme="0" tint="-0.499984740745262"/>
        <rFont val="Verdana"/>
        <family val="2"/>
        <charset val="238"/>
      </rPr>
      <t xml:space="preserve"> razširitveni profil 10cm ob strani,</t>
    </r>
    <r>
      <rPr>
        <sz val="10"/>
        <color theme="0" tint="-0.499984740745262"/>
        <rFont val="Verdana"/>
        <family val="2"/>
        <charset val="238"/>
      </rPr>
      <t xml:space="preserve">  prag max. 2cm, vgradnja glej detajl 1b.</t>
    </r>
  </si>
  <si>
    <r>
      <t xml:space="preserve">Delitev in odpiranje po shemi </t>
    </r>
    <r>
      <rPr>
        <b/>
        <sz val="10"/>
        <color theme="0" tint="-0.499984740745262"/>
        <rFont val="Verdana"/>
        <family val="2"/>
        <charset val="238"/>
      </rPr>
      <t>ID elementa O4c*</t>
    </r>
  </si>
  <si>
    <r>
      <rPr>
        <sz val="10"/>
        <rFont val="Verdana"/>
        <family val="2"/>
        <charset val="238"/>
      </rPr>
      <t xml:space="preserve">O4 - Dvodelna enokrilna balkonska vrata s stransko fiksno zasteklitvijo,  skupna  </t>
    </r>
    <r>
      <rPr>
        <b/>
        <sz val="10"/>
        <rFont val="Verdana"/>
        <family val="2"/>
        <charset val="238"/>
      </rPr>
      <t>dimenzija 142x219cm + nadokenske rolete 17cm + razširitveni profil 7cm spodaj</t>
    </r>
    <r>
      <rPr>
        <sz val="10"/>
        <rFont val="Verdana"/>
        <family val="2"/>
        <charset val="238"/>
      </rPr>
      <t>, vgradnja glej detajl 1c.</t>
    </r>
  </si>
  <si>
    <r>
      <t xml:space="preserve">O4 - Dvodelna enokrilna balkonska vrata s stransko fiksno zasteklitvijo,  skupna  </t>
    </r>
    <r>
      <rPr>
        <b/>
        <sz val="10"/>
        <color theme="0" tint="-0.499984740745262"/>
        <rFont val="Verdana"/>
        <family val="2"/>
        <charset val="238"/>
      </rPr>
      <t>dimenzija 191x219cm + nadokenske rolete 17cm + razširitveni profil 7cm spodaj, razširitveni profil 10cm ob strani</t>
    </r>
    <r>
      <rPr>
        <sz val="10"/>
        <color theme="0" tint="-0.499984740745262"/>
        <rFont val="Verdana"/>
        <family val="2"/>
        <charset val="238"/>
      </rPr>
      <t>, vgradnja glej detajl 1c.</t>
    </r>
  </si>
  <si>
    <r>
      <t xml:space="preserve">Delitev in odpiranje po shemi </t>
    </r>
    <r>
      <rPr>
        <b/>
        <sz val="10"/>
        <color theme="0" tint="-0.499984740745262"/>
        <rFont val="Verdana"/>
        <family val="2"/>
        <charset val="238"/>
      </rPr>
      <t>ID elementa O4d*</t>
    </r>
  </si>
  <si>
    <r>
      <rPr>
        <sz val="10"/>
        <rFont val="Verdana"/>
        <family val="2"/>
        <charset val="238"/>
      </rPr>
      <t xml:space="preserve">O6 – Enodelno enokrilno okno </t>
    </r>
    <r>
      <rPr>
        <b/>
        <sz val="10"/>
        <rFont val="Verdana"/>
        <family val="2"/>
        <charset val="238"/>
      </rPr>
      <t>dimenzije 98x129,5 cm</t>
    </r>
    <r>
      <rPr>
        <sz val="10"/>
        <rFont val="Verdana"/>
        <family val="2"/>
        <charset val="238"/>
      </rPr>
      <t>, vgradnja glej detajl 12.</t>
    </r>
  </si>
  <si>
    <r>
      <rPr>
        <b/>
        <sz val="10"/>
        <rFont val="Verdana"/>
        <family val="2"/>
        <charset val="238"/>
      </rPr>
      <t>Stenski poštni nabiralnik</t>
    </r>
    <r>
      <rPr>
        <sz val="10"/>
        <rFont val="Verdana"/>
        <family val="2"/>
        <charset val="238"/>
      </rPr>
      <t xml:space="preserve"> iz prašno barvane, pocinkane pločevine s pokrovom za pošto iz aluminija s tesnilom. Dimenzije enega nabiralnika 310x150x380mm, nabiralniki v 2 vrstah po 6 nabiralnikov, nabiralniki vgrajeni na MK steno vetrolova. Upoštevati potrebne ojačitve v MK steni.</t>
    </r>
  </si>
  <si>
    <r>
      <rPr>
        <b/>
        <sz val="10"/>
        <rFont val="Verdana"/>
        <family val="2"/>
        <charset val="238"/>
      </rPr>
      <t>Stenski poštni nabiralnik</t>
    </r>
    <r>
      <rPr>
        <sz val="10"/>
        <rFont val="Verdana"/>
        <family val="2"/>
        <charset val="238"/>
      </rPr>
      <t xml:space="preserve"> iz prašno barvane, pocinkane pločevine s pokrovom za pošto iz aluminija s tesnilom. Dimenzije enega nabiralnika 310x150x380mm, nabiralniki v 2 vrstah po 8 nabiralnikov, nabiralniki vgrajeni na MK steno vetrolova. Upoštevati potrebne ojačitve v MK steni.</t>
    </r>
  </si>
  <si>
    <t>B.21.3.3.</t>
  </si>
  <si>
    <t>B.2.3.4.</t>
  </si>
  <si>
    <t>B.21.3.3.B2.</t>
  </si>
  <si>
    <t>B.21.3.3.B3.</t>
  </si>
  <si>
    <t>B.21.3.3.B5.</t>
  </si>
  <si>
    <t>B.21.3.3.B6.</t>
  </si>
  <si>
    <t>B.21.3.3.B8.</t>
  </si>
  <si>
    <t>B.21.3.3.B9.</t>
  </si>
  <si>
    <t>B.21.3.4.B2.</t>
  </si>
  <si>
    <t>B.21.3.4.B3.</t>
  </si>
  <si>
    <t>B.21.3.4.B5.</t>
  </si>
  <si>
    <t>B.21.3.4.B6.</t>
  </si>
  <si>
    <t>B.21.3.4.B8.</t>
  </si>
  <si>
    <t>B.21.3.4.B9.</t>
  </si>
  <si>
    <t>E.2.1.7.B2.</t>
  </si>
  <si>
    <t>22VM/400/800</t>
  </si>
  <si>
    <t>E.2.1.8.B2.</t>
  </si>
  <si>
    <t>11VM/400/1000</t>
  </si>
  <si>
    <t>E.2.1.9.B2.</t>
  </si>
  <si>
    <t>22VM/400/600</t>
  </si>
  <si>
    <t>Lokacija: stanovanja tip 0</t>
  </si>
  <si>
    <r>
      <t xml:space="preserve">Dobava in montaža </t>
    </r>
    <r>
      <rPr>
        <b/>
        <sz val="10"/>
        <rFont val="Verdana"/>
        <family val="2"/>
      </rPr>
      <t>Radialni ventilator za prezračevanje kopalnic in sanitarij z EC motorjem, krogličnim oležajenjem, modulom za zakasnitev izklopa, pralnim filtrskim vložkom, skupaj s pritrdilnim in montažnim materialom, skupaj s nadometnim ohišjem za ventilator.</t>
    </r>
  </si>
  <si>
    <t>Lokacija: shrambe</t>
  </si>
  <si>
    <t>osnovno prezračevanje: 5 do 30 m3/h</t>
  </si>
  <si>
    <t>maksimalna stopnja: do 100m3/h</t>
  </si>
  <si>
    <t>tlačna razlika: 110 Pa</t>
  </si>
  <si>
    <t>glasnost: cca 20dB pri 30m3/h</t>
  </si>
  <si>
    <t>dekorativno ohišje / pokrov</t>
  </si>
  <si>
    <t>izpihovalni vstavek</t>
  </si>
  <si>
    <t>E.2.1.7.B3.</t>
  </si>
  <si>
    <t>E.2.1.8.B3.</t>
  </si>
  <si>
    <t>E.2.1.9.B3.</t>
  </si>
  <si>
    <t>E.2.1.7.B5.</t>
  </si>
  <si>
    <t>E.2.1.8.B5.</t>
  </si>
  <si>
    <t>E.2.1.9.B5.</t>
  </si>
  <si>
    <t>E.2.1.7.B6.</t>
  </si>
  <si>
    <t>E.2.1.8.B6.</t>
  </si>
  <si>
    <t>E.2.1.9.B6.</t>
  </si>
  <si>
    <t>Lokacija: stanovanja tip 0, tip 5</t>
  </si>
  <si>
    <t>E.2.1.7.B9.</t>
  </si>
  <si>
    <t>E.2.1.8.B9.</t>
  </si>
  <si>
    <t>E.2.1.9.B9.</t>
  </si>
  <si>
    <r>
      <t xml:space="preserve">Razdelilniki </t>
    </r>
    <r>
      <rPr>
        <b/>
        <sz val="11"/>
        <color theme="1"/>
        <rFont val="Verdana"/>
        <family val="2"/>
        <charset val="238"/>
      </rPr>
      <t xml:space="preserve"> XX.XX.SB.PR.SR</t>
    </r>
  </si>
  <si>
    <t>Dobava in montaža univerzalnega energetsko varčnega semiradialnega ventilatorja.</t>
  </si>
  <si>
    <t>Dobava in montaža Požarne lopute fi200 za vgradnjo v steno, požarna žaščita 60min. Napajanje 24V. Z električnim  in termičnim pogonom. Klasificiran po EN 13501-3+A1, Protipožarna zaščita po EIS 120.</t>
  </si>
  <si>
    <t>Dobava in montaža zaščitbe mreže 5x5 za vgradnjo na okroglo cev fi 200.</t>
  </si>
  <si>
    <t>E.3.24.B3.</t>
  </si>
  <si>
    <t>E.3.25.B3.</t>
  </si>
  <si>
    <t>E.3.26.B3.</t>
  </si>
  <si>
    <r>
      <t xml:space="preserve"> Dobava in montaža </t>
    </r>
    <r>
      <rPr>
        <b/>
        <sz val="10"/>
        <rFont val="Verdana"/>
        <family val="2"/>
      </rPr>
      <t>Radialni ventilator za prezračevanje kopalnic in sanitarij z EC motorjem, krogličnim oležajenjem, modulom za zakasnitev izklopa, pralnim filtrskim vložkom, skupaj s pritrdilnim in montažnim materialom, skupaj s nadometnim ohišjem za ventilator.</t>
    </r>
  </si>
  <si>
    <t>E.3.24.B6.</t>
  </si>
  <si>
    <t>E.3.31.B8.</t>
  </si>
  <si>
    <t>E.3.32.B8.</t>
  </si>
  <si>
    <t>E.3.33.B8.</t>
  </si>
  <si>
    <r>
      <t>Dobava in montaža</t>
    </r>
    <r>
      <rPr>
        <b/>
        <sz val="10"/>
        <color theme="1"/>
        <rFont val="Verdana"/>
        <family val="2"/>
        <charset val="238"/>
      </rPr>
      <t xml:space="preserve"> IP Izoliranih cevi fi 160 mm </t>
    </r>
    <r>
      <rPr>
        <sz val="10"/>
        <color theme="1"/>
        <rFont val="Verdana"/>
        <family val="2"/>
        <charset val="238"/>
      </rPr>
      <t>z vsemi fazonskimi kosi (loki, spojni kosi, itd.) ter tesnilnim, pritrdilnim in povezovalnim materialom.</t>
    </r>
  </si>
  <si>
    <t>E.3.24.B9.</t>
  </si>
  <si>
    <t xml:space="preserve">Strojni izkop jarka z upoštevano pomočjo ročnega izkopa za meteorno kanalizacijo (cevovod, jaški) v terenu III.ktg., v naklonu, ki se prilagodi karakteristikam materiala in načinu varovanja izkopa  (razpiranje - skladno z geomehanskim poročilom in PZI dokumentacijo, ter vpisi v gradbeni dnevnik), širina dna izkopa po standardu SIST EN 1610, izkop v globini do 2,0m, kompletno z direktnim nakladanjem materiala na kamion in odvozom na stalno deponijo (deponijo pridobi izvajalec) ter plačilo vseh stroškov deponiranja.  </t>
  </si>
  <si>
    <t>Izvedba posteljice z okroglozrnatim peskom frakcije 0-22 mm , z dobavo in dovozom materiala.</t>
  </si>
  <si>
    <t>Dobava in polaganje drenažno-kanalizacijske DK cevi DN 200 mm na pripravljeno peščeno podlago</t>
  </si>
  <si>
    <t>Obsip cevi: obsip cevi s grenažnim zasipom od 16-32 cm v plasti deb. 50 cm nad temenom cevi v območju cevi, z dobavo in dovozom materiala.</t>
  </si>
  <si>
    <t>Nabava, transport, namestitev in montaža prefabriciranih armiranobetonskih  (AB) jaškov DN 800 z reduciranim konusom 600 mm in nastavkom za AB cevi. V ceni upoštevati dodatni izkop na mestih jaškov, planiranje in utrjevanje dna, izdelava bet. ležišča C12/15 d=15 cm. Nabava in montaža betonskega okvirja s  pokrovom fi 600mm, 400kN, s protihrupnim tesnilom in zaklepom. Pokrovi se lepijo na betonski okvir z ustreznim lepilom.  Pokrovi morajo biti zračni. Betonski venci se morajo obbetonirati). Jaški morajo imeti atest proti vzgonu. (npr. kot jaški tip NIVO skladen s SIST EN 1917), vključno z vgradnjo na obstoječo meteorno cev javne kanalizacijF. vse potrebno delo in material, H jaška 1.0 do 1.50 m</t>
  </si>
  <si>
    <t>Geotekstilna folija za ločevanje slabo nosilnih tal (spodnjega ustroja) in tamponskega nasutja za dosego ustrezne nosilnosti terena ter ovoj drenažnega zasipa jarka, 300g</t>
  </si>
  <si>
    <t>Izvedba posteljice ter obsip cevi z okroglozrnatim peskom frakcije 0-22 mm do višine min. 30 cm nad temenom cevi, z ročnim utrjevanjem v območju cevi, z dobavo in dovozom materiala.</t>
  </si>
  <si>
    <t>Zasip jarka z izbranim materialom od izkopa, skupaj s potrebnim utrjevanjem do potrebne zbitosti, zasip v plasteh največ do 30 cm. Upoštevati dovoz z začasne deponije.</t>
  </si>
  <si>
    <t>Obbetoniranje cevi, z betonom C 25/30 (v območju povoznih površin).</t>
  </si>
  <si>
    <t>Dobava in vgraditev cevi iz umetnih mas (material PVC), togostnega razreda min. SN 8, kompletno z vsemi fazonskimi kosi in tesnili.</t>
  </si>
  <si>
    <t>DN 200 (notranji premer min 188mm)</t>
  </si>
  <si>
    <t>Nabava, transport, namestitev in montaža prefabriciranih armiranobetonskih  (AB) jaškov DN 800 z reduciranim konusom 600 mm in nastavkom za PP cevi. V ceni upoštevati dodatni izkop na mestih jaškov, planiranje in utrjevanje dna, izdelava bet. ležišča C12/15 d=15 cm. Nabava in montaža betonskega okvirja s  pokrovom fi 600mm, 400kN, s protihrupnim tesnilom in zaklepom. Pokrovi se lepijo na betonski okvir z ustreznim lepilom.  Pokrovi morajo biti zračni. Betonski venci se morajo obbetonirati). Jaški morajo imeti atest proti vzgonu. (npr. kot jaški tip NIVO skladen s SIST EN 1917 ali enakovredno).</t>
  </si>
  <si>
    <r>
      <t xml:space="preserve">Čiščenje in priprava terena pred pričetkom gradnje:
* posek in odstranitev dreves z deblom premera 15-90cm vključno z   
   odstranitvijo panjev </t>
    </r>
    <r>
      <rPr>
        <b/>
        <sz val="10"/>
        <rFont val="Verdana"/>
        <family val="2"/>
        <charset val="238"/>
      </rPr>
      <t>(cca. 10 kom),</t>
    </r>
    <r>
      <rPr>
        <sz val="10"/>
        <rFont val="Verdana"/>
        <family val="2"/>
        <charset val="238"/>
      </rPr>
      <t xml:space="preserve">
* odstranitev grmov (cca. 80 kos),
* priprava zemljišča za zemeljska dela.
V ceni mora biti zajeto:
* nakladnje na prevozno sredstvo,
* odvoz odpadnega materiala na stalno deponijo, vključno z vsemi stroški deponije in dajatvami ter s predpisano dokumentacijo o ravnanju z odpadki.</t>
    </r>
  </si>
  <si>
    <t># velikost odprtine za EI in SI preboje prilagodi izvajalec del med izvedbo konstrukcijskih elementov nosilne konstrukcije z ozirom na namen preboja skladno z načrti SI in EI del</t>
  </si>
  <si>
    <r>
      <t>Vzidava stavbnega pohištva,</t>
    </r>
    <r>
      <rPr>
        <b/>
        <sz val="10"/>
        <rFont val="Verdana"/>
        <family val="2"/>
        <charset val="238"/>
      </rPr>
      <t xml:space="preserve"> izjemoma dobavljenega s strani naročnika ali drugega izvajalca ključavničarskih/mizarskih/PVC/Alu del (samo delo)</t>
    </r>
  </si>
  <si>
    <r>
      <t>Vzidava raznih rešetk, revizijskih vratic, inštalacijskih omaric in podobno</t>
    </r>
    <r>
      <rPr>
        <b/>
        <sz val="10"/>
        <rFont val="Verdana"/>
        <family val="2"/>
        <charset val="238"/>
      </rPr>
      <t>, izjemoma dobavljeno s strani naročnika ali drugega proizvajalca ali dobavitelja (samo delo)</t>
    </r>
  </si>
  <si>
    <r>
      <t xml:space="preserve">Vzidava stavbnega pohištva, </t>
    </r>
    <r>
      <rPr>
        <b/>
        <sz val="10"/>
        <rFont val="Verdana"/>
        <family val="2"/>
        <charset val="238"/>
      </rPr>
      <t>izjemoma dobavljenega s strani naročnika ali drugega izvajalca ključavničarskih/mizarskih/PVC/Alu del (samo delo)</t>
    </r>
  </si>
  <si>
    <r>
      <t>Vzidava raznih rešetk, revizijskih vratic, inštalacijskih omaric in podobno,</t>
    </r>
    <r>
      <rPr>
        <b/>
        <sz val="10"/>
        <rFont val="Verdana"/>
        <family val="2"/>
        <charset val="238"/>
      </rPr>
      <t xml:space="preserve"> izjemoma dobavljeno s strani naročnika ali drugega proizvajalca ali dobavitelja (samo delo)</t>
    </r>
  </si>
  <si>
    <r>
      <t xml:space="preserve"># vsa potrebna pripravljalna dela </t>
    </r>
    <r>
      <rPr>
        <b/>
        <sz val="10"/>
        <rFont val="Verdana"/>
        <family val="2"/>
        <charset val="238"/>
      </rPr>
      <t>vključno s pripravo podlage</t>
    </r>
    <r>
      <rPr>
        <sz val="10"/>
        <rFont val="Verdana"/>
        <family val="2"/>
        <charset val="238"/>
      </rPr>
      <t>, vsa potrebna merjenja na objektu, vse potrebne transporte do mesta vgrajevanja, skladiščenje materiala na gradbišču, atestiranje materialov in dokazovanje kvalitete z izjavami o lastnostih, atestiranje materialov in dokazovanje kvalitete z atesti, vso potrebno delo za dokončanje izdelka, vsa potrebna pomožna sredstva na objektu kot so lestve, pomični delovni odri ..., usklajevanje z osnovnim načrtom in posvetovanje z naročnikom in projektantom.</t>
    </r>
  </si>
  <si>
    <t>Keramična obloga za zunanjo uporabo debeline max. 1.50 cm,teža max. 20kg/m2</t>
  </si>
  <si>
    <t>lepljena na podlago, pripravljeno skladno s sistemsko rešitvijo proizvajalca kontaktne fasade</t>
  </si>
  <si>
    <r>
      <t>v treh barvnih odtenkih skladno z barvno študijo, izvajalec projektantu dostavi vsaj</t>
    </r>
    <r>
      <rPr>
        <b/>
        <sz val="10"/>
        <rFont val="Verdana"/>
        <family val="2"/>
        <charset val="238"/>
      </rPr>
      <t xml:space="preserve"> </t>
    </r>
    <r>
      <rPr>
        <sz val="10"/>
        <rFont val="Verdana"/>
        <family val="2"/>
        <charset val="238"/>
      </rPr>
      <t xml:space="preserve">3 vzorce vsake barve v pregled in izbor barve </t>
    </r>
  </si>
  <si>
    <r>
      <t>lokacija: pritlična etaža, pasovi med okni</t>
    </r>
    <r>
      <rPr>
        <b/>
        <sz val="10"/>
        <rFont val="Verdana"/>
        <family val="2"/>
        <charset val="238"/>
      </rPr>
      <t xml:space="preserve"> </t>
    </r>
    <r>
      <rPr>
        <sz val="10"/>
        <rFont val="Verdana"/>
        <family val="2"/>
        <charset val="238"/>
      </rPr>
      <t>in lože najvišje etaže</t>
    </r>
  </si>
  <si>
    <t>Popis s predizmerami - DN 10 v.02</t>
  </si>
  <si>
    <t xml:space="preserve">Strešna okna </t>
  </si>
  <si>
    <t>Dostava in montaža strešnih oken, U max. = 1,00 W/m2K), zastekljeno z dvoslojnim steklom (zunanje navadno, notranje lepljeno steklo), zaščita z mlečno kupolo iz akrila. Termoizoliran nastavni venec  iz poliestra višine ca. 50 cm. Okvir opremiti s parno zaporo.</t>
  </si>
  <si>
    <r>
      <t xml:space="preserve">Strešno okno za odvod dima in toplote (ODT) 120x120; </t>
    </r>
    <r>
      <rPr>
        <sz val="10"/>
        <rFont val="Verdana"/>
        <family val="2"/>
        <charset val="238"/>
      </rPr>
      <t>za zidarsko odprtino 120x120 cm</t>
    </r>
  </si>
  <si>
    <t xml:space="preserve">Okno ima vgrajene odpiralne okvirje, mehanizme, pogon in tečaje, ki omogočajo odpiranje dovolj za za dosego efektivne aerodinamične površine v odprtem položaju.  </t>
  </si>
  <si>
    <r>
      <t xml:space="preserve">Krmilni sistem za odpiranje strešnih oken ODT; </t>
    </r>
    <r>
      <rPr>
        <sz val="10"/>
        <rFont val="Verdana"/>
        <family val="2"/>
        <charset val="238"/>
      </rPr>
      <t>krmilna enota</t>
    </r>
    <r>
      <rPr>
        <b/>
        <sz val="10"/>
        <rFont val="Verdana"/>
        <family val="2"/>
        <charset val="238"/>
      </rPr>
      <t xml:space="preserve"> </t>
    </r>
    <r>
      <rPr>
        <sz val="10"/>
        <rFont val="Verdana"/>
        <family val="2"/>
        <charset val="238"/>
      </rPr>
      <t>za krmiljenje štirih oken z baterijo, ki zagotavlja avtonomnost skladno s ŠPV. Opremljena z:</t>
    </r>
  </si>
  <si>
    <t>Strešno okno za dostop na streho 100x100; za zidarsko odprtino 100x100 cm</t>
  </si>
  <si>
    <t>Okno ima vgrajene odpiralne okvirje in tečaje, ki omogočajo odpiranje dovolj za dostop oseb na streho ter pridržanje okna v odprtem položaju. Okno mora biti opremljeno z ustreznim načinom zaklepanja, ki preprečuje dostop na streho nepooblaščenim osebam.</t>
  </si>
  <si>
    <t>ekstrudirane keramične mat ploščice po DIN EN 14411 dimenzije cca. 10 x 25 cm kot npr. Buchtal Stripe Tile ali enakovredno</t>
  </si>
  <si>
    <t>D.3.7.1B8.</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</si>
</sst>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7" formatCode="#,##0.00\ &quot;€&quot;;\-#,##0.00\ &quot;€&quot;"/>
    <numFmt numFmtId="43" formatCode="_-* #,##0.00\ _€_-;\-* #,##0.00\ _€_-;_-* &quot;-&quot;??\ _€_-;_-@_-"/>
    <numFmt numFmtId="164" formatCode="#,##0.00\ &quot;€&quot;"/>
    <numFmt numFmtId="165" formatCode="0.00;[Red]0.00"/>
    <numFmt numFmtId="166" formatCode="00000"/>
    <numFmt numFmtId="167" formatCode="&quot;SIT&quot;\ #,##0_);\(&quot;SIT&quot;\ #,##0\)"/>
    <numFmt numFmtId="168" formatCode="_-* #,##0.00\ _S_I_T_-;\-* #,##0.00\ _S_I_T_-;_-* &quot;-&quot;??\ _S_I_T_-;_-@_-"/>
    <numFmt numFmtId="169" formatCode="&quot;SIT &quot;#,##0_);&quot;(SIT &quot;#,##0\)"/>
    <numFmt numFmtId="170" formatCode="#,##0.00_ ;\-#,##0.00\ "/>
    <numFmt numFmtId="171" formatCode="#,##0;\-;"/>
    <numFmt numFmtId="172" formatCode="0.00_)"/>
    <numFmt numFmtId="173" formatCode="_-* #,##0.00\ [$€-1]_-;\-* #,##0.00\ [$€-1]_-;_-* &quot;-&quot;??\ [$€-1]_-;_-@_-"/>
    <numFmt numFmtId="174" formatCode="#,##0.00\ _S_I_T"/>
    <numFmt numFmtId="175" formatCode="#,##0.00&quot; €&quot;"/>
    <numFmt numFmtId="176" formatCode="_-* #,##0.00\ _S_I_T_-;\-* #,##0.00\ _S_I_T_-;_-* \-??\ _S_I_T_-;_-@_-"/>
  </numFmts>
  <fonts count="121">
    <font>
      <sz val="10"/>
      <name val="Arial"/>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Verdana"/>
      <family val="2"/>
      <charset val="238"/>
    </font>
    <font>
      <b/>
      <sz val="12"/>
      <color indexed="8"/>
      <name val="Verdana"/>
      <family val="2"/>
      <charset val="238"/>
    </font>
    <font>
      <b/>
      <sz val="11"/>
      <color indexed="8"/>
      <name val="Verdana"/>
      <family val="2"/>
      <charset val="238"/>
    </font>
    <font>
      <sz val="10"/>
      <color indexed="8"/>
      <name val="Verdana"/>
      <family val="2"/>
      <charset val="238"/>
    </font>
    <font>
      <b/>
      <sz val="11"/>
      <name val="Verdana"/>
      <family val="2"/>
      <charset val="238"/>
    </font>
    <font>
      <sz val="10"/>
      <name val="Verdana"/>
      <family val="2"/>
      <charset val="238"/>
    </font>
    <font>
      <b/>
      <sz val="10"/>
      <name val="Verdana"/>
      <family val="2"/>
      <charset val="238"/>
    </font>
    <font>
      <sz val="11"/>
      <name val="Verdana"/>
      <family val="2"/>
      <charset val="238"/>
    </font>
    <font>
      <b/>
      <sz val="10"/>
      <color indexed="81"/>
      <name val="Tahoma"/>
      <family val="2"/>
      <charset val="238"/>
    </font>
    <font>
      <sz val="10"/>
      <name val="Arial"/>
      <family val="2"/>
      <charset val="238"/>
    </font>
    <font>
      <sz val="9"/>
      <name val="Verdana"/>
      <family val="2"/>
      <charset val="238"/>
    </font>
    <font>
      <b/>
      <sz val="10"/>
      <color indexed="8"/>
      <name val="Verdana"/>
      <family val="2"/>
      <charset val="238"/>
    </font>
    <font>
      <sz val="10"/>
      <color theme="0" tint="-0.34998626667073579"/>
      <name val="Verdana"/>
      <family val="2"/>
      <charset val="238"/>
    </font>
    <font>
      <sz val="10"/>
      <name val="Arial CE"/>
      <family val="2"/>
    </font>
    <font>
      <sz val="10"/>
      <name val="Arial"/>
      <family val="2"/>
    </font>
    <font>
      <b/>
      <i/>
      <sz val="10"/>
      <name val="Verdana"/>
      <family val="2"/>
      <charset val="238"/>
    </font>
    <font>
      <b/>
      <i/>
      <sz val="10"/>
      <color indexed="55"/>
      <name val="Verdana"/>
      <family val="2"/>
      <charset val="238"/>
    </font>
    <font>
      <sz val="11"/>
      <color indexed="8"/>
      <name val="Calibri"/>
      <family val="2"/>
    </font>
    <font>
      <b/>
      <sz val="10"/>
      <name val="Arial"/>
      <family val="2"/>
      <charset val="238"/>
    </font>
    <font>
      <u/>
      <sz val="10"/>
      <name val="Verdana"/>
      <family val="2"/>
      <charset val="238"/>
    </font>
    <font>
      <u/>
      <sz val="10"/>
      <name val="Arial"/>
      <family val="2"/>
      <charset val="238"/>
    </font>
    <font>
      <i/>
      <sz val="10"/>
      <name val="Verdana"/>
      <family val="2"/>
      <charset val="238"/>
    </font>
    <font>
      <sz val="10"/>
      <color rgb="FFFF0000"/>
      <name val="Verdana"/>
      <family val="2"/>
      <charset val="238"/>
    </font>
    <font>
      <sz val="10"/>
      <name val="Arial CE"/>
      <charset val="238"/>
    </font>
    <font>
      <b/>
      <i/>
      <sz val="10"/>
      <color rgb="FF969696"/>
      <name val="Verdana"/>
      <family val="2"/>
      <charset val="238"/>
    </font>
    <font>
      <sz val="10"/>
      <color rgb="FF000000"/>
      <name val="Verdana"/>
      <family val="2"/>
      <charset val="238"/>
    </font>
    <font>
      <b/>
      <sz val="10"/>
      <color rgb="FF000000"/>
      <name val="Verdana"/>
      <family val="2"/>
      <charset val="238"/>
    </font>
    <font>
      <b/>
      <u/>
      <sz val="10"/>
      <name val="Verdana"/>
      <family val="2"/>
      <charset val="1"/>
    </font>
    <font>
      <sz val="10"/>
      <name val="Verdana"/>
      <family val="2"/>
      <charset val="1"/>
    </font>
    <font>
      <b/>
      <sz val="10"/>
      <name val="Verdana"/>
      <family val="2"/>
      <charset val="1"/>
    </font>
    <font>
      <vertAlign val="superscript"/>
      <sz val="10"/>
      <name val="Verdana"/>
      <family val="2"/>
      <charset val="238"/>
    </font>
    <font>
      <i/>
      <u/>
      <sz val="10"/>
      <name val="Verdana"/>
      <family val="2"/>
      <charset val="238"/>
    </font>
    <font>
      <sz val="10"/>
      <color rgb="FF0000FF"/>
      <name val="Verdana"/>
      <family val="2"/>
      <charset val="238"/>
    </font>
    <font>
      <i/>
      <sz val="10"/>
      <name val="Arial"/>
      <family val="2"/>
      <charset val="238"/>
    </font>
    <font>
      <sz val="8"/>
      <name val="Verdana"/>
      <family val="2"/>
      <charset val="238"/>
    </font>
    <font>
      <b/>
      <sz val="12"/>
      <name val="Verdana"/>
      <family val="2"/>
      <charset val="238"/>
    </font>
    <font>
      <sz val="11"/>
      <color indexed="8"/>
      <name val="Verdana"/>
      <family val="2"/>
      <charset val="238"/>
    </font>
    <font>
      <sz val="11"/>
      <name val="Verdana"/>
      <family val="2"/>
    </font>
    <font>
      <sz val="11"/>
      <color indexed="8"/>
      <name val="Calibri"/>
      <family val="2"/>
      <charset val="238"/>
    </font>
    <font>
      <sz val="10"/>
      <name val="Arial CE"/>
    </font>
    <font>
      <vertAlign val="superscript"/>
      <sz val="10"/>
      <color indexed="8"/>
      <name val="Verdana"/>
      <family val="2"/>
      <charset val="238"/>
    </font>
    <font>
      <sz val="10"/>
      <color indexed="10"/>
      <name val="Verdana"/>
      <family val="2"/>
      <charset val="238"/>
    </font>
    <font>
      <u/>
      <sz val="11"/>
      <name val="Verdana"/>
      <family val="2"/>
      <charset val="238"/>
    </font>
    <font>
      <b/>
      <sz val="11"/>
      <color theme="1"/>
      <name val="Calibri"/>
      <family val="2"/>
      <charset val="238"/>
      <scheme val="minor"/>
    </font>
    <font>
      <sz val="11"/>
      <name val="Times New Roman"/>
      <family val="1"/>
      <charset val="238"/>
    </font>
    <font>
      <vertAlign val="subscript"/>
      <sz val="10"/>
      <name val="Verdana"/>
      <family val="2"/>
      <charset val="238"/>
    </font>
    <font>
      <sz val="10"/>
      <name val="Times New Roman"/>
      <family val="1"/>
      <charset val="238"/>
    </font>
    <font>
      <sz val="10"/>
      <name val="Symbol"/>
      <family val="1"/>
      <charset val="2"/>
    </font>
    <font>
      <sz val="10"/>
      <name val="Verdana"/>
      <family val="2"/>
    </font>
    <font>
      <b/>
      <sz val="10"/>
      <name val="Verdana"/>
      <family val="2"/>
    </font>
    <font>
      <b/>
      <i/>
      <sz val="10"/>
      <name val="Verdana"/>
      <family val="2"/>
    </font>
    <font>
      <b/>
      <i/>
      <sz val="10"/>
      <color indexed="55"/>
      <name val="Verdana"/>
      <family val="2"/>
    </font>
    <font>
      <sz val="10"/>
      <color rgb="FF000000"/>
      <name val="Arial"/>
      <family val="2"/>
      <charset val="238"/>
    </font>
    <font>
      <sz val="10"/>
      <color rgb="FF000000"/>
      <name val="Verdana"/>
      <family val="2"/>
    </font>
    <font>
      <b/>
      <sz val="10"/>
      <color indexed="8"/>
      <name val="Verdana"/>
      <family val="2"/>
    </font>
    <font>
      <sz val="10"/>
      <color indexed="8"/>
      <name val="Verdana"/>
      <family val="2"/>
    </font>
    <font>
      <sz val="10"/>
      <color rgb="FF000000"/>
      <name val="Arial CE"/>
      <charset val="238"/>
    </font>
    <font>
      <b/>
      <sz val="10"/>
      <color rgb="FF000000"/>
      <name val="Verdana"/>
      <family val="2"/>
    </font>
    <font>
      <vertAlign val="subscript"/>
      <sz val="10"/>
      <name val="Verdana"/>
      <family val="2"/>
    </font>
    <font>
      <vertAlign val="superscript"/>
      <sz val="10"/>
      <name val="Verdana"/>
      <family val="2"/>
    </font>
    <font>
      <b/>
      <u/>
      <sz val="10"/>
      <name val="Verdana"/>
      <family val="2"/>
    </font>
    <font>
      <i/>
      <sz val="10"/>
      <name val="Verdana"/>
      <family val="2"/>
    </font>
    <font>
      <u/>
      <sz val="10"/>
      <name val="Verdana"/>
      <family val="2"/>
    </font>
    <font>
      <b/>
      <sz val="9"/>
      <color indexed="81"/>
      <name val="Tahoma"/>
      <family val="2"/>
      <charset val="238"/>
    </font>
    <font>
      <sz val="9"/>
      <color indexed="81"/>
      <name val="Tahoma"/>
      <family val="2"/>
      <charset val="238"/>
    </font>
    <font>
      <sz val="9"/>
      <name val="Verdana"/>
      <family val="2"/>
    </font>
    <font>
      <sz val="10"/>
      <color theme="0" tint="-0.14999847407452621"/>
      <name val="Verdana"/>
      <family val="2"/>
      <charset val="238"/>
    </font>
    <font>
      <sz val="10"/>
      <color rgb="FFFF0000"/>
      <name val="Arial"/>
      <family val="2"/>
      <charset val="238"/>
    </font>
    <font>
      <b/>
      <u/>
      <sz val="10"/>
      <name val="Verdana"/>
      <family val="2"/>
      <charset val="238"/>
    </font>
    <font>
      <b/>
      <sz val="9"/>
      <name val="Verdana"/>
      <family val="2"/>
    </font>
    <font>
      <b/>
      <vertAlign val="superscript"/>
      <sz val="10"/>
      <name val="Verdana"/>
      <family val="2"/>
      <charset val="238"/>
    </font>
    <font>
      <sz val="10"/>
      <name val="Calibri"/>
      <family val="2"/>
      <charset val="238"/>
    </font>
    <font>
      <b/>
      <sz val="10"/>
      <color theme="1"/>
      <name val="Verdana"/>
      <family val="2"/>
      <charset val="238"/>
    </font>
    <font>
      <sz val="11"/>
      <color theme="1"/>
      <name val="Verdana"/>
      <family val="2"/>
      <charset val="238"/>
    </font>
    <font>
      <b/>
      <sz val="11"/>
      <color rgb="FF000000"/>
      <name val="Verdana"/>
      <family val="2"/>
      <charset val="238"/>
    </font>
    <font>
      <i/>
      <sz val="11"/>
      <name val="Verdana"/>
      <family val="2"/>
      <charset val="238"/>
    </font>
    <font>
      <sz val="11"/>
      <color rgb="FF181717"/>
      <name val="Verdana"/>
      <family val="2"/>
      <charset val="238"/>
    </font>
    <font>
      <i/>
      <sz val="11"/>
      <color rgb="FF181717"/>
      <name val="Verdana"/>
      <family val="2"/>
      <charset val="238"/>
    </font>
    <font>
      <b/>
      <u/>
      <sz val="11"/>
      <name val="Verdana"/>
      <family val="2"/>
      <charset val="238"/>
    </font>
    <font>
      <u/>
      <sz val="11"/>
      <color theme="1"/>
      <name val="Calibri"/>
      <family val="2"/>
      <charset val="238"/>
      <scheme val="minor"/>
    </font>
    <font>
      <b/>
      <i/>
      <u/>
      <sz val="10"/>
      <name val="Verdana"/>
      <family val="2"/>
      <charset val="238"/>
    </font>
    <font>
      <sz val="10"/>
      <name val="Arial CE"/>
      <family val="2"/>
      <charset val="1"/>
    </font>
    <font>
      <sz val="10"/>
      <name val="Arial"/>
      <family val="2"/>
      <charset val="1"/>
    </font>
    <font>
      <sz val="11"/>
      <color rgb="FF000000"/>
      <name val="Calibri"/>
      <family val="2"/>
      <charset val="1"/>
    </font>
    <font>
      <sz val="11"/>
      <color rgb="FF000000"/>
      <name val="Calibri"/>
      <family val="2"/>
      <charset val="238"/>
    </font>
    <font>
      <sz val="11"/>
      <name val="Arial Narrow"/>
      <family val="2"/>
      <charset val="238"/>
    </font>
    <font>
      <b/>
      <i/>
      <sz val="11"/>
      <name val="Verdana"/>
      <family val="2"/>
      <charset val="238"/>
    </font>
    <font>
      <b/>
      <i/>
      <sz val="11"/>
      <color indexed="55"/>
      <name val="Verdana"/>
      <family val="2"/>
      <charset val="238"/>
    </font>
    <font>
      <sz val="11"/>
      <color rgb="FFFF0000"/>
      <name val="Verdana"/>
      <family val="2"/>
      <charset val="238"/>
    </font>
    <font>
      <sz val="11"/>
      <color rgb="FF000000"/>
      <name val="Verdana"/>
      <family val="2"/>
      <charset val="238"/>
    </font>
    <font>
      <sz val="11"/>
      <color theme="0" tint="-0.499984740745262"/>
      <name val="Verdana"/>
      <family val="2"/>
      <charset val="238"/>
    </font>
    <font>
      <sz val="10"/>
      <name val="YUHelv"/>
      <charset val="238"/>
    </font>
    <font>
      <sz val="10"/>
      <name val="MS Sans Serif"/>
      <charset val="238"/>
    </font>
    <font>
      <sz val="12"/>
      <name val="Courier New"/>
      <family val="3"/>
      <charset val="238"/>
    </font>
    <font>
      <sz val="10"/>
      <name val="Times New Roman"/>
      <family val="1"/>
    </font>
    <font>
      <sz val="10"/>
      <name val="Arial CE"/>
      <family val="2"/>
      <charset val="238"/>
    </font>
    <font>
      <i/>
      <sz val="11"/>
      <color indexed="55"/>
      <name val="Verdana"/>
      <family val="2"/>
      <charset val="238"/>
    </font>
    <font>
      <sz val="12"/>
      <name val="Courier"/>
      <family val="1"/>
      <charset val="238"/>
    </font>
    <font>
      <b/>
      <i/>
      <sz val="11"/>
      <color theme="0" tint="-4.9989318521683403E-2"/>
      <name val="Verdana"/>
      <family val="2"/>
      <charset val="238"/>
    </font>
    <font>
      <sz val="11"/>
      <color theme="0" tint="-0.34998626667073579"/>
      <name val="Verdana"/>
      <family val="2"/>
      <charset val="238"/>
    </font>
    <font>
      <sz val="10"/>
      <color theme="1"/>
      <name val="Verdana"/>
      <family val="2"/>
    </font>
    <font>
      <b/>
      <sz val="10"/>
      <color theme="1"/>
      <name val="Verdana"/>
      <family val="2"/>
    </font>
    <font>
      <sz val="9"/>
      <color indexed="8"/>
      <name val="Verdana"/>
      <family val="2"/>
      <charset val="238"/>
    </font>
    <font>
      <b/>
      <sz val="9"/>
      <color indexed="8"/>
      <name val="Verdana"/>
      <family val="2"/>
      <charset val="238"/>
    </font>
    <font>
      <b/>
      <sz val="11"/>
      <color rgb="FFFF0000"/>
      <name val="Verdana"/>
      <family val="2"/>
      <charset val="238"/>
    </font>
    <font>
      <b/>
      <sz val="11"/>
      <color theme="1"/>
      <name val="Verdana"/>
      <family val="2"/>
      <charset val="238"/>
    </font>
    <font>
      <u/>
      <sz val="11"/>
      <color theme="1"/>
      <name val="Verdana"/>
      <family val="2"/>
      <charset val="238"/>
    </font>
    <font>
      <sz val="10"/>
      <color theme="0" tint="-0.499984740745262"/>
      <name val="Verdana"/>
      <family val="2"/>
      <charset val="238"/>
    </font>
    <font>
      <b/>
      <sz val="10"/>
      <color theme="0" tint="-0.499984740745262"/>
      <name val="Verdana"/>
      <family val="2"/>
      <charset val="238"/>
    </font>
    <font>
      <sz val="10"/>
      <color theme="0" tint="-0.499984740745262"/>
      <name val="Arial"/>
      <family val="2"/>
      <charset val="238"/>
    </font>
    <font>
      <b/>
      <sz val="11"/>
      <color theme="0" tint="-0.499984740745262"/>
      <name val="Verdana"/>
      <family val="2"/>
      <charset val="238"/>
    </font>
    <font>
      <sz val="10"/>
      <name val="Arial CE"/>
      <charset val="1"/>
    </font>
    <font>
      <sz val="10"/>
      <color theme="0" tint="-0.499984740745262"/>
      <name val="Verdana"/>
      <family val="2"/>
    </font>
    <font>
      <sz val="9"/>
      <color theme="0" tint="-0.499984740745262"/>
      <name val="Verdana"/>
      <family val="2"/>
      <charset val="238"/>
    </font>
    <font>
      <sz val="11"/>
      <color theme="0"/>
      <name val="Verdana"/>
      <family val="2"/>
      <charset val="238"/>
    </font>
    <font>
      <b/>
      <sz val="9"/>
      <name val="Arial"/>
      <family val="2"/>
      <charset val="238"/>
    </font>
    <font>
      <sz val="11"/>
      <name val="Arial"/>
      <family val="2"/>
    </font>
  </fonts>
  <fills count="47">
    <fill>
      <patternFill patternType="none"/>
    </fill>
    <fill>
      <patternFill patternType="gray125"/>
    </fill>
    <fill>
      <patternFill patternType="solid">
        <fgColor theme="9" tint="0.79998168889431442"/>
        <bgColor indexed="64"/>
      </patternFill>
    </fill>
    <fill>
      <patternFill patternType="solid">
        <fgColor theme="3"/>
        <bgColor indexed="64"/>
      </patternFill>
    </fill>
    <fill>
      <patternFill patternType="solid">
        <fgColor theme="9"/>
        <bgColor indexed="64"/>
      </patternFill>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theme="5"/>
        <bgColor indexed="64"/>
      </patternFill>
    </fill>
    <fill>
      <patternFill patternType="solid">
        <fgColor theme="4"/>
        <bgColor indexed="64"/>
      </patternFill>
    </fill>
    <fill>
      <patternFill patternType="solid">
        <fgColor rgb="FFFFFF99"/>
        <bgColor indexed="64"/>
      </patternFill>
    </fill>
    <fill>
      <patternFill patternType="solid">
        <fgColor theme="0" tint="-0.14999847407452621"/>
        <bgColor indexed="64"/>
      </patternFill>
    </fill>
    <fill>
      <patternFill patternType="solid">
        <fgColor indexed="22"/>
        <bgColor indexed="64"/>
      </patternFill>
    </fill>
    <fill>
      <patternFill patternType="solid">
        <fgColor theme="5" tint="0.79998168889431442"/>
        <bgColor indexed="64"/>
      </patternFill>
    </fill>
    <fill>
      <patternFill patternType="solid">
        <fgColor theme="0"/>
        <bgColor indexed="64"/>
      </patternFill>
    </fill>
    <fill>
      <patternFill patternType="solid">
        <fgColor rgb="FFC0C0C0"/>
        <bgColor rgb="FFD9D9D9"/>
      </patternFill>
    </fill>
    <fill>
      <patternFill patternType="solid">
        <fgColor rgb="FFD9D9D9"/>
        <bgColor rgb="FFC0C0C0"/>
      </patternFill>
    </fill>
    <fill>
      <patternFill patternType="solid">
        <fgColor rgb="FF70AD47"/>
        <bgColor rgb="FF969696"/>
      </patternFill>
    </fill>
    <fill>
      <patternFill patternType="solid">
        <fgColor rgb="FF4472C4"/>
        <bgColor rgb="FF666699"/>
      </patternFill>
    </fill>
    <fill>
      <patternFill patternType="solid">
        <fgColor rgb="FFFFC000"/>
        <bgColor rgb="FFFF9900"/>
      </patternFill>
    </fill>
    <fill>
      <patternFill patternType="solid">
        <fgColor rgb="FFA5A5A5"/>
        <bgColor rgb="FF969696"/>
      </patternFill>
    </fill>
    <fill>
      <patternFill patternType="solid">
        <fgColor rgb="FFED7D31"/>
        <bgColor rgb="FFFF8080"/>
      </patternFill>
    </fill>
    <fill>
      <patternFill patternType="solid">
        <fgColor rgb="FF5B9BD5"/>
        <bgColor rgb="FF4472C4"/>
      </patternFill>
    </fill>
    <fill>
      <patternFill patternType="solid">
        <fgColor rgb="FFC0C0C0"/>
        <bgColor rgb="FFBFBFBF"/>
      </patternFill>
    </fill>
    <fill>
      <patternFill patternType="solid">
        <fgColor rgb="FFBFBFBF"/>
        <bgColor rgb="FFC0C0C0"/>
      </patternFill>
    </fill>
    <fill>
      <patternFill patternType="solid">
        <fgColor theme="9"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6" tint="-0.249977111117893"/>
        <bgColor indexed="64"/>
      </patternFill>
    </fill>
    <fill>
      <patternFill patternType="solid">
        <fgColor rgb="FF44546A"/>
        <bgColor rgb="FF333399"/>
      </patternFill>
    </fill>
    <fill>
      <patternFill patternType="solid">
        <fgColor rgb="FF4472C4"/>
        <bgColor rgb="FF5B9BD5"/>
      </patternFill>
    </fill>
    <fill>
      <patternFill patternType="solid">
        <fgColor rgb="FF7C7C7C"/>
        <bgColor rgb="FF666699"/>
      </patternFill>
    </fill>
    <fill>
      <patternFill patternType="solid">
        <fgColor theme="0" tint="-0.499984740745262"/>
        <bgColor indexed="64"/>
      </patternFill>
    </fill>
    <fill>
      <patternFill patternType="solid">
        <fgColor rgb="FFD9D9D9"/>
        <bgColor rgb="FFE2F0D9"/>
      </patternFill>
    </fill>
    <fill>
      <patternFill patternType="solid">
        <fgColor rgb="FFE2F0D9"/>
        <bgColor rgb="FFD9D9D9"/>
      </patternFill>
    </fill>
    <fill>
      <patternFill patternType="solid">
        <fgColor theme="3" tint="0.39997558519241921"/>
        <bgColor rgb="FFD9D9D9"/>
      </patternFill>
    </fill>
    <fill>
      <patternFill patternType="solid">
        <fgColor theme="3" tint="0.39997558519241921"/>
        <bgColor indexed="64"/>
      </patternFill>
    </fill>
    <fill>
      <patternFill patternType="solid">
        <fgColor indexed="9"/>
        <bgColor indexed="64"/>
      </patternFill>
    </fill>
    <fill>
      <patternFill patternType="solid">
        <fgColor rgb="FF538DD5"/>
        <bgColor rgb="FF000000"/>
      </patternFill>
    </fill>
    <fill>
      <patternFill patternType="solid">
        <fgColor theme="3" tint="0.79998168889431442"/>
        <bgColor indexed="64"/>
      </patternFill>
    </fill>
    <fill>
      <patternFill patternType="solid">
        <fgColor theme="0" tint="-0.34998626667073579"/>
        <bgColor rgb="FF969696"/>
      </patternFill>
    </fill>
    <fill>
      <patternFill patternType="solid">
        <fgColor theme="5" tint="0.39997558519241921"/>
        <bgColor rgb="FFD9D9D9"/>
      </patternFill>
    </fill>
    <fill>
      <patternFill patternType="solid">
        <fgColor theme="5" tint="0.39997558519241921"/>
        <bgColor indexed="64"/>
      </patternFill>
    </fill>
    <fill>
      <patternFill patternType="solid">
        <fgColor theme="0" tint="-0.249977111117893"/>
        <bgColor indexed="64"/>
      </patternFill>
    </fill>
    <fill>
      <patternFill patternType="solid">
        <fgColor rgb="FFDA9694"/>
        <bgColor rgb="FF000000"/>
      </patternFill>
    </fill>
    <fill>
      <patternFill patternType="solid">
        <fgColor theme="0" tint="-0.499984740745262"/>
        <bgColor rgb="FF969696"/>
      </patternFill>
    </fill>
    <fill>
      <patternFill patternType="solid">
        <fgColor theme="7" tint="0.59999389629810485"/>
        <bgColor indexed="64"/>
      </patternFill>
    </fill>
  </fills>
  <borders count="26">
    <border>
      <left/>
      <right/>
      <top/>
      <bottom/>
      <diagonal/>
    </border>
    <border>
      <left/>
      <right/>
      <top style="hair">
        <color indexed="23"/>
      </top>
      <bottom style="hair">
        <color indexed="23"/>
      </bottom>
      <diagonal/>
    </border>
    <border>
      <left/>
      <right/>
      <top style="hair">
        <color indexed="23"/>
      </top>
      <bottom/>
      <diagonal/>
    </border>
    <border>
      <left/>
      <right/>
      <top/>
      <bottom style="hair">
        <color indexed="23"/>
      </bottom>
      <diagonal/>
    </border>
    <border>
      <left/>
      <right/>
      <top style="hair">
        <color theme="0" tint="-0.499984740745262"/>
      </top>
      <bottom style="hair">
        <color theme="0" tint="-0.499984740745262"/>
      </bottom>
      <diagonal/>
    </border>
    <border>
      <left/>
      <right/>
      <top style="thin">
        <color indexed="64"/>
      </top>
      <bottom/>
      <diagonal/>
    </border>
    <border>
      <left/>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auto="1"/>
      </left>
      <right style="hair">
        <color auto="1"/>
      </right>
      <top/>
      <bottom style="hair">
        <color auto="1"/>
      </bottom>
      <diagonal/>
    </border>
    <border>
      <left style="hair">
        <color indexed="64"/>
      </left>
      <right/>
      <top/>
      <bottom style="medium">
        <color indexed="64"/>
      </bottom>
      <diagonal/>
    </border>
    <border>
      <left/>
      <right/>
      <top style="hair">
        <color theme="0" tint="-0.34998626667073579"/>
      </top>
      <bottom style="hair">
        <color theme="0" tint="-0.34998626667073579"/>
      </bottom>
      <diagonal/>
    </border>
  </borders>
  <cellStyleXfs count="62">
    <xf numFmtId="0" fontId="0" fillId="0" borderId="0"/>
    <xf numFmtId="0" fontId="4" fillId="0" borderId="0"/>
    <xf numFmtId="4" fontId="11" fillId="0" borderId="0"/>
    <xf numFmtId="0" fontId="17" fillId="0" borderId="0"/>
    <xf numFmtId="0" fontId="18" fillId="0" borderId="0"/>
    <xf numFmtId="0" fontId="21" fillId="0" borderId="0"/>
    <xf numFmtId="0" fontId="13" fillId="0" borderId="0"/>
    <xf numFmtId="0" fontId="13" fillId="0" borderId="0" applyFill="0" applyBorder="0"/>
    <xf numFmtId="0" fontId="27" fillId="0" borderId="0"/>
    <xf numFmtId="0" fontId="13" fillId="0" borderId="0"/>
    <xf numFmtId="0" fontId="3" fillId="0" borderId="0"/>
    <xf numFmtId="0" fontId="42" fillId="0" borderId="0"/>
    <xf numFmtId="43" fontId="13" fillId="0" borderId="0" applyFont="0" applyFill="0" applyBorder="0" applyAlignment="0" applyProtection="0"/>
    <xf numFmtId="0" fontId="17" fillId="0" borderId="0"/>
    <xf numFmtId="0" fontId="18" fillId="0" borderId="0"/>
    <xf numFmtId="0" fontId="43" fillId="0" borderId="0"/>
    <xf numFmtId="4" fontId="11" fillId="0" borderId="0"/>
    <xf numFmtId="0" fontId="18" fillId="0" borderId="0"/>
    <xf numFmtId="0" fontId="48" fillId="0" borderId="0"/>
    <xf numFmtId="0" fontId="50" fillId="0" borderId="0"/>
    <xf numFmtId="168" fontId="18" fillId="0" borderId="0" applyFont="0" applyFill="0" applyBorder="0" applyAlignment="0" applyProtection="0"/>
    <xf numFmtId="0" fontId="27" fillId="0" borderId="0"/>
    <xf numFmtId="0" fontId="56" fillId="0" borderId="0" applyNumberFormat="0" applyBorder="0" applyProtection="0"/>
    <xf numFmtId="0" fontId="60" fillId="0" borderId="0" applyNumberFormat="0" applyBorder="0" applyProtection="0"/>
    <xf numFmtId="168" fontId="18" fillId="0" borderId="0" applyFont="0" applyFill="0" applyBorder="0" applyAlignment="0" applyProtection="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2" fillId="0" borderId="0"/>
    <xf numFmtId="0" fontId="43" fillId="0" borderId="0"/>
    <xf numFmtId="0" fontId="85" fillId="0" borderId="0"/>
    <xf numFmtId="0" fontId="86" fillId="0" borderId="0"/>
    <xf numFmtId="0" fontId="87" fillId="0" borderId="0"/>
    <xf numFmtId="0" fontId="88" fillId="0" borderId="0"/>
    <xf numFmtId="2" fontId="89" fillId="0" borderId="0"/>
    <xf numFmtId="0" fontId="1" fillId="0" borderId="0"/>
    <xf numFmtId="0" fontId="18" fillId="0" borderId="0"/>
    <xf numFmtId="0" fontId="13" fillId="0" borderId="0"/>
    <xf numFmtId="0" fontId="95" fillId="0" borderId="0"/>
    <xf numFmtId="0" fontId="96" fillId="0" borderId="0"/>
    <xf numFmtId="172" fontId="97" fillId="0" borderId="0"/>
    <xf numFmtId="0" fontId="98" fillId="0" borderId="0"/>
    <xf numFmtId="0" fontId="99" fillId="0" borderId="0"/>
    <xf numFmtId="0" fontId="13" fillId="0" borderId="0"/>
    <xf numFmtId="174" fontId="101" fillId="0" borderId="0"/>
    <xf numFmtId="0" fontId="13" fillId="0" borderId="0"/>
    <xf numFmtId="0" fontId="13" fillId="0" borderId="0"/>
    <xf numFmtId="176" fontId="13" fillId="0" borderId="0" applyBorder="0" applyProtection="0"/>
    <xf numFmtId="0" fontId="56" fillId="0" borderId="0" applyBorder="0" applyProtection="0"/>
    <xf numFmtId="0" fontId="88" fillId="0" borderId="0"/>
    <xf numFmtId="0" fontId="115" fillId="0" borderId="0"/>
    <xf numFmtId="0" fontId="86" fillId="0" borderId="0"/>
    <xf numFmtId="0" fontId="86" fillId="0" borderId="0"/>
    <xf numFmtId="0" fontId="29" fillId="0" borderId="0"/>
    <xf numFmtId="0" fontId="88" fillId="0" borderId="0"/>
    <xf numFmtId="0" fontId="88" fillId="0" borderId="0"/>
    <xf numFmtId="0" fontId="60" fillId="0" borderId="0" applyBorder="0" applyProtection="0"/>
    <xf numFmtId="0" fontId="88" fillId="0" borderId="0"/>
    <xf numFmtId="176" fontId="13" fillId="0" borderId="0" applyBorder="0" applyProtection="0"/>
    <xf numFmtId="176" fontId="13" fillId="0" borderId="0" applyBorder="0" applyProtection="0"/>
    <xf numFmtId="176" fontId="13" fillId="0" borderId="0" applyBorder="0" applyProtection="0"/>
  </cellStyleXfs>
  <cellXfs count="3144">
    <xf numFmtId="0" fontId="0" fillId="0" borderId="0" xfId="0"/>
    <xf numFmtId="0" fontId="5" fillId="0" borderId="0" xfId="1" applyFont="1" applyAlignment="1" applyProtection="1">
      <alignment vertical="center"/>
    </xf>
    <xf numFmtId="0" fontId="5" fillId="0" borderId="0" xfId="1" applyFont="1" applyProtection="1"/>
    <xf numFmtId="0" fontId="6" fillId="0" borderId="0" xfId="1" applyFont="1" applyAlignment="1" applyProtection="1">
      <alignment vertical="center"/>
    </xf>
    <xf numFmtId="0" fontId="6" fillId="0" borderId="0" xfId="1" applyFont="1" applyAlignment="1" applyProtection="1">
      <alignment vertical="top"/>
    </xf>
    <xf numFmtId="0" fontId="6" fillId="0" borderId="0" xfId="1" applyFont="1" applyAlignment="1" applyProtection="1">
      <alignment vertical="top" wrapText="1"/>
    </xf>
    <xf numFmtId="0" fontId="6" fillId="0" borderId="0" xfId="1" applyFont="1" applyProtection="1"/>
    <xf numFmtId="49" fontId="4" fillId="2" borderId="1" xfId="1" applyNumberFormat="1" applyFont="1" applyFill="1" applyBorder="1" applyAlignment="1" applyProtection="1">
      <alignment horizontal="left" vertical="top" wrapText="1"/>
      <protection locked="0"/>
    </xf>
    <xf numFmtId="0" fontId="7" fillId="0" borderId="1" xfId="1" applyFont="1" applyBorder="1" applyAlignment="1" applyProtection="1">
      <alignment vertical="center"/>
    </xf>
    <xf numFmtId="0" fontId="8" fillId="0" borderId="0" xfId="1" applyFont="1" applyAlignment="1" applyProtection="1">
      <alignment vertical="center"/>
    </xf>
    <xf numFmtId="0" fontId="8" fillId="0" borderId="0" xfId="1" applyFont="1" applyProtection="1"/>
    <xf numFmtId="0" fontId="9" fillId="0" borderId="0" xfId="1" applyFont="1" applyAlignment="1" applyProtection="1">
      <alignment vertical="center"/>
    </xf>
    <xf numFmtId="0" fontId="9" fillId="0" borderId="0" xfId="1" applyFont="1" applyProtection="1"/>
    <xf numFmtId="0" fontId="9" fillId="0" borderId="2" xfId="1" applyFont="1" applyBorder="1" applyAlignment="1" applyProtection="1">
      <alignment vertical="top"/>
    </xf>
    <xf numFmtId="0" fontId="9" fillId="0" borderId="2" xfId="1" applyFont="1" applyBorder="1" applyAlignment="1" applyProtection="1">
      <alignment vertical="top" wrapText="1"/>
    </xf>
    <xf numFmtId="0" fontId="9" fillId="0" borderId="3" xfId="1" applyFont="1" applyBorder="1" applyAlignment="1" applyProtection="1">
      <alignment vertical="top"/>
    </xf>
    <xf numFmtId="0" fontId="9" fillId="0" borderId="3" xfId="1" applyFont="1" applyBorder="1" applyAlignment="1" applyProtection="1">
      <alignment vertical="top" wrapText="1"/>
    </xf>
    <xf numFmtId="0" fontId="9" fillId="0" borderId="1" xfId="1" applyFont="1" applyBorder="1" applyAlignment="1" applyProtection="1">
      <alignment vertical="top"/>
    </xf>
    <xf numFmtId="0" fontId="9" fillId="0" borderId="1" xfId="1" applyFont="1" applyBorder="1" applyAlignment="1" applyProtection="1">
      <alignment vertical="top" wrapText="1"/>
    </xf>
    <xf numFmtId="0" fontId="9" fillId="0" borderId="4" xfId="1" applyFont="1" applyBorder="1" applyAlignment="1" applyProtection="1">
      <alignment vertical="top"/>
    </xf>
    <xf numFmtId="0" fontId="10" fillId="0" borderId="1" xfId="1" applyFont="1" applyBorder="1" applyAlignment="1" applyProtection="1">
      <alignment vertical="top" wrapText="1"/>
    </xf>
    <xf numFmtId="0" fontId="4" fillId="0" borderId="1" xfId="1" applyFont="1" applyFill="1" applyBorder="1" applyAlignment="1" applyProtection="1">
      <alignment vertical="top" wrapText="1"/>
    </xf>
    <xf numFmtId="0" fontId="9" fillId="0" borderId="0" xfId="1" applyFont="1" applyBorder="1" applyAlignment="1" applyProtection="1">
      <alignment vertical="top"/>
    </xf>
    <xf numFmtId="0" fontId="9" fillId="0" borderId="0" xfId="1" applyFont="1" applyBorder="1" applyAlignment="1" applyProtection="1">
      <alignment horizontal="left" vertical="top" wrapText="1"/>
      <protection locked="0"/>
    </xf>
    <xf numFmtId="0" fontId="10" fillId="0" borderId="0" xfId="1" applyFont="1" applyAlignment="1" applyProtection="1">
      <alignment horizontal="right" vertical="center"/>
    </xf>
    <xf numFmtId="0" fontId="10" fillId="0" borderId="0" xfId="1" applyFont="1" applyAlignment="1" applyProtection="1">
      <alignment vertical="center"/>
    </xf>
    <xf numFmtId="0" fontId="10" fillId="0" borderId="0" xfId="1" applyFont="1" applyProtection="1"/>
    <xf numFmtId="164" fontId="10" fillId="0" borderId="0" xfId="1" applyNumberFormat="1" applyFont="1" applyAlignment="1" applyProtection="1">
      <alignment vertical="center"/>
    </xf>
    <xf numFmtId="164" fontId="9" fillId="0" borderId="0" xfId="1" applyNumberFormat="1" applyFont="1" applyAlignment="1" applyProtection="1">
      <alignment vertical="center"/>
    </xf>
    <xf numFmtId="10" fontId="9" fillId="0" borderId="0" xfId="1" applyNumberFormat="1" applyFont="1" applyAlignment="1" applyProtection="1">
      <alignment vertical="center"/>
    </xf>
    <xf numFmtId="0" fontId="9" fillId="0" borderId="0" xfId="1" applyFont="1" applyAlignment="1" applyProtection="1">
      <alignment horizontal="right" vertical="center"/>
    </xf>
    <xf numFmtId="0" fontId="11" fillId="0" borderId="0" xfId="1" applyFont="1" applyAlignment="1" applyProtection="1">
      <alignment horizontal="right" vertical="center"/>
    </xf>
    <xf numFmtId="0" fontId="8" fillId="0" borderId="5" xfId="1" applyFont="1" applyBorder="1" applyAlignment="1" applyProtection="1">
      <alignment vertical="center"/>
    </xf>
    <xf numFmtId="164" fontId="8" fillId="0" borderId="5" xfId="1" applyNumberFormat="1" applyFont="1" applyBorder="1" applyAlignment="1" applyProtection="1">
      <alignment vertical="center"/>
    </xf>
    <xf numFmtId="0" fontId="9" fillId="0" borderId="0" xfId="0" applyFont="1"/>
    <xf numFmtId="0" fontId="10" fillId="0" borderId="0" xfId="1" applyFont="1" applyBorder="1" applyAlignment="1" applyProtection="1">
      <alignment vertical="center"/>
    </xf>
    <xf numFmtId="164" fontId="9" fillId="0" borderId="0" xfId="0" applyNumberFormat="1" applyFont="1" applyBorder="1" applyAlignment="1">
      <alignment horizontal="left"/>
    </xf>
    <xf numFmtId="164" fontId="9" fillId="0" borderId="0" xfId="0" applyNumberFormat="1" applyFont="1" applyBorder="1" applyAlignment="1">
      <alignment horizontal="right"/>
    </xf>
    <xf numFmtId="164" fontId="10" fillId="0" borderId="0" xfId="0" applyNumberFormat="1" applyFont="1" applyAlignment="1">
      <alignment horizontal="center"/>
    </xf>
    <xf numFmtId="164" fontId="10" fillId="0" borderId="0" xfId="0" applyNumberFormat="1" applyFont="1"/>
    <xf numFmtId="164" fontId="10" fillId="0" borderId="0" xfId="0" applyNumberFormat="1" applyFont="1" applyAlignment="1">
      <alignment horizontal="left"/>
    </xf>
    <xf numFmtId="164" fontId="10" fillId="0" borderId="0" xfId="0" applyNumberFormat="1" applyFont="1" applyAlignment="1">
      <alignment horizontal="right"/>
    </xf>
    <xf numFmtId="164" fontId="10" fillId="0" borderId="0" xfId="1" applyNumberFormat="1" applyFont="1" applyFill="1" applyAlignment="1" applyProtection="1">
      <alignment vertical="center"/>
    </xf>
    <xf numFmtId="164" fontId="10" fillId="0" borderId="5" xfId="1" applyNumberFormat="1" applyFont="1" applyFill="1" applyBorder="1" applyAlignment="1" applyProtection="1">
      <alignment vertical="center"/>
    </xf>
    <xf numFmtId="0" fontId="9" fillId="0" borderId="0" xfId="0" applyFont="1" applyAlignment="1">
      <alignment horizontal="left"/>
    </xf>
    <xf numFmtId="164" fontId="9" fillId="10" borderId="0" xfId="0" applyNumberFormat="1" applyFont="1" applyFill="1" applyAlignment="1">
      <alignment horizontal="center" vertical="center"/>
    </xf>
    <xf numFmtId="164" fontId="10" fillId="10" borderId="7" xfId="1" applyNumberFormat="1" applyFont="1" applyFill="1" applyBorder="1" applyAlignment="1" applyProtection="1">
      <alignment vertical="center"/>
    </xf>
    <xf numFmtId="164" fontId="10" fillId="10" borderId="0" xfId="0" applyNumberFormat="1" applyFont="1" applyFill="1" applyAlignment="1">
      <alignment horizontal="center"/>
    </xf>
    <xf numFmtId="164" fontId="10" fillId="10" borderId="0" xfId="0" applyNumberFormat="1" applyFont="1" applyFill="1"/>
    <xf numFmtId="164" fontId="10" fillId="10" borderId="0" xfId="0" applyNumberFormat="1" applyFont="1" applyFill="1" applyAlignment="1">
      <alignment horizontal="left"/>
    </xf>
    <xf numFmtId="164" fontId="10" fillId="10" borderId="0" xfId="0" applyNumberFormat="1" applyFont="1" applyFill="1" applyAlignment="1">
      <alignment horizontal="right"/>
    </xf>
    <xf numFmtId="164" fontId="9" fillId="0" borderId="0" xfId="0" applyNumberFormat="1" applyFont="1" applyAlignment="1">
      <alignment horizontal="center" vertical="center"/>
    </xf>
    <xf numFmtId="4" fontId="9" fillId="0" borderId="0" xfId="2" applyFont="1"/>
    <xf numFmtId="4" fontId="10" fillId="0" borderId="0" xfId="2" applyFont="1"/>
    <xf numFmtId="4" fontId="10" fillId="0" borderId="0" xfId="2" applyFont="1" applyAlignment="1">
      <alignment horizontal="center"/>
    </xf>
    <xf numFmtId="4" fontId="9" fillId="0" borderId="0" xfId="3" applyNumberFormat="1" applyFont="1" applyFill="1" applyAlignment="1"/>
    <xf numFmtId="4" fontId="9" fillId="0" borderId="0" xfId="3" applyNumberFormat="1" applyFont="1" applyFill="1" applyAlignment="1">
      <alignment horizontal="right"/>
    </xf>
    <xf numFmtId="0" fontId="9" fillId="0" borderId="0" xfId="4" applyFont="1" applyFill="1"/>
    <xf numFmtId="49" fontId="19" fillId="0" borderId="8" xfId="0" applyNumberFormat="1" applyFont="1" applyBorder="1" applyAlignment="1">
      <alignment vertical="center"/>
    </xf>
    <xf numFmtId="4" fontId="19" fillId="0" borderId="8" xfId="0" applyNumberFormat="1" applyFont="1" applyBorder="1" applyAlignment="1">
      <alignment horizontal="center" vertical="center"/>
    </xf>
    <xf numFmtId="0" fontId="10" fillId="0" borderId="0" xfId="0" applyFont="1" applyAlignment="1">
      <alignment horizontal="left" vertical="top" wrapText="1"/>
    </xf>
    <xf numFmtId="4" fontId="9" fillId="0" borderId="0" xfId="0" applyNumberFormat="1" applyFont="1" applyAlignment="1">
      <alignment horizontal="right"/>
    </xf>
    <xf numFmtId="4" fontId="9" fillId="0" borderId="0" xfId="0" applyNumberFormat="1" applyFont="1"/>
    <xf numFmtId="0" fontId="9" fillId="0" borderId="0" xfId="0" applyFont="1" applyAlignment="1">
      <alignment horizontal="center"/>
    </xf>
    <xf numFmtId="0" fontId="10" fillId="0" borderId="0" xfId="0" applyFont="1" applyAlignment="1">
      <alignment vertical="top" wrapText="1"/>
    </xf>
    <xf numFmtId="0" fontId="9" fillId="0" borderId="0" xfId="6" applyFont="1" applyAlignment="1">
      <alignment vertical="top" wrapText="1"/>
    </xf>
    <xf numFmtId="0" fontId="9" fillId="0" borderId="0" xfId="0" applyFont="1" applyAlignment="1">
      <alignment horizontal="center" vertical="top"/>
    </xf>
    <xf numFmtId="0" fontId="9" fillId="0" borderId="0" xfId="0" applyFont="1" applyAlignment="1">
      <alignment vertical="top" wrapText="1"/>
    </xf>
    <xf numFmtId="0" fontId="9" fillId="0" borderId="0" xfId="6" applyFont="1" applyFill="1" applyAlignment="1">
      <alignment vertical="top" wrapText="1"/>
    </xf>
    <xf numFmtId="0" fontId="9" fillId="0" borderId="0" xfId="3" applyFont="1" applyFill="1" applyAlignment="1">
      <alignment horizontal="center" vertical="top"/>
    </xf>
    <xf numFmtId="0" fontId="9" fillId="0" borderId="0" xfId="3" applyFont="1" applyFill="1" applyAlignment="1">
      <alignment vertical="top" wrapText="1"/>
    </xf>
    <xf numFmtId="0" fontId="9" fillId="0" borderId="0" xfId="3" applyFont="1" applyFill="1" applyBorder="1" applyAlignment="1">
      <alignment horizontal="left"/>
    </xf>
    <xf numFmtId="4" fontId="9" fillId="0" borderId="0" xfId="3" applyNumberFormat="1" applyFont="1" applyFill="1" applyBorder="1" applyAlignment="1"/>
    <xf numFmtId="4" fontId="9" fillId="0" borderId="0" xfId="3" applyNumberFormat="1" applyFont="1" applyFill="1" applyBorder="1" applyAlignment="1">
      <alignment horizontal="right"/>
    </xf>
    <xf numFmtId="0" fontId="9" fillId="0" borderId="0" xfId="3" applyFont="1" applyFill="1"/>
    <xf numFmtId="49" fontId="10" fillId="12" borderId="0" xfId="6" applyNumberFormat="1" applyFont="1" applyFill="1" applyAlignment="1">
      <alignment vertical="top"/>
    </xf>
    <xf numFmtId="0" fontId="10" fillId="12" borderId="0" xfId="6" applyNumberFormat="1" applyFont="1" applyFill="1" applyBorder="1" applyAlignment="1">
      <alignment vertical="top"/>
    </xf>
    <xf numFmtId="4" fontId="10" fillId="12" borderId="0" xfId="6" applyNumberFormat="1" applyFont="1" applyFill="1" applyBorder="1" applyAlignment="1">
      <alignment horizontal="center"/>
    </xf>
    <xf numFmtId="4" fontId="10" fillId="12" borderId="0" xfId="6" applyNumberFormat="1" applyFont="1" applyFill="1" applyBorder="1" applyAlignment="1">
      <alignment horizontal="right"/>
    </xf>
    <xf numFmtId="0" fontId="9" fillId="0" borderId="0" xfId="6" applyFont="1" applyFill="1" applyBorder="1" applyAlignment="1">
      <alignment horizontal="center" vertical="top"/>
    </xf>
    <xf numFmtId="0" fontId="9" fillId="0" borderId="0" xfId="6" applyFont="1" applyFill="1" applyBorder="1" applyAlignment="1"/>
    <xf numFmtId="0" fontId="9" fillId="0" borderId="0" xfId="6" applyFont="1" applyFill="1" applyBorder="1" applyAlignment="1">
      <alignment horizontal="center"/>
    </xf>
    <xf numFmtId="4" fontId="9" fillId="0" borderId="0" xfId="6" applyNumberFormat="1" applyFont="1" applyFill="1" applyBorder="1" applyAlignment="1"/>
    <xf numFmtId="49" fontId="19" fillId="0" borderId="8" xfId="6" applyNumberFormat="1" applyFont="1" applyBorder="1" applyAlignment="1">
      <alignment vertical="center"/>
    </xf>
    <xf numFmtId="0" fontId="19" fillId="0" borderId="8" xfId="6" applyNumberFormat="1" applyFont="1" applyBorder="1" applyAlignment="1">
      <alignment vertical="center" wrapText="1"/>
    </xf>
    <xf numFmtId="0" fontId="20" fillId="0" borderId="8" xfId="6" applyNumberFormat="1" applyFont="1" applyFill="1" applyBorder="1" applyAlignment="1">
      <alignment vertical="center" wrapText="1"/>
    </xf>
    <xf numFmtId="0" fontId="10" fillId="0" borderId="9" xfId="6" applyFont="1" applyFill="1" applyBorder="1" applyAlignment="1">
      <alignment horizontal="center" vertical="top"/>
    </xf>
    <xf numFmtId="0" fontId="10" fillId="0" borderId="10" xfId="6" applyFont="1" applyFill="1" applyBorder="1" applyAlignment="1"/>
    <xf numFmtId="0" fontId="9" fillId="0" borderId="10" xfId="6" applyFont="1" applyFill="1" applyBorder="1" applyAlignment="1">
      <alignment horizontal="center"/>
    </xf>
    <xf numFmtId="4" fontId="9" fillId="0" borderId="10" xfId="6" applyNumberFormat="1" applyFont="1" applyFill="1" applyBorder="1" applyAlignment="1"/>
    <xf numFmtId="0" fontId="9" fillId="0" borderId="0" xfId="6" quotePrefix="1" applyNumberFormat="1" applyFont="1" applyAlignment="1">
      <alignment horizontal="center" vertical="top"/>
    </xf>
    <xf numFmtId="0" fontId="10" fillId="0" borderId="0" xfId="6" applyFont="1" applyAlignment="1">
      <alignment horizontal="left" vertical="top" wrapText="1"/>
    </xf>
    <xf numFmtId="0" fontId="9" fillId="0" borderId="0" xfId="6" applyFont="1" applyAlignment="1">
      <alignment horizontal="left"/>
    </xf>
    <xf numFmtId="4" fontId="9" fillId="0" borderId="0" xfId="6" applyNumberFormat="1" applyFont="1" applyAlignment="1">
      <alignment horizontal="right"/>
    </xf>
    <xf numFmtId="0" fontId="10" fillId="0" borderId="0" xfId="3" applyFont="1" applyFill="1" applyAlignment="1">
      <alignment horizontal="center" vertical="top"/>
    </xf>
    <xf numFmtId="0" fontId="9" fillId="0" borderId="0" xfId="5" applyFont="1" applyBorder="1" applyAlignment="1">
      <alignment vertical="top" wrapText="1"/>
    </xf>
    <xf numFmtId="0" fontId="9" fillId="0" borderId="0" xfId="6" applyFont="1"/>
    <xf numFmtId="0" fontId="9" fillId="0" borderId="0" xfId="4" applyFont="1" applyFill="1" applyAlignment="1">
      <alignment horizontal="center" vertical="top"/>
    </xf>
    <xf numFmtId="0" fontId="9" fillId="0" borderId="0" xfId="4" applyFont="1" applyFill="1" applyAlignment="1">
      <alignment horizontal="left"/>
    </xf>
    <xf numFmtId="4" fontId="9" fillId="0" borderId="0" xfId="4" applyNumberFormat="1" applyFont="1" applyFill="1" applyAlignment="1">
      <alignment horizontal="right"/>
    </xf>
    <xf numFmtId="0" fontId="10" fillId="11" borderId="0" xfId="6" applyNumberFormat="1" applyFont="1" applyFill="1" applyBorder="1" applyAlignment="1">
      <alignment vertical="top"/>
    </xf>
    <xf numFmtId="4" fontId="9" fillId="11" borderId="0" xfId="4" applyNumberFormat="1" applyFont="1" applyFill="1" applyAlignment="1"/>
    <xf numFmtId="4" fontId="9" fillId="11" borderId="0" xfId="4" applyNumberFormat="1" applyFont="1" applyFill="1" applyAlignment="1">
      <alignment horizontal="right"/>
    </xf>
    <xf numFmtId="0" fontId="9" fillId="0" borderId="0" xfId="6" applyFont="1" applyAlignment="1">
      <alignment horizontal="center"/>
    </xf>
    <xf numFmtId="4" fontId="9" fillId="0" borderId="0" xfId="6" applyNumberFormat="1" applyFont="1"/>
    <xf numFmtId="0" fontId="9" fillId="0" borderId="0" xfId="6" applyFont="1" applyAlignment="1">
      <alignment horizontal="center" vertical="top"/>
    </xf>
    <xf numFmtId="0" fontId="9" fillId="0" borderId="0" xfId="6" applyFont="1" applyFill="1" applyAlignment="1">
      <alignment horizontal="center" vertical="top"/>
    </xf>
    <xf numFmtId="49" fontId="9" fillId="0" borderId="0" xfId="6" applyNumberFormat="1" applyFont="1" applyFill="1" applyAlignment="1">
      <alignment horizontal="justify" vertical="top" wrapText="1"/>
    </xf>
    <xf numFmtId="0" fontId="9" fillId="0" borderId="0" xfId="6" applyFont="1" applyFill="1" applyAlignment="1">
      <alignment horizontal="left"/>
    </xf>
    <xf numFmtId="0" fontId="9" fillId="0" borderId="0" xfId="6" applyNumberFormat="1" applyFont="1" applyFill="1" applyBorder="1" applyAlignment="1">
      <alignment horizontal="center" vertical="top"/>
    </xf>
    <xf numFmtId="0" fontId="9" fillId="0" borderId="0" xfId="6" applyNumberFormat="1" applyFont="1" applyFill="1" applyBorder="1" applyAlignment="1">
      <alignment vertical="top" wrapText="1"/>
    </xf>
    <xf numFmtId="0" fontId="7" fillId="0" borderId="0" xfId="6" applyNumberFormat="1" applyFont="1" applyFill="1" applyBorder="1" applyAlignment="1">
      <alignment horizontal="left"/>
    </xf>
    <xf numFmtId="49" fontId="9" fillId="0" borderId="0" xfId="6" applyNumberFormat="1" applyFont="1" applyBorder="1" applyAlignment="1">
      <alignment horizontal="left" vertical="top" wrapText="1"/>
    </xf>
    <xf numFmtId="164" fontId="10" fillId="0" borderId="0" xfId="1" applyNumberFormat="1" applyFont="1" applyBorder="1" applyAlignment="1" applyProtection="1">
      <alignment vertical="center"/>
    </xf>
    <xf numFmtId="164" fontId="10" fillId="0" borderId="0" xfId="1" applyNumberFormat="1" applyFont="1" applyFill="1" applyBorder="1" applyAlignment="1" applyProtection="1">
      <alignment vertical="center"/>
    </xf>
    <xf numFmtId="164" fontId="4" fillId="0" borderId="0" xfId="0" applyNumberFormat="1" applyFont="1" applyFill="1" applyAlignment="1">
      <alignment horizontal="center" vertical="center"/>
    </xf>
    <xf numFmtId="0" fontId="10" fillId="0" borderId="14" xfId="1" applyFont="1" applyBorder="1" applyAlignment="1" applyProtection="1">
      <alignment horizontal="right" vertical="center"/>
    </xf>
    <xf numFmtId="0" fontId="10" fillId="0" borderId="15" xfId="1" applyFont="1" applyBorder="1" applyAlignment="1" applyProtection="1">
      <alignment vertical="center"/>
    </xf>
    <xf numFmtId="164" fontId="10" fillId="0" borderId="15" xfId="1" applyNumberFormat="1" applyFont="1" applyBorder="1" applyAlignment="1" applyProtection="1">
      <alignment horizontal="right" vertical="center"/>
    </xf>
    <xf numFmtId="164" fontId="10" fillId="0" borderId="16" xfId="1" applyNumberFormat="1" applyFont="1" applyBorder="1" applyAlignment="1" applyProtection="1">
      <alignment horizontal="right" vertical="center" wrapText="1"/>
    </xf>
    <xf numFmtId="0" fontId="10" fillId="0" borderId="17" xfId="1" applyFont="1" applyBorder="1" applyAlignment="1" applyProtection="1">
      <alignment horizontal="right" vertical="center"/>
    </xf>
    <xf numFmtId="164" fontId="10" fillId="0" borderId="0" xfId="1" applyNumberFormat="1" applyFont="1" applyBorder="1" applyAlignment="1" applyProtection="1">
      <alignment horizontal="right" vertical="center"/>
    </xf>
    <xf numFmtId="164" fontId="10" fillId="0" borderId="18" xfId="1" applyNumberFormat="1" applyFont="1" applyBorder="1" applyAlignment="1" applyProtection="1">
      <alignment horizontal="right" vertical="center" wrapText="1"/>
    </xf>
    <xf numFmtId="0" fontId="9" fillId="0" borderId="0" xfId="1" applyFont="1" applyBorder="1" applyAlignment="1" applyProtection="1">
      <alignment vertical="center"/>
    </xf>
    <xf numFmtId="164" fontId="10" fillId="0" borderId="18" xfId="1" applyNumberFormat="1" applyFont="1" applyBorder="1" applyAlignment="1" applyProtection="1">
      <alignment vertical="center"/>
    </xf>
    <xf numFmtId="0" fontId="9" fillId="0" borderId="18" xfId="1" applyFont="1" applyBorder="1" applyAlignment="1" applyProtection="1">
      <alignment vertical="center"/>
    </xf>
    <xf numFmtId="164" fontId="9" fillId="0" borderId="0" xfId="1" applyNumberFormat="1" applyFont="1" applyBorder="1" applyAlignment="1" applyProtection="1">
      <alignment vertical="center"/>
    </xf>
    <xf numFmtId="0" fontId="10" fillId="0" borderId="19" xfId="1" applyFont="1" applyBorder="1" applyAlignment="1" applyProtection="1">
      <alignment vertical="center" wrapText="1"/>
    </xf>
    <xf numFmtId="10" fontId="9" fillId="0" borderId="19" xfId="1" applyNumberFormat="1" applyFont="1" applyBorder="1" applyAlignment="1" applyProtection="1">
      <alignment vertical="center"/>
    </xf>
    <xf numFmtId="164" fontId="10" fillId="0" borderId="20" xfId="1" applyNumberFormat="1" applyFont="1" applyBorder="1" applyAlignment="1" applyProtection="1">
      <alignment vertical="center"/>
    </xf>
    <xf numFmtId="0" fontId="8" fillId="0" borderId="0" xfId="1" applyFont="1" applyBorder="1" applyAlignment="1" applyProtection="1">
      <alignment horizontal="center"/>
    </xf>
    <xf numFmtId="0" fontId="9" fillId="0" borderId="0" xfId="1" applyFont="1" applyBorder="1" applyProtection="1"/>
    <xf numFmtId="10" fontId="9" fillId="2" borderId="0" xfId="1" applyNumberFormat="1" applyFont="1" applyFill="1" applyBorder="1" applyAlignment="1" applyProtection="1">
      <alignment vertical="center"/>
      <protection locked="0"/>
    </xf>
    <xf numFmtId="4" fontId="10" fillId="0" borderId="7" xfId="6" applyNumberFormat="1" applyFont="1" applyBorder="1" applyAlignment="1">
      <alignment vertical="center"/>
    </xf>
    <xf numFmtId="0" fontId="10" fillId="0" borderId="0" xfId="4" applyFont="1" applyBorder="1" applyAlignment="1">
      <alignment vertical="top" wrapText="1"/>
    </xf>
    <xf numFmtId="0" fontId="13" fillId="0" borderId="0" xfId="6" applyFont="1" applyBorder="1" applyAlignment="1">
      <alignment wrapText="1"/>
    </xf>
    <xf numFmtId="0" fontId="9" fillId="0" borderId="0" xfId="4" applyFont="1" applyBorder="1" applyAlignment="1">
      <alignment vertical="top" wrapText="1"/>
    </xf>
    <xf numFmtId="0" fontId="23" fillId="0" borderId="0" xfId="5" applyFont="1" applyBorder="1" applyAlignment="1">
      <alignment horizontal="justify" vertical="top" wrapText="1"/>
    </xf>
    <xf numFmtId="0" fontId="9" fillId="0" borderId="0" xfId="5" applyFont="1" applyBorder="1" applyAlignment="1">
      <alignment horizontal="justify" vertical="top" wrapText="1"/>
    </xf>
    <xf numFmtId="0" fontId="22" fillId="0" borderId="0" xfId="6" applyFont="1" applyBorder="1" applyAlignment="1">
      <alignment wrapText="1"/>
    </xf>
    <xf numFmtId="164" fontId="10" fillId="0" borderId="6" xfId="1" applyNumberFormat="1" applyFont="1" applyFill="1" applyBorder="1" applyAlignment="1" applyProtection="1">
      <alignment vertical="center"/>
    </xf>
    <xf numFmtId="0" fontId="10" fillId="11" borderId="0" xfId="1" applyFont="1" applyFill="1" applyAlignment="1" applyProtection="1">
      <alignment vertical="center"/>
    </xf>
    <xf numFmtId="164" fontId="10" fillId="11" borderId="0" xfId="1" applyNumberFormat="1" applyFont="1" applyFill="1" applyAlignment="1" applyProtection="1">
      <alignment vertical="center"/>
    </xf>
    <xf numFmtId="164" fontId="10" fillId="11" borderId="0" xfId="1" applyNumberFormat="1" applyFont="1" applyFill="1" applyBorder="1" applyAlignment="1" applyProtection="1">
      <alignment vertical="center"/>
    </xf>
    <xf numFmtId="164" fontId="4" fillId="0" borderId="0" xfId="1" applyNumberFormat="1" applyFont="1" applyAlignment="1" applyProtection="1">
      <alignment vertical="center"/>
    </xf>
    <xf numFmtId="164" fontId="4" fillId="0" borderId="0" xfId="1" applyNumberFormat="1" applyFont="1" applyProtection="1"/>
    <xf numFmtId="164" fontId="10" fillId="0" borderId="0" xfId="1" applyNumberFormat="1" applyFont="1" applyProtection="1"/>
    <xf numFmtId="164" fontId="9" fillId="0" borderId="0" xfId="1" applyNumberFormat="1" applyFont="1" applyProtection="1"/>
    <xf numFmtId="164" fontId="9" fillId="0" borderId="2" xfId="1" applyNumberFormat="1" applyFont="1" applyBorder="1" applyAlignment="1" applyProtection="1">
      <alignment vertical="top"/>
    </xf>
    <xf numFmtId="164" fontId="9" fillId="0" borderId="2" xfId="1" applyNumberFormat="1" applyFont="1" applyBorder="1" applyAlignment="1" applyProtection="1">
      <alignment vertical="top" wrapText="1"/>
    </xf>
    <xf numFmtId="164" fontId="9" fillId="0" borderId="3" xfId="1" applyNumberFormat="1" applyFont="1" applyBorder="1" applyAlignment="1" applyProtection="1">
      <alignment vertical="top"/>
    </xf>
    <xf numFmtId="164" fontId="9" fillId="0" borderId="3" xfId="1" applyNumberFormat="1" applyFont="1" applyBorder="1" applyAlignment="1" applyProtection="1">
      <alignment vertical="top" wrapText="1"/>
    </xf>
    <xf numFmtId="164" fontId="9" fillId="0" borderId="1" xfId="1" applyNumberFormat="1" applyFont="1" applyBorder="1" applyAlignment="1" applyProtection="1">
      <alignment vertical="top"/>
    </xf>
    <xf numFmtId="164" fontId="9" fillId="0" borderId="1" xfId="1" applyNumberFormat="1" applyFont="1" applyBorder="1" applyAlignment="1" applyProtection="1">
      <alignment vertical="top" wrapText="1"/>
    </xf>
    <xf numFmtId="164" fontId="9" fillId="0" borderId="4" xfId="1" applyNumberFormat="1" applyFont="1" applyBorder="1" applyAlignment="1" applyProtection="1">
      <alignment vertical="top"/>
    </xf>
    <xf numFmtId="164" fontId="10" fillId="0" borderId="1" xfId="1" applyNumberFormat="1" applyFont="1" applyBorder="1" applyAlignment="1" applyProtection="1">
      <alignment vertical="top" wrapText="1"/>
    </xf>
    <xf numFmtId="164" fontId="4" fillId="0" borderId="1" xfId="1" applyNumberFormat="1" applyFont="1" applyFill="1" applyBorder="1" applyAlignment="1" applyProtection="1">
      <alignment vertical="top" wrapText="1"/>
    </xf>
    <xf numFmtId="164" fontId="10" fillId="0" borderId="0" xfId="0" quotePrefix="1" applyNumberFormat="1" applyFont="1" applyBorder="1" applyAlignment="1">
      <alignment horizontal="left"/>
    </xf>
    <xf numFmtId="164" fontId="10" fillId="0" borderId="0" xfId="0" applyNumberFormat="1" applyFont="1" applyBorder="1"/>
    <xf numFmtId="164" fontId="10" fillId="0" borderId="0" xfId="0" applyNumberFormat="1" applyFont="1" applyBorder="1" applyAlignment="1">
      <alignment horizontal="left"/>
    </xf>
    <xf numFmtId="164" fontId="10" fillId="0" borderId="0" xfId="0" applyNumberFormat="1" applyFont="1" applyBorder="1" applyAlignment="1">
      <alignment horizontal="right"/>
    </xf>
    <xf numFmtId="164" fontId="9" fillId="0" borderId="0" xfId="0" applyNumberFormat="1" applyFont="1" applyBorder="1" applyAlignment="1"/>
    <xf numFmtId="164" fontId="9" fillId="0" borderId="0" xfId="0" applyNumberFormat="1" applyFont="1"/>
    <xf numFmtId="164" fontId="9" fillId="0" borderId="0" xfId="0" quotePrefix="1" applyNumberFormat="1" applyFont="1" applyBorder="1" applyAlignment="1">
      <alignment horizontal="left"/>
    </xf>
    <xf numFmtId="164" fontId="9" fillId="0" borderId="0" xfId="0" applyNumberFormat="1" applyFont="1" applyBorder="1"/>
    <xf numFmtId="164" fontId="9" fillId="0" borderId="0" xfId="0" applyNumberFormat="1" applyFont="1" applyAlignment="1"/>
    <xf numFmtId="164" fontId="9" fillId="0" borderId="0" xfId="0" applyNumberFormat="1" applyFont="1" applyAlignment="1">
      <alignment horizontal="right"/>
    </xf>
    <xf numFmtId="164" fontId="9" fillId="10" borderId="0" xfId="0" applyNumberFormat="1" applyFont="1" applyFill="1"/>
    <xf numFmtId="164" fontId="10" fillId="13" borderId="0" xfId="0" applyNumberFormat="1" applyFont="1" applyFill="1" applyAlignment="1">
      <alignment horizontal="center"/>
    </xf>
    <xf numFmtId="164" fontId="14" fillId="3" borderId="0" xfId="0" applyNumberFormat="1" applyFont="1" applyFill="1" applyAlignment="1">
      <alignment horizontal="center"/>
    </xf>
    <xf numFmtId="164" fontId="14" fillId="4" borderId="0" xfId="0" applyNumberFormat="1" applyFont="1" applyFill="1" applyAlignment="1">
      <alignment horizontal="center"/>
    </xf>
    <xf numFmtId="164" fontId="14" fillId="5" borderId="0" xfId="0" applyNumberFormat="1" applyFont="1" applyFill="1" applyAlignment="1">
      <alignment horizontal="center"/>
    </xf>
    <xf numFmtId="164" fontId="14" fillId="6" borderId="0" xfId="0" applyNumberFormat="1" applyFont="1" applyFill="1" applyAlignment="1">
      <alignment horizontal="center"/>
    </xf>
    <xf numFmtId="164" fontId="14" fillId="7" borderId="0" xfId="0" applyNumberFormat="1" applyFont="1" applyFill="1" applyAlignment="1">
      <alignment horizontal="center"/>
    </xf>
    <xf numFmtId="164" fontId="14" fillId="8" borderId="0" xfId="0" applyNumberFormat="1" applyFont="1" applyFill="1" applyAlignment="1">
      <alignment horizontal="center"/>
    </xf>
    <xf numFmtId="164" fontId="14" fillId="9" borderId="0" xfId="0" applyNumberFormat="1" applyFont="1" applyFill="1" applyAlignment="1">
      <alignment horizontal="center"/>
    </xf>
    <xf numFmtId="164" fontId="10" fillId="10" borderId="0" xfId="1" applyNumberFormat="1" applyFont="1" applyFill="1" applyAlignment="1" applyProtection="1">
      <alignment horizontal="right" vertical="center"/>
    </xf>
    <xf numFmtId="164" fontId="9" fillId="0" borderId="0" xfId="0" applyNumberFormat="1" applyFont="1" applyFill="1" applyAlignment="1">
      <alignment horizontal="justify" vertical="justify" wrapText="1"/>
    </xf>
    <xf numFmtId="164" fontId="9" fillId="10" borderId="0" xfId="0" applyNumberFormat="1" applyFont="1" applyFill="1" applyAlignment="1">
      <alignment horizontal="right"/>
    </xf>
    <xf numFmtId="164" fontId="16" fillId="0" borderId="0" xfId="0" applyNumberFormat="1" applyFont="1" applyFill="1" applyAlignment="1">
      <alignment horizontal="center" wrapText="1"/>
    </xf>
    <xf numFmtId="164" fontId="9" fillId="0" borderId="0" xfId="0" applyNumberFormat="1" applyFont="1" applyFill="1" applyAlignment="1">
      <alignment horizontal="center" vertical="justify" wrapText="1"/>
    </xf>
    <xf numFmtId="164" fontId="9" fillId="0" borderId="0" xfId="0" applyNumberFormat="1" applyFont="1" applyFill="1" applyAlignment="1">
      <alignment horizontal="center" vertical="center" wrapText="1"/>
    </xf>
    <xf numFmtId="164" fontId="9" fillId="10" borderId="0" xfId="0" quotePrefix="1" applyNumberFormat="1" applyFont="1" applyFill="1" applyAlignment="1">
      <alignment horizontal="right"/>
    </xf>
    <xf numFmtId="164" fontId="10" fillId="10" borderId="7" xfId="0" applyNumberFormat="1" applyFont="1" applyFill="1" applyBorder="1" applyAlignment="1">
      <alignment horizontal="right"/>
    </xf>
    <xf numFmtId="164" fontId="9" fillId="10" borderId="0" xfId="0" applyNumberFormat="1" applyFont="1" applyFill="1" applyAlignment="1">
      <alignment horizontal="right" vertical="center"/>
    </xf>
    <xf numFmtId="164" fontId="9" fillId="0" borderId="0" xfId="0" applyNumberFormat="1" applyFont="1" applyAlignment="1">
      <alignment vertical="center"/>
    </xf>
    <xf numFmtId="164" fontId="4" fillId="0" borderId="0" xfId="0" applyNumberFormat="1" applyFont="1" applyFill="1" applyAlignment="1">
      <alignment vertical="center" wrapText="1"/>
    </xf>
    <xf numFmtId="164" fontId="9" fillId="10" borderId="0" xfId="0" quotePrefix="1" applyNumberFormat="1" applyFont="1" applyFill="1" applyAlignment="1">
      <alignment horizontal="right" vertical="center"/>
    </xf>
    <xf numFmtId="164" fontId="4" fillId="0" borderId="0" xfId="0" applyNumberFormat="1" applyFont="1" applyFill="1" applyAlignment="1">
      <alignment horizontal="center" vertical="center" wrapText="1"/>
    </xf>
    <xf numFmtId="164" fontId="10" fillId="10" borderId="7" xfId="1" applyNumberFormat="1" applyFont="1" applyFill="1" applyBorder="1" applyAlignment="1" applyProtection="1">
      <alignment horizontal="right" vertical="center"/>
    </xf>
    <xf numFmtId="164" fontId="9" fillId="0" borderId="0" xfId="0" applyNumberFormat="1" applyFont="1" applyFill="1"/>
    <xf numFmtId="164" fontId="4" fillId="0" borderId="0" xfId="0" applyNumberFormat="1" applyFont="1" applyFill="1" applyAlignment="1">
      <alignment horizontal="center" wrapText="1"/>
    </xf>
    <xf numFmtId="164" fontId="9" fillId="10" borderId="0" xfId="0" applyNumberFormat="1" applyFont="1" applyFill="1" applyBorder="1" applyAlignment="1">
      <alignment horizontal="right" vertical="top"/>
    </xf>
    <xf numFmtId="164" fontId="9" fillId="0" borderId="0" xfId="0" applyNumberFormat="1" applyFont="1" applyFill="1" applyBorder="1" applyAlignment="1">
      <alignment horizontal="left" vertical="top"/>
    </xf>
    <xf numFmtId="164" fontId="10" fillId="10" borderId="7" xfId="0" quotePrefix="1" applyNumberFormat="1" applyFont="1" applyFill="1" applyBorder="1" applyAlignment="1">
      <alignment horizontal="right"/>
    </xf>
    <xf numFmtId="164" fontId="10" fillId="0" borderId="0" xfId="0" quotePrefix="1" applyNumberFormat="1" applyFont="1" applyAlignment="1">
      <alignment horizontal="right"/>
    </xf>
    <xf numFmtId="164" fontId="9" fillId="0" borderId="0" xfId="0" applyNumberFormat="1" applyFont="1" applyFill="1" applyAlignment="1">
      <alignment horizontal="left" vertical="center"/>
    </xf>
    <xf numFmtId="164" fontId="9" fillId="0" borderId="0" xfId="0" applyNumberFormat="1" applyFont="1" applyAlignment="1">
      <alignment horizontal="left"/>
    </xf>
    <xf numFmtId="0" fontId="9" fillId="0" borderId="0" xfId="4" applyFont="1" applyBorder="1" applyAlignment="1">
      <alignment vertical="top" wrapText="1"/>
    </xf>
    <xf numFmtId="0" fontId="9" fillId="0" borderId="0" xfId="5" applyFont="1" applyBorder="1" applyAlignment="1">
      <alignment horizontal="justify" vertical="top" wrapText="1"/>
    </xf>
    <xf numFmtId="0" fontId="0" fillId="0" borderId="0" xfId="0" applyAlignment="1">
      <alignment horizontal="justify" vertical="top" wrapText="1"/>
    </xf>
    <xf numFmtId="0" fontId="10" fillId="0" borderId="0" xfId="4" applyFont="1" applyBorder="1" applyAlignment="1">
      <alignment vertical="top" wrapText="1"/>
    </xf>
    <xf numFmtId="0" fontId="13" fillId="0" borderId="0" xfId="6" applyFont="1" applyBorder="1" applyAlignment="1">
      <alignment wrapText="1"/>
    </xf>
    <xf numFmtId="4" fontId="19" fillId="0" borderId="8" xfId="6" applyNumberFormat="1" applyFont="1" applyBorder="1" applyAlignment="1">
      <alignment horizontal="center" vertical="center"/>
    </xf>
    <xf numFmtId="4" fontId="19" fillId="0" borderId="8" xfId="6" applyNumberFormat="1" applyFont="1" applyBorder="1" applyAlignment="1">
      <alignment horizontal="right" vertical="center"/>
    </xf>
    <xf numFmtId="0" fontId="13" fillId="0" borderId="0" xfId="6" applyAlignment="1">
      <alignment horizontal="justify" vertical="top" wrapText="1"/>
    </xf>
    <xf numFmtId="0" fontId="13" fillId="0" borderId="0" xfId="6" applyFont="1" applyAlignment="1">
      <alignment horizontal="justify" vertical="top" wrapText="1"/>
    </xf>
    <xf numFmtId="0" fontId="9" fillId="0" borderId="0" xfId="6" applyFont="1" applyAlignment="1">
      <alignment vertical="top"/>
    </xf>
    <xf numFmtId="0" fontId="10" fillId="0" borderId="0" xfId="6" applyFont="1" applyAlignment="1">
      <alignment vertical="top" wrapText="1"/>
    </xf>
    <xf numFmtId="4" fontId="9" fillId="0" borderId="0" xfId="3" applyNumberFormat="1" applyFont="1" applyAlignment="1"/>
    <xf numFmtId="4" fontId="9" fillId="0" borderId="0" xfId="3" applyNumberFormat="1" applyFont="1" applyAlignment="1">
      <alignment horizontal="right"/>
    </xf>
    <xf numFmtId="0" fontId="9" fillId="0" borderId="0" xfId="3" applyFont="1"/>
    <xf numFmtId="0" fontId="9" fillId="0" borderId="0" xfId="4" applyFont="1"/>
    <xf numFmtId="49" fontId="10" fillId="15" borderId="0" xfId="6" applyNumberFormat="1" applyFont="1" applyFill="1" applyAlignment="1">
      <alignment vertical="top"/>
    </xf>
    <xf numFmtId="0" fontId="10" fillId="15" borderId="0" xfId="6" applyFont="1" applyFill="1" applyBorder="1" applyAlignment="1">
      <alignment vertical="top"/>
    </xf>
    <xf numFmtId="4" fontId="10" fillId="15" borderId="0" xfId="6" applyNumberFormat="1" applyFont="1" applyFill="1" applyBorder="1" applyAlignment="1">
      <alignment horizontal="center"/>
    </xf>
    <xf numFmtId="4" fontId="10" fillId="15" borderId="0" xfId="6" applyNumberFormat="1" applyFont="1" applyFill="1" applyBorder="1" applyAlignment="1">
      <alignment horizontal="right"/>
    </xf>
    <xf numFmtId="0" fontId="9" fillId="0" borderId="0" xfId="6" applyFont="1" applyBorder="1" applyAlignment="1">
      <alignment horizontal="center" vertical="top"/>
    </xf>
    <xf numFmtId="0" fontId="9" fillId="0" borderId="0" xfId="6" applyFont="1" applyBorder="1" applyAlignment="1"/>
    <xf numFmtId="0" fontId="9" fillId="0" borderId="0" xfId="6" applyFont="1" applyBorder="1" applyAlignment="1">
      <alignment horizontal="center"/>
    </xf>
    <xf numFmtId="4" fontId="9" fillId="0" borderId="0" xfId="6" applyNumberFormat="1" applyFont="1" applyBorder="1" applyAlignment="1"/>
    <xf numFmtId="0" fontId="19" fillId="0" borderId="8" xfId="6" applyFont="1" applyBorder="1" applyAlignment="1">
      <alignment vertical="center" wrapText="1"/>
    </xf>
    <xf numFmtId="0" fontId="28" fillId="0" borderId="8" xfId="6" applyFont="1" applyBorder="1" applyAlignment="1">
      <alignment vertical="center" wrapText="1"/>
    </xf>
    <xf numFmtId="0" fontId="10" fillId="0" borderId="9" xfId="6" applyFont="1" applyBorder="1" applyAlignment="1">
      <alignment horizontal="center" vertical="top"/>
    </xf>
    <xf numFmtId="0" fontId="10" fillId="0" borderId="10" xfId="6" applyFont="1" applyBorder="1" applyAlignment="1"/>
    <xf numFmtId="0" fontId="9" fillId="0" borderId="10" xfId="6" applyFont="1" applyBorder="1" applyAlignment="1">
      <alignment horizontal="center"/>
    </xf>
    <xf numFmtId="4" fontId="9" fillId="0" borderId="10" xfId="6" applyNumberFormat="1" applyFont="1" applyBorder="1" applyAlignment="1"/>
    <xf numFmtId="0" fontId="10" fillId="0" borderId="0" xfId="3" applyFont="1" applyAlignment="1">
      <alignment horizontal="center" vertical="top"/>
    </xf>
    <xf numFmtId="4" fontId="9" fillId="0" borderId="0" xfId="3" applyNumberFormat="1" applyFont="1" applyBorder="1" applyAlignment="1"/>
    <xf numFmtId="4" fontId="9" fillId="0" borderId="0" xfId="3" applyNumberFormat="1" applyFont="1" applyBorder="1" applyAlignment="1">
      <alignment horizontal="right"/>
    </xf>
    <xf numFmtId="0" fontId="9" fillId="0" borderId="0" xfId="3" applyFont="1" applyBorder="1" applyAlignment="1">
      <alignment horizontal="left"/>
    </xf>
    <xf numFmtId="0" fontId="9" fillId="0" borderId="0" xfId="5" applyFont="1" applyBorder="1" applyAlignment="1">
      <alignment horizontal="left" wrapText="1"/>
    </xf>
    <xf numFmtId="0" fontId="9" fillId="0" borderId="0" xfId="3" applyFont="1" applyAlignment="1">
      <alignment horizontal="center" vertical="top"/>
    </xf>
    <xf numFmtId="0" fontId="9" fillId="0" borderId="0" xfId="4" applyFont="1" applyAlignment="1">
      <alignment horizontal="center" vertical="top"/>
    </xf>
    <xf numFmtId="0" fontId="9" fillId="0" borderId="0" xfId="4" applyFont="1" applyAlignment="1">
      <alignment horizontal="left"/>
    </xf>
    <xf numFmtId="4" fontId="9" fillId="0" borderId="0" xfId="4" applyNumberFormat="1" applyFont="1" applyAlignment="1"/>
    <xf numFmtId="4" fontId="9" fillId="0" borderId="0" xfId="4" applyNumberFormat="1" applyFont="1" applyAlignment="1">
      <alignment horizontal="right"/>
    </xf>
    <xf numFmtId="49" fontId="10" fillId="16" borderId="0" xfId="6" applyNumberFormat="1" applyFont="1" applyFill="1" applyAlignment="1">
      <alignment horizontal="center" vertical="center"/>
    </xf>
    <xf numFmtId="0" fontId="10" fillId="16" borderId="0" xfId="6" applyFont="1" applyFill="1" applyBorder="1" applyAlignment="1">
      <alignment vertical="top"/>
    </xf>
    <xf numFmtId="0" fontId="13" fillId="16" borderId="0" xfId="6" applyFill="1" applyAlignment="1">
      <alignment horizontal="justify" vertical="top" wrapText="1"/>
    </xf>
    <xf numFmtId="4" fontId="9" fillId="16" borderId="0" xfId="4" applyNumberFormat="1" applyFont="1" applyFill="1" applyAlignment="1"/>
    <xf numFmtId="4" fontId="9" fillId="16" borderId="0" xfId="4" applyNumberFormat="1" applyFont="1" applyFill="1" applyAlignment="1">
      <alignment horizontal="right"/>
    </xf>
    <xf numFmtId="16" fontId="9" fillId="0" borderId="0" xfId="6" applyNumberFormat="1" applyFont="1" applyAlignment="1">
      <alignment horizontal="center" vertical="top"/>
    </xf>
    <xf numFmtId="0" fontId="9" fillId="17" borderId="0" xfId="6" applyFont="1" applyFill="1" applyBorder="1" applyAlignment="1">
      <alignment horizontal="center" vertical="top"/>
    </xf>
    <xf numFmtId="0" fontId="29" fillId="0" borderId="0" xfId="6" applyFont="1" applyBorder="1" applyAlignment="1">
      <alignment horizontal="left" wrapText="1"/>
    </xf>
    <xf numFmtId="0" fontId="9" fillId="18" borderId="0" xfId="6" applyFont="1" applyFill="1" applyBorder="1" applyAlignment="1">
      <alignment horizontal="center" vertical="top"/>
    </xf>
    <xf numFmtId="0" fontId="9" fillId="19" borderId="0" xfId="6" applyFont="1" applyFill="1" applyBorder="1" applyAlignment="1">
      <alignment horizontal="center" vertical="top"/>
    </xf>
    <xf numFmtId="0" fontId="9" fillId="20" borderId="0" xfId="6" applyFont="1" applyFill="1" applyBorder="1" applyAlignment="1">
      <alignment horizontal="center" vertical="top"/>
    </xf>
    <xf numFmtId="0" fontId="9" fillId="21" borderId="0" xfId="6" applyFont="1" applyFill="1" applyBorder="1" applyAlignment="1">
      <alignment horizontal="center" vertical="top"/>
    </xf>
    <xf numFmtId="0" fontId="9" fillId="22" borderId="0" xfId="6" applyFont="1" applyFill="1" applyBorder="1" applyAlignment="1">
      <alignment horizontal="center" vertical="top"/>
    </xf>
    <xf numFmtId="0" fontId="9" fillId="0" borderId="0" xfId="6" applyFont="1" applyBorder="1" applyAlignment="1"/>
    <xf numFmtId="0" fontId="9" fillId="0" borderId="0" xfId="6" applyFont="1" applyAlignment="1"/>
    <xf numFmtId="49" fontId="9" fillId="0" borderId="0" xfId="6" applyNumberFormat="1" applyFont="1" applyAlignment="1">
      <alignment horizontal="justify" vertical="top" wrapText="1"/>
    </xf>
    <xf numFmtId="49" fontId="10" fillId="0" borderId="7" xfId="6" applyNumberFormat="1" applyFont="1" applyBorder="1" applyAlignment="1">
      <alignment horizontal="center" vertical="center"/>
    </xf>
    <xf numFmtId="49" fontId="10" fillId="0" borderId="7" xfId="6" applyNumberFormat="1" applyFont="1" applyBorder="1" applyAlignment="1">
      <alignment horizontal="left" vertical="center"/>
    </xf>
    <xf numFmtId="0" fontId="30" fillId="0" borderId="7" xfId="6" applyFont="1" applyBorder="1" applyAlignment="1">
      <alignment horizontal="left"/>
    </xf>
    <xf numFmtId="4" fontId="10" fillId="0" borderId="7" xfId="6" applyNumberFormat="1" applyFont="1" applyBorder="1" applyAlignment="1"/>
    <xf numFmtId="0" fontId="9" fillId="0" borderId="0" xfId="6" applyFont="1" applyBorder="1" applyAlignment="1">
      <alignment vertical="top" wrapText="1"/>
    </xf>
    <xf numFmtId="0" fontId="29" fillId="0" borderId="0" xfId="6" applyFont="1" applyBorder="1" applyAlignment="1">
      <alignment horizontal="left"/>
    </xf>
    <xf numFmtId="0" fontId="9" fillId="0" borderId="0" xfId="3" applyFont="1" applyAlignment="1">
      <alignment vertical="top" wrapText="1"/>
    </xf>
    <xf numFmtId="0" fontId="9" fillId="16" borderId="0" xfId="4" applyFont="1" applyFill="1" applyAlignment="1">
      <alignment horizontal="center" vertical="top"/>
    </xf>
    <xf numFmtId="0" fontId="10" fillId="16" borderId="0" xfId="4" applyFont="1" applyFill="1" applyBorder="1" applyAlignment="1">
      <alignment vertical="top" wrapText="1"/>
    </xf>
    <xf numFmtId="0" fontId="9" fillId="16" borderId="0" xfId="6" applyFont="1" applyFill="1"/>
    <xf numFmtId="4" fontId="9" fillId="16" borderId="0" xfId="6" applyNumberFormat="1" applyFont="1" applyFill="1"/>
    <xf numFmtId="0" fontId="10" fillId="16" borderId="0" xfId="6" applyFont="1" applyFill="1" applyAlignment="1">
      <alignment vertical="top" wrapText="1"/>
    </xf>
    <xf numFmtId="0" fontId="19" fillId="0" borderId="8" xfId="0" applyFont="1" applyBorder="1" applyAlignment="1">
      <alignment vertical="center" wrapText="1"/>
    </xf>
    <xf numFmtId="0" fontId="28" fillId="0" borderId="8" xfId="0" applyFont="1" applyBorder="1" applyAlignment="1">
      <alignment vertical="center" wrapText="1"/>
    </xf>
    <xf numFmtId="49" fontId="10" fillId="23" borderId="0" xfId="0" applyNumberFormat="1" applyFont="1" applyFill="1" applyAlignment="1">
      <alignment vertical="top"/>
    </xf>
    <xf numFmtId="0" fontId="10" fillId="23" borderId="0" xfId="0" applyFont="1" applyFill="1" applyBorder="1" applyAlignment="1">
      <alignment vertical="top"/>
    </xf>
    <xf numFmtId="4" fontId="10" fillId="23" borderId="0" xfId="0" applyNumberFormat="1" applyFont="1" applyFill="1" applyBorder="1" applyAlignment="1">
      <alignment horizontal="center"/>
    </xf>
    <xf numFmtId="4" fontId="10" fillId="23" borderId="0" xfId="0" applyNumberFormat="1" applyFont="1" applyFill="1" applyBorder="1" applyAlignment="1">
      <alignment horizontal="right"/>
    </xf>
    <xf numFmtId="0" fontId="9" fillId="0" borderId="0" xfId="0" applyFont="1" applyBorder="1" applyAlignment="1">
      <alignment horizontal="center" vertical="top"/>
    </xf>
    <xf numFmtId="0" fontId="9" fillId="0" borderId="0" xfId="0" applyFont="1" applyBorder="1" applyAlignment="1"/>
    <xf numFmtId="0" fontId="9" fillId="0" borderId="0" xfId="0" applyFont="1" applyBorder="1" applyAlignment="1">
      <alignment horizontal="center"/>
    </xf>
    <xf numFmtId="4" fontId="9" fillId="0" borderId="0" xfId="0" applyNumberFormat="1" applyFont="1" applyBorder="1" applyAlignment="1"/>
    <xf numFmtId="0" fontId="9" fillId="0" borderId="8" xfId="4" applyFont="1" applyBorder="1" applyAlignment="1">
      <alignment horizontal="center" vertical="top"/>
    </xf>
    <xf numFmtId="0" fontId="9" fillId="0" borderId="8" xfId="4" applyFont="1" applyBorder="1"/>
    <xf numFmtId="0" fontId="9" fillId="0" borderId="8" xfId="3" applyFont="1" applyBorder="1"/>
    <xf numFmtId="0" fontId="9" fillId="0" borderId="8" xfId="4" applyFont="1" applyBorder="1" applyAlignment="1">
      <alignment horizontal="center"/>
    </xf>
    <xf numFmtId="4" fontId="9" fillId="0" borderId="8" xfId="4" applyNumberFormat="1" applyFont="1" applyBorder="1" applyAlignment="1">
      <alignment horizontal="center"/>
    </xf>
    <xf numFmtId="0" fontId="10" fillId="0" borderId="9" xfId="0" applyFont="1" applyBorder="1" applyAlignment="1">
      <alignment horizontal="center" vertical="top"/>
    </xf>
    <xf numFmtId="0" fontId="10" fillId="0" borderId="10" xfId="0" applyFont="1" applyBorder="1" applyAlignment="1"/>
    <xf numFmtId="0" fontId="9" fillId="0" borderId="10" xfId="0" applyFont="1" applyBorder="1" applyAlignment="1">
      <alignment horizontal="center"/>
    </xf>
    <xf numFmtId="4" fontId="9" fillId="0" borderId="10" xfId="0" applyNumberFormat="1" applyFont="1" applyBorder="1" applyAlignment="1"/>
    <xf numFmtId="0" fontId="31" fillId="0" borderId="0" xfId="0" applyFont="1" applyAlignment="1">
      <alignment horizontal="justify" vertical="center"/>
    </xf>
    <xf numFmtId="0" fontId="32" fillId="0" borderId="0" xfId="0" applyFont="1" applyAlignment="1">
      <alignment horizontal="justify" vertical="center"/>
    </xf>
    <xf numFmtId="0" fontId="33" fillId="0" borderId="0" xfId="0" applyFont="1" applyAlignment="1">
      <alignment horizontal="justify" vertical="center"/>
    </xf>
    <xf numFmtId="49" fontId="10" fillId="24" borderId="0" xfId="0" applyNumberFormat="1" applyFont="1" applyFill="1" applyAlignment="1">
      <alignment horizontal="center" vertical="top"/>
    </xf>
    <xf numFmtId="49" fontId="10" fillId="24" borderId="0" xfId="0" applyNumberFormat="1" applyFont="1" applyFill="1" applyAlignment="1">
      <alignment horizontal="left" vertical="top"/>
    </xf>
    <xf numFmtId="49" fontId="9" fillId="24" borderId="0" xfId="0" applyNumberFormat="1" applyFont="1" applyFill="1" applyAlignment="1">
      <alignment horizontal="center" vertical="top"/>
    </xf>
    <xf numFmtId="4" fontId="9" fillId="24" borderId="0" xfId="0" applyNumberFormat="1" applyFont="1" applyFill="1" applyAlignment="1">
      <alignment horizontal="right"/>
    </xf>
    <xf numFmtId="0" fontId="32" fillId="0" borderId="0" xfId="0" applyFont="1" applyAlignment="1">
      <alignment horizontal="left" vertical="top" wrapText="1"/>
    </xf>
    <xf numFmtId="0" fontId="0" fillId="0" borderId="0" xfId="0" applyFont="1" applyAlignment="1">
      <alignment horizontal="left" vertical="top" wrapText="1"/>
    </xf>
    <xf numFmtId="0" fontId="29" fillId="0" borderId="0" xfId="0" applyFont="1" applyBorder="1" applyAlignment="1">
      <alignment horizontal="left" wrapText="1"/>
    </xf>
    <xf numFmtId="0" fontId="9" fillId="17" borderId="0" xfId="0" applyFont="1" applyFill="1" applyBorder="1" applyAlignment="1">
      <alignment horizontal="center" vertical="top"/>
    </xf>
    <xf numFmtId="0" fontId="9" fillId="18" borderId="0" xfId="0" applyFont="1" applyFill="1" applyBorder="1" applyAlignment="1">
      <alignment horizontal="center" vertical="top"/>
    </xf>
    <xf numFmtId="0" fontId="9" fillId="19" borderId="0" xfId="0" applyFont="1" applyFill="1" applyBorder="1" applyAlignment="1">
      <alignment horizontal="center" vertical="top"/>
    </xf>
    <xf numFmtId="0" fontId="9" fillId="20" borderId="0" xfId="0" applyFont="1" applyFill="1" applyBorder="1" applyAlignment="1">
      <alignment horizontal="center" vertical="top"/>
    </xf>
    <xf numFmtId="0" fontId="9" fillId="21" borderId="0" xfId="0" applyFont="1" applyFill="1" applyBorder="1" applyAlignment="1">
      <alignment horizontal="center" vertical="top"/>
    </xf>
    <xf numFmtId="0" fontId="9" fillId="22" borderId="0" xfId="0" applyFont="1" applyFill="1" applyBorder="1" applyAlignment="1">
      <alignment horizontal="center" vertical="top"/>
    </xf>
    <xf numFmtId="0" fontId="9" fillId="0" borderId="10" xfId="0" applyFont="1" applyBorder="1" applyAlignment="1">
      <alignment horizontal="center" vertical="top"/>
    </xf>
    <xf numFmtId="0" fontId="29" fillId="0" borderId="10" xfId="0" applyFont="1" applyBorder="1" applyAlignment="1">
      <alignment horizontal="left"/>
    </xf>
    <xf numFmtId="0" fontId="9" fillId="0" borderId="0" xfId="0" applyFont="1" applyBorder="1" applyAlignment="1">
      <alignment vertical="top" wrapText="1"/>
    </xf>
    <xf numFmtId="0" fontId="29" fillId="0" borderId="0" xfId="0" applyFont="1" applyBorder="1" applyAlignment="1">
      <alignment horizontal="left"/>
    </xf>
    <xf numFmtId="0" fontId="13" fillId="0" borderId="0" xfId="6" applyAlignment="1">
      <alignment horizontal="left" wrapText="1"/>
    </xf>
    <xf numFmtId="49" fontId="10" fillId="16" borderId="0" xfId="6" applyNumberFormat="1" applyFont="1" applyFill="1" applyAlignment="1">
      <alignment vertical="top"/>
    </xf>
    <xf numFmtId="0" fontId="0" fillId="16" borderId="0" xfId="0" applyFill="1" applyAlignment="1">
      <alignment horizontal="justify" vertical="top" wrapText="1"/>
    </xf>
    <xf numFmtId="0" fontId="10" fillId="0" borderId="0" xfId="4" applyFont="1" applyAlignment="1">
      <alignment horizontal="center" vertical="top"/>
    </xf>
    <xf numFmtId="16" fontId="9" fillId="0" borderId="0" xfId="6" applyNumberFormat="1" applyFont="1" applyAlignment="1">
      <alignment horizontal="center" vertical="center"/>
    </xf>
    <xf numFmtId="0" fontId="29" fillId="0" borderId="0" xfId="6" applyFont="1" applyAlignment="1">
      <alignment vertical="top" wrapText="1"/>
    </xf>
    <xf numFmtId="49" fontId="10" fillId="0" borderId="10" xfId="6" applyNumberFormat="1" applyFont="1" applyBorder="1" applyAlignment="1">
      <alignment horizontal="center"/>
    </xf>
    <xf numFmtId="0" fontId="30" fillId="0" borderId="10" xfId="6" applyFont="1" applyBorder="1" applyAlignment="1">
      <alignment horizontal="left"/>
    </xf>
    <xf numFmtId="4" fontId="10" fillId="0" borderId="10" xfId="6" applyNumberFormat="1" applyFont="1" applyBorder="1" applyAlignment="1"/>
    <xf numFmtId="0" fontId="9" fillId="0" borderId="0" xfId="6" applyFont="1" applyAlignment="1">
      <alignment wrapText="1"/>
    </xf>
    <xf numFmtId="0" fontId="9" fillId="0" borderId="10" xfId="6" applyFont="1" applyBorder="1" applyAlignment="1">
      <alignment horizontal="center" vertical="center"/>
    </xf>
    <xf numFmtId="49" fontId="9" fillId="0" borderId="10" xfId="6" applyNumberFormat="1" applyFont="1" applyBorder="1" applyAlignment="1">
      <alignment vertical="center"/>
    </xf>
    <xf numFmtId="0" fontId="29" fillId="0" borderId="10" xfId="6" applyFont="1" applyBorder="1" applyAlignment="1">
      <alignment horizontal="left" vertical="center"/>
    </xf>
    <xf numFmtId="4" fontId="9" fillId="0" borderId="10" xfId="6" applyNumberFormat="1" applyFont="1" applyBorder="1" applyAlignment="1">
      <alignment vertical="center"/>
    </xf>
    <xf numFmtId="0" fontId="9" fillId="0" borderId="10" xfId="6" applyFont="1" applyBorder="1" applyAlignment="1">
      <alignment horizontal="left" vertical="center"/>
    </xf>
    <xf numFmtId="49" fontId="10" fillId="0" borderId="12" xfId="6" applyNumberFormat="1" applyFont="1" applyBorder="1" applyAlignment="1">
      <alignment horizontal="center" vertical="center"/>
    </xf>
    <xf numFmtId="49" fontId="10" fillId="0" borderId="12" xfId="6" applyNumberFormat="1" applyFont="1" applyBorder="1" applyAlignment="1">
      <alignment horizontal="left" vertical="center"/>
    </xf>
    <xf numFmtId="0" fontId="30" fillId="0" borderId="7" xfId="6" applyFont="1" applyBorder="1" applyAlignment="1">
      <alignment horizontal="left" vertical="center"/>
    </xf>
    <xf numFmtId="0" fontId="9" fillId="0" borderId="0" xfId="0" applyFont="1" applyBorder="1"/>
    <xf numFmtId="4" fontId="9" fillId="0" borderId="0" xfId="0" applyNumberFormat="1" applyFont="1" applyBorder="1"/>
    <xf numFmtId="0" fontId="9" fillId="0" borderId="0" xfId="0" applyFont="1" applyBorder="1" applyAlignment="1">
      <alignment horizontal="center"/>
    </xf>
    <xf numFmtId="0" fontId="9" fillId="0" borderId="0" xfId="0" applyFont="1" applyBorder="1" applyAlignment="1">
      <alignment horizontal="center" vertical="top"/>
    </xf>
    <xf numFmtId="4" fontId="9" fillId="0" borderId="0" xfId="0" applyNumberFormat="1" applyFont="1" applyFill="1" applyBorder="1" applyAlignment="1"/>
    <xf numFmtId="0" fontId="7" fillId="0" borderId="0" xfId="0" applyNumberFormat="1" applyFont="1" applyFill="1" applyBorder="1" applyAlignment="1">
      <alignment horizontal="center"/>
    </xf>
    <xf numFmtId="0" fontId="9" fillId="0" borderId="0" xfId="0" applyNumberFormat="1" applyFont="1" applyFill="1" applyBorder="1" applyAlignment="1">
      <alignment vertical="top" wrapText="1"/>
    </xf>
    <xf numFmtId="0" fontId="9" fillId="0" borderId="0" xfId="0" applyNumberFormat="1" applyFont="1" applyFill="1" applyBorder="1" applyAlignment="1">
      <alignment horizontal="center" vertical="top"/>
    </xf>
    <xf numFmtId="4" fontId="9" fillId="0" borderId="7" xfId="0" applyNumberFormat="1" applyFont="1" applyFill="1" applyBorder="1" applyAlignment="1"/>
    <xf numFmtId="0" fontId="7" fillId="0" borderId="7" xfId="0" applyNumberFormat="1" applyFont="1" applyFill="1" applyBorder="1" applyAlignment="1">
      <alignment horizontal="center"/>
    </xf>
    <xf numFmtId="0" fontId="10" fillId="0" borderId="7" xfId="0" applyFont="1" applyFill="1" applyBorder="1" applyAlignment="1"/>
    <xf numFmtId="0" fontId="9" fillId="0" borderId="7" xfId="0" applyNumberFormat="1" applyFont="1" applyFill="1" applyBorder="1" applyAlignment="1">
      <alignment horizontal="center" vertical="top"/>
    </xf>
    <xf numFmtId="0" fontId="9" fillId="0" borderId="0" xfId="0" applyFont="1" applyFill="1" applyBorder="1" applyAlignment="1"/>
    <xf numFmtId="0" fontId="9" fillId="0" borderId="0" xfId="0" applyFont="1" applyFill="1" applyBorder="1" applyAlignment="1">
      <alignment horizontal="left" vertical="top"/>
    </xf>
    <xf numFmtId="0" fontId="9" fillId="0" borderId="0" xfId="0" applyFont="1" applyBorder="1" applyAlignment="1">
      <alignment horizontal="justify" vertical="top" wrapText="1"/>
    </xf>
    <xf numFmtId="4" fontId="7" fillId="0" borderId="0" xfId="0" applyNumberFormat="1" applyFont="1" applyFill="1" applyBorder="1" applyAlignment="1">
      <alignment horizontal="right"/>
    </xf>
    <xf numFmtId="0" fontId="7" fillId="0" borderId="0" xfId="0" applyNumberFormat="1" applyFont="1" applyFill="1" applyBorder="1" applyAlignment="1">
      <alignment horizontal="left" wrapText="1"/>
    </xf>
    <xf numFmtId="0" fontId="9" fillId="3" borderId="0" xfId="0" applyFont="1" applyFill="1" applyBorder="1" applyAlignment="1">
      <alignment horizontal="left" vertical="top"/>
    </xf>
    <xf numFmtId="0" fontId="9" fillId="9" borderId="0" xfId="0" applyFont="1" applyFill="1" applyBorder="1" applyAlignment="1">
      <alignment horizontal="left" vertical="top"/>
    </xf>
    <xf numFmtId="0" fontId="9" fillId="8" borderId="0" xfId="0" applyFont="1" applyFill="1" applyBorder="1" applyAlignment="1">
      <alignment horizontal="left" vertical="top"/>
    </xf>
    <xf numFmtId="0" fontId="9" fillId="7" borderId="0" xfId="0" applyFont="1" applyFill="1" applyBorder="1" applyAlignment="1">
      <alignment horizontal="left" vertical="top"/>
    </xf>
    <xf numFmtId="0" fontId="9" fillId="6" borderId="0" xfId="0" applyFont="1" applyFill="1" applyBorder="1" applyAlignment="1">
      <alignment horizontal="left" vertical="top"/>
    </xf>
    <xf numFmtId="0" fontId="9" fillId="5" borderId="0" xfId="0" applyFont="1" applyFill="1" applyBorder="1" applyAlignment="1">
      <alignment horizontal="left" vertical="top"/>
    </xf>
    <xf numFmtId="0" fontId="9" fillId="4" borderId="0" xfId="0" applyFont="1" applyFill="1" applyBorder="1" applyAlignment="1">
      <alignment horizontal="left" vertical="top"/>
    </xf>
    <xf numFmtId="16" fontId="9" fillId="0" borderId="0" xfId="0" applyNumberFormat="1" applyFont="1" applyFill="1" applyBorder="1" applyAlignment="1">
      <alignment horizontal="left" vertical="top"/>
    </xf>
    <xf numFmtId="0" fontId="9" fillId="0" borderId="0" xfId="0" applyFont="1" applyFill="1" applyBorder="1" applyAlignment="1">
      <alignment wrapText="1"/>
    </xf>
    <xf numFmtId="0" fontId="9" fillId="0" borderId="0" xfId="0" applyFont="1" applyFill="1" applyBorder="1" applyAlignment="1">
      <alignment horizontal="center"/>
    </xf>
    <xf numFmtId="0" fontId="10" fillId="0" borderId="0" xfId="0" applyFont="1" applyFill="1" applyBorder="1" applyAlignment="1"/>
    <xf numFmtId="0" fontId="35" fillId="0" borderId="0" xfId="0" applyNumberFormat="1" applyFont="1" applyFill="1" applyBorder="1" applyAlignment="1">
      <alignment horizontal="justify" vertical="top"/>
    </xf>
    <xf numFmtId="0" fontId="10" fillId="0" borderId="0" xfId="0" applyFont="1" applyFill="1" applyBorder="1" applyAlignment="1">
      <alignment horizontal="left" vertical="top"/>
    </xf>
    <xf numFmtId="0" fontId="9" fillId="0" borderId="0" xfId="0" applyFont="1" applyFill="1" applyBorder="1" applyAlignment="1">
      <alignment horizontal="justify" vertical="top" wrapText="1"/>
    </xf>
    <xf numFmtId="0" fontId="9" fillId="0" borderId="0" xfId="0" applyFont="1"/>
    <xf numFmtId="4" fontId="10" fillId="0" borderId="0" xfId="0" applyNumberFormat="1" applyFont="1"/>
    <xf numFmtId="4" fontId="10" fillId="12" borderId="0" xfId="0" applyNumberFormat="1" applyFont="1" applyFill="1" applyBorder="1" applyAlignment="1">
      <alignment horizontal="right"/>
    </xf>
    <xf numFmtId="4" fontId="10" fillId="12" borderId="0" xfId="0" applyNumberFormat="1" applyFont="1" applyFill="1" applyBorder="1" applyAlignment="1">
      <alignment horizontal="center"/>
    </xf>
    <xf numFmtId="0" fontId="10" fillId="12" borderId="0" xfId="0" applyNumberFormat="1" applyFont="1" applyFill="1" applyBorder="1" applyAlignment="1">
      <alignment vertical="top"/>
    </xf>
    <xf numFmtId="49" fontId="10" fillId="12" borderId="0" xfId="0" applyNumberFormat="1" applyFont="1" applyFill="1" applyAlignment="1">
      <alignment vertical="top"/>
    </xf>
    <xf numFmtId="4" fontId="10" fillId="0" borderId="0" xfId="2" applyFont="1"/>
    <xf numFmtId="4" fontId="10" fillId="0" borderId="0" xfId="2" applyNumberFormat="1" applyFont="1"/>
    <xf numFmtId="4" fontId="10" fillId="0" borderId="0" xfId="2" applyFont="1" applyAlignment="1">
      <alignment horizontal="center"/>
    </xf>
    <xf numFmtId="4" fontId="19" fillId="0" borderId="0" xfId="0" applyNumberFormat="1" applyFont="1"/>
    <xf numFmtId="4" fontId="19" fillId="0" borderId="8" xfId="0" applyNumberFormat="1" applyFont="1" applyBorder="1" applyAlignment="1">
      <alignment horizontal="right" vertical="center"/>
    </xf>
    <xf numFmtId="4" fontId="19" fillId="0" borderId="8" xfId="0" applyNumberFormat="1" applyFont="1" applyBorder="1" applyAlignment="1">
      <alignment horizontal="center" vertical="center"/>
    </xf>
    <xf numFmtId="0" fontId="20" fillId="0" borderId="8" xfId="0" applyNumberFormat="1" applyFont="1" applyFill="1" applyBorder="1" applyAlignment="1">
      <alignment vertical="center" wrapText="1"/>
    </xf>
    <xf numFmtId="49" fontId="19" fillId="0" borderId="8" xfId="0" applyNumberFormat="1" applyFont="1" applyBorder="1" applyAlignment="1">
      <alignment vertical="center"/>
    </xf>
    <xf numFmtId="4" fontId="9" fillId="0" borderId="0" xfId="2" applyFont="1"/>
    <xf numFmtId="4" fontId="9" fillId="0" borderId="0" xfId="2" applyNumberFormat="1" applyFont="1"/>
    <xf numFmtId="4" fontId="9" fillId="0" borderId="0" xfId="2" applyFont="1" applyFill="1"/>
    <xf numFmtId="0" fontId="26" fillId="0" borderId="0" xfId="0" applyFont="1" applyBorder="1" applyAlignment="1">
      <alignment horizontal="justify" vertical="top" wrapText="1"/>
    </xf>
    <xf numFmtId="0" fontId="36" fillId="0" borderId="0" xfId="0" applyFont="1" applyBorder="1" applyAlignment="1">
      <alignment horizontal="justify" vertical="top" wrapText="1"/>
    </xf>
    <xf numFmtId="0" fontId="26" fillId="0" borderId="0" xfId="0" applyFont="1" applyBorder="1" applyAlignment="1">
      <alignment horizontal="left" vertical="top"/>
    </xf>
    <xf numFmtId="0" fontId="9" fillId="0" borderId="0" xfId="0" applyNumberFormat="1" applyFont="1" applyFill="1" applyBorder="1" applyAlignment="1">
      <alignment horizontal="left" vertical="top"/>
    </xf>
    <xf numFmtId="0" fontId="10" fillId="0" borderId="0" xfId="0" applyNumberFormat="1" applyFont="1" applyFill="1" applyBorder="1" applyAlignment="1">
      <alignment vertical="top" wrapText="1"/>
    </xf>
    <xf numFmtId="4" fontId="7" fillId="0" borderId="0" xfId="0" applyNumberFormat="1" applyFont="1" applyFill="1" applyBorder="1" applyAlignment="1">
      <alignment horizontal="right" wrapText="1"/>
    </xf>
    <xf numFmtId="0" fontId="9" fillId="0" borderId="0" xfId="0" applyFont="1" applyFill="1" applyBorder="1"/>
    <xf numFmtId="0" fontId="26" fillId="0" borderId="0" xfId="0" applyNumberFormat="1" applyFont="1" applyFill="1" applyBorder="1" applyAlignment="1">
      <alignment horizontal="center"/>
    </xf>
    <xf numFmtId="4" fontId="26" fillId="0" borderId="0" xfId="0" applyNumberFormat="1" applyFont="1" applyFill="1" applyBorder="1" applyAlignment="1">
      <alignment horizontal="right"/>
    </xf>
    <xf numFmtId="164" fontId="4" fillId="0" borderId="0" xfId="0" applyNumberFormat="1" applyFont="1" applyFill="1" applyAlignment="1">
      <alignment horizontal="right" vertical="center"/>
    </xf>
    <xf numFmtId="0" fontId="9" fillId="25" borderId="0" xfId="1" applyFont="1" applyFill="1" applyAlignment="1" applyProtection="1">
      <alignment vertical="center"/>
    </xf>
    <xf numFmtId="164" fontId="10" fillId="25" borderId="0" xfId="1" applyNumberFormat="1" applyFont="1" applyFill="1" applyBorder="1" applyAlignment="1" applyProtection="1">
      <alignment vertical="center"/>
    </xf>
    <xf numFmtId="0" fontId="9" fillId="25" borderId="0" xfId="1" applyFont="1" applyFill="1" applyBorder="1" applyProtection="1"/>
    <xf numFmtId="0" fontId="9" fillId="26" borderId="0" xfId="1" applyFont="1" applyFill="1" applyAlignment="1" applyProtection="1">
      <alignment vertical="center"/>
    </xf>
    <xf numFmtId="164" fontId="10" fillId="26" borderId="0" xfId="1" applyNumberFormat="1" applyFont="1" applyFill="1" applyBorder="1" applyAlignment="1" applyProtection="1">
      <alignment vertical="center"/>
    </xf>
    <xf numFmtId="0" fontId="9" fillId="26" borderId="0" xfId="1" applyFont="1" applyFill="1" applyBorder="1" applyProtection="1"/>
    <xf numFmtId="164" fontId="9" fillId="0" borderId="0" xfId="1" applyNumberFormat="1" applyFont="1" applyFill="1" applyBorder="1" applyAlignment="1" applyProtection="1">
      <alignment vertical="center"/>
    </xf>
    <xf numFmtId="164" fontId="10" fillId="0" borderId="18" xfId="1" applyNumberFormat="1" applyFont="1" applyBorder="1" applyAlignment="1" applyProtection="1">
      <alignment horizontal="right" vertical="center"/>
    </xf>
    <xf numFmtId="0" fontId="9" fillId="0" borderId="0" xfId="5" applyFont="1" applyBorder="1" applyAlignment="1">
      <alignment horizontal="justify" vertical="top" wrapText="1"/>
    </xf>
    <xf numFmtId="0" fontId="10" fillId="0" borderId="0" xfId="4" applyFont="1" applyBorder="1" applyAlignment="1">
      <alignment vertical="top" wrapText="1"/>
    </xf>
    <xf numFmtId="0" fontId="9" fillId="0" borderId="0" xfId="4" applyFont="1" applyBorder="1" applyAlignment="1">
      <alignment vertical="top" wrapText="1"/>
    </xf>
    <xf numFmtId="0" fontId="9" fillId="0" borderId="0" xfId="5" applyFont="1" applyBorder="1" applyAlignment="1">
      <alignment horizontal="left" wrapText="1"/>
    </xf>
    <xf numFmtId="0" fontId="23" fillId="0" borderId="0" xfId="4" applyFont="1" applyBorder="1" applyAlignment="1">
      <alignment vertical="top" wrapText="1"/>
    </xf>
    <xf numFmtId="0" fontId="9" fillId="0" borderId="0" xfId="6" applyFont="1" applyBorder="1" applyAlignment="1"/>
    <xf numFmtId="0" fontId="9" fillId="0" borderId="6" xfId="5" applyFont="1" applyBorder="1" applyAlignment="1">
      <alignment horizontal="justify" vertical="top" wrapText="1"/>
    </xf>
    <xf numFmtId="0" fontId="9" fillId="0" borderId="0" xfId="5" applyFont="1" applyBorder="1" applyAlignment="1">
      <alignment horizontal="left" vertical="top" wrapText="1"/>
    </xf>
    <xf numFmtId="0" fontId="13" fillId="0" borderId="0" xfId="6" applyFont="1" applyBorder="1" applyAlignment="1">
      <alignment wrapText="1"/>
    </xf>
    <xf numFmtId="0" fontId="0" fillId="0" borderId="0" xfId="0" applyAlignment="1">
      <alignment horizontal="justify" vertical="top" wrapText="1"/>
    </xf>
    <xf numFmtId="0" fontId="13" fillId="0" borderId="0" xfId="6" applyAlignment="1">
      <alignment horizontal="justify" vertical="top" wrapText="1"/>
    </xf>
    <xf numFmtId="0" fontId="13" fillId="0" borderId="0" xfId="6" applyFont="1" applyAlignment="1">
      <alignment horizontal="justify" vertical="top" wrapText="1"/>
    </xf>
    <xf numFmtId="49" fontId="10" fillId="11" borderId="0" xfId="6" applyNumberFormat="1" applyFont="1" applyFill="1" applyAlignment="1">
      <alignment horizontal="center" vertical="center"/>
    </xf>
    <xf numFmtId="0" fontId="13" fillId="11" borderId="0" xfId="6" applyFill="1" applyAlignment="1">
      <alignment horizontal="justify" vertical="top" wrapText="1"/>
    </xf>
    <xf numFmtId="16" fontId="9" fillId="0" borderId="0" xfId="6" quotePrefix="1" applyNumberFormat="1" applyFont="1" applyAlignment="1">
      <alignment horizontal="center" vertical="top"/>
    </xf>
    <xf numFmtId="0" fontId="9" fillId="4" borderId="0" xfId="6" applyFont="1" applyFill="1" applyBorder="1" applyAlignment="1">
      <alignment horizontal="center" vertical="top"/>
    </xf>
    <xf numFmtId="0" fontId="7" fillId="0" borderId="0" xfId="6" applyNumberFormat="1" applyFont="1" applyFill="1" applyBorder="1" applyAlignment="1">
      <alignment horizontal="left" wrapText="1"/>
    </xf>
    <xf numFmtId="0" fontId="9" fillId="5" borderId="0" xfId="6" applyFont="1" applyFill="1" applyBorder="1" applyAlignment="1">
      <alignment horizontal="center" vertical="top"/>
    </xf>
    <xf numFmtId="0" fontId="9" fillId="6" borderId="0" xfId="6" applyFont="1" applyFill="1" applyBorder="1" applyAlignment="1">
      <alignment horizontal="center" vertical="top"/>
    </xf>
    <xf numFmtId="0" fontId="9" fillId="7" borderId="0" xfId="6" applyFont="1" applyFill="1" applyBorder="1" applyAlignment="1">
      <alignment horizontal="center" vertical="top"/>
    </xf>
    <xf numFmtId="0" fontId="9" fillId="8" borderId="0" xfId="6" applyFont="1" applyFill="1" applyBorder="1" applyAlignment="1">
      <alignment horizontal="center" vertical="top"/>
    </xf>
    <xf numFmtId="0" fontId="9" fillId="9" borderId="0" xfId="6" applyFont="1" applyFill="1" applyBorder="1" applyAlignment="1">
      <alignment horizontal="center" vertical="top"/>
    </xf>
    <xf numFmtId="0" fontId="9" fillId="0" borderId="0" xfId="6" applyFont="1" applyFill="1"/>
    <xf numFmtId="4" fontId="9" fillId="0" borderId="0" xfId="6" applyNumberFormat="1" applyFont="1" applyFill="1"/>
    <xf numFmtId="1" fontId="7" fillId="0" borderId="0" xfId="0" applyNumberFormat="1" applyFont="1" applyFill="1" applyAlignment="1">
      <alignment vertical="top" wrapText="1"/>
    </xf>
    <xf numFmtId="1" fontId="7" fillId="0" borderId="0" xfId="0" applyNumberFormat="1" applyFont="1" applyFill="1" applyAlignment="1"/>
    <xf numFmtId="0" fontId="10" fillId="0" borderId="0" xfId="6" applyFont="1" applyFill="1" applyAlignment="1">
      <alignment vertical="top" wrapText="1"/>
    </xf>
    <xf numFmtId="0" fontId="9" fillId="11" borderId="0" xfId="4" applyFont="1" applyFill="1" applyAlignment="1">
      <alignment horizontal="center" vertical="top"/>
    </xf>
    <xf numFmtId="0" fontId="10" fillId="11" borderId="0" xfId="6" applyFont="1" applyFill="1" applyAlignment="1">
      <alignment vertical="top" wrapText="1"/>
    </xf>
    <xf numFmtId="0" fontId="4" fillId="0" borderId="0" xfId="0" applyFont="1" applyAlignment="1">
      <alignment wrapText="1"/>
    </xf>
    <xf numFmtId="49" fontId="10" fillId="0" borderId="7" xfId="6" applyNumberFormat="1" applyFont="1" applyFill="1" applyBorder="1" applyAlignment="1">
      <alignment horizontal="center" vertical="center"/>
    </xf>
    <xf numFmtId="49" fontId="10" fillId="0" borderId="7" xfId="6" applyNumberFormat="1" applyFont="1" applyFill="1" applyBorder="1" applyAlignment="1">
      <alignment horizontal="left" vertical="center"/>
    </xf>
    <xf numFmtId="0" fontId="15" fillId="0" borderId="7" xfId="6" applyNumberFormat="1" applyFont="1" applyFill="1" applyBorder="1" applyAlignment="1">
      <alignment horizontal="left"/>
    </xf>
    <xf numFmtId="4" fontId="10" fillId="0" borderId="7" xfId="6" applyNumberFormat="1" applyFont="1" applyFill="1" applyBorder="1" applyAlignment="1"/>
    <xf numFmtId="0" fontId="9" fillId="0" borderId="0" xfId="4" applyFont="1" applyBorder="1" applyAlignment="1">
      <alignment vertical="top" wrapText="1"/>
    </xf>
    <xf numFmtId="0" fontId="13" fillId="0" borderId="0" xfId="6" applyFont="1" applyBorder="1" applyAlignment="1">
      <alignment wrapText="1"/>
    </xf>
    <xf numFmtId="0" fontId="9" fillId="0" borderId="0" xfId="5" applyFont="1" applyBorder="1" applyAlignment="1">
      <alignment horizontal="justify" vertical="top" wrapText="1"/>
    </xf>
    <xf numFmtId="0" fontId="13" fillId="0" borderId="0" xfId="6" applyFont="1" applyAlignment="1">
      <alignment horizontal="justify" vertical="top" wrapText="1"/>
    </xf>
    <xf numFmtId="0" fontId="13" fillId="0" borderId="0" xfId="6" applyAlignment="1">
      <alignment horizontal="justify" vertical="top" wrapText="1"/>
    </xf>
    <xf numFmtId="0" fontId="10" fillId="0" borderId="0" xfId="4" applyFont="1" applyBorder="1" applyAlignment="1">
      <alignment vertical="top" wrapText="1"/>
    </xf>
    <xf numFmtId="0" fontId="23" fillId="0" borderId="0" xfId="4" applyFont="1" applyBorder="1" applyAlignment="1">
      <alignment vertical="top" wrapText="1"/>
    </xf>
    <xf numFmtId="4" fontId="9" fillId="0" borderId="0" xfId="4" applyNumberFormat="1" applyFont="1" applyFill="1" applyAlignment="1"/>
    <xf numFmtId="0" fontId="9" fillId="0" borderId="6" xfId="5" applyFont="1" applyBorder="1" applyAlignment="1">
      <alignment horizontal="justify" vertical="top" wrapText="1"/>
    </xf>
    <xf numFmtId="0" fontId="9" fillId="0" borderId="0" xfId="6" applyFont="1" applyBorder="1" applyAlignment="1"/>
    <xf numFmtId="0" fontId="10" fillId="16" borderId="0" xfId="6" applyFont="1" applyFill="1" applyBorder="1" applyAlignment="1">
      <alignment vertical="center"/>
    </xf>
    <xf numFmtId="49" fontId="10" fillId="0" borderId="0" xfId="6" applyNumberFormat="1" applyFont="1" applyAlignment="1">
      <alignment horizontal="center" vertical="center"/>
    </xf>
    <xf numFmtId="0" fontId="10" fillId="0" borderId="0" xfId="6" applyFont="1" applyBorder="1" applyAlignment="1">
      <alignment vertical="top"/>
    </xf>
    <xf numFmtId="0" fontId="9" fillId="0" borderId="0" xfId="6" applyFont="1" applyBorder="1" applyAlignment="1">
      <alignment vertical="top" wrapText="1"/>
    </xf>
    <xf numFmtId="49" fontId="10" fillId="0" borderId="0" xfId="6" applyNumberFormat="1" applyFont="1" applyBorder="1" applyAlignment="1">
      <alignment horizontal="left" vertical="top" wrapText="1"/>
    </xf>
    <xf numFmtId="4" fontId="10" fillId="0" borderId="0" xfId="2" applyFont="1" applyAlignment="1">
      <alignment vertical="top"/>
    </xf>
    <xf numFmtId="0" fontId="9" fillId="0" borderId="0" xfId="6" applyFont="1" applyBorder="1" applyAlignment="1">
      <alignment vertical="top"/>
    </xf>
    <xf numFmtId="0" fontId="19" fillId="0" borderId="8" xfId="6" applyFont="1" applyBorder="1" applyAlignment="1">
      <alignment vertical="top" wrapText="1"/>
    </xf>
    <xf numFmtId="0" fontId="10" fillId="0" borderId="10" xfId="6" applyFont="1" applyBorder="1" applyAlignment="1">
      <alignment vertical="top"/>
    </xf>
    <xf numFmtId="0" fontId="29" fillId="0" borderId="0" xfId="6" applyFont="1" applyBorder="1" applyAlignment="1">
      <alignment horizontal="left" vertical="top" wrapText="1"/>
    </xf>
    <xf numFmtId="0" fontId="10" fillId="0" borderId="0" xfId="2" applyNumberFormat="1" applyFont="1"/>
    <xf numFmtId="164" fontId="9" fillId="0" borderId="0" xfId="2" applyNumberFormat="1" applyFont="1"/>
    <xf numFmtId="164" fontId="19" fillId="0" borderId="8" xfId="0" applyNumberFormat="1" applyFont="1" applyBorder="1" applyAlignment="1">
      <alignment horizontal="right" vertical="center"/>
    </xf>
    <xf numFmtId="164" fontId="10" fillId="0" borderId="0" xfId="2" applyNumberFormat="1" applyFont="1"/>
    <xf numFmtId="164" fontId="10" fillId="12" borderId="0" xfId="0" applyNumberFormat="1" applyFont="1" applyFill="1" applyAlignment="1">
      <alignment horizontal="right"/>
    </xf>
    <xf numFmtId="164" fontId="9" fillId="0" borderId="0" xfId="0" applyNumberFormat="1" applyFont="1" applyFill="1" applyBorder="1" applyAlignment="1"/>
    <xf numFmtId="164" fontId="7" fillId="0" borderId="0" xfId="0" applyNumberFormat="1" applyFont="1" applyFill="1" applyBorder="1" applyAlignment="1">
      <alignment horizontal="right"/>
    </xf>
    <xf numFmtId="164" fontId="9" fillId="0" borderId="0" xfId="0" applyNumberFormat="1" applyFont="1" applyFill="1" applyBorder="1"/>
    <xf numFmtId="164" fontId="10" fillId="12" borderId="0" xfId="6" applyNumberFormat="1" applyFont="1" applyFill="1" applyAlignment="1">
      <alignment horizontal="right"/>
    </xf>
    <xf numFmtId="164" fontId="9" fillId="0" borderId="0" xfId="6" applyNumberFormat="1" applyFont="1" applyFill="1" applyBorder="1" applyAlignment="1"/>
    <xf numFmtId="164" fontId="9" fillId="0" borderId="0" xfId="4" applyNumberFormat="1" applyFont="1" applyFill="1"/>
    <xf numFmtId="164" fontId="19" fillId="0" borderId="8" xfId="6" applyNumberFormat="1" applyFont="1" applyBorder="1" applyAlignment="1">
      <alignment horizontal="right" vertical="center"/>
    </xf>
    <xf numFmtId="164" fontId="9" fillId="0" borderId="11" xfId="6" applyNumberFormat="1" applyFont="1" applyFill="1" applyBorder="1"/>
    <xf numFmtId="164" fontId="9" fillId="0" borderId="11" xfId="3" applyNumberFormat="1" applyFont="1" applyFill="1" applyBorder="1" applyAlignment="1">
      <alignment horizontal="right"/>
    </xf>
    <xf numFmtId="164" fontId="9" fillId="0" borderId="0" xfId="6" applyNumberFormat="1" applyFont="1" applyAlignment="1">
      <alignment horizontal="right"/>
    </xf>
    <xf numFmtId="164" fontId="9" fillId="0" borderId="0" xfId="3" applyNumberFormat="1" applyFont="1" applyFill="1" applyAlignment="1">
      <alignment horizontal="right"/>
    </xf>
    <xf numFmtId="164" fontId="9" fillId="11" borderId="0" xfId="4" applyNumberFormat="1" applyFont="1" applyFill="1"/>
    <xf numFmtId="164" fontId="9" fillId="0" borderId="0" xfId="6" applyNumberFormat="1" applyFont="1"/>
    <xf numFmtId="164" fontId="9" fillId="0" borderId="0" xfId="6" applyNumberFormat="1" applyFont="1" applyFill="1"/>
    <xf numFmtId="164" fontId="9" fillId="0" borderId="0" xfId="6" applyNumberFormat="1" applyFont="1" applyFill="1" applyAlignment="1">
      <alignment horizontal="right"/>
    </xf>
    <xf numFmtId="164" fontId="10" fillId="0" borderId="7" xfId="6" applyNumberFormat="1" applyFont="1" applyFill="1" applyBorder="1" applyAlignment="1"/>
    <xf numFmtId="164" fontId="10" fillId="15" borderId="0" xfId="6" applyNumberFormat="1" applyFont="1" applyFill="1" applyAlignment="1">
      <alignment horizontal="right"/>
    </xf>
    <xf numFmtId="164" fontId="9" fillId="0" borderId="0" xfId="6" applyNumberFormat="1" applyFont="1" applyBorder="1" applyAlignment="1"/>
    <xf numFmtId="164" fontId="9" fillId="0" borderId="0" xfId="4" applyNumberFormat="1" applyFont="1"/>
    <xf numFmtId="164" fontId="9" fillId="0" borderId="11" xfId="6" applyNumberFormat="1" applyFont="1" applyBorder="1"/>
    <xf numFmtId="164" fontId="9" fillId="0" borderId="11" xfId="3" applyNumberFormat="1" applyFont="1" applyBorder="1" applyAlignment="1">
      <alignment horizontal="right"/>
    </xf>
    <xf numFmtId="164" fontId="9" fillId="0" borderId="0" xfId="3" applyNumberFormat="1" applyFont="1" applyAlignment="1">
      <alignment horizontal="right"/>
    </xf>
    <xf numFmtId="164" fontId="9" fillId="16" borderId="0" xfId="4" applyNumberFormat="1" applyFont="1" applyFill="1"/>
    <xf numFmtId="164" fontId="9" fillId="16" borderId="0" xfId="6" applyNumberFormat="1" applyFont="1" applyFill="1"/>
    <xf numFmtId="164" fontId="9" fillId="0" borderId="0" xfId="4" applyNumberFormat="1" applyFont="1" applyAlignment="1">
      <alignment horizontal="right"/>
    </xf>
    <xf numFmtId="164" fontId="10" fillId="0" borderId="7" xfId="6" applyNumberFormat="1" applyFont="1" applyBorder="1" applyAlignment="1"/>
    <xf numFmtId="164" fontId="10" fillId="0" borderId="7" xfId="6" applyNumberFormat="1" applyFont="1" applyBorder="1" applyAlignment="1">
      <alignment vertical="center"/>
    </xf>
    <xf numFmtId="164" fontId="9" fillId="0" borderId="10" xfId="6" applyNumberFormat="1" applyFont="1" applyBorder="1" applyAlignment="1"/>
    <xf numFmtId="164" fontId="9" fillId="0" borderId="10" xfId="6" applyNumberFormat="1" applyFont="1" applyBorder="1" applyAlignment="1">
      <alignment vertical="center"/>
    </xf>
    <xf numFmtId="164" fontId="10" fillId="0" borderId="10" xfId="6" applyNumberFormat="1" applyFont="1" applyBorder="1" applyAlignment="1"/>
    <xf numFmtId="164" fontId="19" fillId="0" borderId="8" xfId="0" applyNumberFormat="1" applyFont="1" applyBorder="1" applyAlignment="1">
      <alignment horizontal="right" vertical="center" wrapText="1"/>
    </xf>
    <xf numFmtId="164" fontId="10" fillId="23" borderId="0" xfId="0" applyNumberFormat="1" applyFont="1" applyFill="1" applyAlignment="1">
      <alignment horizontal="right"/>
    </xf>
    <xf numFmtId="164" fontId="9" fillId="0" borderId="8" xfId="4" applyNumberFormat="1" applyFont="1" applyBorder="1" applyAlignment="1">
      <alignment horizontal="center"/>
    </xf>
    <xf numFmtId="164" fontId="9" fillId="24" borderId="0" xfId="3" applyNumberFormat="1" applyFont="1" applyFill="1" applyAlignment="1">
      <alignment horizontal="right"/>
    </xf>
    <xf numFmtId="164" fontId="10" fillId="0" borderId="10" xfId="0" applyNumberFormat="1" applyFont="1" applyBorder="1" applyAlignment="1"/>
    <xf numFmtId="0" fontId="9" fillId="28" borderId="0" xfId="6" applyFont="1" applyFill="1" applyBorder="1" applyAlignment="1">
      <alignment horizontal="center" vertical="top"/>
    </xf>
    <xf numFmtId="0" fontId="9" fillId="29" borderId="0" xfId="0" applyFont="1" applyFill="1" applyBorder="1" applyAlignment="1">
      <alignment horizontal="center" vertical="top"/>
    </xf>
    <xf numFmtId="0" fontId="9" fillId="30" borderId="0" xfId="6" applyFont="1" applyFill="1" applyBorder="1" applyAlignment="1">
      <alignment horizontal="center" vertical="top"/>
    </xf>
    <xf numFmtId="0" fontId="13" fillId="0" borderId="6" xfId="6" applyFont="1" applyBorder="1" applyAlignment="1">
      <alignment horizontal="justify" vertical="top" wrapText="1"/>
    </xf>
    <xf numFmtId="0" fontId="9" fillId="0" borderId="6" xfId="4" applyFont="1" applyBorder="1" applyAlignment="1">
      <alignment vertical="top" wrapText="1"/>
    </xf>
    <xf numFmtId="49" fontId="10" fillId="16" borderId="0" xfId="6" applyNumberFormat="1" applyFont="1" applyFill="1" applyAlignment="1">
      <alignment horizontal="center" vertical="top"/>
    </xf>
    <xf numFmtId="0" fontId="9" fillId="31" borderId="0" xfId="6" applyFont="1" applyFill="1" applyBorder="1" applyAlignment="1">
      <alignment horizontal="center" vertical="top"/>
    </xf>
    <xf numFmtId="0" fontId="9" fillId="0" borderId="0" xfId="0" applyFont="1" applyAlignment="1">
      <alignment horizontal="left" vertical="top" wrapText="1"/>
    </xf>
    <xf numFmtId="4" fontId="38" fillId="0" borderId="0" xfId="2" applyFont="1" applyAlignment="1">
      <alignment horizontal="center"/>
    </xf>
    <xf numFmtId="4" fontId="8" fillId="0" borderId="0" xfId="2" applyFont="1"/>
    <xf numFmtId="4" fontId="8" fillId="0" borderId="0" xfId="2" applyFont="1" applyAlignment="1">
      <alignment horizontal="center"/>
    </xf>
    <xf numFmtId="4" fontId="11" fillId="0" borderId="0" xfId="2" applyNumberFormat="1" applyFont="1"/>
    <xf numFmtId="164" fontId="11" fillId="0" borderId="0" xfId="2" applyNumberFormat="1" applyFont="1"/>
    <xf numFmtId="0" fontId="8" fillId="0" borderId="0" xfId="4" applyFont="1"/>
    <xf numFmtId="4" fontId="38" fillId="0" borderId="0" xfId="2" applyFont="1" applyFill="1" applyAlignment="1">
      <alignment horizontal="center"/>
    </xf>
    <xf numFmtId="0" fontId="11" fillId="0" borderId="0" xfId="4" applyFont="1"/>
    <xf numFmtId="49" fontId="39" fillId="12" borderId="0" xfId="0" applyNumberFormat="1" applyFont="1" applyFill="1" applyAlignment="1">
      <alignment horizontal="center" vertical="top"/>
    </xf>
    <xf numFmtId="0" fontId="39" fillId="12" borderId="0" xfId="0" applyNumberFormat="1" applyFont="1" applyFill="1" applyBorder="1" applyAlignment="1">
      <alignment vertical="top"/>
    </xf>
    <xf numFmtId="4" fontId="39" fillId="12" borderId="0" xfId="0" applyNumberFormat="1" applyFont="1" applyFill="1" applyBorder="1" applyAlignment="1">
      <alignment horizontal="center"/>
    </xf>
    <xf numFmtId="4" fontId="39" fillId="12" borderId="0" xfId="0" applyNumberFormat="1" applyFont="1" applyFill="1" applyBorder="1" applyAlignment="1">
      <alignment horizontal="right"/>
    </xf>
    <xf numFmtId="164" fontId="39" fillId="12" borderId="0" xfId="0" applyNumberFormat="1" applyFont="1" applyFill="1" applyAlignment="1">
      <alignment horizontal="right"/>
    </xf>
    <xf numFmtId="164" fontId="11" fillId="0" borderId="0" xfId="4" applyNumberFormat="1" applyFont="1"/>
    <xf numFmtId="0" fontId="8" fillId="11" borderId="0" xfId="0" applyFont="1" applyFill="1" applyBorder="1" applyAlignment="1">
      <alignment horizontal="center" vertical="top"/>
    </xf>
    <xf numFmtId="0" fontId="8" fillId="11" borderId="0" xfId="0" applyFont="1" applyFill="1" applyBorder="1" applyAlignment="1"/>
    <xf numFmtId="0" fontId="11" fillId="11" borderId="0" xfId="0" applyFont="1" applyFill="1" applyBorder="1" applyAlignment="1">
      <alignment horizontal="center"/>
    </xf>
    <xf numFmtId="4" fontId="11" fillId="11" borderId="0" xfId="0" applyNumberFormat="1" applyFont="1" applyFill="1" applyBorder="1" applyAlignment="1"/>
    <xf numFmtId="164" fontId="11" fillId="11" borderId="0" xfId="0" applyNumberFormat="1" applyFont="1" applyFill="1" applyBorder="1"/>
    <xf numFmtId="164" fontId="11" fillId="11" borderId="0" xfId="4" applyNumberFormat="1" applyFont="1" applyFill="1"/>
    <xf numFmtId="0" fontId="11" fillId="0" borderId="0" xfId="0" applyFont="1" applyFill="1" applyBorder="1" applyAlignment="1">
      <alignment horizontal="center" vertical="top"/>
    </xf>
    <xf numFmtId="0" fontId="11" fillId="0" borderId="0" xfId="0" applyFont="1" applyFill="1" applyBorder="1" applyAlignment="1"/>
    <xf numFmtId="0" fontId="11" fillId="0" borderId="0" xfId="0" applyFont="1" applyFill="1" applyBorder="1" applyAlignment="1">
      <alignment horizontal="center"/>
    </xf>
    <xf numFmtId="4" fontId="11" fillId="0" borderId="0" xfId="0" applyNumberFormat="1" applyFont="1" applyFill="1" applyBorder="1" applyAlignment="1"/>
    <xf numFmtId="164" fontId="11" fillId="0" borderId="0" xfId="0" applyNumberFormat="1" applyFont="1" applyFill="1" applyBorder="1" applyAlignment="1"/>
    <xf numFmtId="49" fontId="19" fillId="0" borderId="8" xfId="6" applyNumberFormat="1" applyFont="1" applyBorder="1" applyAlignment="1">
      <alignment horizontal="center" vertical="center"/>
    </xf>
    <xf numFmtId="0" fontId="8" fillId="0" borderId="9" xfId="0" applyFont="1" applyFill="1" applyBorder="1" applyAlignment="1">
      <alignment horizontal="center" vertical="top"/>
    </xf>
    <xf numFmtId="0" fontId="8" fillId="0" borderId="10" xfId="0" applyFont="1" applyFill="1" applyBorder="1" applyAlignment="1"/>
    <xf numFmtId="0" fontId="11" fillId="0" borderId="10" xfId="0" applyFont="1" applyFill="1" applyBorder="1" applyAlignment="1">
      <alignment horizontal="center"/>
    </xf>
    <xf numFmtId="4" fontId="11" fillId="0" borderId="10" xfId="0" applyNumberFormat="1" applyFont="1" applyFill="1" applyBorder="1" applyAlignment="1"/>
    <xf numFmtId="164" fontId="11" fillId="0" borderId="11" xfId="0" applyNumberFormat="1" applyFont="1" applyFill="1" applyBorder="1"/>
    <xf numFmtId="0" fontId="8" fillId="0" borderId="0" xfId="0" applyFont="1" applyFill="1" applyAlignment="1">
      <alignment horizontal="center" vertical="top"/>
    </xf>
    <xf numFmtId="0" fontId="8" fillId="0" borderId="0" xfId="0" applyFont="1" applyFill="1"/>
    <xf numFmtId="0" fontId="8" fillId="0" borderId="0" xfId="0" applyFont="1" applyFill="1" applyAlignment="1">
      <alignment horizontal="left"/>
    </xf>
    <xf numFmtId="0" fontId="8" fillId="0" borderId="0" xfId="0" applyFont="1" applyFill="1" applyAlignment="1">
      <alignment horizontal="right"/>
    </xf>
    <xf numFmtId="164" fontId="8" fillId="0" borderId="0" xfId="0" applyNumberFormat="1" applyFont="1" applyFill="1" applyAlignment="1">
      <alignment horizontal="right"/>
    </xf>
    <xf numFmtId="0" fontId="11" fillId="0" borderId="0" xfId="4" applyFont="1" applyAlignment="1">
      <alignment horizontal="center" vertical="top"/>
    </xf>
    <xf numFmtId="0" fontId="11" fillId="0" borderId="0" xfId="4" applyFont="1" applyAlignment="1">
      <alignment horizontal="left" vertical="top" wrapText="1"/>
    </xf>
    <xf numFmtId="0" fontId="11" fillId="0" borderId="0" xfId="4" applyNumberFormat="1" applyFont="1" applyAlignment="1">
      <alignment horizontal="left"/>
    </xf>
    <xf numFmtId="0" fontId="11" fillId="0" borderId="0" xfId="4" applyFont="1" applyAlignment="1">
      <alignment horizontal="right"/>
    </xf>
    <xf numFmtId="164" fontId="11" fillId="0" borderId="0" xfId="4" applyNumberFormat="1" applyFont="1" applyAlignment="1">
      <alignment horizontal="right"/>
    </xf>
    <xf numFmtId="0" fontId="8" fillId="32" borderId="7" xfId="4" applyFont="1" applyFill="1" applyBorder="1" applyAlignment="1">
      <alignment horizontal="center" vertical="center"/>
    </xf>
    <xf numFmtId="0" fontId="8" fillId="0" borderId="7" xfId="4" applyFont="1" applyBorder="1" applyAlignment="1">
      <alignment horizontal="left" vertical="center" wrapText="1"/>
    </xf>
    <xf numFmtId="0" fontId="8" fillId="0" borderId="7" xfId="4" applyNumberFormat="1" applyFont="1" applyBorder="1" applyAlignment="1">
      <alignment horizontal="left" vertical="center"/>
    </xf>
    <xf numFmtId="164" fontId="8" fillId="0" borderId="7" xfId="4" applyNumberFormat="1" applyFont="1" applyBorder="1" applyAlignment="1">
      <alignment horizontal="right" vertical="center"/>
    </xf>
    <xf numFmtId="4" fontId="11" fillId="0" borderId="0" xfId="4" applyNumberFormat="1" applyFont="1" applyAlignment="1">
      <alignment horizontal="right"/>
    </xf>
    <xf numFmtId="0" fontId="6" fillId="0" borderId="0" xfId="1" applyFont="1" applyFill="1" applyAlignment="1" applyProtection="1">
      <alignment vertical="top" wrapText="1"/>
    </xf>
    <xf numFmtId="49" fontId="4" fillId="0" borderId="1" xfId="1" applyNumberFormat="1" applyFont="1" applyFill="1" applyBorder="1" applyAlignment="1" applyProtection="1">
      <alignment horizontal="left" vertical="top" wrapText="1"/>
      <protection locked="0"/>
    </xf>
    <xf numFmtId="164" fontId="4" fillId="0" borderId="0" xfId="1" applyNumberFormat="1" applyFont="1" applyFill="1" applyAlignment="1" applyProtection="1">
      <alignment vertical="center"/>
    </xf>
    <xf numFmtId="0" fontId="10" fillId="0" borderId="0" xfId="4" applyFont="1" applyBorder="1" applyAlignment="1">
      <alignment vertical="top" wrapText="1"/>
    </xf>
    <xf numFmtId="4" fontId="9" fillId="0" borderId="0" xfId="4" applyNumberFormat="1" applyFont="1" applyFill="1" applyAlignment="1"/>
    <xf numFmtId="0" fontId="6" fillId="0" borderId="0" xfId="1" applyNumberFormat="1" applyFont="1" applyFill="1" applyAlignment="1" applyProtection="1">
      <alignment vertical="top" wrapText="1"/>
    </xf>
    <xf numFmtId="4" fontId="9" fillId="0" borderId="0" xfId="2" applyFont="1" applyAlignment="1">
      <alignment horizontal="center"/>
    </xf>
    <xf numFmtId="0" fontId="10" fillId="0" borderId="0" xfId="4" applyFont="1"/>
    <xf numFmtId="4" fontId="9" fillId="0" borderId="0" xfId="2" applyFont="1" applyFill="1" applyAlignment="1">
      <alignment horizontal="center"/>
    </xf>
    <xf numFmtId="49" fontId="10" fillId="12" borderId="0" xfId="6" applyNumberFormat="1" applyFont="1" applyFill="1" applyAlignment="1">
      <alignment horizontal="center" vertical="top"/>
    </xf>
    <xf numFmtId="4" fontId="9" fillId="0" borderId="0" xfId="6" applyNumberFormat="1" applyFont="1" applyFill="1" applyBorder="1" applyAlignment="1">
      <alignment horizontal="center"/>
    </xf>
    <xf numFmtId="4" fontId="9" fillId="0" borderId="10" xfId="6" applyNumberFormat="1" applyFont="1" applyFill="1" applyBorder="1" applyAlignment="1">
      <alignment horizontal="center"/>
    </xf>
    <xf numFmtId="4" fontId="9" fillId="0" borderId="0" xfId="6" applyNumberFormat="1" applyFont="1" applyAlignment="1">
      <alignment horizontal="center"/>
    </xf>
    <xf numFmtId="0" fontId="10" fillId="0" borderId="0" xfId="6" quotePrefix="1" applyNumberFormat="1" applyFont="1" applyAlignment="1">
      <alignment horizontal="center" vertical="top"/>
    </xf>
    <xf numFmtId="49" fontId="9" fillId="0" borderId="0" xfId="0" applyNumberFormat="1" applyFont="1" applyAlignment="1">
      <alignment horizontal="center" vertical="top"/>
    </xf>
    <xf numFmtId="4" fontId="9" fillId="0" borderId="0" xfId="0" applyNumberFormat="1" applyFont="1" applyAlignment="1">
      <alignment horizontal="right" vertical="top"/>
    </xf>
    <xf numFmtId="4" fontId="9" fillId="0" borderId="0" xfId="0" applyNumberFormat="1" applyFont="1" applyAlignment="1">
      <alignment horizontal="center" vertical="top"/>
    </xf>
    <xf numFmtId="4" fontId="9" fillId="0" borderId="0" xfId="0" applyNumberFormat="1" applyFont="1" applyFill="1" applyAlignment="1">
      <alignment horizontal="right" vertical="top"/>
    </xf>
    <xf numFmtId="164" fontId="9" fillId="0" borderId="0" xfId="0" applyNumberFormat="1" applyFont="1" applyAlignment="1">
      <alignment horizontal="right" vertical="top"/>
    </xf>
    <xf numFmtId="4" fontId="9" fillId="0" borderId="0" xfId="0" applyNumberFormat="1" applyFont="1" applyAlignment="1">
      <alignment horizontal="justify" vertical="top"/>
    </xf>
    <xf numFmtId="0" fontId="10" fillId="0" borderId="0" xfId="6" applyNumberFormat="1" applyFont="1" applyFill="1" applyBorder="1" applyAlignment="1">
      <alignment vertical="top"/>
    </xf>
    <xf numFmtId="4" fontId="9" fillId="0" borderId="0" xfId="0" applyNumberFormat="1" applyFont="1" applyFill="1" applyBorder="1" applyAlignment="1">
      <alignment horizontal="right" vertical="top"/>
    </xf>
    <xf numFmtId="164" fontId="9" fillId="0" borderId="0" xfId="0" applyNumberFormat="1" applyFont="1" applyFill="1" applyBorder="1" applyAlignment="1">
      <alignment horizontal="right" vertical="top"/>
    </xf>
    <xf numFmtId="0" fontId="9" fillId="0" borderId="0" xfId="0" applyNumberFormat="1" applyFont="1" applyFill="1" applyBorder="1" applyAlignment="1">
      <alignment horizontal="right" vertical="top"/>
    </xf>
    <xf numFmtId="49" fontId="9" fillId="0" borderId="0" xfId="12" applyNumberFormat="1" applyFont="1" applyAlignment="1">
      <alignment horizontal="center" vertical="top"/>
    </xf>
    <xf numFmtId="0" fontId="9" fillId="0" borderId="0" xfId="0" applyNumberFormat="1" applyFont="1" applyFill="1" applyBorder="1" applyAlignment="1">
      <alignment horizontal="left" vertical="top" wrapText="1"/>
    </xf>
    <xf numFmtId="49" fontId="9" fillId="0" borderId="0" xfId="0" applyNumberFormat="1" applyFont="1" applyFill="1" applyAlignment="1">
      <alignment horizontal="justify" vertical="top" wrapText="1"/>
    </xf>
    <xf numFmtId="4" fontId="9" fillId="0" borderId="0" xfId="0" applyNumberFormat="1" applyFont="1" applyAlignment="1">
      <alignment vertical="top"/>
    </xf>
    <xf numFmtId="0" fontId="9" fillId="0" borderId="0" xfId="4" applyFont="1" applyAlignment="1">
      <alignment horizontal="left" vertical="top" wrapText="1"/>
    </xf>
    <xf numFmtId="4" fontId="9" fillId="0" borderId="0" xfId="0" applyNumberFormat="1" applyFont="1" applyFill="1" applyAlignment="1">
      <alignment horizontal="justify" vertical="top"/>
    </xf>
    <xf numFmtId="4" fontId="9" fillId="0" borderId="0" xfId="6" applyNumberFormat="1" applyFont="1" applyAlignment="1">
      <alignment horizontal="right" vertical="top"/>
    </xf>
    <xf numFmtId="164" fontId="9" fillId="0" borderId="0" xfId="6" applyNumberFormat="1" applyFont="1" applyAlignment="1">
      <alignment horizontal="right" vertical="top"/>
    </xf>
    <xf numFmtId="164" fontId="9" fillId="0" borderId="0" xfId="3" applyNumberFormat="1" applyFont="1" applyFill="1" applyAlignment="1">
      <alignment horizontal="right" vertical="top"/>
    </xf>
    <xf numFmtId="164" fontId="9" fillId="0" borderId="0" xfId="0" applyNumberFormat="1" applyFont="1" applyFill="1" applyAlignment="1">
      <alignment vertical="top"/>
    </xf>
    <xf numFmtId="0" fontId="9" fillId="0" borderId="0" xfId="0" applyFont="1" applyFill="1" applyBorder="1" applyAlignment="1">
      <alignment horizontal="center" vertical="top"/>
    </xf>
    <xf numFmtId="0" fontId="7" fillId="0" borderId="0" xfId="0" applyNumberFormat="1" applyFont="1" applyFill="1" applyBorder="1" applyAlignment="1">
      <alignment horizontal="center" vertical="top"/>
    </xf>
    <xf numFmtId="4" fontId="7" fillId="0" borderId="0" xfId="0" applyNumberFormat="1" applyFont="1" applyFill="1" applyBorder="1" applyAlignment="1">
      <alignment horizontal="right" vertical="top"/>
    </xf>
    <xf numFmtId="4" fontId="9" fillId="0" borderId="0" xfId="0" applyNumberFormat="1" applyFont="1" applyFill="1" applyAlignment="1">
      <alignment horizontal="justify" vertical="top" wrapText="1"/>
    </xf>
    <xf numFmtId="49" fontId="9" fillId="0" borderId="0" xfId="0" applyNumberFormat="1" applyFont="1" applyBorder="1" applyAlignment="1">
      <alignment horizontal="center" vertical="top" wrapText="1"/>
    </xf>
    <xf numFmtId="0" fontId="9" fillId="0" borderId="0" xfId="0" applyFont="1" applyBorder="1" applyAlignment="1">
      <alignment horizontal="left" vertical="top" wrapText="1"/>
    </xf>
    <xf numFmtId="0" fontId="9" fillId="0" borderId="0" xfId="13" applyNumberFormat="1" applyFont="1" applyBorder="1" applyAlignment="1">
      <alignment horizontal="center" vertical="top"/>
    </xf>
    <xf numFmtId="164" fontId="9" fillId="0" borderId="0" xfId="0" applyNumberFormat="1" applyFont="1" applyFill="1" applyAlignment="1">
      <alignment horizontal="right"/>
    </xf>
    <xf numFmtId="4" fontId="9" fillId="0" borderId="0" xfId="14" applyNumberFormat="1" applyFont="1" applyBorder="1" applyAlignment="1">
      <alignment horizontal="center" vertical="top"/>
    </xf>
    <xf numFmtId="164" fontId="9" fillId="0" borderId="0" xfId="0" applyNumberFormat="1" applyFont="1" applyBorder="1" applyAlignment="1">
      <alignment vertical="top"/>
    </xf>
    <xf numFmtId="0" fontId="9" fillId="0" borderId="0" xfId="0" applyFont="1" applyFill="1" applyAlignment="1">
      <alignment horizontal="center"/>
    </xf>
    <xf numFmtId="0" fontId="7" fillId="0" borderId="0" xfId="0" applyNumberFormat="1" applyFont="1" applyFill="1" applyBorder="1" applyAlignment="1">
      <alignment horizontal="left" vertical="top" wrapText="1"/>
    </xf>
    <xf numFmtId="0" fontId="7" fillId="0" borderId="0" xfId="0" applyNumberFormat="1" applyFont="1" applyFill="1" applyBorder="1" applyAlignment="1">
      <alignment horizontal="left"/>
    </xf>
    <xf numFmtId="0" fontId="9" fillId="0" borderId="0" xfId="0" applyFont="1" applyFill="1" applyAlignment="1">
      <alignment horizontal="center" vertical="top"/>
    </xf>
    <xf numFmtId="4" fontId="9" fillId="0" borderId="0" xfId="0" applyNumberFormat="1" applyFont="1" applyFill="1" applyAlignment="1">
      <alignment vertical="top"/>
    </xf>
    <xf numFmtId="164" fontId="9" fillId="0" borderId="0" xfId="0" applyNumberFormat="1" applyFont="1" applyFill="1" applyAlignment="1">
      <alignment horizontal="right" vertical="top"/>
    </xf>
    <xf numFmtId="0" fontId="9" fillId="0" borderId="0" xfId="0" applyNumberFormat="1" applyFont="1" applyBorder="1" applyAlignment="1">
      <alignment horizontal="center" vertical="top"/>
    </xf>
    <xf numFmtId="0" fontId="9" fillId="0" borderId="0" xfId="14" applyFont="1" applyBorder="1" applyAlignment="1">
      <alignment horizontal="left" vertical="top" wrapText="1"/>
    </xf>
    <xf numFmtId="4" fontId="9" fillId="0" borderId="0" xfId="0" applyNumberFormat="1" applyFont="1" applyBorder="1" applyAlignment="1">
      <alignment horizontal="center" vertical="top"/>
    </xf>
    <xf numFmtId="0" fontId="9" fillId="0" borderId="0" xfId="0" applyFont="1" applyFill="1"/>
    <xf numFmtId="4" fontId="9" fillId="0" borderId="0" xfId="0" applyNumberFormat="1" applyFont="1" applyFill="1"/>
    <xf numFmtId="0" fontId="9" fillId="0" borderId="0" xfId="0" applyFont="1" applyFill="1" applyAlignment="1">
      <alignment vertical="top" wrapText="1"/>
    </xf>
    <xf numFmtId="4" fontId="9" fillId="0" borderId="0" xfId="0" applyNumberFormat="1" applyFont="1" applyFill="1" applyBorder="1" applyAlignment="1">
      <alignment vertical="top"/>
    </xf>
    <xf numFmtId="4" fontId="9" fillId="0" borderId="0" xfId="0" applyNumberFormat="1" applyFont="1" applyFill="1" applyAlignment="1">
      <alignment horizontal="right"/>
    </xf>
    <xf numFmtId="0" fontId="9" fillId="0" borderId="0" xfId="6" quotePrefix="1" applyNumberFormat="1" applyFont="1" applyBorder="1" applyAlignment="1">
      <alignment horizontal="center" vertical="top"/>
    </xf>
    <xf numFmtId="165" fontId="9" fillId="0" borderId="0" xfId="0" applyNumberFormat="1" applyFont="1" applyFill="1" applyBorder="1"/>
    <xf numFmtId="0" fontId="9" fillId="0" borderId="0" xfId="4" applyFont="1" applyAlignment="1">
      <alignment horizontal="center"/>
    </xf>
    <xf numFmtId="4" fontId="9" fillId="0" borderId="0" xfId="4" applyNumberFormat="1" applyFont="1" applyAlignment="1">
      <alignment horizontal="right" vertical="top"/>
    </xf>
    <xf numFmtId="164" fontId="9" fillId="0" borderId="0" xfId="4" applyNumberFormat="1" applyFont="1" applyAlignment="1">
      <alignment vertical="top"/>
    </xf>
    <xf numFmtId="0" fontId="9" fillId="0" borderId="0" xfId="4" applyNumberFormat="1" applyFont="1" applyAlignment="1">
      <alignment horizontal="left"/>
    </xf>
    <xf numFmtId="0" fontId="9" fillId="0" borderId="0" xfId="6" applyFont="1" applyFill="1" applyAlignment="1">
      <alignment wrapText="1"/>
    </xf>
    <xf numFmtId="49" fontId="10" fillId="0" borderId="7" xfId="4" applyNumberFormat="1" applyFont="1" applyBorder="1" applyAlignment="1">
      <alignment vertical="center"/>
    </xf>
    <xf numFmtId="0" fontId="10" fillId="0" borderId="7" xfId="4" applyNumberFormat="1" applyFont="1" applyBorder="1" applyAlignment="1">
      <alignment vertical="center"/>
    </xf>
    <xf numFmtId="0" fontId="10" fillId="0" borderId="7" xfId="4" applyFont="1" applyBorder="1" applyAlignment="1">
      <alignment vertical="center"/>
    </xf>
    <xf numFmtId="4" fontId="10" fillId="0" borderId="7" xfId="4" applyNumberFormat="1" applyFont="1" applyBorder="1" applyAlignment="1">
      <alignment vertical="center"/>
    </xf>
    <xf numFmtId="164" fontId="10" fillId="0" borderId="7" xfId="4" applyNumberFormat="1" applyFont="1" applyBorder="1" applyAlignment="1">
      <alignment vertical="center"/>
    </xf>
    <xf numFmtId="164" fontId="10" fillId="0" borderId="7" xfId="4" applyNumberFormat="1" applyFont="1" applyBorder="1" applyAlignment="1">
      <alignment horizontal="right" vertical="center"/>
    </xf>
    <xf numFmtId="164" fontId="9" fillId="2" borderId="0" xfId="0" applyNumberFormat="1" applyFont="1" applyFill="1" applyAlignment="1">
      <alignment horizontal="right" vertical="top"/>
    </xf>
    <xf numFmtId="164" fontId="9" fillId="2" borderId="0" xfId="0" applyNumberFormat="1" applyFont="1" applyFill="1" applyAlignment="1">
      <alignment vertical="top"/>
    </xf>
    <xf numFmtId="4" fontId="9" fillId="0" borderId="0" xfId="0" applyNumberFormat="1" applyFont="1" applyBorder="1" applyAlignment="1">
      <alignment horizontal="justify" vertical="top"/>
    </xf>
    <xf numFmtId="0" fontId="9" fillId="0" borderId="0" xfId="0" applyFont="1" applyFill="1" applyAlignment="1">
      <alignment horizontal="justify" vertical="top" wrapText="1"/>
    </xf>
    <xf numFmtId="0" fontId="10" fillId="0" borderId="0" xfId="0" applyFont="1" applyProtection="1"/>
    <xf numFmtId="0" fontId="9" fillId="0" borderId="0" xfId="0" applyFont="1" applyProtection="1"/>
    <xf numFmtId="0" fontId="9" fillId="0" borderId="0" xfId="0" applyFont="1" applyAlignment="1" applyProtection="1">
      <alignment wrapText="1"/>
    </xf>
    <xf numFmtId="49" fontId="9" fillId="0" borderId="0" xfId="0" applyNumberFormat="1" applyFont="1" applyFill="1" applyAlignment="1">
      <alignment horizontal="center" vertical="center"/>
    </xf>
    <xf numFmtId="4" fontId="9" fillId="0" borderId="0" xfId="0" applyNumberFormat="1" applyFont="1" applyFill="1" applyAlignment="1">
      <alignment horizontal="justify" vertical="center"/>
    </xf>
    <xf numFmtId="4" fontId="9" fillId="0" borderId="0" xfId="0" applyNumberFormat="1" applyFont="1" applyFill="1" applyAlignment="1">
      <alignment horizontal="right" vertical="center"/>
    </xf>
    <xf numFmtId="164" fontId="9" fillId="0" borderId="0" xfId="0" applyNumberFormat="1" applyFont="1" applyFill="1" applyAlignment="1">
      <alignment horizontal="right" vertical="center"/>
    </xf>
    <xf numFmtId="49" fontId="9" fillId="0" borderId="0" xfId="0" applyNumberFormat="1" applyFont="1" applyAlignment="1">
      <alignment horizontal="center" vertical="center"/>
    </xf>
    <xf numFmtId="4" fontId="9" fillId="0" borderId="0" xfId="0" applyNumberFormat="1" applyFont="1" applyAlignment="1">
      <alignment horizontal="justify" vertical="center"/>
    </xf>
    <xf numFmtId="4" fontId="9" fillId="0" borderId="0" xfId="0" applyNumberFormat="1" applyFont="1" applyAlignment="1">
      <alignment horizontal="right" vertical="center"/>
    </xf>
    <xf numFmtId="164" fontId="9" fillId="0" borderId="0" xfId="0" applyNumberFormat="1" applyFont="1" applyAlignment="1">
      <alignment horizontal="right" vertical="center"/>
    </xf>
    <xf numFmtId="49" fontId="9" fillId="0" borderId="0" xfId="0" applyNumberFormat="1" applyFont="1" applyFill="1" applyAlignment="1">
      <alignment horizontal="center" vertical="top"/>
    </xf>
    <xf numFmtId="4" fontId="9" fillId="0" borderId="0" xfId="0" applyNumberFormat="1" applyFont="1" applyFill="1" applyBorder="1" applyAlignment="1">
      <alignment horizontal="justify" vertical="top"/>
    </xf>
    <xf numFmtId="49" fontId="9" fillId="0" borderId="0" xfId="0" applyNumberFormat="1" applyFont="1" applyFill="1" applyBorder="1" applyAlignment="1">
      <alignment horizontal="center" vertical="center"/>
    </xf>
    <xf numFmtId="4" fontId="9" fillId="0" borderId="0" xfId="0" applyNumberFormat="1" applyFont="1" applyFill="1" applyBorder="1" applyAlignment="1">
      <alignment horizontal="justify" vertical="center"/>
    </xf>
    <xf numFmtId="4" fontId="9" fillId="0" borderId="0" xfId="0" applyNumberFormat="1" applyFont="1" applyFill="1" applyBorder="1" applyAlignment="1">
      <alignment horizontal="right" vertical="center"/>
    </xf>
    <xf numFmtId="164" fontId="9" fillId="0" borderId="0" xfId="0" applyNumberFormat="1" applyFont="1" applyFill="1" applyBorder="1" applyAlignment="1">
      <alignment horizontal="right" vertical="center"/>
    </xf>
    <xf numFmtId="0" fontId="9" fillId="0" borderId="0" xfId="0" applyFont="1" applyFill="1" applyAlignment="1">
      <alignment horizontal="right"/>
    </xf>
    <xf numFmtId="0" fontId="26" fillId="0" borderId="0" xfId="0" applyFont="1" applyFill="1" applyAlignment="1">
      <alignment horizontal="right"/>
    </xf>
    <xf numFmtId="0" fontId="26" fillId="0" borderId="0" xfId="0" applyFont="1" applyFill="1"/>
    <xf numFmtId="0" fontId="9" fillId="0" borderId="0" xfId="4" applyNumberFormat="1" applyFont="1" applyAlignment="1">
      <alignment horizontal="center"/>
    </xf>
    <xf numFmtId="0" fontId="9" fillId="0" borderId="0" xfId="4" applyFont="1" applyAlignment="1">
      <alignment horizontal="right"/>
    </xf>
    <xf numFmtId="49" fontId="10" fillId="0" borderId="7" xfId="4" applyNumberFormat="1" applyFont="1" applyBorder="1" applyAlignment="1">
      <alignment horizontal="left" vertical="center"/>
    </xf>
    <xf numFmtId="0" fontId="10" fillId="0" borderId="7" xfId="4" applyNumberFormat="1" applyFont="1" applyBorder="1" applyAlignment="1">
      <alignment horizontal="left" vertical="center"/>
    </xf>
    <xf numFmtId="0" fontId="10" fillId="0" borderId="7" xfId="4" applyFont="1" applyBorder="1" applyAlignment="1">
      <alignment horizontal="left" vertical="center"/>
    </xf>
    <xf numFmtId="164" fontId="9" fillId="0" borderId="0" xfId="0" applyNumberFormat="1" applyFont="1" applyFill="1" applyBorder="1" applyAlignment="1">
      <alignment horizontal="right"/>
    </xf>
    <xf numFmtId="0" fontId="4" fillId="0" borderId="0" xfId="0" applyFont="1" applyAlignment="1">
      <alignment vertical="top" wrapText="1"/>
    </xf>
    <xf numFmtId="4" fontId="9" fillId="0" borderId="0" xfId="4" applyNumberFormat="1" applyFont="1" applyFill="1" applyAlignment="1"/>
    <xf numFmtId="10" fontId="9" fillId="0" borderId="0" xfId="1" applyNumberFormat="1" applyFont="1" applyFill="1" applyAlignment="1" applyProtection="1">
      <alignment vertical="center"/>
      <protection locked="0"/>
    </xf>
    <xf numFmtId="4" fontId="9" fillId="0" borderId="0" xfId="4" applyNumberFormat="1" applyFont="1" applyFill="1" applyAlignment="1"/>
    <xf numFmtId="0" fontId="9" fillId="0" borderId="0" xfId="0" applyFont="1" applyBorder="1" applyAlignment="1">
      <alignment horizontal="left" vertical="top"/>
    </xf>
    <xf numFmtId="0" fontId="9" fillId="0" borderId="0" xfId="5" applyFont="1" applyBorder="1" applyAlignment="1">
      <alignment horizontal="left" vertical="justify" wrapText="1"/>
    </xf>
    <xf numFmtId="0" fontId="10" fillId="0" borderId="0" xfId="4" applyFont="1" applyBorder="1" applyAlignment="1">
      <alignment vertical="top" wrapText="1"/>
    </xf>
    <xf numFmtId="0" fontId="9" fillId="0" borderId="0" xfId="4" applyFont="1" applyBorder="1" applyAlignment="1">
      <alignment vertical="top" wrapText="1"/>
    </xf>
    <xf numFmtId="0" fontId="13" fillId="0" borderId="0" xfId="6" applyFont="1" applyBorder="1" applyAlignment="1">
      <alignment wrapText="1"/>
    </xf>
    <xf numFmtId="0" fontId="9" fillId="0" borderId="0" xfId="5" applyFont="1" applyBorder="1" applyAlignment="1">
      <alignment horizontal="justify" vertical="top" wrapText="1"/>
    </xf>
    <xf numFmtId="0" fontId="13" fillId="0" borderId="0" xfId="6" applyAlignment="1">
      <alignment horizontal="justify" vertical="top" wrapText="1"/>
    </xf>
    <xf numFmtId="0" fontId="13" fillId="0" borderId="0" xfId="6" applyFont="1" applyAlignment="1">
      <alignment horizontal="justify" vertical="top" wrapText="1"/>
    </xf>
    <xf numFmtId="4" fontId="9" fillId="0" borderId="0" xfId="4" applyNumberFormat="1" applyFont="1" applyFill="1" applyAlignment="1"/>
    <xf numFmtId="0" fontId="9" fillId="0" borderId="0" xfId="6" applyFont="1" applyBorder="1" applyAlignment="1"/>
    <xf numFmtId="0" fontId="9" fillId="0" borderId="0" xfId="6" applyFont="1" applyBorder="1" applyAlignment="1">
      <alignment vertical="top" wrapText="1"/>
    </xf>
    <xf numFmtId="0" fontId="9" fillId="0" borderId="6" xfId="4" applyFont="1" applyBorder="1" applyAlignment="1">
      <alignment vertical="top" wrapText="1"/>
    </xf>
    <xf numFmtId="0" fontId="13" fillId="0" borderId="0" xfId="6" applyFont="1" applyBorder="1" applyAlignment="1">
      <alignment wrapText="1"/>
    </xf>
    <xf numFmtId="0" fontId="13" fillId="0" borderId="0" xfId="6" applyFont="1" applyAlignment="1">
      <alignment horizontal="justify" vertical="top" wrapText="1"/>
    </xf>
    <xf numFmtId="0" fontId="13" fillId="0" borderId="0" xfId="6" applyAlignment="1">
      <alignment horizontal="justify" vertical="top" wrapText="1"/>
    </xf>
    <xf numFmtId="4" fontId="9" fillId="0" borderId="0" xfId="4" applyNumberFormat="1" applyFont="1" applyFill="1" applyAlignment="1"/>
    <xf numFmtId="0" fontId="9" fillId="0" borderId="0" xfId="6" applyFont="1" applyBorder="1" applyAlignment="1"/>
    <xf numFmtId="0" fontId="9" fillId="0" borderId="0" xfId="6" applyFont="1" applyBorder="1" applyAlignment="1">
      <alignment vertical="top" wrapText="1"/>
    </xf>
    <xf numFmtId="0" fontId="10" fillId="0" borderId="6" xfId="6" applyFont="1" applyBorder="1" applyAlignment="1">
      <alignment horizontal="left" vertical="top" wrapText="1"/>
    </xf>
    <xf numFmtId="0" fontId="9" fillId="0" borderId="6" xfId="6" applyFont="1" applyBorder="1" applyAlignment="1">
      <alignment horizontal="left"/>
    </xf>
    <xf numFmtId="49" fontId="10" fillId="33" borderId="0" xfId="6" applyNumberFormat="1" applyFont="1" applyFill="1" applyAlignment="1">
      <alignment horizontal="center" vertical="center"/>
    </xf>
    <xf numFmtId="0" fontId="10" fillId="33" borderId="0" xfId="6" applyFont="1" applyFill="1" applyBorder="1" applyAlignment="1">
      <alignment vertical="top"/>
    </xf>
    <xf numFmtId="0" fontId="13" fillId="33" borderId="0" xfId="6" applyFill="1" applyAlignment="1">
      <alignment horizontal="justify" vertical="top" wrapText="1"/>
    </xf>
    <xf numFmtId="4" fontId="9" fillId="33" borderId="0" xfId="4" applyNumberFormat="1" applyFont="1" applyFill="1" applyAlignment="1"/>
    <xf numFmtId="4" fontId="9" fillId="33" borderId="0" xfId="4" applyNumberFormat="1" applyFont="1" applyFill="1" applyAlignment="1">
      <alignment horizontal="right"/>
    </xf>
    <xf numFmtId="4" fontId="9" fillId="0" borderId="0" xfId="16" applyFont="1"/>
    <xf numFmtId="4" fontId="10" fillId="0" borderId="0" xfId="16" applyFont="1"/>
    <xf numFmtId="164" fontId="10" fillId="0" borderId="0" xfId="16" applyNumberFormat="1" applyFont="1" applyAlignment="1">
      <alignment horizontal="center"/>
    </xf>
    <xf numFmtId="4" fontId="9" fillId="0" borderId="0" xfId="16" applyNumberFormat="1" applyFont="1" applyAlignment="1">
      <alignment horizontal="right"/>
    </xf>
    <xf numFmtId="4" fontId="9" fillId="0" borderId="0" xfId="16" applyNumberFormat="1" applyFont="1" applyAlignment="1">
      <alignment horizontal="right" vertical="center"/>
    </xf>
    <xf numFmtId="4" fontId="9" fillId="0" borderId="0" xfId="16" applyFont="1" applyFill="1"/>
    <xf numFmtId="49" fontId="10" fillId="15" borderId="0" xfId="6" applyNumberFormat="1" applyFont="1" applyFill="1" applyAlignment="1">
      <alignment horizontal="center" vertical="center"/>
    </xf>
    <xf numFmtId="0" fontId="10" fillId="15" borderId="0" xfId="6" applyFont="1" applyFill="1" applyBorder="1" applyAlignment="1">
      <alignment vertical="center"/>
    </xf>
    <xf numFmtId="164" fontId="10" fillId="15" borderId="0" xfId="6" applyNumberFormat="1" applyFont="1" applyFill="1" applyBorder="1" applyAlignment="1">
      <alignment horizontal="center"/>
    </xf>
    <xf numFmtId="164" fontId="9" fillId="0" borderId="0" xfId="16" applyNumberFormat="1" applyFont="1"/>
    <xf numFmtId="49" fontId="10" fillId="35" borderId="0" xfId="6" applyNumberFormat="1" applyFont="1" applyFill="1" applyAlignment="1">
      <alignment horizontal="center" vertical="center"/>
    </xf>
    <xf numFmtId="0" fontId="10" fillId="36" borderId="0" xfId="17" applyNumberFormat="1" applyFont="1" applyFill="1" applyBorder="1" applyAlignment="1">
      <alignment vertical="center"/>
    </xf>
    <xf numFmtId="4" fontId="9" fillId="36" borderId="0" xfId="0" applyNumberFormat="1" applyFont="1" applyFill="1" applyAlignment="1">
      <alignment vertical="center"/>
    </xf>
    <xf numFmtId="164" fontId="10" fillId="35" borderId="0" xfId="6" applyNumberFormat="1" applyFont="1" applyFill="1" applyBorder="1" applyAlignment="1">
      <alignment horizontal="right" vertical="center" wrapText="1"/>
    </xf>
    <xf numFmtId="0" fontId="0" fillId="36" borderId="0" xfId="0" applyFill="1" applyAlignment="1">
      <alignment vertical="center" wrapText="1"/>
    </xf>
    <xf numFmtId="4" fontId="9" fillId="0" borderId="0" xfId="0" applyNumberFormat="1" applyFont="1" applyAlignment="1">
      <alignment vertical="center"/>
    </xf>
    <xf numFmtId="164" fontId="10" fillId="0" borderId="0" xfId="16" applyNumberFormat="1" applyFont="1" applyAlignment="1">
      <alignment horizontal="right"/>
    </xf>
    <xf numFmtId="49" fontId="9" fillId="35" borderId="0" xfId="6" applyNumberFormat="1" applyFont="1" applyFill="1" applyAlignment="1">
      <alignment horizontal="center" vertical="center"/>
    </xf>
    <xf numFmtId="0" fontId="9" fillId="0" borderId="0" xfId="17" applyNumberFormat="1" applyFont="1" applyFill="1" applyBorder="1" applyAlignment="1">
      <alignment horizontal="left" vertical="center"/>
    </xf>
    <xf numFmtId="4" fontId="9" fillId="0" borderId="0" xfId="16" applyFont="1" applyAlignment="1">
      <alignment horizontal="left" vertical="center"/>
    </xf>
    <xf numFmtId="164" fontId="9" fillId="0" borderId="0" xfId="16" applyNumberFormat="1" applyFont="1" applyAlignment="1">
      <alignment horizontal="right" vertical="center"/>
    </xf>
    <xf numFmtId="4" fontId="9" fillId="0" borderId="0" xfId="16" applyFont="1" applyAlignment="1">
      <alignment horizontal="center" vertical="center"/>
    </xf>
    <xf numFmtId="0" fontId="9" fillId="0" borderId="0" xfId="0" applyFont="1" applyBorder="1" applyAlignment="1">
      <alignment horizontal="right" vertical="top"/>
    </xf>
    <xf numFmtId="0" fontId="9" fillId="0" borderId="0" xfId="0" applyFont="1" applyBorder="1" applyAlignment="1">
      <alignment vertical="top"/>
    </xf>
    <xf numFmtId="4" fontId="9" fillId="0" borderId="0" xfId="0" applyNumberFormat="1" applyFont="1" applyBorder="1" applyAlignment="1">
      <alignment horizontal="right"/>
    </xf>
    <xf numFmtId="49" fontId="10" fillId="35" borderId="7" xfId="6" applyNumberFormat="1" applyFont="1" applyFill="1" applyBorder="1" applyAlignment="1">
      <alignment horizontal="center" vertical="center"/>
    </xf>
    <xf numFmtId="0" fontId="10" fillId="36" borderId="7" xfId="17" applyNumberFormat="1" applyFont="1" applyFill="1" applyBorder="1" applyAlignment="1">
      <alignment vertical="center"/>
    </xf>
    <xf numFmtId="0" fontId="10" fillId="36" borderId="7" xfId="0" applyFont="1" applyFill="1" applyBorder="1" applyAlignment="1">
      <alignment horizontal="center" vertical="center"/>
    </xf>
    <xf numFmtId="164" fontId="10" fillId="36" borderId="7" xfId="0" applyNumberFormat="1" applyFont="1" applyFill="1" applyBorder="1" applyAlignment="1">
      <alignment horizontal="right" vertical="center"/>
    </xf>
    <xf numFmtId="4" fontId="10" fillId="36" borderId="7" xfId="0" applyNumberFormat="1" applyFont="1" applyFill="1" applyBorder="1" applyAlignment="1">
      <alignment horizontal="center" vertical="center"/>
    </xf>
    <xf numFmtId="4" fontId="10" fillId="0" borderId="0" xfId="0" applyNumberFormat="1" applyFont="1" applyBorder="1" applyAlignment="1">
      <alignment horizontal="center" vertical="center"/>
    </xf>
    <xf numFmtId="0" fontId="10" fillId="0" borderId="0" xfId="0" applyFont="1" applyBorder="1" applyAlignment="1">
      <alignment vertical="top" wrapText="1"/>
    </xf>
    <xf numFmtId="0" fontId="10" fillId="0" borderId="0" xfId="0" applyFont="1" applyBorder="1" applyAlignment="1">
      <alignment horizontal="right" vertical="top"/>
    </xf>
    <xf numFmtId="4" fontId="10" fillId="0" borderId="0" xfId="0" applyNumberFormat="1" applyFont="1" applyBorder="1" applyAlignment="1">
      <alignment horizontal="right"/>
    </xf>
    <xf numFmtId="0" fontId="10" fillId="0" borderId="0" xfId="0" applyFont="1" applyBorder="1"/>
    <xf numFmtId="0" fontId="9" fillId="0" borderId="0" xfId="0" applyFont="1" applyBorder="1" applyAlignment="1">
      <alignment horizontal="justify" vertical="top"/>
    </xf>
    <xf numFmtId="0" fontId="9" fillId="0" borderId="0" xfId="0" applyFont="1" applyBorder="1" applyAlignment="1">
      <alignment horizontal="justify"/>
    </xf>
    <xf numFmtId="4" fontId="9" fillId="0" borderId="0" xfId="0" applyNumberFormat="1" applyFont="1" applyBorder="1" applyAlignment="1">
      <alignment horizontal="right" vertical="top"/>
    </xf>
    <xf numFmtId="4" fontId="9" fillId="0" borderId="0" xfId="0" applyNumberFormat="1" applyFont="1" applyFill="1" applyBorder="1" applyAlignment="1">
      <alignment horizontal="right"/>
    </xf>
    <xf numFmtId="4" fontId="9" fillId="0" borderId="0" xfId="0" applyNumberFormat="1" applyFont="1" applyBorder="1" applyAlignment="1">
      <alignment horizontal="right" vertical="center"/>
    </xf>
    <xf numFmtId="166" fontId="9" fillId="0" borderId="0" xfId="0" applyNumberFormat="1" applyFont="1" applyBorder="1" applyAlignment="1">
      <alignment horizontal="justify" vertical="top"/>
    </xf>
    <xf numFmtId="49" fontId="9" fillId="0" borderId="0" xfId="0" applyNumberFormat="1" applyFont="1" applyBorder="1" applyAlignment="1">
      <alignment horizontal="justify" vertical="top"/>
    </xf>
    <xf numFmtId="4" fontId="10" fillId="0" borderId="0" xfId="0" applyNumberFormat="1" applyFont="1" applyFill="1" applyBorder="1" applyAlignment="1">
      <alignment horizontal="right" vertical="top" wrapText="1"/>
    </xf>
    <xf numFmtId="4" fontId="10" fillId="0" borderId="0" xfId="0" applyNumberFormat="1" applyFont="1" applyBorder="1" applyAlignment="1">
      <alignment horizontal="right" vertical="center"/>
    </xf>
    <xf numFmtId="0" fontId="9" fillId="0" borderId="0" xfId="0" applyFont="1" applyFill="1" applyBorder="1" applyAlignment="1">
      <alignment horizontal="justify" vertical="top"/>
    </xf>
    <xf numFmtId="0" fontId="10" fillId="0" borderId="0" xfId="0" applyFont="1" applyBorder="1" applyAlignment="1">
      <alignment horizontal="justify" vertical="top"/>
    </xf>
    <xf numFmtId="4" fontId="10" fillId="0" borderId="0" xfId="0" applyNumberFormat="1" applyFont="1" applyAlignment="1">
      <alignment horizontal="right" vertical="top" wrapText="1"/>
    </xf>
    <xf numFmtId="4" fontId="9" fillId="0" borderId="0" xfId="0" applyNumberFormat="1" applyFont="1" applyAlignment="1">
      <alignment horizontal="justify" vertical="top" wrapText="1"/>
    </xf>
    <xf numFmtId="4" fontId="10" fillId="0" borderId="0" xfId="0" applyNumberFormat="1" applyFont="1" applyAlignment="1">
      <alignment horizontal="right"/>
    </xf>
    <xf numFmtId="4" fontId="10" fillId="0" borderId="0" xfId="16" applyFont="1" applyAlignment="1">
      <alignment horizontal="center"/>
    </xf>
    <xf numFmtId="4" fontId="9" fillId="0" borderId="0" xfId="16" applyNumberFormat="1" applyFont="1"/>
    <xf numFmtId="164" fontId="9" fillId="0" borderId="0" xfId="16" applyNumberFormat="1" applyFont="1" applyAlignment="1">
      <alignment horizontal="right"/>
    </xf>
    <xf numFmtId="49" fontId="19" fillId="0" borderId="8" xfId="17" applyNumberFormat="1" applyFont="1" applyBorder="1" applyAlignment="1">
      <alignment vertical="center"/>
    </xf>
    <xf numFmtId="0" fontId="19" fillId="0" borderId="8" xfId="17" applyNumberFormat="1" applyFont="1" applyBorder="1" applyAlignment="1">
      <alignment vertical="center" wrapText="1"/>
    </xf>
    <xf numFmtId="0" fontId="20" fillId="0" borderId="8" xfId="17" applyNumberFormat="1" applyFont="1" applyFill="1" applyBorder="1" applyAlignment="1">
      <alignment vertical="center" wrapText="1"/>
    </xf>
    <xf numFmtId="4" fontId="10" fillId="0" borderId="0" xfId="16" applyNumberFormat="1" applyFont="1" applyAlignment="1">
      <alignment horizontal="right"/>
    </xf>
    <xf numFmtId="164" fontId="10" fillId="0" borderId="0" xfId="16" applyNumberFormat="1" applyFont="1" applyAlignment="1">
      <alignment horizontal="right" vertical="center"/>
    </xf>
    <xf numFmtId="49" fontId="10" fillId="35" borderId="0" xfId="6" applyNumberFormat="1" applyFont="1" applyFill="1" applyAlignment="1">
      <alignment vertical="top"/>
    </xf>
    <xf numFmtId="0" fontId="10" fillId="36" borderId="0" xfId="17" applyNumberFormat="1" applyFont="1" applyFill="1" applyBorder="1" applyAlignment="1">
      <alignment vertical="top"/>
    </xf>
    <xf numFmtId="4" fontId="10" fillId="36" borderId="0" xfId="17" applyNumberFormat="1" applyFont="1" applyFill="1" applyBorder="1" applyAlignment="1">
      <alignment horizontal="center"/>
    </xf>
    <xf numFmtId="4" fontId="10" fillId="36" borderId="0" xfId="17" applyNumberFormat="1" applyFont="1" applyFill="1" applyBorder="1" applyAlignment="1">
      <alignment horizontal="right"/>
    </xf>
    <xf numFmtId="164" fontId="10" fillId="36" borderId="0" xfId="17" applyNumberFormat="1" applyFont="1" applyFill="1" applyAlignment="1">
      <alignment horizontal="right" vertical="center"/>
    </xf>
    <xf numFmtId="49" fontId="10" fillId="0" borderId="0" xfId="17" applyNumberFormat="1" applyFont="1" applyFill="1" applyAlignment="1">
      <alignment vertical="top"/>
    </xf>
    <xf numFmtId="0" fontId="10" fillId="0" borderId="0" xfId="17" applyNumberFormat="1" applyFont="1" applyFill="1" applyBorder="1" applyAlignment="1">
      <alignment vertical="top"/>
    </xf>
    <xf numFmtId="4" fontId="10" fillId="0" borderId="0" xfId="17" applyNumberFormat="1" applyFont="1" applyFill="1" applyBorder="1" applyAlignment="1">
      <alignment horizontal="center"/>
    </xf>
    <xf numFmtId="4" fontId="10" fillId="0" borderId="0" xfId="17" applyNumberFormat="1" applyFont="1" applyFill="1" applyBorder="1" applyAlignment="1">
      <alignment horizontal="right"/>
    </xf>
    <xf numFmtId="164" fontId="10" fillId="0" borderId="0" xfId="17" applyNumberFormat="1" applyFont="1" applyFill="1" applyAlignment="1">
      <alignment horizontal="right"/>
    </xf>
    <xf numFmtId="4" fontId="10" fillId="0" borderId="0" xfId="0" applyNumberFormat="1" applyFont="1" applyFill="1" applyBorder="1" applyAlignment="1">
      <alignment horizontal="center" vertical="top" wrapText="1"/>
    </xf>
    <xf numFmtId="4" fontId="10" fillId="0" borderId="19" xfId="0" applyNumberFormat="1" applyFont="1" applyFill="1" applyBorder="1" applyAlignment="1">
      <alignment horizontal="justify" vertical="top" wrapText="1"/>
    </xf>
    <xf numFmtId="4" fontId="10" fillId="0" borderId="19" xfId="0" applyNumberFormat="1" applyFont="1" applyFill="1" applyBorder="1" applyAlignment="1">
      <alignment horizontal="center" wrapText="1"/>
    </xf>
    <xf numFmtId="4" fontId="10" fillId="0" borderId="19" xfId="0" applyNumberFormat="1" applyFont="1" applyFill="1" applyBorder="1" applyAlignment="1">
      <alignment horizontal="right" wrapText="1"/>
    </xf>
    <xf numFmtId="164" fontId="9" fillId="0" borderId="19" xfId="0" applyNumberFormat="1" applyFont="1" applyFill="1" applyBorder="1" applyAlignment="1">
      <alignment horizontal="right"/>
    </xf>
    <xf numFmtId="164" fontId="9" fillId="0" borderId="19" xfId="0" applyNumberFormat="1" applyFont="1" applyFill="1" applyBorder="1" applyAlignment="1">
      <alignment horizontal="right" wrapText="1"/>
    </xf>
    <xf numFmtId="0" fontId="9" fillId="0" borderId="6" xfId="0" applyFont="1" applyBorder="1" applyAlignment="1">
      <alignment vertical="top" wrapText="1"/>
    </xf>
    <xf numFmtId="0" fontId="10" fillId="0" borderId="6" xfId="0" applyFont="1" applyBorder="1" applyAlignment="1">
      <alignment vertical="top" wrapText="1"/>
    </xf>
    <xf numFmtId="4" fontId="10" fillId="0" borderId="0" xfId="0" applyNumberFormat="1" applyFont="1" applyBorder="1"/>
    <xf numFmtId="0" fontId="9" fillId="18" borderId="0" xfId="6" applyFont="1" applyFill="1" applyBorder="1" applyAlignment="1">
      <alignment horizontal="center" vertical="center"/>
    </xf>
    <xf numFmtId="0" fontId="9" fillId="0" borderId="0" xfId="0" applyFont="1" applyBorder="1" applyAlignment="1">
      <alignment horizontal="justify" vertical="center"/>
    </xf>
    <xf numFmtId="0" fontId="9" fillId="0" borderId="0" xfId="0" applyFont="1" applyBorder="1" applyAlignment="1">
      <alignment horizontal="left" vertical="center"/>
    </xf>
    <xf numFmtId="164" fontId="9" fillId="0" borderId="0" xfId="0" applyNumberFormat="1" applyFont="1" applyBorder="1" applyAlignment="1">
      <alignment horizontal="right" vertical="center"/>
    </xf>
    <xf numFmtId="164" fontId="9" fillId="0" borderId="0" xfId="18" applyNumberFormat="1" applyFont="1" applyFill="1" applyBorder="1" applyAlignment="1">
      <alignment horizontal="right" vertical="center" wrapText="1"/>
    </xf>
    <xf numFmtId="1" fontId="9" fillId="0" borderId="0" xfId="0" applyNumberFormat="1" applyFont="1" applyBorder="1" applyAlignment="1">
      <alignment horizontal="center" vertical="top"/>
    </xf>
    <xf numFmtId="4" fontId="9" fillId="0" borderId="0" xfId="0" applyNumberFormat="1" applyFont="1" applyBorder="1" applyAlignment="1">
      <alignment horizontal="center"/>
    </xf>
    <xf numFmtId="164" fontId="9" fillId="0" borderId="0" xfId="0" applyNumberFormat="1" applyFont="1" applyBorder="1" applyAlignment="1">
      <alignment horizontal="center"/>
    </xf>
    <xf numFmtId="164" fontId="9" fillId="0" borderId="0" xfId="18" applyNumberFormat="1" applyFont="1" applyFill="1" applyBorder="1" applyAlignment="1">
      <alignment horizontal="right" wrapText="1"/>
    </xf>
    <xf numFmtId="4" fontId="9" fillId="0" borderId="0" xfId="0" applyNumberFormat="1" applyFont="1" applyBorder="1" applyAlignment="1">
      <alignment vertical="center"/>
    </xf>
    <xf numFmtId="0" fontId="9" fillId="0" borderId="0" xfId="0" applyNumberFormat="1" applyFont="1" applyBorder="1" applyAlignment="1">
      <alignment horizontal="justify" vertical="top"/>
    </xf>
    <xf numFmtId="0" fontId="9" fillId="0" borderId="0" xfId="0" applyFont="1" applyBorder="1" applyAlignment="1">
      <alignment vertical="center"/>
    </xf>
    <xf numFmtId="0" fontId="25" fillId="0" borderId="0" xfId="19" applyNumberFormat="1" applyFont="1" applyFill="1" applyBorder="1" applyAlignment="1">
      <alignment horizontal="justify" vertical="top" wrapText="1"/>
    </xf>
    <xf numFmtId="0" fontId="9" fillId="0" borderId="0" xfId="0" applyNumberFormat="1" applyFont="1" applyBorder="1" applyAlignment="1">
      <alignment horizontal="justify" vertical="center"/>
    </xf>
    <xf numFmtId="4" fontId="9" fillId="0" borderId="0" xfId="0" applyNumberFormat="1" applyFont="1" applyBorder="1" applyAlignment="1">
      <alignment horizontal="center" vertical="center"/>
    </xf>
    <xf numFmtId="164" fontId="9" fillId="0" borderId="0" xfId="18" applyNumberFormat="1" applyFont="1" applyFill="1" applyBorder="1" applyAlignment="1">
      <alignment horizontal="right" vertical="top" wrapText="1"/>
    </xf>
    <xf numFmtId="0" fontId="9" fillId="0" borderId="0" xfId="0" applyNumberFormat="1" applyFont="1" applyFill="1" applyBorder="1" applyAlignment="1">
      <alignment horizontal="justify" vertical="top"/>
    </xf>
    <xf numFmtId="167" fontId="9" fillId="0" borderId="0" xfId="0" applyNumberFormat="1" applyFont="1" applyFill="1" applyBorder="1" applyAlignment="1">
      <alignment vertical="top" wrapText="1"/>
    </xf>
    <xf numFmtId="0" fontId="9" fillId="0" borderId="0" xfId="0" applyFont="1" applyFill="1" applyBorder="1" applyAlignment="1">
      <alignment vertical="top" wrapText="1"/>
    </xf>
    <xf numFmtId="0" fontId="9" fillId="36" borderId="0" xfId="6" applyFont="1" applyFill="1" applyBorder="1" applyAlignment="1">
      <alignment horizontal="center" vertical="top"/>
    </xf>
    <xf numFmtId="0" fontId="9" fillId="0" borderId="0" xfId="0" applyNumberFormat="1" applyFont="1" applyBorder="1" applyAlignment="1">
      <alignment vertical="center" wrapText="1"/>
    </xf>
    <xf numFmtId="4" fontId="9" fillId="0" borderId="0" xfId="0" applyNumberFormat="1" applyFont="1" applyFill="1" applyBorder="1" applyAlignment="1">
      <alignment horizontal="center"/>
    </xf>
    <xf numFmtId="164" fontId="9" fillId="0" borderId="0" xfId="0" applyNumberFormat="1" applyFont="1" applyFill="1" applyBorder="1" applyAlignment="1">
      <alignment horizontal="center"/>
    </xf>
    <xf numFmtId="0" fontId="9" fillId="0" borderId="0" xfId="6" applyFont="1" applyFill="1" applyBorder="1" applyAlignment="1">
      <alignment horizontal="center" vertical="center"/>
    </xf>
    <xf numFmtId="168" fontId="9" fillId="0" borderId="0" xfId="20" applyFont="1" applyFill="1" applyBorder="1" applyAlignment="1">
      <alignment vertical="center"/>
    </xf>
    <xf numFmtId="0" fontId="9" fillId="0" borderId="0" xfId="0" applyFont="1" applyFill="1" applyBorder="1" applyAlignment="1">
      <alignment vertical="center" wrapText="1"/>
    </xf>
    <xf numFmtId="164" fontId="9" fillId="0" borderId="0" xfId="18" applyNumberFormat="1" applyFont="1" applyFill="1" applyBorder="1" applyAlignment="1">
      <alignment horizontal="center" wrapText="1"/>
    </xf>
    <xf numFmtId="0" fontId="9" fillId="0" borderId="0" xfId="18" applyFont="1" applyFill="1" applyBorder="1" applyAlignment="1">
      <alignment horizontal="left" vertical="center" wrapText="1"/>
    </xf>
    <xf numFmtId="49" fontId="10" fillId="0" borderId="7" xfId="0" applyNumberFormat="1" applyFont="1" applyBorder="1" applyAlignment="1">
      <alignment horizontal="center" vertical="center"/>
    </xf>
    <xf numFmtId="0" fontId="10" fillId="0" borderId="7" xfId="0" applyFont="1" applyBorder="1" applyAlignment="1">
      <alignment horizontal="center" vertical="center"/>
    </xf>
    <xf numFmtId="4" fontId="10" fillId="0" borderId="7" xfId="0" applyNumberFormat="1" applyFont="1" applyBorder="1" applyAlignment="1">
      <alignment horizontal="center" vertical="center"/>
    </xf>
    <xf numFmtId="164" fontId="10" fillId="0" borderId="7" xfId="0" applyNumberFormat="1" applyFont="1" applyBorder="1" applyAlignment="1">
      <alignment horizontal="center" vertical="center"/>
    </xf>
    <xf numFmtId="164" fontId="10" fillId="0" borderId="7" xfId="0" applyNumberFormat="1" applyFont="1" applyBorder="1" applyAlignment="1">
      <alignment horizontal="right" vertical="center"/>
    </xf>
    <xf numFmtId="164" fontId="9" fillId="0" borderId="0" xfId="0" applyNumberFormat="1" applyFont="1" applyBorder="1" applyAlignment="1">
      <alignment horizontal="justify"/>
    </xf>
    <xf numFmtId="0" fontId="9" fillId="0" borderId="0" xfId="0" applyFont="1" applyBorder="1" applyAlignment="1">
      <alignment horizontal="left"/>
    </xf>
    <xf numFmtId="164" fontId="9" fillId="0" borderId="0" xfId="0" applyNumberFormat="1" applyFont="1" applyBorder="1" applyAlignment="1">
      <alignment horizontal="right" vertical="top"/>
    </xf>
    <xf numFmtId="4" fontId="9" fillId="0" borderId="0" xfId="0" applyNumberFormat="1" applyFont="1" applyBorder="1" applyAlignment="1">
      <alignment vertical="top"/>
    </xf>
    <xf numFmtId="164" fontId="9" fillId="0" borderId="0" xfId="0" applyNumberFormat="1" applyFont="1" applyBorder="1" applyAlignment="1">
      <alignment horizontal="justify" vertical="top"/>
    </xf>
    <xf numFmtId="4" fontId="10" fillId="0" borderId="0" xfId="0" applyNumberFormat="1" applyFont="1" applyAlignment="1">
      <alignment horizontal="center"/>
    </xf>
    <xf numFmtId="4" fontId="52" fillId="0" borderId="0" xfId="16" applyFont="1"/>
    <xf numFmtId="4" fontId="53" fillId="0" borderId="0" xfId="16" applyFont="1"/>
    <xf numFmtId="4" fontId="53" fillId="0" borderId="0" xfId="16" applyFont="1" applyAlignment="1">
      <alignment horizontal="center"/>
    </xf>
    <xf numFmtId="4" fontId="52" fillId="0" borderId="0" xfId="16" applyNumberFormat="1" applyFont="1" applyAlignment="1"/>
    <xf numFmtId="164" fontId="52" fillId="0" borderId="0" xfId="16" applyNumberFormat="1" applyFont="1" applyAlignment="1">
      <alignment vertical="center"/>
    </xf>
    <xf numFmtId="0" fontId="52" fillId="0" borderId="0" xfId="0" applyFont="1"/>
    <xf numFmtId="4" fontId="52" fillId="0" borderId="0" xfId="0" applyNumberFormat="1" applyFont="1"/>
    <xf numFmtId="4" fontId="52" fillId="0" borderId="0" xfId="16" applyFont="1" applyFill="1"/>
    <xf numFmtId="49" fontId="53" fillId="15" borderId="0" xfId="6" applyNumberFormat="1" applyFont="1" applyFill="1" applyAlignment="1">
      <alignment vertical="top"/>
    </xf>
    <xf numFmtId="0" fontId="53" fillId="15" borderId="0" xfId="6" applyFont="1" applyFill="1" applyBorder="1" applyAlignment="1">
      <alignment vertical="top"/>
    </xf>
    <xf numFmtId="4" fontId="53" fillId="15" borderId="0" xfId="6" applyNumberFormat="1" applyFont="1" applyFill="1" applyBorder="1" applyAlignment="1">
      <alignment horizontal="center"/>
    </xf>
    <xf numFmtId="4" fontId="53" fillId="15" borderId="0" xfId="6" applyNumberFormat="1" applyFont="1" applyFill="1" applyBorder="1" applyAlignment="1"/>
    <xf numFmtId="164" fontId="53" fillId="15" borderId="0" xfId="6" applyNumberFormat="1" applyFont="1" applyFill="1" applyAlignment="1"/>
    <xf numFmtId="164" fontId="52" fillId="0" borderId="0" xfId="16" applyNumberFormat="1" applyFont="1" applyAlignment="1"/>
    <xf numFmtId="0" fontId="52" fillId="0" borderId="0" xfId="0" applyFont="1" applyBorder="1"/>
    <xf numFmtId="0" fontId="53" fillId="0" borderId="0" xfId="0" applyFont="1" applyBorder="1"/>
    <xf numFmtId="49" fontId="54" fillId="0" borderId="8" xfId="17" applyNumberFormat="1" applyFont="1" applyBorder="1" applyAlignment="1">
      <alignment vertical="center"/>
    </xf>
    <xf numFmtId="0" fontId="54" fillId="0" borderId="8" xfId="17" applyNumberFormat="1" applyFont="1" applyBorder="1" applyAlignment="1">
      <alignment vertical="center" wrapText="1"/>
    </xf>
    <xf numFmtId="0" fontId="55" fillId="0" borderId="8" xfId="17" applyNumberFormat="1" applyFont="1" applyFill="1" applyBorder="1" applyAlignment="1">
      <alignment vertical="center" wrapText="1"/>
    </xf>
    <xf numFmtId="4" fontId="54" fillId="0" borderId="8" xfId="6" applyNumberFormat="1" applyFont="1" applyBorder="1" applyAlignment="1">
      <alignment horizontal="center" vertical="center"/>
    </xf>
    <xf numFmtId="4" fontId="54" fillId="0" borderId="8" xfId="6" applyNumberFormat="1" applyFont="1" applyBorder="1" applyAlignment="1">
      <alignment vertical="center"/>
    </xf>
    <xf numFmtId="164" fontId="54" fillId="0" borderId="8" xfId="6" applyNumberFormat="1" applyFont="1" applyBorder="1" applyAlignment="1">
      <alignment vertical="center"/>
    </xf>
    <xf numFmtId="4" fontId="53" fillId="0" borderId="0" xfId="16" applyNumberFormat="1" applyFont="1" applyAlignment="1"/>
    <xf numFmtId="164" fontId="53" fillId="0" borderId="0" xfId="16" applyNumberFormat="1" applyFont="1" applyAlignment="1">
      <alignment vertical="center"/>
    </xf>
    <xf numFmtId="49" fontId="53" fillId="35" borderId="0" xfId="6" applyNumberFormat="1" applyFont="1" applyFill="1" applyAlignment="1">
      <alignment vertical="top"/>
    </xf>
    <xf numFmtId="0" fontId="53" fillId="36" borderId="0" xfId="17" applyNumberFormat="1" applyFont="1" applyFill="1" applyBorder="1" applyAlignment="1">
      <alignment vertical="top"/>
    </xf>
    <xf numFmtId="4" fontId="53" fillId="36" borderId="0" xfId="17" applyNumberFormat="1" applyFont="1" applyFill="1" applyBorder="1" applyAlignment="1">
      <alignment horizontal="center"/>
    </xf>
    <xf numFmtId="4" fontId="53" fillId="36" borderId="0" xfId="17" applyNumberFormat="1" applyFont="1" applyFill="1" applyBorder="1" applyAlignment="1"/>
    <xf numFmtId="164" fontId="53" fillId="36" borderId="0" xfId="17" applyNumberFormat="1" applyFont="1" applyFill="1" applyAlignment="1">
      <alignment vertical="center"/>
    </xf>
    <xf numFmtId="49" fontId="53" fillId="0" borderId="0" xfId="17" applyNumberFormat="1" applyFont="1" applyFill="1" applyAlignment="1">
      <alignment vertical="top"/>
    </xf>
    <xf numFmtId="0" fontId="53" fillId="0" borderId="0" xfId="17" applyNumberFormat="1" applyFont="1" applyFill="1" applyBorder="1" applyAlignment="1">
      <alignment vertical="top"/>
    </xf>
    <xf numFmtId="4" fontId="53" fillId="0" borderId="0" xfId="17" applyNumberFormat="1" applyFont="1" applyFill="1" applyBorder="1" applyAlignment="1">
      <alignment horizontal="center"/>
    </xf>
    <xf numFmtId="4" fontId="53" fillId="0" borderId="0" xfId="17" applyNumberFormat="1" applyFont="1" applyFill="1" applyBorder="1" applyAlignment="1"/>
    <xf numFmtId="164" fontId="53" fillId="0" borderId="0" xfId="17" applyNumberFormat="1" applyFont="1" applyFill="1" applyAlignment="1"/>
    <xf numFmtId="4" fontId="53" fillId="0" borderId="23" xfId="0" applyNumberFormat="1" applyFont="1" applyFill="1" applyBorder="1" applyAlignment="1">
      <alignment horizontal="center" vertical="top" wrapText="1"/>
    </xf>
    <xf numFmtId="4" fontId="53" fillId="0" borderId="24" xfId="0" applyNumberFormat="1" applyFont="1" applyFill="1" applyBorder="1" applyAlignment="1">
      <alignment horizontal="justify" vertical="top" wrapText="1"/>
    </xf>
    <xf numFmtId="4" fontId="53" fillId="0" borderId="19" xfId="0" applyNumberFormat="1" applyFont="1" applyFill="1" applyBorder="1" applyAlignment="1">
      <alignment horizontal="justify" vertical="top" wrapText="1"/>
    </xf>
    <xf numFmtId="4" fontId="53" fillId="0" borderId="19" xfId="0" applyNumberFormat="1" applyFont="1" applyFill="1" applyBorder="1" applyAlignment="1">
      <alignment horizontal="center" wrapText="1"/>
    </xf>
    <xf numFmtId="4" fontId="53" fillId="0" borderId="19" xfId="0" applyNumberFormat="1" applyFont="1" applyFill="1" applyBorder="1" applyAlignment="1">
      <alignment wrapText="1"/>
    </xf>
    <xf numFmtId="164" fontId="52" fillId="0" borderId="19" xfId="0" applyNumberFormat="1" applyFont="1" applyFill="1" applyBorder="1" applyAlignment="1"/>
    <xf numFmtId="164" fontId="52" fillId="0" borderId="19" xfId="0" applyNumberFormat="1" applyFont="1" applyFill="1" applyBorder="1" applyAlignment="1">
      <alignment wrapText="1"/>
    </xf>
    <xf numFmtId="0" fontId="53" fillId="0" borderId="0" xfId="0" applyFont="1" applyBorder="1" applyAlignment="1">
      <alignment horizontal="right" vertical="top"/>
    </xf>
    <xf numFmtId="4" fontId="53" fillId="0" borderId="0" xfId="0" applyNumberFormat="1" applyFont="1" applyBorder="1" applyAlignment="1"/>
    <xf numFmtId="164" fontId="53" fillId="0" borderId="0" xfId="0" applyNumberFormat="1" applyFont="1" applyBorder="1" applyAlignment="1"/>
    <xf numFmtId="0" fontId="52" fillId="0" borderId="0" xfId="0" applyFont="1" applyBorder="1" applyAlignment="1">
      <alignment vertical="top" wrapText="1"/>
    </xf>
    <xf numFmtId="0" fontId="53" fillId="0" borderId="0" xfId="0" applyFont="1" applyBorder="1" applyAlignment="1">
      <alignment vertical="top" wrapText="1"/>
    </xf>
    <xf numFmtId="0" fontId="52" fillId="0" borderId="6" xfId="0" applyFont="1" applyBorder="1" applyAlignment="1">
      <alignment vertical="top" wrapText="1"/>
    </xf>
    <xf numFmtId="0" fontId="53" fillId="0" borderId="6" xfId="0" applyFont="1" applyBorder="1" applyAlignment="1">
      <alignment vertical="top" wrapText="1"/>
    </xf>
    <xf numFmtId="0" fontId="52" fillId="0" borderId="0" xfId="0" applyFont="1" applyBorder="1" applyAlignment="1">
      <alignment horizontal="right" vertical="top"/>
    </xf>
    <xf numFmtId="4" fontId="52" fillId="0" borderId="0" xfId="0" applyNumberFormat="1" applyFont="1" applyBorder="1" applyAlignment="1"/>
    <xf numFmtId="164" fontId="52" fillId="0" borderId="0" xfId="0" applyNumberFormat="1" applyFont="1" applyBorder="1" applyAlignment="1"/>
    <xf numFmtId="0" fontId="52" fillId="0" borderId="0" xfId="0" applyFont="1" applyFill="1" applyBorder="1" applyAlignment="1">
      <alignment horizontal="justify" vertical="top"/>
    </xf>
    <xf numFmtId="0" fontId="52" fillId="0" borderId="0" xfId="0" applyFont="1" applyBorder="1" applyAlignment="1">
      <alignment horizontal="justify" vertical="top"/>
    </xf>
    <xf numFmtId="0" fontId="52" fillId="0" borderId="0" xfId="0" applyFont="1" applyBorder="1" applyAlignment="1">
      <alignment horizontal="left"/>
    </xf>
    <xf numFmtId="0" fontId="52" fillId="0" borderId="0" xfId="0" applyFont="1" applyBorder="1" applyAlignment="1">
      <alignment horizontal="left" vertical="top"/>
    </xf>
    <xf numFmtId="164" fontId="52" fillId="0" borderId="0" xfId="18" applyNumberFormat="1" applyFont="1" applyFill="1" applyBorder="1" applyAlignment="1">
      <alignment wrapText="1"/>
    </xf>
    <xf numFmtId="0" fontId="52" fillId="0" borderId="0" xfId="0" applyFont="1" applyBorder="1" applyAlignment="1">
      <alignment horizontal="justify" vertical="center"/>
    </xf>
    <xf numFmtId="0" fontId="52" fillId="0" borderId="0" xfId="0" applyFont="1" applyBorder="1" applyAlignment="1">
      <alignment vertical="top"/>
    </xf>
    <xf numFmtId="4" fontId="52" fillId="0" borderId="0" xfId="0" applyNumberFormat="1" applyFont="1" applyBorder="1" applyAlignment="1">
      <alignment vertical="top"/>
    </xf>
    <xf numFmtId="164" fontId="52" fillId="0" borderId="0" xfId="0" applyNumberFormat="1" applyFont="1" applyFill="1" applyBorder="1" applyAlignment="1">
      <alignment vertical="top"/>
    </xf>
    <xf numFmtId="164" fontId="52" fillId="0" borderId="0" xfId="18" applyNumberFormat="1" applyFont="1" applyFill="1" applyBorder="1" applyAlignment="1">
      <alignment vertical="top" wrapText="1"/>
    </xf>
    <xf numFmtId="164" fontId="52" fillId="0" borderId="0" xfId="0" applyNumberFormat="1" applyFont="1" applyFill="1" applyBorder="1" applyAlignment="1"/>
    <xf numFmtId="164" fontId="52" fillId="0" borderId="0" xfId="0" applyNumberFormat="1" applyFont="1" applyBorder="1" applyAlignment="1">
      <alignment vertical="top"/>
    </xf>
    <xf numFmtId="1" fontId="52" fillId="0" borderId="0" xfId="0" applyNumberFormat="1" applyFont="1" applyBorder="1" applyAlignment="1">
      <alignment horizontal="center" vertical="top"/>
    </xf>
    <xf numFmtId="0" fontId="52" fillId="0" borderId="0" xfId="0" applyFont="1" applyBorder="1" applyAlignment="1">
      <alignment horizontal="left" vertical="center" wrapText="1"/>
    </xf>
    <xf numFmtId="0" fontId="52" fillId="0" borderId="0" xfId="0" applyFont="1" applyBorder="1" applyAlignment="1">
      <alignment horizontal="justify"/>
    </xf>
    <xf numFmtId="166" fontId="52" fillId="0" borderId="0" xfId="0" applyNumberFormat="1" applyFont="1" applyBorder="1" applyAlignment="1">
      <alignment horizontal="justify" vertical="top"/>
    </xf>
    <xf numFmtId="49" fontId="52" fillId="0" borderId="0" xfId="0" applyNumberFormat="1" applyFont="1" applyBorder="1" applyAlignment="1">
      <alignment horizontal="justify" vertical="top"/>
    </xf>
    <xf numFmtId="168" fontId="52" fillId="0" borderId="0" xfId="20" applyFont="1" applyFill="1" applyBorder="1" applyAlignment="1">
      <alignment vertical="center"/>
    </xf>
    <xf numFmtId="0" fontId="9" fillId="0" borderId="0" xfId="0" applyFont="1" applyAlignment="1">
      <alignment horizontal="center" vertical="center"/>
    </xf>
    <xf numFmtId="0" fontId="52" fillId="0" borderId="0" xfId="0" applyFont="1" applyFill="1" applyBorder="1" applyAlignment="1">
      <alignment vertical="top" wrapText="1"/>
    </xf>
    <xf numFmtId="0" fontId="52" fillId="0" borderId="0" xfId="0" applyFont="1" applyFill="1" applyBorder="1" applyAlignment="1">
      <alignment vertical="center" wrapText="1"/>
    </xf>
    <xf numFmtId="4" fontId="52" fillId="0" borderId="0" xfId="0" applyNumberFormat="1" applyFont="1" applyFill="1" applyBorder="1" applyAlignment="1">
      <alignment vertical="center"/>
    </xf>
    <xf numFmtId="0" fontId="52" fillId="0" borderId="0" xfId="18" applyFont="1" applyFill="1" applyBorder="1" applyAlignment="1">
      <alignment horizontal="left" vertical="center" wrapText="1"/>
    </xf>
    <xf numFmtId="4" fontId="10" fillId="0" borderId="7" xfId="0" applyNumberFormat="1" applyFont="1" applyBorder="1" applyAlignment="1">
      <alignment vertical="center"/>
    </xf>
    <xf numFmtId="164" fontId="10" fillId="0" borderId="7" xfId="0" applyNumberFormat="1" applyFont="1" applyBorder="1" applyAlignment="1">
      <alignment vertical="center"/>
    </xf>
    <xf numFmtId="4" fontId="53" fillId="0" borderId="0" xfId="0" applyNumberFormat="1" applyFont="1" applyFill="1" applyBorder="1" applyAlignment="1">
      <alignment horizontal="right" vertical="top" wrapText="1"/>
    </xf>
    <xf numFmtId="0" fontId="52" fillId="0" borderId="0" xfId="0" applyFont="1" applyBorder="1" applyAlignment="1">
      <alignment horizontal="justify" vertical="top" wrapText="1"/>
    </xf>
    <xf numFmtId="0" fontId="53" fillId="0" borderId="0" xfId="0" applyFont="1" applyBorder="1" applyAlignment="1">
      <alignment horizontal="justify" vertical="top"/>
    </xf>
    <xf numFmtId="4" fontId="52" fillId="0" borderId="0" xfId="0" applyNumberFormat="1" applyFont="1" applyFill="1" applyBorder="1" applyAlignment="1"/>
    <xf numFmtId="4" fontId="53" fillId="0" borderId="0" xfId="0" applyNumberFormat="1" applyFont="1" applyAlignment="1">
      <alignment horizontal="right" vertical="top" wrapText="1"/>
    </xf>
    <xf numFmtId="4" fontId="52" fillId="0" borderId="0" xfId="0" applyNumberFormat="1" applyFont="1" applyAlignment="1">
      <alignment horizontal="justify" vertical="top" wrapText="1"/>
    </xf>
    <xf numFmtId="4" fontId="53" fillId="0" borderId="0" xfId="0" applyNumberFormat="1" applyFont="1" applyAlignment="1">
      <alignment horizontal="center"/>
    </xf>
    <xf numFmtId="4" fontId="53" fillId="0" borderId="0" xfId="0" applyNumberFormat="1" applyFont="1" applyAlignment="1"/>
    <xf numFmtId="164" fontId="52" fillId="0" borderId="0" xfId="0" applyNumberFormat="1" applyFont="1" applyAlignment="1"/>
    <xf numFmtId="4" fontId="9" fillId="0" borderId="0" xfId="16" applyNumberFormat="1" applyFont="1" applyAlignment="1"/>
    <xf numFmtId="164" fontId="9" fillId="0" borderId="0" xfId="16" applyNumberFormat="1" applyFont="1" applyAlignment="1">
      <alignment vertical="center"/>
    </xf>
    <xf numFmtId="0" fontId="52" fillId="0" borderId="0" xfId="0" applyFont="1" applyAlignment="1">
      <alignment vertical="top"/>
    </xf>
    <xf numFmtId="4" fontId="52" fillId="0" borderId="0" xfId="0" applyNumberFormat="1" applyFont="1" applyAlignment="1">
      <alignment vertical="top"/>
    </xf>
    <xf numFmtId="4" fontId="10" fillId="15" borderId="0" xfId="6" applyNumberFormat="1" applyFont="1" applyFill="1" applyBorder="1" applyAlignment="1"/>
    <xf numFmtId="164" fontId="10" fillId="15" borderId="0" xfId="6" applyNumberFormat="1" applyFont="1" applyFill="1" applyAlignment="1"/>
    <xf numFmtId="164" fontId="9" fillId="0" borderId="0" xfId="16" applyNumberFormat="1" applyFont="1" applyAlignment="1"/>
    <xf numFmtId="0" fontId="53" fillId="0" borderId="0" xfId="0" applyFont="1" applyBorder="1" applyAlignment="1">
      <alignment vertical="top"/>
    </xf>
    <xf numFmtId="4" fontId="19" fillId="0" borderId="8" xfId="6" applyNumberFormat="1" applyFont="1" applyBorder="1" applyAlignment="1">
      <alignment vertical="center"/>
    </xf>
    <xf numFmtId="164" fontId="19" fillId="0" borderId="8" xfId="6" applyNumberFormat="1" applyFont="1" applyBorder="1" applyAlignment="1">
      <alignment vertical="center"/>
    </xf>
    <xf numFmtId="4" fontId="10" fillId="0" borderId="0" xfId="16" applyNumberFormat="1" applyFont="1" applyAlignment="1"/>
    <xf numFmtId="164" fontId="10" fillId="0" borderId="0" xfId="16" applyNumberFormat="1" applyFont="1" applyAlignment="1">
      <alignment vertical="center"/>
    </xf>
    <xf numFmtId="4" fontId="10" fillId="36" borderId="0" xfId="17" applyNumberFormat="1" applyFont="1" applyFill="1" applyBorder="1" applyAlignment="1"/>
    <xf numFmtId="164" fontId="10" fillId="36" borderId="0" xfId="17" applyNumberFormat="1" applyFont="1" applyFill="1" applyAlignment="1">
      <alignment vertical="center"/>
    </xf>
    <xf numFmtId="4" fontId="10" fillId="0" borderId="0" xfId="17" applyNumberFormat="1" applyFont="1" applyFill="1" applyBorder="1" applyAlignment="1"/>
    <xf numFmtId="164" fontId="10" fillId="0" borderId="0" xfId="17" applyNumberFormat="1" applyFont="1" applyFill="1" applyAlignment="1"/>
    <xf numFmtId="4" fontId="10" fillId="0" borderId="23" xfId="0" applyNumberFormat="1" applyFont="1" applyFill="1" applyBorder="1" applyAlignment="1">
      <alignment horizontal="center" vertical="top" wrapText="1"/>
    </xf>
    <xf numFmtId="4" fontId="10" fillId="0" borderId="24" xfId="0" applyNumberFormat="1" applyFont="1" applyFill="1" applyBorder="1" applyAlignment="1">
      <alignment horizontal="justify" vertical="top" wrapText="1"/>
    </xf>
    <xf numFmtId="4" fontId="10" fillId="0" borderId="19" xfId="0" applyNumberFormat="1" applyFont="1" applyFill="1" applyBorder="1" applyAlignment="1">
      <alignment wrapText="1"/>
    </xf>
    <xf numFmtId="164" fontId="9" fillId="0" borderId="19" xfId="0" applyNumberFormat="1" applyFont="1" applyFill="1" applyBorder="1" applyAlignment="1"/>
    <xf numFmtId="164" fontId="9" fillId="0" borderId="19" xfId="0" applyNumberFormat="1" applyFont="1" applyFill="1" applyBorder="1" applyAlignment="1">
      <alignment wrapText="1"/>
    </xf>
    <xf numFmtId="4" fontId="10" fillId="0" borderId="0" xfId="0" applyNumberFormat="1" applyFont="1" applyBorder="1" applyAlignment="1"/>
    <xf numFmtId="164" fontId="10" fillId="0" borderId="0" xfId="0" applyNumberFormat="1" applyFont="1" applyBorder="1" applyAlignment="1"/>
    <xf numFmtId="4" fontId="53" fillId="0" borderId="0" xfId="0" applyNumberFormat="1" applyFont="1" applyBorder="1" applyAlignment="1">
      <alignment vertical="top"/>
    </xf>
    <xf numFmtId="164" fontId="53" fillId="0" borderId="0" xfId="0" applyNumberFormat="1" applyFont="1" applyBorder="1" applyAlignment="1">
      <alignment vertical="top"/>
    </xf>
    <xf numFmtId="164" fontId="52" fillId="0" borderId="0" xfId="0" applyNumberFormat="1" applyFont="1" applyAlignment="1">
      <alignment vertical="top"/>
    </xf>
    <xf numFmtId="0" fontId="52" fillId="0" borderId="0" xfId="6" applyFont="1" applyAlignment="1">
      <alignment horizontal="justify" vertical="top" wrapText="1"/>
    </xf>
    <xf numFmtId="0" fontId="53" fillId="0" borderId="0" xfId="21" applyFont="1" applyAlignment="1">
      <alignment horizontal="justify" vertical="top" wrapText="1"/>
    </xf>
    <xf numFmtId="0" fontId="57" fillId="0" borderId="0" xfId="22" applyFont="1" applyFill="1" applyAlignment="1" applyProtection="1">
      <alignment horizontal="justify" vertical="top" wrapText="1"/>
    </xf>
    <xf numFmtId="0" fontId="61" fillId="0" borderId="0" xfId="23" applyFont="1" applyFill="1" applyAlignment="1" applyProtection="1">
      <alignment horizontal="justify" vertical="top" wrapText="1"/>
    </xf>
    <xf numFmtId="0" fontId="52" fillId="0" borderId="0" xfId="0" applyFont="1" applyAlignment="1">
      <alignment horizontal="left" vertical="top" wrapText="1"/>
    </xf>
    <xf numFmtId="0" fontId="53" fillId="0" borderId="0" xfId="6" applyFont="1" applyAlignment="1">
      <alignment horizontal="justify" vertical="top" wrapText="1"/>
    </xf>
    <xf numFmtId="0" fontId="9" fillId="0" borderId="0" xfId="6" applyFont="1" applyAlignment="1">
      <alignment horizontal="justify" vertical="top" wrapText="1"/>
    </xf>
    <xf numFmtId="164" fontId="52" fillId="0" borderId="0" xfId="0" applyNumberFormat="1" applyFont="1" applyAlignment="1">
      <alignment horizontal="right" vertical="top"/>
    </xf>
    <xf numFmtId="1" fontId="52" fillId="0" borderId="0" xfId="0" applyNumberFormat="1" applyFont="1" applyFill="1" applyBorder="1" applyAlignment="1">
      <alignment horizontal="center" vertical="top"/>
    </xf>
    <xf numFmtId="0" fontId="53" fillId="0" borderId="0" xfId="0" applyFont="1" applyAlignment="1">
      <alignment horizontal="left" vertical="top" wrapText="1"/>
    </xf>
    <xf numFmtId="4" fontId="53" fillId="0" borderId="0" xfId="0" applyNumberFormat="1" applyFont="1" applyAlignment="1">
      <alignment horizontal="center" vertical="top"/>
    </xf>
    <xf numFmtId="4" fontId="53" fillId="0" borderId="0" xfId="0" applyNumberFormat="1" applyFont="1" applyAlignment="1">
      <alignment vertical="top"/>
    </xf>
    <xf numFmtId="168" fontId="52" fillId="0" borderId="0" xfId="20" applyFont="1" applyFill="1" applyBorder="1" applyAlignment="1">
      <alignment vertical="top"/>
    </xf>
    <xf numFmtId="0" fontId="52" fillId="0" borderId="0" xfId="0" applyFont="1" applyFill="1" applyBorder="1" applyAlignment="1">
      <alignment horizontal="left" vertical="justify" wrapText="1"/>
    </xf>
    <xf numFmtId="4" fontId="52" fillId="0" borderId="0" xfId="0" applyNumberFormat="1" applyFont="1" applyFill="1" applyBorder="1" applyAlignment="1">
      <alignment vertical="top"/>
    </xf>
    <xf numFmtId="0" fontId="52" fillId="0" borderId="0" xfId="18" applyFont="1" applyFill="1" applyBorder="1" applyAlignment="1">
      <alignment horizontal="left" vertical="top" wrapText="1"/>
    </xf>
    <xf numFmtId="4" fontId="52" fillId="0" borderId="0" xfId="0" applyNumberFormat="1" applyFont="1" applyBorder="1"/>
    <xf numFmtId="169" fontId="52" fillId="0" borderId="0" xfId="0" applyNumberFormat="1" applyFont="1" applyBorder="1" applyAlignment="1">
      <alignment horizontal="left" vertical="center"/>
    </xf>
    <xf numFmtId="4" fontId="52" fillId="0" borderId="0" xfId="0" applyNumberFormat="1" applyFont="1" applyBorder="1" applyAlignment="1">
      <alignment vertical="center"/>
    </xf>
    <xf numFmtId="168" fontId="52" fillId="0" borderId="0" xfId="20" applyFont="1" applyBorder="1" applyAlignment="1">
      <alignment vertical="center"/>
    </xf>
    <xf numFmtId="1" fontId="9" fillId="0" borderId="0" xfId="0" applyNumberFormat="1" applyFont="1" applyBorder="1" applyAlignment="1">
      <alignment horizontal="center" vertical="center"/>
    </xf>
    <xf numFmtId="164" fontId="52" fillId="0" borderId="0" xfId="18" applyNumberFormat="1" applyFont="1" applyFill="1" applyBorder="1" applyAlignment="1">
      <alignment vertical="center" wrapText="1"/>
    </xf>
    <xf numFmtId="4" fontId="52" fillId="0" borderId="0" xfId="0" applyNumberFormat="1" applyFont="1" applyFill="1" applyBorder="1" applyAlignment="1">
      <alignment vertical="center" wrapText="1"/>
    </xf>
    <xf numFmtId="0" fontId="52" fillId="37" borderId="0" xfId="0" applyFont="1" applyFill="1" applyBorder="1" applyAlignment="1">
      <alignment horizontal="center"/>
    </xf>
    <xf numFmtId="168" fontId="52" fillId="0" borderId="0" xfId="20" applyFont="1" applyBorder="1"/>
    <xf numFmtId="0" fontId="52" fillId="0" borderId="0" xfId="0" applyNumberFormat="1" applyFont="1" applyBorder="1" applyAlignment="1">
      <alignment horizontal="center"/>
    </xf>
    <xf numFmtId="170" fontId="52" fillId="0" borderId="0" xfId="20" applyNumberFormat="1" applyFont="1" applyBorder="1" applyAlignment="1" applyProtection="1">
      <alignment horizontal="right"/>
    </xf>
    <xf numFmtId="0" fontId="53" fillId="0" borderId="0" xfId="0" applyFont="1" applyBorder="1" applyAlignment="1">
      <alignment horizontal="center"/>
    </xf>
    <xf numFmtId="0" fontId="53" fillId="0" borderId="0" xfId="0" applyFont="1" applyFill="1" applyBorder="1" applyAlignment="1">
      <alignment horizontal="center"/>
    </xf>
    <xf numFmtId="164" fontId="52" fillId="0" borderId="0" xfId="20" applyNumberFormat="1" applyFont="1" applyBorder="1" applyAlignment="1" applyProtection="1">
      <alignment horizontal="right"/>
    </xf>
    <xf numFmtId="0" fontId="52" fillId="0" borderId="0" xfId="0" applyFont="1" applyFill="1" applyBorder="1"/>
    <xf numFmtId="164" fontId="52" fillId="0" borderId="0" xfId="20" applyNumberFormat="1" applyFont="1" applyBorder="1" applyAlignment="1" applyProtection="1"/>
    <xf numFmtId="0" fontId="53" fillId="0" borderId="0" xfId="0" applyFont="1" applyFill="1" applyBorder="1" applyAlignment="1">
      <alignment vertical="center" wrapText="1"/>
    </xf>
    <xf numFmtId="0" fontId="52" fillId="0" borderId="0" xfId="0" applyFont="1" applyFill="1" applyBorder="1" applyAlignment="1">
      <alignment horizontal="justify"/>
    </xf>
    <xf numFmtId="0" fontId="9" fillId="0" borderId="0" xfId="0" applyFont="1" applyFill="1" applyBorder="1" applyAlignment="1">
      <alignment horizontal="left" vertical="top" wrapText="1"/>
    </xf>
    <xf numFmtId="0" fontId="9" fillId="38" borderId="0" xfId="0" applyFont="1" applyFill="1" applyAlignment="1">
      <alignment horizontal="center" vertical="top"/>
    </xf>
    <xf numFmtId="0" fontId="52" fillId="0" borderId="6" xfId="0" applyFont="1" applyFill="1" applyBorder="1" applyAlignment="1">
      <alignment vertical="top" wrapText="1"/>
    </xf>
    <xf numFmtId="168" fontId="9" fillId="0" borderId="0" xfId="24" applyFont="1" applyFill="1" applyBorder="1" applyAlignment="1">
      <alignment vertical="center"/>
    </xf>
    <xf numFmtId="0" fontId="52" fillId="0" borderId="6" xfId="0" applyFont="1" applyFill="1" applyBorder="1" applyAlignment="1">
      <alignment vertical="center" wrapText="1"/>
    </xf>
    <xf numFmtId="0" fontId="52" fillId="0" borderId="0" xfId="25" applyFont="1" applyAlignment="1">
      <alignment vertical="top" wrapText="1"/>
    </xf>
    <xf numFmtId="0" fontId="9" fillId="18" borderId="0" xfId="0" applyFont="1" applyFill="1" applyAlignment="1">
      <alignment horizontal="center" vertical="top"/>
    </xf>
    <xf numFmtId="4" fontId="52" fillId="0" borderId="0" xfId="0" applyNumberFormat="1" applyFont="1" applyBorder="1" applyAlignment="1">
      <alignment horizontal="right"/>
    </xf>
    <xf numFmtId="164" fontId="52" fillId="0" borderId="0" xfId="0" applyNumberFormat="1" applyFont="1" applyBorder="1" applyAlignment="1">
      <alignment horizontal="right"/>
    </xf>
    <xf numFmtId="164" fontId="52" fillId="0" borderId="0" xfId="0" applyNumberFormat="1" applyFont="1" applyFill="1" applyBorder="1"/>
    <xf numFmtId="164" fontId="52" fillId="0" borderId="0" xfId="0" applyNumberFormat="1" applyFont="1" applyBorder="1"/>
    <xf numFmtId="164" fontId="52" fillId="0" borderId="0" xfId="18" applyNumberFormat="1" applyFont="1" applyFill="1" applyBorder="1" applyAlignment="1">
      <alignment horizontal="center" vertical="center" wrapText="1"/>
    </xf>
    <xf numFmtId="164" fontId="52" fillId="0" borderId="0" xfId="18" applyNumberFormat="1" applyFont="1" applyFill="1" applyBorder="1" applyAlignment="1">
      <alignment horizontal="right" vertical="center" wrapText="1"/>
    </xf>
    <xf numFmtId="4" fontId="53" fillId="0" borderId="0" xfId="0" applyNumberFormat="1" applyFont="1" applyBorder="1" applyAlignment="1">
      <alignment horizontal="right"/>
    </xf>
    <xf numFmtId="164" fontId="53" fillId="0" borderId="0" xfId="0" applyNumberFormat="1" applyFont="1" applyBorder="1"/>
    <xf numFmtId="4" fontId="52" fillId="0" borderId="0" xfId="0" applyNumberFormat="1" applyFont="1" applyBorder="1" applyAlignment="1">
      <alignment horizontal="right" vertical="top"/>
    </xf>
    <xf numFmtId="164" fontId="52" fillId="0" borderId="0" xfId="0" applyNumberFormat="1" applyFont="1" applyBorder="1" applyAlignment="1">
      <alignment horizontal="right" vertical="top"/>
    </xf>
    <xf numFmtId="164" fontId="52" fillId="0" borderId="0" xfId="0" applyNumberFormat="1" applyFont="1" applyBorder="1" applyAlignment="1">
      <alignment horizontal="justify" vertical="top"/>
    </xf>
    <xf numFmtId="4" fontId="52" fillId="0" borderId="0" xfId="0" applyNumberFormat="1" applyFont="1" applyFill="1" applyBorder="1" applyAlignment="1">
      <alignment horizontal="right"/>
    </xf>
    <xf numFmtId="4" fontId="53" fillId="0" borderId="0" xfId="0" applyNumberFormat="1" applyFont="1" applyAlignment="1">
      <alignment horizontal="right"/>
    </xf>
    <xf numFmtId="164" fontId="52" fillId="0" borderId="0" xfId="0" applyNumberFormat="1" applyFont="1" applyAlignment="1">
      <alignment horizontal="right"/>
    </xf>
    <xf numFmtId="164" fontId="52" fillId="2" borderId="0" xfId="0" applyNumberFormat="1" applyFont="1" applyFill="1" applyBorder="1" applyAlignment="1">
      <alignment vertical="top"/>
    </xf>
    <xf numFmtId="164" fontId="52" fillId="2" borderId="0" xfId="0" applyNumberFormat="1" applyFont="1" applyFill="1" applyAlignment="1">
      <alignment vertical="top"/>
    </xf>
    <xf numFmtId="0" fontId="69" fillId="0" borderId="0" xfId="0" applyFont="1" applyBorder="1"/>
    <xf numFmtId="0" fontId="69" fillId="0" borderId="0" xfId="0" applyFont="1" applyBorder="1" applyAlignment="1">
      <alignment horizontal="center"/>
    </xf>
    <xf numFmtId="164" fontId="70" fillId="0" borderId="0" xfId="18" applyNumberFormat="1" applyFont="1" applyFill="1" applyBorder="1" applyAlignment="1">
      <alignment horizontal="right" wrapText="1"/>
    </xf>
    <xf numFmtId="0" fontId="9" fillId="0" borderId="0" xfId="0" applyNumberFormat="1" applyFont="1" applyBorder="1" applyAlignment="1">
      <alignment vertical="top" wrapText="1"/>
    </xf>
    <xf numFmtId="0" fontId="9" fillId="0" borderId="0" xfId="0" applyFont="1" applyFill="1" applyBorder="1" applyAlignment="1">
      <alignment vertical="top"/>
    </xf>
    <xf numFmtId="0" fontId="9" fillId="14" borderId="0" xfId="6" applyFont="1" applyFill="1" applyBorder="1" applyAlignment="1">
      <alignment horizontal="center" vertical="center"/>
    </xf>
    <xf numFmtId="0" fontId="9" fillId="0" borderId="0" xfId="0" applyFont="1" applyFill="1" applyBorder="1" applyAlignment="1">
      <alignment horizontal="justify" vertical="center"/>
    </xf>
    <xf numFmtId="164" fontId="10" fillId="0" borderId="0" xfId="0" applyNumberFormat="1" applyFont="1" applyBorder="1" applyAlignment="1">
      <alignment horizontal="right" vertical="center"/>
    </xf>
    <xf numFmtId="0" fontId="71" fillId="0" borderId="0" xfId="0" applyFont="1" applyAlignment="1">
      <alignment vertical="top" wrapText="1"/>
    </xf>
    <xf numFmtId="164" fontId="9" fillId="0" borderId="0" xfId="0" applyNumberFormat="1" applyFont="1" applyFill="1" applyBorder="1" applyAlignment="1">
      <alignment vertical="top"/>
    </xf>
    <xf numFmtId="0" fontId="9" fillId="0" borderId="0" xfId="0" applyFont="1" applyBorder="1" applyAlignment="1">
      <alignment vertical="center" wrapText="1"/>
    </xf>
    <xf numFmtId="0" fontId="9" fillId="0" borderId="0" xfId="0" applyFont="1" applyBorder="1" applyAlignment="1">
      <alignment horizontal="justify" vertical="center" wrapText="1"/>
    </xf>
    <xf numFmtId="164" fontId="9" fillId="0" borderId="0" xfId="0" applyNumberFormat="1" applyFont="1" applyAlignment="1">
      <alignment vertical="top"/>
    </xf>
    <xf numFmtId="164" fontId="9" fillId="0" borderId="0" xfId="18" applyNumberFormat="1" applyFont="1" applyFill="1" applyBorder="1" applyAlignment="1">
      <alignment vertical="top" wrapText="1"/>
    </xf>
    <xf numFmtId="0" fontId="26" fillId="0" borderId="0" xfId="0" applyFont="1" applyBorder="1" applyAlignment="1">
      <alignment horizontal="justify" vertical="center" wrapText="1"/>
    </xf>
    <xf numFmtId="0" fontId="71" fillId="0" borderId="0" xfId="0" applyFont="1" applyAlignment="1">
      <alignment wrapText="1"/>
    </xf>
    <xf numFmtId="0" fontId="29" fillId="0" borderId="0" xfId="22" applyFont="1" applyFill="1" applyAlignment="1" applyProtection="1">
      <alignment horizontal="justify" vertical="center" wrapText="1"/>
    </xf>
    <xf numFmtId="0" fontId="9" fillId="0" borderId="0" xfId="0" applyFont="1" applyAlignment="1">
      <alignment horizontal="left" vertical="center" wrapText="1"/>
    </xf>
    <xf numFmtId="0" fontId="14" fillId="0" borderId="0" xfId="0" applyFont="1" applyBorder="1" applyAlignment="1">
      <alignment vertical="top"/>
    </xf>
    <xf numFmtId="164" fontId="9" fillId="0" borderId="0" xfId="18" applyNumberFormat="1" applyFont="1" applyFill="1" applyBorder="1" applyAlignment="1">
      <alignment wrapText="1"/>
    </xf>
    <xf numFmtId="0" fontId="9" fillId="0" borderId="0" xfId="6" applyFont="1" applyAlignment="1">
      <alignment horizontal="justify" vertical="center" wrapText="1"/>
    </xf>
    <xf numFmtId="164" fontId="14" fillId="0" borderId="0" xfId="0" applyNumberFormat="1" applyFont="1" applyBorder="1" applyAlignment="1">
      <alignment vertical="top"/>
    </xf>
    <xf numFmtId="0" fontId="9" fillId="0" borderId="0" xfId="0" applyFont="1" applyBorder="1" applyAlignment="1">
      <alignment horizontal="left" vertical="center" wrapText="1"/>
    </xf>
    <xf numFmtId="169" fontId="9" fillId="0" borderId="0" xfId="0" applyNumberFormat="1" applyFont="1" applyBorder="1" applyAlignment="1">
      <alignment horizontal="right" vertical="top"/>
    </xf>
    <xf numFmtId="0" fontId="9" fillId="0" borderId="0" xfId="0" applyFont="1" applyFill="1" applyBorder="1" applyAlignment="1">
      <alignment horizontal="right" vertical="top" wrapText="1"/>
    </xf>
    <xf numFmtId="4" fontId="9" fillId="0" borderId="0" xfId="0" applyNumberFormat="1" applyFont="1" applyFill="1" applyBorder="1" applyAlignment="1">
      <alignment horizontal="right" vertical="top" wrapText="1"/>
    </xf>
    <xf numFmtId="0" fontId="10" fillId="0" borderId="0" xfId="0" applyFont="1" applyFill="1" applyBorder="1" applyAlignment="1">
      <alignment vertical="center" wrapText="1"/>
    </xf>
    <xf numFmtId="168" fontId="9" fillId="0" borderId="0" xfId="20" applyFont="1" applyFill="1" applyBorder="1" applyAlignment="1">
      <alignment vertical="top"/>
    </xf>
    <xf numFmtId="0" fontId="9" fillId="0" borderId="6" xfId="0" applyFont="1" applyFill="1" applyBorder="1" applyAlignment="1">
      <alignment vertical="center" wrapText="1"/>
    </xf>
    <xf numFmtId="0" fontId="10" fillId="0" borderId="0" xfId="0" applyFont="1" applyFill="1" applyBorder="1" applyAlignment="1">
      <alignment horizontal="center" vertical="top"/>
    </xf>
    <xf numFmtId="0" fontId="10" fillId="0" borderId="0" xfId="0" applyFont="1" applyFill="1" applyBorder="1" applyAlignment="1">
      <alignment horizontal="center"/>
    </xf>
    <xf numFmtId="0" fontId="9" fillId="0" borderId="0" xfId="6" applyFont="1" applyFill="1" applyBorder="1" applyAlignment="1">
      <alignment horizontal="center" vertical="top"/>
    </xf>
    <xf numFmtId="0" fontId="9" fillId="0" borderId="6" xfId="0" applyFont="1" applyFill="1" applyBorder="1" applyAlignment="1">
      <alignment wrapText="1"/>
    </xf>
    <xf numFmtId="164" fontId="9" fillId="2" borderId="0" xfId="0" applyNumberFormat="1" applyFont="1" applyFill="1" applyBorder="1" applyAlignment="1">
      <alignment horizontal="right"/>
    </xf>
    <xf numFmtId="164" fontId="9" fillId="2" borderId="0" xfId="0" applyNumberFormat="1" applyFont="1" applyFill="1" applyBorder="1" applyAlignment="1">
      <alignment vertical="top"/>
    </xf>
    <xf numFmtId="4" fontId="52" fillId="0" borderId="0" xfId="16" applyNumberFormat="1" applyFont="1" applyAlignment="1">
      <alignment horizontal="right"/>
    </xf>
    <xf numFmtId="164" fontId="52" fillId="0" borderId="0" xfId="16" applyNumberFormat="1" applyFont="1" applyAlignment="1">
      <alignment horizontal="right" vertical="center"/>
    </xf>
    <xf numFmtId="4" fontId="69" fillId="0" borderId="0" xfId="0" applyNumberFormat="1" applyFont="1"/>
    <xf numFmtId="4" fontId="53" fillId="15" borderId="0" xfId="6" applyNumberFormat="1" applyFont="1" applyFill="1" applyBorder="1" applyAlignment="1">
      <alignment horizontal="right"/>
    </xf>
    <xf numFmtId="164" fontId="53" fillId="15" borderId="0" xfId="6" applyNumberFormat="1" applyFont="1" applyFill="1" applyAlignment="1">
      <alignment horizontal="right"/>
    </xf>
    <xf numFmtId="4" fontId="52" fillId="0" borderId="0" xfId="16" applyNumberFormat="1" applyFont="1"/>
    <xf numFmtId="164" fontId="52" fillId="0" borderId="0" xfId="16" applyNumberFormat="1" applyFont="1" applyAlignment="1">
      <alignment horizontal="right"/>
    </xf>
    <xf numFmtId="4" fontId="54" fillId="0" borderId="8" xfId="6" applyNumberFormat="1" applyFont="1" applyBorder="1" applyAlignment="1">
      <alignment horizontal="right" vertical="center"/>
    </xf>
    <xf numFmtId="164" fontId="54" fillId="0" borderId="8" xfId="6" applyNumberFormat="1" applyFont="1" applyBorder="1" applyAlignment="1">
      <alignment horizontal="right" vertical="center"/>
    </xf>
    <xf numFmtId="0" fontId="73" fillId="0" borderId="0" xfId="0" applyFont="1" applyBorder="1"/>
    <xf numFmtId="4" fontId="53" fillId="0" borderId="0" xfId="16" applyNumberFormat="1" applyFont="1" applyAlignment="1">
      <alignment horizontal="right"/>
    </xf>
    <xf numFmtId="164" fontId="53" fillId="0" borderId="0" xfId="16" applyNumberFormat="1" applyFont="1" applyAlignment="1">
      <alignment horizontal="right" vertical="center"/>
    </xf>
    <xf numFmtId="4" fontId="53" fillId="36" borderId="0" xfId="17" applyNumberFormat="1" applyFont="1" applyFill="1" applyBorder="1" applyAlignment="1">
      <alignment horizontal="right"/>
    </xf>
    <xf numFmtId="164" fontId="53" fillId="36" borderId="0" xfId="17" applyNumberFormat="1" applyFont="1" applyFill="1" applyAlignment="1">
      <alignment horizontal="right" vertical="center"/>
    </xf>
    <xf numFmtId="4" fontId="53" fillId="0" borderId="0" xfId="17" applyNumberFormat="1" applyFont="1" applyFill="1" applyBorder="1" applyAlignment="1">
      <alignment horizontal="right"/>
    </xf>
    <xf numFmtId="164" fontId="53" fillId="0" borderId="0" xfId="17" applyNumberFormat="1" applyFont="1" applyFill="1" applyAlignment="1">
      <alignment horizontal="right"/>
    </xf>
    <xf numFmtId="4" fontId="53" fillId="0" borderId="0" xfId="0" applyNumberFormat="1" applyFont="1" applyFill="1" applyBorder="1" applyAlignment="1">
      <alignment horizontal="center" vertical="top" wrapText="1"/>
    </xf>
    <xf numFmtId="4" fontId="53" fillId="0" borderId="19" xfId="0" applyNumberFormat="1" applyFont="1" applyFill="1" applyBorder="1" applyAlignment="1">
      <alignment horizontal="right" wrapText="1"/>
    </xf>
    <xf numFmtId="164" fontId="52" fillId="0" borderId="19" xfId="0" applyNumberFormat="1" applyFont="1" applyFill="1" applyBorder="1" applyAlignment="1">
      <alignment horizontal="right"/>
    </xf>
    <xf numFmtId="164" fontId="52" fillId="0" borderId="19" xfId="0" applyNumberFormat="1" applyFont="1" applyFill="1" applyBorder="1" applyAlignment="1">
      <alignment horizontal="right" wrapText="1"/>
    </xf>
    <xf numFmtId="164" fontId="53" fillId="0" borderId="0" xfId="0" applyNumberFormat="1" applyFont="1" applyBorder="1" applyAlignment="1">
      <alignment horizontal="right"/>
    </xf>
    <xf numFmtId="0" fontId="73" fillId="0" borderId="0" xfId="0" applyFont="1" applyBorder="1" applyAlignment="1">
      <alignment horizontal="right" vertical="top"/>
    </xf>
    <xf numFmtId="0" fontId="73" fillId="0" borderId="0" xfId="0" applyFont="1" applyBorder="1" applyAlignment="1">
      <alignment vertical="top" wrapText="1"/>
    </xf>
    <xf numFmtId="4" fontId="53" fillId="0" borderId="0" xfId="0" applyNumberFormat="1" applyFont="1" applyBorder="1"/>
    <xf numFmtId="0" fontId="52" fillId="18" borderId="0" xfId="6" applyFont="1" applyFill="1" applyBorder="1" applyAlignment="1">
      <alignment horizontal="center" vertical="center"/>
    </xf>
    <xf numFmtId="0" fontId="52" fillId="0" borderId="0" xfId="0" applyFont="1" applyBorder="1" applyAlignment="1">
      <alignment horizontal="right" vertical="center"/>
    </xf>
    <xf numFmtId="4" fontId="52" fillId="0" borderId="0" xfId="0" applyNumberFormat="1" applyFont="1" applyBorder="1" applyAlignment="1">
      <alignment horizontal="right" vertical="center"/>
    </xf>
    <xf numFmtId="4" fontId="52" fillId="0" borderId="0" xfId="0" applyNumberFormat="1" applyFont="1" applyBorder="1" applyAlignment="1">
      <alignment horizontal="center"/>
    </xf>
    <xf numFmtId="164" fontId="52" fillId="0" borderId="0" xfId="18" applyNumberFormat="1" applyFont="1" applyFill="1" applyBorder="1" applyAlignment="1">
      <alignment horizontal="right" wrapText="1"/>
    </xf>
    <xf numFmtId="0" fontId="69" fillId="0" borderId="0" xfId="0" applyFont="1" applyBorder="1" applyAlignment="1">
      <alignment horizontal="right" vertical="center"/>
    </xf>
    <xf numFmtId="0" fontId="69" fillId="0" borderId="0" xfId="0" applyFont="1" applyBorder="1" applyAlignment="1">
      <alignment vertical="top" wrapText="1"/>
    </xf>
    <xf numFmtId="0" fontId="69" fillId="0" borderId="0" xfId="0" applyFont="1" applyBorder="1" applyAlignment="1">
      <alignment horizontal="left" vertical="center"/>
    </xf>
    <xf numFmtId="0" fontId="52" fillId="0" borderId="0" xfId="0" applyNumberFormat="1" applyFont="1" applyBorder="1" applyAlignment="1">
      <alignment horizontal="justify" vertical="top"/>
    </xf>
    <xf numFmtId="0" fontId="69" fillId="0" borderId="0" xfId="0" applyFont="1" applyBorder="1" applyAlignment="1">
      <alignment vertical="center"/>
    </xf>
    <xf numFmtId="0" fontId="65" fillId="0" borderId="0" xfId="19" applyNumberFormat="1" applyFont="1" applyFill="1" applyBorder="1" applyAlignment="1">
      <alignment horizontal="justify" vertical="top" wrapText="1"/>
    </xf>
    <xf numFmtId="4" fontId="52" fillId="0" borderId="0" xfId="0" applyNumberFormat="1" applyFont="1" applyBorder="1" applyAlignment="1">
      <alignment horizontal="center" vertical="center"/>
    </xf>
    <xf numFmtId="0" fontId="69" fillId="0" borderId="0" xfId="0" applyFont="1" applyBorder="1" applyAlignment="1">
      <alignment vertical="top"/>
    </xf>
    <xf numFmtId="4" fontId="52" fillId="0" borderId="0" xfId="0" applyNumberFormat="1" applyFont="1" applyBorder="1" applyAlignment="1">
      <alignment horizontal="center" vertical="top"/>
    </xf>
    <xf numFmtId="164" fontId="52" fillId="0" borderId="0" xfId="18" applyNumberFormat="1" applyFont="1" applyFill="1" applyBorder="1" applyAlignment="1">
      <alignment horizontal="right" vertical="top" wrapText="1"/>
    </xf>
    <xf numFmtId="167" fontId="52" fillId="0" borderId="0" xfId="0" applyNumberFormat="1" applyFont="1" applyFill="1" applyBorder="1" applyAlignment="1">
      <alignment vertical="top" wrapText="1"/>
    </xf>
    <xf numFmtId="0" fontId="52" fillId="0" borderId="0" xfId="0" applyNumberFormat="1" applyFont="1" applyBorder="1" applyAlignment="1">
      <alignment vertical="center" wrapText="1"/>
    </xf>
    <xf numFmtId="0" fontId="69" fillId="0" borderId="0" xfId="0" applyFont="1"/>
    <xf numFmtId="0" fontId="69" fillId="0" borderId="0" xfId="0" applyFont="1" applyFill="1" applyBorder="1"/>
    <xf numFmtId="4" fontId="52" fillId="0" borderId="0" xfId="0" applyNumberFormat="1" applyFont="1" applyFill="1" applyBorder="1" applyAlignment="1">
      <alignment horizontal="center"/>
    </xf>
    <xf numFmtId="164" fontId="52" fillId="0" borderId="0" xfId="0" applyNumberFormat="1" applyFont="1" applyFill="1" applyBorder="1" applyAlignment="1">
      <alignment horizontal="right"/>
    </xf>
    <xf numFmtId="0" fontId="41" fillId="0" borderId="0" xfId="18" applyFont="1" applyFill="1" applyBorder="1" applyAlignment="1">
      <alignment horizontal="left" vertical="center" wrapText="1"/>
    </xf>
    <xf numFmtId="4" fontId="53" fillId="0" borderId="7" xfId="0" applyNumberFormat="1" applyFont="1" applyBorder="1" applyAlignment="1">
      <alignment horizontal="center" vertical="center"/>
    </xf>
    <xf numFmtId="164" fontId="53" fillId="0" borderId="7" xfId="0" applyNumberFormat="1" applyFont="1" applyBorder="1" applyAlignment="1">
      <alignment horizontal="right" vertical="center"/>
    </xf>
    <xf numFmtId="0" fontId="69" fillId="0" borderId="0" xfId="0" applyFont="1" applyBorder="1" applyAlignment="1">
      <alignment horizontal="right" vertical="top"/>
    </xf>
    <xf numFmtId="0" fontId="69" fillId="0" borderId="0" xfId="0" applyFont="1" applyBorder="1" applyAlignment="1">
      <alignment horizontal="justify" vertical="top" wrapText="1"/>
    </xf>
    <xf numFmtId="0" fontId="69" fillId="0" borderId="0" xfId="0" applyFont="1" applyBorder="1" applyAlignment="1"/>
    <xf numFmtId="4" fontId="73" fillId="0" borderId="0" xfId="0" applyNumberFormat="1" applyFont="1" applyFill="1" applyBorder="1" applyAlignment="1">
      <alignment horizontal="right" vertical="top" wrapText="1"/>
    </xf>
    <xf numFmtId="4" fontId="73" fillId="0" borderId="0" xfId="0" applyNumberFormat="1" applyFont="1" applyAlignment="1">
      <alignment horizontal="right" vertical="top" wrapText="1"/>
    </xf>
    <xf numFmtId="4" fontId="69" fillId="0" borderId="0" xfId="0" applyNumberFormat="1" applyFont="1" applyAlignment="1">
      <alignment horizontal="justify" vertical="top" wrapText="1"/>
    </xf>
    <xf numFmtId="4" fontId="73" fillId="0" borderId="0" xfId="0" applyNumberFormat="1" applyFont="1" applyAlignment="1">
      <alignment horizontal="center"/>
    </xf>
    <xf numFmtId="4" fontId="53" fillId="0" borderId="0" xfId="0" applyNumberFormat="1" applyFont="1" applyBorder="1" applyAlignment="1">
      <alignment horizontal="right" vertical="top"/>
    </xf>
    <xf numFmtId="4" fontId="53" fillId="0" borderId="0" xfId="0" applyNumberFormat="1" applyFont="1" applyAlignment="1">
      <alignment horizontal="right" vertical="top"/>
    </xf>
    <xf numFmtId="4" fontId="52" fillId="0" borderId="0" xfId="0" applyNumberFormat="1" applyFont="1" applyFill="1" applyBorder="1" applyAlignment="1">
      <alignment vertical="top" wrapText="1"/>
    </xf>
    <xf numFmtId="169" fontId="52" fillId="0" borderId="0" xfId="0" applyNumberFormat="1" applyFont="1" applyBorder="1" applyAlignment="1">
      <alignment horizontal="left" vertical="top"/>
    </xf>
    <xf numFmtId="4" fontId="10" fillId="0" borderId="0" xfId="16" applyFont="1" applyAlignment="1">
      <alignment horizontal="center" vertical="top"/>
    </xf>
    <xf numFmtId="4" fontId="9" fillId="0" borderId="0" xfId="16" applyNumberFormat="1" applyFont="1" applyAlignment="1">
      <alignment vertical="top"/>
    </xf>
    <xf numFmtId="164" fontId="9" fillId="0" borderId="0" xfId="16" applyNumberFormat="1" applyFont="1" applyAlignment="1">
      <alignment vertical="top"/>
    </xf>
    <xf numFmtId="4" fontId="10" fillId="15" borderId="0" xfId="6" applyNumberFormat="1" applyFont="1" applyFill="1" applyBorder="1" applyAlignment="1">
      <alignment horizontal="center" vertical="top"/>
    </xf>
    <xf numFmtId="4" fontId="10" fillId="15" borderId="0" xfId="6" applyNumberFormat="1" applyFont="1" applyFill="1" applyBorder="1" applyAlignment="1">
      <alignment vertical="top"/>
    </xf>
    <xf numFmtId="164" fontId="10" fillId="15" borderId="0" xfId="6" applyNumberFormat="1" applyFont="1" applyFill="1" applyAlignment="1">
      <alignment vertical="top"/>
    </xf>
    <xf numFmtId="4" fontId="19" fillId="0" borderId="8" xfId="6" applyNumberFormat="1" applyFont="1" applyBorder="1" applyAlignment="1">
      <alignment horizontal="center" vertical="top"/>
    </xf>
    <xf numFmtId="4" fontId="19" fillId="0" borderId="8" xfId="6" applyNumberFormat="1" applyFont="1" applyBorder="1" applyAlignment="1">
      <alignment vertical="top"/>
    </xf>
    <xf numFmtId="164" fontId="19" fillId="0" borderId="8" xfId="6" applyNumberFormat="1" applyFont="1" applyBorder="1" applyAlignment="1">
      <alignment vertical="top"/>
    </xf>
    <xf numFmtId="4" fontId="10" fillId="0" borderId="0" xfId="16" applyNumberFormat="1" applyFont="1" applyAlignment="1">
      <alignment vertical="top"/>
    </xf>
    <xf numFmtId="164" fontId="10" fillId="0" borderId="0" xfId="16" applyNumberFormat="1" applyFont="1" applyAlignment="1">
      <alignment vertical="top"/>
    </xf>
    <xf numFmtId="4" fontId="10" fillId="36" borderId="0" xfId="17" applyNumberFormat="1" applyFont="1" applyFill="1" applyBorder="1" applyAlignment="1">
      <alignment horizontal="center" vertical="top"/>
    </xf>
    <xf numFmtId="4" fontId="10" fillId="36" borderId="0" xfId="17" applyNumberFormat="1" applyFont="1" applyFill="1" applyBorder="1" applyAlignment="1">
      <alignment vertical="top"/>
    </xf>
    <xf numFmtId="164" fontId="10" fillId="36" borderId="0" xfId="17" applyNumberFormat="1" applyFont="1" applyFill="1" applyAlignment="1">
      <alignment vertical="top"/>
    </xf>
    <xf numFmtId="4" fontId="10" fillId="0" borderId="0" xfId="17" applyNumberFormat="1" applyFont="1" applyFill="1" applyBorder="1" applyAlignment="1">
      <alignment horizontal="center" vertical="top"/>
    </xf>
    <xf numFmtId="4" fontId="10" fillId="0" borderId="0" xfId="17" applyNumberFormat="1" applyFont="1" applyFill="1" applyBorder="1" applyAlignment="1">
      <alignment vertical="top"/>
    </xf>
    <xf numFmtId="164" fontId="10" fillId="0" borderId="0" xfId="17" applyNumberFormat="1" applyFont="1" applyFill="1" applyAlignment="1">
      <alignment vertical="top"/>
    </xf>
    <xf numFmtId="4" fontId="10" fillId="0" borderId="19" xfId="0" applyNumberFormat="1" applyFont="1" applyFill="1" applyBorder="1" applyAlignment="1">
      <alignment horizontal="center" vertical="top" wrapText="1"/>
    </xf>
    <xf numFmtId="4" fontId="10" fillId="0" borderId="19" xfId="0" applyNumberFormat="1" applyFont="1" applyFill="1" applyBorder="1" applyAlignment="1">
      <alignment vertical="top" wrapText="1"/>
    </xf>
    <xf numFmtId="164" fontId="9" fillId="0" borderId="19" xfId="0" applyNumberFormat="1" applyFont="1" applyFill="1" applyBorder="1" applyAlignment="1">
      <alignment vertical="top"/>
    </xf>
    <xf numFmtId="164" fontId="9" fillId="0" borderId="19" xfId="0" applyNumberFormat="1" applyFont="1" applyFill="1" applyBorder="1" applyAlignment="1">
      <alignment vertical="top" wrapText="1"/>
    </xf>
    <xf numFmtId="0" fontId="10" fillId="0" borderId="0" xfId="0" applyFont="1" applyBorder="1" applyAlignment="1">
      <alignment horizontal="center" vertical="top"/>
    </xf>
    <xf numFmtId="4" fontId="10" fillId="0" borderId="0" xfId="0" applyNumberFormat="1" applyFont="1" applyBorder="1" applyAlignment="1">
      <alignment vertical="top"/>
    </xf>
    <xf numFmtId="164" fontId="10" fillId="0" borderId="0" xfId="0" applyNumberFormat="1" applyFont="1" applyBorder="1" applyAlignment="1">
      <alignment vertical="top"/>
    </xf>
    <xf numFmtId="0" fontId="69" fillId="0" borderId="0" xfId="0" applyFont="1" applyBorder="1" applyAlignment="1">
      <alignment horizontal="center" vertical="top"/>
    </xf>
    <xf numFmtId="4" fontId="69" fillId="0" borderId="0" xfId="0" applyNumberFormat="1" applyFont="1" applyBorder="1" applyAlignment="1">
      <alignment vertical="top"/>
    </xf>
    <xf numFmtId="164" fontId="69" fillId="0" borderId="0" xfId="0" applyNumberFormat="1" applyFont="1" applyBorder="1" applyAlignment="1">
      <alignment vertical="top"/>
    </xf>
    <xf numFmtId="164" fontId="41" fillId="0" borderId="0" xfId="18" applyNumberFormat="1" applyFont="1" applyFill="1" applyBorder="1" applyAlignment="1">
      <alignment vertical="top" wrapText="1"/>
    </xf>
    <xf numFmtId="164" fontId="70" fillId="0" borderId="0" xfId="18" applyNumberFormat="1" applyFont="1" applyFill="1" applyBorder="1" applyAlignment="1">
      <alignment vertical="top" wrapText="1"/>
    </xf>
    <xf numFmtId="168" fontId="9" fillId="0" borderId="0" xfId="20" applyFont="1" applyFill="1" applyBorder="1" applyAlignment="1">
      <alignment horizontal="center" vertical="top"/>
    </xf>
    <xf numFmtId="0" fontId="10" fillId="0" borderId="7" xfId="0" applyFont="1" applyBorder="1" applyAlignment="1">
      <alignment horizontal="center" vertical="top"/>
    </xf>
    <xf numFmtId="4" fontId="10" fillId="0" borderId="7" xfId="0" applyNumberFormat="1" applyFont="1" applyBorder="1" applyAlignment="1">
      <alignment vertical="top"/>
    </xf>
    <xf numFmtId="164" fontId="10" fillId="0" borderId="7" xfId="0" applyNumberFormat="1" applyFont="1" applyBorder="1" applyAlignment="1">
      <alignment vertical="top"/>
    </xf>
    <xf numFmtId="4" fontId="10" fillId="0" borderId="0" xfId="0" applyNumberFormat="1" applyFont="1" applyAlignment="1">
      <alignment horizontal="center" vertical="top"/>
    </xf>
    <xf numFmtId="4" fontId="10" fillId="0" borderId="0" xfId="0" applyNumberFormat="1" applyFont="1" applyAlignment="1">
      <alignment vertical="top"/>
    </xf>
    <xf numFmtId="4" fontId="9" fillId="2" borderId="0" xfId="16" applyNumberFormat="1" applyFont="1" applyFill="1" applyAlignment="1">
      <alignment horizontal="right" vertical="center"/>
    </xf>
    <xf numFmtId="4" fontId="10" fillId="2" borderId="0" xfId="0" applyNumberFormat="1" applyFont="1" applyFill="1" applyBorder="1" applyAlignment="1">
      <alignment horizontal="center" vertical="center"/>
    </xf>
    <xf numFmtId="4" fontId="9" fillId="2" borderId="0" xfId="0" applyNumberFormat="1" applyFont="1" applyFill="1" applyBorder="1" applyAlignment="1">
      <alignment horizontal="right"/>
    </xf>
    <xf numFmtId="164" fontId="10" fillId="2" borderId="0" xfId="0" applyNumberFormat="1" applyFont="1" applyFill="1" applyBorder="1" applyAlignment="1">
      <alignment horizontal="right"/>
    </xf>
    <xf numFmtId="4" fontId="10" fillId="2" borderId="0" xfId="0" applyNumberFormat="1" applyFont="1" applyFill="1" applyBorder="1" applyAlignment="1">
      <alignment horizontal="right"/>
    </xf>
    <xf numFmtId="4" fontId="9" fillId="2" borderId="0" xfId="0" applyNumberFormat="1" applyFont="1" applyFill="1" applyBorder="1" applyAlignment="1">
      <alignment horizontal="right" vertical="center"/>
    </xf>
    <xf numFmtId="164" fontId="10" fillId="0" borderId="7" xfId="0" applyNumberFormat="1" applyFont="1" applyFill="1" applyBorder="1" applyAlignment="1">
      <alignment horizontal="center" vertical="center"/>
    </xf>
    <xf numFmtId="164" fontId="14" fillId="0" borderId="0" xfId="0" applyNumberFormat="1" applyFont="1" applyFill="1" applyBorder="1" applyAlignment="1">
      <alignment vertical="top"/>
    </xf>
    <xf numFmtId="164" fontId="10" fillId="0" borderId="0" xfId="0" applyNumberFormat="1" applyFont="1" applyFill="1" applyBorder="1" applyAlignment="1">
      <alignment horizontal="right"/>
    </xf>
    <xf numFmtId="0" fontId="10" fillId="36" borderId="0" xfId="26" applyNumberFormat="1" applyFont="1" applyFill="1" applyBorder="1" applyAlignment="1">
      <alignment vertical="center"/>
    </xf>
    <xf numFmtId="0" fontId="9" fillId="0" borderId="0" xfId="26" applyNumberFormat="1" applyFont="1" applyFill="1" applyBorder="1" applyAlignment="1">
      <alignment horizontal="left" vertical="center"/>
    </xf>
    <xf numFmtId="0" fontId="10" fillId="36" borderId="7" xfId="26" applyNumberFormat="1" applyFont="1" applyFill="1" applyBorder="1" applyAlignment="1">
      <alignment vertical="center"/>
    </xf>
    <xf numFmtId="4" fontId="53" fillId="0" borderId="0" xfId="16" applyFont="1" applyAlignment="1">
      <alignment horizontal="center" vertical="top"/>
    </xf>
    <xf numFmtId="4" fontId="52" fillId="0" borderId="0" xfId="16" applyNumberFormat="1" applyFont="1" applyAlignment="1">
      <alignment vertical="top"/>
    </xf>
    <xf numFmtId="164" fontId="52" fillId="0" borderId="0" xfId="16" applyNumberFormat="1" applyFont="1" applyAlignment="1">
      <alignment vertical="top"/>
    </xf>
    <xf numFmtId="4" fontId="53" fillId="15" borderId="0" xfId="6" applyNumberFormat="1" applyFont="1" applyFill="1" applyBorder="1" applyAlignment="1">
      <alignment horizontal="center" vertical="top"/>
    </xf>
    <xf numFmtId="4" fontId="53" fillId="15" borderId="0" xfId="6" applyNumberFormat="1" applyFont="1" applyFill="1" applyBorder="1" applyAlignment="1">
      <alignment vertical="top"/>
    </xf>
    <xf numFmtId="164" fontId="53" fillId="15" borderId="0" xfId="6" applyNumberFormat="1" applyFont="1" applyFill="1" applyAlignment="1">
      <alignment vertical="top"/>
    </xf>
    <xf numFmtId="49" fontId="54" fillId="0" borderId="8" xfId="26" applyNumberFormat="1" applyFont="1" applyBorder="1" applyAlignment="1">
      <alignment vertical="center"/>
    </xf>
    <xf numFmtId="0" fontId="54" fillId="0" borderId="8" xfId="26" applyNumberFormat="1" applyFont="1" applyBorder="1" applyAlignment="1">
      <alignment vertical="center" wrapText="1"/>
    </xf>
    <xf numFmtId="0" fontId="55" fillId="0" borderId="8" xfId="26" applyNumberFormat="1" applyFont="1" applyFill="1" applyBorder="1" applyAlignment="1">
      <alignment vertical="center" wrapText="1"/>
    </xf>
    <xf numFmtId="4" fontId="54" fillId="0" borderId="8" xfId="6" applyNumberFormat="1" applyFont="1" applyBorder="1" applyAlignment="1">
      <alignment horizontal="center" vertical="top"/>
    </xf>
    <xf numFmtId="4" fontId="54" fillId="0" borderId="8" xfId="6" applyNumberFormat="1" applyFont="1" applyBorder="1" applyAlignment="1">
      <alignment vertical="top"/>
    </xf>
    <xf numFmtId="164" fontId="54" fillId="0" borderId="8" xfId="6" applyNumberFormat="1" applyFont="1" applyBorder="1" applyAlignment="1">
      <alignment vertical="top"/>
    </xf>
    <xf numFmtId="4" fontId="53" fillId="0" borderId="0" xfId="16" applyNumberFormat="1" applyFont="1" applyAlignment="1">
      <alignment vertical="top"/>
    </xf>
    <xf numFmtId="164" fontId="53" fillId="0" borderId="0" xfId="16" applyNumberFormat="1" applyFont="1" applyAlignment="1">
      <alignment vertical="top"/>
    </xf>
    <xf numFmtId="0" fontId="53" fillId="36" borderId="0" xfId="26" applyNumberFormat="1" applyFont="1" applyFill="1" applyBorder="1" applyAlignment="1">
      <alignment vertical="top"/>
    </xf>
    <xf numFmtId="4" fontId="53" fillId="36" borderId="0" xfId="26" applyNumberFormat="1" applyFont="1" applyFill="1" applyBorder="1" applyAlignment="1">
      <alignment horizontal="center" vertical="top"/>
    </xf>
    <xf numFmtId="4" fontId="53" fillId="36" borderId="0" xfId="26" applyNumberFormat="1" applyFont="1" applyFill="1" applyBorder="1" applyAlignment="1">
      <alignment vertical="top"/>
    </xf>
    <xf numFmtId="164" fontId="53" fillId="36" borderId="0" xfId="26" applyNumberFormat="1" applyFont="1" applyFill="1" applyAlignment="1">
      <alignment vertical="top"/>
    </xf>
    <xf numFmtId="49" fontId="53" fillId="0" borderId="0" xfId="26" applyNumberFormat="1" applyFont="1" applyFill="1" applyAlignment="1">
      <alignment vertical="top"/>
    </xf>
    <xf numFmtId="0" fontId="53" fillId="0" borderId="0" xfId="26" applyNumberFormat="1" applyFont="1" applyFill="1" applyBorder="1" applyAlignment="1">
      <alignment vertical="top"/>
    </xf>
    <xf numFmtId="4" fontId="53" fillId="0" borderId="0" xfId="26" applyNumberFormat="1" applyFont="1" applyFill="1" applyBorder="1" applyAlignment="1">
      <alignment horizontal="center" vertical="top"/>
    </xf>
    <xf numFmtId="4" fontId="53" fillId="0" borderId="0" xfId="26" applyNumberFormat="1" applyFont="1" applyFill="1" applyBorder="1" applyAlignment="1">
      <alignment vertical="top"/>
    </xf>
    <xf numFmtId="164" fontId="53" fillId="0" borderId="0" xfId="26" applyNumberFormat="1" applyFont="1" applyFill="1" applyAlignment="1">
      <alignment vertical="top"/>
    </xf>
    <xf numFmtId="4" fontId="53" fillId="0" borderId="19" xfId="0" applyNumberFormat="1" applyFont="1" applyFill="1" applyBorder="1" applyAlignment="1">
      <alignment horizontal="center" vertical="top" wrapText="1"/>
    </xf>
    <xf numFmtId="4" fontId="53" fillId="0" borderId="19" xfId="0" applyNumberFormat="1" applyFont="1" applyFill="1" applyBorder="1" applyAlignment="1">
      <alignment vertical="top" wrapText="1"/>
    </xf>
    <xf numFmtId="164" fontId="52" fillId="0" borderId="19" xfId="0" applyNumberFormat="1" applyFont="1" applyFill="1" applyBorder="1" applyAlignment="1">
      <alignment vertical="top"/>
    </xf>
    <xf numFmtId="164" fontId="52" fillId="0" borderId="19" xfId="0" applyNumberFormat="1" applyFont="1" applyFill="1" applyBorder="1" applyAlignment="1">
      <alignment vertical="top" wrapText="1"/>
    </xf>
    <xf numFmtId="0" fontId="53" fillId="0" borderId="0" xfId="0" applyFont="1" applyBorder="1" applyAlignment="1">
      <alignment horizontal="center" vertical="top"/>
    </xf>
    <xf numFmtId="0" fontId="73" fillId="0" borderId="0" xfId="0" applyFont="1" applyBorder="1" applyAlignment="1">
      <alignment horizontal="center" vertical="top"/>
    </xf>
    <xf numFmtId="4" fontId="73" fillId="0" borderId="0" xfId="0" applyNumberFormat="1" applyFont="1" applyBorder="1" applyAlignment="1">
      <alignment vertical="top"/>
    </xf>
    <xf numFmtId="164" fontId="73" fillId="0" borderId="0" xfId="0" applyNumberFormat="1" applyFont="1" applyBorder="1" applyAlignment="1">
      <alignment vertical="top"/>
    </xf>
    <xf numFmtId="0" fontId="52" fillId="18" borderId="0" xfId="6" applyFont="1" applyFill="1" applyBorder="1" applyAlignment="1">
      <alignment horizontal="center" vertical="top"/>
    </xf>
    <xf numFmtId="0" fontId="52" fillId="0" borderId="0" xfId="0" applyNumberFormat="1" applyFont="1" applyBorder="1" applyAlignment="1">
      <alignment horizontal="justify" wrapText="1"/>
    </xf>
    <xf numFmtId="0" fontId="52" fillId="0" borderId="0" xfId="6" applyFont="1" applyFill="1" applyBorder="1" applyAlignment="1">
      <alignment horizontal="center" vertical="top"/>
    </xf>
    <xf numFmtId="0" fontId="52" fillId="0" borderId="0" xfId="0" applyNumberFormat="1" applyFont="1" applyBorder="1" applyAlignment="1">
      <alignment horizontal="justify" vertical="center"/>
    </xf>
    <xf numFmtId="0" fontId="52" fillId="18" borderId="0" xfId="0" applyFont="1" applyFill="1" applyAlignment="1">
      <alignment horizontal="center" vertical="top"/>
    </xf>
    <xf numFmtId="0" fontId="69" fillId="0" borderId="0" xfId="0" applyFont="1" applyFill="1" applyBorder="1" applyAlignment="1">
      <alignment horizontal="center" vertical="top"/>
    </xf>
    <xf numFmtId="4" fontId="69" fillId="0" borderId="0" xfId="0" applyNumberFormat="1" applyFont="1" applyFill="1" applyBorder="1" applyAlignment="1">
      <alignment vertical="top"/>
    </xf>
    <xf numFmtId="164" fontId="69" fillId="0" borderId="0" xfId="0" applyNumberFormat="1" applyFont="1" applyFill="1" applyBorder="1" applyAlignment="1">
      <alignment vertical="top"/>
    </xf>
    <xf numFmtId="0" fontId="52" fillId="0" borderId="0" xfId="0" applyFont="1" applyFill="1" applyAlignment="1">
      <alignment horizontal="center" vertical="top"/>
    </xf>
    <xf numFmtId="168" fontId="52" fillId="0" borderId="0" xfId="27" applyFont="1" applyFill="1" applyBorder="1" applyAlignment="1">
      <alignment horizontal="center" vertical="top"/>
    </xf>
    <xf numFmtId="0" fontId="52" fillId="0" borderId="0" xfId="0" applyFont="1" applyAlignment="1">
      <alignment horizontal="center" vertical="top"/>
    </xf>
    <xf numFmtId="0" fontId="52" fillId="0" borderId="0" xfId="0" applyFont="1" applyBorder="1" applyAlignment="1">
      <alignment horizontal="center" vertical="top"/>
    </xf>
    <xf numFmtId="4" fontId="73" fillId="0" borderId="0" xfId="0" applyNumberFormat="1" applyFont="1" applyAlignment="1">
      <alignment horizontal="center" vertical="top"/>
    </xf>
    <xf numFmtId="4" fontId="73" fillId="0" borderId="0" xfId="0" applyNumberFormat="1" applyFont="1" applyAlignment="1">
      <alignment vertical="top"/>
    </xf>
    <xf numFmtId="164" fontId="69" fillId="0" borderId="0" xfId="0" applyNumberFormat="1" applyFont="1" applyAlignment="1">
      <alignment vertical="top"/>
    </xf>
    <xf numFmtId="4" fontId="53" fillId="0" borderId="0" xfId="16" applyFont="1" applyAlignment="1">
      <alignment vertical="top"/>
    </xf>
    <xf numFmtId="0" fontId="54" fillId="0" borderId="8" xfId="26" applyNumberFormat="1" applyFont="1" applyBorder="1" applyAlignment="1">
      <alignment vertical="top" wrapText="1"/>
    </xf>
    <xf numFmtId="4" fontId="53" fillId="36" borderId="0" xfId="26" applyNumberFormat="1" applyFont="1" applyFill="1" applyBorder="1" applyAlignment="1">
      <alignment horizontal="center"/>
    </xf>
    <xf numFmtId="4" fontId="53" fillId="0" borderId="0" xfId="26" applyNumberFormat="1" applyFont="1" applyFill="1" applyBorder="1" applyAlignment="1">
      <alignment horizontal="center"/>
    </xf>
    <xf numFmtId="0" fontId="52" fillId="0" borderId="0" xfId="0" applyFont="1" applyBorder="1" applyAlignment="1">
      <alignment horizontal="left" vertical="top" wrapText="1"/>
    </xf>
    <xf numFmtId="168" fontId="52" fillId="0" borderId="0" xfId="27" applyFont="1" applyFill="1" applyBorder="1" applyAlignment="1">
      <alignment vertical="top"/>
    </xf>
    <xf numFmtId="168" fontId="52" fillId="0" borderId="0" xfId="27" applyFont="1" applyFill="1" applyBorder="1" applyAlignment="1">
      <alignment vertical="center"/>
    </xf>
    <xf numFmtId="4" fontId="53" fillId="0" borderId="7" xfId="0" applyNumberFormat="1" applyFont="1" applyBorder="1" applyAlignment="1">
      <alignment vertical="top"/>
    </xf>
    <xf numFmtId="4" fontId="9" fillId="0" borderId="0" xfId="16" applyFont="1" applyAlignment="1">
      <alignment vertical="top"/>
    </xf>
    <xf numFmtId="4" fontId="10" fillId="0" borderId="0" xfId="16" applyFont="1" applyAlignment="1">
      <alignment vertical="top"/>
    </xf>
    <xf numFmtId="4" fontId="9" fillId="0" borderId="0" xfId="16" applyNumberFormat="1" applyFont="1" applyAlignment="1">
      <alignment horizontal="right" vertical="top"/>
    </xf>
    <xf numFmtId="164" fontId="9" fillId="0" borderId="0" xfId="16" applyNumberFormat="1" applyFont="1" applyAlignment="1">
      <alignment horizontal="right" vertical="top"/>
    </xf>
    <xf numFmtId="0" fontId="9" fillId="0" borderId="0" xfId="0" applyFont="1" applyAlignment="1">
      <alignment vertical="top"/>
    </xf>
    <xf numFmtId="4" fontId="9" fillId="0" borderId="0" xfId="16" applyFont="1" applyFill="1" applyAlignment="1">
      <alignment vertical="top"/>
    </xf>
    <xf numFmtId="4" fontId="10" fillId="15" borderId="0" xfId="6" applyNumberFormat="1" applyFont="1" applyFill="1" applyBorder="1" applyAlignment="1">
      <alignment horizontal="right" vertical="top"/>
    </xf>
    <xf numFmtId="164" fontId="10" fillId="15" borderId="0" xfId="6" applyNumberFormat="1" applyFont="1" applyFill="1" applyAlignment="1">
      <alignment horizontal="right" vertical="top"/>
    </xf>
    <xf numFmtId="49" fontId="19" fillId="0" borderId="8" xfId="26" applyNumberFormat="1" applyFont="1" applyBorder="1" applyAlignment="1">
      <alignment vertical="top"/>
    </xf>
    <xf numFmtId="0" fontId="19" fillId="0" borderId="8" xfId="26" applyNumberFormat="1" applyFont="1" applyBorder="1" applyAlignment="1">
      <alignment vertical="top" wrapText="1"/>
    </xf>
    <xf numFmtId="0" fontId="20" fillId="0" borderId="8" xfId="26" applyNumberFormat="1" applyFont="1" applyFill="1" applyBorder="1" applyAlignment="1">
      <alignment vertical="top" wrapText="1"/>
    </xf>
    <xf numFmtId="4" fontId="19" fillId="0" borderId="8" xfId="6" applyNumberFormat="1" applyFont="1" applyBorder="1" applyAlignment="1">
      <alignment horizontal="right" vertical="top"/>
    </xf>
    <xf numFmtId="164" fontId="19" fillId="0" borderId="8" xfId="6" applyNumberFormat="1" applyFont="1" applyBorder="1" applyAlignment="1">
      <alignment horizontal="right" vertical="top"/>
    </xf>
    <xf numFmtId="4" fontId="10" fillId="0" borderId="0" xfId="16" applyNumberFormat="1" applyFont="1" applyAlignment="1">
      <alignment horizontal="right" vertical="top"/>
    </xf>
    <xf numFmtId="164" fontId="10" fillId="0" borderId="0" xfId="16" applyNumberFormat="1" applyFont="1" applyAlignment="1">
      <alignment horizontal="right" vertical="top"/>
    </xf>
    <xf numFmtId="0" fontId="10" fillId="36" borderId="0" xfId="26" applyNumberFormat="1" applyFont="1" applyFill="1" applyBorder="1" applyAlignment="1">
      <alignment vertical="top"/>
    </xf>
    <xf numFmtId="4" fontId="10" fillId="36" borderId="0" xfId="26" applyNumberFormat="1" applyFont="1" applyFill="1" applyBorder="1" applyAlignment="1">
      <alignment horizontal="center" vertical="top"/>
    </xf>
    <xf numFmtId="4" fontId="10" fillId="36" borderId="0" xfId="26" applyNumberFormat="1" applyFont="1" applyFill="1" applyBorder="1" applyAlignment="1">
      <alignment horizontal="right" vertical="top"/>
    </xf>
    <xf numFmtId="164" fontId="10" fillId="36" borderId="0" xfId="26" applyNumberFormat="1" applyFont="1" applyFill="1" applyAlignment="1">
      <alignment horizontal="right" vertical="top"/>
    </xf>
    <xf numFmtId="49" fontId="10" fillId="0" borderId="0" xfId="26" applyNumberFormat="1" applyFont="1" applyFill="1" applyAlignment="1">
      <alignment vertical="top"/>
    </xf>
    <xf numFmtId="0" fontId="10" fillId="0" borderId="0" xfId="26" applyNumberFormat="1" applyFont="1" applyFill="1" applyBorder="1" applyAlignment="1">
      <alignment vertical="top"/>
    </xf>
    <xf numFmtId="4" fontId="10" fillId="0" borderId="0" xfId="26" applyNumberFormat="1" applyFont="1" applyFill="1" applyBorder="1" applyAlignment="1">
      <alignment horizontal="center" vertical="top"/>
    </xf>
    <xf numFmtId="4" fontId="10" fillId="0" borderId="0" xfId="26" applyNumberFormat="1" applyFont="1" applyFill="1" applyBorder="1" applyAlignment="1">
      <alignment horizontal="right" vertical="top"/>
    </xf>
    <xf numFmtId="164" fontId="10" fillId="0" borderId="0" xfId="26" applyNumberFormat="1" applyFont="1" applyFill="1" applyAlignment="1">
      <alignment horizontal="right" vertical="top"/>
    </xf>
    <xf numFmtId="4" fontId="10" fillId="0" borderId="19" xfId="0" applyNumberFormat="1" applyFont="1" applyFill="1" applyBorder="1" applyAlignment="1">
      <alignment horizontal="right" vertical="top" wrapText="1"/>
    </xf>
    <xf numFmtId="164" fontId="9" fillId="0" borderId="19" xfId="0" applyNumberFormat="1" applyFont="1" applyFill="1" applyBorder="1" applyAlignment="1">
      <alignment horizontal="right" vertical="top"/>
    </xf>
    <xf numFmtId="164" fontId="9" fillId="0" borderId="19" xfId="0" applyNumberFormat="1" applyFont="1" applyFill="1" applyBorder="1" applyAlignment="1">
      <alignment horizontal="right" vertical="top" wrapText="1"/>
    </xf>
    <xf numFmtId="0" fontId="10" fillId="0" borderId="0" xfId="0" applyFont="1" applyBorder="1" applyAlignment="1">
      <alignment vertical="top"/>
    </xf>
    <xf numFmtId="4" fontId="10" fillId="0" borderId="0" xfId="0" applyNumberFormat="1" applyFont="1" applyBorder="1" applyAlignment="1">
      <alignment horizontal="right" vertical="top"/>
    </xf>
    <xf numFmtId="164" fontId="10" fillId="0" borderId="0" xfId="0" applyNumberFormat="1" applyFont="1" applyBorder="1" applyAlignment="1">
      <alignment horizontal="right" vertical="top"/>
    </xf>
    <xf numFmtId="0" fontId="10" fillId="0" borderId="0" xfId="21" applyFont="1" applyAlignment="1">
      <alignment horizontal="justify" vertical="top" wrapText="1"/>
    </xf>
    <xf numFmtId="0" fontId="29" fillId="0" borderId="0" xfId="22" applyFont="1" applyFill="1" applyAlignment="1" applyProtection="1">
      <alignment horizontal="justify" vertical="top" wrapText="1"/>
    </xf>
    <xf numFmtId="0" fontId="7" fillId="0" borderId="0" xfId="22" applyFont="1" applyFill="1" applyAlignment="1" applyProtection="1">
      <alignment horizontal="justify" vertical="top" wrapText="1"/>
    </xf>
    <xf numFmtId="0" fontId="30" fillId="0" borderId="0" xfId="23" applyFont="1" applyFill="1" applyAlignment="1" applyProtection="1">
      <alignment horizontal="justify" vertical="top" wrapText="1"/>
    </xf>
    <xf numFmtId="0" fontId="10" fillId="0" borderId="0" xfId="6" applyFont="1" applyAlignment="1">
      <alignment horizontal="justify" vertical="top" wrapText="1"/>
    </xf>
    <xf numFmtId="4" fontId="9" fillId="0" borderId="0" xfId="6" applyNumberFormat="1" applyFont="1" applyBorder="1" applyAlignment="1">
      <alignment horizontal="right" vertical="top"/>
    </xf>
    <xf numFmtId="1" fontId="9" fillId="0" borderId="0" xfId="6" applyNumberFormat="1" applyFont="1" applyBorder="1" applyAlignment="1">
      <alignment horizontal="center" vertical="top"/>
    </xf>
    <xf numFmtId="1" fontId="9" fillId="0" borderId="0" xfId="0" applyNumberFormat="1" applyFont="1" applyFill="1" applyBorder="1" applyAlignment="1">
      <alignment horizontal="center" vertical="top"/>
    </xf>
    <xf numFmtId="4" fontId="10" fillId="0" borderId="0" xfId="0" applyNumberFormat="1" applyFont="1" applyAlignment="1">
      <alignment horizontal="right" vertical="top"/>
    </xf>
    <xf numFmtId="168" fontId="9" fillId="0" borderId="0" xfId="24" applyFont="1" applyFill="1" applyBorder="1" applyAlignment="1">
      <alignment vertical="top"/>
    </xf>
    <xf numFmtId="0" fontId="9" fillId="0" borderId="0" xfId="18" applyFont="1" applyFill="1" applyBorder="1" applyAlignment="1">
      <alignment horizontal="left" vertical="top" wrapText="1"/>
    </xf>
    <xf numFmtId="49" fontId="19" fillId="0" borderId="8" xfId="26" applyNumberFormat="1" applyFont="1" applyBorder="1" applyAlignment="1">
      <alignment vertical="center"/>
    </xf>
    <xf numFmtId="0" fontId="19" fillId="0" borderId="8" xfId="26" applyNumberFormat="1" applyFont="1" applyBorder="1" applyAlignment="1">
      <alignment vertical="center" wrapText="1"/>
    </xf>
    <xf numFmtId="0" fontId="20" fillId="0" borderId="8" xfId="26" applyNumberFormat="1" applyFont="1" applyFill="1" applyBorder="1" applyAlignment="1">
      <alignment vertical="center" wrapText="1"/>
    </xf>
    <xf numFmtId="169" fontId="9" fillId="0" borderId="0" xfId="0" applyNumberFormat="1" applyFont="1" applyBorder="1" applyAlignment="1">
      <alignment horizontal="left" vertical="top"/>
    </xf>
    <xf numFmtId="168" fontId="9" fillId="0" borderId="0" xfId="27" applyFont="1" applyBorder="1" applyAlignment="1">
      <alignment vertical="center"/>
    </xf>
    <xf numFmtId="0" fontId="9" fillId="37" borderId="0" xfId="0" applyFont="1" applyFill="1" applyBorder="1" applyAlignment="1">
      <alignment horizontal="center"/>
    </xf>
    <xf numFmtId="168" fontId="9" fillId="0" borderId="0" xfId="27" applyFont="1" applyFill="1" applyBorder="1" applyAlignment="1">
      <alignment vertical="top"/>
    </xf>
    <xf numFmtId="171" fontId="9" fillId="0" borderId="0" xfId="27" applyNumberFormat="1" applyFont="1" applyFill="1" applyBorder="1" applyAlignment="1" applyProtection="1">
      <alignment horizontal="center" vertical="center"/>
    </xf>
    <xf numFmtId="4" fontId="9" fillId="0" borderId="0" xfId="18" applyNumberFormat="1" applyFont="1" applyFill="1" applyBorder="1" applyAlignment="1">
      <alignment horizontal="right" vertical="top" wrapText="1"/>
    </xf>
    <xf numFmtId="164" fontId="9" fillId="0" borderId="0" xfId="27" applyNumberFormat="1" applyFont="1" applyFill="1" applyBorder="1" applyAlignment="1" applyProtection="1">
      <alignment horizontal="right" vertical="top"/>
    </xf>
    <xf numFmtId="164" fontId="9" fillId="0" borderId="0" xfId="27" applyNumberFormat="1" applyFont="1" applyFill="1" applyBorder="1" applyAlignment="1">
      <alignment horizontal="right" vertical="top"/>
    </xf>
    <xf numFmtId="168" fontId="9" fillId="0" borderId="0" xfId="27" applyFont="1" applyBorder="1"/>
    <xf numFmtId="0" fontId="9" fillId="0" borderId="0" xfId="0" applyNumberFormat="1" applyFont="1" applyBorder="1" applyAlignment="1">
      <alignment horizontal="center"/>
    </xf>
    <xf numFmtId="4" fontId="10" fillId="0" borderId="7" xfId="0" applyNumberFormat="1" applyFont="1" applyBorder="1" applyAlignment="1">
      <alignment horizontal="right" vertical="top"/>
    </xf>
    <xf numFmtId="4" fontId="52" fillId="0" borderId="0" xfId="16" applyNumberFormat="1" applyFont="1" applyAlignment="1">
      <alignment horizontal="right" vertical="top"/>
    </xf>
    <xf numFmtId="164" fontId="52" fillId="0" borderId="0" xfId="16" applyNumberFormat="1" applyFont="1" applyAlignment="1">
      <alignment horizontal="right" vertical="top"/>
    </xf>
    <xf numFmtId="4" fontId="53" fillId="15" borderId="0" xfId="6" applyNumberFormat="1" applyFont="1" applyFill="1" applyBorder="1" applyAlignment="1">
      <alignment horizontal="right" vertical="top"/>
    </xf>
    <xf numFmtId="164" fontId="53" fillId="15" borderId="0" xfId="6" applyNumberFormat="1" applyFont="1" applyFill="1" applyAlignment="1">
      <alignment horizontal="right" vertical="top"/>
    </xf>
    <xf numFmtId="4" fontId="54" fillId="0" borderId="8" xfId="6" applyNumberFormat="1" applyFont="1" applyBorder="1" applyAlignment="1">
      <alignment horizontal="right" vertical="top"/>
    </xf>
    <xf numFmtId="164" fontId="54" fillId="0" borderId="8" xfId="6" applyNumberFormat="1" applyFont="1" applyBorder="1" applyAlignment="1">
      <alignment horizontal="right" vertical="top"/>
    </xf>
    <xf numFmtId="4" fontId="53" fillId="0" borderId="0" xfId="16" applyNumberFormat="1" applyFont="1" applyAlignment="1">
      <alignment horizontal="right" vertical="top"/>
    </xf>
    <xf numFmtId="164" fontId="53" fillId="0" borderId="0" xfId="16" applyNumberFormat="1" applyFont="1" applyAlignment="1">
      <alignment horizontal="right" vertical="top"/>
    </xf>
    <xf numFmtId="4" fontId="53" fillId="36" borderId="0" xfId="26" applyNumberFormat="1" applyFont="1" applyFill="1" applyBorder="1" applyAlignment="1">
      <alignment horizontal="right" vertical="top"/>
    </xf>
    <xf numFmtId="164" fontId="53" fillId="36" borderId="0" xfId="26" applyNumberFormat="1" applyFont="1" applyFill="1" applyAlignment="1">
      <alignment horizontal="right" vertical="top"/>
    </xf>
    <xf numFmtId="170" fontId="52" fillId="0" borderId="0" xfId="27" applyNumberFormat="1" applyFont="1" applyBorder="1" applyAlignment="1" applyProtection="1">
      <alignment horizontal="right"/>
    </xf>
    <xf numFmtId="4" fontId="53" fillId="0" borderId="0" xfId="26" applyNumberFormat="1" applyFont="1" applyFill="1" applyBorder="1" applyAlignment="1">
      <alignment horizontal="right" vertical="top"/>
    </xf>
    <xf numFmtId="164" fontId="53" fillId="0" borderId="0" xfId="26" applyNumberFormat="1" applyFont="1" applyFill="1" applyAlignment="1">
      <alignment horizontal="right" vertical="top"/>
    </xf>
    <xf numFmtId="4" fontId="53" fillId="0" borderId="19" xfId="0" applyNumberFormat="1" applyFont="1" applyFill="1" applyBorder="1" applyAlignment="1">
      <alignment horizontal="right" vertical="top" wrapText="1"/>
    </xf>
    <xf numFmtId="164" fontId="52" fillId="0" borderId="19" xfId="0" applyNumberFormat="1" applyFont="1" applyFill="1" applyBorder="1" applyAlignment="1">
      <alignment horizontal="right" vertical="top"/>
    </xf>
    <xf numFmtId="164" fontId="52" fillId="0" borderId="19" xfId="0" applyNumberFormat="1" applyFont="1" applyFill="1" applyBorder="1" applyAlignment="1">
      <alignment horizontal="right" vertical="top" wrapText="1"/>
    </xf>
    <xf numFmtId="164" fontId="53" fillId="0" borderId="0" xfId="0" applyNumberFormat="1" applyFont="1" applyBorder="1" applyAlignment="1">
      <alignment horizontal="right" vertical="top"/>
    </xf>
    <xf numFmtId="164" fontId="52" fillId="0" borderId="0" xfId="27" applyNumberFormat="1" applyFont="1" applyBorder="1" applyAlignment="1" applyProtection="1">
      <alignment horizontal="right" vertical="top"/>
    </xf>
    <xf numFmtId="0" fontId="52" fillId="36" borderId="0" xfId="6" applyFont="1" applyFill="1" applyBorder="1" applyAlignment="1">
      <alignment horizontal="center" vertical="top"/>
    </xf>
    <xf numFmtId="0" fontId="53" fillId="0" borderId="0" xfId="0" applyFont="1" applyFill="1" applyBorder="1" applyAlignment="1">
      <alignment vertical="top" wrapText="1"/>
    </xf>
    <xf numFmtId="0" fontId="52" fillId="38" borderId="0" xfId="0" applyFont="1" applyFill="1" applyAlignment="1">
      <alignment horizontal="center" vertical="top"/>
    </xf>
    <xf numFmtId="164" fontId="52" fillId="0" borderId="0" xfId="18" applyNumberFormat="1" applyFont="1" applyFill="1" applyBorder="1" applyAlignment="1">
      <alignment horizontal="center" vertical="top" wrapText="1"/>
    </xf>
    <xf numFmtId="4" fontId="52" fillId="0" borderId="0" xfId="0" applyNumberFormat="1" applyFont="1" applyFill="1" applyBorder="1" applyAlignment="1">
      <alignment horizontal="right" vertical="top"/>
    </xf>
    <xf numFmtId="164" fontId="69" fillId="2" borderId="0" xfId="0" applyNumberFormat="1" applyFont="1" applyFill="1" applyBorder="1" applyAlignment="1">
      <alignment vertical="top"/>
    </xf>
    <xf numFmtId="164" fontId="52" fillId="0" borderId="0" xfId="27" applyNumberFormat="1" applyFont="1" applyFill="1" applyBorder="1" applyAlignment="1" applyProtection="1">
      <alignment horizontal="right" vertical="top"/>
    </xf>
    <xf numFmtId="4" fontId="9" fillId="0" borderId="0" xfId="16" applyNumberFormat="1" applyFont="1" applyFill="1" applyAlignment="1">
      <alignment horizontal="right" vertical="center"/>
    </xf>
    <xf numFmtId="164" fontId="52" fillId="2" borderId="0" xfId="0" applyNumberFormat="1" applyFont="1" applyFill="1" applyAlignment="1">
      <alignment horizontal="right" vertical="top"/>
    </xf>
    <xf numFmtId="164" fontId="53" fillId="2" borderId="0" xfId="0" applyNumberFormat="1" applyFont="1" applyFill="1" applyBorder="1" applyAlignment="1">
      <alignment vertical="top"/>
    </xf>
    <xf numFmtId="0" fontId="52" fillId="0" borderId="0" xfId="0" applyFont="1" applyFill="1" applyBorder="1" applyAlignment="1">
      <alignment horizontal="center" vertical="top"/>
    </xf>
    <xf numFmtId="168" fontId="52" fillId="0" borderId="0" xfId="24" applyFont="1" applyFill="1" applyBorder="1" applyAlignment="1">
      <alignment vertical="top"/>
    </xf>
    <xf numFmtId="0" fontId="53" fillId="0" borderId="7" xfId="0" applyFont="1" applyBorder="1" applyAlignment="1">
      <alignment horizontal="center" vertical="center"/>
    </xf>
    <xf numFmtId="4" fontId="52" fillId="2" borderId="0" xfId="0" applyNumberFormat="1" applyFont="1" applyFill="1" applyBorder="1" applyAlignment="1">
      <alignment horizontal="right" vertical="center"/>
    </xf>
    <xf numFmtId="164" fontId="52" fillId="0" borderId="0" xfId="28" applyNumberFormat="1" applyFont="1" applyFill="1" applyBorder="1" applyAlignment="1" applyProtection="1">
      <alignment vertical="top"/>
    </xf>
    <xf numFmtId="164" fontId="53" fillId="0" borderId="7" xfId="0" applyNumberFormat="1" applyFont="1" applyFill="1" applyBorder="1" applyAlignment="1">
      <alignment vertical="top"/>
    </xf>
    <xf numFmtId="164" fontId="53" fillId="0" borderId="0" xfId="0" applyNumberFormat="1" applyFont="1" applyFill="1" applyBorder="1" applyAlignment="1">
      <alignment vertical="top"/>
    </xf>
    <xf numFmtId="164" fontId="10" fillId="0" borderId="7" xfId="0" applyNumberFormat="1" applyFont="1" applyFill="1" applyBorder="1" applyAlignment="1">
      <alignment horizontal="right" vertical="top"/>
    </xf>
    <xf numFmtId="164" fontId="52" fillId="0" borderId="0" xfId="0" applyNumberFormat="1" applyFont="1" applyFill="1" applyAlignment="1">
      <alignment horizontal="right" vertical="top"/>
    </xf>
    <xf numFmtId="4" fontId="10" fillId="0" borderId="0" xfId="0" applyNumberFormat="1" applyFont="1" applyFill="1" applyBorder="1" applyAlignment="1">
      <alignment horizontal="right"/>
    </xf>
    <xf numFmtId="164" fontId="52" fillId="0" borderId="0" xfId="0" applyNumberFormat="1" applyFont="1" applyFill="1" applyAlignment="1">
      <alignment vertical="top"/>
    </xf>
    <xf numFmtId="164" fontId="53" fillId="0" borderId="7" xfId="0" applyNumberFormat="1" applyFont="1" applyFill="1" applyBorder="1" applyAlignment="1">
      <alignment horizontal="center" vertical="center"/>
    </xf>
    <xf numFmtId="164" fontId="73" fillId="0" borderId="0" xfId="0" applyNumberFormat="1" applyFont="1" applyFill="1" applyBorder="1" applyAlignment="1">
      <alignment vertical="top"/>
    </xf>
    <xf numFmtId="4" fontId="52" fillId="0" borderId="0" xfId="0" applyNumberFormat="1" applyFont="1" applyFill="1" applyBorder="1" applyAlignment="1">
      <alignment horizontal="right" vertical="center"/>
    </xf>
    <xf numFmtId="164" fontId="73" fillId="2" borderId="0" xfId="0" applyNumberFormat="1" applyFont="1" applyFill="1" applyBorder="1" applyAlignment="1">
      <alignment vertical="top"/>
    </xf>
    <xf numFmtId="164" fontId="10" fillId="0" borderId="0" xfId="0" applyNumberFormat="1" applyFont="1" applyFill="1" applyBorder="1" applyAlignment="1">
      <alignment horizontal="right" vertical="top"/>
    </xf>
    <xf numFmtId="164" fontId="53" fillId="0" borderId="0" xfId="0" applyNumberFormat="1" applyFont="1" applyFill="1" applyBorder="1" applyAlignment="1">
      <alignment horizontal="right" vertical="top"/>
    </xf>
    <xf numFmtId="0" fontId="0" fillId="0" borderId="0" xfId="0" applyFill="1" applyAlignment="1">
      <alignment vertical="center" wrapText="1"/>
    </xf>
    <xf numFmtId="164" fontId="52" fillId="0" borderId="0" xfId="0" applyNumberFormat="1" applyFont="1" applyFill="1" applyBorder="1" applyAlignment="1">
      <alignment horizontal="right" vertical="top"/>
    </xf>
    <xf numFmtId="164" fontId="10" fillId="0" borderId="0" xfId="0" applyNumberFormat="1" applyFont="1" applyFill="1" applyBorder="1" applyAlignment="1">
      <alignment vertical="top"/>
    </xf>
    <xf numFmtId="164" fontId="10" fillId="0" borderId="7" xfId="0" applyNumberFormat="1" applyFont="1" applyFill="1" applyBorder="1" applyAlignment="1">
      <alignment vertical="top"/>
    </xf>
    <xf numFmtId="4" fontId="10" fillId="0" borderId="0" xfId="0" applyNumberFormat="1" applyFont="1" applyFill="1" applyBorder="1" applyAlignment="1">
      <alignment horizontal="right" vertical="center"/>
    </xf>
    <xf numFmtId="4" fontId="10" fillId="2" borderId="0" xfId="0" applyNumberFormat="1" applyFont="1" applyFill="1" applyBorder="1" applyAlignment="1">
      <alignment horizontal="right" vertical="center"/>
    </xf>
    <xf numFmtId="0" fontId="10" fillId="0" borderId="0" xfId="6" applyFont="1" applyBorder="1" applyAlignment="1">
      <alignment horizontal="left" vertical="top" wrapText="1"/>
    </xf>
    <xf numFmtId="0" fontId="9" fillId="0" borderId="0" xfId="6" applyFont="1" applyBorder="1" applyAlignment="1">
      <alignment horizontal="left"/>
    </xf>
    <xf numFmtId="4" fontId="9" fillId="0" borderId="0" xfId="6" applyNumberFormat="1" applyFont="1" applyBorder="1" applyAlignment="1">
      <alignment horizontal="right"/>
    </xf>
    <xf numFmtId="4" fontId="9" fillId="0" borderId="0" xfId="4" applyNumberFormat="1" applyFont="1" applyBorder="1" applyAlignment="1">
      <alignment horizontal="right"/>
    </xf>
    <xf numFmtId="0" fontId="9" fillId="40" borderId="0" xfId="6" applyFont="1" applyFill="1" applyBorder="1" applyAlignment="1">
      <alignment horizontal="center" vertical="top"/>
    </xf>
    <xf numFmtId="0" fontId="9" fillId="0" borderId="0" xfId="4" applyFont="1" applyFill="1" applyAlignment="1">
      <alignment horizontal="left" vertical="justify"/>
    </xf>
    <xf numFmtId="0" fontId="0" fillId="0" borderId="0" xfId="0" applyAlignment="1">
      <alignment horizontal="justify" vertical="top" wrapText="1"/>
    </xf>
    <xf numFmtId="49" fontId="10" fillId="11" borderId="0" xfId="6" applyNumberFormat="1" applyFont="1" applyFill="1" applyAlignment="1">
      <alignment horizontal="center" vertical="top"/>
    </xf>
    <xf numFmtId="0" fontId="0" fillId="11" borderId="0" xfId="0" applyFill="1" applyAlignment="1">
      <alignment horizontal="justify" vertical="top" wrapText="1"/>
    </xf>
    <xf numFmtId="0" fontId="9" fillId="0" borderId="0" xfId="6" applyFont="1" applyAlignment="1">
      <alignment vertical="top" wrapText="1"/>
    </xf>
    <xf numFmtId="0" fontId="15" fillId="0" borderId="7" xfId="6" applyNumberFormat="1" applyFont="1" applyFill="1" applyBorder="1" applyAlignment="1">
      <alignment horizontal="left" vertical="center"/>
    </xf>
    <xf numFmtId="4" fontId="10" fillId="0" borderId="7" xfId="6" applyNumberFormat="1" applyFont="1" applyFill="1" applyBorder="1" applyAlignment="1">
      <alignment vertical="center"/>
    </xf>
    <xf numFmtId="0" fontId="9" fillId="32" borderId="0" xfId="6" applyFont="1" applyFill="1" applyBorder="1" applyAlignment="1">
      <alignment horizontal="center" vertical="top"/>
    </xf>
    <xf numFmtId="0" fontId="10" fillId="0" borderId="10" xfId="6" applyFont="1" applyFill="1" applyBorder="1" applyAlignment="1">
      <alignment wrapText="1"/>
    </xf>
    <xf numFmtId="0" fontId="9" fillId="0" borderId="0" xfId="3" applyFont="1" applyFill="1" applyBorder="1" applyAlignment="1">
      <alignment horizontal="left" vertical="justify"/>
    </xf>
    <xf numFmtId="49" fontId="10" fillId="11" borderId="0" xfId="6" applyNumberFormat="1" applyFont="1" applyFill="1" applyAlignment="1">
      <alignment vertical="top"/>
    </xf>
    <xf numFmtId="49" fontId="10" fillId="0" borderId="0" xfId="6" applyNumberFormat="1" applyFont="1" applyBorder="1" applyAlignment="1">
      <alignment horizontal="left" vertical="justify" wrapText="1"/>
    </xf>
    <xf numFmtId="49" fontId="9" fillId="0" borderId="0" xfId="6" applyNumberFormat="1" applyFont="1" applyBorder="1" applyAlignment="1">
      <alignment horizontal="left" vertical="justify" wrapText="1"/>
    </xf>
    <xf numFmtId="0" fontId="9" fillId="0" borderId="0" xfId="0" applyFont="1" applyAlignment="1">
      <alignment horizontal="left" vertical="justify" wrapText="1"/>
    </xf>
    <xf numFmtId="164" fontId="10" fillId="10" borderId="7" xfId="0" applyNumberFormat="1" applyFont="1" applyFill="1" applyBorder="1" applyAlignment="1">
      <alignment horizontal="right" vertical="center"/>
    </xf>
    <xf numFmtId="0" fontId="76" fillId="39" borderId="0" xfId="1" applyFont="1" applyFill="1" applyAlignment="1" applyProtection="1">
      <alignment vertical="center"/>
    </xf>
    <xf numFmtId="164" fontId="76" fillId="39" borderId="0" xfId="1" applyNumberFormat="1" applyFont="1" applyFill="1" applyProtection="1"/>
    <xf numFmtId="0" fontId="77" fillId="0" borderId="0" xfId="9" applyFont="1" applyBorder="1" applyAlignment="1" applyProtection="1">
      <alignment vertical="center"/>
      <protection locked="0"/>
    </xf>
    <xf numFmtId="0" fontId="77" fillId="0" borderId="0" xfId="29" applyFont="1" applyAlignment="1">
      <alignment horizontal="left" vertical="justify"/>
    </xf>
    <xf numFmtId="0" fontId="77" fillId="0" borderId="0" xfId="29" applyFont="1"/>
    <xf numFmtId="0" fontId="8" fillId="27" borderId="0" xfId="29" applyFont="1" applyFill="1"/>
    <xf numFmtId="0" fontId="10" fillId="0" borderId="6" xfId="6" applyFont="1" applyBorder="1" applyAlignment="1">
      <alignment horizontal="left" wrapText="1"/>
    </xf>
    <xf numFmtId="4" fontId="9" fillId="0" borderId="0" xfId="31" applyNumberFormat="1" applyFont="1" applyAlignment="1"/>
    <xf numFmtId="0" fontId="9" fillId="0" borderId="0" xfId="32" applyFont="1"/>
    <xf numFmtId="4" fontId="9" fillId="0" borderId="0" xfId="31" applyNumberFormat="1" applyFont="1" applyAlignment="1">
      <alignment horizontal="right"/>
    </xf>
    <xf numFmtId="0" fontId="10" fillId="0" borderId="0" xfId="31" applyFont="1" applyAlignment="1">
      <alignment horizontal="center" vertical="top"/>
    </xf>
    <xf numFmtId="4" fontId="9" fillId="0" borderId="0" xfId="31" applyNumberFormat="1" applyFont="1" applyBorder="1" applyAlignment="1"/>
    <xf numFmtId="4" fontId="9" fillId="0" borderId="0" xfId="31" applyNumberFormat="1" applyFont="1" applyBorder="1" applyAlignment="1">
      <alignment horizontal="right"/>
    </xf>
    <xf numFmtId="0" fontId="9" fillId="0" borderId="0" xfId="31" applyFont="1" applyBorder="1" applyAlignment="1">
      <alignment horizontal="left"/>
    </xf>
    <xf numFmtId="0" fontId="9" fillId="0" borderId="0" xfId="31" applyFont="1" applyAlignment="1">
      <alignment horizontal="center" vertical="top"/>
    </xf>
    <xf numFmtId="0" fontId="9" fillId="0" borderId="0" xfId="32" applyFont="1" applyAlignment="1">
      <alignment horizontal="center" vertical="top"/>
    </xf>
    <xf numFmtId="0" fontId="9" fillId="0" borderId="0" xfId="33" applyFont="1" applyBorder="1" applyAlignment="1">
      <alignment vertical="top" wrapText="1"/>
    </xf>
    <xf numFmtId="4" fontId="9" fillId="0" borderId="0" xfId="32" applyNumberFormat="1" applyFont="1" applyAlignment="1"/>
    <xf numFmtId="4" fontId="9" fillId="0" borderId="0" xfId="32" applyNumberFormat="1" applyFont="1" applyAlignment="1">
      <alignment horizontal="right"/>
    </xf>
    <xf numFmtId="4" fontId="9" fillId="16" borderId="0" xfId="32" applyNumberFormat="1" applyFont="1" applyFill="1" applyAlignment="1"/>
    <xf numFmtId="4" fontId="9" fillId="16" borderId="0" xfId="32" applyNumberFormat="1" applyFont="1" applyFill="1" applyAlignment="1">
      <alignment horizontal="right"/>
    </xf>
    <xf numFmtId="0" fontId="9" fillId="0" borderId="0" xfId="33" applyFont="1" applyBorder="1" applyAlignment="1">
      <alignment horizontal="justify" vertical="top" wrapText="1"/>
    </xf>
    <xf numFmtId="0" fontId="9" fillId="0" borderId="0" xfId="31" applyFont="1"/>
    <xf numFmtId="0" fontId="9" fillId="0" borderId="0" xfId="31" applyFont="1" applyAlignment="1">
      <alignment vertical="top" wrapText="1"/>
    </xf>
    <xf numFmtId="0" fontId="9" fillId="0" borderId="6" xfId="6" applyFont="1" applyBorder="1" applyAlignment="1">
      <alignment horizontal="left" vertical="justify"/>
    </xf>
    <xf numFmtId="4" fontId="9" fillId="0" borderId="6" xfId="6" applyNumberFormat="1" applyFont="1" applyBorder="1" applyAlignment="1">
      <alignment horizontal="left" vertical="justify"/>
    </xf>
    <xf numFmtId="4" fontId="9" fillId="0" borderId="6" xfId="31" applyNumberFormat="1" applyFont="1" applyBorder="1" applyAlignment="1">
      <alignment horizontal="left" vertical="justify"/>
    </xf>
    <xf numFmtId="4" fontId="9" fillId="0" borderId="0" xfId="31" applyNumberFormat="1" applyFont="1" applyBorder="1" applyAlignment="1">
      <alignment horizontal="left" vertical="justify"/>
    </xf>
    <xf numFmtId="4" fontId="9" fillId="0" borderId="0" xfId="32" applyNumberFormat="1" applyFont="1" applyBorder="1" applyAlignment="1">
      <alignment horizontal="right"/>
    </xf>
    <xf numFmtId="4" fontId="9" fillId="0" borderId="0" xfId="32" applyNumberFormat="1" applyFont="1" applyAlignment="1">
      <alignment horizontal="left" vertical="justify"/>
    </xf>
    <xf numFmtId="4" fontId="9" fillId="0" borderId="6" xfId="32" applyNumberFormat="1" applyFont="1" applyBorder="1" applyAlignment="1">
      <alignment horizontal="left" vertical="justify"/>
    </xf>
    <xf numFmtId="4" fontId="9" fillId="0" borderId="6" xfId="32" applyNumberFormat="1" applyFont="1" applyBorder="1" applyAlignment="1"/>
    <xf numFmtId="4" fontId="9" fillId="0" borderId="0" xfId="32" applyNumberFormat="1" applyFont="1" applyBorder="1" applyAlignment="1">
      <alignment horizontal="left" vertical="justify"/>
    </xf>
    <xf numFmtId="4" fontId="9" fillId="0" borderId="10" xfId="32" applyNumberFormat="1" applyFont="1" applyBorder="1" applyAlignment="1">
      <alignment horizontal="left" vertical="justify"/>
    </xf>
    <xf numFmtId="4" fontId="9" fillId="0" borderId="10" xfId="32" applyNumberFormat="1" applyFont="1" applyBorder="1" applyAlignment="1"/>
    <xf numFmtId="4" fontId="9" fillId="33" borderId="0" xfId="32" applyNumberFormat="1" applyFont="1" applyFill="1" applyAlignment="1"/>
    <xf numFmtId="4" fontId="9" fillId="33" borderId="0" xfId="32" applyNumberFormat="1" applyFont="1" applyFill="1" applyAlignment="1">
      <alignment horizontal="right"/>
    </xf>
    <xf numFmtId="0" fontId="9" fillId="0" borderId="0" xfId="32" applyFont="1" applyBorder="1" applyAlignment="1">
      <alignment horizontal="left" wrapText="1"/>
    </xf>
    <xf numFmtId="0" fontId="13" fillId="0" borderId="0" xfId="6" applyFont="1" applyBorder="1" applyAlignment="1">
      <alignment horizontal="left" wrapText="1"/>
    </xf>
    <xf numFmtId="0" fontId="9" fillId="0" borderId="0" xfId="32" applyFont="1" applyBorder="1" applyAlignment="1">
      <alignment vertical="top" wrapText="1"/>
    </xf>
    <xf numFmtId="0" fontId="9" fillId="0" borderId="0" xfId="32" applyFont="1" applyBorder="1" applyAlignment="1">
      <alignment wrapText="1"/>
    </xf>
    <xf numFmtId="0" fontId="88" fillId="0" borderId="0" xfId="34"/>
    <xf numFmtId="4" fontId="11" fillId="0" borderId="0" xfId="16" applyFont="1"/>
    <xf numFmtId="4" fontId="8" fillId="0" borderId="0" xfId="16" applyFont="1"/>
    <xf numFmtId="164" fontId="8" fillId="0" borderId="0" xfId="16" applyNumberFormat="1" applyFont="1" applyAlignment="1">
      <alignment horizontal="center"/>
    </xf>
    <xf numFmtId="4" fontId="11" fillId="0" borderId="0" xfId="16" applyNumberFormat="1" applyFont="1" applyAlignment="1">
      <alignment horizontal="right"/>
    </xf>
    <xf numFmtId="4" fontId="11" fillId="0" borderId="0" xfId="16" applyNumberFormat="1" applyFont="1" applyAlignment="1">
      <alignment horizontal="right" vertical="center"/>
    </xf>
    <xf numFmtId="4" fontId="11" fillId="0" borderId="0" xfId="35" applyNumberFormat="1" applyFont="1"/>
    <xf numFmtId="4" fontId="11" fillId="0" borderId="0" xfId="16" applyFont="1" applyFill="1"/>
    <xf numFmtId="49" fontId="8" fillId="15" borderId="0" xfId="6" applyNumberFormat="1" applyFont="1" applyFill="1" applyAlignment="1">
      <alignment horizontal="center" vertical="center"/>
    </xf>
    <xf numFmtId="0" fontId="8" fillId="15" borderId="0" xfId="6" applyFont="1" applyFill="1" applyBorder="1" applyAlignment="1">
      <alignment vertical="center"/>
    </xf>
    <xf numFmtId="0" fontId="8" fillId="15" borderId="0" xfId="6" applyFont="1" applyFill="1" applyBorder="1" applyAlignment="1">
      <alignment vertical="top"/>
    </xf>
    <xf numFmtId="164" fontId="8" fillId="15" borderId="0" xfId="6" applyNumberFormat="1" applyFont="1" applyFill="1" applyBorder="1" applyAlignment="1">
      <alignment horizontal="center"/>
    </xf>
    <xf numFmtId="4" fontId="8" fillId="15" borderId="0" xfId="6" applyNumberFormat="1" applyFont="1" applyFill="1" applyBorder="1" applyAlignment="1">
      <alignment horizontal="right"/>
    </xf>
    <xf numFmtId="164" fontId="8" fillId="15" borderId="0" xfId="6" applyNumberFormat="1" applyFont="1" applyFill="1" applyAlignment="1">
      <alignment horizontal="right"/>
    </xf>
    <xf numFmtId="164" fontId="11" fillId="0" borderId="0" xfId="16" applyNumberFormat="1" applyFont="1"/>
    <xf numFmtId="49" fontId="8" fillId="41" borderId="0" xfId="6" applyNumberFormat="1" applyFont="1" applyFill="1" applyAlignment="1">
      <alignment horizontal="center" vertical="center"/>
    </xf>
    <xf numFmtId="0" fontId="8" fillId="42" borderId="0" xfId="36" applyNumberFormat="1" applyFont="1" applyFill="1" applyBorder="1" applyAlignment="1">
      <alignment vertical="center"/>
    </xf>
    <xf numFmtId="4" fontId="11" fillId="42" borderId="0" xfId="35" applyNumberFormat="1" applyFont="1" applyFill="1" applyAlignment="1">
      <alignment vertical="center"/>
    </xf>
    <xf numFmtId="164" fontId="8" fillId="41" borderId="0" xfId="6" applyNumberFormat="1" applyFont="1" applyFill="1" applyBorder="1" applyAlignment="1">
      <alignment horizontal="right" vertical="center" wrapText="1"/>
    </xf>
    <xf numFmtId="2" fontId="89" fillId="42" borderId="0" xfId="35" applyFont="1" applyFill="1" applyAlignment="1">
      <alignment vertical="center" wrapText="1"/>
    </xf>
    <xf numFmtId="4" fontId="11" fillId="0" borderId="0" xfId="35" applyNumberFormat="1" applyFont="1" applyAlignment="1">
      <alignment vertical="center"/>
    </xf>
    <xf numFmtId="164" fontId="8" fillId="0" borderId="0" xfId="16" applyNumberFormat="1" applyFont="1" applyAlignment="1">
      <alignment horizontal="right"/>
    </xf>
    <xf numFmtId="49" fontId="11" fillId="41" borderId="0" xfId="6" applyNumberFormat="1" applyFont="1" applyFill="1" applyAlignment="1">
      <alignment horizontal="center" vertical="center"/>
    </xf>
    <xf numFmtId="0" fontId="11" fillId="0" borderId="0" xfId="36" applyNumberFormat="1" applyFont="1" applyFill="1" applyBorder="1" applyAlignment="1">
      <alignment horizontal="left" vertical="center"/>
    </xf>
    <xf numFmtId="4" fontId="11" fillId="0" borderId="0" xfId="16" applyFont="1" applyAlignment="1">
      <alignment horizontal="left" vertical="center"/>
    </xf>
    <xf numFmtId="164" fontId="11" fillId="0" borderId="0" xfId="16" applyNumberFormat="1" applyFont="1" applyFill="1" applyAlignment="1">
      <alignment horizontal="right" vertical="center"/>
    </xf>
    <xf numFmtId="4" fontId="11" fillId="0" borderId="0" xfId="16" applyFont="1" applyAlignment="1">
      <alignment horizontal="center" vertical="center"/>
    </xf>
    <xf numFmtId="49" fontId="11" fillId="0" borderId="0" xfId="6" applyNumberFormat="1" applyFont="1" applyFill="1" applyAlignment="1">
      <alignment horizontal="center" vertical="center"/>
    </xf>
    <xf numFmtId="2" fontId="11" fillId="0" borderId="0" xfId="35" applyFont="1" applyBorder="1" applyAlignment="1">
      <alignment horizontal="right" vertical="top"/>
    </xf>
    <xf numFmtId="2" fontId="11" fillId="0" borderId="0" xfId="35" applyFont="1" applyBorder="1" applyAlignment="1">
      <alignment vertical="top"/>
    </xf>
    <xf numFmtId="164" fontId="11" fillId="0" borderId="0" xfId="35" applyNumberFormat="1" applyFont="1" applyBorder="1" applyAlignment="1">
      <alignment horizontal="right"/>
    </xf>
    <xf numFmtId="4" fontId="11" fillId="0" borderId="0" xfId="35" applyNumberFormat="1" applyFont="1" applyBorder="1" applyAlignment="1">
      <alignment horizontal="right"/>
    </xf>
    <xf numFmtId="2" fontId="11" fillId="0" borderId="0" xfId="35" applyFont="1" applyBorder="1"/>
    <xf numFmtId="49" fontId="8" fillId="41" borderId="7" xfId="6" applyNumberFormat="1" applyFont="1" applyFill="1" applyBorder="1" applyAlignment="1">
      <alignment horizontal="center" vertical="center"/>
    </xf>
    <xf numFmtId="0" fontId="8" fillId="42" borderId="7" xfId="36" applyNumberFormat="1" applyFont="1" applyFill="1" applyBorder="1" applyAlignment="1">
      <alignment vertical="center"/>
    </xf>
    <xf numFmtId="2" fontId="8" fillId="42" borderId="7" xfId="35" applyFont="1" applyFill="1" applyBorder="1" applyAlignment="1">
      <alignment horizontal="center" vertical="center"/>
    </xf>
    <xf numFmtId="164" fontId="8" fillId="42" borderId="7" xfId="35" applyNumberFormat="1" applyFont="1" applyFill="1" applyBorder="1" applyAlignment="1">
      <alignment horizontal="right" vertical="center"/>
    </xf>
    <xf numFmtId="4" fontId="8" fillId="42" borderId="7" xfId="35" applyNumberFormat="1" applyFont="1" applyFill="1" applyBorder="1" applyAlignment="1">
      <alignment horizontal="center" vertical="center"/>
    </xf>
    <xf numFmtId="4" fontId="8" fillId="0" borderId="0" xfId="35" applyNumberFormat="1" applyFont="1" applyBorder="1" applyAlignment="1">
      <alignment horizontal="center" vertical="center"/>
    </xf>
    <xf numFmtId="164" fontId="11" fillId="0" borderId="0" xfId="35" applyNumberFormat="1" applyFont="1" applyBorder="1"/>
    <xf numFmtId="2" fontId="11" fillId="0" borderId="0" xfId="35" applyFont="1" applyBorder="1" applyAlignment="1">
      <alignment vertical="top" wrapText="1"/>
    </xf>
    <xf numFmtId="2" fontId="8" fillId="0" borderId="0" xfId="35" applyFont="1" applyBorder="1" applyAlignment="1">
      <alignment vertical="top" wrapText="1"/>
    </xf>
    <xf numFmtId="2" fontId="8" fillId="0" borderId="0" xfId="35" applyFont="1" applyBorder="1" applyAlignment="1">
      <alignment horizontal="right" vertical="top"/>
    </xf>
    <xf numFmtId="164" fontId="8" fillId="0" borderId="0" xfId="35" applyNumberFormat="1" applyFont="1" applyBorder="1"/>
    <xf numFmtId="4" fontId="8" fillId="0" borderId="0" xfId="35" applyNumberFormat="1" applyFont="1" applyBorder="1" applyAlignment="1">
      <alignment horizontal="right"/>
    </xf>
    <xf numFmtId="2" fontId="8" fillId="0" borderId="0" xfId="35" applyFont="1" applyBorder="1"/>
    <xf numFmtId="2" fontId="11" fillId="0" borderId="0" xfId="35" applyFont="1" applyBorder="1" applyAlignment="1">
      <alignment horizontal="justify" vertical="top" wrapText="1"/>
    </xf>
    <xf numFmtId="2" fontId="11" fillId="0" borderId="0" xfId="35" applyFont="1" applyBorder="1" applyAlignment="1">
      <alignment horizontal="justify" vertical="top"/>
    </xf>
    <xf numFmtId="2" fontId="11" fillId="0" borderId="0" xfId="35" applyFont="1" applyBorder="1" applyAlignment="1">
      <alignment horizontal="justify"/>
    </xf>
    <xf numFmtId="164" fontId="11" fillId="0" borderId="0" xfId="35" applyNumberFormat="1" applyFont="1" applyBorder="1" applyAlignment="1">
      <alignment horizontal="left"/>
    </xf>
    <xf numFmtId="2" fontId="11" fillId="0" borderId="0" xfId="35" applyFont="1" applyBorder="1" applyAlignment="1">
      <alignment horizontal="left" vertical="top"/>
    </xf>
    <xf numFmtId="164" fontId="11" fillId="0" borderId="0" xfId="35" applyNumberFormat="1" applyFont="1" applyBorder="1" applyAlignment="1">
      <alignment vertical="top"/>
    </xf>
    <xf numFmtId="4" fontId="11" fillId="0" borderId="0" xfId="35" applyNumberFormat="1" applyFont="1" applyBorder="1" applyAlignment="1">
      <alignment horizontal="right" vertical="top"/>
    </xf>
    <xf numFmtId="4" fontId="11" fillId="0" borderId="0" xfId="35" applyNumberFormat="1" applyFont="1" applyFill="1" applyBorder="1" applyAlignment="1">
      <alignment horizontal="right"/>
    </xf>
    <xf numFmtId="4" fontId="11" fillId="0" borderId="0" xfId="35" applyNumberFormat="1" applyFont="1" applyBorder="1" applyAlignment="1">
      <alignment horizontal="right" vertical="center"/>
    </xf>
    <xf numFmtId="166" fontId="11" fillId="0" borderId="0" xfId="35" applyNumberFormat="1" applyFont="1" applyBorder="1" applyAlignment="1">
      <alignment horizontal="justify" vertical="top"/>
    </xf>
    <xf numFmtId="49" fontId="11" fillId="0" borderId="0" xfId="35" applyNumberFormat="1" applyFont="1" applyBorder="1" applyAlignment="1">
      <alignment horizontal="justify" vertical="top"/>
    </xf>
    <xf numFmtId="164" fontId="11" fillId="0" borderId="0" xfId="35" applyNumberFormat="1" applyFont="1" applyBorder="1" applyAlignment="1"/>
    <xf numFmtId="4" fontId="8" fillId="0" borderId="0" xfId="35" applyNumberFormat="1" applyFont="1" applyFill="1" applyBorder="1" applyAlignment="1">
      <alignment horizontal="right" vertical="top" wrapText="1"/>
    </xf>
    <xf numFmtId="4" fontId="8" fillId="0" borderId="0" xfId="35" applyNumberFormat="1" applyFont="1" applyBorder="1" applyAlignment="1">
      <alignment horizontal="right" vertical="center"/>
    </xf>
    <xf numFmtId="2" fontId="11" fillId="0" borderId="0" xfId="35" applyFont="1" applyFill="1" applyBorder="1" applyAlignment="1">
      <alignment horizontal="justify" vertical="top"/>
    </xf>
    <xf numFmtId="4" fontId="11" fillId="0" borderId="0" xfId="35" applyNumberFormat="1" applyFont="1" applyFill="1" applyBorder="1" applyAlignment="1">
      <alignment horizontal="right" vertical="center"/>
    </xf>
    <xf numFmtId="2" fontId="8" fillId="0" borderId="0" xfId="35" applyFont="1" applyBorder="1" applyAlignment="1">
      <alignment horizontal="justify" vertical="top"/>
    </xf>
    <xf numFmtId="2" fontId="11" fillId="0" borderId="0" xfId="35" applyFont="1"/>
    <xf numFmtId="4" fontId="8" fillId="0" borderId="0" xfId="35" applyNumberFormat="1" applyFont="1" applyAlignment="1">
      <alignment horizontal="right" vertical="top" wrapText="1"/>
    </xf>
    <xf numFmtId="4" fontId="11" fillId="0" borderId="0" xfId="35" applyNumberFormat="1" applyFont="1" applyAlignment="1">
      <alignment horizontal="justify" vertical="top" wrapText="1"/>
    </xf>
    <xf numFmtId="164" fontId="8" fillId="0" borderId="0" xfId="35" applyNumberFormat="1" applyFont="1" applyAlignment="1">
      <alignment horizontal="center"/>
    </xf>
    <xf numFmtId="4" fontId="8" fillId="0" borderId="0" xfId="35" applyNumberFormat="1" applyFont="1" applyAlignment="1">
      <alignment horizontal="right"/>
    </xf>
    <xf numFmtId="4" fontId="11" fillId="0" borderId="0" xfId="35" applyNumberFormat="1" applyFont="1" applyAlignment="1">
      <alignment horizontal="right" vertical="center"/>
    </xf>
    <xf numFmtId="4" fontId="11" fillId="0" borderId="0" xfId="16" applyFont="1" applyFill="1" applyBorder="1" applyAlignment="1">
      <alignment horizontal="center" vertical="top"/>
    </xf>
    <xf numFmtId="4" fontId="8" fillId="0" borderId="0" xfId="16" applyFont="1" applyFill="1" applyBorder="1" applyAlignment="1">
      <alignment vertical="top"/>
    </xf>
    <xf numFmtId="4" fontId="8" fillId="0" borderId="0" xfId="16" applyFont="1" applyFill="1" applyBorder="1" applyAlignment="1">
      <alignment horizontal="center" vertical="top"/>
    </xf>
    <xf numFmtId="4" fontId="11" fillId="0" borderId="0" xfId="16" applyNumberFormat="1" applyFont="1" applyFill="1" applyBorder="1" applyAlignment="1">
      <alignment vertical="top"/>
    </xf>
    <xf numFmtId="164" fontId="11" fillId="0" borderId="0" xfId="16" applyNumberFormat="1" applyFont="1" applyFill="1" applyBorder="1" applyAlignment="1">
      <alignment vertical="top"/>
    </xf>
    <xf numFmtId="2" fontId="11" fillId="0" borderId="0" xfId="35" applyFont="1" applyFill="1" applyBorder="1" applyAlignment="1">
      <alignment vertical="top"/>
    </xf>
    <xf numFmtId="49" fontId="8" fillId="43" borderId="0" xfId="6" applyNumberFormat="1" applyFont="1" applyFill="1" applyBorder="1" applyAlignment="1">
      <alignment horizontal="center" vertical="top"/>
    </xf>
    <xf numFmtId="0" fontId="8" fillId="43" borderId="0" xfId="6" applyFont="1" applyFill="1" applyBorder="1" applyAlignment="1">
      <alignment vertical="top"/>
    </xf>
    <xf numFmtId="4" fontId="8" fillId="43" borderId="0" xfId="6" applyNumberFormat="1" applyFont="1" applyFill="1" applyBorder="1" applyAlignment="1">
      <alignment horizontal="center" vertical="top"/>
    </xf>
    <xf numFmtId="4" fontId="8" fillId="43" borderId="0" xfId="6" applyNumberFormat="1" applyFont="1" applyFill="1" applyBorder="1" applyAlignment="1">
      <alignment vertical="top"/>
    </xf>
    <xf numFmtId="164" fontId="8" fillId="43" borderId="0" xfId="6" applyNumberFormat="1" applyFont="1" applyFill="1" applyBorder="1" applyAlignment="1">
      <alignment vertical="top"/>
    </xf>
    <xf numFmtId="49" fontId="90" fillId="0" borderId="0" xfId="36" applyNumberFormat="1" applyFont="1" applyFill="1" applyBorder="1" applyAlignment="1">
      <alignment horizontal="center" vertical="top"/>
    </xf>
    <xf numFmtId="0" fontId="90" fillId="0" borderId="0" xfId="36" applyNumberFormat="1" applyFont="1" applyFill="1" applyBorder="1" applyAlignment="1">
      <alignment vertical="top" wrapText="1"/>
    </xf>
    <xf numFmtId="0" fontId="91" fillId="0" borderId="0" xfId="36" applyNumberFormat="1" applyFont="1" applyFill="1" applyBorder="1" applyAlignment="1">
      <alignment vertical="top" wrapText="1"/>
    </xf>
    <xf numFmtId="4" fontId="90" fillId="0" borderId="0" xfId="6" applyNumberFormat="1" applyFont="1" applyFill="1" applyBorder="1" applyAlignment="1">
      <alignment horizontal="center" vertical="top"/>
    </xf>
    <xf numFmtId="4" fontId="90" fillId="0" borderId="0" xfId="6" applyNumberFormat="1" applyFont="1" applyFill="1" applyBorder="1" applyAlignment="1">
      <alignment vertical="top"/>
    </xf>
    <xf numFmtId="164" fontId="90" fillId="0" borderId="0" xfId="6" applyNumberFormat="1" applyFont="1" applyFill="1" applyBorder="1" applyAlignment="1">
      <alignment vertical="top"/>
    </xf>
    <xf numFmtId="4" fontId="8" fillId="0" borderId="0" xfId="16" applyNumberFormat="1" applyFont="1" applyFill="1" applyBorder="1" applyAlignment="1">
      <alignment vertical="top"/>
    </xf>
    <xf numFmtId="164" fontId="8" fillId="0" borderId="0" xfId="16" applyNumberFormat="1" applyFont="1" applyFill="1" applyBorder="1" applyAlignment="1">
      <alignment vertical="top"/>
    </xf>
    <xf numFmtId="49" fontId="8" fillId="42" borderId="0" xfId="6" applyNumberFormat="1" applyFont="1" applyFill="1" applyBorder="1" applyAlignment="1">
      <alignment horizontal="center" vertical="top"/>
    </xf>
    <xf numFmtId="0" fontId="8" fillId="42" borderId="0" xfId="36" applyNumberFormat="1" applyFont="1" applyFill="1" applyBorder="1" applyAlignment="1">
      <alignment vertical="top"/>
    </xf>
    <xf numFmtId="4" fontId="8" fillId="42" borderId="0" xfId="36" applyNumberFormat="1" applyFont="1" applyFill="1" applyBorder="1" applyAlignment="1">
      <alignment horizontal="center" vertical="top"/>
    </xf>
    <xf numFmtId="4" fontId="8" fillId="42" borderId="0" xfId="36" applyNumberFormat="1" applyFont="1" applyFill="1" applyBorder="1" applyAlignment="1">
      <alignment vertical="top"/>
    </xf>
    <xf numFmtId="164" fontId="8" fillId="42" borderId="0" xfId="36" applyNumberFormat="1" applyFont="1" applyFill="1" applyBorder="1" applyAlignment="1">
      <alignment vertical="top"/>
    </xf>
    <xf numFmtId="49" fontId="8" fillId="0" borderId="0" xfId="36" applyNumberFormat="1" applyFont="1" applyFill="1" applyBorder="1" applyAlignment="1">
      <alignment horizontal="center" vertical="top"/>
    </xf>
    <xf numFmtId="0" fontId="8" fillId="0" borderId="0" xfId="36" applyNumberFormat="1" applyFont="1" applyFill="1" applyBorder="1" applyAlignment="1">
      <alignment vertical="top"/>
    </xf>
    <xf numFmtId="4" fontId="8" fillId="0" borderId="0" xfId="36" applyNumberFormat="1" applyFont="1" applyFill="1" applyBorder="1" applyAlignment="1">
      <alignment horizontal="center" vertical="top"/>
    </xf>
    <xf numFmtId="4" fontId="8" fillId="0" borderId="0" xfId="36" applyNumberFormat="1" applyFont="1" applyFill="1" applyBorder="1" applyAlignment="1">
      <alignment vertical="top"/>
    </xf>
    <xf numFmtId="164" fontId="8" fillId="0" borderId="0" xfId="36" applyNumberFormat="1" applyFont="1" applyFill="1" applyBorder="1" applyAlignment="1">
      <alignment vertical="top"/>
    </xf>
    <xf numFmtId="4" fontId="8" fillId="0" borderId="0" xfId="35" applyNumberFormat="1" applyFont="1" applyFill="1" applyBorder="1" applyAlignment="1">
      <alignment horizontal="center" vertical="top" wrapText="1"/>
    </xf>
    <xf numFmtId="4" fontId="8" fillId="0" borderId="0" xfId="35" applyNumberFormat="1" applyFont="1" applyFill="1" applyBorder="1" applyAlignment="1">
      <alignment horizontal="justify" vertical="top" wrapText="1"/>
    </xf>
    <xf numFmtId="4" fontId="8" fillId="0" borderId="0" xfId="35" applyNumberFormat="1" applyFont="1" applyFill="1" applyBorder="1" applyAlignment="1">
      <alignment vertical="top" wrapText="1"/>
    </xf>
    <xf numFmtId="164" fontId="11" fillId="0" borderId="0" xfId="35" applyNumberFormat="1" applyFont="1" applyFill="1" applyBorder="1" applyAlignment="1">
      <alignment vertical="top"/>
    </xf>
    <xf numFmtId="164" fontId="11" fillId="0" borderId="0" xfId="35" applyNumberFormat="1" applyFont="1" applyFill="1" applyBorder="1" applyAlignment="1">
      <alignment vertical="top" wrapText="1"/>
    </xf>
    <xf numFmtId="2" fontId="8" fillId="0" borderId="0" xfId="35" applyFont="1" applyFill="1" applyBorder="1" applyAlignment="1">
      <alignment horizontal="center" vertical="top"/>
    </xf>
    <xf numFmtId="2" fontId="8" fillId="0" borderId="0" xfId="35" applyFont="1" applyFill="1" applyBorder="1" applyAlignment="1">
      <alignment vertical="top"/>
    </xf>
    <xf numFmtId="4" fontId="8" fillId="0" borderId="0" xfId="35" applyNumberFormat="1" applyFont="1" applyFill="1" applyBorder="1" applyAlignment="1">
      <alignment vertical="top"/>
    </xf>
    <xf numFmtId="164" fontId="8" fillId="0" borderId="0" xfId="35" applyNumberFormat="1" applyFont="1" applyFill="1" applyBorder="1" applyAlignment="1">
      <alignment vertical="top"/>
    </xf>
    <xf numFmtId="2" fontId="11" fillId="0" borderId="0" xfId="35" applyFont="1" applyFill="1" applyBorder="1" applyAlignment="1">
      <alignment vertical="top" wrapText="1"/>
    </xf>
    <xf numFmtId="2" fontId="8" fillId="0" borderId="0" xfId="35" applyFont="1" applyFill="1" applyBorder="1" applyAlignment="1">
      <alignment vertical="top" wrapText="1"/>
    </xf>
    <xf numFmtId="2" fontId="11" fillId="0" borderId="0" xfId="35" applyFont="1" applyFill="1" applyBorder="1" applyAlignment="1">
      <alignment horizontal="center" vertical="top"/>
    </xf>
    <xf numFmtId="49" fontId="11" fillId="0" borderId="0" xfId="6" applyNumberFormat="1" applyFont="1" applyFill="1" applyBorder="1" applyAlignment="1">
      <alignment horizontal="center" vertical="top"/>
    </xf>
    <xf numFmtId="0" fontId="11" fillId="0" borderId="0" xfId="35" applyNumberFormat="1" applyFont="1" applyFill="1" applyBorder="1" applyAlignment="1">
      <alignment horizontal="center" vertical="top"/>
    </xf>
    <xf numFmtId="4" fontId="11" fillId="0" borderId="0" xfId="35" applyNumberFormat="1" applyFont="1" applyFill="1" applyBorder="1" applyAlignment="1">
      <alignment vertical="top"/>
    </xf>
    <xf numFmtId="49" fontId="11" fillId="42" borderId="0" xfId="6" applyNumberFormat="1" applyFont="1" applyFill="1" applyBorder="1" applyAlignment="1">
      <alignment horizontal="center" vertical="top"/>
    </xf>
    <xf numFmtId="1" fontId="11" fillId="0" borderId="0" xfId="35" applyNumberFormat="1" applyFont="1" applyFill="1" applyBorder="1" applyAlignment="1">
      <alignment horizontal="center" vertical="top"/>
    </xf>
    <xf numFmtId="2" fontId="11" fillId="0" borderId="0" xfId="35" quotePrefix="1" applyFont="1" applyFill="1" applyBorder="1" applyAlignment="1">
      <alignment vertical="top" wrapText="1"/>
    </xf>
    <xf numFmtId="4" fontId="92" fillId="0" borderId="0" xfId="35" applyNumberFormat="1" applyFont="1" applyFill="1" applyBorder="1" applyAlignment="1">
      <alignment vertical="top"/>
    </xf>
    <xf numFmtId="4" fontId="11" fillId="0" borderId="0" xfId="35" applyNumberFormat="1" applyFont="1" applyFill="1" applyBorder="1" applyAlignment="1">
      <alignment horizontal="center" vertical="top"/>
    </xf>
    <xf numFmtId="164" fontId="11" fillId="0" borderId="0" xfId="35" applyNumberFormat="1" applyFont="1" applyFill="1" applyBorder="1" applyAlignment="1">
      <alignment horizontal="center" vertical="top"/>
    </xf>
    <xf numFmtId="0" fontId="11" fillId="0" borderId="0" xfId="37" applyFont="1" applyFill="1" applyBorder="1" applyAlignment="1">
      <alignment horizontal="center" vertical="top"/>
    </xf>
    <xf numFmtId="49" fontId="8" fillId="0" borderId="7" xfId="35" applyNumberFormat="1" applyFont="1" applyBorder="1" applyAlignment="1">
      <alignment horizontal="center" vertical="center"/>
    </xf>
    <xf numFmtId="2" fontId="8" fillId="0" borderId="7" xfId="35" applyFont="1" applyBorder="1" applyAlignment="1">
      <alignment horizontal="center" vertical="center"/>
    </xf>
    <xf numFmtId="4" fontId="8" fillId="0" borderId="7" xfId="35" applyNumberFormat="1" applyFont="1" applyBorder="1" applyAlignment="1">
      <alignment vertical="center"/>
    </xf>
    <xf numFmtId="164" fontId="8" fillId="0" borderId="7" xfId="35" applyNumberFormat="1" applyFont="1" applyBorder="1" applyAlignment="1">
      <alignment vertical="center"/>
    </xf>
    <xf numFmtId="4" fontId="11" fillId="0" borderId="0" xfId="16" applyFont="1" applyFill="1" applyBorder="1" applyAlignment="1">
      <alignment vertical="top"/>
    </xf>
    <xf numFmtId="4" fontId="11" fillId="0" borderId="0" xfId="16" applyNumberFormat="1" applyFont="1" applyFill="1" applyBorder="1" applyAlignment="1">
      <alignment horizontal="right" vertical="top"/>
    </xf>
    <xf numFmtId="49" fontId="8" fillId="43" borderId="0" xfId="6" applyNumberFormat="1" applyFont="1" applyFill="1" applyBorder="1" applyAlignment="1">
      <alignment vertical="top"/>
    </xf>
    <xf numFmtId="4" fontId="8" fillId="43" borderId="0" xfId="6" applyNumberFormat="1" applyFont="1" applyFill="1" applyBorder="1" applyAlignment="1">
      <alignment horizontal="right" vertical="top"/>
    </xf>
    <xf numFmtId="49" fontId="90" fillId="0" borderId="0" xfId="36" applyNumberFormat="1" applyFont="1" applyFill="1" applyBorder="1" applyAlignment="1">
      <alignment vertical="top"/>
    </xf>
    <xf numFmtId="4" fontId="90" fillId="0" borderId="0" xfId="6" applyNumberFormat="1" applyFont="1" applyFill="1" applyBorder="1" applyAlignment="1">
      <alignment horizontal="right" vertical="top"/>
    </xf>
    <xf numFmtId="4" fontId="8" fillId="0" borderId="0" xfId="16" applyNumberFormat="1" applyFont="1" applyFill="1" applyBorder="1" applyAlignment="1">
      <alignment horizontal="right" vertical="top"/>
    </xf>
    <xf numFmtId="49" fontId="8" fillId="42" borderId="0" xfId="6" applyNumberFormat="1" applyFont="1" applyFill="1" applyBorder="1" applyAlignment="1">
      <alignment vertical="top"/>
    </xf>
    <xf numFmtId="4" fontId="8" fillId="42" borderId="0" xfId="36" applyNumberFormat="1" applyFont="1" applyFill="1" applyBorder="1" applyAlignment="1">
      <alignment horizontal="right" vertical="top"/>
    </xf>
    <xf numFmtId="49" fontId="8" fillId="0" borderId="0" xfId="36" applyNumberFormat="1" applyFont="1" applyFill="1" applyBorder="1" applyAlignment="1">
      <alignment vertical="top"/>
    </xf>
    <xf numFmtId="4" fontId="8" fillId="0" borderId="0" xfId="36" applyNumberFormat="1" applyFont="1" applyFill="1" applyBorder="1" applyAlignment="1">
      <alignment horizontal="right" vertical="top"/>
    </xf>
    <xf numFmtId="2" fontId="8" fillId="0" borderId="0" xfId="35" applyFont="1" applyFill="1" applyBorder="1" applyAlignment="1">
      <alignment horizontal="right" vertical="top"/>
    </xf>
    <xf numFmtId="4" fontId="8" fillId="0" borderId="0" xfId="35" applyNumberFormat="1" applyFont="1" applyFill="1" applyBorder="1" applyAlignment="1">
      <alignment horizontal="right" vertical="top"/>
    </xf>
    <xf numFmtId="2" fontId="11" fillId="0" borderId="0" xfId="35" applyFont="1" applyFill="1" applyBorder="1"/>
    <xf numFmtId="4" fontId="11" fillId="0" borderId="0" xfId="35" applyNumberFormat="1" applyFont="1" applyFill="1" applyBorder="1"/>
    <xf numFmtId="2" fontId="11" fillId="0" borderId="0" xfId="35" applyFont="1" applyFill="1" applyBorder="1" applyAlignment="1"/>
    <xf numFmtId="49" fontId="11" fillId="42" borderId="0" xfId="6" applyNumberFormat="1" applyFont="1" applyFill="1" applyBorder="1" applyAlignment="1">
      <alignment vertical="top"/>
    </xf>
    <xf numFmtId="2" fontId="77" fillId="0" borderId="0" xfId="35" applyFont="1" applyFill="1" applyBorder="1" applyAlignment="1">
      <alignment horizontal="left" vertical="center" wrapText="1"/>
    </xf>
    <xf numFmtId="0" fontId="11" fillId="0" borderId="0" xfId="38" applyFont="1" applyFill="1" applyBorder="1" applyAlignment="1">
      <alignment horizontal="center" vertical="center" wrapText="1"/>
    </xf>
    <xf numFmtId="0" fontId="11" fillId="0" borderId="0" xfId="38" applyFont="1" applyFill="1" applyBorder="1" applyAlignment="1">
      <alignment horizontal="center" vertical="top" wrapText="1"/>
    </xf>
    <xf numFmtId="4" fontId="11" fillId="0" borderId="0" xfId="38" applyNumberFormat="1" applyFont="1" applyFill="1" applyBorder="1" applyAlignment="1">
      <alignment horizontal="center" vertical="top" wrapText="1"/>
    </xf>
    <xf numFmtId="164" fontId="11" fillId="0" borderId="0" xfId="38" applyNumberFormat="1" applyFont="1" applyFill="1" applyBorder="1" applyAlignment="1">
      <alignment vertical="top" wrapText="1"/>
    </xf>
    <xf numFmtId="2" fontId="11" fillId="0" borderId="0" xfId="35" applyFont="1" applyFill="1" applyBorder="1" applyAlignment="1">
      <alignment horizontal="center" vertical="top" wrapText="1"/>
    </xf>
    <xf numFmtId="4" fontId="11" fillId="0" borderId="0" xfId="35" applyNumberFormat="1" applyFont="1" applyFill="1" applyBorder="1" applyAlignment="1">
      <alignment horizontal="center" vertical="top" wrapText="1"/>
    </xf>
    <xf numFmtId="49" fontId="11" fillId="0" borderId="0" xfId="6" applyNumberFormat="1" applyFont="1" applyFill="1" applyBorder="1" applyAlignment="1">
      <alignment vertical="top"/>
    </xf>
    <xf numFmtId="4" fontId="11" fillId="0" borderId="0" xfId="38" applyNumberFormat="1" applyFont="1" applyFill="1" applyBorder="1" applyAlignment="1">
      <alignment horizontal="center" vertical="center" wrapText="1"/>
    </xf>
    <xf numFmtId="164" fontId="11" fillId="0" borderId="0" xfId="38" applyNumberFormat="1" applyFont="1" applyFill="1" applyBorder="1" applyAlignment="1">
      <alignment vertical="center" wrapText="1"/>
    </xf>
    <xf numFmtId="164" fontId="11" fillId="0" borderId="0" xfId="35" applyNumberFormat="1" applyFont="1" applyFill="1" applyBorder="1" applyAlignment="1">
      <alignment vertical="center" wrapText="1"/>
    </xf>
    <xf numFmtId="2" fontId="93" fillId="0" borderId="0" xfId="35" applyFont="1" applyFill="1" applyBorder="1" applyAlignment="1">
      <alignment vertical="center" wrapText="1"/>
    </xf>
    <xf numFmtId="2" fontId="11" fillId="0" borderId="0" xfId="35" applyFont="1" applyFill="1" applyBorder="1" applyAlignment="1">
      <alignment horizontal="center" vertical="center" wrapText="1"/>
    </xf>
    <xf numFmtId="4" fontId="93" fillId="0" borderId="0" xfId="35" applyNumberFormat="1" applyFont="1" applyFill="1" applyBorder="1" applyAlignment="1">
      <alignment horizontal="center" vertical="center" wrapText="1"/>
    </xf>
    <xf numFmtId="164" fontId="93" fillId="0" borderId="0" xfId="35" applyNumberFormat="1" applyFont="1" applyFill="1" applyBorder="1" applyAlignment="1">
      <alignment vertical="center" wrapText="1"/>
    </xf>
    <xf numFmtId="0" fontId="11" fillId="0" borderId="0" xfId="38" applyFont="1" applyFill="1" applyBorder="1" applyAlignment="1">
      <alignment vertical="center" wrapText="1"/>
    </xf>
    <xf numFmtId="4" fontId="8" fillId="0" borderId="7" xfId="35" applyNumberFormat="1" applyFont="1" applyBorder="1" applyAlignment="1">
      <alignment horizontal="center" vertical="center"/>
    </xf>
    <xf numFmtId="2" fontId="11" fillId="0" borderId="0" xfId="35" applyFont="1" applyAlignment="1"/>
    <xf numFmtId="164" fontId="11" fillId="0" borderId="0" xfId="16" applyNumberFormat="1" applyFont="1" applyFill="1" applyBorder="1" applyAlignment="1">
      <alignment horizontal="right" vertical="top"/>
    </xf>
    <xf numFmtId="164" fontId="8" fillId="43" borderId="0" xfId="6" applyNumberFormat="1" applyFont="1" applyFill="1" applyBorder="1" applyAlignment="1">
      <alignment horizontal="right" vertical="top"/>
    </xf>
    <xf numFmtId="164" fontId="90" fillId="0" borderId="0" xfId="6" applyNumberFormat="1" applyFont="1" applyFill="1" applyBorder="1" applyAlignment="1">
      <alignment horizontal="center" vertical="top"/>
    </xf>
    <xf numFmtId="164" fontId="8" fillId="0" borderId="0" xfId="16" applyNumberFormat="1" applyFont="1" applyFill="1" applyBorder="1" applyAlignment="1">
      <alignment horizontal="right" vertical="top"/>
    </xf>
    <xf numFmtId="164" fontId="8" fillId="42" borderId="0" xfId="36" applyNumberFormat="1" applyFont="1" applyFill="1" applyBorder="1" applyAlignment="1">
      <alignment horizontal="right" vertical="top"/>
    </xf>
    <xf numFmtId="164" fontId="8" fillId="0" borderId="0" xfId="36" applyNumberFormat="1" applyFont="1" applyFill="1" applyBorder="1" applyAlignment="1">
      <alignment horizontal="right" vertical="top"/>
    </xf>
    <xf numFmtId="164" fontId="11" fillId="0" borderId="0" xfId="35" applyNumberFormat="1" applyFont="1" applyFill="1" applyBorder="1" applyAlignment="1">
      <alignment horizontal="right" vertical="top"/>
    </xf>
    <xf numFmtId="164" fontId="11" fillId="0" borderId="0" xfId="35" applyNumberFormat="1" applyFont="1" applyFill="1" applyBorder="1" applyAlignment="1">
      <alignment horizontal="right" vertical="top" wrapText="1"/>
    </xf>
    <xf numFmtId="164" fontId="8" fillId="0" borderId="0" xfId="35" applyNumberFormat="1" applyFont="1" applyFill="1" applyBorder="1" applyAlignment="1">
      <alignment horizontal="right" vertical="top"/>
    </xf>
    <xf numFmtId="0" fontId="8" fillId="0" borderId="0" xfId="8" applyFont="1" applyFill="1" applyBorder="1" applyAlignment="1">
      <alignment vertical="top" wrapText="1"/>
    </xf>
    <xf numFmtId="0" fontId="11" fillId="0" borderId="0" xfId="8" applyFont="1" applyFill="1" applyBorder="1" applyAlignment="1">
      <alignment horizontal="center"/>
    </xf>
    <xf numFmtId="1" fontId="11" fillId="0" borderId="0" xfId="8" applyNumberFormat="1" applyFont="1" applyFill="1" applyBorder="1" applyAlignment="1">
      <alignment horizontal="center"/>
    </xf>
    <xf numFmtId="4" fontId="11" fillId="0" borderId="0" xfId="38" applyNumberFormat="1" applyFont="1" applyFill="1" applyBorder="1"/>
    <xf numFmtId="7" fontId="11" fillId="0" borderId="0" xfId="38" applyNumberFormat="1" applyFont="1" applyFill="1" applyBorder="1"/>
    <xf numFmtId="0" fontId="11" fillId="0" borderId="0" xfId="8" applyFont="1" applyFill="1" applyBorder="1" applyAlignment="1">
      <alignment horizontal="center" vertical="top"/>
    </xf>
    <xf numFmtId="0" fontId="11" fillId="0" borderId="0" xfId="8" quotePrefix="1" applyFont="1" applyFill="1" applyBorder="1" applyAlignment="1">
      <alignment vertical="top" wrapText="1"/>
    </xf>
    <xf numFmtId="0" fontId="94" fillId="0" borderId="0" xfId="8" applyFont="1" applyFill="1" applyBorder="1" applyAlignment="1">
      <alignment horizontal="center"/>
    </xf>
    <xf numFmtId="4" fontId="94" fillId="0" borderId="0" xfId="8" applyNumberFormat="1" applyFont="1" applyFill="1" applyBorder="1" applyAlignment="1">
      <alignment horizontal="center"/>
    </xf>
    <xf numFmtId="0" fontId="11" fillId="0" borderId="0" xfId="8" quotePrefix="1" applyFont="1" applyFill="1" applyBorder="1" applyAlignment="1">
      <alignment vertical="top"/>
    </xf>
    <xf numFmtId="0" fontId="11" fillId="0" borderId="0" xfId="38" applyFont="1" applyFill="1" applyBorder="1" applyAlignment="1">
      <alignment horizontal="center" vertical="top"/>
    </xf>
    <xf numFmtId="49" fontId="11" fillId="0" borderId="0" xfId="38" applyNumberFormat="1" applyFont="1" applyFill="1" applyBorder="1" applyAlignment="1">
      <alignment vertical="top" wrapText="1"/>
    </xf>
    <xf numFmtId="0" fontId="11" fillId="0" borderId="0" xfId="38" applyFont="1" applyFill="1" applyBorder="1" applyAlignment="1">
      <alignment horizontal="center"/>
    </xf>
    <xf numFmtId="0" fontId="94" fillId="0" borderId="0" xfId="38" applyFont="1" applyFill="1" applyBorder="1" applyAlignment="1">
      <alignment horizontal="center"/>
    </xf>
    <xf numFmtId="4" fontId="94" fillId="0" borderId="0" xfId="38" applyNumberFormat="1" applyFont="1" applyFill="1" applyBorder="1" applyAlignment="1">
      <alignment horizontal="center"/>
    </xf>
    <xf numFmtId="0" fontId="11" fillId="0" borderId="0" xfId="8" applyFont="1" applyFill="1" applyBorder="1" applyAlignment="1">
      <alignment vertical="top"/>
    </xf>
    <xf numFmtId="0" fontId="11" fillId="0" borderId="0" xfId="39" applyFont="1" applyFill="1" applyBorder="1" applyAlignment="1">
      <alignment horizontal="center" vertical="top"/>
    </xf>
    <xf numFmtId="0" fontId="11" fillId="0" borderId="0" xfId="39" quotePrefix="1" applyFont="1" applyFill="1" applyBorder="1" applyAlignment="1">
      <alignment vertical="top" wrapText="1"/>
    </xf>
    <xf numFmtId="4" fontId="11" fillId="0" borderId="0" xfId="38" applyNumberFormat="1" applyFont="1" applyFill="1" applyBorder="1" applyAlignment="1">
      <alignment horizontal="center"/>
    </xf>
    <xf numFmtId="0" fontId="8" fillId="0" borderId="0" xfId="8" applyFont="1" applyFill="1" applyBorder="1" applyAlignment="1">
      <alignment vertical="top"/>
    </xf>
    <xf numFmtId="4" fontId="11" fillId="0" borderId="0" xfId="8" applyNumberFormat="1" applyFont="1" applyFill="1" applyBorder="1" applyAlignment="1">
      <alignment horizontal="center"/>
    </xf>
    <xf numFmtId="0" fontId="11" fillId="0" borderId="0" xfId="38" applyFont="1" applyFill="1" applyBorder="1" applyAlignment="1">
      <alignment vertical="top"/>
    </xf>
    <xf numFmtId="0" fontId="8" fillId="0" borderId="0" xfId="8" applyFont="1" applyFill="1" applyBorder="1"/>
    <xf numFmtId="0" fontId="11" fillId="0" borderId="0" xfId="38" applyFont="1" applyFill="1" applyBorder="1" applyAlignment="1">
      <alignment vertical="top" wrapText="1"/>
    </xf>
    <xf numFmtId="49" fontId="11" fillId="0" borderId="0" xfId="38" applyNumberFormat="1" applyFont="1" applyFill="1" applyBorder="1" applyAlignment="1">
      <alignment horizontal="center" vertical="top"/>
    </xf>
    <xf numFmtId="49" fontId="11" fillId="0" borderId="0" xfId="38" quotePrefix="1" applyNumberFormat="1" applyFont="1" applyFill="1" applyBorder="1" applyAlignment="1">
      <alignment vertical="top" wrapText="1"/>
    </xf>
    <xf numFmtId="49" fontId="11" fillId="0" borderId="0" xfId="38" applyNumberFormat="1" applyFont="1" applyFill="1" applyBorder="1" applyAlignment="1">
      <alignment vertical="top"/>
    </xf>
    <xf numFmtId="0" fontId="11" fillId="0" borderId="0" xfId="38" applyFont="1" applyFill="1" applyBorder="1"/>
    <xf numFmtId="1" fontId="11" fillId="0" borderId="0" xfId="37" applyNumberFormat="1" applyFont="1" applyFill="1" applyBorder="1" applyAlignment="1">
      <alignment horizontal="right" vertical="top"/>
    </xf>
    <xf numFmtId="2" fontId="11" fillId="0" borderId="0" xfId="35" quotePrefix="1" applyFont="1" applyFill="1" applyBorder="1" applyAlignment="1">
      <alignment vertical="center" wrapText="1"/>
    </xf>
    <xf numFmtId="4" fontId="94" fillId="0" borderId="0" xfId="37" applyNumberFormat="1" applyFont="1" applyFill="1" applyBorder="1" applyAlignment="1">
      <alignment horizontal="center"/>
    </xf>
    <xf numFmtId="0" fontId="77" fillId="0" borderId="0" xfId="39" applyFont="1" applyFill="1" applyBorder="1" applyAlignment="1">
      <alignment horizontal="center" vertical="top"/>
    </xf>
    <xf numFmtId="0" fontId="94" fillId="0" borderId="0" xfId="39" applyFont="1" applyFill="1" applyBorder="1" applyAlignment="1">
      <alignment horizontal="center" vertical="top"/>
    </xf>
    <xf numFmtId="4" fontId="94" fillId="0" borderId="0" xfId="39" applyNumberFormat="1" applyFont="1" applyFill="1" applyBorder="1" applyAlignment="1">
      <alignment horizontal="center" vertical="top"/>
    </xf>
    <xf numFmtId="0" fontId="11" fillId="0" borderId="0" xfId="39" applyFont="1" applyFill="1" applyBorder="1" applyAlignment="1">
      <alignment horizontal="center" vertical="center"/>
    </xf>
    <xf numFmtId="0" fontId="94" fillId="0" borderId="0" xfId="39" applyFont="1" applyFill="1" applyBorder="1" applyAlignment="1">
      <alignment horizontal="center" vertical="center"/>
    </xf>
    <xf numFmtId="4" fontId="94" fillId="0" borderId="0" xfId="38" applyNumberFormat="1" applyFont="1" applyFill="1" applyBorder="1" applyAlignment="1">
      <alignment horizontal="center" vertical="center"/>
    </xf>
    <xf numFmtId="0" fontId="8" fillId="0" borderId="0" xfId="38" applyFont="1" applyFill="1" applyBorder="1" applyAlignment="1">
      <alignment vertical="top"/>
    </xf>
    <xf numFmtId="0" fontId="11" fillId="0" borderId="0" xfId="38" quotePrefix="1" applyFont="1" applyFill="1" applyBorder="1" applyAlignment="1">
      <alignment vertical="top" wrapText="1"/>
    </xf>
    <xf numFmtId="0" fontId="11" fillId="14" borderId="0" xfId="38" applyFont="1" applyFill="1" applyBorder="1" applyAlignment="1">
      <alignment horizontal="center" vertical="top"/>
    </xf>
    <xf numFmtId="164" fontId="8" fillId="0" borderId="7" xfId="35" applyNumberFormat="1" applyFont="1" applyBorder="1" applyAlignment="1">
      <alignment horizontal="center" vertical="center"/>
    </xf>
    <xf numFmtId="164" fontId="8" fillId="0" borderId="7" xfId="35" applyNumberFormat="1" applyFont="1" applyBorder="1" applyAlignment="1">
      <alignment horizontal="right" vertical="center"/>
    </xf>
    <xf numFmtId="164" fontId="11" fillId="0" borderId="0" xfId="35" applyNumberFormat="1" applyFont="1" applyFill="1" applyBorder="1" applyAlignment="1"/>
    <xf numFmtId="0" fontId="11" fillId="0" borderId="0" xfId="40" applyFont="1" applyFill="1" applyBorder="1" applyAlignment="1">
      <alignment horizontal="left" vertical="center" wrapText="1" shrinkToFit="1"/>
    </xf>
    <xf numFmtId="49" fontId="8" fillId="0" borderId="0" xfId="6" applyNumberFormat="1" applyFont="1" applyFill="1" applyBorder="1" applyAlignment="1">
      <alignment vertical="top"/>
    </xf>
    <xf numFmtId="164" fontId="11" fillId="0" borderId="0" xfId="38" applyNumberFormat="1" applyFont="1" applyFill="1" applyBorder="1" applyAlignment="1"/>
    <xf numFmtId="4" fontId="11" fillId="0" borderId="0" xfId="8" applyNumberFormat="1" applyFont="1" applyFill="1" applyBorder="1" applyAlignment="1">
      <alignment horizontal="center" vertical="top"/>
    </xf>
    <xf numFmtId="164" fontId="11" fillId="0" borderId="0" xfId="38" applyNumberFormat="1" applyFont="1" applyFill="1" applyBorder="1" applyAlignment="1">
      <alignment vertical="top"/>
    </xf>
    <xf numFmtId="49" fontId="11" fillId="0" borderId="0" xfId="8" applyNumberFormat="1" applyFont="1" applyFill="1" applyBorder="1" applyAlignment="1">
      <alignment vertical="center" wrapText="1" shrinkToFit="1"/>
    </xf>
    <xf numFmtId="0" fontId="11" fillId="0" borderId="0" xfId="40" applyFont="1" applyFill="1" applyBorder="1" applyAlignment="1">
      <alignment horizontal="center" vertical="center" wrapText="1" shrinkToFit="1"/>
    </xf>
    <xf numFmtId="164" fontId="11" fillId="0" borderId="0" xfId="8" applyNumberFormat="1" applyFont="1" applyFill="1" applyBorder="1" applyAlignment="1">
      <alignment vertical="center" wrapText="1" shrinkToFit="1"/>
    </xf>
    <xf numFmtId="4" fontId="11" fillId="0" borderId="0" xfId="40" applyNumberFormat="1" applyFont="1" applyFill="1" applyBorder="1" applyAlignment="1">
      <alignment horizontal="right" vertical="center" wrapText="1" shrinkToFit="1"/>
    </xf>
    <xf numFmtId="164" fontId="11" fillId="0" borderId="0" xfId="40" applyNumberFormat="1" applyFont="1" applyFill="1" applyBorder="1" applyAlignment="1" applyProtection="1">
      <alignment vertical="center" wrapText="1" shrinkToFit="1"/>
      <protection locked="0"/>
    </xf>
    <xf numFmtId="164" fontId="11" fillId="0" borderId="0" xfId="40" applyNumberFormat="1" applyFont="1" applyFill="1" applyBorder="1" applyAlignment="1">
      <alignment vertical="center" wrapText="1" shrinkToFit="1"/>
    </xf>
    <xf numFmtId="49" fontId="8" fillId="0" borderId="0" xfId="8" applyNumberFormat="1" applyFont="1" applyFill="1" applyBorder="1" applyAlignment="1">
      <alignment vertical="center" wrapText="1" shrinkToFit="1"/>
    </xf>
    <xf numFmtId="172" fontId="11" fillId="0" borderId="0" xfId="41" applyFont="1" applyFill="1" applyBorder="1" applyAlignment="1">
      <alignment horizontal="center" vertical="center" wrapText="1" shrinkToFit="1"/>
    </xf>
    <xf numFmtId="4" fontId="11" fillId="0" borderId="0" xfId="41" applyNumberFormat="1" applyFont="1" applyFill="1" applyBorder="1" applyAlignment="1">
      <alignment horizontal="right" vertical="center" wrapText="1" shrinkToFit="1"/>
    </xf>
    <xf numFmtId="164" fontId="11" fillId="0" borderId="0" xfId="41" applyNumberFormat="1" applyFont="1" applyFill="1" applyBorder="1" applyAlignment="1">
      <alignment vertical="center" wrapText="1" shrinkToFit="1"/>
    </xf>
    <xf numFmtId="172" fontId="94" fillId="0" borderId="0" xfId="41" applyFont="1" applyFill="1" applyBorder="1" applyAlignment="1">
      <alignment horizontal="center" vertical="center" wrapText="1" shrinkToFit="1"/>
    </xf>
    <xf numFmtId="4" fontId="94" fillId="0" borderId="0" xfId="41" applyNumberFormat="1" applyFont="1" applyFill="1" applyBorder="1" applyAlignment="1">
      <alignment horizontal="right" vertical="center" wrapText="1" shrinkToFit="1"/>
    </xf>
    <xf numFmtId="0" fontId="11" fillId="0" borderId="0" xfId="8" applyFont="1" applyFill="1" applyBorder="1" applyAlignment="1">
      <alignment horizontal="center" vertical="center" wrapText="1" shrinkToFit="1"/>
    </xf>
    <xf numFmtId="0" fontId="94" fillId="0" borderId="0" xfId="8" applyFont="1" applyFill="1" applyBorder="1" applyAlignment="1">
      <alignment horizontal="center" vertical="center" wrapText="1" shrinkToFit="1"/>
    </xf>
    <xf numFmtId="4" fontId="94" fillId="0" borderId="0" xfId="40" applyNumberFormat="1" applyFont="1" applyFill="1" applyBorder="1" applyAlignment="1">
      <alignment horizontal="right" vertical="center" wrapText="1" shrinkToFit="1"/>
    </xf>
    <xf numFmtId="164" fontId="11" fillId="0" borderId="0" xfId="42" applyNumberFormat="1" applyFont="1" applyFill="1" applyBorder="1" applyAlignment="1">
      <alignment vertical="center" wrapText="1" shrinkToFit="1"/>
    </xf>
    <xf numFmtId="0" fontId="94" fillId="0" borderId="0" xfId="40" applyFont="1" applyFill="1" applyBorder="1" applyAlignment="1">
      <alignment horizontal="center" vertical="center" wrapText="1" shrinkToFit="1"/>
    </xf>
    <xf numFmtId="172" fontId="11" fillId="0" borderId="0" xfId="41" quotePrefix="1" applyFont="1" applyFill="1" applyBorder="1" applyAlignment="1">
      <alignment vertical="center" wrapText="1" shrinkToFit="1"/>
    </xf>
    <xf numFmtId="49" fontId="11" fillId="0" borderId="0" xfId="41" applyNumberFormat="1" applyFont="1" applyFill="1" applyBorder="1" applyAlignment="1">
      <alignment vertical="center" wrapText="1" shrinkToFit="1"/>
    </xf>
    <xf numFmtId="172" fontId="8" fillId="0" borderId="0" xfId="41" applyFont="1" applyFill="1" applyBorder="1" applyAlignment="1">
      <alignment vertical="center" wrapText="1" shrinkToFit="1"/>
    </xf>
    <xf numFmtId="172" fontId="11" fillId="0" borderId="0" xfId="41" applyFont="1" applyFill="1" applyBorder="1" applyAlignment="1">
      <alignment vertical="center" wrapText="1" shrinkToFit="1"/>
    </xf>
    <xf numFmtId="2" fontId="11" fillId="0" borderId="0" xfId="35" applyFont="1" applyFill="1" applyBorder="1" applyAlignment="1">
      <alignment vertical="center" wrapText="1" shrinkToFit="1"/>
    </xf>
    <xf numFmtId="2" fontId="11" fillId="0" borderId="0" xfId="35" applyFont="1" applyFill="1" applyBorder="1" applyAlignment="1">
      <alignment horizontal="center" vertical="center" wrapText="1" shrinkToFit="1"/>
    </xf>
    <xf numFmtId="4" fontId="11" fillId="0" borderId="0" xfId="35" applyNumberFormat="1" applyFont="1" applyFill="1" applyBorder="1" applyAlignment="1">
      <alignment horizontal="right" vertical="center" wrapText="1" shrinkToFit="1"/>
    </xf>
    <xf numFmtId="0" fontId="11" fillId="0" borderId="0" xfId="8" applyFont="1" applyFill="1" applyBorder="1" applyAlignment="1">
      <alignment horizontal="center" vertical="top" wrapText="1" shrinkToFit="1"/>
    </xf>
    <xf numFmtId="4" fontId="11" fillId="0" borderId="0" xfId="40" applyNumberFormat="1" applyFont="1" applyFill="1" applyBorder="1" applyAlignment="1">
      <alignment horizontal="center" vertical="top" wrapText="1" shrinkToFit="1"/>
    </xf>
    <xf numFmtId="164" fontId="11" fillId="0" borderId="0" xfId="40" applyNumberFormat="1" applyFont="1" applyFill="1" applyBorder="1" applyAlignment="1" applyProtection="1">
      <alignment vertical="top" wrapText="1" shrinkToFit="1"/>
      <protection locked="0"/>
    </xf>
    <xf numFmtId="164" fontId="11" fillId="0" borderId="0" xfId="42" applyNumberFormat="1" applyFont="1" applyFill="1" applyBorder="1" applyAlignment="1">
      <alignment vertical="top" wrapText="1" shrinkToFit="1"/>
    </xf>
    <xf numFmtId="4" fontId="11" fillId="0" borderId="0" xfId="38" applyNumberFormat="1" applyFont="1" applyFill="1" applyBorder="1" applyAlignment="1">
      <alignment horizontal="center" vertical="top"/>
    </xf>
    <xf numFmtId="164" fontId="11" fillId="0" borderId="0" xfId="35" applyNumberFormat="1" applyFont="1" applyAlignment="1"/>
    <xf numFmtId="2" fontId="11" fillId="0" borderId="0" xfId="16" applyNumberFormat="1" applyFont="1" applyFill="1" applyBorder="1" applyAlignment="1">
      <alignment vertical="top"/>
    </xf>
    <xf numFmtId="2" fontId="8" fillId="43" borderId="0" xfId="6" applyNumberFormat="1" applyFont="1" applyFill="1" applyBorder="1" applyAlignment="1">
      <alignment vertical="top"/>
    </xf>
    <xf numFmtId="2" fontId="90" fillId="0" borderId="0" xfId="6" applyNumberFormat="1" applyFont="1" applyFill="1" applyBorder="1" applyAlignment="1">
      <alignment vertical="top"/>
    </xf>
    <xf numFmtId="2" fontId="8" fillId="0" borderId="0" xfId="16" applyNumberFormat="1" applyFont="1" applyFill="1" applyBorder="1" applyAlignment="1">
      <alignment vertical="top"/>
    </xf>
    <xf numFmtId="2" fontId="8" fillId="42" borderId="0" xfId="36" applyNumberFormat="1" applyFont="1" applyFill="1" applyBorder="1" applyAlignment="1">
      <alignment vertical="top"/>
    </xf>
    <xf numFmtId="2" fontId="8" fillId="0" borderId="0" xfId="36" applyNumberFormat="1" applyFont="1" applyFill="1" applyBorder="1" applyAlignment="1">
      <alignment vertical="top"/>
    </xf>
    <xf numFmtId="2" fontId="8" fillId="0" borderId="0" xfId="35" applyNumberFormat="1" applyFont="1" applyFill="1" applyBorder="1" applyAlignment="1">
      <alignment vertical="top" wrapText="1"/>
    </xf>
    <xf numFmtId="2" fontId="8" fillId="0" borderId="0" xfId="35" applyNumberFormat="1" applyFont="1" applyFill="1" applyBorder="1" applyAlignment="1">
      <alignment vertical="top"/>
    </xf>
    <xf numFmtId="2" fontId="11" fillId="0" borderId="0" xfId="35" applyNumberFormat="1" applyFont="1" applyFill="1" applyBorder="1" applyAlignment="1"/>
    <xf numFmtId="2" fontId="11" fillId="0" borderId="0" xfId="35" applyNumberFormat="1" applyFont="1" applyFill="1" applyBorder="1" applyAlignment="1">
      <alignment vertical="top"/>
    </xf>
    <xf numFmtId="0" fontId="11" fillId="0" borderId="0" xfId="43" applyFont="1" applyFill="1" applyBorder="1" applyAlignment="1">
      <alignment vertical="top" wrapText="1"/>
    </xf>
    <xf numFmtId="0" fontId="11" fillId="0" borderId="0" xfId="43" applyFont="1" applyFill="1" applyBorder="1" applyAlignment="1">
      <alignment horizontal="center" vertical="top"/>
    </xf>
    <xf numFmtId="0" fontId="11" fillId="0" borderId="0" xfId="43" applyFont="1" applyFill="1" applyBorder="1" applyAlignment="1">
      <alignment horizontal="center" vertical="top" wrapText="1"/>
    </xf>
    <xf numFmtId="2" fontId="11" fillId="0" borderId="0" xfId="43" applyNumberFormat="1" applyFont="1" applyFill="1" applyBorder="1" applyAlignment="1">
      <alignment vertical="top" wrapText="1"/>
    </xf>
    <xf numFmtId="49" fontId="8" fillId="0" borderId="0" xfId="6" applyNumberFormat="1" applyFont="1" applyFill="1" applyBorder="1" applyAlignment="1">
      <alignment horizontal="center" vertical="top"/>
    </xf>
    <xf numFmtId="2" fontId="8" fillId="0" borderId="7" xfId="35" applyNumberFormat="1" applyFont="1" applyBorder="1" applyAlignment="1">
      <alignment vertical="center"/>
    </xf>
    <xf numFmtId="2" fontId="11" fillId="0" borderId="0" xfId="38" applyNumberFormat="1" applyFont="1" applyFill="1" applyBorder="1" applyAlignment="1">
      <alignment vertical="center" wrapText="1"/>
    </xf>
    <xf numFmtId="164" fontId="93" fillId="0" borderId="0" xfId="35" applyNumberFormat="1" applyFont="1" applyFill="1" applyBorder="1" applyAlignment="1">
      <alignment horizontal="center" vertical="center" wrapText="1"/>
    </xf>
    <xf numFmtId="2" fontId="11" fillId="0" borderId="0" xfId="35" applyNumberFormat="1" applyFont="1" applyAlignment="1"/>
    <xf numFmtId="0" fontId="77" fillId="0" borderId="0" xfId="43" applyFont="1" applyFill="1" applyBorder="1" applyAlignment="1">
      <alignment vertical="top"/>
    </xf>
    <xf numFmtId="0" fontId="77" fillId="0" borderId="0" xfId="43" applyFont="1" applyFill="1" applyBorder="1" applyAlignment="1">
      <alignment horizontal="justify" vertical="top"/>
    </xf>
    <xf numFmtId="0" fontId="77" fillId="0" borderId="0" xfId="8" applyFont="1" applyFill="1" applyBorder="1" applyAlignment="1">
      <alignment vertical="center" wrapText="1"/>
    </xf>
    <xf numFmtId="0" fontId="77" fillId="0" borderId="0" xfId="8" applyFont="1" applyFill="1" applyBorder="1" applyAlignment="1">
      <alignment horizontal="center" vertical="center"/>
    </xf>
    <xf numFmtId="0" fontId="77" fillId="0" borderId="0" xfId="8" applyFont="1" applyFill="1" applyBorder="1" applyAlignment="1">
      <alignment horizontal="center" vertical="top"/>
    </xf>
    <xf numFmtId="164" fontId="77" fillId="0" borderId="0" xfId="38" applyNumberFormat="1" applyFont="1" applyFill="1" applyBorder="1" applyAlignment="1">
      <alignment vertical="top"/>
    </xf>
    <xf numFmtId="4" fontId="11" fillId="0" borderId="0" xfId="35" applyNumberFormat="1" applyFont="1" applyFill="1" applyBorder="1" applyAlignment="1">
      <alignment vertical="center"/>
    </xf>
    <xf numFmtId="164" fontId="77" fillId="0" borderId="0" xfId="38" applyNumberFormat="1" applyFont="1" applyFill="1" applyBorder="1" applyAlignment="1">
      <alignment vertical="center"/>
    </xf>
    <xf numFmtId="0" fontId="77" fillId="0" borderId="0" xfId="38" applyFont="1" applyFill="1" applyBorder="1" applyAlignment="1">
      <alignment vertical="center" wrapText="1"/>
    </xf>
    <xf numFmtId="0" fontId="77" fillId="0" borderId="0" xfId="38" applyFont="1" applyFill="1" applyBorder="1" applyAlignment="1">
      <alignment horizontal="center" vertical="center"/>
    </xf>
    <xf numFmtId="0" fontId="77" fillId="0" borderId="0" xfId="38" applyFont="1" applyFill="1" applyBorder="1" applyAlignment="1">
      <alignment horizontal="center" vertical="top"/>
    </xf>
    <xf numFmtId="2" fontId="11" fillId="0" borderId="0" xfId="35" applyFont="1" applyFill="1" applyBorder="1" applyAlignment="1">
      <alignment vertical="center"/>
    </xf>
    <xf numFmtId="2" fontId="11" fillId="0" borderId="0" xfId="35" applyFont="1" applyFill="1" applyBorder="1" applyAlignment="1">
      <alignment horizontal="center" vertical="center"/>
    </xf>
    <xf numFmtId="164" fontId="11" fillId="0" borderId="0" xfId="35" applyNumberFormat="1" applyFont="1" applyFill="1" applyBorder="1" applyAlignment="1">
      <alignment horizontal="right" vertical="center"/>
    </xf>
    <xf numFmtId="2" fontId="11" fillId="0" borderId="0" xfId="35" applyFont="1" applyFill="1" applyBorder="1" applyAlignment="1">
      <alignment vertical="center" wrapText="1"/>
    </xf>
    <xf numFmtId="2" fontId="94" fillId="0" borderId="0" xfId="35" applyFont="1" applyFill="1" applyBorder="1" applyAlignment="1">
      <alignment horizontal="center" vertical="center"/>
    </xf>
    <xf numFmtId="4" fontId="94" fillId="0" borderId="0" xfId="35" applyNumberFormat="1" applyFont="1" applyFill="1" applyBorder="1" applyAlignment="1">
      <alignment vertical="center"/>
    </xf>
    <xf numFmtId="2" fontId="8" fillId="0" borderId="0" xfId="35" applyFont="1" applyFill="1" applyBorder="1"/>
    <xf numFmtId="0" fontId="77" fillId="0" borderId="0" xfId="38" applyFont="1" applyFill="1" applyBorder="1" applyAlignment="1">
      <alignment horizontal="left" vertical="center" wrapText="1"/>
    </xf>
    <xf numFmtId="0" fontId="77" fillId="0" borderId="0" xfId="38" applyFont="1" applyFill="1" applyBorder="1" applyAlignment="1">
      <alignment horizontal="center" vertical="center" wrapText="1"/>
    </xf>
    <xf numFmtId="0" fontId="77" fillId="0" borderId="0" xfId="38" applyFont="1" applyFill="1" applyBorder="1" applyAlignment="1">
      <alignment horizontal="center" vertical="top" wrapText="1"/>
    </xf>
    <xf numFmtId="4" fontId="77" fillId="0" borderId="0" xfId="8" applyNumberFormat="1" applyFont="1" applyFill="1" applyBorder="1" applyAlignment="1">
      <alignment horizontal="right" vertical="top"/>
    </xf>
    <xf numFmtId="2" fontId="77" fillId="0" borderId="0" xfId="35" applyFont="1" applyFill="1" applyBorder="1" applyAlignment="1">
      <alignment horizontal="justify" vertical="center"/>
    </xf>
    <xf numFmtId="4" fontId="77" fillId="0" borderId="0" xfId="8" applyNumberFormat="1" applyFont="1" applyFill="1" applyBorder="1" applyAlignment="1">
      <alignment horizontal="right" vertical="center"/>
    </xf>
    <xf numFmtId="0" fontId="77" fillId="0" borderId="0" xfId="8" applyFont="1" applyFill="1" applyBorder="1" applyAlignment="1">
      <alignment vertical="top" wrapText="1"/>
    </xf>
    <xf numFmtId="0" fontId="77" fillId="0" borderId="0" xfId="8" applyFont="1" applyFill="1" applyBorder="1" applyAlignment="1">
      <alignment vertical="top"/>
    </xf>
    <xf numFmtId="164" fontId="77" fillId="0" borderId="0" xfId="8" applyNumberFormat="1" applyFont="1" applyFill="1" applyBorder="1" applyAlignment="1">
      <alignment horizontal="right" vertical="top"/>
    </xf>
    <xf numFmtId="170" fontId="77" fillId="0" borderId="0" xfId="8" applyNumberFormat="1" applyFont="1" applyFill="1" applyBorder="1" applyAlignment="1">
      <alignment horizontal="right" vertical="top"/>
    </xf>
    <xf numFmtId="164" fontId="90" fillId="0" borderId="0" xfId="6" applyNumberFormat="1" applyFont="1" applyFill="1" applyBorder="1" applyAlignment="1">
      <alignment horizontal="right" vertical="top"/>
    </xf>
    <xf numFmtId="164" fontId="11" fillId="0" borderId="0" xfId="35" applyNumberFormat="1" applyFont="1" applyFill="1" applyBorder="1" applyAlignment="1">
      <alignment horizontal="right"/>
    </xf>
    <xf numFmtId="0" fontId="77" fillId="0" borderId="0" xfId="38" applyFont="1" applyFill="1" applyBorder="1" applyAlignment="1">
      <alignment wrapText="1"/>
    </xf>
    <xf numFmtId="4" fontId="11" fillId="0" borderId="0" xfId="35" applyNumberFormat="1" applyFont="1" applyFill="1" applyBorder="1" applyAlignment="1">
      <alignment horizontal="right" vertical="top"/>
    </xf>
    <xf numFmtId="0" fontId="77" fillId="0" borderId="0" xfId="38" applyFont="1" applyFill="1" applyBorder="1" applyAlignment="1">
      <alignment horizontal="center" wrapText="1"/>
    </xf>
    <xf numFmtId="4" fontId="77" fillId="0" borderId="0" xfId="8" applyNumberFormat="1" applyFont="1" applyFill="1" applyBorder="1" applyAlignment="1">
      <alignment horizontal="right"/>
    </xf>
    <xf numFmtId="164" fontId="77" fillId="0" borderId="0" xfId="8" applyNumberFormat="1" applyFont="1" applyFill="1" applyBorder="1" applyAlignment="1">
      <alignment horizontal="right"/>
    </xf>
    <xf numFmtId="4" fontId="77" fillId="0" borderId="0" xfId="38" applyNumberFormat="1" applyFont="1" applyFill="1" applyBorder="1" applyAlignment="1">
      <alignment horizontal="right" wrapText="1"/>
    </xf>
    <xf numFmtId="7" fontId="77" fillId="0" borderId="0" xfId="38" applyNumberFormat="1" applyFont="1" applyFill="1" applyBorder="1"/>
    <xf numFmtId="7" fontId="77" fillId="0" borderId="0" xfId="8" applyNumberFormat="1" applyFont="1" applyFill="1" applyBorder="1"/>
    <xf numFmtId="0" fontId="77" fillId="0" borderId="0" xfId="38" applyFont="1" applyFill="1" applyBorder="1" applyAlignment="1">
      <alignment vertical="top" wrapText="1"/>
    </xf>
    <xf numFmtId="4" fontId="77" fillId="0" borderId="0" xfId="38" applyNumberFormat="1" applyFont="1" applyFill="1" applyBorder="1" applyAlignment="1">
      <alignment horizontal="right" vertical="top" wrapText="1"/>
    </xf>
    <xf numFmtId="4" fontId="8" fillId="0" borderId="7" xfId="35" applyNumberFormat="1" applyFont="1" applyBorder="1" applyAlignment="1">
      <alignment horizontal="right" vertical="center"/>
    </xf>
    <xf numFmtId="4" fontId="11" fillId="0" borderId="0" xfId="38" applyNumberFormat="1" applyFont="1" applyFill="1" applyBorder="1" applyAlignment="1">
      <alignment horizontal="right" vertical="center" wrapText="1"/>
    </xf>
    <xf numFmtId="164" fontId="93" fillId="0" borderId="0" xfId="35" applyNumberFormat="1" applyFont="1" applyFill="1" applyBorder="1" applyAlignment="1">
      <alignment horizontal="right" vertical="center" wrapText="1"/>
    </xf>
    <xf numFmtId="4" fontId="11" fillId="0" borderId="0" xfId="35" applyNumberFormat="1" applyFont="1" applyAlignment="1">
      <alignment horizontal="right"/>
    </xf>
    <xf numFmtId="164" fontId="11" fillId="0" borderId="0" xfId="35" applyNumberFormat="1" applyFont="1" applyAlignment="1">
      <alignment horizontal="right"/>
    </xf>
    <xf numFmtId="49" fontId="79" fillId="0" borderId="0" xfId="36" applyNumberFormat="1" applyFont="1" applyFill="1" applyBorder="1" applyAlignment="1">
      <alignment vertical="top"/>
    </xf>
    <xf numFmtId="0" fontId="79" fillId="0" borderId="0" xfId="36" applyNumberFormat="1" applyFont="1" applyFill="1" applyBorder="1" applyAlignment="1">
      <alignment vertical="top" wrapText="1"/>
    </xf>
    <xf numFmtId="0" fontId="100" fillId="0" borderId="0" xfId="36" applyNumberFormat="1" applyFont="1" applyFill="1" applyBorder="1" applyAlignment="1">
      <alignment vertical="top" wrapText="1"/>
    </xf>
    <xf numFmtId="4" fontId="79" fillId="0" borderId="0" xfId="6" applyNumberFormat="1" applyFont="1" applyFill="1" applyBorder="1" applyAlignment="1">
      <alignment horizontal="center" vertical="top"/>
    </xf>
    <xf numFmtId="4" fontId="79" fillId="0" borderId="0" xfId="6" applyNumberFormat="1" applyFont="1" applyFill="1" applyBorder="1" applyAlignment="1">
      <alignment horizontal="right" vertical="top"/>
    </xf>
    <xf numFmtId="164" fontId="79" fillId="0" borderId="0" xfId="6" applyNumberFormat="1" applyFont="1" applyFill="1" applyBorder="1" applyAlignment="1">
      <alignment horizontal="center" vertical="top"/>
    </xf>
    <xf numFmtId="0" fontId="77" fillId="0" borderId="0" xfId="36" applyFont="1" applyFill="1" applyBorder="1" applyAlignment="1">
      <alignment vertical="top" wrapText="1"/>
    </xf>
    <xf numFmtId="0" fontId="11" fillId="0" borderId="0" xfId="44" applyFont="1" applyFill="1" applyBorder="1" applyAlignment="1">
      <alignment horizontal="justify" vertical="top" wrapText="1"/>
    </xf>
    <xf numFmtId="0" fontId="11" fillId="0" borderId="0" xfId="44" applyFont="1" applyFill="1" applyBorder="1" applyAlignment="1">
      <alignment horizontal="center" vertical="top"/>
    </xf>
    <xf numFmtId="4" fontId="11" fillId="0" borderId="0" xfId="44" applyNumberFormat="1" applyFont="1" applyFill="1" applyBorder="1" applyAlignment="1">
      <alignment horizontal="center" vertical="top" wrapText="1"/>
    </xf>
    <xf numFmtId="49" fontId="11" fillId="0" borderId="0" xfId="38" applyNumberFormat="1" applyFont="1" applyFill="1" applyBorder="1" applyAlignment="1">
      <alignment horizontal="left" vertical="top" wrapText="1"/>
    </xf>
    <xf numFmtId="49" fontId="11" fillId="0" borderId="0" xfId="38" applyNumberFormat="1" applyFont="1" applyFill="1" applyBorder="1" applyAlignment="1">
      <alignment horizontal="center" vertical="top" wrapText="1"/>
    </xf>
    <xf numFmtId="0" fontId="11" fillId="0" borderId="0" xfId="8" applyFont="1" applyFill="1" applyBorder="1" applyAlignment="1">
      <alignment horizontal="left" vertical="top" wrapText="1"/>
    </xf>
    <xf numFmtId="172" fontId="11" fillId="0" borderId="0" xfId="45" applyNumberFormat="1" applyFont="1" applyFill="1" applyBorder="1" applyAlignment="1">
      <alignment horizontal="center" vertical="top"/>
    </xf>
    <xf numFmtId="0" fontId="11" fillId="0" borderId="0" xfId="8" applyFont="1" applyFill="1" applyBorder="1" applyAlignment="1">
      <alignment vertical="top" wrapText="1"/>
    </xf>
    <xf numFmtId="2" fontId="11" fillId="0" borderId="0" xfId="8" applyNumberFormat="1" applyFont="1" applyFill="1" applyBorder="1" applyAlignment="1">
      <alignment horizontal="left" vertical="top" wrapText="1"/>
    </xf>
    <xf numFmtId="4" fontId="11" fillId="0" borderId="0" xfId="38" applyNumberFormat="1" applyFont="1" applyFill="1" applyBorder="1" applyAlignment="1" applyProtection="1">
      <alignment horizontal="center" vertical="top" wrapText="1"/>
    </xf>
    <xf numFmtId="0" fontId="11" fillId="0" borderId="0" xfId="46" applyFont="1" applyFill="1" applyBorder="1" applyAlignment="1">
      <alignment horizontal="center" vertical="top"/>
    </xf>
    <xf numFmtId="2" fontId="11" fillId="0" borderId="0" xfId="35" applyFont="1" applyFill="1" applyBorder="1" applyAlignment="1">
      <alignment horizontal="left" vertical="top" wrapText="1"/>
    </xf>
    <xf numFmtId="0" fontId="11" fillId="0" borderId="0" xfId="35" applyNumberFormat="1" applyFont="1" applyFill="1" applyBorder="1" applyAlignment="1">
      <alignment horizontal="center" vertical="center"/>
    </xf>
    <xf numFmtId="4" fontId="11" fillId="0" borderId="0" xfId="35" applyNumberFormat="1" applyFont="1" applyFill="1" applyBorder="1" applyAlignment="1"/>
    <xf numFmtId="0" fontId="11" fillId="0" borderId="0" xfId="35" applyNumberFormat="1" applyFont="1" applyFill="1" applyBorder="1" applyAlignment="1">
      <alignment horizontal="left" vertical="center" wrapText="1" shrinkToFit="1"/>
    </xf>
    <xf numFmtId="4" fontId="11" fillId="0" borderId="0" xfId="38" applyNumberFormat="1" applyFont="1" applyFill="1" applyBorder="1" applyAlignment="1">
      <alignment vertical="top"/>
    </xf>
    <xf numFmtId="1" fontId="11" fillId="0" borderId="0" xfId="35" applyNumberFormat="1" applyFont="1" applyFill="1" applyBorder="1" applyAlignment="1">
      <alignment horizontal="center" vertical="center"/>
    </xf>
    <xf numFmtId="1" fontId="11" fillId="0" borderId="0" xfId="35" applyNumberFormat="1" applyFont="1" applyFill="1" applyBorder="1" applyAlignment="1">
      <alignment horizontal="center"/>
    </xf>
    <xf numFmtId="2" fontId="11" fillId="0" borderId="0" xfId="35" applyFont="1" applyFill="1" applyBorder="1" applyAlignment="1">
      <alignment horizontal="justify" wrapText="1"/>
    </xf>
    <xf numFmtId="2" fontId="11" fillId="0" borderId="0" xfId="35" applyFont="1" applyFill="1" applyBorder="1" applyAlignment="1">
      <alignment horizontal="center"/>
    </xf>
    <xf numFmtId="2" fontId="11" fillId="0" borderId="0" xfId="35" applyFont="1" applyFill="1" applyBorder="1" applyAlignment="1">
      <alignment horizontal="justify" vertical="center" wrapText="1"/>
    </xf>
    <xf numFmtId="4" fontId="77" fillId="0" borderId="0" xfId="8" applyNumberFormat="1" applyFont="1" applyFill="1" applyBorder="1" applyAlignment="1">
      <alignment vertical="top"/>
    </xf>
    <xf numFmtId="4" fontId="11" fillId="0" borderId="0" xfId="38" applyNumberFormat="1" applyFont="1" applyFill="1" applyBorder="1" applyAlignment="1">
      <alignment vertical="center" wrapText="1"/>
    </xf>
    <xf numFmtId="4" fontId="11" fillId="0" borderId="0" xfId="35" applyNumberFormat="1" applyFont="1" applyAlignment="1"/>
    <xf numFmtId="0" fontId="102" fillId="0" borderId="0" xfId="36" applyNumberFormat="1" applyFont="1" applyFill="1" applyBorder="1" applyAlignment="1">
      <alignment vertical="top" wrapText="1"/>
    </xf>
    <xf numFmtId="2" fontId="46" fillId="0" borderId="0" xfId="35" applyFont="1" applyFill="1" applyBorder="1" applyAlignment="1">
      <alignment vertical="top" wrapText="1"/>
    </xf>
    <xf numFmtId="0" fontId="8" fillId="0" borderId="0" xfId="2" applyNumberFormat="1" applyFont="1"/>
    <xf numFmtId="164" fontId="11" fillId="0" borderId="0" xfId="16" applyNumberFormat="1" applyFont="1" applyAlignment="1">
      <alignment horizontal="right" vertical="center"/>
    </xf>
    <xf numFmtId="2" fontId="11" fillId="0" borderId="0" xfId="35" applyFont="1" applyFill="1" applyBorder="1" applyAlignment="1">
      <alignment horizontal="right" vertical="top"/>
    </xf>
    <xf numFmtId="49" fontId="11" fillId="44" borderId="0" xfId="35" applyNumberFormat="1" applyFont="1" applyFill="1" applyAlignment="1">
      <alignment horizontal="center" vertical="top"/>
    </xf>
    <xf numFmtId="49" fontId="11" fillId="0" borderId="0" xfId="35" applyNumberFormat="1" applyFont="1" applyFill="1" applyAlignment="1">
      <alignment horizontal="center" vertical="top"/>
    </xf>
    <xf numFmtId="4" fontId="11" fillId="0" borderId="0" xfId="38" applyNumberFormat="1" applyFont="1" applyFill="1" applyBorder="1" applyAlignment="1">
      <alignment vertical="top" wrapText="1"/>
    </xf>
    <xf numFmtId="164" fontId="93" fillId="0" borderId="0" xfId="35" applyNumberFormat="1" applyFont="1" applyFill="1" applyBorder="1" applyAlignment="1">
      <alignment vertical="top" wrapText="1"/>
    </xf>
    <xf numFmtId="4" fontId="92" fillId="0" borderId="0" xfId="38" applyNumberFormat="1" applyFont="1" applyFill="1" applyBorder="1" applyAlignment="1">
      <alignment vertical="top" wrapText="1"/>
    </xf>
    <xf numFmtId="4" fontId="93" fillId="0" borderId="0" xfId="35" applyNumberFormat="1" applyFont="1" applyFill="1" applyBorder="1" applyAlignment="1">
      <alignment vertical="top" wrapText="1"/>
    </xf>
    <xf numFmtId="4" fontId="93" fillId="0" borderId="0" xfId="35" applyNumberFormat="1" applyFont="1" applyFill="1" applyBorder="1" applyAlignment="1">
      <alignment vertical="center" wrapText="1"/>
    </xf>
    <xf numFmtId="2" fontId="11" fillId="0" borderId="0" xfId="38" applyNumberFormat="1" applyFont="1" applyFill="1" applyBorder="1" applyAlignment="1"/>
    <xf numFmtId="0" fontId="103" fillId="0" borderId="0" xfId="8" applyFont="1" applyFill="1" applyBorder="1" applyAlignment="1">
      <alignment horizontal="center" vertical="top"/>
    </xf>
    <xf numFmtId="7" fontId="11" fillId="0" borderId="0" xfId="38" applyNumberFormat="1" applyFont="1" applyFill="1" applyBorder="1" applyAlignment="1">
      <alignment vertical="top"/>
    </xf>
    <xf numFmtId="0" fontId="103" fillId="0" borderId="0" xfId="38" applyFont="1" applyFill="1" applyBorder="1" applyAlignment="1">
      <alignment horizontal="center" vertical="top"/>
    </xf>
    <xf numFmtId="2" fontId="11" fillId="0" borderId="0" xfId="38" applyNumberFormat="1" applyFont="1" applyFill="1" applyBorder="1" applyAlignment="1">
      <alignment vertical="top"/>
    </xf>
    <xf numFmtId="0" fontId="103" fillId="0" borderId="0" xfId="39" applyFont="1" applyFill="1" applyBorder="1" applyAlignment="1">
      <alignment horizontal="center" vertical="top"/>
    </xf>
    <xf numFmtId="2" fontId="11" fillId="0" borderId="0" xfId="16" applyNumberFormat="1" applyFont="1" applyFill="1" applyBorder="1" applyAlignment="1">
      <alignment horizontal="right" vertical="top"/>
    </xf>
    <xf numFmtId="2" fontId="8" fillId="43" borderId="0" xfId="6" applyNumberFormat="1" applyFont="1" applyFill="1" applyBorder="1" applyAlignment="1">
      <alignment horizontal="right" vertical="top"/>
    </xf>
    <xf numFmtId="2" fontId="90" fillId="0" borderId="0" xfId="6" applyNumberFormat="1" applyFont="1" applyFill="1" applyBorder="1" applyAlignment="1">
      <alignment horizontal="right" vertical="top"/>
    </xf>
    <xf numFmtId="2" fontId="8" fillId="0" borderId="0" xfId="16" applyNumberFormat="1" applyFont="1" applyFill="1" applyBorder="1" applyAlignment="1">
      <alignment horizontal="right" vertical="top"/>
    </xf>
    <xf numFmtId="2" fontId="8" fillId="42" borderId="0" xfId="36" applyNumberFormat="1" applyFont="1" applyFill="1" applyBorder="1" applyAlignment="1">
      <alignment horizontal="right" vertical="top"/>
    </xf>
    <xf numFmtId="2" fontId="8" fillId="0" borderId="0" xfId="36" applyNumberFormat="1" applyFont="1" applyFill="1" applyBorder="1" applyAlignment="1">
      <alignment horizontal="right" vertical="top"/>
    </xf>
    <xf numFmtId="2" fontId="8" fillId="0" borderId="0" xfId="35" applyNumberFormat="1" applyFont="1" applyFill="1" applyBorder="1" applyAlignment="1">
      <alignment horizontal="right" vertical="top" wrapText="1"/>
    </xf>
    <xf numFmtId="2" fontId="8" fillId="0" borderId="0" xfId="35" applyNumberFormat="1" applyFont="1" applyFill="1" applyBorder="1" applyAlignment="1">
      <alignment horizontal="right" vertical="top"/>
    </xf>
    <xf numFmtId="2" fontId="11" fillId="0" borderId="0" xfId="35" applyNumberFormat="1" applyFont="1" applyFill="1" applyBorder="1" applyAlignment="1">
      <alignment horizontal="right"/>
    </xf>
    <xf numFmtId="2" fontId="11" fillId="0" borderId="0" xfId="38" applyNumberFormat="1" applyFont="1" applyFill="1" applyBorder="1" applyAlignment="1">
      <alignment horizontal="right"/>
    </xf>
    <xf numFmtId="2" fontId="11" fillId="0" borderId="0" xfId="8" applyNumberFormat="1" applyFont="1" applyFill="1" applyBorder="1" applyAlignment="1">
      <alignment horizontal="right" vertical="top"/>
    </xf>
    <xf numFmtId="0" fontId="11" fillId="0" borderId="0" xfId="40" applyFont="1" applyFill="1" applyBorder="1" applyAlignment="1">
      <alignment horizontal="center" vertical="top" wrapText="1" shrinkToFit="1"/>
    </xf>
    <xf numFmtId="2" fontId="11" fillId="0" borderId="0" xfId="40" applyNumberFormat="1" applyFont="1" applyFill="1" applyBorder="1" applyAlignment="1">
      <alignment horizontal="right" vertical="top" wrapText="1" shrinkToFit="1"/>
    </xf>
    <xf numFmtId="164" fontId="11" fillId="0" borderId="0" xfId="40" applyNumberFormat="1" applyFont="1" applyFill="1" applyBorder="1" applyAlignment="1" applyProtection="1">
      <alignment horizontal="right" vertical="top" wrapText="1" shrinkToFit="1"/>
      <protection locked="0"/>
    </xf>
    <xf numFmtId="49" fontId="11" fillId="0" borderId="0" xfId="8" applyNumberFormat="1" applyFont="1" applyFill="1" applyBorder="1" applyAlignment="1">
      <alignment vertical="top" wrapText="1" shrinkToFit="1"/>
    </xf>
    <xf numFmtId="172" fontId="11" fillId="0" borderId="0" xfId="41" applyFont="1" applyFill="1" applyBorder="1" applyAlignment="1">
      <alignment horizontal="center" vertical="top" wrapText="1" shrinkToFit="1"/>
    </xf>
    <xf numFmtId="2" fontId="11" fillId="0" borderId="0" xfId="41" applyNumberFormat="1" applyFont="1" applyFill="1" applyBorder="1" applyAlignment="1">
      <alignment horizontal="right" vertical="top" wrapText="1" shrinkToFit="1"/>
    </xf>
    <xf numFmtId="164" fontId="11" fillId="0" borderId="0" xfId="41" applyNumberFormat="1" applyFont="1" applyFill="1" applyBorder="1" applyAlignment="1">
      <alignment horizontal="right" vertical="top" wrapText="1" shrinkToFit="1"/>
    </xf>
    <xf numFmtId="172" fontId="103" fillId="0" borderId="0" xfId="41" applyFont="1" applyFill="1" applyBorder="1" applyAlignment="1">
      <alignment horizontal="center" vertical="top" wrapText="1" shrinkToFit="1"/>
    </xf>
    <xf numFmtId="2" fontId="103" fillId="0" borderId="0" xfId="41" applyNumberFormat="1" applyFont="1" applyFill="1" applyBorder="1" applyAlignment="1">
      <alignment horizontal="right" vertical="top" wrapText="1" shrinkToFit="1"/>
    </xf>
    <xf numFmtId="0" fontId="103" fillId="0" borderId="0" xfId="8" applyFont="1" applyFill="1" applyBorder="1" applyAlignment="1">
      <alignment horizontal="center" vertical="top" wrapText="1" shrinkToFit="1"/>
    </xf>
    <xf numFmtId="2" fontId="103" fillId="0" borderId="0" xfId="40" applyNumberFormat="1" applyFont="1" applyFill="1" applyBorder="1" applyAlignment="1">
      <alignment horizontal="right" vertical="top" wrapText="1" shrinkToFit="1"/>
    </xf>
    <xf numFmtId="0" fontId="103" fillId="0" borderId="0" xfId="40" applyFont="1" applyFill="1" applyBorder="1" applyAlignment="1">
      <alignment horizontal="center" vertical="top" wrapText="1" shrinkToFit="1"/>
    </xf>
    <xf numFmtId="2" fontId="11" fillId="0" borderId="0" xfId="35" applyFont="1" applyFill="1" applyBorder="1" applyAlignment="1">
      <alignment horizontal="center" vertical="top" wrapText="1" shrinkToFit="1"/>
    </xf>
    <xf numFmtId="2" fontId="11" fillId="0" borderId="0" xfId="35" applyNumberFormat="1" applyFont="1" applyFill="1" applyBorder="1" applyAlignment="1">
      <alignment horizontal="right" vertical="top" wrapText="1" shrinkToFit="1"/>
    </xf>
    <xf numFmtId="2" fontId="8" fillId="0" borderId="7" xfId="35" applyNumberFormat="1" applyFont="1" applyBorder="1" applyAlignment="1">
      <alignment horizontal="right" vertical="center"/>
    </xf>
    <xf numFmtId="2" fontId="11" fillId="0" borderId="0" xfId="38" applyNumberFormat="1" applyFont="1" applyFill="1" applyBorder="1" applyAlignment="1">
      <alignment horizontal="right" vertical="top"/>
    </xf>
    <xf numFmtId="2" fontId="11" fillId="0" borderId="0" xfId="35" applyNumberFormat="1" applyFont="1" applyAlignment="1">
      <alignment horizontal="right"/>
    </xf>
    <xf numFmtId="2" fontId="93" fillId="0" borderId="0" xfId="35" applyNumberFormat="1" applyFont="1" applyFill="1" applyBorder="1" applyAlignment="1">
      <alignment vertical="center" wrapText="1"/>
    </xf>
    <xf numFmtId="4" fontId="9" fillId="0" borderId="0" xfId="16" applyFont="1" applyFill="1" applyBorder="1" applyAlignment="1">
      <alignment vertical="top"/>
    </xf>
    <xf numFmtId="4" fontId="10" fillId="0" borderId="0" xfId="16" applyFont="1" applyFill="1" applyBorder="1" applyAlignment="1">
      <alignment vertical="top"/>
    </xf>
    <xf numFmtId="4" fontId="10" fillId="0" borderId="0" xfId="16" applyFont="1" applyFill="1" applyBorder="1" applyAlignment="1">
      <alignment horizontal="center" vertical="top"/>
    </xf>
    <xf numFmtId="4" fontId="9" fillId="0" borderId="0" xfId="16" applyNumberFormat="1" applyFont="1" applyFill="1" applyBorder="1" applyAlignment="1">
      <alignment horizontal="right" vertical="top"/>
    </xf>
    <xf numFmtId="164" fontId="9" fillId="0" borderId="0" xfId="16" applyNumberFormat="1" applyFont="1" applyFill="1" applyBorder="1" applyAlignment="1">
      <alignment horizontal="right" vertical="top"/>
    </xf>
    <xf numFmtId="49" fontId="10" fillId="43" borderId="0" xfId="6" applyNumberFormat="1" applyFont="1" applyFill="1" applyBorder="1" applyAlignment="1">
      <alignment vertical="top"/>
    </xf>
    <xf numFmtId="0" fontId="10" fillId="43" borderId="0" xfId="6" applyFont="1" applyFill="1" applyBorder="1" applyAlignment="1">
      <alignment vertical="top"/>
    </xf>
    <xf numFmtId="4" fontId="10" fillId="43" borderId="0" xfId="6" applyNumberFormat="1" applyFont="1" applyFill="1" applyBorder="1" applyAlignment="1">
      <alignment horizontal="center" vertical="top"/>
    </xf>
    <xf numFmtId="4" fontId="10" fillId="43" borderId="0" xfId="6" applyNumberFormat="1" applyFont="1" applyFill="1" applyBorder="1" applyAlignment="1">
      <alignment horizontal="right" vertical="top"/>
    </xf>
    <xf numFmtId="164" fontId="10" fillId="43" borderId="0" xfId="6" applyNumberFormat="1" applyFont="1" applyFill="1" applyBorder="1" applyAlignment="1">
      <alignment horizontal="right" vertical="top"/>
    </xf>
    <xf numFmtId="4" fontId="9" fillId="0" borderId="0" xfId="16" applyNumberFormat="1" applyFont="1" applyFill="1" applyBorder="1" applyAlignment="1">
      <alignment vertical="top"/>
    </xf>
    <xf numFmtId="164" fontId="9" fillId="0" borderId="0" xfId="16" applyNumberFormat="1" applyFont="1" applyFill="1" applyBorder="1" applyAlignment="1">
      <alignment vertical="top"/>
    </xf>
    <xf numFmtId="49" fontId="19" fillId="0" borderId="0" xfId="36" applyNumberFormat="1" applyFont="1" applyFill="1" applyBorder="1" applyAlignment="1">
      <alignment vertical="top"/>
    </xf>
    <xf numFmtId="0" fontId="19" fillId="0" borderId="0" xfId="36" applyNumberFormat="1" applyFont="1" applyFill="1" applyBorder="1" applyAlignment="1">
      <alignment vertical="top" wrapText="1"/>
    </xf>
    <xf numFmtId="0" fontId="20" fillId="0" borderId="0" xfId="36" applyNumberFormat="1" applyFont="1" applyFill="1" applyBorder="1" applyAlignment="1">
      <alignment vertical="top" wrapText="1"/>
    </xf>
    <xf numFmtId="4" fontId="19" fillId="0" borderId="0" xfId="6" applyNumberFormat="1" applyFont="1" applyFill="1" applyBorder="1" applyAlignment="1">
      <alignment horizontal="center" vertical="top"/>
    </xf>
    <xf numFmtId="4" fontId="19" fillId="0" borderId="0" xfId="6" applyNumberFormat="1" applyFont="1" applyFill="1" applyBorder="1" applyAlignment="1">
      <alignment horizontal="right" vertical="top"/>
    </xf>
    <xf numFmtId="164" fontId="19" fillId="0" borderId="0" xfId="6" applyNumberFormat="1" applyFont="1" applyFill="1" applyBorder="1" applyAlignment="1">
      <alignment horizontal="center" vertical="top"/>
    </xf>
    <xf numFmtId="4" fontId="10" fillId="0" borderId="0" xfId="16" applyNumberFormat="1" applyFont="1" applyFill="1" applyBorder="1" applyAlignment="1">
      <alignment horizontal="right" vertical="top"/>
    </xf>
    <xf numFmtId="164" fontId="10" fillId="0" borderId="0" xfId="16" applyNumberFormat="1" applyFont="1" applyFill="1" applyBorder="1" applyAlignment="1">
      <alignment horizontal="right" vertical="top"/>
    </xf>
    <xf numFmtId="49" fontId="10" fillId="42" borderId="0" xfId="6" applyNumberFormat="1" applyFont="1" applyFill="1" applyBorder="1" applyAlignment="1">
      <alignment vertical="top"/>
    </xf>
    <xf numFmtId="0" fontId="10" fillId="42" borderId="0" xfId="36" applyNumberFormat="1" applyFont="1" applyFill="1" applyBorder="1" applyAlignment="1">
      <alignment vertical="top"/>
    </xf>
    <xf numFmtId="4" fontId="10" fillId="42" borderId="0" xfId="36" applyNumberFormat="1" applyFont="1" applyFill="1" applyBorder="1" applyAlignment="1">
      <alignment horizontal="center" vertical="top"/>
    </xf>
    <xf numFmtId="4" fontId="10" fillId="42" borderId="0" xfId="36" applyNumberFormat="1" applyFont="1" applyFill="1" applyBorder="1" applyAlignment="1">
      <alignment horizontal="right" vertical="top"/>
    </xf>
    <xf numFmtId="164" fontId="10" fillId="42" borderId="0" xfId="36" applyNumberFormat="1" applyFont="1" applyFill="1" applyBorder="1" applyAlignment="1">
      <alignment horizontal="right" vertical="top"/>
    </xf>
    <xf numFmtId="49" fontId="10" fillId="0" borderId="0" xfId="36" applyNumberFormat="1" applyFont="1" applyFill="1" applyBorder="1" applyAlignment="1">
      <alignment vertical="top"/>
    </xf>
    <xf numFmtId="0" fontId="10" fillId="0" borderId="0" xfId="36" applyNumberFormat="1" applyFont="1" applyFill="1" applyBorder="1" applyAlignment="1">
      <alignment vertical="top"/>
    </xf>
    <xf numFmtId="4" fontId="10" fillId="0" borderId="0" xfId="36" applyNumberFormat="1" applyFont="1" applyFill="1" applyBorder="1" applyAlignment="1">
      <alignment horizontal="center" vertical="top"/>
    </xf>
    <xf numFmtId="4" fontId="10" fillId="0" borderId="0" xfId="36" applyNumberFormat="1" applyFont="1" applyFill="1" applyBorder="1" applyAlignment="1">
      <alignment horizontal="right" vertical="top"/>
    </xf>
    <xf numFmtId="164" fontId="10" fillId="0" borderId="0" xfId="36" applyNumberFormat="1" applyFont="1" applyFill="1" applyBorder="1" applyAlignment="1">
      <alignment horizontal="right" vertical="top"/>
    </xf>
    <xf numFmtId="4" fontId="10" fillId="0" borderId="0" xfId="35" applyNumberFormat="1" applyFont="1" applyFill="1" applyBorder="1" applyAlignment="1">
      <alignment horizontal="center" vertical="top" wrapText="1"/>
    </xf>
    <xf numFmtId="4" fontId="10" fillId="0" borderId="0" xfId="35" applyNumberFormat="1" applyFont="1" applyFill="1" applyBorder="1" applyAlignment="1">
      <alignment horizontal="right" vertical="top" wrapText="1"/>
    </xf>
    <xf numFmtId="164" fontId="9" fillId="0" borderId="0" xfId="35" applyNumberFormat="1" applyFont="1" applyFill="1" applyBorder="1" applyAlignment="1">
      <alignment horizontal="right" vertical="top"/>
    </xf>
    <xf numFmtId="164" fontId="9" fillId="0" borderId="0" xfId="35" applyNumberFormat="1" applyFont="1" applyFill="1" applyBorder="1" applyAlignment="1">
      <alignment horizontal="right" vertical="top" wrapText="1"/>
    </xf>
    <xf numFmtId="2" fontId="10" fillId="0" borderId="0" xfId="35" applyFont="1" applyFill="1" applyBorder="1" applyAlignment="1">
      <alignment horizontal="right" vertical="top"/>
    </xf>
    <xf numFmtId="2" fontId="10" fillId="0" borderId="0" xfId="35" applyFont="1" applyFill="1" applyBorder="1" applyAlignment="1">
      <alignment vertical="top"/>
    </xf>
    <xf numFmtId="4" fontId="10" fillId="0" borderId="0" xfId="35" applyNumberFormat="1" applyFont="1" applyFill="1" applyBorder="1" applyAlignment="1">
      <alignment horizontal="right" vertical="top"/>
    </xf>
    <xf numFmtId="164" fontId="10" fillId="0" borderId="0" xfId="35" applyNumberFormat="1" applyFont="1" applyFill="1" applyBorder="1" applyAlignment="1">
      <alignment horizontal="right" vertical="top"/>
    </xf>
    <xf numFmtId="49" fontId="9" fillId="42" borderId="0" xfId="6" applyNumberFormat="1" applyFont="1" applyFill="1" applyBorder="1" applyAlignment="1">
      <alignment horizontal="center" vertical="top"/>
    </xf>
    <xf numFmtId="164" fontId="77" fillId="0" borderId="0" xfId="38" applyNumberFormat="1" applyFont="1" applyFill="1" applyBorder="1" applyAlignment="1">
      <alignment horizontal="right" vertical="top"/>
    </xf>
    <xf numFmtId="49" fontId="9" fillId="0" borderId="0" xfId="6" applyNumberFormat="1" applyFont="1" applyFill="1" applyBorder="1" applyAlignment="1">
      <alignment horizontal="center" vertical="top"/>
    </xf>
    <xf numFmtId="164" fontId="11" fillId="0" borderId="0" xfId="38" applyNumberFormat="1" applyFont="1" applyFill="1" applyBorder="1" applyAlignment="1">
      <alignment horizontal="right" vertical="top"/>
    </xf>
    <xf numFmtId="2" fontId="103" fillId="0" borderId="0" xfId="35" applyFont="1" applyFill="1" applyBorder="1" applyAlignment="1">
      <alignment horizontal="center" vertical="top"/>
    </xf>
    <xf numFmtId="4" fontId="103" fillId="0" borderId="0" xfId="35" applyNumberFormat="1" applyFont="1" applyFill="1" applyBorder="1" applyAlignment="1">
      <alignment horizontal="right" vertical="top"/>
    </xf>
    <xf numFmtId="0" fontId="77" fillId="0" borderId="0" xfId="38" applyFont="1" applyFill="1" applyBorder="1" applyAlignment="1">
      <alignment horizontal="left" vertical="top" wrapText="1"/>
    </xf>
    <xf numFmtId="2" fontId="77" fillId="0" borderId="0" xfId="35" applyFont="1" applyFill="1" applyBorder="1" applyAlignment="1">
      <alignment horizontal="justify" vertical="top"/>
    </xf>
    <xf numFmtId="49" fontId="10" fillId="41" borderId="7" xfId="6" applyNumberFormat="1" applyFont="1" applyFill="1" applyBorder="1" applyAlignment="1">
      <alignment horizontal="center" vertical="center"/>
    </xf>
    <xf numFmtId="49" fontId="10" fillId="0" borderId="7" xfId="35" applyNumberFormat="1" applyFont="1" applyBorder="1" applyAlignment="1">
      <alignment horizontal="center" vertical="center"/>
    </xf>
    <xf numFmtId="2" fontId="10" fillId="0" borderId="7" xfId="35" applyFont="1" applyBorder="1" applyAlignment="1">
      <alignment horizontal="center" vertical="center"/>
    </xf>
    <xf numFmtId="4" fontId="10" fillId="0" borderId="7" xfId="35" applyNumberFormat="1" applyFont="1" applyBorder="1" applyAlignment="1">
      <alignment horizontal="center" vertical="center"/>
    </xf>
    <xf numFmtId="164" fontId="10" fillId="0" borderId="7" xfId="35" applyNumberFormat="1" applyFont="1" applyBorder="1" applyAlignment="1">
      <alignment horizontal="center" vertical="center"/>
    </xf>
    <xf numFmtId="164" fontId="10" fillId="0" borderId="7" xfId="35" applyNumberFormat="1" applyFont="1" applyBorder="1" applyAlignment="1">
      <alignment horizontal="right" vertical="center"/>
    </xf>
    <xf numFmtId="2" fontId="11" fillId="0" borderId="0" xfId="35" applyNumberFormat="1" applyFont="1" applyFill="1" applyBorder="1"/>
    <xf numFmtId="164" fontId="11" fillId="0" borderId="0" xfId="35" applyNumberFormat="1" applyFont="1" applyFill="1" applyBorder="1"/>
    <xf numFmtId="2" fontId="77" fillId="0" borderId="0" xfId="8" applyNumberFormat="1" applyFont="1" applyFill="1" applyBorder="1" applyAlignment="1">
      <alignment horizontal="center" vertical="top"/>
    </xf>
    <xf numFmtId="164" fontId="77" fillId="0" borderId="0" xfId="8" applyNumberFormat="1" applyFont="1" applyFill="1" applyBorder="1" applyAlignment="1">
      <alignment vertical="top"/>
    </xf>
    <xf numFmtId="2" fontId="77" fillId="0" borderId="0" xfId="38" applyNumberFormat="1" applyFont="1" applyFill="1" applyBorder="1" applyAlignment="1">
      <alignment horizontal="right" vertical="top" wrapText="1"/>
    </xf>
    <xf numFmtId="2" fontId="77" fillId="0" borderId="0" xfId="38" applyNumberFormat="1" applyFont="1" applyFill="1" applyBorder="1" applyAlignment="1">
      <alignment horizontal="center" vertical="top" wrapText="1"/>
    </xf>
    <xf numFmtId="2" fontId="77" fillId="0" borderId="0" xfId="38" applyNumberFormat="1" applyFont="1" applyFill="1" applyBorder="1" applyAlignment="1">
      <alignment horizontal="center" wrapText="1"/>
    </xf>
    <xf numFmtId="164" fontId="77" fillId="0" borderId="0" xfId="8" applyNumberFormat="1" applyFont="1" applyFill="1" applyBorder="1" applyAlignment="1">
      <alignment horizontal="center"/>
    </xf>
    <xf numFmtId="2" fontId="8" fillId="0" borderId="7" xfId="35" applyNumberFormat="1" applyFont="1" applyBorder="1" applyAlignment="1">
      <alignment horizontal="center" vertical="center"/>
    </xf>
    <xf numFmtId="2" fontId="77" fillId="0" borderId="0" xfId="8" applyNumberFormat="1" applyFont="1" applyFill="1" applyBorder="1" applyAlignment="1">
      <alignment horizontal="right" vertical="top"/>
    </xf>
    <xf numFmtId="2" fontId="11" fillId="0" borderId="0" xfId="38" applyNumberFormat="1" applyFont="1" applyFill="1" applyBorder="1" applyAlignment="1">
      <alignment horizontal="center" vertical="center" wrapText="1"/>
    </xf>
    <xf numFmtId="2" fontId="11" fillId="0" borderId="0" xfId="35" applyNumberFormat="1" applyFont="1"/>
    <xf numFmtId="164" fontId="11" fillId="0" borderId="0" xfId="35" applyNumberFormat="1" applyFont="1"/>
    <xf numFmtId="2" fontId="11" fillId="0" borderId="0" xfId="35" applyNumberFormat="1" applyFont="1" applyFill="1" applyBorder="1" applyAlignment="1">
      <alignment horizontal="right" vertical="top"/>
    </xf>
    <xf numFmtId="0" fontId="77" fillId="0" borderId="0" xfId="36" applyFont="1" applyFill="1" applyBorder="1" applyAlignment="1">
      <alignment wrapText="1"/>
    </xf>
    <xf numFmtId="2" fontId="8" fillId="0" borderId="0" xfId="35" applyFont="1" applyFill="1" applyBorder="1" applyAlignment="1">
      <alignment vertical="center" wrapText="1"/>
    </xf>
    <xf numFmtId="0" fontId="11" fillId="0" borderId="0" xfId="44" applyFont="1" applyFill="1" applyBorder="1" applyAlignment="1">
      <alignment horizontal="justify" vertical="center" wrapText="1"/>
    </xf>
    <xf numFmtId="0" fontId="11" fillId="0" borderId="0" xfId="44" applyFont="1" applyFill="1" applyBorder="1" applyAlignment="1">
      <alignment horizontal="center" vertical="center"/>
    </xf>
    <xf numFmtId="2" fontId="11" fillId="0" borderId="0" xfId="44" applyNumberFormat="1" applyFont="1" applyFill="1" applyBorder="1" applyAlignment="1">
      <alignment horizontal="right" vertical="top" wrapText="1"/>
    </xf>
    <xf numFmtId="2" fontId="11" fillId="0" borderId="0" xfId="38" applyNumberFormat="1" applyFont="1" applyFill="1" applyBorder="1" applyAlignment="1">
      <alignment vertical="top" wrapText="1"/>
    </xf>
    <xf numFmtId="2" fontId="11" fillId="0" borderId="0" xfId="35" applyNumberFormat="1" applyFont="1" applyFill="1" applyBorder="1" applyAlignment="1">
      <alignment vertical="center"/>
    </xf>
    <xf numFmtId="49" fontId="11" fillId="0" borderId="0" xfId="36" applyNumberFormat="1" applyFont="1" applyFill="1" applyBorder="1" applyAlignment="1">
      <alignment vertical="top"/>
    </xf>
    <xf numFmtId="2" fontId="77" fillId="0" borderId="0" xfId="8" applyNumberFormat="1" applyFont="1" applyFill="1" applyBorder="1" applyAlignment="1">
      <alignment vertical="top"/>
    </xf>
    <xf numFmtId="4" fontId="10" fillId="0" borderId="0" xfId="35" applyNumberFormat="1" applyFont="1" applyFill="1" applyBorder="1" applyAlignment="1">
      <alignment horizontal="justify" vertical="top" wrapText="1"/>
    </xf>
    <xf numFmtId="2" fontId="9" fillId="0" borderId="0" xfId="35" applyFont="1" applyFill="1" applyBorder="1" applyAlignment="1">
      <alignment vertical="top"/>
    </xf>
    <xf numFmtId="2" fontId="9" fillId="0" borderId="0" xfId="35" applyFont="1" applyFill="1" applyBorder="1" applyAlignment="1">
      <alignment vertical="top" wrapText="1"/>
    </xf>
    <xf numFmtId="2" fontId="10" fillId="0" borderId="0" xfId="35" applyFont="1" applyFill="1" applyBorder="1" applyAlignment="1">
      <alignment vertical="top" wrapText="1"/>
    </xf>
    <xf numFmtId="2" fontId="23" fillId="0" borderId="0" xfId="35" applyFont="1" applyFill="1" applyBorder="1" applyAlignment="1">
      <alignment vertical="top" wrapText="1"/>
    </xf>
    <xf numFmtId="49" fontId="9" fillId="42" borderId="0" xfId="6" applyNumberFormat="1" applyFont="1" applyFill="1" applyBorder="1" applyAlignment="1">
      <alignment vertical="top"/>
    </xf>
    <xf numFmtId="2" fontId="9" fillId="0" borderId="0" xfId="35" applyFont="1" applyFill="1" applyBorder="1" applyAlignment="1">
      <alignment horizontal="center" vertical="top" wrapText="1"/>
    </xf>
    <xf numFmtId="2" fontId="9" fillId="0" borderId="0" xfId="35" applyNumberFormat="1" applyFont="1" applyFill="1" applyBorder="1" applyAlignment="1">
      <alignment vertical="top" wrapText="1"/>
    </xf>
    <xf numFmtId="1" fontId="9" fillId="0" borderId="0" xfId="35" applyNumberFormat="1" applyFont="1" applyFill="1" applyBorder="1" applyAlignment="1">
      <alignment horizontal="center" vertical="top"/>
    </xf>
    <xf numFmtId="49" fontId="9" fillId="0" borderId="0" xfId="6" applyNumberFormat="1" applyFont="1" applyFill="1" applyBorder="1" applyAlignment="1">
      <alignment vertical="top"/>
    </xf>
    <xf numFmtId="2" fontId="9" fillId="0" borderId="0" xfId="35" applyFont="1" applyFill="1" applyBorder="1" applyAlignment="1">
      <alignment horizontal="left" vertical="top" wrapText="1"/>
    </xf>
    <xf numFmtId="2" fontId="11" fillId="0" borderId="0" xfId="35" applyNumberFormat="1" applyFont="1" applyFill="1" applyBorder="1" applyAlignment="1">
      <alignment vertical="top" wrapText="1"/>
    </xf>
    <xf numFmtId="164" fontId="11" fillId="0" borderId="0" xfId="38" applyNumberFormat="1" applyFont="1" applyFill="1" applyBorder="1" applyAlignment="1">
      <alignment horizontal="right" vertical="center" wrapText="1"/>
    </xf>
    <xf numFmtId="173" fontId="11" fillId="0" borderId="0" xfId="8" applyNumberFormat="1" applyFont="1" applyFill="1" applyBorder="1" applyAlignment="1">
      <alignment horizontal="right" vertical="center" wrapText="1" shrinkToFit="1"/>
    </xf>
    <xf numFmtId="173" fontId="11" fillId="0" borderId="0" xfId="40" applyNumberFormat="1" applyFont="1" applyFill="1" applyBorder="1" applyAlignment="1">
      <alignment horizontal="right" vertical="center" wrapText="1" shrinkToFit="1"/>
    </xf>
    <xf numFmtId="164" fontId="11" fillId="0" borderId="0" xfId="40" applyNumberFormat="1" applyFont="1" applyFill="1" applyBorder="1" applyAlignment="1" applyProtection="1">
      <alignment horizontal="right" vertical="center" wrapText="1" shrinkToFit="1"/>
      <protection locked="0"/>
    </xf>
    <xf numFmtId="164" fontId="11" fillId="0" borderId="0" xfId="41" applyNumberFormat="1" applyFont="1" applyFill="1" applyBorder="1" applyAlignment="1">
      <alignment horizontal="right" vertical="center" wrapText="1" shrinkToFit="1"/>
    </xf>
    <xf numFmtId="1" fontId="11" fillId="0" borderId="0" xfId="41" applyNumberFormat="1" applyFont="1" applyFill="1" applyBorder="1" applyAlignment="1">
      <alignment horizontal="right" vertical="center" wrapText="1" shrinkToFit="1"/>
    </xf>
    <xf numFmtId="172" fontId="103" fillId="0" borderId="0" xfId="41" applyFont="1" applyFill="1" applyBorder="1" applyAlignment="1">
      <alignment horizontal="center" vertical="center" wrapText="1" shrinkToFit="1"/>
    </xf>
    <xf numFmtId="0" fontId="103" fillId="0" borderId="0" xfId="8" applyFont="1" applyFill="1" applyBorder="1" applyAlignment="1">
      <alignment horizontal="center" vertical="center" wrapText="1" shrinkToFit="1"/>
    </xf>
    <xf numFmtId="173" fontId="11" fillId="0" borderId="0" xfId="42" applyNumberFormat="1" applyFont="1" applyFill="1" applyBorder="1" applyAlignment="1">
      <alignment horizontal="right" vertical="center" wrapText="1" shrinkToFit="1"/>
    </xf>
    <xf numFmtId="0" fontId="103" fillId="0" borderId="0" xfId="40" applyFont="1" applyFill="1" applyBorder="1" applyAlignment="1">
      <alignment horizontal="center" vertical="center" wrapText="1" shrinkToFit="1"/>
    </xf>
    <xf numFmtId="164" fontId="11" fillId="0" borderId="0" xfId="40" applyNumberFormat="1" applyFont="1" applyFill="1" applyBorder="1" applyAlignment="1" applyProtection="1">
      <alignment horizontal="center" vertical="top" wrapText="1" shrinkToFit="1"/>
      <protection locked="0"/>
    </xf>
    <xf numFmtId="2" fontId="103" fillId="0" borderId="0" xfId="35" applyFont="1" applyFill="1" applyBorder="1" applyAlignment="1">
      <alignment horizontal="center" vertical="center"/>
    </xf>
    <xf numFmtId="2" fontId="103" fillId="0" borderId="0" xfId="35" applyNumberFormat="1" applyFont="1" applyFill="1" applyBorder="1" applyAlignment="1">
      <alignment vertical="center"/>
    </xf>
    <xf numFmtId="2" fontId="77" fillId="0" borderId="0" xfId="8" applyNumberFormat="1" applyFont="1" applyFill="1" applyBorder="1" applyAlignment="1">
      <alignment horizontal="right" vertical="center"/>
    </xf>
    <xf numFmtId="2" fontId="77" fillId="0" borderId="0" xfId="8" applyNumberFormat="1" applyFont="1" applyFill="1" applyBorder="1" applyAlignment="1"/>
    <xf numFmtId="2" fontId="77" fillId="0" borderId="0" xfId="38" applyNumberFormat="1" applyFont="1" applyFill="1" applyBorder="1" applyAlignment="1">
      <alignment wrapText="1"/>
    </xf>
    <xf numFmtId="2" fontId="77" fillId="0" borderId="0" xfId="38" applyNumberFormat="1" applyFont="1" applyFill="1" applyBorder="1" applyAlignment="1">
      <alignment vertical="top" wrapText="1"/>
    </xf>
    <xf numFmtId="2" fontId="11" fillId="0" borderId="0" xfId="38" applyNumberFormat="1" applyFont="1" applyFill="1" applyBorder="1" applyAlignment="1">
      <alignment horizontal="right" vertical="top" wrapText="1"/>
    </xf>
    <xf numFmtId="2" fontId="11" fillId="0" borderId="0" xfId="38" applyNumberFormat="1" applyFont="1" applyFill="1" applyBorder="1" applyAlignment="1" applyProtection="1">
      <alignment horizontal="right" vertical="top" wrapText="1"/>
    </xf>
    <xf numFmtId="2" fontId="11" fillId="0" borderId="0" xfId="38" applyNumberFormat="1" applyFont="1" applyFill="1" applyBorder="1" applyAlignment="1">
      <alignment horizontal="right" vertical="center" wrapText="1"/>
    </xf>
    <xf numFmtId="2" fontId="8" fillId="0" borderId="7" xfId="35" applyNumberFormat="1" applyFont="1" applyBorder="1" applyAlignment="1">
      <alignment vertical="top"/>
    </xf>
    <xf numFmtId="2" fontId="11" fillId="0" borderId="0" xfId="35" applyNumberFormat="1" applyFont="1" applyAlignment="1">
      <alignment vertical="top"/>
    </xf>
    <xf numFmtId="170" fontId="77" fillId="0" borderId="0" xfId="8" applyNumberFormat="1" applyFont="1" applyFill="1" applyBorder="1" applyAlignment="1">
      <alignment horizontal="center"/>
    </xf>
    <xf numFmtId="2" fontId="11" fillId="0" borderId="0" xfId="35" applyFont="1" applyFill="1" applyBorder="1" applyAlignment="1">
      <alignment horizontal="left" vertical="justify" wrapText="1"/>
    </xf>
    <xf numFmtId="1" fontId="11" fillId="0" borderId="0" xfId="8" applyNumberFormat="1" applyFont="1" applyFill="1" applyBorder="1" applyAlignment="1">
      <alignment horizontal="center" vertical="top"/>
    </xf>
    <xf numFmtId="2" fontId="103" fillId="0" borderId="0" xfId="35" applyNumberFormat="1" applyFont="1" applyFill="1" applyBorder="1" applyAlignment="1">
      <alignment horizontal="right" vertical="top"/>
    </xf>
    <xf numFmtId="0" fontId="11" fillId="0" borderId="0" xfId="38" applyNumberFormat="1" applyFont="1" applyFill="1" applyBorder="1" applyAlignment="1" applyProtection="1">
      <alignment horizontal="center" wrapText="1"/>
    </xf>
    <xf numFmtId="0" fontId="11" fillId="0" borderId="0" xfId="35" applyNumberFormat="1" applyFont="1" applyFill="1" applyBorder="1" applyAlignment="1">
      <alignment horizontal="center"/>
    </xf>
    <xf numFmtId="2" fontId="11" fillId="0" borderId="0" xfId="38" applyNumberFormat="1" applyFont="1" applyFill="1" applyBorder="1" applyAlignment="1" applyProtection="1">
      <alignment vertical="center" wrapText="1"/>
    </xf>
    <xf numFmtId="2" fontId="92" fillId="0" borderId="0" xfId="38" applyNumberFormat="1" applyFont="1" applyFill="1" applyBorder="1" applyAlignment="1">
      <alignment vertical="center" wrapText="1"/>
    </xf>
    <xf numFmtId="2" fontId="92" fillId="0" borderId="0" xfId="38" applyNumberFormat="1" applyFont="1" applyFill="1" applyBorder="1" applyAlignment="1">
      <alignment horizontal="right" vertical="top" wrapText="1"/>
    </xf>
    <xf numFmtId="2" fontId="93" fillId="0" borderId="0" xfId="35" applyNumberFormat="1" applyFont="1" applyFill="1" applyBorder="1" applyAlignment="1">
      <alignment horizontal="right" vertical="center" wrapText="1"/>
    </xf>
    <xf numFmtId="164" fontId="11" fillId="0" borderId="0" xfId="41" applyNumberFormat="1" applyFont="1" applyFill="1" applyBorder="1" applyAlignment="1">
      <alignment horizontal="center" vertical="top" wrapText="1" shrinkToFit="1"/>
    </xf>
    <xf numFmtId="0" fontId="38" fillId="0" borderId="0" xfId="0" applyFont="1"/>
    <xf numFmtId="0" fontId="4" fillId="0" borderId="0" xfId="1" applyFont="1" applyAlignment="1" applyProtection="1">
      <alignment vertical="center"/>
    </xf>
    <xf numFmtId="0" fontId="4" fillId="0" borderId="0" xfId="1" applyFont="1" applyProtection="1"/>
    <xf numFmtId="0" fontId="4" fillId="0" borderId="0" xfId="1" applyFont="1" applyFill="1" applyAlignment="1" applyProtection="1">
      <alignment vertical="center"/>
    </xf>
    <xf numFmtId="0" fontId="4" fillId="0" borderId="0" xfId="1" applyFont="1" applyAlignment="1" applyProtection="1">
      <alignment vertical="top"/>
    </xf>
    <xf numFmtId="0" fontId="4" fillId="0" borderId="0" xfId="1" applyFont="1" applyFill="1" applyAlignment="1" applyProtection="1">
      <alignment vertical="top" wrapText="1"/>
    </xf>
    <xf numFmtId="0" fontId="4" fillId="0" borderId="1" xfId="1" applyFont="1" applyBorder="1" applyAlignment="1" applyProtection="1">
      <alignment vertical="top"/>
    </xf>
    <xf numFmtId="0" fontId="4" fillId="0" borderId="0" xfId="1" applyNumberFormat="1" applyFont="1" applyFill="1" applyAlignment="1" applyProtection="1">
      <alignment vertical="top" wrapText="1"/>
    </xf>
    <xf numFmtId="164" fontId="4" fillId="0" borderId="1" xfId="1" applyNumberFormat="1" applyFont="1" applyFill="1" applyBorder="1" applyAlignment="1" applyProtection="1">
      <alignment vertical="center"/>
    </xf>
    <xf numFmtId="0" fontId="4" fillId="0" borderId="0" xfId="1" applyFont="1" applyAlignment="1" applyProtection="1">
      <alignment vertical="top" wrapText="1"/>
    </xf>
    <xf numFmtId="164" fontId="4" fillId="0" borderId="1" xfId="1" applyNumberFormat="1" applyFont="1" applyBorder="1" applyAlignment="1" applyProtection="1">
      <alignment vertical="center"/>
    </xf>
    <xf numFmtId="4" fontId="10" fillId="0" borderId="0" xfId="2" applyNumberFormat="1" applyFont="1" applyAlignment="1">
      <alignment horizontal="center"/>
    </xf>
    <xf numFmtId="4" fontId="20" fillId="0" borderId="8" xfId="0" applyNumberFormat="1" applyFont="1" applyFill="1" applyBorder="1" applyAlignment="1">
      <alignment vertical="center" wrapText="1"/>
    </xf>
    <xf numFmtId="4" fontId="10" fillId="12" borderId="0" xfId="0" applyNumberFormat="1" applyFont="1" applyFill="1" applyBorder="1" applyAlignment="1">
      <alignment vertical="top"/>
    </xf>
    <xf numFmtId="4" fontId="10" fillId="0" borderId="0" xfId="0" applyNumberFormat="1" applyFont="1" applyFill="1" applyBorder="1" applyAlignment="1"/>
    <xf numFmtId="4" fontId="36" fillId="0" borderId="0" xfId="0" applyNumberFormat="1" applyFont="1" applyFill="1" applyBorder="1" applyAlignment="1">
      <alignment horizontal="justify" vertical="top" wrapText="1"/>
    </xf>
    <xf numFmtId="4" fontId="7" fillId="0" borderId="0" xfId="0" applyNumberFormat="1" applyFont="1" applyFill="1" applyBorder="1" applyAlignment="1">
      <alignment horizontal="center" wrapText="1"/>
    </xf>
    <xf numFmtId="4" fontId="9" fillId="0" borderId="0" xfId="0" applyNumberFormat="1" applyFont="1" applyFill="1" applyBorder="1" applyAlignment="1">
      <alignment vertical="top" wrapText="1"/>
    </xf>
    <xf numFmtId="4" fontId="7" fillId="0" borderId="0" xfId="0" applyNumberFormat="1" applyFont="1" applyFill="1" applyBorder="1" applyAlignment="1">
      <alignment horizontal="left" wrapText="1"/>
    </xf>
    <xf numFmtId="4" fontId="7" fillId="0" borderId="0" xfId="0" applyNumberFormat="1" applyFont="1" applyFill="1" applyBorder="1" applyAlignment="1">
      <alignment horizontal="center"/>
    </xf>
    <xf numFmtId="4" fontId="9" fillId="0" borderId="0" xfId="0" applyNumberFormat="1" applyFont="1" applyBorder="1" applyAlignment="1">
      <alignment horizontal="justify" vertical="top" wrapText="1"/>
    </xf>
    <xf numFmtId="4" fontId="10" fillId="0" borderId="7" xfId="0" applyNumberFormat="1" applyFont="1" applyFill="1" applyBorder="1" applyAlignment="1"/>
    <xf numFmtId="4" fontId="7" fillId="0" borderId="7" xfId="0" applyNumberFormat="1" applyFont="1" applyFill="1" applyBorder="1" applyAlignment="1">
      <alignment horizontal="center"/>
    </xf>
    <xf numFmtId="2" fontId="9" fillId="0" borderId="0" xfId="2" applyNumberFormat="1" applyFont="1"/>
    <xf numFmtId="2" fontId="10" fillId="12" borderId="0" xfId="6" applyNumberFormat="1" applyFont="1" applyFill="1" applyBorder="1" applyAlignment="1">
      <alignment horizontal="right"/>
    </xf>
    <xf numFmtId="2" fontId="9" fillId="0" borderId="0" xfId="6" applyNumberFormat="1" applyFont="1" applyFill="1" applyBorder="1" applyAlignment="1"/>
    <xf numFmtId="2" fontId="19" fillId="0" borderId="8" xfId="0" applyNumberFormat="1" applyFont="1" applyBorder="1" applyAlignment="1">
      <alignment horizontal="right" vertical="center"/>
    </xf>
    <xf numFmtId="2" fontId="9" fillId="0" borderId="10" xfId="6" applyNumberFormat="1" applyFont="1" applyFill="1" applyBorder="1" applyAlignment="1"/>
    <xf numFmtId="2" fontId="9" fillId="0" borderId="0" xfId="6" applyNumberFormat="1" applyFont="1" applyAlignment="1">
      <alignment horizontal="right"/>
    </xf>
    <xf numFmtId="2" fontId="9" fillId="0" borderId="0" xfId="3" applyNumberFormat="1" applyFont="1" applyFill="1" applyBorder="1" applyAlignment="1">
      <alignment horizontal="right"/>
    </xf>
    <xf numFmtId="2" fontId="9" fillId="0" borderId="0" xfId="4" applyNumberFormat="1" applyFont="1" applyFill="1" applyAlignment="1">
      <alignment horizontal="right"/>
    </xf>
    <xf numFmtId="2" fontId="9" fillId="0" borderId="0" xfId="4" applyNumberFormat="1" applyFont="1" applyFill="1" applyAlignment="1"/>
    <xf numFmtId="2" fontId="9" fillId="11" borderId="0" xfId="4" applyNumberFormat="1" applyFont="1" applyFill="1" applyAlignment="1">
      <alignment horizontal="right"/>
    </xf>
    <xf numFmtId="2" fontId="9" fillId="0" borderId="0" xfId="6" applyNumberFormat="1" applyFont="1"/>
    <xf numFmtId="2" fontId="9" fillId="0" borderId="0" xfId="0" applyNumberFormat="1" applyFont="1"/>
    <xf numFmtId="2" fontId="9" fillId="0" borderId="0" xfId="6" applyNumberFormat="1" applyFont="1" applyFill="1"/>
    <xf numFmtId="2" fontId="10" fillId="0" borderId="7" xfId="6" applyNumberFormat="1" applyFont="1" applyFill="1" applyBorder="1" applyAlignment="1">
      <alignment vertical="center"/>
    </xf>
    <xf numFmtId="164" fontId="10" fillId="0" borderId="7" xfId="6" applyNumberFormat="1" applyFont="1" applyFill="1" applyBorder="1" applyAlignment="1">
      <alignment vertical="center"/>
    </xf>
    <xf numFmtId="2" fontId="10" fillId="15" borderId="0" xfId="6" applyNumberFormat="1" applyFont="1" applyFill="1" applyBorder="1" applyAlignment="1">
      <alignment horizontal="right"/>
    </xf>
    <xf numFmtId="2" fontId="9" fillId="0" borderId="0" xfId="6" applyNumberFormat="1" applyFont="1" applyBorder="1" applyAlignment="1"/>
    <xf numFmtId="2" fontId="9" fillId="0" borderId="10" xfId="6" applyNumberFormat="1" applyFont="1" applyBorder="1" applyAlignment="1"/>
    <xf numFmtId="2" fontId="9" fillId="0" borderId="0" xfId="31" applyNumberFormat="1" applyFont="1" applyBorder="1" applyAlignment="1">
      <alignment horizontal="right"/>
    </xf>
    <xf numFmtId="2" fontId="9" fillId="0" borderId="0" xfId="32" applyNumberFormat="1" applyFont="1" applyAlignment="1">
      <alignment horizontal="right"/>
    </xf>
    <xf numFmtId="2" fontId="9" fillId="0" borderId="0" xfId="32" applyNumberFormat="1" applyFont="1" applyAlignment="1"/>
    <xf numFmtId="2" fontId="9" fillId="16" borderId="0" xfId="32" applyNumberFormat="1" applyFont="1" applyFill="1" applyAlignment="1">
      <alignment horizontal="right"/>
    </xf>
    <xf numFmtId="2" fontId="10" fillId="0" borderId="7" xfId="6" applyNumberFormat="1" applyFont="1" applyBorder="1" applyAlignment="1">
      <alignment vertical="center"/>
    </xf>
    <xf numFmtId="164" fontId="9" fillId="0" borderId="0" xfId="32" applyNumberFormat="1" applyFont="1"/>
    <xf numFmtId="164" fontId="9" fillId="0" borderId="11" xfId="31" applyNumberFormat="1" applyFont="1" applyBorder="1" applyAlignment="1">
      <alignment horizontal="right"/>
    </xf>
    <xf numFmtId="164" fontId="9" fillId="0" borderId="0" xfId="31" applyNumberFormat="1" applyFont="1" applyAlignment="1">
      <alignment horizontal="right"/>
    </xf>
    <xf numFmtId="164" fontId="9" fillId="16" borderId="0" xfId="32" applyNumberFormat="1" applyFont="1" applyFill="1"/>
    <xf numFmtId="164" fontId="9" fillId="0" borderId="0" xfId="32" applyNumberFormat="1" applyFont="1" applyAlignment="1">
      <alignment horizontal="right"/>
    </xf>
    <xf numFmtId="164" fontId="9" fillId="33" borderId="0" xfId="4" applyNumberFormat="1" applyFont="1" applyFill="1"/>
    <xf numFmtId="164" fontId="9" fillId="33" borderId="0" xfId="32" applyNumberFormat="1" applyFont="1" applyFill="1"/>
    <xf numFmtId="4" fontId="8" fillId="0" borderId="0" xfId="0" applyNumberFormat="1" applyFont="1" applyFill="1" applyAlignment="1">
      <alignment horizontal="right"/>
    </xf>
    <xf numFmtId="4" fontId="8" fillId="0" borderId="7" xfId="4" applyNumberFormat="1" applyFont="1" applyBorder="1" applyAlignment="1">
      <alignment horizontal="right" vertical="center"/>
    </xf>
    <xf numFmtId="164" fontId="11" fillId="0" borderId="0" xfId="38" applyNumberFormat="1" applyFont="1" applyFill="1" applyBorder="1"/>
    <xf numFmtId="164" fontId="11" fillId="0" borderId="0" xfId="38" applyNumberFormat="1" applyFont="1" applyFill="1" applyBorder="1" applyAlignment="1">
      <alignment vertical="center"/>
    </xf>
    <xf numFmtId="4" fontId="11" fillId="0" borderId="0" xfId="43" applyNumberFormat="1" applyFont="1" applyFill="1" applyBorder="1" applyAlignment="1">
      <alignment vertical="top" wrapText="1"/>
    </xf>
    <xf numFmtId="164" fontId="77" fillId="0" borderId="0" xfId="38" applyNumberFormat="1" applyFont="1" applyFill="1" applyBorder="1"/>
    <xf numFmtId="164" fontId="77" fillId="0" borderId="0" xfId="8" applyNumberFormat="1" applyFont="1" applyFill="1" applyBorder="1"/>
    <xf numFmtId="164" fontId="11" fillId="0" borderId="0" xfId="8" applyNumberFormat="1" applyFont="1" applyFill="1" applyBorder="1" applyAlignment="1">
      <alignment horizontal="right" vertical="top"/>
    </xf>
    <xf numFmtId="164" fontId="11" fillId="0" borderId="0" xfId="38" applyNumberFormat="1" applyFont="1" applyFill="1" applyBorder="1" applyAlignment="1">
      <alignment horizontal="center" vertical="top"/>
    </xf>
    <xf numFmtId="4" fontId="11" fillId="0" borderId="0" xfId="38" applyNumberFormat="1" applyFont="1" applyFill="1" applyBorder="1" applyAlignment="1"/>
    <xf numFmtId="4" fontId="103" fillId="0" borderId="0" xfId="8" applyNumberFormat="1" applyFont="1" applyFill="1" applyBorder="1" applyAlignment="1">
      <alignment vertical="top"/>
    </xf>
    <xf numFmtId="4" fontId="103" fillId="0" borderId="0" xfId="38" applyNumberFormat="1" applyFont="1" applyFill="1" applyBorder="1" applyAlignment="1">
      <alignment vertical="top"/>
    </xf>
    <xf numFmtId="4" fontId="11" fillId="0" borderId="0" xfId="8" applyNumberFormat="1" applyFont="1" applyFill="1" applyBorder="1" applyAlignment="1">
      <alignment vertical="top"/>
    </xf>
    <xf numFmtId="4" fontId="11" fillId="0" borderId="0" xfId="38" applyNumberFormat="1" applyFont="1" applyFill="1" applyBorder="1" applyAlignment="1">
      <alignment horizontal="right"/>
    </xf>
    <xf numFmtId="4" fontId="11" fillId="0" borderId="0" xfId="8" applyNumberFormat="1" applyFont="1" applyFill="1" applyBorder="1" applyAlignment="1">
      <alignment horizontal="right" vertical="top"/>
    </xf>
    <xf numFmtId="4" fontId="11" fillId="0" borderId="0" xfId="40" applyNumberFormat="1" applyFont="1" applyFill="1" applyBorder="1" applyAlignment="1">
      <alignment horizontal="right" vertical="top" wrapText="1" shrinkToFit="1"/>
    </xf>
    <xf numFmtId="4" fontId="11" fillId="0" borderId="0" xfId="41" applyNumberFormat="1" applyFont="1" applyFill="1" applyBorder="1" applyAlignment="1">
      <alignment horizontal="right" vertical="top" wrapText="1" shrinkToFit="1"/>
    </xf>
    <xf numFmtId="4" fontId="103" fillId="0" borderId="0" xfId="41" applyNumberFormat="1" applyFont="1" applyFill="1" applyBorder="1" applyAlignment="1">
      <alignment horizontal="right" vertical="top" wrapText="1" shrinkToFit="1"/>
    </xf>
    <xf numFmtId="4" fontId="103" fillId="0" borderId="0" xfId="40" applyNumberFormat="1" applyFont="1" applyFill="1" applyBorder="1" applyAlignment="1">
      <alignment horizontal="right" vertical="top" wrapText="1" shrinkToFit="1"/>
    </xf>
    <xf numFmtId="4" fontId="11" fillId="0" borderId="0" xfId="35" applyNumberFormat="1" applyFont="1" applyFill="1" applyBorder="1" applyAlignment="1">
      <alignment horizontal="right" vertical="top" wrapText="1" shrinkToFit="1"/>
    </xf>
    <xf numFmtId="4" fontId="11" fillId="0" borderId="0" xfId="38" applyNumberFormat="1" applyFont="1" applyFill="1" applyBorder="1" applyAlignment="1">
      <alignment horizontal="right" vertical="top"/>
    </xf>
    <xf numFmtId="164" fontId="11" fillId="0" borderId="0" xfId="38" applyNumberFormat="1" applyFont="1" applyFill="1" applyBorder="1" applyAlignment="1">
      <alignment horizontal="right"/>
    </xf>
    <xf numFmtId="164" fontId="11" fillId="0" borderId="0" xfId="8" applyNumberFormat="1" applyFont="1" applyFill="1" applyBorder="1" applyAlignment="1">
      <alignment horizontal="right" vertical="top" wrapText="1" shrinkToFit="1"/>
    </xf>
    <xf numFmtId="164" fontId="11" fillId="0" borderId="0" xfId="40" applyNumberFormat="1" applyFont="1" applyFill="1" applyBorder="1" applyAlignment="1">
      <alignment horizontal="right" vertical="top" wrapText="1" shrinkToFit="1"/>
    </xf>
    <xf numFmtId="164" fontId="11" fillId="0" borderId="0" xfId="42" applyNumberFormat="1" applyFont="1" applyFill="1" applyBorder="1" applyAlignment="1">
      <alignment horizontal="right" vertical="top" wrapText="1" shrinkToFit="1"/>
    </xf>
    <xf numFmtId="4" fontId="77" fillId="0" borderId="0" xfId="8" applyNumberFormat="1" applyFont="1" applyFill="1" applyBorder="1" applyAlignment="1">
      <alignment horizontal="center" vertical="top"/>
    </xf>
    <xf numFmtId="4" fontId="77" fillId="0" borderId="0" xfId="38" applyNumberFormat="1" applyFont="1" applyFill="1" applyBorder="1" applyAlignment="1">
      <alignment horizontal="center" vertical="top" wrapText="1"/>
    </xf>
    <xf numFmtId="4" fontId="77" fillId="0" borderId="0" xfId="38" applyNumberFormat="1" applyFont="1" applyFill="1" applyBorder="1" applyAlignment="1">
      <alignment horizontal="center" wrapText="1"/>
    </xf>
    <xf numFmtId="4" fontId="11" fillId="0" borderId="0" xfId="44" applyNumberFormat="1" applyFont="1" applyFill="1" applyBorder="1" applyAlignment="1">
      <alignment horizontal="right" vertical="top" wrapText="1"/>
    </xf>
    <xf numFmtId="164" fontId="11" fillId="0" borderId="0" xfId="8" applyNumberFormat="1" applyFont="1" applyFill="1" applyBorder="1" applyAlignment="1">
      <alignment horizontal="right" vertical="center"/>
    </xf>
    <xf numFmtId="4" fontId="10" fillId="43" borderId="0" xfId="6" applyNumberFormat="1" applyFont="1" applyFill="1" applyBorder="1" applyAlignment="1">
      <alignment vertical="top"/>
    </xf>
    <xf numFmtId="4" fontId="19" fillId="0" borderId="0" xfId="6" applyNumberFormat="1" applyFont="1" applyFill="1" applyBorder="1" applyAlignment="1">
      <alignment vertical="top"/>
    </xf>
    <xf numFmtId="4" fontId="10" fillId="0" borderId="0" xfId="16" applyNumberFormat="1" applyFont="1" applyFill="1" applyBorder="1" applyAlignment="1">
      <alignment vertical="top"/>
    </xf>
    <xf numFmtId="4" fontId="10" fillId="42" borderId="0" xfId="36" applyNumberFormat="1" applyFont="1" applyFill="1" applyBorder="1" applyAlignment="1">
      <alignment vertical="top"/>
    </xf>
    <xf numFmtId="4" fontId="10" fillId="0" borderId="0" xfId="36" applyNumberFormat="1" applyFont="1" applyFill="1" applyBorder="1" applyAlignment="1">
      <alignment vertical="top"/>
    </xf>
    <xf numFmtId="4" fontId="10" fillId="0" borderId="0" xfId="35" applyNumberFormat="1" applyFont="1" applyFill="1" applyBorder="1" applyAlignment="1">
      <alignment vertical="top" wrapText="1"/>
    </xf>
    <xf numFmtId="4" fontId="10" fillId="0" borderId="0" xfId="35" applyNumberFormat="1" applyFont="1" applyFill="1" applyBorder="1" applyAlignment="1">
      <alignment vertical="top"/>
    </xf>
    <xf numFmtId="4" fontId="9" fillId="0" borderId="0" xfId="35" applyNumberFormat="1" applyFont="1" applyFill="1" applyBorder="1" applyAlignment="1">
      <alignment vertical="top" wrapText="1"/>
    </xf>
    <xf numFmtId="4" fontId="10" fillId="0" borderId="7" xfId="35" applyNumberFormat="1" applyFont="1" applyBorder="1" applyAlignment="1">
      <alignment vertical="center"/>
    </xf>
    <xf numFmtId="164" fontId="18" fillId="0" borderId="0" xfId="8" applyNumberFormat="1" applyFont="1" applyFill="1" applyBorder="1" applyAlignment="1">
      <alignment horizontal="right" vertical="top"/>
    </xf>
    <xf numFmtId="4" fontId="11" fillId="0" borderId="0" xfId="35" applyNumberFormat="1" applyFont="1" applyFill="1" applyBorder="1" applyAlignment="1">
      <alignment vertical="top" wrapText="1"/>
    </xf>
    <xf numFmtId="4" fontId="103" fillId="0" borderId="0" xfId="41" applyNumberFormat="1" applyFont="1" applyFill="1" applyBorder="1" applyAlignment="1">
      <alignment horizontal="right" vertical="center" wrapText="1" shrinkToFit="1"/>
    </xf>
    <xf numFmtId="4" fontId="103" fillId="0" borderId="0" xfId="40" applyNumberFormat="1" applyFont="1" applyFill="1" applyBorder="1" applyAlignment="1">
      <alignment horizontal="right" vertical="center" wrapText="1" shrinkToFit="1"/>
    </xf>
    <xf numFmtId="164" fontId="11" fillId="0" borderId="0" xfId="8" applyNumberFormat="1" applyFont="1" applyFill="1" applyBorder="1" applyAlignment="1">
      <alignment horizontal="right" vertical="center" wrapText="1" shrinkToFit="1"/>
    </xf>
    <xf numFmtId="164" fontId="11" fillId="0" borderId="0" xfId="40" applyNumberFormat="1" applyFont="1" applyFill="1" applyBorder="1" applyAlignment="1">
      <alignment horizontal="right" vertical="center" wrapText="1" shrinkToFit="1"/>
    </xf>
    <xf numFmtId="164" fontId="11" fillId="0" borderId="0" xfId="42" applyNumberFormat="1" applyFont="1" applyFill="1" applyBorder="1" applyAlignment="1">
      <alignment horizontal="right" vertical="center" wrapText="1" shrinkToFit="1"/>
    </xf>
    <xf numFmtId="164" fontId="11" fillId="0" borderId="0" xfId="42" applyNumberFormat="1" applyFont="1" applyFill="1" applyBorder="1" applyAlignment="1">
      <alignment horizontal="center" vertical="top" wrapText="1" shrinkToFit="1"/>
    </xf>
    <xf numFmtId="164" fontId="77" fillId="0" borderId="0" xfId="8" applyNumberFormat="1" applyFont="1" applyFill="1" applyBorder="1" applyAlignment="1"/>
    <xf numFmtId="164" fontId="77" fillId="0" borderId="0" xfId="38" applyNumberFormat="1" applyFont="1" applyFill="1" applyBorder="1" applyAlignment="1"/>
    <xf numFmtId="4" fontId="11" fillId="0" borderId="0" xfId="38" applyNumberFormat="1" applyFont="1" applyFill="1" applyBorder="1" applyAlignment="1">
      <alignment horizontal="right" vertical="top" wrapText="1"/>
    </xf>
    <xf numFmtId="4" fontId="11" fillId="0" borderId="0" xfId="38" applyNumberFormat="1" applyFont="1" applyFill="1" applyBorder="1" applyAlignment="1" applyProtection="1">
      <alignment horizontal="right" vertical="top" wrapText="1"/>
    </xf>
    <xf numFmtId="4" fontId="11" fillId="0" borderId="0" xfId="38" applyNumberFormat="1" applyFont="1" applyFill="1" applyBorder="1" applyAlignment="1">
      <alignment vertical="center"/>
    </xf>
    <xf numFmtId="2" fontId="11" fillId="0" borderId="0" xfId="35" applyNumberFormat="1" applyFont="1" applyFill="1" applyBorder="1" applyAlignment="1">
      <alignment horizontal="center" vertical="top" wrapText="1"/>
    </xf>
    <xf numFmtId="2" fontId="11" fillId="0" borderId="0" xfId="38" applyNumberFormat="1" applyFont="1" applyFill="1" applyBorder="1" applyAlignment="1">
      <alignment horizontal="center" vertical="top" wrapText="1"/>
    </xf>
    <xf numFmtId="2" fontId="93" fillId="0" borderId="0" xfId="35" applyNumberFormat="1" applyFont="1" applyFill="1" applyBorder="1" applyAlignment="1">
      <alignment horizontal="center" vertical="center" wrapText="1"/>
    </xf>
    <xf numFmtId="4" fontId="11" fillId="0" borderId="0" xfId="38" applyNumberFormat="1" applyFont="1" applyFill="1" applyBorder="1" applyAlignment="1" applyProtection="1">
      <alignment horizontal="right" wrapText="1"/>
    </xf>
    <xf numFmtId="164" fontId="77" fillId="0" borderId="0" xfId="38" applyNumberFormat="1" applyFont="1" applyFill="1" applyBorder="1" applyAlignment="1">
      <alignment horizontal="right"/>
    </xf>
    <xf numFmtId="164" fontId="11" fillId="0" borderId="0" xfId="8" applyNumberFormat="1" applyFont="1" applyFill="1" applyBorder="1" applyAlignment="1">
      <alignment horizontal="center" vertical="top" wrapText="1" shrinkToFit="1"/>
    </xf>
    <xf numFmtId="164" fontId="11" fillId="0" borderId="0" xfId="40" applyNumberFormat="1" applyFont="1" applyFill="1" applyBorder="1" applyAlignment="1">
      <alignment horizontal="center" vertical="top" wrapText="1" shrinkToFit="1"/>
    </xf>
    <xf numFmtId="164" fontId="41" fillId="0" borderId="0" xfId="18" applyNumberFormat="1" applyFont="1" applyFill="1" applyBorder="1" applyAlignment="1">
      <alignment horizontal="center" wrapText="1"/>
    </xf>
    <xf numFmtId="164" fontId="69" fillId="0" borderId="0" xfId="0" applyNumberFormat="1" applyFont="1" applyBorder="1"/>
    <xf numFmtId="4" fontId="69" fillId="0" borderId="0" xfId="0" applyNumberFormat="1" applyFont="1" applyBorder="1" applyAlignment="1">
      <alignment horizontal="center"/>
    </xf>
    <xf numFmtId="4" fontId="69" fillId="0" borderId="0" xfId="0" applyNumberFormat="1" applyFont="1" applyBorder="1"/>
    <xf numFmtId="4" fontId="71" fillId="0" borderId="0" xfId="0" applyNumberFormat="1" applyFont="1" applyAlignment="1">
      <alignment vertical="top" wrapText="1"/>
    </xf>
    <xf numFmtId="164" fontId="71" fillId="0" borderId="0" xfId="0" applyNumberFormat="1" applyFont="1" applyAlignment="1">
      <alignment vertical="top" wrapText="1"/>
    </xf>
    <xf numFmtId="4" fontId="71" fillId="0" borderId="0" xfId="0" applyNumberFormat="1" applyFont="1" applyAlignment="1">
      <alignment wrapText="1"/>
    </xf>
    <xf numFmtId="164" fontId="71" fillId="0" borderId="0" xfId="0" applyNumberFormat="1" applyFont="1" applyAlignment="1">
      <alignment wrapText="1"/>
    </xf>
    <xf numFmtId="4" fontId="10" fillId="0" borderId="0" xfId="0" applyNumberFormat="1" applyFont="1" applyFill="1" applyBorder="1" applyAlignment="1">
      <alignment horizontal="center" vertical="top"/>
    </xf>
    <xf numFmtId="4" fontId="10" fillId="0" borderId="0" xfId="0" applyNumberFormat="1" applyFont="1" applyFill="1" applyBorder="1" applyAlignment="1">
      <alignment horizontal="center"/>
    </xf>
    <xf numFmtId="164" fontId="10" fillId="0" borderId="0" xfId="0" applyNumberFormat="1" applyFont="1" applyFill="1" applyBorder="1" applyAlignment="1">
      <alignment horizontal="center" vertical="top"/>
    </xf>
    <xf numFmtId="164" fontId="10" fillId="0" borderId="0" xfId="0" applyNumberFormat="1" applyFont="1" applyFill="1" applyBorder="1" applyAlignment="1">
      <alignment horizontal="center"/>
    </xf>
    <xf numFmtId="164" fontId="71" fillId="0" borderId="0" xfId="0" applyNumberFormat="1" applyFont="1" applyFill="1" applyAlignment="1">
      <alignment vertical="top" wrapText="1"/>
    </xf>
    <xf numFmtId="164" fontId="10" fillId="0" borderId="7" xfId="4" applyNumberFormat="1" applyFont="1" applyBorder="1" applyAlignment="1">
      <alignment horizontal="left" vertical="center"/>
    </xf>
    <xf numFmtId="0" fontId="11" fillId="0" borderId="0" xfId="35" applyNumberFormat="1" applyFont="1" applyFill="1" applyBorder="1" applyAlignment="1">
      <alignment horizontal="right" vertical="top"/>
    </xf>
    <xf numFmtId="1" fontId="11" fillId="0" borderId="0" xfId="35" applyNumberFormat="1" applyFont="1" applyFill="1" applyBorder="1" applyAlignment="1">
      <alignment horizontal="right" vertical="top"/>
    </xf>
    <xf numFmtId="0" fontId="14" fillId="0" borderId="0" xfId="37" applyFont="1" applyFill="1" applyBorder="1" applyAlignment="1">
      <alignment horizontal="center" vertical="top"/>
    </xf>
    <xf numFmtId="2" fontId="29" fillId="0" borderId="0" xfId="35" applyFont="1" applyFill="1" applyBorder="1" applyAlignment="1">
      <alignment horizontal="left" vertical="top" wrapText="1"/>
    </xf>
    <xf numFmtId="0" fontId="93" fillId="0" borderId="0" xfId="35" applyNumberFormat="1" applyFont="1" applyFill="1" applyBorder="1" applyAlignment="1">
      <alignment horizontal="center" vertical="top" wrapText="1"/>
    </xf>
    <xf numFmtId="2" fontId="4" fillId="0" borderId="0" xfId="35" applyFont="1" applyFill="1" applyBorder="1" applyAlignment="1">
      <alignment horizontal="left" vertical="top" wrapText="1"/>
    </xf>
    <xf numFmtId="0" fontId="9" fillId="0" borderId="0" xfId="38" applyFont="1" applyFill="1" applyBorder="1" applyAlignment="1">
      <alignment vertical="center" wrapText="1"/>
    </xf>
    <xf numFmtId="0" fontId="93" fillId="0" borderId="0" xfId="35" applyNumberFormat="1" applyFont="1" applyFill="1" applyBorder="1" applyAlignment="1">
      <alignment horizontal="center" vertical="center" wrapText="1"/>
    </xf>
    <xf numFmtId="1" fontId="11" fillId="0" borderId="0" xfId="38" applyNumberFormat="1" applyFont="1" applyFill="1" applyBorder="1" applyAlignment="1">
      <alignment horizontal="center"/>
    </xf>
    <xf numFmtId="0" fontId="77" fillId="0" borderId="0" xfId="39" quotePrefix="1" applyFont="1" applyFill="1" applyBorder="1" applyAlignment="1">
      <alignment vertical="top" wrapText="1"/>
    </xf>
    <xf numFmtId="170" fontId="11" fillId="0" borderId="0" xfId="38" applyNumberFormat="1" applyFont="1" applyFill="1" applyBorder="1"/>
    <xf numFmtId="173" fontId="11" fillId="0" borderId="0" xfId="8" applyNumberFormat="1" applyFont="1" applyFill="1" applyBorder="1" applyAlignment="1">
      <alignment horizontal="center" vertical="center" wrapText="1" shrinkToFit="1"/>
    </xf>
    <xf numFmtId="1" fontId="11" fillId="0" borderId="0" xfId="41" applyNumberFormat="1" applyFont="1" applyFill="1" applyBorder="1" applyAlignment="1">
      <alignment horizontal="center" vertical="center" wrapText="1" shrinkToFit="1"/>
    </xf>
    <xf numFmtId="1" fontId="11" fillId="0" borderId="0" xfId="35" applyNumberFormat="1" applyFont="1" applyFill="1" applyBorder="1" applyAlignment="1">
      <alignment horizontal="center" vertical="center" wrapText="1" shrinkToFit="1"/>
    </xf>
    <xf numFmtId="1" fontId="11" fillId="0" borderId="0" xfId="38" applyNumberFormat="1" applyFont="1" applyFill="1" applyBorder="1" applyAlignment="1">
      <alignment horizontal="center" vertical="top"/>
    </xf>
    <xf numFmtId="0" fontId="11" fillId="0" borderId="0" xfId="43" applyFont="1" applyFill="1" applyBorder="1" applyAlignment="1">
      <alignment vertical="center" wrapText="1"/>
    </xf>
    <xf numFmtId="0" fontId="11" fillId="0" borderId="0" xfId="43" applyFont="1" applyFill="1" applyBorder="1" applyAlignment="1">
      <alignment horizontal="center" vertical="center"/>
    </xf>
    <xf numFmtId="0" fontId="11" fillId="0" borderId="0" xfId="43" applyFont="1" applyFill="1" applyBorder="1" applyAlignment="1">
      <alignment horizontal="center" vertical="center" wrapText="1"/>
    </xf>
    <xf numFmtId="0" fontId="77" fillId="0" borderId="0" xfId="38" applyNumberFormat="1" applyFont="1" applyFill="1" applyBorder="1" applyAlignment="1">
      <alignment horizontal="right" vertical="top"/>
    </xf>
    <xf numFmtId="0" fontId="77" fillId="0" borderId="0" xfId="8" applyNumberFormat="1" applyFont="1" applyFill="1" applyBorder="1" applyAlignment="1">
      <alignment horizontal="right" vertical="top"/>
    </xf>
    <xf numFmtId="0" fontId="77" fillId="0" borderId="0" xfId="8" applyFont="1" applyFill="1" applyBorder="1" applyAlignment="1">
      <alignment horizontal="right" vertical="top"/>
    </xf>
    <xf numFmtId="0" fontId="11" fillId="0" borderId="0" xfId="44" applyFont="1" applyFill="1" applyBorder="1" applyAlignment="1">
      <alignment vertical="top" wrapText="1"/>
    </xf>
    <xf numFmtId="0" fontId="11" fillId="0" borderId="0" xfId="47" applyFont="1" applyFill="1" applyBorder="1" applyAlignment="1">
      <alignment horizontal="center" vertical="top"/>
    </xf>
    <xf numFmtId="0" fontId="11" fillId="0" borderId="0" xfId="47" applyFont="1" applyFill="1" applyBorder="1" applyAlignment="1">
      <alignment vertical="top" wrapText="1"/>
    </xf>
    <xf numFmtId="2" fontId="40" fillId="0" borderId="0" xfId="35" applyFont="1" applyFill="1" applyBorder="1" applyAlignment="1">
      <alignment horizontal="left" vertical="top" wrapText="1"/>
    </xf>
    <xf numFmtId="4" fontId="11" fillId="0" borderId="0" xfId="44" applyNumberFormat="1" applyFont="1" applyFill="1" applyBorder="1" applyAlignment="1">
      <alignment horizontal="right" vertical="top"/>
    </xf>
    <xf numFmtId="4" fontId="11" fillId="0" borderId="0" xfId="47" applyNumberFormat="1" applyFont="1" applyFill="1" applyBorder="1" applyAlignment="1">
      <alignment horizontal="right" vertical="top"/>
    </xf>
    <xf numFmtId="164" fontId="11" fillId="0" borderId="0" xfId="44" applyNumberFormat="1" applyFont="1" applyFill="1" applyBorder="1" applyAlignment="1">
      <alignment horizontal="right" vertical="top"/>
    </xf>
    <xf numFmtId="49" fontId="77" fillId="0" borderId="0" xfId="38" applyNumberFormat="1" applyFont="1" applyFill="1" applyBorder="1" applyAlignment="1">
      <alignment horizontal="center" vertical="top"/>
    </xf>
    <xf numFmtId="49" fontId="77" fillId="0" borderId="0" xfId="38" applyNumberFormat="1" applyFont="1" applyFill="1" applyBorder="1" applyAlignment="1">
      <alignment horizontal="center" vertical="top" wrapText="1"/>
    </xf>
    <xf numFmtId="0" fontId="77" fillId="0" borderId="0" xfId="8" applyFont="1" applyFill="1" applyBorder="1" applyAlignment="1">
      <alignment horizontal="left" vertical="top" wrapText="1"/>
    </xf>
    <xf numFmtId="172" fontId="77" fillId="0" borderId="0" xfId="45" applyNumberFormat="1" applyFont="1" applyFill="1" applyBorder="1" applyAlignment="1">
      <alignment horizontal="center" vertical="top"/>
    </xf>
    <xf numFmtId="1" fontId="77" fillId="0" borderId="0" xfId="35" applyNumberFormat="1" applyFont="1" applyFill="1" applyBorder="1" applyAlignment="1">
      <alignment horizontal="center" vertical="top"/>
    </xf>
    <xf numFmtId="2" fontId="77" fillId="0" borderId="0" xfId="35" applyFont="1" applyFill="1" applyBorder="1" applyAlignment="1">
      <alignment horizontal="left" vertical="top" wrapText="1"/>
    </xf>
    <xf numFmtId="2" fontId="77" fillId="0" borderId="0" xfId="35" applyFont="1" applyFill="1" applyBorder="1" applyAlignment="1">
      <alignment horizontal="center" vertical="top"/>
    </xf>
    <xf numFmtId="164" fontId="77" fillId="0" borderId="0" xfId="35" applyNumberFormat="1" applyFont="1" applyFill="1" applyBorder="1" applyAlignment="1">
      <alignment horizontal="right" vertical="top"/>
    </xf>
    <xf numFmtId="164" fontId="77" fillId="0" borderId="0" xfId="35" applyNumberFormat="1" applyFont="1" applyFill="1" applyBorder="1" applyAlignment="1">
      <alignment horizontal="right" vertical="top" wrapText="1"/>
    </xf>
    <xf numFmtId="0" fontId="9" fillId="0" borderId="0" xfId="0" quotePrefix="1" applyFont="1" applyAlignment="1">
      <alignment vertical="top" wrapText="1"/>
    </xf>
    <xf numFmtId="0" fontId="0" fillId="0" borderId="0" xfId="0" applyAlignment="1">
      <alignment horizontal="justify" vertical="top" wrapText="1"/>
    </xf>
    <xf numFmtId="0" fontId="9" fillId="0" borderId="0" xfId="6" applyFont="1" applyAlignment="1">
      <alignment vertical="top" wrapText="1"/>
    </xf>
    <xf numFmtId="0" fontId="9" fillId="0" borderId="0" xfId="33" applyFont="1" applyBorder="1" applyAlignment="1">
      <alignment horizontal="justify" vertical="top" wrapText="1"/>
    </xf>
    <xf numFmtId="0" fontId="9" fillId="0" borderId="0" xfId="6" applyFont="1" applyBorder="1" applyAlignment="1"/>
    <xf numFmtId="0" fontId="9" fillId="0" borderId="0" xfId="6" applyFont="1" applyBorder="1" applyAlignment="1">
      <alignment vertical="top" wrapText="1"/>
    </xf>
    <xf numFmtId="0" fontId="9" fillId="0" borderId="0" xfId="6" applyFont="1" applyAlignment="1">
      <alignment vertical="top" wrapText="1"/>
    </xf>
    <xf numFmtId="0" fontId="9" fillId="45" borderId="0" xfId="6" applyFont="1" applyFill="1" applyBorder="1" applyAlignment="1">
      <alignment horizontal="center" vertical="top"/>
    </xf>
    <xf numFmtId="175" fontId="9" fillId="0" borderId="0" xfId="6" applyNumberFormat="1" applyFont="1"/>
    <xf numFmtId="175" fontId="9" fillId="0" borderId="0" xfId="6" applyNumberFormat="1" applyFont="1" applyAlignment="1">
      <alignment horizontal="right"/>
    </xf>
    <xf numFmtId="0" fontId="29" fillId="0" borderId="0" xfId="6" applyFont="1" applyFill="1" applyBorder="1" applyAlignment="1">
      <alignment horizontal="left" wrapText="1"/>
    </xf>
    <xf numFmtId="49" fontId="10" fillId="0" borderId="0" xfId="6" applyNumberFormat="1" applyFont="1" applyFill="1" applyBorder="1" applyAlignment="1">
      <alignment horizontal="left" vertical="top" wrapText="1"/>
    </xf>
    <xf numFmtId="49" fontId="9" fillId="0" borderId="0" xfId="6" applyNumberFormat="1" applyFont="1" applyFill="1" applyBorder="1" applyAlignment="1">
      <alignment horizontal="left" vertical="top" wrapText="1"/>
    </xf>
    <xf numFmtId="0" fontId="4" fillId="0" borderId="0" xfId="6" applyFont="1" applyAlignment="1">
      <alignment horizontal="justify" vertical="top" wrapText="1"/>
    </xf>
    <xf numFmtId="0" fontId="4" fillId="0" borderId="0" xfId="0" applyFont="1" applyBorder="1" applyAlignment="1">
      <alignment vertical="top"/>
    </xf>
    <xf numFmtId="0" fontId="4" fillId="0" borderId="0" xfId="0" applyFont="1" applyBorder="1" applyAlignment="1">
      <alignment horizontal="right" vertical="top"/>
    </xf>
    <xf numFmtId="0" fontId="4" fillId="0" borderId="0" xfId="0" applyFont="1" applyBorder="1" applyAlignment="1">
      <alignment vertical="top" wrapText="1"/>
    </xf>
    <xf numFmtId="0" fontId="4" fillId="0" borderId="0" xfId="0" applyFont="1" applyBorder="1"/>
    <xf numFmtId="4" fontId="4" fillId="0" borderId="0" xfId="0" applyNumberFormat="1" applyFont="1" applyBorder="1" applyAlignment="1">
      <alignment horizontal="right"/>
    </xf>
    <xf numFmtId="4" fontId="4" fillId="0" borderId="0" xfId="6" applyNumberFormat="1" applyFont="1" applyBorder="1" applyAlignment="1">
      <alignment vertical="top"/>
    </xf>
    <xf numFmtId="4" fontId="4" fillId="0" borderId="0" xfId="0" applyNumberFormat="1" applyFont="1" applyBorder="1" applyAlignment="1">
      <alignment vertical="top"/>
    </xf>
    <xf numFmtId="0" fontId="4" fillId="0" borderId="0" xfId="0" applyFont="1" applyBorder="1" applyAlignment="1">
      <alignment horizontal="justify" vertical="top" wrapText="1"/>
    </xf>
    <xf numFmtId="4" fontId="4" fillId="0" borderId="0" xfId="0" applyNumberFormat="1" applyFont="1" applyBorder="1" applyAlignment="1"/>
    <xf numFmtId="0" fontId="4" fillId="0" borderId="0" xfId="6" applyFont="1" applyAlignment="1">
      <alignment horizontal="justify" vertical="center" wrapText="1"/>
    </xf>
    <xf numFmtId="0" fontId="4" fillId="0" borderId="0" xfId="0" applyFont="1" applyAlignment="1">
      <alignment horizontal="left" vertical="top" wrapText="1"/>
    </xf>
    <xf numFmtId="0" fontId="4" fillId="0" borderId="0" xfId="0" applyFont="1" applyAlignment="1">
      <alignment horizontal="left" vertical="center" wrapText="1"/>
    </xf>
    <xf numFmtId="0" fontId="4" fillId="18" borderId="0" xfId="6" applyFont="1" applyFill="1" applyBorder="1" applyAlignment="1">
      <alignment horizontal="center" vertical="top"/>
    </xf>
    <xf numFmtId="0" fontId="4" fillId="0" borderId="0" xfId="6" applyFont="1" applyBorder="1" applyAlignment="1">
      <alignment vertical="top"/>
    </xf>
    <xf numFmtId="1" fontId="4" fillId="0" borderId="0" xfId="0" applyNumberFormat="1" applyFont="1" applyBorder="1" applyAlignment="1">
      <alignment horizontal="center" vertical="top"/>
    </xf>
    <xf numFmtId="0" fontId="4" fillId="0" borderId="0" xfId="6" applyFont="1" applyFill="1" applyBorder="1" applyAlignment="1">
      <alignment horizontal="center" vertical="top"/>
    </xf>
    <xf numFmtId="0" fontId="104" fillId="0" borderId="0" xfId="6" applyFont="1" applyAlignment="1">
      <alignment horizontal="justify" vertical="top" wrapText="1"/>
    </xf>
    <xf numFmtId="0" fontId="104" fillId="0" borderId="0" xfId="0" applyFont="1" applyBorder="1" applyAlignment="1">
      <alignment vertical="top"/>
    </xf>
    <xf numFmtId="0" fontId="104" fillId="0" borderId="0" xfId="0" applyFont="1" applyBorder="1" applyAlignment="1">
      <alignment horizontal="right" vertical="top"/>
    </xf>
    <xf numFmtId="0" fontId="105" fillId="0" borderId="0" xfId="21" applyFont="1" applyAlignment="1">
      <alignment horizontal="justify" vertical="top" wrapText="1"/>
    </xf>
    <xf numFmtId="0" fontId="104" fillId="0" borderId="0" xfId="0" applyFont="1" applyAlignment="1">
      <alignment horizontal="left" vertical="top" wrapText="1"/>
    </xf>
    <xf numFmtId="0" fontId="105" fillId="0" borderId="0" xfId="0" applyFont="1" applyAlignment="1">
      <alignment horizontal="left" vertical="top" wrapText="1"/>
    </xf>
    <xf numFmtId="2" fontId="9" fillId="0" borderId="0" xfId="16" applyNumberFormat="1" applyFont="1" applyAlignment="1">
      <alignment horizontal="right"/>
    </xf>
    <xf numFmtId="2" fontId="9" fillId="0" borderId="0" xfId="16" applyNumberFormat="1" applyFont="1"/>
    <xf numFmtId="2" fontId="19" fillId="0" borderId="8" xfId="6" applyNumberFormat="1" applyFont="1" applyBorder="1" applyAlignment="1">
      <alignment horizontal="right" vertical="center"/>
    </xf>
    <xf numFmtId="2" fontId="10" fillId="0" borderId="0" xfId="16" applyNumberFormat="1" applyFont="1" applyAlignment="1">
      <alignment horizontal="right"/>
    </xf>
    <xf numFmtId="2" fontId="10" fillId="36" borderId="0" xfId="17" applyNumberFormat="1" applyFont="1" applyFill="1" applyBorder="1" applyAlignment="1">
      <alignment horizontal="right"/>
    </xf>
    <xf numFmtId="2" fontId="10" fillId="0" borderId="0" xfId="17" applyNumberFormat="1" applyFont="1" applyFill="1" applyBorder="1" applyAlignment="1">
      <alignment horizontal="right"/>
    </xf>
    <xf numFmtId="2" fontId="10" fillId="0" borderId="19" xfId="0" applyNumberFormat="1" applyFont="1" applyFill="1" applyBorder="1" applyAlignment="1">
      <alignment horizontal="right" wrapText="1"/>
    </xf>
    <xf numFmtId="2" fontId="10" fillId="0" borderId="0" xfId="0" applyNumberFormat="1" applyFont="1" applyBorder="1" applyAlignment="1">
      <alignment horizontal="right"/>
    </xf>
    <xf numFmtId="2" fontId="53" fillId="0" borderId="0" xfId="0" applyNumberFormat="1" applyFont="1" applyBorder="1" applyAlignment="1">
      <alignment horizontal="right" vertical="top"/>
    </xf>
    <xf numFmtId="2" fontId="52" fillId="0" borderId="0" xfId="0" applyNumberFormat="1" applyFont="1" applyBorder="1" applyAlignment="1">
      <alignment horizontal="right" vertical="top"/>
    </xf>
    <xf numFmtId="2" fontId="52" fillId="0" borderId="0" xfId="0" applyNumberFormat="1" applyFont="1" applyBorder="1" applyAlignment="1">
      <alignment vertical="top"/>
    </xf>
    <xf numFmtId="2" fontId="104" fillId="0" borderId="0" xfId="0" applyNumberFormat="1" applyFont="1" applyBorder="1" applyAlignment="1">
      <alignment horizontal="right" vertical="top"/>
    </xf>
    <xf numFmtId="2" fontId="53" fillId="0" borderId="0" xfId="0" applyNumberFormat="1" applyFont="1" applyAlignment="1">
      <alignment horizontal="right" vertical="top"/>
    </xf>
    <xf numFmtId="2" fontId="52" fillId="0" borderId="0" xfId="0" applyNumberFormat="1" applyFont="1" applyFill="1" applyBorder="1" applyAlignment="1">
      <alignment vertical="top"/>
    </xf>
    <xf numFmtId="2" fontId="10" fillId="0" borderId="7" xfId="0" applyNumberFormat="1" applyFont="1" applyBorder="1" applyAlignment="1">
      <alignment horizontal="center" vertical="center"/>
    </xf>
    <xf numFmtId="0" fontId="9" fillId="0" borderId="0" xfId="0" applyFont="1" applyBorder="1" applyAlignment="1">
      <alignment horizontal="left" vertical="top"/>
    </xf>
    <xf numFmtId="0" fontId="10" fillId="0" borderId="0" xfId="4" applyFont="1" applyBorder="1" applyAlignment="1">
      <alignment vertical="top" wrapText="1"/>
    </xf>
    <xf numFmtId="0" fontId="9" fillId="0" borderId="0" xfId="5" applyFont="1" applyBorder="1" applyAlignment="1">
      <alignment horizontal="justify" vertical="top" wrapText="1"/>
    </xf>
    <xf numFmtId="0" fontId="0" fillId="0" borderId="0" xfId="0" applyAlignment="1">
      <alignment horizontal="justify" vertical="top" wrapText="1"/>
    </xf>
    <xf numFmtId="0" fontId="9" fillId="0" borderId="0" xfId="6" applyFont="1" applyAlignment="1">
      <alignment vertical="top" wrapText="1"/>
    </xf>
    <xf numFmtId="0" fontId="9" fillId="0" borderId="0" xfId="4" applyFont="1" applyBorder="1" applyAlignment="1">
      <alignment vertical="top" wrapText="1"/>
    </xf>
    <xf numFmtId="0" fontId="9" fillId="0" borderId="0" xfId="33" applyFont="1" applyBorder="1" applyAlignment="1">
      <alignment horizontal="justify" vertical="top" wrapText="1"/>
    </xf>
    <xf numFmtId="0" fontId="10" fillId="0" borderId="0" xfId="32" applyFont="1" applyBorder="1" applyAlignment="1">
      <alignment vertical="top" wrapText="1"/>
    </xf>
    <xf numFmtId="0" fontId="13" fillId="0" borderId="0" xfId="6" applyFont="1" applyAlignment="1">
      <alignment horizontal="justify" vertical="top" wrapText="1"/>
    </xf>
    <xf numFmtId="0" fontId="13" fillId="0" borderId="0" xfId="6" applyAlignment="1">
      <alignment horizontal="justify" vertical="top" wrapText="1"/>
    </xf>
    <xf numFmtId="0" fontId="23" fillId="0" borderId="0" xfId="4" applyFont="1" applyBorder="1" applyAlignment="1">
      <alignment vertical="top" wrapText="1"/>
    </xf>
    <xf numFmtId="0" fontId="23" fillId="0" borderId="0" xfId="5" applyFont="1" applyBorder="1" applyAlignment="1">
      <alignment horizontal="justify" vertical="top" wrapText="1"/>
    </xf>
    <xf numFmtId="0" fontId="9" fillId="0" borderId="0" xfId="5" applyFont="1" applyBorder="1" applyAlignment="1">
      <alignment horizontal="left" vertical="top" wrapText="1"/>
    </xf>
    <xf numFmtId="0" fontId="9" fillId="0" borderId="0" xfId="6" applyFont="1" applyBorder="1" applyAlignment="1">
      <alignment vertical="top" wrapText="1"/>
    </xf>
    <xf numFmtId="2" fontId="11" fillId="0" borderId="0" xfId="35" applyFont="1" applyFill="1" applyBorder="1" applyAlignment="1">
      <alignment vertical="top" wrapText="1"/>
    </xf>
    <xf numFmtId="0" fontId="9" fillId="0" borderId="0" xfId="6" applyFont="1" applyAlignment="1">
      <alignment horizontal="left" vertical="top" wrapText="1"/>
    </xf>
    <xf numFmtId="0" fontId="11" fillId="0" borderId="0" xfId="29" applyFont="1" applyAlignment="1">
      <alignment horizontal="left" vertical="top"/>
    </xf>
    <xf numFmtId="0" fontId="11" fillId="0" borderId="0" xfId="29" applyFont="1" applyAlignment="1">
      <alignment horizontal="left" vertical="top" wrapText="1"/>
    </xf>
    <xf numFmtId="0" fontId="80" fillId="0" borderId="0" xfId="29" quotePrefix="1" applyFont="1" applyBorder="1" applyAlignment="1">
      <alignment horizontal="left" vertical="top" wrapText="1"/>
    </xf>
    <xf numFmtId="0" fontId="77" fillId="0" borderId="0" xfId="29" applyFont="1" applyAlignment="1">
      <alignment horizontal="left" vertical="top"/>
    </xf>
    <xf numFmtId="0" fontId="78" fillId="27" borderId="0" xfId="29" applyFont="1" applyFill="1" applyAlignment="1">
      <alignment horizontal="left" vertical="top"/>
    </xf>
    <xf numFmtId="0" fontId="78" fillId="0" borderId="0" xfId="29" applyFont="1" applyAlignment="1">
      <alignment horizontal="left" vertical="top"/>
    </xf>
    <xf numFmtId="0" fontId="80" fillId="0" borderId="6" xfId="29" applyFont="1" applyBorder="1" applyAlignment="1">
      <alignment horizontal="justify" vertical="top" wrapText="1"/>
    </xf>
    <xf numFmtId="0" fontId="11" fillId="0" borderId="0" xfId="29" applyFont="1" applyBorder="1" applyAlignment="1">
      <alignment horizontal="left" vertical="top" wrapText="1"/>
    </xf>
    <xf numFmtId="0" fontId="8" fillId="0" borderId="6" xfId="29" applyFont="1" applyBorder="1" applyAlignment="1">
      <alignment horizontal="left" vertical="top" wrapText="1"/>
    </xf>
    <xf numFmtId="0" fontId="11" fillId="0" borderId="0" xfId="29" quotePrefix="1" applyFont="1" applyFill="1" applyAlignment="1">
      <alignment horizontal="left" vertical="top" wrapText="1"/>
    </xf>
    <xf numFmtId="0" fontId="80" fillId="0" borderId="0" xfId="29" applyFont="1" applyBorder="1" applyAlignment="1">
      <alignment horizontal="justify" vertical="top" wrapText="1"/>
    </xf>
    <xf numFmtId="0" fontId="80" fillId="0" borderId="0" xfId="29" applyFont="1" applyBorder="1" applyAlignment="1">
      <alignment horizontal="left" vertical="top" wrapText="1"/>
    </xf>
    <xf numFmtId="0" fontId="82" fillId="0" borderId="0" xfId="29" applyFont="1" applyAlignment="1">
      <alignment horizontal="left" vertical="top" wrapText="1"/>
    </xf>
    <xf numFmtId="4" fontId="13" fillId="0" borderId="0" xfId="0" applyNumberFormat="1" applyFont="1" applyFill="1" applyBorder="1" applyAlignment="1">
      <alignment horizontal="left"/>
    </xf>
    <xf numFmtId="0" fontId="7" fillId="0" borderId="0" xfId="0" applyNumberFormat="1" applyFont="1" applyFill="1" applyBorder="1" applyAlignment="1">
      <alignment horizontal="left" vertical="top"/>
    </xf>
    <xf numFmtId="4" fontId="7" fillId="0" borderId="0" xfId="0" applyNumberFormat="1" applyFont="1" applyFill="1" applyBorder="1" applyAlignment="1">
      <alignment horizontal="left" vertical="top" wrapText="1"/>
    </xf>
    <xf numFmtId="0" fontId="10" fillId="0" borderId="0" xfId="2" applyNumberFormat="1" applyFont="1" applyAlignment="1">
      <alignment vertical="top"/>
    </xf>
    <xf numFmtId="0" fontId="19" fillId="0" borderId="8" xfId="0" applyNumberFormat="1" applyFont="1" applyBorder="1" applyAlignment="1">
      <alignment vertical="top" wrapText="1"/>
    </xf>
    <xf numFmtId="0" fontId="10" fillId="0" borderId="0" xfId="0" applyFont="1" applyFill="1" applyBorder="1" applyAlignment="1">
      <alignment vertical="top"/>
    </xf>
    <xf numFmtId="0" fontId="9" fillId="0" borderId="0" xfId="0" applyFont="1" applyFill="1" applyBorder="1" applyAlignment="1">
      <alignment horizontal="right" vertical="top"/>
    </xf>
    <xf numFmtId="0" fontId="10" fillId="0" borderId="7" xfId="0" applyFont="1" applyFill="1" applyBorder="1" applyAlignment="1">
      <alignment vertical="top"/>
    </xf>
    <xf numFmtId="164" fontId="9" fillId="0" borderId="0" xfId="1" applyNumberFormat="1" applyFont="1" applyFill="1" applyBorder="1" applyAlignment="1" applyProtection="1">
      <alignment vertical="top"/>
    </xf>
    <xf numFmtId="0" fontId="7" fillId="0" borderId="0" xfId="0" applyNumberFormat="1" applyFont="1" applyFill="1" applyBorder="1" applyAlignment="1">
      <alignment horizontal="center" wrapText="1"/>
    </xf>
    <xf numFmtId="0" fontId="9" fillId="0" borderId="0" xfId="0" applyNumberFormat="1" applyFont="1" applyFill="1" applyBorder="1" applyAlignment="1">
      <alignment horizontal="center"/>
    </xf>
    <xf numFmtId="164" fontId="26" fillId="0" borderId="0" xfId="0" applyNumberFormat="1" applyFont="1" applyFill="1" applyBorder="1"/>
    <xf numFmtId="49" fontId="9" fillId="0" borderId="0" xfId="30" applyNumberFormat="1" applyFont="1" applyBorder="1" applyAlignment="1">
      <alignment horizontal="justify" vertical="top"/>
    </xf>
    <xf numFmtId="49" fontId="9" fillId="0" borderId="0" xfId="30" applyNumberFormat="1" applyFont="1" applyBorder="1" applyAlignment="1">
      <alignment horizontal="justify" vertical="top" wrapText="1"/>
    </xf>
    <xf numFmtId="0" fontId="106" fillId="0" borderId="0" xfId="0" applyFont="1" applyBorder="1" applyAlignment="1">
      <alignment vertical="top" wrapText="1"/>
    </xf>
    <xf numFmtId="0" fontId="9" fillId="0" borderId="0" xfId="6" applyFont="1" applyFill="1" applyBorder="1" applyAlignment="1">
      <alignment vertical="top"/>
    </xf>
    <xf numFmtId="0" fontId="19" fillId="0" borderId="8" xfId="6" applyNumberFormat="1" applyFont="1" applyBorder="1" applyAlignment="1">
      <alignment vertical="top" wrapText="1"/>
    </xf>
    <xf numFmtId="0" fontId="10" fillId="0" borderId="10" xfId="6" applyFont="1" applyFill="1" applyBorder="1" applyAlignment="1">
      <alignment vertical="top" wrapText="1"/>
    </xf>
    <xf numFmtId="0" fontId="7" fillId="0" borderId="0" xfId="6" applyNumberFormat="1" applyFont="1" applyFill="1" applyBorder="1" applyAlignment="1">
      <alignment horizontal="left" vertical="top" wrapText="1"/>
    </xf>
    <xf numFmtId="49" fontId="10" fillId="0" borderId="7" xfId="6" applyNumberFormat="1" applyFont="1" applyFill="1" applyBorder="1" applyAlignment="1">
      <alignment horizontal="center" vertical="top"/>
    </xf>
    <xf numFmtId="0" fontId="9" fillId="0" borderId="0" xfId="3" applyFont="1" applyFill="1" applyBorder="1" applyAlignment="1">
      <alignment horizontal="left" vertical="top"/>
    </xf>
    <xf numFmtId="0" fontId="9" fillId="0" borderId="0" xfId="4" applyFont="1" applyFill="1" applyAlignment="1">
      <alignment horizontal="left" vertical="top"/>
    </xf>
    <xf numFmtId="0" fontId="9" fillId="0" borderId="0" xfId="31" applyFont="1" applyBorder="1" applyAlignment="1">
      <alignment horizontal="left" vertical="top"/>
    </xf>
    <xf numFmtId="0" fontId="9" fillId="0" borderId="0" xfId="33" applyFont="1" applyBorder="1" applyAlignment="1">
      <alignment horizontal="left" vertical="top" wrapText="1"/>
    </xf>
    <xf numFmtId="0" fontId="13" fillId="0" borderId="0" xfId="6" applyAlignment="1">
      <alignment horizontal="left" vertical="top" wrapText="1"/>
    </xf>
    <xf numFmtId="0" fontId="9" fillId="0" borderId="0" xfId="32" applyFont="1" applyAlignment="1">
      <alignment horizontal="left" vertical="top"/>
    </xf>
    <xf numFmtId="4" fontId="9" fillId="0" borderId="10" xfId="6" applyNumberFormat="1" applyFont="1" applyBorder="1" applyAlignment="1">
      <alignment vertical="top"/>
    </xf>
    <xf numFmtId="164" fontId="9" fillId="0" borderId="11" xfId="6" applyNumberFormat="1" applyFont="1" applyBorder="1" applyAlignment="1">
      <alignment vertical="top"/>
    </xf>
    <xf numFmtId="164" fontId="9" fillId="0" borderId="11" xfId="3" applyNumberFormat="1" applyFont="1" applyBorder="1" applyAlignment="1">
      <alignment horizontal="right" vertical="top"/>
    </xf>
    <xf numFmtId="0" fontId="9" fillId="0" borderId="0" xfId="6" applyFont="1" applyAlignment="1">
      <alignment horizontal="left" vertical="top"/>
    </xf>
    <xf numFmtId="164" fontId="9" fillId="0" borderId="0" xfId="3" applyNumberFormat="1" applyFont="1" applyAlignment="1">
      <alignment horizontal="right" vertical="top"/>
    </xf>
    <xf numFmtId="0" fontId="9" fillId="0" borderId="0" xfId="6" applyFont="1" applyBorder="1" applyAlignment="1">
      <alignment horizontal="left" vertical="top"/>
    </xf>
    <xf numFmtId="4" fontId="9" fillId="0" borderId="6" xfId="3" applyNumberFormat="1" applyFont="1" applyBorder="1" applyAlignment="1">
      <alignment vertical="top"/>
    </xf>
    <xf numFmtId="4" fontId="9" fillId="0" borderId="0" xfId="3" applyNumberFormat="1" applyFont="1" applyBorder="1" applyAlignment="1">
      <alignment horizontal="right" vertical="top"/>
    </xf>
    <xf numFmtId="4" fontId="9" fillId="0" borderId="0" xfId="3" applyNumberFormat="1" applyFont="1" applyBorder="1" applyAlignment="1">
      <alignment vertical="top"/>
    </xf>
    <xf numFmtId="4" fontId="9" fillId="0" borderId="6" xfId="4" applyNumberFormat="1" applyFont="1" applyBorder="1" applyAlignment="1">
      <alignment vertical="top"/>
    </xf>
    <xf numFmtId="4" fontId="9" fillId="0" borderId="0" xfId="4" applyNumberFormat="1" applyFont="1" applyBorder="1" applyAlignment="1">
      <alignment horizontal="right" vertical="top"/>
    </xf>
    <xf numFmtId="4" fontId="9" fillId="0" borderId="0" xfId="4" applyNumberFormat="1" applyFont="1" applyAlignment="1">
      <alignment vertical="top"/>
    </xf>
    <xf numFmtId="4" fontId="9" fillId="0" borderId="10" xfId="4" applyNumberFormat="1" applyFont="1" applyBorder="1" applyAlignment="1">
      <alignment vertical="top"/>
    </xf>
    <xf numFmtId="4" fontId="9" fillId="33" borderId="0" xfId="4" applyNumberFormat="1" applyFont="1" applyFill="1" applyAlignment="1">
      <alignment vertical="top"/>
    </xf>
    <xf numFmtId="4" fontId="9" fillId="33" borderId="0" xfId="4" applyNumberFormat="1" applyFont="1" applyFill="1" applyAlignment="1">
      <alignment horizontal="right" vertical="top"/>
    </xf>
    <xf numFmtId="164" fontId="9" fillId="33" borderId="0" xfId="4" applyNumberFormat="1" applyFont="1" applyFill="1" applyAlignment="1">
      <alignment vertical="top"/>
    </xf>
    <xf numFmtId="0" fontId="13" fillId="0" borderId="0" xfId="6" applyFont="1" applyBorder="1" applyAlignment="1">
      <alignment vertical="top" wrapText="1"/>
    </xf>
    <xf numFmtId="0" fontId="22" fillId="0" borderId="0" xfId="6" applyFont="1" applyBorder="1" applyAlignment="1">
      <alignment vertical="top" wrapText="1"/>
    </xf>
    <xf numFmtId="4" fontId="9" fillId="0" borderId="0" xfId="6" applyNumberFormat="1" applyFont="1" applyAlignment="1">
      <alignment vertical="top"/>
    </xf>
    <xf numFmtId="164" fontId="9" fillId="0" borderId="0" xfId="6" applyNumberFormat="1" applyFont="1" applyAlignment="1">
      <alignment vertical="top"/>
    </xf>
    <xf numFmtId="0" fontId="0" fillId="0" borderId="0" xfId="0" applyAlignment="1">
      <alignment horizontal="left" vertical="top" wrapText="1"/>
    </xf>
    <xf numFmtId="0" fontId="9" fillId="0" borderId="0" xfId="4" applyFont="1" applyBorder="1" applyAlignment="1">
      <alignment horizontal="left" vertical="top" wrapText="1"/>
    </xf>
    <xf numFmtId="49" fontId="10" fillId="0" borderId="7" xfId="6" applyNumberFormat="1" applyFont="1" applyBorder="1" applyAlignment="1">
      <alignment horizontal="left" vertical="top"/>
    </xf>
    <xf numFmtId="0" fontId="30" fillId="0" borderId="7" xfId="6" applyFont="1" applyBorder="1" applyAlignment="1">
      <alignment horizontal="left" vertical="top"/>
    </xf>
    <xf numFmtId="4" fontId="10" fillId="0" borderId="7" xfId="6" applyNumberFormat="1" applyFont="1" applyBorder="1" applyAlignment="1">
      <alignment vertical="top"/>
    </xf>
    <xf numFmtId="164" fontId="10" fillId="0" borderId="7" xfId="6" applyNumberFormat="1" applyFont="1" applyBorder="1" applyAlignment="1">
      <alignment vertical="top"/>
    </xf>
    <xf numFmtId="0" fontId="29" fillId="0" borderId="0" xfId="6" applyFont="1" applyBorder="1" applyAlignment="1">
      <alignment horizontal="left" vertical="top"/>
    </xf>
    <xf numFmtId="4" fontId="9" fillId="0" borderId="0" xfId="6" applyNumberFormat="1" applyFont="1" applyBorder="1" applyAlignment="1">
      <alignment vertical="top"/>
    </xf>
    <xf numFmtId="164" fontId="9" fillId="0" borderId="0" xfId="6" applyNumberFormat="1" applyFont="1" applyBorder="1" applyAlignment="1">
      <alignment vertical="top"/>
    </xf>
    <xf numFmtId="0" fontId="9" fillId="0" borderId="6" xfId="6" applyFont="1" applyBorder="1" applyAlignment="1">
      <alignment horizontal="left" vertical="top"/>
    </xf>
    <xf numFmtId="0" fontId="9" fillId="0" borderId="0" xfId="3" applyFont="1" applyBorder="1" applyAlignment="1">
      <alignment horizontal="left" vertical="top"/>
    </xf>
    <xf numFmtId="0" fontId="9" fillId="0" borderId="0" xfId="4" applyFont="1" applyAlignment="1">
      <alignment horizontal="left" vertical="top"/>
    </xf>
    <xf numFmtId="0" fontId="10" fillId="0" borderId="0" xfId="4" applyFont="1" applyBorder="1" applyAlignment="1">
      <alignment horizontal="left" vertical="top" wrapText="1"/>
    </xf>
    <xf numFmtId="4" fontId="9" fillId="0" borderId="0" xfId="6" applyNumberFormat="1" applyFont="1" applyBorder="1"/>
    <xf numFmtId="164" fontId="9" fillId="0" borderId="0" xfId="6" applyNumberFormat="1" applyFont="1" applyBorder="1"/>
    <xf numFmtId="164" fontId="9" fillId="0" borderId="0" xfId="6" applyNumberFormat="1" applyFont="1" applyBorder="1" applyAlignment="1">
      <alignment horizontal="right"/>
    </xf>
    <xf numFmtId="0" fontId="9" fillId="0" borderId="0" xfId="0" quotePrefix="1" applyFont="1" applyAlignment="1">
      <alignment horizontal="left" vertical="top" wrapText="1"/>
    </xf>
    <xf numFmtId="49" fontId="10" fillId="0" borderId="7" xfId="6" applyNumberFormat="1" applyFont="1" applyBorder="1" applyAlignment="1">
      <alignment horizontal="center" vertical="top"/>
    </xf>
    <xf numFmtId="49" fontId="6" fillId="0" borderId="0" xfId="0" applyNumberFormat="1" applyFont="1" applyBorder="1" applyAlignment="1">
      <alignment horizontal="center" vertical="top" wrapText="1"/>
    </xf>
    <xf numFmtId="2" fontId="40" fillId="0" borderId="0" xfId="0" applyNumberFormat="1" applyFont="1" applyBorder="1" applyAlignment="1">
      <alignment horizontal="left" vertical="justify" wrapText="1"/>
    </xf>
    <xf numFmtId="2" fontId="40" fillId="0" borderId="0" xfId="0" applyNumberFormat="1" applyFont="1" applyBorder="1" applyAlignment="1">
      <alignment horizontal="center" wrapText="1"/>
    </xf>
    <xf numFmtId="4" fontId="6" fillId="0" borderId="0" xfId="0" applyNumberFormat="1" applyFont="1" applyBorder="1" applyAlignment="1">
      <alignment horizontal="right" wrapText="1"/>
    </xf>
    <xf numFmtId="4" fontId="40" fillId="0" borderId="0" xfId="0" applyNumberFormat="1" applyFont="1" applyBorder="1" applyAlignment="1" applyProtection="1">
      <alignment horizontal="right" wrapText="1"/>
      <protection locked="0"/>
    </xf>
    <xf numFmtId="164" fontId="11" fillId="0" borderId="0" xfId="0" applyNumberFormat="1" applyFont="1" applyBorder="1" applyAlignment="1">
      <alignment horizontal="right" wrapText="1"/>
    </xf>
    <xf numFmtId="164" fontId="11" fillId="0" borderId="0" xfId="4" applyNumberFormat="1" applyFont="1" applyBorder="1"/>
    <xf numFmtId="0" fontId="11" fillId="0" borderId="0" xfId="0" applyFont="1" applyBorder="1" applyAlignment="1">
      <alignment horizontal="center" vertical="top" wrapText="1"/>
    </xf>
    <xf numFmtId="49" fontId="40" fillId="0" borderId="0" xfId="0" applyNumberFormat="1" applyFont="1" applyBorder="1" applyAlignment="1">
      <alignment horizontal="left" vertical="justify" wrapText="1"/>
    </xf>
    <xf numFmtId="49" fontId="40" fillId="0" borderId="0" xfId="0" applyNumberFormat="1" applyFont="1" applyBorder="1" applyAlignment="1">
      <alignment horizontal="center" wrapText="1"/>
    </xf>
    <xf numFmtId="4" fontId="40" fillId="0" borderId="0" xfId="0" applyNumberFormat="1" applyFont="1" applyBorder="1" applyAlignment="1">
      <alignment horizontal="right" wrapText="1"/>
    </xf>
    <xf numFmtId="49" fontId="40" fillId="0" borderId="0" xfId="0" applyNumberFormat="1" applyFont="1" applyBorder="1" applyAlignment="1">
      <alignment horizontal="center" vertical="top" wrapText="1"/>
    </xf>
    <xf numFmtId="49" fontId="11" fillId="0" borderId="0" xfId="0" applyNumberFormat="1" applyFont="1" applyBorder="1" applyAlignment="1">
      <alignment horizontal="center" vertical="top" wrapText="1"/>
    </xf>
    <xf numFmtId="0" fontId="41" fillId="0" borderId="0" xfId="0" applyFont="1" applyFill="1" applyBorder="1" applyAlignment="1">
      <alignment horizontal="left" vertical="justify" wrapText="1"/>
    </xf>
    <xf numFmtId="0" fontId="8" fillId="0" borderId="0" xfId="0" applyFont="1" applyFill="1" applyBorder="1" applyAlignment="1">
      <alignment horizontal="center" wrapText="1"/>
    </xf>
    <xf numFmtId="2" fontId="11" fillId="0" borderId="0" xfId="0" applyNumberFormat="1" applyFont="1" applyBorder="1" applyAlignment="1">
      <alignment horizontal="left" vertical="justify" wrapText="1"/>
    </xf>
    <xf numFmtId="2" fontId="11" fillId="0" borderId="0" xfId="0" applyNumberFormat="1" applyFont="1" applyBorder="1" applyAlignment="1">
      <alignment horizontal="center" wrapText="1"/>
    </xf>
    <xf numFmtId="2" fontId="8" fillId="0" borderId="0" xfId="0" applyNumberFormat="1" applyFont="1" applyBorder="1" applyAlignment="1">
      <alignment horizontal="left" vertical="justify" wrapText="1"/>
    </xf>
    <xf numFmtId="0" fontId="11" fillId="32" borderId="0" xfId="0" applyFont="1" applyFill="1" applyBorder="1" applyAlignment="1">
      <alignment horizontal="center" vertical="top" wrapText="1"/>
    </xf>
    <xf numFmtId="4" fontId="40" fillId="0" borderId="0" xfId="0" applyNumberFormat="1" applyFont="1" applyBorder="1" applyAlignment="1">
      <alignment horizontal="right" vertical="top" wrapText="1"/>
    </xf>
    <xf numFmtId="164" fontId="40" fillId="2" borderId="0" xfId="0" applyNumberFormat="1" applyFont="1" applyFill="1" applyBorder="1" applyAlignment="1" applyProtection="1">
      <alignment horizontal="right" vertical="top" wrapText="1"/>
      <protection locked="0"/>
    </xf>
    <xf numFmtId="164" fontId="11" fillId="0" borderId="0" xfId="0" applyNumberFormat="1" applyFont="1" applyBorder="1" applyAlignment="1">
      <alignment horizontal="right" vertical="top" wrapText="1"/>
    </xf>
    <xf numFmtId="164" fontId="11" fillId="0" borderId="0" xfId="0" applyNumberFormat="1" applyFont="1" applyFill="1" applyBorder="1" applyAlignment="1">
      <alignment horizontal="right" wrapText="1"/>
    </xf>
    <xf numFmtId="164" fontId="40" fillId="0" borderId="0" xfId="0" applyNumberFormat="1" applyFont="1" applyFill="1" applyBorder="1" applyAlignment="1" applyProtection="1">
      <alignment horizontal="right" wrapText="1"/>
      <protection locked="0"/>
    </xf>
    <xf numFmtId="164" fontId="40" fillId="2" borderId="0" xfId="0" applyNumberFormat="1" applyFont="1" applyFill="1" applyBorder="1" applyAlignment="1" applyProtection="1">
      <alignment horizontal="right" wrapText="1"/>
      <protection locked="0"/>
    </xf>
    <xf numFmtId="0" fontId="11" fillId="0" borderId="0" xfId="4" applyFont="1" applyBorder="1"/>
    <xf numFmtId="0" fontId="40" fillId="0" borderId="0" xfId="0" applyFont="1" applyBorder="1" applyAlignment="1">
      <alignment horizontal="justify" vertical="top" wrapText="1"/>
    </xf>
    <xf numFmtId="4" fontId="40" fillId="0" borderId="0" xfId="0" applyNumberFormat="1" applyFont="1" applyBorder="1" applyAlignment="1">
      <alignment horizontal="justify" vertical="top" wrapText="1"/>
    </xf>
    <xf numFmtId="164" fontId="40" fillId="0" borderId="0" xfId="0" applyNumberFormat="1" applyFont="1" applyBorder="1" applyAlignment="1">
      <alignment horizontal="justify" vertical="top" wrapText="1"/>
    </xf>
    <xf numFmtId="0" fontId="11" fillId="0" borderId="0" xfId="4" applyFont="1" applyBorder="1" applyAlignment="1">
      <alignment horizontal="center" vertical="top"/>
    </xf>
    <xf numFmtId="0" fontId="11" fillId="0" borderId="0" xfId="4" applyFont="1" applyBorder="1" applyAlignment="1">
      <alignment horizontal="left" vertical="top" wrapText="1"/>
    </xf>
    <xf numFmtId="0" fontId="11" fillId="0" borderId="0" xfId="4" applyNumberFormat="1" applyFont="1" applyBorder="1" applyAlignment="1">
      <alignment horizontal="left"/>
    </xf>
    <xf numFmtId="4" fontId="11" fillId="0" borderId="0" xfId="4" applyNumberFormat="1" applyFont="1" applyBorder="1" applyAlignment="1">
      <alignment horizontal="right"/>
    </xf>
    <xf numFmtId="164" fontId="11" fillId="0" borderId="0" xfId="4" applyNumberFormat="1" applyFont="1" applyBorder="1" applyAlignment="1">
      <alignment horizontal="right"/>
    </xf>
    <xf numFmtId="2" fontId="11" fillId="0" borderId="0" xfId="0" applyNumberFormat="1" applyFont="1" applyBorder="1" applyAlignment="1">
      <alignment horizontal="left" vertical="top" wrapText="1"/>
    </xf>
    <xf numFmtId="4" fontId="9" fillId="0" borderId="0" xfId="3" applyNumberFormat="1" applyFont="1" applyFill="1" applyBorder="1" applyAlignment="1">
      <alignment vertical="top"/>
    </xf>
    <xf numFmtId="4" fontId="9" fillId="0" borderId="0" xfId="3" applyNumberFormat="1" applyFont="1" applyFill="1" applyBorder="1" applyAlignment="1">
      <alignment horizontal="right" vertical="top"/>
    </xf>
    <xf numFmtId="4" fontId="9" fillId="0" borderId="0" xfId="4" applyNumberFormat="1" applyFont="1" applyFill="1" applyAlignment="1">
      <alignment vertical="top"/>
    </xf>
    <xf numFmtId="4" fontId="9" fillId="0" borderId="0" xfId="4" applyNumberFormat="1" applyFont="1" applyFill="1" applyAlignment="1">
      <alignment horizontal="right" vertical="top"/>
    </xf>
    <xf numFmtId="164" fontId="9" fillId="0" borderId="0" xfId="4" applyNumberFormat="1" applyFont="1" applyFill="1" applyAlignment="1">
      <alignment vertical="top"/>
    </xf>
    <xf numFmtId="4" fontId="9" fillId="11" borderId="0" xfId="4" applyNumberFormat="1" applyFont="1" applyFill="1" applyAlignment="1">
      <alignment vertical="top"/>
    </xf>
    <xf numFmtId="4" fontId="9" fillId="11" borderId="0" xfId="4" applyNumberFormat="1" applyFont="1" applyFill="1" applyAlignment="1">
      <alignment horizontal="right" vertical="top"/>
    </xf>
    <xf numFmtId="164" fontId="9" fillId="11" borderId="0" xfId="4" applyNumberFormat="1" applyFont="1" applyFill="1" applyAlignment="1">
      <alignment vertical="top"/>
    </xf>
    <xf numFmtId="4" fontId="9" fillId="0" borderId="0" xfId="6" applyNumberFormat="1" applyFont="1" applyFill="1" applyAlignment="1">
      <alignment vertical="top"/>
    </xf>
    <xf numFmtId="0" fontId="9" fillId="0" borderId="0" xfId="6" applyFont="1" applyFill="1" applyAlignment="1">
      <alignment vertical="top"/>
    </xf>
    <xf numFmtId="164" fontId="9" fillId="0" borderId="0" xfId="6" applyNumberFormat="1" applyFont="1" applyFill="1" applyAlignment="1">
      <alignment vertical="top"/>
    </xf>
    <xf numFmtId="0" fontId="9" fillId="11" borderId="0" xfId="6" applyFont="1" applyFill="1" applyAlignment="1">
      <alignment vertical="top"/>
    </xf>
    <xf numFmtId="4" fontId="9" fillId="11" borderId="0" xfId="6" applyNumberFormat="1" applyFont="1" applyFill="1" applyAlignment="1">
      <alignment vertical="top"/>
    </xf>
    <xf numFmtId="164" fontId="9" fillId="11" borderId="0" xfId="6" applyNumberFormat="1" applyFont="1" applyFill="1" applyAlignment="1">
      <alignment vertical="top"/>
    </xf>
    <xf numFmtId="0" fontId="9" fillId="0" borderId="0" xfId="6" applyFont="1" applyFill="1" applyAlignment="1">
      <alignment horizontal="left" vertical="top"/>
    </xf>
    <xf numFmtId="164" fontId="9" fillId="0" borderId="0" xfId="4" applyNumberFormat="1" applyFont="1" applyFill="1" applyAlignment="1">
      <alignment horizontal="right" vertical="top"/>
    </xf>
    <xf numFmtId="49" fontId="10" fillId="0" borderId="7" xfId="6" applyNumberFormat="1" applyFont="1" applyFill="1" applyBorder="1" applyAlignment="1">
      <alignment horizontal="left" vertical="top"/>
    </xf>
    <xf numFmtId="0" fontId="15" fillId="0" borderId="7" xfId="6" applyNumberFormat="1" applyFont="1" applyFill="1" applyBorder="1" applyAlignment="1">
      <alignment horizontal="left" vertical="top"/>
    </xf>
    <xf numFmtId="4" fontId="10" fillId="0" borderId="7" xfId="6" applyNumberFormat="1" applyFont="1" applyFill="1" applyBorder="1" applyAlignment="1">
      <alignment vertical="top"/>
    </xf>
    <xf numFmtId="164" fontId="10" fillId="0" borderId="7" xfId="6" applyNumberFormat="1" applyFont="1" applyFill="1" applyBorder="1" applyAlignment="1">
      <alignment vertical="top"/>
    </xf>
    <xf numFmtId="0" fontId="7" fillId="0" borderId="0" xfId="6" applyNumberFormat="1" applyFont="1" applyFill="1" applyBorder="1" applyAlignment="1">
      <alignment horizontal="left" vertical="top"/>
    </xf>
    <xf numFmtId="4" fontId="9" fillId="0" borderId="0" xfId="6" applyNumberFormat="1" applyFont="1" applyFill="1" applyBorder="1" applyAlignment="1">
      <alignment vertical="top"/>
    </xf>
    <xf numFmtId="164" fontId="9" fillId="0" borderId="0" xfId="6" applyNumberFormat="1" applyFont="1" applyFill="1" applyBorder="1" applyAlignment="1">
      <alignment vertical="top"/>
    </xf>
    <xf numFmtId="4" fontId="9" fillId="0" borderId="0" xfId="3" applyNumberFormat="1" applyFont="1" applyBorder="1" applyAlignment="1">
      <alignment horizontal="left" vertical="top"/>
    </xf>
    <xf numFmtId="0" fontId="33" fillId="0" borderId="0" xfId="0" applyFont="1" applyAlignment="1">
      <alignment horizontal="justify" vertical="top"/>
    </xf>
    <xf numFmtId="0" fontId="9" fillId="0" borderId="0" xfId="0" applyFont="1" applyAlignment="1">
      <alignment horizontal="left" vertical="top"/>
    </xf>
    <xf numFmtId="0" fontId="9" fillId="0" borderId="10" xfId="6" applyFont="1" applyBorder="1" applyAlignment="1">
      <alignment horizontal="center" vertical="top"/>
    </xf>
    <xf numFmtId="0" fontId="29" fillId="0" borderId="0" xfId="0" applyFont="1" applyBorder="1" applyAlignment="1">
      <alignment horizontal="left" vertical="top" wrapText="1"/>
    </xf>
    <xf numFmtId="49" fontId="10" fillId="0" borderId="12" xfId="6" applyNumberFormat="1" applyFont="1" applyBorder="1" applyAlignment="1">
      <alignment horizontal="left" vertical="top"/>
    </xf>
    <xf numFmtId="4" fontId="9" fillId="0" borderId="6" xfId="6" applyNumberFormat="1" applyFont="1" applyBorder="1" applyAlignment="1">
      <alignment horizontal="right" vertical="top"/>
    </xf>
    <xf numFmtId="4" fontId="9" fillId="0" borderId="6" xfId="3" applyNumberFormat="1" applyFont="1" applyFill="1" applyBorder="1" applyAlignment="1">
      <alignment vertical="top"/>
    </xf>
    <xf numFmtId="4" fontId="9" fillId="0" borderId="0" xfId="4" applyNumberFormat="1" applyFont="1" applyFill="1" applyBorder="1" applyAlignment="1">
      <alignment horizontal="right" vertical="top"/>
    </xf>
    <xf numFmtId="4" fontId="9" fillId="0" borderId="6" xfId="4" applyNumberFormat="1" applyFont="1" applyFill="1" applyBorder="1" applyAlignment="1">
      <alignment vertical="top"/>
    </xf>
    <xf numFmtId="4" fontId="9" fillId="0" borderId="0" xfId="4" applyNumberFormat="1" applyFont="1" applyFill="1" applyBorder="1" applyAlignment="1">
      <alignment vertical="top"/>
    </xf>
    <xf numFmtId="4" fontId="9" fillId="0" borderId="10" xfId="4" applyNumberFormat="1" applyFont="1" applyFill="1" applyBorder="1" applyAlignment="1">
      <alignment vertical="top"/>
    </xf>
    <xf numFmtId="0" fontId="13" fillId="0" borderId="0" xfId="6" applyFont="1" applyBorder="1" applyAlignment="1">
      <alignment horizontal="left" vertical="top" wrapText="1"/>
    </xf>
    <xf numFmtId="164" fontId="9" fillId="0" borderId="0" xfId="6" applyNumberFormat="1" applyFont="1" applyFill="1" applyAlignment="1">
      <alignment horizontal="right" vertical="top"/>
    </xf>
    <xf numFmtId="0" fontId="77" fillId="0" borderId="0" xfId="29" applyFont="1" applyAlignment="1">
      <alignment horizontal="left" vertical="top" wrapText="1"/>
    </xf>
    <xf numFmtId="0" fontId="78" fillId="27" borderId="0" xfId="29" applyFont="1" applyFill="1" applyAlignment="1">
      <alignment horizontal="left" vertical="top" wrapText="1"/>
    </xf>
    <xf numFmtId="0" fontId="78" fillId="0" borderId="0" xfId="29" applyFont="1" applyAlignment="1">
      <alignment horizontal="left" vertical="top" wrapText="1"/>
    </xf>
    <xf numFmtId="4" fontId="9" fillId="0" borderId="0" xfId="6" applyNumberFormat="1" applyFont="1" applyBorder="1" applyAlignment="1">
      <alignment horizontal="center"/>
    </xf>
    <xf numFmtId="164" fontId="9" fillId="0" borderId="0" xfId="3" applyNumberFormat="1" applyFont="1" applyFill="1" applyBorder="1" applyAlignment="1">
      <alignment horizontal="right"/>
    </xf>
    <xf numFmtId="49" fontId="9" fillId="0" borderId="0" xfId="12" applyNumberFormat="1" applyFont="1" applyBorder="1" applyAlignment="1">
      <alignment horizontal="center" vertical="top"/>
    </xf>
    <xf numFmtId="49" fontId="9" fillId="0" borderId="0" xfId="12" applyNumberFormat="1" applyFont="1" applyFill="1" applyBorder="1" applyAlignment="1">
      <alignment horizontal="center" vertical="top"/>
    </xf>
    <xf numFmtId="4" fontId="9" fillId="0" borderId="0" xfId="6" applyNumberFormat="1" applyFont="1" applyBorder="1" applyAlignment="1">
      <alignment horizontal="center" vertical="top"/>
    </xf>
    <xf numFmtId="164" fontId="9" fillId="0" borderId="0" xfId="3" applyNumberFormat="1" applyFont="1" applyFill="1" applyBorder="1" applyAlignment="1">
      <alignment horizontal="right" vertical="top"/>
    </xf>
    <xf numFmtId="4" fontId="9" fillId="0" borderId="0" xfId="0" applyNumberFormat="1" applyFont="1" applyFill="1" applyBorder="1" applyAlignment="1">
      <alignment horizontal="justify" vertical="top" wrapText="1"/>
    </xf>
    <xf numFmtId="0" fontId="10" fillId="0" borderId="0" xfId="6" quotePrefix="1" applyNumberFormat="1" applyFont="1" applyBorder="1" applyAlignment="1">
      <alignment horizontal="center" vertical="top"/>
    </xf>
    <xf numFmtId="49" fontId="9" fillId="0" borderId="0" xfId="0" applyNumberFormat="1" applyFont="1" applyBorder="1" applyAlignment="1">
      <alignment horizontal="justify" vertical="top" wrapText="1"/>
    </xf>
    <xf numFmtId="164" fontId="9" fillId="0" borderId="0" xfId="4" applyNumberFormat="1" applyFont="1" applyFill="1" applyBorder="1"/>
    <xf numFmtId="4" fontId="9" fillId="0" borderId="0" xfId="0" applyNumberFormat="1" applyFont="1" applyFill="1" applyBorder="1"/>
    <xf numFmtId="2" fontId="9" fillId="0" borderId="0" xfId="0" applyNumberFormat="1" applyFont="1" applyBorder="1" applyAlignment="1">
      <alignment horizontal="center" vertical="top"/>
    </xf>
    <xf numFmtId="49" fontId="9" fillId="0" borderId="0" xfId="0" applyNumberFormat="1" applyFont="1" applyFill="1" applyBorder="1" applyAlignment="1">
      <alignment horizontal="left" vertical="top" wrapText="1"/>
    </xf>
    <xf numFmtId="2" fontId="9" fillId="0" borderId="0" xfId="0" applyNumberFormat="1" applyFont="1" applyBorder="1" applyAlignment="1">
      <alignment horizontal="center"/>
    </xf>
    <xf numFmtId="0" fontId="9" fillId="0" borderId="0" xfId="6" applyFont="1" applyBorder="1" applyAlignment="1">
      <alignment horizontal="left" vertical="top" wrapText="1"/>
    </xf>
    <xf numFmtId="2" fontId="9" fillId="0" borderId="0" xfId="0" applyNumberFormat="1" applyFont="1" applyBorder="1" applyAlignment="1">
      <alignment horizontal="left"/>
    </xf>
    <xf numFmtId="2" fontId="9" fillId="0" borderId="0" xfId="0" applyNumberFormat="1" applyFont="1" applyBorder="1" applyAlignment="1">
      <alignment horizontal="right"/>
    </xf>
    <xf numFmtId="0" fontId="9" fillId="0" borderId="0" xfId="4" applyFont="1" applyBorder="1"/>
    <xf numFmtId="0" fontId="9" fillId="0" borderId="0" xfId="10" applyFont="1" applyBorder="1" applyAlignment="1">
      <alignment vertical="top" wrapText="1"/>
    </xf>
    <xf numFmtId="0" fontId="9" fillId="0" borderId="0" xfId="6" quotePrefix="1" applyNumberFormat="1" applyFont="1" applyFill="1" applyBorder="1" applyAlignment="1">
      <alignment horizontal="center" vertical="top"/>
    </xf>
    <xf numFmtId="49" fontId="9" fillId="0" borderId="0" xfId="0" applyNumberFormat="1" applyFont="1" applyBorder="1"/>
    <xf numFmtId="0" fontId="10" fillId="0" borderId="0" xfId="6" quotePrefix="1" applyNumberFormat="1" applyFont="1" applyFill="1" applyBorder="1" applyAlignment="1">
      <alignment horizontal="center" vertical="top"/>
    </xf>
    <xf numFmtId="0" fontId="9" fillId="0" borderId="0" xfId="15" applyFont="1" applyBorder="1" applyAlignment="1">
      <alignment horizontal="left" wrapText="1"/>
    </xf>
    <xf numFmtId="164" fontId="9" fillId="0" borderId="0" xfId="4" applyNumberFormat="1" applyFont="1" applyBorder="1"/>
    <xf numFmtId="0" fontId="9" fillId="0" borderId="0" xfId="4" applyFont="1" applyBorder="1" applyAlignment="1">
      <alignment horizontal="center"/>
    </xf>
    <xf numFmtId="0" fontId="9" fillId="0" borderId="0" xfId="4" applyFont="1" applyBorder="1" applyAlignment="1">
      <alignment horizontal="center" vertical="top"/>
    </xf>
    <xf numFmtId="164" fontId="9" fillId="0" borderId="0" xfId="4" applyNumberFormat="1" applyFont="1" applyBorder="1" applyAlignment="1">
      <alignment vertical="top"/>
    </xf>
    <xf numFmtId="0" fontId="9" fillId="0" borderId="0" xfId="4" applyNumberFormat="1" applyFont="1" applyBorder="1" applyAlignment="1">
      <alignment horizontal="left"/>
    </xf>
    <xf numFmtId="0" fontId="9" fillId="0" borderId="0" xfId="6" applyFont="1" applyFill="1" applyBorder="1" applyAlignment="1">
      <alignment wrapText="1"/>
    </xf>
    <xf numFmtId="2" fontId="9" fillId="0" borderId="0" xfId="35" applyFont="1" applyFill="1" applyBorder="1" applyAlignment="1">
      <alignment vertical="top" wrapText="1"/>
    </xf>
    <xf numFmtId="2" fontId="29" fillId="0" borderId="0" xfId="35" applyFont="1" applyFill="1" applyBorder="1" applyAlignment="1">
      <alignment vertical="top" wrapText="1"/>
    </xf>
    <xf numFmtId="164" fontId="10" fillId="0" borderId="7" xfId="0" applyNumberFormat="1" applyFont="1" applyFill="1" applyBorder="1" applyAlignment="1"/>
    <xf numFmtId="0" fontId="4" fillId="0" borderId="1" xfId="1" applyFont="1" applyFill="1" applyBorder="1" applyAlignment="1" applyProtection="1">
      <alignment vertical="top"/>
    </xf>
    <xf numFmtId="0" fontId="4" fillId="0" borderId="0" xfId="1" applyFont="1" applyFill="1" applyProtection="1"/>
    <xf numFmtId="0" fontId="9" fillId="0" borderId="0" xfId="3" applyFont="1" applyBorder="1"/>
    <xf numFmtId="2" fontId="92" fillId="0" borderId="0" xfId="0" applyNumberFormat="1" applyFont="1" applyBorder="1" applyAlignment="1">
      <alignment horizontal="left" vertical="top" wrapText="1"/>
    </xf>
    <xf numFmtId="164" fontId="9" fillId="0" borderId="0" xfId="8" applyNumberFormat="1" applyFont="1" applyFill="1" applyBorder="1" applyAlignment="1">
      <alignment horizontal="right" vertical="top"/>
    </xf>
    <xf numFmtId="49" fontId="94" fillId="0" borderId="0" xfId="35" applyNumberFormat="1" applyFont="1" applyFill="1" applyAlignment="1">
      <alignment horizontal="center" vertical="top"/>
    </xf>
    <xf numFmtId="2" fontId="94" fillId="0" borderId="0" xfId="35" applyFont="1" applyFill="1" applyBorder="1" applyAlignment="1">
      <alignment vertical="top" wrapText="1"/>
    </xf>
    <xf numFmtId="4" fontId="94" fillId="0" borderId="0" xfId="35" applyNumberFormat="1" applyFont="1" applyFill="1" applyBorder="1" applyAlignment="1">
      <alignment vertical="top"/>
    </xf>
    <xf numFmtId="0" fontId="94" fillId="0" borderId="0" xfId="37" applyFont="1" applyFill="1" applyBorder="1" applyAlignment="1">
      <alignment horizontal="center" vertical="top"/>
    </xf>
    <xf numFmtId="1" fontId="94" fillId="0" borderId="0" xfId="35" applyNumberFormat="1" applyFont="1" applyFill="1" applyBorder="1" applyAlignment="1">
      <alignment horizontal="center" vertical="top"/>
    </xf>
    <xf numFmtId="49" fontId="94" fillId="0" borderId="0" xfId="6" applyNumberFormat="1" applyFont="1" applyFill="1" applyBorder="1" applyAlignment="1">
      <alignment horizontal="center" vertical="top"/>
    </xf>
    <xf numFmtId="4" fontId="94" fillId="0" borderId="0" xfId="35" applyNumberFormat="1" applyFont="1" applyFill="1" applyBorder="1" applyAlignment="1">
      <alignment horizontal="right" vertical="top"/>
    </xf>
    <xf numFmtId="0" fontId="9" fillId="0" borderId="0" xfId="6" applyFont="1" applyAlignment="1">
      <alignment vertical="top" wrapText="1"/>
    </xf>
    <xf numFmtId="4" fontId="9" fillId="0" borderId="0" xfId="4" applyNumberFormat="1" applyFont="1" applyFill="1" applyAlignment="1"/>
    <xf numFmtId="0" fontId="9" fillId="0" borderId="0" xfId="6" applyFont="1" applyFill="1" applyBorder="1" applyAlignment="1">
      <alignment horizontal="center" vertical="top"/>
    </xf>
    <xf numFmtId="49" fontId="94" fillId="42" borderId="0" xfId="6" applyNumberFormat="1" applyFont="1" applyFill="1" applyBorder="1" applyAlignment="1">
      <alignment horizontal="center" vertical="top"/>
    </xf>
    <xf numFmtId="49" fontId="94" fillId="44" borderId="0" xfId="35" applyNumberFormat="1" applyFont="1" applyFill="1" applyAlignment="1">
      <alignment horizontal="center" vertical="top"/>
    </xf>
    <xf numFmtId="0" fontId="111" fillId="0" borderId="0" xfId="4" applyFont="1" applyFill="1" applyAlignment="1">
      <alignment horizontal="center" vertical="top"/>
    </xf>
    <xf numFmtId="0" fontId="112" fillId="0" borderId="0" xfId="6" applyFont="1" applyAlignment="1">
      <alignment vertical="top" wrapText="1"/>
    </xf>
    <xf numFmtId="0" fontId="111" fillId="0" borderId="0" xfId="6" applyFont="1" applyFill="1"/>
    <xf numFmtId="4" fontId="111" fillId="0" borderId="0" xfId="6" applyNumberFormat="1" applyFont="1" applyFill="1"/>
    <xf numFmtId="0" fontId="111" fillId="0" borderId="0" xfId="6" applyFont="1" applyAlignment="1">
      <alignment vertical="top" wrapText="1"/>
    </xf>
    <xf numFmtId="0" fontId="111" fillId="4" borderId="0" xfId="6" applyFont="1" applyFill="1" applyBorder="1" applyAlignment="1">
      <alignment horizontal="center" vertical="top"/>
    </xf>
    <xf numFmtId="0" fontId="111" fillId="0" borderId="0" xfId="6" applyNumberFormat="1" applyFont="1" applyFill="1" applyBorder="1" applyAlignment="1">
      <alignment horizontal="left" wrapText="1"/>
    </xf>
    <xf numFmtId="0" fontId="111" fillId="5" borderId="0" xfId="6" applyFont="1" applyFill="1" applyBorder="1" applyAlignment="1">
      <alignment horizontal="center" vertical="top"/>
    </xf>
    <xf numFmtId="0" fontId="111" fillId="6" borderId="0" xfId="6" applyFont="1" applyFill="1" applyBorder="1" applyAlignment="1">
      <alignment horizontal="center" vertical="top"/>
    </xf>
    <xf numFmtId="0" fontId="111" fillId="7" borderId="0" xfId="6" applyFont="1" applyFill="1" applyBorder="1" applyAlignment="1">
      <alignment horizontal="center" vertical="top"/>
    </xf>
    <xf numFmtId="0" fontId="111" fillId="8" borderId="0" xfId="6" applyFont="1" applyFill="1" applyBorder="1" applyAlignment="1">
      <alignment horizontal="center" vertical="top"/>
    </xf>
    <xf numFmtId="0" fontId="111" fillId="9" borderId="0" xfId="6" applyFont="1" applyFill="1" applyBorder="1" applyAlignment="1">
      <alignment horizontal="center" vertical="top"/>
    </xf>
    <xf numFmtId="0" fontId="111" fillId="0" borderId="0" xfId="6" applyFont="1" applyFill="1" applyAlignment="1">
      <alignment vertical="top" wrapText="1"/>
    </xf>
    <xf numFmtId="0" fontId="111" fillId="0" borderId="0" xfId="6" applyFont="1" applyFill="1" applyBorder="1" applyAlignment="1">
      <alignment horizontal="center" vertical="top"/>
    </xf>
    <xf numFmtId="0" fontId="29" fillId="0" borderId="0" xfId="6" applyFont="1" applyFill="1" applyBorder="1" applyAlignment="1">
      <alignment horizontal="left" vertical="top" wrapText="1"/>
    </xf>
    <xf numFmtId="175" fontId="9" fillId="0" borderId="0" xfId="32" applyNumberFormat="1" applyFont="1"/>
    <xf numFmtId="4" fontId="9" fillId="0" borderId="0" xfId="32" applyNumberFormat="1" applyFont="1" applyFill="1" applyAlignment="1">
      <alignment horizontal="right"/>
    </xf>
    <xf numFmtId="0" fontId="10" fillId="0" borderId="0" xfId="32" applyFont="1" applyFill="1" applyBorder="1" applyAlignment="1">
      <alignment vertical="top" wrapText="1"/>
    </xf>
    <xf numFmtId="0" fontId="111" fillId="0" borderId="0" xfId="32" applyFont="1" applyAlignment="1">
      <alignment horizontal="center" vertical="top"/>
    </xf>
    <xf numFmtId="0" fontId="111" fillId="0" borderId="0" xfId="6" applyFont="1"/>
    <xf numFmtId="0" fontId="113" fillId="0" borderId="0" xfId="0" applyFont="1"/>
    <xf numFmtId="0" fontId="113" fillId="0" borderId="0" xfId="0" applyFont="1" applyFill="1"/>
    <xf numFmtId="0" fontId="111" fillId="0" borderId="0" xfId="6" applyFont="1" applyAlignment="1">
      <alignment horizontal="center"/>
    </xf>
    <xf numFmtId="0" fontId="111" fillId="31" borderId="0" xfId="6" applyFont="1" applyFill="1" applyBorder="1" applyAlignment="1">
      <alignment horizontal="center" vertical="top"/>
    </xf>
    <xf numFmtId="0" fontId="111" fillId="0" borderId="0" xfId="6" applyFont="1" applyBorder="1" applyAlignment="1">
      <alignment horizontal="left" wrapText="1"/>
    </xf>
    <xf numFmtId="164" fontId="0" fillId="0" borderId="0" xfId="0" applyNumberFormat="1"/>
    <xf numFmtId="0" fontId="111" fillId="21" borderId="0" xfId="6" applyFont="1" applyFill="1" applyBorder="1" applyAlignment="1">
      <alignment horizontal="center" vertical="top"/>
    </xf>
    <xf numFmtId="0" fontId="111" fillId="0" borderId="0" xfId="6" applyFont="1" applyBorder="1" applyAlignment="1">
      <alignment horizontal="left" vertical="top" wrapText="1"/>
    </xf>
    <xf numFmtId="4" fontId="111" fillId="0" borderId="0" xfId="0" applyNumberFormat="1" applyFont="1"/>
    <xf numFmtId="0" fontId="111" fillId="17" borderId="0" xfId="6" applyFont="1" applyFill="1" applyBorder="1" applyAlignment="1">
      <alignment horizontal="center" vertical="top"/>
    </xf>
    <xf numFmtId="164" fontId="111" fillId="0" borderId="0" xfId="6" applyNumberFormat="1" applyFont="1" applyAlignment="1">
      <alignment horizontal="right"/>
    </xf>
    <xf numFmtId="0" fontId="111" fillId="18" borderId="0" xfId="6" applyFont="1" applyFill="1" applyBorder="1" applyAlignment="1">
      <alignment horizontal="center" vertical="top"/>
    </xf>
    <xf numFmtId="0" fontId="111" fillId="19" borderId="0" xfId="6" applyFont="1" applyFill="1" applyBorder="1" applyAlignment="1">
      <alignment horizontal="center" vertical="top"/>
    </xf>
    <xf numFmtId="0" fontId="111" fillId="20" borderId="0" xfId="6" applyFont="1" applyFill="1" applyBorder="1" applyAlignment="1">
      <alignment horizontal="center" vertical="top"/>
    </xf>
    <xf numFmtId="0" fontId="111" fillId="22" borderId="0" xfId="6" applyFont="1" applyFill="1" applyBorder="1" applyAlignment="1">
      <alignment horizontal="center" vertical="top"/>
    </xf>
    <xf numFmtId="0" fontId="111" fillId="0" borderId="0" xfId="6" applyFont="1" applyAlignment="1">
      <alignment vertical="top"/>
    </xf>
    <xf numFmtId="4" fontId="111" fillId="0" borderId="0" xfId="6" applyNumberFormat="1" applyFont="1" applyAlignment="1">
      <alignment vertical="top"/>
    </xf>
    <xf numFmtId="4" fontId="111" fillId="0" borderId="0" xfId="6" applyNumberFormat="1" applyFont="1"/>
    <xf numFmtId="0" fontId="111" fillId="22" borderId="0" xfId="0" applyFont="1" applyFill="1" applyBorder="1" applyAlignment="1">
      <alignment horizontal="center" vertical="top"/>
    </xf>
    <xf numFmtId="0" fontId="111" fillId="0" borderId="0" xfId="0" applyFont="1"/>
    <xf numFmtId="0" fontId="111" fillId="17" borderId="0" xfId="0" applyFont="1" applyFill="1" applyBorder="1" applyAlignment="1">
      <alignment horizontal="center" vertical="top"/>
    </xf>
    <xf numFmtId="0" fontId="111" fillId="18" borderId="0" xfId="0" applyFont="1" applyFill="1" applyBorder="1" applyAlignment="1">
      <alignment horizontal="center" vertical="top"/>
    </xf>
    <xf numFmtId="0" fontId="111" fillId="19" borderId="0" xfId="0" applyFont="1" applyFill="1" applyBorder="1" applyAlignment="1">
      <alignment horizontal="center" vertical="top"/>
    </xf>
    <xf numFmtId="0" fontId="111" fillId="20" borderId="0" xfId="0" applyFont="1" applyFill="1" applyBorder="1" applyAlignment="1">
      <alignment horizontal="center" vertical="top"/>
    </xf>
    <xf numFmtId="0" fontId="111" fillId="21" borderId="0" xfId="0" applyFont="1" applyFill="1" applyBorder="1" applyAlignment="1">
      <alignment horizontal="center" vertical="top"/>
    </xf>
    <xf numFmtId="49" fontId="111" fillId="42" borderId="0" xfId="6" applyNumberFormat="1" applyFont="1" applyFill="1" applyBorder="1" applyAlignment="1">
      <alignment horizontal="center" vertical="top"/>
    </xf>
    <xf numFmtId="2" fontId="94" fillId="0" borderId="0" xfId="35" applyFont="1" applyFill="1" applyBorder="1" applyAlignment="1">
      <alignment horizontal="center" vertical="top"/>
    </xf>
    <xf numFmtId="0" fontId="94" fillId="0" borderId="0" xfId="35" applyNumberFormat="1" applyFont="1" applyFill="1" applyBorder="1" applyAlignment="1">
      <alignment horizontal="right" vertical="top"/>
    </xf>
    <xf numFmtId="164" fontId="94" fillId="0" borderId="0" xfId="35" applyNumberFormat="1" applyFont="1" applyFill="1" applyBorder="1" applyAlignment="1">
      <alignment horizontal="right" vertical="top"/>
    </xf>
    <xf numFmtId="0" fontId="94" fillId="0" borderId="0" xfId="43" applyFont="1" applyFill="1" applyBorder="1" applyAlignment="1">
      <alignment vertical="center" wrapText="1"/>
    </xf>
    <xf numFmtId="0" fontId="94" fillId="0" borderId="0" xfId="43" applyFont="1" applyFill="1" applyBorder="1" applyAlignment="1">
      <alignment horizontal="center" vertical="center" wrapText="1"/>
    </xf>
    <xf numFmtId="0" fontId="94" fillId="0" borderId="0" xfId="35" applyNumberFormat="1" applyFont="1" applyFill="1" applyBorder="1" applyAlignment="1">
      <alignment horizontal="center"/>
    </xf>
    <xf numFmtId="164" fontId="94" fillId="0" borderId="0" xfId="38" applyNumberFormat="1" applyFont="1" applyFill="1" applyBorder="1" applyAlignment="1">
      <alignment vertical="center"/>
    </xf>
    <xf numFmtId="2" fontId="94" fillId="0" borderId="0" xfId="35" applyFont="1" applyFill="1" applyBorder="1"/>
    <xf numFmtId="0" fontId="94" fillId="0" borderId="0" xfId="43" applyFont="1" applyFill="1" applyBorder="1" applyAlignment="1">
      <alignment horizontal="center" vertical="center"/>
    </xf>
    <xf numFmtId="0" fontId="94" fillId="0" borderId="0" xfId="35" applyNumberFormat="1" applyFont="1" applyFill="1" applyBorder="1" applyAlignment="1">
      <alignment horizontal="center" vertical="center"/>
    </xf>
    <xf numFmtId="49" fontId="111" fillId="0" borderId="0" xfId="6" applyNumberFormat="1" applyFont="1" applyFill="1" applyBorder="1" applyAlignment="1">
      <alignment horizontal="center" vertical="top"/>
    </xf>
    <xf numFmtId="2" fontId="94" fillId="0" borderId="0" xfId="35" applyFont="1" applyFill="1" applyBorder="1" applyAlignment="1">
      <alignment vertical="top"/>
    </xf>
    <xf numFmtId="0" fontId="94" fillId="0" borderId="0" xfId="38" applyNumberFormat="1" applyFont="1" applyFill="1" applyBorder="1" applyAlignment="1">
      <alignment horizontal="right" vertical="top"/>
    </xf>
    <xf numFmtId="0" fontId="94" fillId="0" borderId="0" xfId="8" applyFont="1" applyFill="1" applyBorder="1" applyAlignment="1">
      <alignment vertical="top" wrapText="1"/>
    </xf>
    <xf numFmtId="0" fontId="94" fillId="0" borderId="0" xfId="8" applyFont="1" applyFill="1" applyBorder="1" applyAlignment="1">
      <alignment horizontal="center" vertical="top"/>
    </xf>
    <xf numFmtId="164" fontId="94" fillId="0" borderId="0" xfId="38" applyNumberFormat="1" applyFont="1" applyFill="1" applyBorder="1" applyAlignment="1">
      <alignment horizontal="right" vertical="top"/>
    </xf>
    <xf numFmtId="49" fontId="94" fillId="0" borderId="0" xfId="38" applyNumberFormat="1" applyFont="1" applyFill="1" applyBorder="1" applyAlignment="1">
      <alignment horizontal="center" vertical="top"/>
    </xf>
    <xf numFmtId="0" fontId="94" fillId="0" borderId="0" xfId="38" applyFont="1" applyFill="1" applyBorder="1" applyAlignment="1">
      <alignment vertical="top" wrapText="1"/>
    </xf>
    <xf numFmtId="0" fontId="94" fillId="0" borderId="0" xfId="38" applyFont="1" applyFill="1" applyBorder="1" applyAlignment="1">
      <alignment horizontal="center" vertical="top"/>
    </xf>
    <xf numFmtId="4" fontId="94" fillId="0" borderId="0" xfId="38" applyNumberFormat="1" applyFont="1" applyFill="1" applyBorder="1" applyAlignment="1">
      <alignment horizontal="center" vertical="top"/>
    </xf>
    <xf numFmtId="164" fontId="94" fillId="0" borderId="0" xfId="8" applyNumberFormat="1" applyFont="1" applyFill="1" applyBorder="1" applyAlignment="1">
      <alignment horizontal="right" vertical="top"/>
    </xf>
    <xf numFmtId="164" fontId="94" fillId="0" borderId="0" xfId="35" applyNumberFormat="1" applyFont="1" applyFill="1" applyBorder="1" applyAlignment="1">
      <alignment vertical="top"/>
    </xf>
    <xf numFmtId="49" fontId="94" fillId="42" borderId="0" xfId="6" applyNumberFormat="1" applyFont="1" applyFill="1" applyBorder="1" applyAlignment="1">
      <alignment vertical="top"/>
    </xf>
    <xf numFmtId="0" fontId="94" fillId="0" borderId="0" xfId="43" applyFont="1" applyFill="1" applyBorder="1" applyAlignment="1">
      <alignment vertical="top" wrapText="1"/>
    </xf>
    <xf numFmtId="0" fontId="94" fillId="0" borderId="0" xfId="43" applyFont="1" applyFill="1" applyBorder="1" applyAlignment="1">
      <alignment horizontal="center" vertical="top" wrapText="1"/>
    </xf>
    <xf numFmtId="164" fontId="94" fillId="0" borderId="0" xfId="38" applyNumberFormat="1" applyFont="1" applyFill="1" applyBorder="1" applyAlignment="1">
      <alignment vertical="top"/>
    </xf>
    <xf numFmtId="0" fontId="94" fillId="0" borderId="0" xfId="43" applyFont="1" applyFill="1" applyBorder="1" applyAlignment="1">
      <alignment horizontal="center" vertical="top"/>
    </xf>
    <xf numFmtId="2" fontId="94" fillId="0" borderId="0" xfId="35" applyFont="1" applyFill="1" applyBorder="1" applyAlignment="1">
      <alignment horizontal="justify" vertical="center"/>
    </xf>
    <xf numFmtId="0" fontId="94" fillId="0" borderId="0" xfId="38" applyFont="1" applyFill="1" applyBorder="1" applyAlignment="1">
      <alignment horizontal="center" vertical="center" wrapText="1"/>
    </xf>
    <xf numFmtId="0" fontId="94" fillId="0" borderId="0" xfId="38" applyFont="1" applyFill="1" applyBorder="1" applyAlignment="1">
      <alignment horizontal="center" vertical="top" wrapText="1"/>
    </xf>
    <xf numFmtId="4" fontId="94" fillId="0" borderId="0" xfId="8" applyNumberFormat="1" applyFont="1" applyFill="1" applyBorder="1" applyAlignment="1">
      <alignment horizontal="right" vertical="center"/>
    </xf>
    <xf numFmtId="2" fontId="94" fillId="0" borderId="0" xfId="35" applyFont="1" applyFill="1" applyBorder="1" applyAlignment="1">
      <alignment vertical="center"/>
    </xf>
    <xf numFmtId="2" fontId="94" fillId="0" borderId="0" xfId="35" applyFont="1" applyFill="1" applyBorder="1" applyAlignment="1">
      <alignment vertical="center" wrapText="1"/>
    </xf>
    <xf numFmtId="2" fontId="114" fillId="0" borderId="0" xfId="35" applyFont="1" applyFill="1" applyBorder="1"/>
    <xf numFmtId="0" fontId="94" fillId="0" borderId="0" xfId="8" applyFont="1" applyFill="1" applyBorder="1" applyAlignment="1">
      <alignment vertical="center" wrapText="1"/>
    </xf>
    <xf numFmtId="0" fontId="94" fillId="0" borderId="0" xfId="8" applyFont="1" applyFill="1" applyBorder="1" applyAlignment="1">
      <alignment horizontal="center" vertical="center"/>
    </xf>
    <xf numFmtId="49" fontId="94" fillId="0" borderId="0" xfId="38" applyNumberFormat="1" applyFont="1" applyFill="1" applyBorder="1" applyAlignment="1">
      <alignment horizontal="center" vertical="top" wrapText="1"/>
    </xf>
    <xf numFmtId="2" fontId="94" fillId="0" borderId="0" xfId="8" applyNumberFormat="1" applyFont="1" applyFill="1" applyBorder="1" applyAlignment="1">
      <alignment horizontal="left" vertical="top" wrapText="1"/>
    </xf>
    <xf numFmtId="172" fontId="94" fillId="0" borderId="0" xfId="45" applyNumberFormat="1" applyFont="1" applyFill="1" applyBorder="1" applyAlignment="1">
      <alignment horizontal="center" vertical="top"/>
    </xf>
    <xf numFmtId="4" fontId="94" fillId="0" borderId="0" xfId="8" applyNumberFormat="1" applyFont="1" applyFill="1" applyBorder="1" applyAlignment="1">
      <alignment horizontal="center" vertical="top"/>
    </xf>
    <xf numFmtId="0" fontId="94" fillId="0" borderId="0" xfId="8" applyFont="1" applyFill="1" applyBorder="1" applyAlignment="1">
      <alignment horizontal="left" vertical="top" wrapText="1"/>
    </xf>
    <xf numFmtId="2" fontId="94" fillId="0" borderId="0" xfId="35" applyFont="1" applyFill="1" applyBorder="1" applyAlignment="1">
      <alignment horizontal="justify" vertical="top"/>
    </xf>
    <xf numFmtId="4" fontId="94" fillId="0" borderId="0" xfId="8" applyNumberFormat="1" applyFont="1" applyFill="1" applyBorder="1" applyAlignment="1">
      <alignment horizontal="right" vertical="top"/>
    </xf>
    <xf numFmtId="2" fontId="114" fillId="0" borderId="0" xfId="35" applyFont="1" applyFill="1" applyBorder="1" applyAlignment="1">
      <alignment vertical="top"/>
    </xf>
    <xf numFmtId="4" fontId="94" fillId="0" borderId="0" xfId="38" applyNumberFormat="1" applyFont="1" applyFill="1" applyBorder="1" applyAlignment="1">
      <alignment vertical="top" wrapText="1"/>
    </xf>
    <xf numFmtId="4" fontId="94" fillId="0" borderId="0" xfId="38" applyNumberFormat="1" applyFont="1" applyFill="1" applyBorder="1" applyAlignment="1">
      <alignment vertical="top"/>
    </xf>
    <xf numFmtId="2" fontId="94" fillId="0" borderId="0" xfId="8" applyNumberFormat="1" applyFont="1" applyFill="1" applyBorder="1" applyAlignment="1">
      <alignment horizontal="right" vertical="top"/>
    </xf>
    <xf numFmtId="2" fontId="94" fillId="0" borderId="0" xfId="35" applyNumberFormat="1" applyFont="1" applyFill="1" applyBorder="1" applyAlignment="1">
      <alignment vertical="center"/>
    </xf>
    <xf numFmtId="2" fontId="94" fillId="0" borderId="0" xfId="35" applyNumberFormat="1" applyFont="1" applyFill="1" applyBorder="1" applyAlignment="1">
      <alignment vertical="top"/>
    </xf>
    <xf numFmtId="4" fontId="94" fillId="0" borderId="0" xfId="38" applyNumberFormat="1" applyFont="1" applyFill="1" applyBorder="1" applyAlignment="1">
      <alignment horizontal="right" vertical="top"/>
    </xf>
    <xf numFmtId="49" fontId="94" fillId="0" borderId="0" xfId="38" quotePrefix="1" applyNumberFormat="1" applyFont="1" applyFill="1" applyBorder="1" applyAlignment="1">
      <alignment vertical="top" wrapText="1"/>
    </xf>
    <xf numFmtId="49" fontId="94" fillId="0" borderId="0" xfId="38" applyNumberFormat="1" applyFont="1" applyFill="1" applyBorder="1" applyAlignment="1">
      <alignment vertical="top"/>
    </xf>
    <xf numFmtId="0" fontId="94" fillId="0" borderId="0" xfId="38" applyFont="1" applyFill="1" applyBorder="1" applyAlignment="1">
      <alignment vertical="top"/>
    </xf>
    <xf numFmtId="1" fontId="94" fillId="0" borderId="0" xfId="37" applyNumberFormat="1" applyFont="1" applyFill="1" applyBorder="1" applyAlignment="1">
      <alignment horizontal="right" vertical="top"/>
    </xf>
    <xf numFmtId="2" fontId="94" fillId="0" borderId="0" xfId="35" quotePrefix="1" applyFont="1" applyFill="1" applyBorder="1" applyAlignment="1">
      <alignment vertical="top" wrapText="1"/>
    </xf>
    <xf numFmtId="4" fontId="94" fillId="0" borderId="0" xfId="37" applyNumberFormat="1" applyFont="1" applyFill="1" applyBorder="1" applyAlignment="1">
      <alignment vertical="top"/>
    </xf>
    <xf numFmtId="4" fontId="94" fillId="0" borderId="0" xfId="39" applyNumberFormat="1" applyFont="1" applyFill="1" applyBorder="1" applyAlignment="1">
      <alignment vertical="top"/>
    </xf>
    <xf numFmtId="0" fontId="94" fillId="0" borderId="0" xfId="38" applyFont="1" applyFill="1" applyBorder="1" applyAlignment="1">
      <alignment horizontal="left" vertical="top" wrapText="1"/>
    </xf>
    <xf numFmtId="49" fontId="94" fillId="0" borderId="0" xfId="35" applyNumberFormat="1" applyFont="1" applyAlignment="1">
      <alignment horizontal="center" vertical="top"/>
    </xf>
    <xf numFmtId="2" fontId="94" fillId="0" borderId="0" xfId="35" applyNumberFormat="1" applyFont="1" applyFill="1" applyBorder="1" applyAlignment="1">
      <alignment horizontal="right" vertical="top"/>
    </xf>
    <xf numFmtId="2" fontId="94" fillId="0" borderId="0" xfId="38" applyNumberFormat="1" applyFont="1" applyFill="1" applyBorder="1" applyAlignment="1" applyProtection="1">
      <alignment horizontal="right" vertical="top" wrapText="1"/>
    </xf>
    <xf numFmtId="4" fontId="94" fillId="0" borderId="0" xfId="38" applyNumberFormat="1" applyFont="1" applyFill="1" applyBorder="1" applyAlignment="1" applyProtection="1">
      <alignment horizontal="right" vertical="top" wrapText="1"/>
    </xf>
    <xf numFmtId="2" fontId="94" fillId="0" borderId="0" xfId="38" applyNumberFormat="1" applyFont="1" applyFill="1" applyBorder="1" applyAlignment="1">
      <alignment vertical="top" wrapText="1"/>
    </xf>
    <xf numFmtId="2" fontId="94" fillId="0" borderId="0" xfId="38" applyNumberFormat="1" applyFont="1" applyFill="1" applyBorder="1" applyAlignment="1">
      <alignment vertical="top"/>
    </xf>
    <xf numFmtId="0" fontId="111" fillId="0" borderId="0" xfId="0" applyFont="1" applyAlignment="1">
      <alignment horizontal="left" vertical="top" wrapText="1"/>
    </xf>
    <xf numFmtId="0" fontId="9" fillId="0" borderId="0" xfId="0" applyFont="1" applyBorder="1" applyAlignment="1">
      <alignment horizontal="left" vertical="top"/>
    </xf>
    <xf numFmtId="0" fontId="9" fillId="0" borderId="0" xfId="6" applyFont="1" applyAlignment="1">
      <alignment vertical="top" wrapText="1"/>
    </xf>
    <xf numFmtId="0" fontId="9" fillId="0" borderId="0" xfId="6" applyFont="1" applyAlignment="1">
      <alignment vertical="top"/>
    </xf>
    <xf numFmtId="0" fontId="9" fillId="0" borderId="0" xfId="6" applyFont="1" applyFill="1" applyBorder="1" applyAlignment="1">
      <alignment horizontal="center" vertical="top"/>
    </xf>
    <xf numFmtId="4" fontId="9" fillId="0" borderId="0" xfId="4" applyNumberFormat="1" applyFont="1" applyFill="1" applyAlignment="1"/>
    <xf numFmtId="0" fontId="13" fillId="0" borderId="0" xfId="6" applyAlignment="1"/>
    <xf numFmtId="2" fontId="11" fillId="0" borderId="0" xfId="35" applyFont="1" applyFill="1" applyBorder="1" applyAlignment="1">
      <alignment vertical="top" wrapText="1"/>
    </xf>
    <xf numFmtId="0" fontId="111" fillId="0" borderId="0" xfId="4" applyFont="1" applyAlignment="1">
      <alignment horizontal="center" vertical="top"/>
    </xf>
    <xf numFmtId="0" fontId="112" fillId="0" borderId="0" xfId="4" applyFont="1" applyBorder="1" applyAlignment="1">
      <alignment vertical="top" wrapText="1"/>
    </xf>
    <xf numFmtId="16" fontId="111" fillId="0" borderId="0" xfId="6" applyNumberFormat="1" applyFont="1" applyAlignment="1">
      <alignment horizontal="center" vertical="top"/>
    </xf>
    <xf numFmtId="16" fontId="9" fillId="0" borderId="0" xfId="6" applyNumberFormat="1" applyFont="1" applyFill="1" applyAlignment="1">
      <alignment horizontal="center" vertical="top"/>
    </xf>
    <xf numFmtId="16" fontId="111" fillId="0" borderId="0" xfId="6" applyNumberFormat="1" applyFont="1" applyAlignment="1">
      <alignment horizontal="center" vertical="center"/>
    </xf>
    <xf numFmtId="0" fontId="111" fillId="0" borderId="0" xfId="6" applyFont="1" applyAlignment="1">
      <alignment horizontal="center" vertical="top"/>
    </xf>
    <xf numFmtId="0" fontId="111" fillId="0" borderId="0" xfId="0" applyFont="1" applyAlignment="1">
      <alignment vertical="top" wrapText="1"/>
    </xf>
    <xf numFmtId="4" fontId="111" fillId="0" borderId="0" xfId="0" applyNumberFormat="1" applyFont="1" applyBorder="1" applyAlignment="1"/>
    <xf numFmtId="0" fontId="111" fillId="0" borderId="0" xfId="0" applyFont="1" applyBorder="1"/>
    <xf numFmtId="0" fontId="111" fillId="0" borderId="0" xfId="0" applyFont="1" applyBorder="1" applyAlignment="1">
      <alignment horizontal="left" vertical="top"/>
    </xf>
    <xf numFmtId="0" fontId="111" fillId="18" borderId="0" xfId="6" applyFont="1" applyFill="1" applyBorder="1" applyAlignment="1">
      <alignment horizontal="center" vertical="center"/>
    </xf>
    <xf numFmtId="4" fontId="111" fillId="0" borderId="0" xfId="0" applyNumberFormat="1" applyFont="1" applyFill="1"/>
    <xf numFmtId="0" fontId="111" fillId="0" borderId="0" xfId="6" applyFont="1" applyFill="1" applyBorder="1" applyAlignment="1">
      <alignment horizontal="left" wrapText="1"/>
    </xf>
    <xf numFmtId="4" fontId="9" fillId="0" borderId="0" xfId="6" applyNumberFormat="1" applyFont="1" applyFill="1" applyAlignment="1">
      <alignment horizontal="right"/>
    </xf>
    <xf numFmtId="0" fontId="9" fillId="0" borderId="0" xfId="33" applyFont="1" applyFill="1" applyBorder="1" applyAlignment="1">
      <alignment horizontal="justify" vertical="top" wrapText="1"/>
    </xf>
    <xf numFmtId="4" fontId="9" fillId="0" borderId="0" xfId="32" applyNumberFormat="1" applyFont="1" applyFill="1" applyAlignment="1"/>
    <xf numFmtId="0" fontId="0" fillId="0" borderId="0" xfId="0" applyFill="1" applyAlignment="1">
      <alignment horizontal="justify" vertical="top" wrapText="1"/>
    </xf>
    <xf numFmtId="0" fontId="9" fillId="0" borderId="0" xfId="32" applyFont="1"/>
    <xf numFmtId="0" fontId="9" fillId="0" borderId="0" xfId="6" applyFont="1" applyBorder="1" applyAlignment="1">
      <alignment horizontal="center" vertical="top"/>
    </xf>
    <xf numFmtId="0" fontId="9" fillId="0" borderId="0" xfId="6" applyFont="1" applyAlignment="1">
      <alignment horizontal="center" vertical="top"/>
    </xf>
    <xf numFmtId="4" fontId="9" fillId="0" borderId="0" xfId="6" applyNumberFormat="1" applyFont="1" applyAlignment="1">
      <alignment horizontal="right"/>
    </xf>
    <xf numFmtId="0" fontId="9" fillId="0" borderId="0" xfId="6" applyFont="1"/>
    <xf numFmtId="0" fontId="9" fillId="21" borderId="0" xfId="6" applyFont="1" applyFill="1" applyBorder="1" applyAlignment="1">
      <alignment horizontal="center" vertical="top"/>
    </xf>
    <xf numFmtId="0" fontId="111" fillId="0" borderId="0" xfId="0" applyFont="1" applyBorder="1" applyAlignment="1">
      <alignment horizontal="justify" vertical="top"/>
    </xf>
    <xf numFmtId="4" fontId="111" fillId="0" borderId="0" xfId="0" applyNumberFormat="1" applyFont="1" applyFill="1" applyBorder="1" applyAlignment="1"/>
    <xf numFmtId="2" fontId="52" fillId="0" borderId="0" xfId="0" applyNumberFormat="1" applyFont="1" applyFill="1" applyBorder="1" applyAlignment="1">
      <alignment horizontal="right"/>
    </xf>
    <xf numFmtId="2" fontId="111" fillId="0" borderId="0" xfId="0" applyNumberFormat="1" applyFont="1" applyFill="1" applyBorder="1" applyAlignment="1">
      <alignment horizontal="right"/>
    </xf>
    <xf numFmtId="2" fontId="52" fillId="0" borderId="0" xfId="18" applyNumberFormat="1" applyFont="1" applyFill="1" applyBorder="1" applyAlignment="1">
      <alignment horizontal="center" vertical="top" wrapText="1"/>
    </xf>
    <xf numFmtId="0" fontId="52" fillId="0" borderId="0" xfId="0" applyFont="1" applyFill="1" applyBorder="1" applyAlignment="1">
      <alignment vertical="top"/>
    </xf>
    <xf numFmtId="0" fontId="52" fillId="0" borderId="0" xfId="0" applyFont="1" applyFill="1" applyAlignment="1">
      <alignment vertical="top"/>
    </xf>
    <xf numFmtId="164" fontId="9" fillId="0" borderId="0" xfId="2" applyNumberFormat="1" applyFont="1" applyProtection="1">
      <protection locked="0"/>
    </xf>
    <xf numFmtId="164" fontId="19" fillId="0" borderId="8" xfId="0" applyNumberFormat="1" applyFont="1" applyBorder="1" applyAlignment="1" applyProtection="1">
      <alignment horizontal="right" vertical="center"/>
      <protection locked="0"/>
    </xf>
    <xf numFmtId="164" fontId="10" fillId="0" borderId="0" xfId="2" applyNumberFormat="1" applyFont="1" applyProtection="1">
      <protection locked="0"/>
    </xf>
    <xf numFmtId="164" fontId="10" fillId="12" borderId="0" xfId="0" applyNumberFormat="1" applyFont="1" applyFill="1" applyAlignment="1" applyProtection="1">
      <alignment horizontal="right"/>
      <protection locked="0"/>
    </xf>
    <xf numFmtId="0" fontId="9" fillId="0" borderId="0" xfId="0" applyFont="1" applyBorder="1" applyAlignment="1" applyProtection="1">
      <alignment vertical="top"/>
      <protection locked="0"/>
    </xf>
    <xf numFmtId="164" fontId="9" fillId="0" borderId="0" xfId="0" applyNumberFormat="1" applyFont="1" applyFill="1" applyBorder="1" applyAlignment="1" applyProtection="1">
      <protection locked="0"/>
    </xf>
    <xf numFmtId="164" fontId="7" fillId="2" borderId="0" xfId="0" applyNumberFormat="1" applyFont="1" applyFill="1" applyBorder="1" applyAlignment="1" applyProtection="1">
      <alignment horizontal="right" wrapText="1"/>
      <protection locked="0"/>
    </xf>
    <xf numFmtId="164" fontId="7" fillId="0" borderId="0" xfId="0" applyNumberFormat="1" applyFont="1" applyFill="1" applyBorder="1" applyAlignment="1" applyProtection="1">
      <alignment horizontal="right" wrapText="1"/>
      <protection locked="0"/>
    </xf>
    <xf numFmtId="164" fontId="9" fillId="0" borderId="0" xfId="0" applyNumberFormat="1" applyFont="1" applyBorder="1" applyProtection="1">
      <protection locked="0"/>
    </xf>
    <xf numFmtId="4" fontId="9" fillId="0" borderId="0" xfId="0" applyNumberFormat="1" applyFont="1" applyFill="1" applyBorder="1" applyAlignment="1" applyProtection="1">
      <alignment vertical="top"/>
      <protection locked="0"/>
    </xf>
    <xf numFmtId="164" fontId="13" fillId="0" borderId="0" xfId="0" applyNumberFormat="1" applyFont="1" applyFill="1" applyBorder="1" applyAlignment="1" applyProtection="1">
      <alignment horizontal="left"/>
      <protection locked="0"/>
    </xf>
    <xf numFmtId="164" fontId="7" fillId="2" borderId="0" xfId="0" applyNumberFormat="1" applyFont="1" applyFill="1" applyBorder="1" applyAlignment="1" applyProtection="1">
      <alignment horizontal="right"/>
      <protection locked="0"/>
    </xf>
    <xf numFmtId="164" fontId="7" fillId="0" borderId="0" xfId="0" applyNumberFormat="1" applyFont="1" applyFill="1" applyBorder="1" applyAlignment="1" applyProtection="1">
      <alignment horizontal="right"/>
      <protection locked="0"/>
    </xf>
    <xf numFmtId="164" fontId="9" fillId="0" borderId="0" xfId="0" applyNumberFormat="1" applyFont="1" applyFill="1" applyBorder="1" applyProtection="1">
      <protection locked="0"/>
    </xf>
    <xf numFmtId="164" fontId="9" fillId="0" borderId="7" xfId="0" applyNumberFormat="1" applyFont="1" applyFill="1" applyBorder="1" applyAlignment="1" applyProtection="1">
      <protection locked="0"/>
    </xf>
    <xf numFmtId="164" fontId="9" fillId="0" borderId="0" xfId="0" applyNumberFormat="1" applyFont="1" applyFill="1" applyBorder="1" applyAlignment="1" applyProtection="1">
      <alignment horizontal="right"/>
      <protection locked="0"/>
    </xf>
    <xf numFmtId="164" fontId="9" fillId="2" borderId="0" xfId="0" applyNumberFormat="1" applyFont="1" applyFill="1" applyBorder="1" applyAlignment="1" applyProtection="1">
      <alignment horizontal="right" vertical="top"/>
      <protection locked="0"/>
    </xf>
    <xf numFmtId="164" fontId="9" fillId="2" borderId="0" xfId="0" applyNumberFormat="1" applyFont="1" applyFill="1" applyBorder="1" applyAlignment="1" applyProtection="1">
      <alignment horizontal="right"/>
      <protection locked="0"/>
    </xf>
    <xf numFmtId="164" fontId="26" fillId="0" borderId="0" xfId="0" applyNumberFormat="1" applyFont="1" applyFill="1" applyBorder="1" applyAlignment="1" applyProtection="1">
      <alignment horizontal="right"/>
      <protection locked="0"/>
    </xf>
    <xf numFmtId="164" fontId="10" fillId="12" borderId="0" xfId="6" applyNumberFormat="1" applyFont="1" applyFill="1" applyAlignment="1" applyProtection="1">
      <alignment horizontal="right"/>
      <protection locked="0"/>
    </xf>
    <xf numFmtId="164" fontId="9" fillId="0" borderId="0" xfId="6" applyNumberFormat="1" applyFont="1" applyFill="1" applyBorder="1" applyAlignment="1" applyProtection="1">
      <protection locked="0"/>
    </xf>
    <xf numFmtId="164" fontId="9" fillId="0" borderId="11" xfId="6" applyNumberFormat="1" applyFont="1" applyFill="1" applyBorder="1" applyProtection="1">
      <protection locked="0"/>
    </xf>
    <xf numFmtId="164" fontId="9" fillId="0" borderId="0" xfId="6" applyNumberFormat="1" applyFont="1" applyAlignment="1" applyProtection="1">
      <alignment horizontal="right"/>
      <protection locked="0"/>
    </xf>
    <xf numFmtId="164" fontId="9" fillId="0" borderId="0" xfId="3" applyNumberFormat="1" applyFont="1" applyFill="1" applyAlignment="1" applyProtection="1">
      <alignment horizontal="right"/>
      <protection locked="0"/>
    </xf>
    <xf numFmtId="164" fontId="9" fillId="0" borderId="0" xfId="4" applyNumberFormat="1" applyFont="1" applyFill="1" applyProtection="1">
      <protection locked="0"/>
    </xf>
    <xf numFmtId="164" fontId="9" fillId="11" borderId="0" xfId="4" applyNumberFormat="1" applyFont="1" applyFill="1" applyProtection="1">
      <protection locked="0"/>
    </xf>
    <xf numFmtId="164" fontId="9" fillId="0" borderId="0" xfId="6" applyNumberFormat="1" applyFont="1" applyProtection="1">
      <protection locked="0"/>
    </xf>
    <xf numFmtId="164" fontId="9" fillId="2" borderId="0" xfId="6" applyNumberFormat="1" applyFont="1" applyFill="1" applyAlignment="1" applyProtection="1">
      <alignment horizontal="right"/>
      <protection locked="0"/>
    </xf>
    <xf numFmtId="164" fontId="9" fillId="0" borderId="0" xfId="6" applyNumberFormat="1" applyFont="1" applyFill="1" applyProtection="1">
      <protection locked="0"/>
    </xf>
    <xf numFmtId="164" fontId="9" fillId="0" borderId="0" xfId="4" applyNumberFormat="1" applyFont="1" applyFill="1" applyAlignment="1" applyProtection="1">
      <alignment horizontal="right"/>
      <protection locked="0"/>
    </xf>
    <xf numFmtId="164" fontId="10" fillId="0" borderId="7" xfId="6" applyNumberFormat="1" applyFont="1" applyFill="1" applyBorder="1" applyAlignment="1" applyProtection="1">
      <alignment vertical="center"/>
      <protection locked="0"/>
    </xf>
    <xf numFmtId="164" fontId="10" fillId="15" borderId="0" xfId="6" applyNumberFormat="1" applyFont="1" applyFill="1" applyAlignment="1" applyProtection="1">
      <alignment horizontal="right"/>
      <protection locked="0"/>
    </xf>
    <xf numFmtId="164" fontId="9" fillId="0" borderId="0" xfId="6" applyNumberFormat="1" applyFont="1" applyBorder="1" applyAlignment="1" applyProtection="1">
      <protection locked="0"/>
    </xf>
    <xf numFmtId="164" fontId="9" fillId="0" borderId="11" xfId="6" applyNumberFormat="1" applyFont="1" applyBorder="1" applyProtection="1">
      <protection locked="0"/>
    </xf>
    <xf numFmtId="164" fontId="9" fillId="0" borderId="0" xfId="31" applyNumberFormat="1" applyFont="1" applyAlignment="1" applyProtection="1">
      <alignment horizontal="right"/>
      <protection locked="0"/>
    </xf>
    <xf numFmtId="164" fontId="9" fillId="0" borderId="0" xfId="32" applyNumberFormat="1" applyFont="1" applyProtection="1">
      <protection locked="0"/>
    </xf>
    <xf numFmtId="164" fontId="9" fillId="16" borderId="0" xfId="32" applyNumberFormat="1" applyFont="1" applyFill="1" applyProtection="1">
      <protection locked="0"/>
    </xf>
    <xf numFmtId="164" fontId="9" fillId="0" borderId="0" xfId="32" applyNumberFormat="1" applyFont="1" applyAlignment="1" applyProtection="1">
      <alignment horizontal="right"/>
      <protection locked="0"/>
    </xf>
    <xf numFmtId="164" fontId="10" fillId="0" borderId="7" xfId="6" applyNumberFormat="1" applyFont="1" applyBorder="1" applyAlignment="1" applyProtection="1">
      <alignment vertical="center"/>
      <protection locked="0"/>
    </xf>
    <xf numFmtId="0" fontId="13" fillId="0" borderId="0" xfId="6" applyAlignment="1" applyProtection="1">
      <protection locked="0"/>
    </xf>
    <xf numFmtId="4" fontId="9" fillId="0" borderId="0" xfId="6" applyNumberFormat="1" applyFont="1" applyProtection="1">
      <protection locked="0"/>
    </xf>
    <xf numFmtId="164" fontId="9" fillId="0" borderId="0" xfId="6" applyNumberFormat="1" applyFont="1" applyFill="1" applyAlignment="1" applyProtection="1">
      <alignment horizontal="right"/>
      <protection locked="0"/>
    </xf>
    <xf numFmtId="164" fontId="10" fillId="0" borderId="7" xfId="6" applyNumberFormat="1" applyFont="1" applyFill="1" applyBorder="1" applyAlignment="1" applyProtection="1">
      <protection locked="0"/>
    </xf>
    <xf numFmtId="164" fontId="9" fillId="0" borderId="0" xfId="4" applyNumberFormat="1" applyFont="1" applyAlignment="1" applyProtection="1">
      <alignment vertical="top"/>
      <protection locked="0"/>
    </xf>
    <xf numFmtId="164" fontId="9" fillId="33" borderId="0" xfId="4" applyNumberFormat="1" applyFont="1" applyFill="1" applyAlignment="1" applyProtection="1">
      <alignment vertical="top"/>
      <protection locked="0"/>
    </xf>
    <xf numFmtId="164" fontId="9" fillId="0" borderId="0" xfId="6" applyNumberFormat="1" applyFont="1" applyAlignment="1" applyProtection="1">
      <alignment vertical="top"/>
      <protection locked="0"/>
    </xf>
    <xf numFmtId="164" fontId="9" fillId="34" borderId="0" xfId="6" applyNumberFormat="1" applyFont="1" applyFill="1" applyAlignment="1" applyProtection="1">
      <alignment horizontal="right" vertical="top"/>
      <protection locked="0"/>
    </xf>
    <xf numFmtId="164" fontId="9" fillId="0" borderId="0" xfId="6" applyNumberFormat="1" applyFont="1" applyFill="1" applyAlignment="1" applyProtection="1">
      <alignment horizontal="right" vertical="top"/>
      <protection locked="0"/>
    </xf>
    <xf numFmtId="175" fontId="9" fillId="0" borderId="0" xfId="32" applyNumberFormat="1" applyFont="1" applyProtection="1">
      <protection locked="0"/>
    </xf>
    <xf numFmtId="175" fontId="9" fillId="0" borderId="0" xfId="6" applyNumberFormat="1" applyFont="1" applyProtection="1">
      <protection locked="0"/>
    </xf>
    <xf numFmtId="175" fontId="9" fillId="34" borderId="0" xfId="6" applyNumberFormat="1" applyFont="1" applyFill="1" applyAlignment="1" applyProtection="1">
      <alignment horizontal="right"/>
      <protection locked="0"/>
    </xf>
    <xf numFmtId="164" fontId="9" fillId="0" borderId="0" xfId="4" applyNumberFormat="1" applyFont="1" applyAlignment="1" applyProtection="1">
      <alignment horizontal="right" vertical="top"/>
      <protection locked="0"/>
    </xf>
    <xf numFmtId="164" fontId="9" fillId="0" borderId="0" xfId="4" applyNumberFormat="1" applyFont="1" applyProtection="1">
      <protection locked="0"/>
    </xf>
    <xf numFmtId="164" fontId="9" fillId="34" borderId="0" xfId="6" applyNumberFormat="1" applyFont="1" applyFill="1" applyAlignment="1" applyProtection="1">
      <alignment horizontal="right"/>
      <protection locked="0"/>
    </xf>
    <xf numFmtId="164" fontId="9" fillId="33" borderId="0" xfId="4" applyNumberFormat="1" applyFont="1" applyFill="1" applyProtection="1">
      <protection locked="0"/>
    </xf>
    <xf numFmtId="164" fontId="9" fillId="0" borderId="0" xfId="4" applyNumberFormat="1" applyFont="1" applyAlignment="1" applyProtection="1">
      <alignment horizontal="right"/>
      <protection locked="0"/>
    </xf>
    <xf numFmtId="164" fontId="9" fillId="16" borderId="0" xfId="4" applyNumberFormat="1" applyFont="1" applyFill="1" applyProtection="1">
      <protection locked="0"/>
    </xf>
    <xf numFmtId="164" fontId="7" fillId="2" borderId="22" xfId="0" applyNumberFormat="1" applyFont="1" applyFill="1" applyBorder="1" applyAlignment="1" applyProtection="1">
      <alignment horizontal="right" wrapText="1"/>
      <protection locked="0"/>
    </xf>
    <xf numFmtId="164" fontId="9" fillId="16" borderId="0" xfId="6" applyNumberFormat="1" applyFont="1" applyFill="1" applyProtection="1">
      <protection locked="0"/>
    </xf>
    <xf numFmtId="164" fontId="19" fillId="0" borderId="8" xfId="6" applyNumberFormat="1" applyFont="1" applyBorder="1" applyAlignment="1" applyProtection="1">
      <alignment horizontal="right" vertical="center"/>
      <protection locked="0"/>
    </xf>
    <xf numFmtId="164" fontId="9" fillId="0" borderId="0" xfId="3" applyNumberFormat="1" applyFont="1" applyAlignment="1" applyProtection="1">
      <alignment horizontal="right"/>
      <protection locked="0"/>
    </xf>
    <xf numFmtId="164" fontId="7" fillId="0" borderId="22" xfId="0" applyNumberFormat="1" applyFont="1" applyFill="1" applyBorder="1" applyAlignment="1" applyProtection="1">
      <alignment horizontal="right" wrapText="1"/>
      <protection locked="0"/>
    </xf>
    <xf numFmtId="164" fontId="9" fillId="0" borderId="0" xfId="6" applyNumberFormat="1" applyFont="1" applyBorder="1" applyProtection="1">
      <protection locked="0"/>
    </xf>
    <xf numFmtId="164" fontId="9" fillId="2" borderId="0" xfId="6" applyNumberFormat="1" applyFont="1" applyFill="1" applyBorder="1" applyAlignment="1" applyProtection="1">
      <alignment horizontal="right"/>
      <protection locked="0"/>
    </xf>
    <xf numFmtId="4" fontId="9" fillId="0" borderId="0" xfId="6" applyNumberFormat="1" applyFont="1" applyAlignment="1" applyProtection="1">
      <alignment horizontal="right"/>
      <protection locked="0"/>
    </xf>
    <xf numFmtId="164" fontId="10" fillId="0" borderId="7" xfId="6" applyNumberFormat="1" applyFont="1" applyBorder="1" applyAlignment="1" applyProtection="1">
      <protection locked="0"/>
    </xf>
    <xf numFmtId="4" fontId="9" fillId="2" borderId="0" xfId="6" applyNumberFormat="1" applyFont="1" applyFill="1" applyAlignment="1" applyProtection="1">
      <alignment horizontal="right"/>
      <protection locked="0"/>
    </xf>
    <xf numFmtId="164" fontId="111" fillId="0" borderId="0" xfId="6" applyNumberFormat="1" applyFont="1" applyFill="1" applyAlignment="1" applyProtection="1">
      <alignment horizontal="right"/>
      <protection locked="0"/>
    </xf>
    <xf numFmtId="164" fontId="9" fillId="0" borderId="10" xfId="6" applyNumberFormat="1" applyFont="1" applyBorder="1" applyAlignment="1" applyProtection="1">
      <protection locked="0"/>
    </xf>
    <xf numFmtId="164" fontId="111" fillId="0" borderId="0" xfId="6" applyNumberFormat="1" applyFont="1" applyProtection="1">
      <protection locked="0"/>
    </xf>
    <xf numFmtId="164" fontId="9" fillId="0" borderId="10" xfId="6" applyNumberFormat="1" applyFont="1" applyBorder="1" applyAlignment="1" applyProtection="1">
      <alignment vertical="center"/>
      <protection locked="0"/>
    </xf>
    <xf numFmtId="164" fontId="10" fillId="0" borderId="13" xfId="6" applyNumberFormat="1" applyFont="1" applyBorder="1" applyAlignment="1" applyProtection="1">
      <alignment vertical="center"/>
      <protection locked="0"/>
    </xf>
    <xf numFmtId="164" fontId="10" fillId="0" borderId="10" xfId="6" applyNumberFormat="1" applyFont="1" applyBorder="1" applyAlignment="1" applyProtection="1">
      <protection locked="0"/>
    </xf>
    <xf numFmtId="164" fontId="10" fillId="23" borderId="0" xfId="0" applyNumberFormat="1" applyFont="1" applyFill="1" applyAlignment="1" applyProtection="1">
      <alignment horizontal="right"/>
      <protection locked="0"/>
    </xf>
    <xf numFmtId="164" fontId="9" fillId="0" borderId="0" xfId="0" applyNumberFormat="1" applyFont="1" applyBorder="1" applyAlignment="1" applyProtection="1">
      <protection locked="0"/>
    </xf>
    <xf numFmtId="164" fontId="9" fillId="0" borderId="8" xfId="4" applyNumberFormat="1" applyFont="1" applyBorder="1" applyAlignment="1" applyProtection="1">
      <alignment horizontal="center"/>
      <protection locked="0"/>
    </xf>
    <xf numFmtId="164" fontId="9" fillId="0" borderId="11" xfId="0" applyNumberFormat="1" applyFont="1" applyBorder="1" applyProtection="1">
      <protection locked="0"/>
    </xf>
    <xf numFmtId="164" fontId="9" fillId="0" borderId="0" xfId="0" applyNumberFormat="1" applyFont="1" applyAlignment="1" applyProtection="1">
      <alignment horizontal="right"/>
      <protection locked="0"/>
    </xf>
    <xf numFmtId="164" fontId="9" fillId="24" borderId="0" xfId="0" applyNumberFormat="1" applyFont="1" applyFill="1" applyAlignment="1" applyProtection="1">
      <alignment horizontal="right"/>
      <protection locked="0"/>
    </xf>
    <xf numFmtId="164" fontId="9" fillId="0" borderId="0" xfId="0" applyNumberFormat="1" applyFont="1" applyProtection="1">
      <protection locked="0"/>
    </xf>
    <xf numFmtId="164" fontId="9" fillId="0" borderId="10" xfId="0" applyNumberFormat="1" applyFont="1" applyBorder="1" applyAlignment="1" applyProtection="1">
      <protection locked="0"/>
    </xf>
    <xf numFmtId="164" fontId="9" fillId="33" borderId="0" xfId="32" applyNumberFormat="1" applyFont="1" applyFill="1" applyProtection="1">
      <protection locked="0"/>
    </xf>
    <xf numFmtId="164" fontId="111" fillId="0" borderId="0" xfId="6" applyNumberFormat="1" applyFont="1" applyAlignment="1" applyProtection="1">
      <alignment horizontal="right"/>
      <protection locked="0"/>
    </xf>
    <xf numFmtId="164" fontId="9" fillId="2" borderId="0" xfId="0" applyNumberFormat="1" applyFont="1" applyFill="1" applyAlignment="1" applyProtection="1">
      <alignment horizontal="right"/>
      <protection locked="0"/>
    </xf>
    <xf numFmtId="4" fontId="9" fillId="0" borderId="0" xfId="32" applyNumberFormat="1" applyFont="1" applyProtection="1">
      <protection locked="0"/>
    </xf>
    <xf numFmtId="4" fontId="9" fillId="0" borderId="0" xfId="6" applyNumberFormat="1" applyFont="1" applyFill="1" applyAlignment="1" applyProtection="1">
      <alignment horizontal="right"/>
      <protection locked="0"/>
    </xf>
    <xf numFmtId="4" fontId="9" fillId="34" borderId="0" xfId="6" applyNumberFormat="1" applyFont="1" applyFill="1" applyAlignment="1" applyProtection="1">
      <alignment horizontal="right"/>
      <protection locked="0"/>
    </xf>
    <xf numFmtId="164" fontId="11" fillId="0" borderId="0" xfId="0" applyNumberFormat="1" applyFont="1" applyBorder="1" applyAlignment="1" applyProtection="1">
      <alignment horizontal="right" wrapText="1"/>
      <protection locked="0"/>
    </xf>
    <xf numFmtId="164" fontId="11" fillId="0" borderId="0" xfId="0" applyNumberFormat="1" applyFont="1" applyFill="1" applyBorder="1" applyAlignment="1" applyProtection="1">
      <alignment horizontal="right" wrapText="1"/>
      <protection locked="0"/>
    </xf>
    <xf numFmtId="164" fontId="40" fillId="0" borderId="0" xfId="0" applyNumberFormat="1" applyFont="1" applyFill="1" applyBorder="1" applyAlignment="1" applyProtection="1">
      <alignment horizontal="justify" vertical="top" wrapText="1"/>
      <protection locked="0"/>
    </xf>
    <xf numFmtId="164" fontId="11" fillId="0" borderId="0" xfId="4" applyNumberFormat="1" applyFont="1" applyBorder="1" applyAlignment="1" applyProtection="1">
      <alignment horizontal="right"/>
      <protection locked="0"/>
    </xf>
    <xf numFmtId="164" fontId="11" fillId="0" borderId="0" xfId="4" applyNumberFormat="1" applyFont="1" applyAlignment="1" applyProtection="1">
      <alignment horizontal="right"/>
      <protection locked="0"/>
    </xf>
    <xf numFmtId="164" fontId="9" fillId="0" borderId="0" xfId="4" applyNumberFormat="1" applyFont="1" applyFill="1" applyAlignment="1" applyProtection="1">
      <alignment vertical="top"/>
      <protection locked="0"/>
    </xf>
    <xf numFmtId="164" fontId="9" fillId="2" borderId="0" xfId="6" applyNumberFormat="1" applyFont="1" applyFill="1" applyAlignment="1" applyProtection="1">
      <alignment horizontal="right" vertical="top"/>
      <protection locked="0"/>
    </xf>
    <xf numFmtId="164" fontId="0" fillId="0" borderId="0" xfId="0" applyNumberFormat="1" applyProtection="1">
      <protection locked="0"/>
    </xf>
    <xf numFmtId="164" fontId="9" fillId="0" borderId="0" xfId="6" applyNumberFormat="1" applyFont="1" applyFill="1" applyAlignment="1" applyProtection="1">
      <alignment vertical="top"/>
      <protection locked="0"/>
    </xf>
    <xf numFmtId="164" fontId="9" fillId="11" borderId="0" xfId="6" applyNumberFormat="1" applyFont="1" applyFill="1" applyAlignment="1" applyProtection="1">
      <alignment vertical="top"/>
      <protection locked="0"/>
    </xf>
    <xf numFmtId="164" fontId="9" fillId="11" borderId="0" xfId="4" applyNumberFormat="1" applyFont="1" applyFill="1" applyAlignment="1" applyProtection="1">
      <alignment vertical="top"/>
      <protection locked="0"/>
    </xf>
    <xf numFmtId="164" fontId="9" fillId="0" borderId="0" xfId="4" applyNumberFormat="1" applyFont="1" applyFill="1" applyAlignment="1" applyProtection="1">
      <alignment horizontal="right" vertical="top"/>
      <protection locked="0"/>
    </xf>
    <xf numFmtId="164" fontId="10" fillId="0" borderId="0" xfId="0" applyNumberFormat="1" applyFont="1" applyBorder="1" applyProtection="1">
      <protection locked="0"/>
    </xf>
    <xf numFmtId="164" fontId="9" fillId="2" borderId="0" xfId="0" applyNumberFormat="1" applyFont="1" applyFill="1" applyBorder="1" applyAlignment="1" applyProtection="1">
      <alignment horizontal="right" vertical="center"/>
      <protection locked="0"/>
    </xf>
    <xf numFmtId="164" fontId="9" fillId="0" borderId="0" xfId="0" applyNumberFormat="1" applyFont="1" applyBorder="1" applyAlignment="1" applyProtection="1">
      <alignment horizontal="center"/>
      <protection locked="0"/>
    </xf>
    <xf numFmtId="164" fontId="9" fillId="2" borderId="0" xfId="0" applyNumberFormat="1" applyFont="1" applyFill="1" applyBorder="1" applyAlignment="1" applyProtection="1">
      <alignment horizontal="center"/>
      <protection locked="0"/>
    </xf>
    <xf numFmtId="164" fontId="9" fillId="2" borderId="0" xfId="0" applyNumberFormat="1" applyFont="1" applyFill="1" applyBorder="1" applyAlignment="1" applyProtection="1">
      <alignment vertical="center"/>
      <protection locked="0"/>
    </xf>
    <xf numFmtId="164" fontId="9" fillId="2" borderId="0" xfId="0" applyNumberFormat="1" applyFont="1" applyFill="1" applyBorder="1" applyAlignment="1" applyProtection="1">
      <alignment horizontal="center" vertical="center"/>
      <protection locked="0"/>
    </xf>
    <xf numFmtId="164" fontId="9" fillId="2" borderId="0" xfId="0" applyNumberFormat="1" applyFont="1" applyFill="1" applyBorder="1" applyAlignment="1" applyProtection="1">
      <alignment horizontal="center" vertical="top"/>
      <protection locked="0"/>
    </xf>
    <xf numFmtId="164" fontId="9" fillId="0" borderId="0" xfId="0" applyNumberFormat="1" applyFont="1" applyBorder="1" applyAlignment="1" applyProtection="1">
      <alignment horizontal="center" vertical="top"/>
      <protection locked="0"/>
    </xf>
    <xf numFmtId="164" fontId="9" fillId="0" borderId="0" xfId="0" applyNumberFormat="1" applyFont="1" applyFill="1" applyBorder="1" applyAlignment="1" applyProtection="1">
      <alignment horizontal="center"/>
      <protection locked="0"/>
    </xf>
    <xf numFmtId="164" fontId="52" fillId="0" borderId="0" xfId="0" applyNumberFormat="1" applyFont="1" applyBorder="1" applyAlignment="1" applyProtection="1">
      <protection locked="0"/>
    </xf>
    <xf numFmtId="164" fontId="52" fillId="2" borderId="0" xfId="0" applyNumberFormat="1" applyFont="1" applyFill="1" applyBorder="1" applyAlignment="1" applyProtection="1">
      <protection locked="0"/>
    </xf>
    <xf numFmtId="164" fontId="111" fillId="0" borderId="0" xfId="0" applyNumberFormat="1" applyFont="1" applyFill="1" applyBorder="1" applyAlignment="1" applyProtection="1">
      <protection locked="0"/>
    </xf>
    <xf numFmtId="164" fontId="52" fillId="2" borderId="0" xfId="0" applyNumberFormat="1" applyFont="1" applyFill="1" applyBorder="1" applyAlignment="1" applyProtection="1">
      <alignment vertical="top"/>
      <protection locked="0"/>
    </xf>
    <xf numFmtId="164" fontId="52" fillId="0" borderId="0" xfId="0" applyNumberFormat="1" applyFont="1" applyFill="1" applyBorder="1" applyAlignment="1" applyProtection="1">
      <protection locked="0"/>
    </xf>
    <xf numFmtId="164" fontId="52" fillId="2" borderId="0" xfId="0" applyNumberFormat="1" applyFont="1" applyFill="1" applyAlignment="1" applyProtection="1">
      <alignment vertical="top"/>
      <protection locked="0"/>
    </xf>
    <xf numFmtId="164" fontId="52" fillId="0" borderId="0" xfId="0" applyNumberFormat="1" applyFont="1" applyAlignment="1" applyProtection="1">
      <alignment vertical="top"/>
      <protection locked="0"/>
    </xf>
    <xf numFmtId="164" fontId="52" fillId="0" borderId="0" xfId="0" applyNumberFormat="1" applyFont="1" applyBorder="1" applyAlignment="1" applyProtection="1">
      <alignment vertical="top"/>
      <protection locked="0"/>
    </xf>
    <xf numFmtId="164" fontId="52" fillId="0" borderId="0" xfId="0" applyNumberFormat="1" applyFont="1" applyFill="1" applyAlignment="1" applyProtection="1">
      <alignment vertical="top"/>
      <protection locked="0"/>
    </xf>
    <xf numFmtId="164" fontId="52" fillId="2" borderId="0" xfId="0" applyNumberFormat="1" applyFont="1" applyFill="1" applyBorder="1" applyAlignment="1" applyProtection="1">
      <alignment vertical="center"/>
      <protection locked="0"/>
    </xf>
    <xf numFmtId="164" fontId="52" fillId="2" borderId="0" xfId="20" applyNumberFormat="1" applyFont="1" applyFill="1" applyBorder="1" applyAlignment="1" applyProtection="1">
      <alignment vertical="top"/>
      <protection locked="0"/>
    </xf>
    <xf numFmtId="164" fontId="52" fillId="0" borderId="0" xfId="20" applyNumberFormat="1" applyFont="1" applyBorder="1" applyAlignment="1" applyProtection="1">
      <alignment horizontal="right"/>
      <protection locked="0"/>
    </xf>
    <xf numFmtId="164" fontId="52" fillId="0" borderId="0" xfId="20" applyNumberFormat="1" applyFont="1" applyBorder="1" applyAlignment="1" applyProtection="1">
      <protection locked="0"/>
    </xf>
    <xf numFmtId="164" fontId="52" fillId="0" borderId="0" xfId="20" applyNumberFormat="1" applyFont="1" applyBorder="1" applyAlignment="1" applyProtection="1">
      <alignment vertical="top"/>
      <protection locked="0"/>
    </xf>
    <xf numFmtId="164" fontId="52" fillId="2" borderId="0" xfId="20" applyNumberFormat="1" applyFont="1" applyFill="1" applyBorder="1" applyAlignment="1" applyProtection="1">
      <protection locked="0"/>
    </xf>
    <xf numFmtId="164" fontId="52" fillId="0" borderId="0" xfId="20" applyNumberFormat="1" applyFont="1" applyBorder="1" applyAlignment="1" applyProtection="1">
      <alignment vertical="center"/>
      <protection locked="0"/>
    </xf>
    <xf numFmtId="164" fontId="9" fillId="0" borderId="0" xfId="0" applyNumberFormat="1" applyFont="1" applyBorder="1" applyAlignment="1" applyProtection="1">
      <alignment horizontal="right"/>
      <protection locked="0"/>
    </xf>
    <xf numFmtId="164" fontId="69" fillId="2" borderId="0" xfId="0" applyNumberFormat="1" applyFont="1" applyFill="1" applyBorder="1" applyAlignment="1" applyProtection="1">
      <alignment horizontal="center"/>
      <protection locked="0"/>
    </xf>
    <xf numFmtId="164" fontId="69" fillId="0" borderId="0" xfId="0" applyNumberFormat="1" applyFont="1" applyBorder="1" applyProtection="1">
      <protection locked="0"/>
    </xf>
    <xf numFmtId="164" fontId="69" fillId="0" borderId="0" xfId="0" applyNumberFormat="1" applyFont="1" applyBorder="1" applyAlignment="1" applyProtection="1">
      <alignment horizontal="center"/>
      <protection locked="0"/>
    </xf>
    <xf numFmtId="164" fontId="9" fillId="0" borderId="0" xfId="0" applyNumberFormat="1" applyFont="1" applyBorder="1" applyAlignment="1" applyProtection="1">
      <alignment horizontal="right" vertical="center"/>
      <protection locked="0"/>
    </xf>
    <xf numFmtId="164" fontId="9" fillId="0" borderId="0" xfId="0" applyNumberFormat="1" applyFont="1" applyBorder="1" applyAlignment="1" applyProtection="1">
      <alignment horizontal="right" vertical="top"/>
      <protection locked="0"/>
    </xf>
    <xf numFmtId="164" fontId="71" fillId="0" borderId="0" xfId="0" applyNumberFormat="1" applyFont="1" applyAlignment="1" applyProtection="1">
      <alignment vertical="top" wrapText="1"/>
      <protection locked="0"/>
    </xf>
    <xf numFmtId="164" fontId="9" fillId="2" borderId="0" xfId="0" applyNumberFormat="1" applyFont="1" applyFill="1" applyBorder="1" applyAlignment="1" applyProtection="1">
      <protection locked="0"/>
    </xf>
    <xf numFmtId="164" fontId="9" fillId="2" borderId="0" xfId="0" applyNumberFormat="1" applyFont="1" applyFill="1" applyBorder="1" applyAlignment="1" applyProtection="1">
      <alignment vertical="top"/>
      <protection locked="0"/>
    </xf>
    <xf numFmtId="164" fontId="9" fillId="2" borderId="0" xfId="0" applyNumberFormat="1" applyFont="1" applyFill="1" applyAlignment="1" applyProtection="1">
      <alignment vertical="top"/>
      <protection locked="0"/>
    </xf>
    <xf numFmtId="164" fontId="9" fillId="0" borderId="0" xfId="0" applyNumberFormat="1" applyFont="1" applyAlignment="1" applyProtection="1">
      <alignment vertical="top"/>
      <protection locked="0"/>
    </xf>
    <xf numFmtId="164" fontId="71" fillId="0" borderId="0" xfId="0" applyNumberFormat="1" applyFont="1" applyAlignment="1" applyProtection="1">
      <alignment wrapText="1"/>
      <protection locked="0"/>
    </xf>
    <xf numFmtId="164" fontId="9" fillId="0" borderId="0" xfId="0" applyNumberFormat="1" applyFont="1" applyAlignment="1" applyProtection="1">
      <protection locked="0"/>
    </xf>
    <xf numFmtId="164" fontId="9" fillId="2" borderId="0" xfId="20" applyNumberFormat="1" applyFont="1" applyFill="1" applyBorder="1" applyAlignment="1" applyProtection="1">
      <alignment horizontal="right" vertical="top"/>
      <protection locked="0"/>
    </xf>
    <xf numFmtId="164" fontId="9" fillId="0" borderId="0" xfId="20" applyNumberFormat="1" applyFont="1" applyBorder="1" applyAlignment="1" applyProtection="1">
      <alignment horizontal="right" vertical="top"/>
      <protection locked="0"/>
    </xf>
    <xf numFmtId="164" fontId="10" fillId="0" borderId="0" xfId="0" applyNumberFormat="1" applyFont="1" applyFill="1" applyBorder="1" applyAlignment="1" applyProtection="1">
      <alignment horizontal="center" vertical="top"/>
      <protection locked="0"/>
    </xf>
    <xf numFmtId="164" fontId="10" fillId="0" borderId="0" xfId="0" applyNumberFormat="1" applyFont="1" applyFill="1" applyBorder="1" applyAlignment="1" applyProtection="1">
      <alignment horizontal="center"/>
      <protection locked="0"/>
    </xf>
    <xf numFmtId="164" fontId="9" fillId="0" borderId="0" xfId="20" applyNumberFormat="1" applyFont="1" applyBorder="1" applyAlignment="1" applyProtection="1">
      <alignment horizontal="right"/>
      <protection locked="0"/>
    </xf>
    <xf numFmtId="164" fontId="9" fillId="2" borderId="0" xfId="20" applyNumberFormat="1" applyFont="1" applyFill="1" applyBorder="1" applyAlignment="1" applyProtection="1">
      <alignment horizontal="right"/>
      <protection locked="0"/>
    </xf>
    <xf numFmtId="164" fontId="52" fillId="2" borderId="0" xfId="0" applyNumberFormat="1" applyFont="1" applyFill="1" applyBorder="1" applyAlignment="1" applyProtection="1">
      <alignment horizontal="right" vertical="center"/>
      <protection locked="0"/>
    </xf>
    <xf numFmtId="164" fontId="52" fillId="0" borderId="0" xfId="0" applyNumberFormat="1" applyFont="1" applyBorder="1" applyAlignment="1" applyProtection="1">
      <alignment horizontal="right"/>
      <protection locked="0"/>
    </xf>
    <xf numFmtId="164" fontId="52" fillId="2" borderId="0" xfId="0" applyNumberFormat="1" applyFont="1" applyFill="1" applyBorder="1" applyAlignment="1" applyProtection="1">
      <alignment horizontal="right"/>
      <protection locked="0"/>
    </xf>
    <xf numFmtId="164" fontId="52" fillId="2" borderId="0" xfId="0" applyNumberFormat="1" applyFont="1" applyFill="1" applyBorder="1" applyAlignment="1" applyProtection="1">
      <alignment horizontal="right" vertical="top"/>
      <protection locked="0"/>
    </xf>
    <xf numFmtId="164" fontId="52" fillId="0" borderId="0" xfId="0" applyNumberFormat="1" applyFont="1" applyBorder="1" applyAlignment="1" applyProtection="1">
      <alignment horizontal="right" vertical="top"/>
      <protection locked="0"/>
    </xf>
    <xf numFmtId="164" fontId="9" fillId="0" borderId="0" xfId="0" applyNumberFormat="1" applyFont="1" applyBorder="1" applyAlignment="1" applyProtection="1">
      <alignment vertical="top"/>
      <protection locked="0"/>
    </xf>
    <xf numFmtId="164" fontId="69" fillId="0" borderId="0" xfId="0" applyNumberFormat="1" applyFont="1" applyBorder="1" applyAlignment="1" applyProtection="1">
      <alignment vertical="top"/>
      <protection locked="0"/>
    </xf>
    <xf numFmtId="164" fontId="9" fillId="0" borderId="0" xfId="0" applyNumberFormat="1" applyFont="1" applyFill="1" applyAlignment="1" applyProtection="1">
      <alignment vertical="top"/>
      <protection locked="0"/>
    </xf>
    <xf numFmtId="164" fontId="71" fillId="0" borderId="0" xfId="0" applyNumberFormat="1" applyFont="1" applyFill="1" applyAlignment="1" applyProtection="1">
      <alignment wrapText="1"/>
      <protection locked="0"/>
    </xf>
    <xf numFmtId="164" fontId="9" fillId="0" borderId="0" xfId="0" applyNumberFormat="1" applyFont="1" applyFill="1" applyAlignment="1" applyProtection="1">
      <protection locked="0"/>
    </xf>
    <xf numFmtId="164" fontId="9" fillId="0" borderId="0" xfId="0" applyNumberFormat="1" applyFont="1" applyFill="1" applyBorder="1" applyAlignment="1" applyProtection="1">
      <alignment horizontal="right" vertical="center"/>
      <protection locked="0"/>
    </xf>
    <xf numFmtId="164" fontId="9" fillId="0" borderId="0" xfId="0" applyNumberFormat="1" applyFont="1" applyFill="1" applyBorder="1" applyAlignment="1" applyProtection="1">
      <alignment horizontal="right" vertical="top"/>
      <protection locked="0"/>
    </xf>
    <xf numFmtId="164" fontId="9" fillId="0" borderId="0" xfId="20" applyNumberFormat="1" applyFont="1" applyFill="1" applyBorder="1" applyAlignment="1" applyProtection="1">
      <alignment horizontal="right" vertical="top"/>
      <protection locked="0"/>
    </xf>
    <xf numFmtId="164" fontId="9" fillId="0" borderId="0" xfId="20" applyNumberFormat="1" applyFont="1" applyFill="1" applyBorder="1" applyAlignment="1" applyProtection="1">
      <alignment horizontal="right"/>
      <protection locked="0"/>
    </xf>
    <xf numFmtId="164" fontId="52" fillId="0" borderId="0" xfId="0" applyNumberFormat="1" applyFont="1" applyFill="1" applyBorder="1" applyAlignment="1" applyProtection="1">
      <alignment vertical="top"/>
      <protection locked="0"/>
    </xf>
    <xf numFmtId="164" fontId="9" fillId="0" borderId="0" xfId="0" applyNumberFormat="1" applyFont="1" applyFill="1" applyBorder="1" applyAlignment="1" applyProtection="1">
      <alignment horizontal="justify" vertical="top"/>
      <protection locked="0"/>
    </xf>
    <xf numFmtId="164" fontId="9" fillId="2" borderId="0" xfId="0" applyNumberFormat="1" applyFont="1" applyFill="1" applyBorder="1" applyAlignment="1" applyProtection="1">
      <alignment horizontal="justify" vertical="top"/>
      <protection locked="0"/>
    </xf>
    <xf numFmtId="164" fontId="9" fillId="0" borderId="0" xfId="0" applyNumberFormat="1" applyFont="1" applyFill="1" applyBorder="1" applyAlignment="1" applyProtection="1">
      <alignment vertical="top"/>
      <protection locked="0"/>
    </xf>
    <xf numFmtId="164" fontId="52" fillId="2" borderId="0" xfId="28" applyNumberFormat="1" applyFont="1" applyFill="1" applyBorder="1" applyAlignment="1" applyProtection="1">
      <alignment vertical="top"/>
      <protection locked="0"/>
    </xf>
    <xf numFmtId="164" fontId="52" fillId="0" borderId="0" xfId="27" applyNumberFormat="1" applyFont="1" applyFill="1" applyBorder="1" applyAlignment="1" applyProtection="1">
      <alignment horizontal="right" vertical="top"/>
      <protection locked="0"/>
    </xf>
    <xf numFmtId="164" fontId="52" fillId="0" borderId="0" xfId="28" applyNumberFormat="1" applyFont="1" applyFill="1" applyBorder="1" applyAlignment="1" applyProtection="1">
      <alignment vertical="top"/>
      <protection locked="0"/>
    </xf>
    <xf numFmtId="164" fontId="9" fillId="2" borderId="0" xfId="18" applyNumberFormat="1" applyFont="1" applyFill="1" applyBorder="1" applyAlignment="1" applyProtection="1">
      <alignment horizontal="right" vertical="center" wrapText="1"/>
      <protection locked="0"/>
    </xf>
    <xf numFmtId="164" fontId="9" fillId="0" borderId="0" xfId="18" applyNumberFormat="1" applyFont="1" applyFill="1" applyBorder="1" applyAlignment="1" applyProtection="1">
      <alignment horizontal="right" vertical="center" wrapText="1"/>
      <protection locked="0"/>
    </xf>
    <xf numFmtId="164" fontId="9" fillId="0" borderId="0" xfId="18" applyNumberFormat="1" applyFont="1" applyFill="1" applyBorder="1" applyAlignment="1" applyProtection="1">
      <alignment horizontal="right" wrapText="1"/>
      <protection locked="0"/>
    </xf>
    <xf numFmtId="164" fontId="9" fillId="2" borderId="0" xfId="18" applyNumberFormat="1" applyFont="1" applyFill="1" applyBorder="1" applyAlignment="1" applyProtection="1">
      <alignment horizontal="right" vertical="top" wrapText="1"/>
      <protection locked="0"/>
    </xf>
    <xf numFmtId="164" fontId="9" fillId="0" borderId="0" xfId="18" applyNumberFormat="1" applyFont="1" applyFill="1" applyBorder="1" applyAlignment="1" applyProtection="1">
      <alignment horizontal="right" vertical="top" wrapText="1"/>
      <protection locked="0"/>
    </xf>
    <xf numFmtId="164" fontId="9" fillId="2" borderId="0" xfId="0" applyNumberFormat="1" applyFont="1" applyFill="1" applyAlignment="1" applyProtection="1">
      <alignment horizontal="right" vertical="top"/>
      <protection locked="0"/>
    </xf>
    <xf numFmtId="164" fontId="9" fillId="0" borderId="0" xfId="0" applyNumberFormat="1" applyFont="1" applyAlignment="1" applyProtection="1">
      <alignment horizontal="right" vertical="top"/>
      <protection locked="0"/>
    </xf>
    <xf numFmtId="164" fontId="9" fillId="0" borderId="0" xfId="6" applyNumberFormat="1" applyFont="1" applyBorder="1" applyAlignment="1" applyProtection="1">
      <alignment horizontal="right"/>
      <protection locked="0"/>
    </xf>
    <xf numFmtId="164" fontId="9" fillId="0" borderId="0" xfId="6" applyNumberFormat="1" applyFont="1" applyBorder="1" applyAlignment="1" applyProtection="1">
      <alignment horizontal="right" vertical="top"/>
      <protection locked="0"/>
    </xf>
    <xf numFmtId="164" fontId="9" fillId="2" borderId="0" xfId="4" applyNumberFormat="1" applyFont="1" applyFill="1" applyBorder="1" applyAlignment="1" applyProtection="1">
      <alignment horizontal="right"/>
      <protection locked="0"/>
    </xf>
    <xf numFmtId="164" fontId="9" fillId="0" borderId="0" xfId="4" applyNumberFormat="1" applyFont="1" applyFill="1" applyBorder="1" applyAlignment="1" applyProtection="1">
      <alignment horizontal="right"/>
      <protection locked="0"/>
    </xf>
    <xf numFmtId="164" fontId="9" fillId="2" borderId="0" xfId="0" applyNumberFormat="1" applyFont="1" applyFill="1" applyBorder="1" applyProtection="1">
      <protection locked="0"/>
    </xf>
    <xf numFmtId="164" fontId="9" fillId="0" borderId="0" xfId="4" applyNumberFormat="1" applyFont="1" applyBorder="1" applyProtection="1">
      <protection locked="0"/>
    </xf>
    <xf numFmtId="164" fontId="9" fillId="0" borderId="0" xfId="4" applyNumberFormat="1" applyFont="1" applyBorder="1" applyAlignment="1" applyProtection="1">
      <alignment horizontal="right" vertical="top"/>
      <protection locked="0"/>
    </xf>
    <xf numFmtId="164" fontId="9" fillId="0" borderId="0" xfId="4" applyNumberFormat="1" applyFont="1" applyBorder="1" applyAlignment="1" applyProtection="1">
      <alignment horizontal="right"/>
      <protection locked="0"/>
    </xf>
    <xf numFmtId="164" fontId="9" fillId="0" borderId="0" xfId="0" applyNumberFormat="1" applyFont="1" applyFill="1" applyAlignment="1" applyProtection="1">
      <alignment horizontal="right" vertical="top"/>
      <protection locked="0"/>
    </xf>
    <xf numFmtId="164" fontId="9" fillId="0" borderId="0" xfId="0" applyNumberFormat="1" applyFont="1" applyFill="1" applyAlignment="1" applyProtection="1">
      <alignment horizontal="right"/>
      <protection locked="0"/>
    </xf>
    <xf numFmtId="164" fontId="9" fillId="0" borderId="0" xfId="0" applyNumberFormat="1" applyFont="1" applyFill="1" applyAlignment="1" applyProtection="1">
      <alignment horizontal="right" vertical="center"/>
      <protection locked="0"/>
    </xf>
    <xf numFmtId="164" fontId="9" fillId="2" borderId="0" xfId="0" applyNumberFormat="1" applyFont="1" applyFill="1" applyAlignment="1" applyProtection="1">
      <alignment horizontal="right" vertical="top" wrapText="1"/>
      <protection locked="0"/>
    </xf>
    <xf numFmtId="164" fontId="9" fillId="0" borderId="0" xfId="0" applyNumberFormat="1" applyFont="1" applyAlignment="1" applyProtection="1">
      <alignment horizontal="right" vertical="center"/>
      <protection locked="0"/>
    </xf>
    <xf numFmtId="164" fontId="9" fillId="2" borderId="0" xfId="0" applyNumberFormat="1" applyFont="1" applyFill="1" applyProtection="1">
      <protection locked="0"/>
    </xf>
    <xf numFmtId="164" fontId="9" fillId="0" borderId="0" xfId="0" applyNumberFormat="1" applyFont="1" applyFill="1" applyProtection="1">
      <protection locked="0"/>
    </xf>
    <xf numFmtId="0" fontId="117" fillId="0" borderId="0" xfId="37" applyFont="1" applyFill="1" applyBorder="1" applyAlignment="1">
      <alignment horizontal="center" vertical="top"/>
    </xf>
    <xf numFmtId="0" fontId="94" fillId="0" borderId="0" xfId="38" quotePrefix="1" applyFont="1" applyFill="1" applyBorder="1"/>
    <xf numFmtId="1" fontId="94" fillId="0" borderId="0" xfId="38" applyNumberFormat="1" applyFont="1" applyFill="1" applyBorder="1" applyAlignment="1">
      <alignment horizontal="center"/>
    </xf>
    <xf numFmtId="0" fontId="94" fillId="0" borderId="0" xfId="39" quotePrefix="1" applyFont="1" applyFill="1" applyBorder="1" applyAlignment="1">
      <alignment vertical="top" wrapText="1"/>
    </xf>
    <xf numFmtId="2" fontId="94" fillId="0" borderId="0" xfId="35" quotePrefix="1" applyFont="1" applyFill="1" applyBorder="1" applyAlignment="1">
      <alignment vertical="center" wrapText="1"/>
    </xf>
    <xf numFmtId="0" fontId="94" fillId="0" borderId="0" xfId="37" applyFont="1" applyFill="1" applyBorder="1" applyAlignment="1">
      <alignment horizontal="center"/>
    </xf>
    <xf numFmtId="49" fontId="77" fillId="0" borderId="0" xfId="38" quotePrefix="1" applyNumberFormat="1" applyFont="1" applyFill="1" applyBorder="1" applyAlignment="1">
      <alignment vertical="top" wrapText="1"/>
    </xf>
    <xf numFmtId="164" fontId="11" fillId="0" borderId="0" xfId="35" applyNumberFormat="1" applyFont="1" applyFill="1" applyBorder="1" applyAlignment="1" applyProtection="1">
      <alignment vertical="top"/>
      <protection locked="0"/>
    </xf>
    <xf numFmtId="164" fontId="11" fillId="2" borderId="0" xfId="35" applyNumberFormat="1" applyFont="1" applyFill="1" applyBorder="1" applyAlignment="1" applyProtection="1">
      <alignment horizontal="right" vertical="top"/>
      <protection locked="0"/>
    </xf>
    <xf numFmtId="164" fontId="11" fillId="0" borderId="0" xfId="35" applyNumberFormat="1" applyFont="1" applyFill="1" applyBorder="1" applyAlignment="1" applyProtection="1">
      <alignment horizontal="right" vertical="top"/>
      <protection locked="0"/>
    </xf>
    <xf numFmtId="164" fontId="93" fillId="2" borderId="0" xfId="35" applyNumberFormat="1" applyFont="1" applyFill="1" applyBorder="1" applyAlignment="1" applyProtection="1">
      <alignment horizontal="center" vertical="top" wrapText="1"/>
      <protection locked="0"/>
    </xf>
    <xf numFmtId="2" fontId="11" fillId="0" borderId="0" xfId="35" applyFont="1" applyFill="1" applyBorder="1" applyAlignment="1" applyProtection="1">
      <alignment vertical="top"/>
      <protection locked="0"/>
    </xf>
    <xf numFmtId="7" fontId="11" fillId="2" borderId="0" xfId="38" applyNumberFormat="1" applyFont="1" applyFill="1" applyBorder="1" applyProtection="1">
      <protection locked="0"/>
    </xf>
    <xf numFmtId="7" fontId="11" fillId="0" borderId="0" xfId="38" applyNumberFormat="1" applyFont="1" applyFill="1" applyBorder="1" applyProtection="1">
      <protection locked="0"/>
    </xf>
    <xf numFmtId="164" fontId="11" fillId="0" borderId="0" xfId="41" applyNumberFormat="1" applyFont="1" applyFill="1" applyBorder="1" applyAlignment="1" applyProtection="1">
      <alignment horizontal="right" vertical="center" wrapText="1" shrinkToFit="1"/>
      <protection locked="0"/>
    </xf>
    <xf numFmtId="164" fontId="11" fillId="2" borderId="0" xfId="41" applyNumberFormat="1" applyFont="1" applyFill="1" applyBorder="1" applyAlignment="1" applyProtection="1">
      <alignment horizontal="right" vertical="center" wrapText="1" shrinkToFit="1"/>
      <protection locked="0"/>
    </xf>
    <xf numFmtId="164" fontId="11" fillId="2" borderId="0" xfId="35" applyNumberFormat="1" applyFont="1" applyFill="1" applyBorder="1" applyAlignment="1" applyProtection="1">
      <alignment horizontal="right" vertical="center" wrapText="1" shrinkToFit="1"/>
      <protection locked="0"/>
    </xf>
    <xf numFmtId="164" fontId="11" fillId="2" borderId="0" xfId="38" applyNumberFormat="1" applyFont="1" applyFill="1" applyBorder="1" applyAlignment="1" applyProtection="1">
      <alignment vertical="center"/>
      <protection locked="0"/>
    </xf>
    <xf numFmtId="164" fontId="11" fillId="0" borderId="0" xfId="38" applyNumberFormat="1" applyFont="1" applyFill="1" applyBorder="1" applyAlignment="1" applyProtection="1">
      <alignment vertical="center"/>
      <protection locked="0"/>
    </xf>
    <xf numFmtId="164" fontId="94" fillId="0" borderId="0" xfId="38" applyNumberFormat="1" applyFont="1" applyFill="1" applyBorder="1" applyAlignment="1" applyProtection="1">
      <alignment vertical="center"/>
      <protection locked="0"/>
    </xf>
    <xf numFmtId="164" fontId="77" fillId="2" borderId="0" xfId="38" applyNumberFormat="1" applyFont="1" applyFill="1" applyBorder="1" applyAlignment="1" applyProtection="1">
      <alignment horizontal="right" vertical="top"/>
      <protection locked="0"/>
    </xf>
    <xf numFmtId="164" fontId="77" fillId="0" borderId="0" xfId="38" applyNumberFormat="1" applyFont="1" applyFill="1" applyBorder="1" applyAlignment="1" applyProtection="1">
      <alignment horizontal="right" vertical="top"/>
      <protection locked="0"/>
    </xf>
    <xf numFmtId="164" fontId="77" fillId="0" borderId="0" xfId="8" applyNumberFormat="1" applyFont="1" applyFill="1" applyBorder="1" applyAlignment="1" applyProtection="1">
      <alignment horizontal="right" vertical="top"/>
      <protection locked="0"/>
    </xf>
    <xf numFmtId="164" fontId="11" fillId="2" borderId="0" xfId="44" applyNumberFormat="1" applyFont="1" applyFill="1" applyBorder="1" applyAlignment="1" applyProtection="1">
      <alignment horizontal="right" vertical="top"/>
      <protection locked="0"/>
    </xf>
    <xf numFmtId="164" fontId="11" fillId="0" borderId="0" xfId="44" applyNumberFormat="1" applyFont="1" applyFill="1" applyBorder="1" applyAlignment="1" applyProtection="1">
      <alignment horizontal="right" vertical="top"/>
      <protection locked="0"/>
    </xf>
    <xf numFmtId="164" fontId="11" fillId="0" borderId="0" xfId="38" applyNumberFormat="1" applyFont="1" applyFill="1" applyBorder="1" applyAlignment="1" applyProtection="1">
      <alignment vertical="top"/>
      <protection locked="0"/>
    </xf>
    <xf numFmtId="164" fontId="11" fillId="2" borderId="0" xfId="8" applyNumberFormat="1" applyFont="1" applyFill="1" applyBorder="1" applyAlignment="1" applyProtection="1">
      <alignment horizontal="right" vertical="top"/>
      <protection locked="0"/>
    </xf>
    <xf numFmtId="164" fontId="11" fillId="0" borderId="0" xfId="8" applyNumberFormat="1" applyFont="1" applyFill="1" applyBorder="1" applyAlignment="1" applyProtection="1">
      <alignment horizontal="right" vertical="top"/>
      <protection locked="0"/>
    </xf>
    <xf numFmtId="164" fontId="77" fillId="2" borderId="0" xfId="8" applyNumberFormat="1" applyFont="1" applyFill="1" applyBorder="1" applyAlignment="1" applyProtection="1">
      <alignment horizontal="right" vertical="top"/>
      <protection locked="0"/>
    </xf>
    <xf numFmtId="164" fontId="94" fillId="0" borderId="0" xfId="8" applyNumberFormat="1" applyFont="1" applyFill="1" applyBorder="1" applyAlignment="1" applyProtection="1">
      <alignment horizontal="right" vertical="top"/>
      <protection locked="0"/>
    </xf>
    <xf numFmtId="164" fontId="11" fillId="0" borderId="0" xfId="35" applyNumberFormat="1" applyFont="1" applyFill="1" applyBorder="1" applyAlignment="1" applyProtection="1">
      <alignment horizontal="right" vertical="center"/>
      <protection locked="0"/>
    </xf>
    <xf numFmtId="49" fontId="77" fillId="42" borderId="0" xfId="6" applyNumberFormat="1" applyFont="1" applyFill="1" applyBorder="1" applyAlignment="1">
      <alignment horizontal="center" vertical="top"/>
    </xf>
    <xf numFmtId="2" fontId="77" fillId="0" borderId="0" xfId="35" applyFont="1" applyFill="1" applyBorder="1" applyAlignment="1">
      <alignment vertical="top" wrapText="1"/>
    </xf>
    <xf numFmtId="4" fontId="77" fillId="0" borderId="0" xfId="35" applyNumberFormat="1" applyFont="1" applyFill="1" applyBorder="1" applyAlignment="1">
      <alignment vertical="top"/>
    </xf>
    <xf numFmtId="0" fontId="94" fillId="0" borderId="0" xfId="38" applyFont="1" applyFill="1" applyBorder="1"/>
    <xf numFmtId="164" fontId="11" fillId="2" borderId="0" xfId="35" applyNumberFormat="1" applyFont="1" applyFill="1" applyBorder="1" applyAlignment="1" applyProtection="1">
      <alignment vertical="top"/>
      <protection locked="0"/>
    </xf>
    <xf numFmtId="164" fontId="94" fillId="0" borderId="0" xfId="35" applyNumberFormat="1" applyFont="1" applyFill="1" applyBorder="1" applyAlignment="1" applyProtection="1">
      <alignment vertical="top"/>
      <protection locked="0"/>
    </xf>
    <xf numFmtId="164" fontId="11" fillId="2" borderId="0" xfId="38" applyNumberFormat="1" applyFont="1" applyFill="1" applyBorder="1" applyAlignment="1" applyProtection="1">
      <alignment vertical="top" wrapText="1"/>
      <protection locked="0"/>
    </xf>
    <xf numFmtId="164" fontId="11" fillId="0" borderId="0" xfId="38" applyNumberFormat="1" applyFont="1" applyFill="1" applyBorder="1" applyAlignment="1" applyProtection="1">
      <alignment vertical="top" wrapText="1"/>
      <protection locked="0"/>
    </xf>
    <xf numFmtId="164" fontId="11" fillId="0" borderId="0" xfId="35" applyNumberFormat="1" applyFont="1" applyFill="1" applyBorder="1" applyAlignment="1" applyProtection="1">
      <alignment vertical="top" wrapText="1"/>
      <protection locked="0"/>
    </xf>
    <xf numFmtId="164" fontId="11" fillId="0" borderId="0" xfId="38" applyNumberFormat="1" applyFont="1" applyFill="1" applyBorder="1" applyProtection="1">
      <protection locked="0"/>
    </xf>
    <xf numFmtId="164" fontId="11" fillId="2" borderId="0" xfId="38" applyNumberFormat="1" applyFont="1" applyFill="1" applyBorder="1" applyProtection="1">
      <protection locked="0"/>
    </xf>
    <xf numFmtId="164" fontId="11" fillId="0" borderId="0" xfId="41" applyNumberFormat="1" applyFont="1" applyFill="1" applyBorder="1" applyAlignment="1" applyProtection="1">
      <alignment vertical="center" wrapText="1" shrinkToFit="1"/>
      <protection locked="0"/>
    </xf>
    <xf numFmtId="164" fontId="11" fillId="2" borderId="0" xfId="41" applyNumberFormat="1" applyFont="1" applyFill="1" applyBorder="1" applyAlignment="1" applyProtection="1">
      <alignment vertical="center" wrapText="1" shrinkToFit="1"/>
      <protection locked="0"/>
    </xf>
    <xf numFmtId="164" fontId="11" fillId="2" borderId="0" xfId="35" applyNumberFormat="1" applyFont="1" applyFill="1" applyBorder="1" applyAlignment="1" applyProtection="1">
      <alignment vertical="center" wrapText="1" shrinkToFit="1"/>
      <protection locked="0"/>
    </xf>
    <xf numFmtId="164" fontId="11" fillId="2" borderId="0" xfId="38" applyNumberFormat="1" applyFont="1" applyFill="1" applyBorder="1" applyAlignment="1" applyProtection="1">
      <alignment vertical="top"/>
      <protection locked="0"/>
    </xf>
    <xf numFmtId="164" fontId="94" fillId="0" borderId="0" xfId="38" applyNumberFormat="1" applyFont="1" applyFill="1" applyBorder="1" applyAlignment="1" applyProtection="1">
      <alignment vertical="top"/>
      <protection locked="0"/>
    </xf>
    <xf numFmtId="164" fontId="77" fillId="2" borderId="0" xfId="38" applyNumberFormat="1" applyFont="1" applyFill="1" applyBorder="1" applyAlignment="1" applyProtection="1">
      <alignment vertical="top"/>
      <protection locked="0"/>
    </xf>
    <xf numFmtId="164" fontId="77" fillId="0" borderId="0" xfId="38" applyNumberFormat="1" applyFont="1" applyFill="1" applyBorder="1" applyAlignment="1" applyProtection="1">
      <alignment vertical="center"/>
      <protection locked="0"/>
    </xf>
    <xf numFmtId="164" fontId="77" fillId="0" borderId="0" xfId="38" applyNumberFormat="1" applyFont="1" applyFill="1" applyBorder="1" applyAlignment="1" applyProtection="1">
      <alignment vertical="top"/>
      <protection locked="0"/>
    </xf>
    <xf numFmtId="164" fontId="11" fillId="0" borderId="0" xfId="38" applyNumberFormat="1" applyFont="1" applyFill="1" applyBorder="1" applyAlignment="1" applyProtection="1">
      <alignment horizontal="right" vertical="center"/>
      <protection locked="0"/>
    </xf>
    <xf numFmtId="164" fontId="77" fillId="2" borderId="0" xfId="38" applyNumberFormat="1" applyFont="1" applyFill="1" applyBorder="1" applyAlignment="1" applyProtection="1">
      <alignment vertical="center"/>
      <protection locked="0"/>
    </xf>
    <xf numFmtId="164" fontId="94" fillId="0" borderId="0" xfId="38" applyNumberFormat="1" applyFont="1" applyFill="1" applyBorder="1" applyAlignment="1" applyProtection="1">
      <alignment horizontal="right" vertical="center"/>
      <protection locked="0"/>
    </xf>
    <xf numFmtId="164" fontId="94" fillId="0" borderId="0" xfId="35" applyNumberFormat="1" applyFont="1" applyFill="1" applyBorder="1" applyAlignment="1" applyProtection="1">
      <alignment horizontal="right" vertical="center"/>
      <protection locked="0"/>
    </xf>
    <xf numFmtId="164" fontId="77" fillId="0" borderId="0" xfId="8" applyNumberFormat="1" applyFont="1" applyFill="1" applyBorder="1" applyAlignment="1" applyProtection="1">
      <alignment horizontal="right"/>
      <protection locked="0"/>
    </xf>
    <xf numFmtId="164" fontId="77" fillId="2" borderId="0" xfId="8" applyNumberFormat="1" applyFont="1" applyFill="1" applyBorder="1" applyAlignment="1" applyProtection="1">
      <alignment horizontal="right"/>
      <protection locked="0"/>
    </xf>
    <xf numFmtId="49" fontId="77" fillId="0" borderId="0" xfId="6" applyNumberFormat="1" applyFont="1" applyFill="1" applyBorder="1" applyAlignment="1">
      <alignment horizontal="center" vertical="top"/>
    </xf>
    <xf numFmtId="164" fontId="94" fillId="0" borderId="0" xfId="35" applyNumberFormat="1" applyFont="1" applyFill="1" applyBorder="1" applyAlignment="1" applyProtection="1">
      <alignment horizontal="right" vertical="top"/>
      <protection locked="0"/>
    </xf>
    <xf numFmtId="164" fontId="11" fillId="0" borderId="0" xfId="41" applyNumberFormat="1" applyFont="1" applyFill="1" applyBorder="1" applyAlignment="1" applyProtection="1">
      <alignment horizontal="right" vertical="top" wrapText="1" shrinkToFit="1"/>
      <protection locked="0"/>
    </xf>
    <xf numFmtId="164" fontId="11" fillId="2" borderId="0" xfId="41" applyNumberFormat="1" applyFont="1" applyFill="1" applyBorder="1" applyAlignment="1" applyProtection="1">
      <alignment horizontal="right" vertical="top" wrapText="1" shrinkToFit="1"/>
      <protection locked="0"/>
    </xf>
    <xf numFmtId="164" fontId="11" fillId="2" borderId="0" xfId="35" applyNumberFormat="1" applyFont="1" applyFill="1" applyBorder="1" applyAlignment="1" applyProtection="1">
      <alignment horizontal="right" vertical="top" wrapText="1" shrinkToFit="1"/>
      <protection locked="0"/>
    </xf>
    <xf numFmtId="164" fontId="11" fillId="0" borderId="0" xfId="38" applyNumberFormat="1" applyFont="1" applyFill="1" applyBorder="1" applyAlignment="1" applyProtection="1">
      <alignment horizontal="right" vertical="top"/>
      <protection locked="0"/>
    </xf>
    <xf numFmtId="164" fontId="11" fillId="0" borderId="0" xfId="35" applyNumberFormat="1" applyFont="1" applyFill="1" applyBorder="1" applyProtection="1">
      <protection locked="0"/>
    </xf>
    <xf numFmtId="164" fontId="94" fillId="0" borderId="0" xfId="38" applyNumberFormat="1" applyFont="1" applyFill="1" applyBorder="1" applyAlignment="1" applyProtection="1">
      <alignment horizontal="right" vertical="top"/>
      <protection locked="0"/>
    </xf>
    <xf numFmtId="164" fontId="77" fillId="0" borderId="0" xfId="8" applyNumberFormat="1" applyFont="1" applyFill="1" applyBorder="1" applyAlignment="1" applyProtection="1">
      <alignment vertical="top"/>
      <protection locked="0"/>
    </xf>
    <xf numFmtId="164" fontId="11" fillId="2" borderId="0" xfId="8" applyNumberFormat="1" applyFont="1" applyFill="1" applyBorder="1" applyAlignment="1" applyProtection="1">
      <alignment horizontal="right" vertical="center"/>
      <protection locked="0"/>
    </xf>
    <xf numFmtId="164" fontId="11" fillId="0" borderId="0" xfId="8" applyNumberFormat="1" applyFont="1" applyFill="1" applyBorder="1" applyAlignment="1" applyProtection="1">
      <alignment horizontal="right" vertical="center"/>
      <protection locked="0"/>
    </xf>
    <xf numFmtId="164" fontId="9" fillId="2" borderId="0" xfId="8" applyNumberFormat="1" applyFont="1" applyFill="1" applyBorder="1" applyAlignment="1" applyProtection="1">
      <alignment horizontal="right" vertical="top"/>
      <protection locked="0"/>
    </xf>
    <xf numFmtId="164" fontId="9" fillId="0" borderId="0" xfId="8" applyNumberFormat="1" applyFont="1" applyFill="1" applyBorder="1" applyAlignment="1" applyProtection="1">
      <alignment horizontal="right" vertical="top"/>
      <protection locked="0"/>
    </xf>
    <xf numFmtId="164" fontId="11" fillId="2" borderId="0" xfId="38" applyNumberFormat="1" applyFont="1" applyFill="1" applyBorder="1" applyAlignment="1" applyProtection="1">
      <alignment horizontal="right" vertical="top" wrapText="1"/>
      <protection locked="0"/>
    </xf>
    <xf numFmtId="164" fontId="11" fillId="0" borderId="0" xfId="38" applyNumberFormat="1" applyFont="1" applyFill="1" applyBorder="1" applyAlignment="1" applyProtection="1">
      <alignment horizontal="right" vertical="top" wrapText="1"/>
      <protection locked="0"/>
    </xf>
    <xf numFmtId="164" fontId="11" fillId="0" borderId="0" xfId="35" applyNumberFormat="1" applyFont="1" applyFill="1" applyBorder="1" applyAlignment="1" applyProtection="1">
      <alignment horizontal="right" vertical="top" wrapText="1"/>
      <protection locked="0"/>
    </xf>
    <xf numFmtId="164" fontId="11" fillId="0" borderId="0" xfId="35" applyNumberFormat="1" applyFont="1" applyFill="1" applyBorder="1" applyAlignment="1" applyProtection="1">
      <protection locked="0"/>
    </xf>
    <xf numFmtId="164" fontId="77" fillId="0" borderId="0" xfId="8" applyNumberFormat="1" applyFont="1" applyFill="1" applyBorder="1" applyAlignment="1" applyProtection="1">
      <protection locked="0"/>
    </xf>
    <xf numFmtId="164" fontId="77" fillId="2" borderId="0" xfId="8" applyNumberFormat="1" applyFont="1" applyFill="1" applyBorder="1" applyAlignment="1" applyProtection="1">
      <protection locked="0"/>
    </xf>
    <xf numFmtId="164" fontId="118" fillId="0" borderId="0" xfId="35" applyNumberFormat="1" applyFont="1" applyFill="1" applyBorder="1" applyAlignment="1" applyProtection="1">
      <alignment horizontal="right" vertical="top"/>
      <protection locked="0"/>
    </xf>
    <xf numFmtId="164" fontId="11" fillId="2" borderId="0" xfId="38" applyNumberFormat="1" applyFont="1" applyFill="1" applyBorder="1" applyAlignment="1" applyProtection="1">
      <alignment vertical="center" wrapText="1"/>
      <protection locked="0"/>
    </xf>
    <xf numFmtId="164" fontId="11" fillId="0" borderId="0" xfId="38" applyNumberFormat="1" applyFont="1" applyFill="1" applyBorder="1" applyAlignment="1" applyProtection="1">
      <alignment vertical="center" wrapText="1"/>
      <protection locked="0"/>
    </xf>
    <xf numFmtId="49" fontId="77" fillId="0" borderId="0" xfId="6" applyNumberFormat="1" applyFont="1" applyFill="1" applyBorder="1" applyAlignment="1">
      <alignment vertical="top"/>
    </xf>
    <xf numFmtId="4" fontId="77" fillId="0" borderId="0" xfId="38" applyNumberFormat="1" applyFont="1" applyFill="1" applyBorder="1" applyAlignment="1">
      <alignment vertical="top"/>
    </xf>
    <xf numFmtId="49" fontId="77" fillId="0" borderId="0" xfId="38" applyNumberFormat="1" applyFont="1" applyFill="1" applyBorder="1" applyAlignment="1">
      <alignment vertical="top" wrapText="1"/>
    </xf>
    <xf numFmtId="49" fontId="77" fillId="0" borderId="0" xfId="38" applyNumberFormat="1" applyFont="1" applyFill="1" applyBorder="1" applyAlignment="1">
      <alignment vertical="top"/>
    </xf>
    <xf numFmtId="0" fontId="77" fillId="0" borderId="0" xfId="38" applyFont="1" applyFill="1" applyBorder="1" applyAlignment="1">
      <alignment vertical="top"/>
    </xf>
    <xf numFmtId="2" fontId="77" fillId="0" borderId="0" xfId="35" quotePrefix="1" applyFont="1" applyFill="1" applyBorder="1" applyAlignment="1">
      <alignment vertical="top" wrapText="1"/>
    </xf>
    <xf numFmtId="49" fontId="77" fillId="42" borderId="0" xfId="6" applyNumberFormat="1" applyFont="1" applyFill="1" applyBorder="1" applyAlignment="1">
      <alignment vertical="top"/>
    </xf>
    <xf numFmtId="0" fontId="109" fillId="0" borderId="0" xfId="38" applyFont="1" applyFill="1" applyBorder="1" applyAlignment="1">
      <alignment vertical="top"/>
    </xf>
    <xf numFmtId="164" fontId="11" fillId="0" borderId="0" xfId="41" applyNumberFormat="1" applyFont="1" applyFill="1" applyBorder="1" applyAlignment="1" applyProtection="1">
      <alignment horizontal="center" vertical="top" wrapText="1" shrinkToFit="1"/>
      <protection locked="0"/>
    </xf>
    <xf numFmtId="164" fontId="11" fillId="2" borderId="0" xfId="41" applyNumberFormat="1" applyFont="1" applyFill="1" applyBorder="1" applyAlignment="1" applyProtection="1">
      <alignment horizontal="center" vertical="top" wrapText="1" shrinkToFit="1"/>
      <protection locked="0"/>
    </xf>
    <xf numFmtId="164" fontId="11" fillId="2" borderId="0" xfId="35" applyNumberFormat="1" applyFont="1" applyFill="1" applyBorder="1" applyAlignment="1" applyProtection="1">
      <alignment horizontal="center" vertical="top" wrapText="1" shrinkToFit="1"/>
      <protection locked="0"/>
    </xf>
    <xf numFmtId="0" fontId="9" fillId="0" borderId="0" xfId="4" applyFont="1" applyBorder="1" applyAlignment="1">
      <alignment horizontal="left" vertical="top" wrapText="1"/>
    </xf>
    <xf numFmtId="0" fontId="13" fillId="0" borderId="0" xfId="6" applyFont="1" applyAlignment="1">
      <alignment horizontal="justify" vertical="top" wrapText="1"/>
    </xf>
    <xf numFmtId="0" fontId="0" fillId="0" borderId="0" xfId="0" applyAlignment="1">
      <alignment vertical="top"/>
    </xf>
    <xf numFmtId="0" fontId="9" fillId="0" borderId="0" xfId="0" applyFont="1" applyBorder="1" applyAlignment="1">
      <alignment vertical="top" wrapText="1"/>
    </xf>
    <xf numFmtId="0" fontId="52" fillId="0" borderId="0" xfId="0" applyFont="1" applyBorder="1" applyAlignment="1">
      <alignment vertical="top" wrapText="1"/>
    </xf>
    <xf numFmtId="0" fontId="9" fillId="0" borderId="0" xfId="6" applyFont="1" applyFill="1" applyBorder="1" applyAlignment="1">
      <alignment horizontal="center" vertical="top"/>
    </xf>
    <xf numFmtId="0" fontId="9" fillId="0" borderId="0" xfId="6" applyFont="1" applyAlignment="1">
      <alignment horizontal="left" vertical="top" wrapText="1"/>
    </xf>
    <xf numFmtId="1" fontId="94" fillId="0" borderId="0" xfId="41" applyNumberFormat="1" applyFont="1" applyFill="1" applyBorder="1" applyAlignment="1">
      <alignment horizontal="center" vertical="center" wrapText="1" shrinkToFit="1"/>
    </xf>
    <xf numFmtId="164" fontId="11" fillId="0" borderId="0" xfId="41" applyNumberFormat="1" applyFont="1" applyFill="1" applyBorder="1" applyAlignment="1" applyProtection="1">
      <alignment horizontal="right" vertical="center" wrapText="1" shrinkToFit="1"/>
    </xf>
    <xf numFmtId="164" fontId="11" fillId="0" borderId="0" xfId="40" applyNumberFormat="1" applyFont="1" applyFill="1" applyBorder="1" applyAlignment="1" applyProtection="1">
      <alignment horizontal="right" vertical="center" wrapText="1" shrinkToFit="1"/>
    </xf>
    <xf numFmtId="7" fontId="11" fillId="0" borderId="0" xfId="38" applyNumberFormat="1" applyFont="1" applyFill="1" applyBorder="1" applyProtection="1"/>
    <xf numFmtId="0" fontId="77" fillId="0" borderId="0" xfId="38" quotePrefix="1" applyFont="1" applyFill="1" applyBorder="1" applyAlignment="1">
      <alignment vertical="top" wrapText="1"/>
    </xf>
    <xf numFmtId="0" fontId="77" fillId="0" borderId="0" xfId="38" quotePrefix="1" applyFont="1" applyFill="1" applyBorder="1"/>
    <xf numFmtId="49" fontId="77" fillId="0" borderId="0" xfId="38" quotePrefix="1" applyNumberFormat="1" applyFont="1" applyFill="1" applyBorder="1" applyAlignment="1">
      <alignment vertical="top"/>
    </xf>
    <xf numFmtId="49" fontId="77" fillId="0" borderId="0" xfId="8" applyNumberFormat="1" applyFont="1" applyFill="1" applyBorder="1" applyAlignment="1">
      <alignment vertical="center" wrapText="1" shrinkToFit="1"/>
    </xf>
    <xf numFmtId="0" fontId="77" fillId="0" borderId="0" xfId="40" applyFont="1" applyFill="1" applyBorder="1" applyAlignment="1">
      <alignment horizontal="left" vertical="center" wrapText="1" shrinkToFit="1"/>
    </xf>
    <xf numFmtId="172" fontId="77" fillId="0" borderId="0" xfId="41" quotePrefix="1" applyFont="1" applyFill="1" applyBorder="1" applyAlignment="1">
      <alignment vertical="center" wrapText="1" shrinkToFit="1"/>
    </xf>
    <xf numFmtId="49" fontId="77" fillId="0" borderId="0" xfId="41" applyNumberFormat="1" applyFont="1" applyFill="1" applyBorder="1" applyAlignment="1">
      <alignment vertical="center" wrapText="1" shrinkToFit="1"/>
    </xf>
    <xf numFmtId="2" fontId="77" fillId="0" borderId="0" xfId="35" applyFont="1" applyFill="1" applyBorder="1" applyAlignment="1">
      <alignment vertical="top"/>
    </xf>
    <xf numFmtId="0" fontId="116" fillId="0" borderId="0" xfId="0" applyFont="1" applyBorder="1" applyAlignment="1">
      <alignment vertical="top"/>
    </xf>
    <xf numFmtId="0" fontId="116" fillId="0" borderId="0" xfId="0" applyFont="1" applyBorder="1" applyAlignment="1">
      <alignment horizontal="right" vertical="top"/>
    </xf>
    <xf numFmtId="0" fontId="52" fillId="0" borderId="0" xfId="0" applyFont="1" applyFill="1" applyBorder="1" applyAlignment="1">
      <alignment horizontal="left" vertical="top" wrapText="1"/>
    </xf>
    <xf numFmtId="2" fontId="52" fillId="2" borderId="0" xfId="0" applyNumberFormat="1" applyFont="1" applyFill="1" applyAlignment="1" applyProtection="1">
      <alignment vertical="top"/>
      <protection locked="0"/>
    </xf>
    <xf numFmtId="2" fontId="52" fillId="0" borderId="0" xfId="0" applyNumberFormat="1" applyFont="1" applyAlignment="1" applyProtection="1">
      <alignment vertical="top"/>
      <protection locked="0"/>
    </xf>
    <xf numFmtId="2" fontId="52" fillId="2" borderId="0" xfId="0" applyNumberFormat="1" applyFont="1" applyFill="1" applyBorder="1" applyAlignment="1" applyProtection="1">
      <alignment vertical="top"/>
      <protection locked="0"/>
    </xf>
    <xf numFmtId="2" fontId="52" fillId="0" borderId="0" xfId="0" applyNumberFormat="1" applyFont="1" applyBorder="1" applyAlignment="1" applyProtection="1">
      <alignment vertical="top"/>
      <protection locked="0"/>
    </xf>
    <xf numFmtId="2" fontId="52" fillId="0" borderId="0" xfId="0" applyNumberFormat="1" applyFont="1" applyAlignment="1" applyProtection="1">
      <alignment horizontal="center" vertical="top"/>
      <protection locked="0"/>
    </xf>
    <xf numFmtId="2" fontId="52" fillId="0" borderId="0" xfId="0" applyNumberFormat="1" applyFont="1" applyFill="1" applyAlignment="1" applyProtection="1">
      <alignment vertical="top"/>
      <protection locked="0"/>
    </xf>
    <xf numFmtId="2" fontId="116" fillId="0" borderId="0" xfId="0" applyNumberFormat="1" applyFont="1" applyFill="1" applyAlignment="1" applyProtection="1">
      <alignment vertical="top"/>
      <protection locked="0"/>
    </xf>
    <xf numFmtId="2" fontId="116" fillId="0" borderId="0" xfId="0" applyNumberFormat="1" applyFont="1" applyBorder="1" applyAlignment="1">
      <alignment horizontal="right" vertical="top"/>
    </xf>
    <xf numFmtId="164" fontId="116" fillId="0" borderId="0" xfId="0" applyNumberFormat="1" applyFont="1" applyFill="1" applyAlignment="1" applyProtection="1">
      <alignment vertical="top"/>
      <protection locked="0"/>
    </xf>
    <xf numFmtId="2" fontId="9" fillId="0" borderId="0" xfId="18" applyNumberFormat="1" applyFont="1" applyFill="1" applyBorder="1" applyAlignment="1">
      <alignment horizontal="center" vertical="top" wrapText="1"/>
    </xf>
    <xf numFmtId="1" fontId="18" fillId="0" borderId="0" xfId="0" applyNumberFormat="1" applyFont="1" applyBorder="1" applyAlignment="1">
      <alignment horizontal="center" vertical="top"/>
    </xf>
    <xf numFmtId="4" fontId="119" fillId="0" borderId="0" xfId="0" applyNumberFormat="1" applyFont="1" applyAlignment="1">
      <alignment horizontal="center" vertical="top"/>
    </xf>
    <xf numFmtId="4" fontId="119" fillId="0" borderId="0" xfId="0" applyNumberFormat="1" applyFont="1" applyAlignment="1">
      <alignment horizontal="right" vertical="top"/>
    </xf>
    <xf numFmtId="2" fontId="120" fillId="0" borderId="0" xfId="18" applyNumberFormat="1" applyFont="1" applyFill="1" applyBorder="1" applyAlignment="1">
      <alignment vertical="top" wrapText="1"/>
    </xf>
    <xf numFmtId="2" fontId="9" fillId="0" borderId="0" xfId="0" applyNumberFormat="1" applyFont="1" applyBorder="1" applyAlignment="1">
      <alignment vertical="top"/>
    </xf>
    <xf numFmtId="2" fontId="71" fillId="0" borderId="0" xfId="0" applyNumberFormat="1" applyFont="1" applyAlignment="1">
      <alignment wrapText="1"/>
    </xf>
    <xf numFmtId="2" fontId="9" fillId="0" borderId="0" xfId="0" applyNumberFormat="1" applyFont="1" applyFill="1" applyBorder="1" applyAlignment="1"/>
    <xf numFmtId="2" fontId="9" fillId="0" borderId="0" xfId="0" applyNumberFormat="1" applyFont="1" applyBorder="1" applyAlignment="1"/>
    <xf numFmtId="2" fontId="9" fillId="0" borderId="0" xfId="0" applyNumberFormat="1" applyFont="1" applyFill="1" applyBorder="1" applyAlignment="1">
      <alignment horizontal="right"/>
    </xf>
    <xf numFmtId="2" fontId="9" fillId="0" borderId="0" xfId="0" applyNumberFormat="1" applyFont="1" applyBorder="1" applyAlignment="1">
      <alignment horizontal="right" vertical="center"/>
    </xf>
    <xf numFmtId="2" fontId="9" fillId="0" borderId="0" xfId="0" applyNumberFormat="1" applyFont="1" applyBorder="1" applyAlignment="1">
      <alignment horizontal="right" vertical="top"/>
    </xf>
    <xf numFmtId="2" fontId="4" fillId="0" borderId="0" xfId="0" applyNumberFormat="1" applyFont="1" applyBorder="1" applyAlignment="1">
      <alignment horizontal="right" vertical="top"/>
    </xf>
    <xf numFmtId="2" fontId="4" fillId="0" borderId="0" xfId="0" applyNumberFormat="1" applyFont="1" applyBorder="1" applyAlignment="1">
      <alignment horizontal="right"/>
    </xf>
    <xf numFmtId="2" fontId="4" fillId="0" borderId="0" xfId="0" applyNumberFormat="1" applyFont="1" applyBorder="1" applyAlignment="1">
      <alignment vertical="top"/>
    </xf>
    <xf numFmtId="2" fontId="4" fillId="0" borderId="0" xfId="6" applyNumberFormat="1" applyFont="1" applyBorder="1" applyAlignment="1">
      <alignment horizontal="right" vertical="top"/>
    </xf>
    <xf numFmtId="2" fontId="4" fillId="0" borderId="0" xfId="6" applyNumberFormat="1" applyFont="1" applyBorder="1" applyAlignment="1">
      <alignment vertical="top"/>
    </xf>
    <xf numFmtId="2" fontId="14" fillId="0" borderId="0" xfId="0" applyNumberFormat="1" applyFont="1" applyBorder="1" applyAlignment="1">
      <alignment vertical="top"/>
    </xf>
    <xf numFmtId="2" fontId="9" fillId="0" borderId="0" xfId="0" applyNumberFormat="1" applyFont="1" applyFill="1" applyBorder="1" applyAlignment="1">
      <alignment horizontal="right" vertical="center"/>
    </xf>
    <xf numFmtId="2" fontId="10" fillId="0" borderId="0" xfId="0" applyNumberFormat="1" applyFont="1" applyAlignment="1">
      <alignment horizontal="right"/>
    </xf>
    <xf numFmtId="0" fontId="9" fillId="0" borderId="25" xfId="0" applyNumberFormat="1" applyFont="1" applyFill="1" applyBorder="1" applyAlignment="1" applyProtection="1">
      <alignment horizontal="left" vertical="top" wrapText="1"/>
    </xf>
    <xf numFmtId="0" fontId="9" fillId="0" borderId="25" xfId="0" applyNumberFormat="1" applyFont="1" applyFill="1" applyBorder="1" applyAlignment="1" applyProtection="1">
      <alignment horizontal="left" wrapText="1"/>
    </xf>
    <xf numFmtId="0" fontId="9" fillId="0" borderId="0" xfId="6" applyFont="1" applyAlignment="1">
      <alignment vertical="top"/>
    </xf>
    <xf numFmtId="0" fontId="9" fillId="46" borderId="0" xfId="0" applyFont="1" applyFill="1" applyBorder="1" applyAlignment="1">
      <alignment horizontal="justify" vertical="top" wrapText="1"/>
    </xf>
    <xf numFmtId="2" fontId="11" fillId="46" borderId="0" xfId="35" applyFont="1" applyFill="1" applyBorder="1" applyAlignment="1">
      <alignment vertical="top" wrapText="1"/>
    </xf>
    <xf numFmtId="2" fontId="11" fillId="46" borderId="0" xfId="35" applyFont="1" applyFill="1" applyBorder="1" applyAlignment="1">
      <alignment horizontal="center" vertical="top"/>
    </xf>
    <xf numFmtId="0" fontId="8" fillId="46" borderId="0" xfId="35" applyNumberFormat="1" applyFont="1" applyFill="1" applyBorder="1" applyAlignment="1">
      <alignment horizontal="right" vertical="top"/>
    </xf>
    <xf numFmtId="2" fontId="77" fillId="46" borderId="0" xfId="35" applyFont="1" applyFill="1" applyBorder="1" applyAlignment="1">
      <alignment vertical="top" wrapText="1"/>
    </xf>
    <xf numFmtId="2" fontId="77" fillId="46" borderId="0" xfId="35" applyFont="1" applyFill="1" applyBorder="1" applyAlignment="1">
      <alignment horizontal="center" vertical="top"/>
    </xf>
    <xf numFmtId="4" fontId="109" fillId="46" borderId="0" xfId="35" applyNumberFormat="1" applyFont="1" applyFill="1" applyBorder="1" applyAlignment="1">
      <alignment vertical="top"/>
    </xf>
    <xf numFmtId="0" fontId="9" fillId="46" borderId="0" xfId="6" applyFont="1" applyFill="1" applyAlignment="1">
      <alignment vertical="top" wrapText="1"/>
    </xf>
    <xf numFmtId="0" fontId="10" fillId="46" borderId="0" xfId="6" applyFont="1" applyFill="1" applyAlignment="1">
      <alignment vertical="top" wrapText="1"/>
    </xf>
    <xf numFmtId="0" fontId="29" fillId="46" borderId="0" xfId="6" applyFont="1" applyFill="1" applyBorder="1" applyAlignment="1">
      <alignment horizontal="left" vertical="top" wrapText="1"/>
    </xf>
    <xf numFmtId="0" fontId="9" fillId="46" borderId="0" xfId="6" applyFont="1" applyFill="1" applyAlignment="1">
      <alignment vertical="top"/>
    </xf>
    <xf numFmtId="4" fontId="10" fillId="46" borderId="0" xfId="6" applyNumberFormat="1" applyFont="1" applyFill="1" applyAlignment="1">
      <alignment vertical="top"/>
    </xf>
    <xf numFmtId="4" fontId="10" fillId="0" borderId="0" xfId="6" applyNumberFormat="1" applyFont="1" applyAlignment="1">
      <alignment vertical="top"/>
    </xf>
    <xf numFmtId="4" fontId="9" fillId="0" borderId="0" xfId="16" applyFont="1" applyProtection="1"/>
    <xf numFmtId="4" fontId="10" fillId="0" borderId="0" xfId="16" applyFont="1" applyProtection="1"/>
    <xf numFmtId="4" fontId="10" fillId="0" borderId="0" xfId="16" applyFont="1" applyAlignment="1" applyProtection="1">
      <alignment horizontal="center"/>
    </xf>
    <xf numFmtId="4" fontId="9" fillId="0" borderId="0" xfId="16" applyNumberFormat="1" applyFont="1" applyAlignment="1" applyProtection="1">
      <alignment horizontal="right"/>
    </xf>
    <xf numFmtId="4" fontId="9" fillId="0" borderId="0" xfId="16" applyFont="1" applyFill="1" applyProtection="1"/>
    <xf numFmtId="4" fontId="10" fillId="0" borderId="0" xfId="2" applyFont="1" applyProtection="1"/>
    <xf numFmtId="0" fontId="10" fillId="0" borderId="0" xfId="2" applyNumberFormat="1" applyFont="1" applyProtection="1"/>
    <xf numFmtId="49" fontId="10" fillId="15" borderId="0" xfId="6" applyNumberFormat="1" applyFont="1" applyFill="1" applyAlignment="1" applyProtection="1">
      <alignment vertical="top"/>
    </xf>
    <xf numFmtId="0" fontId="10" fillId="15" borderId="0" xfId="6" applyFont="1" applyFill="1" applyBorder="1" applyAlignment="1" applyProtection="1">
      <alignment vertical="top"/>
    </xf>
    <xf numFmtId="4" fontId="10" fillId="15" borderId="0" xfId="6" applyNumberFormat="1" applyFont="1" applyFill="1" applyBorder="1" applyAlignment="1" applyProtection="1">
      <alignment horizontal="center"/>
    </xf>
    <xf numFmtId="4" fontId="10" fillId="15" borderId="0" xfId="6" applyNumberFormat="1" applyFont="1" applyFill="1" applyBorder="1" applyAlignment="1" applyProtection="1">
      <alignment horizontal="right"/>
    </xf>
    <xf numFmtId="49" fontId="19" fillId="0" borderId="8" xfId="17" applyNumberFormat="1" applyFont="1" applyBorder="1" applyAlignment="1" applyProtection="1">
      <alignment vertical="center"/>
    </xf>
    <xf numFmtId="0" fontId="19" fillId="0" borderId="8" xfId="17" applyNumberFormat="1" applyFont="1" applyBorder="1" applyAlignment="1" applyProtection="1">
      <alignment vertical="center" wrapText="1"/>
    </xf>
    <xf numFmtId="0" fontId="20" fillId="0" borderId="8" xfId="17" applyNumberFormat="1" applyFont="1" applyFill="1" applyBorder="1" applyAlignment="1" applyProtection="1">
      <alignment vertical="center" wrapText="1"/>
    </xf>
    <xf numFmtId="4" fontId="19" fillId="0" borderId="8" xfId="6" applyNumberFormat="1" applyFont="1" applyBorder="1" applyAlignment="1" applyProtection="1">
      <alignment horizontal="center" vertical="center"/>
    </xf>
    <xf numFmtId="4" fontId="19" fillId="0" borderId="8" xfId="6" applyNumberFormat="1" applyFont="1" applyBorder="1" applyAlignment="1" applyProtection="1">
      <alignment horizontal="right" vertical="center"/>
    </xf>
    <xf numFmtId="4" fontId="10" fillId="0" borderId="0" xfId="16" applyNumberFormat="1" applyFont="1" applyAlignment="1" applyProtection="1">
      <alignment horizontal="right"/>
    </xf>
    <xf numFmtId="49" fontId="10" fillId="35" borderId="0" xfId="6" applyNumberFormat="1" applyFont="1" applyFill="1" applyAlignment="1" applyProtection="1">
      <alignment vertical="top"/>
    </xf>
    <xf numFmtId="0" fontId="10" fillId="36" borderId="0" xfId="17" applyNumberFormat="1" applyFont="1" applyFill="1" applyBorder="1" applyAlignment="1" applyProtection="1">
      <alignment vertical="top"/>
    </xf>
    <xf numFmtId="4" fontId="10" fillId="36" borderId="0" xfId="17" applyNumberFormat="1" applyFont="1" applyFill="1" applyBorder="1" applyAlignment="1" applyProtection="1">
      <alignment horizontal="center"/>
    </xf>
    <xf numFmtId="4" fontId="10" fillId="36" borderId="0" xfId="17" applyNumberFormat="1" applyFont="1" applyFill="1" applyBorder="1" applyAlignment="1" applyProtection="1">
      <alignment horizontal="right"/>
    </xf>
    <xf numFmtId="49" fontId="10" fillId="0" borderId="0" xfId="17" applyNumberFormat="1" applyFont="1" applyFill="1" applyAlignment="1" applyProtection="1">
      <alignment vertical="top"/>
    </xf>
    <xf numFmtId="0" fontId="10" fillId="0" borderId="0" xfId="17" applyNumberFormat="1" applyFont="1" applyFill="1" applyBorder="1" applyAlignment="1" applyProtection="1">
      <alignment vertical="top"/>
    </xf>
    <xf numFmtId="4" fontId="10" fillId="0" borderId="0" xfId="17" applyNumberFormat="1" applyFont="1" applyFill="1" applyBorder="1" applyAlignment="1" applyProtection="1">
      <alignment horizontal="center"/>
    </xf>
    <xf numFmtId="4" fontId="10" fillId="0" borderId="0" xfId="17" applyNumberFormat="1" applyFont="1" applyFill="1" applyBorder="1" applyAlignment="1" applyProtection="1">
      <alignment horizontal="right"/>
    </xf>
    <xf numFmtId="4" fontId="10" fillId="0" borderId="23" xfId="0" applyNumberFormat="1" applyFont="1" applyFill="1" applyBorder="1" applyAlignment="1" applyProtection="1">
      <alignment horizontal="center" vertical="top" wrapText="1"/>
    </xf>
    <xf numFmtId="4" fontId="10" fillId="0" borderId="24" xfId="0" applyNumberFormat="1" applyFont="1" applyFill="1" applyBorder="1" applyAlignment="1" applyProtection="1">
      <alignment horizontal="justify" vertical="top" wrapText="1"/>
    </xf>
    <xf numFmtId="4" fontId="10" fillId="0" borderId="19" xfId="0" applyNumberFormat="1" applyFont="1" applyFill="1" applyBorder="1" applyAlignment="1" applyProtection="1">
      <alignment horizontal="justify" vertical="top" wrapText="1"/>
    </xf>
    <xf numFmtId="4" fontId="10" fillId="0" borderId="19" xfId="0" applyNumberFormat="1" applyFont="1" applyFill="1" applyBorder="1" applyAlignment="1" applyProtection="1">
      <alignment horizontal="center" wrapText="1"/>
    </xf>
    <xf numFmtId="4" fontId="10" fillId="0" borderId="19" xfId="0" applyNumberFormat="1" applyFont="1" applyFill="1" applyBorder="1" applyAlignment="1" applyProtection="1">
      <alignment horizontal="right" wrapText="1"/>
    </xf>
    <xf numFmtId="0" fontId="10" fillId="0" borderId="0" xfId="0" applyFont="1" applyBorder="1" applyAlignment="1" applyProtection="1">
      <alignment horizontal="right" vertical="top"/>
    </xf>
    <xf numFmtId="0" fontId="10" fillId="0" borderId="0" xfId="0" applyFont="1" applyBorder="1" applyProtection="1"/>
    <xf numFmtId="4" fontId="10" fillId="0" borderId="0" xfId="0" applyNumberFormat="1" applyFont="1" applyBorder="1" applyAlignment="1" applyProtection="1">
      <alignment horizontal="right"/>
    </xf>
    <xf numFmtId="0" fontId="9" fillId="0" borderId="0" xfId="0" applyFont="1" applyBorder="1" applyAlignment="1" applyProtection="1">
      <alignment vertical="top" wrapText="1"/>
    </xf>
    <xf numFmtId="0" fontId="10" fillId="0" borderId="0" xfId="0" applyFont="1" applyBorder="1" applyAlignment="1" applyProtection="1">
      <alignment vertical="top" wrapText="1"/>
    </xf>
    <xf numFmtId="0" fontId="9" fillId="0" borderId="6" xfId="0" applyFont="1" applyBorder="1" applyAlignment="1" applyProtection="1">
      <alignment vertical="top" wrapText="1"/>
    </xf>
    <xf numFmtId="0" fontId="10" fillId="0" borderId="6" xfId="0" applyFont="1" applyBorder="1" applyAlignment="1" applyProtection="1">
      <alignment vertical="top" wrapText="1"/>
    </xf>
    <xf numFmtId="0" fontId="9" fillId="36" borderId="0" xfId="6" applyFont="1" applyFill="1" applyBorder="1" applyAlignment="1" applyProtection="1">
      <alignment horizontal="center" vertical="top"/>
    </xf>
    <xf numFmtId="0" fontId="9" fillId="0" borderId="0" xfId="0" applyFont="1" applyFill="1" applyBorder="1" applyAlignment="1" applyProtection="1">
      <alignment horizontal="justify" vertical="top" wrapText="1"/>
    </xf>
    <xf numFmtId="0" fontId="9" fillId="0" borderId="0" xfId="0" applyFont="1" applyBorder="1" applyAlignment="1" applyProtection="1">
      <alignment vertical="top"/>
    </xf>
    <xf numFmtId="4" fontId="9" fillId="0" borderId="0" xfId="0" applyNumberFormat="1" applyFont="1" applyBorder="1" applyAlignment="1" applyProtection="1">
      <alignment vertical="top"/>
    </xf>
    <xf numFmtId="0" fontId="9" fillId="0" borderId="0" xfId="6" applyFont="1" applyFill="1" applyBorder="1" applyAlignment="1" applyProtection="1">
      <alignment horizontal="center" vertical="top"/>
    </xf>
    <xf numFmtId="0" fontId="26" fillId="0" borderId="0" xfId="0" applyFont="1" applyBorder="1" applyAlignment="1" applyProtection="1">
      <alignment horizontal="justify" vertical="center" wrapText="1"/>
    </xf>
    <xf numFmtId="0" fontId="71" fillId="0" borderId="0" xfId="0" applyFont="1" applyAlignment="1" applyProtection="1">
      <alignment wrapText="1"/>
    </xf>
    <xf numFmtId="0" fontId="9" fillId="0" borderId="0" xfId="6" applyFont="1" applyFill="1" applyBorder="1" applyAlignment="1" applyProtection="1">
      <alignment horizontal="center" vertical="center"/>
    </xf>
    <xf numFmtId="0" fontId="9" fillId="0" borderId="0" xfId="0" applyFont="1" applyFill="1" applyBorder="1" applyAlignment="1" applyProtection="1">
      <alignment horizontal="left" vertical="top"/>
    </xf>
    <xf numFmtId="0" fontId="9" fillId="0" borderId="0" xfId="0" applyFont="1" applyFill="1" applyBorder="1" applyAlignment="1" applyProtection="1">
      <alignment horizontal="justify" vertical="top"/>
    </xf>
    <xf numFmtId="0" fontId="9" fillId="0" borderId="0" xfId="0" applyFont="1" applyFill="1" applyBorder="1" applyProtection="1"/>
    <xf numFmtId="4" fontId="9" fillId="0" borderId="0" xfId="0" applyNumberFormat="1" applyFont="1" applyFill="1" applyBorder="1" applyAlignment="1" applyProtection="1"/>
    <xf numFmtId="0" fontId="9" fillId="0" borderId="0" xfId="0" applyFont="1" applyFill="1" applyBorder="1" applyAlignment="1" applyProtection="1">
      <alignment horizontal="left" vertical="top" wrapText="1"/>
    </xf>
    <xf numFmtId="0" fontId="9" fillId="0" borderId="0" xfId="0" applyFont="1" applyBorder="1" applyAlignment="1" applyProtection="1">
      <alignment horizontal="justify" vertical="top"/>
    </xf>
    <xf numFmtId="0" fontId="9" fillId="0" borderId="0" xfId="0" applyFont="1" applyBorder="1" applyAlignment="1" applyProtection="1">
      <alignment horizontal="justify" vertical="top" wrapText="1"/>
    </xf>
    <xf numFmtId="0" fontId="9" fillId="0" borderId="0" xfId="0" applyFont="1" applyAlignment="1" applyProtection="1">
      <alignment horizontal="left" vertical="top" wrapText="1"/>
    </xf>
    <xf numFmtId="0" fontId="9" fillId="0" borderId="0" xfId="0" applyFont="1" applyAlignment="1" applyProtection="1">
      <alignment horizontal="left" vertical="center" wrapText="1"/>
    </xf>
    <xf numFmtId="1" fontId="9" fillId="0" borderId="0" xfId="0" applyNumberFormat="1" applyFont="1" applyBorder="1" applyAlignment="1" applyProtection="1">
      <alignment horizontal="center" vertical="top"/>
    </xf>
    <xf numFmtId="0" fontId="9" fillId="0" borderId="0" xfId="0" applyFont="1" applyBorder="1" applyProtection="1"/>
    <xf numFmtId="4" fontId="9" fillId="0" borderId="0" xfId="0" applyNumberFormat="1" applyFont="1" applyBorder="1" applyAlignment="1" applyProtection="1"/>
    <xf numFmtId="0" fontId="9" fillId="0" borderId="0" xfId="0" applyNumberFormat="1" applyFont="1" applyBorder="1" applyAlignment="1" applyProtection="1">
      <alignment horizontal="justify" vertical="top"/>
    </xf>
    <xf numFmtId="4" fontId="9" fillId="0" borderId="0" xfId="0" applyNumberFormat="1" applyFont="1" applyBorder="1" applyAlignment="1" applyProtection="1">
      <alignment horizontal="right"/>
    </xf>
    <xf numFmtId="0" fontId="9" fillId="18" borderId="0" xfId="6" applyFont="1" applyFill="1" applyBorder="1" applyAlignment="1" applyProtection="1">
      <alignment horizontal="center" vertical="top"/>
    </xf>
    <xf numFmtId="0" fontId="9" fillId="0" borderId="0" xfId="6" applyFont="1" applyAlignment="1" applyProtection="1">
      <alignment horizontal="justify" vertical="top" wrapText="1"/>
    </xf>
    <xf numFmtId="0" fontId="25" fillId="0" borderId="0" xfId="19" applyNumberFormat="1" applyFont="1" applyFill="1" applyBorder="1" applyAlignment="1" applyProtection="1">
      <alignment horizontal="justify" vertical="top" wrapText="1"/>
    </xf>
    <xf numFmtId="4" fontId="9" fillId="0" borderId="0" xfId="0" applyNumberFormat="1" applyFont="1" applyFill="1" applyBorder="1" applyAlignment="1" applyProtection="1">
      <alignment horizontal="right"/>
    </xf>
    <xf numFmtId="0" fontId="9" fillId="0" borderId="0" xfId="0" applyFont="1" applyFill="1" applyBorder="1" applyAlignment="1" applyProtection="1">
      <alignment vertical="top" wrapText="1"/>
    </xf>
    <xf numFmtId="1" fontId="9" fillId="0" borderId="0" xfId="0" applyNumberFormat="1" applyFont="1" applyBorder="1" applyAlignment="1" applyProtection="1">
      <alignment horizontal="center" vertical="center"/>
    </xf>
    <xf numFmtId="0" fontId="9" fillId="0" borderId="0" xfId="0" applyFont="1" applyBorder="1" applyAlignment="1" applyProtection="1">
      <alignment horizontal="justify" vertical="center"/>
    </xf>
    <xf numFmtId="0" fontId="9" fillId="0" borderId="0" xfId="0" applyFont="1" applyBorder="1" applyAlignment="1" applyProtection="1">
      <alignment vertical="center"/>
    </xf>
    <xf numFmtId="4" fontId="9" fillId="0" borderId="0" xfId="0" applyNumberFormat="1" applyFont="1" applyBorder="1" applyAlignment="1" applyProtection="1">
      <alignment horizontal="right" vertical="center"/>
    </xf>
    <xf numFmtId="0" fontId="9" fillId="0" borderId="0" xfId="6" applyFont="1" applyAlignment="1" applyProtection="1">
      <alignment horizontal="justify" vertical="center" wrapText="1"/>
    </xf>
    <xf numFmtId="4" fontId="9" fillId="0" borderId="0" xfId="0" applyNumberFormat="1" applyFont="1" applyBorder="1" applyAlignment="1" applyProtection="1">
      <alignment horizontal="right" vertical="top"/>
    </xf>
    <xf numFmtId="0" fontId="4" fillId="18" borderId="0" xfId="6" applyFont="1" applyFill="1" applyBorder="1" applyAlignment="1" applyProtection="1">
      <alignment horizontal="center" vertical="top"/>
    </xf>
    <xf numFmtId="0" fontId="4" fillId="0" borderId="0" xfId="6" applyFont="1" applyAlignment="1" applyProtection="1">
      <alignment horizontal="justify" vertical="top" wrapText="1"/>
    </xf>
    <xf numFmtId="0" fontId="4" fillId="0" borderId="0" xfId="6" applyFont="1" applyBorder="1" applyAlignment="1" applyProtection="1">
      <alignment vertical="top"/>
    </xf>
    <xf numFmtId="0" fontId="4" fillId="0" borderId="0" xfId="6" applyFont="1" applyBorder="1" applyAlignment="1" applyProtection="1">
      <alignment horizontal="right" vertical="top"/>
    </xf>
    <xf numFmtId="1" fontId="4" fillId="0" borderId="0" xfId="0" applyNumberFormat="1" applyFont="1" applyBorder="1" applyAlignment="1" applyProtection="1">
      <alignment horizontal="center" vertical="top"/>
    </xf>
    <xf numFmtId="0" fontId="4" fillId="0" borderId="0" xfId="0" applyFont="1" applyBorder="1" applyAlignment="1" applyProtection="1">
      <alignment vertical="top" wrapText="1"/>
    </xf>
    <xf numFmtId="0" fontId="4" fillId="0" borderId="0" xfId="0" applyFont="1" applyBorder="1" applyProtection="1"/>
    <xf numFmtId="4" fontId="4" fillId="0" borderId="0" xfId="0" applyNumberFormat="1" applyFont="1" applyBorder="1" applyAlignment="1" applyProtection="1">
      <alignment horizontal="right"/>
    </xf>
    <xf numFmtId="0" fontId="4" fillId="0" borderId="0" xfId="0" applyFont="1" applyBorder="1" applyAlignment="1" applyProtection="1">
      <alignment vertical="top"/>
    </xf>
    <xf numFmtId="4" fontId="4" fillId="0" borderId="0" xfId="0" applyNumberFormat="1" applyFont="1" applyBorder="1" applyAlignment="1" applyProtection="1">
      <alignment vertical="top"/>
    </xf>
    <xf numFmtId="0" fontId="4" fillId="0" borderId="0" xfId="6" applyFont="1" applyFill="1" applyBorder="1" applyAlignment="1" applyProtection="1">
      <alignment horizontal="center" vertical="top"/>
    </xf>
    <xf numFmtId="0" fontId="4" fillId="0" borderId="0" xfId="0" applyFont="1" applyBorder="1" applyAlignment="1" applyProtection="1">
      <alignment horizontal="justify" vertical="top" wrapText="1"/>
    </xf>
    <xf numFmtId="4" fontId="4" fillId="0" borderId="0" xfId="0" applyNumberFormat="1" applyFont="1" applyBorder="1" applyAlignment="1" applyProtection="1"/>
    <xf numFmtId="0" fontId="4" fillId="0" borderId="0" xfId="6" applyFont="1" applyAlignment="1" applyProtection="1">
      <alignment horizontal="justify" vertical="center" wrapText="1"/>
    </xf>
    <xf numFmtId="0" fontId="4" fillId="0" borderId="0" xfId="0" applyFont="1" applyAlignment="1" applyProtection="1">
      <alignment horizontal="left" vertical="top" wrapText="1"/>
    </xf>
    <xf numFmtId="0" fontId="4" fillId="0" borderId="0" xfId="0" applyFont="1" applyAlignment="1" applyProtection="1">
      <alignment horizontal="left" vertical="center" wrapText="1"/>
    </xf>
    <xf numFmtId="49" fontId="9" fillId="0" borderId="0" xfId="0" applyNumberFormat="1" applyFont="1" applyBorder="1" applyAlignment="1" applyProtection="1">
      <alignment horizontal="justify" vertical="top"/>
    </xf>
    <xf numFmtId="0" fontId="9" fillId="0" borderId="0" xfId="0" applyFont="1" applyFill="1" applyBorder="1" applyAlignment="1" applyProtection="1">
      <alignment vertical="top"/>
    </xf>
    <xf numFmtId="4" fontId="9" fillId="0" borderId="0" xfId="0" applyNumberFormat="1" applyFont="1" applyFill="1" applyBorder="1" applyAlignment="1" applyProtection="1">
      <alignment vertical="top"/>
    </xf>
    <xf numFmtId="0" fontId="14" fillId="0" borderId="0" xfId="0" applyFont="1" applyBorder="1" applyAlignment="1" applyProtection="1">
      <alignment vertical="top"/>
    </xf>
    <xf numFmtId="4" fontId="14" fillId="0" borderId="0" xfId="0" applyNumberFormat="1" applyFont="1" applyBorder="1" applyAlignment="1" applyProtection="1">
      <alignment vertical="top"/>
    </xf>
    <xf numFmtId="0" fontId="9" fillId="0" borderId="0" xfId="0" applyFont="1" applyBorder="1" applyAlignment="1" applyProtection="1">
      <alignment horizontal="left" vertical="center" wrapText="1"/>
    </xf>
    <xf numFmtId="168" fontId="9" fillId="0" borderId="0" xfId="20" applyFont="1" applyFill="1" applyBorder="1" applyAlignment="1" applyProtection="1">
      <alignment vertical="center"/>
    </xf>
    <xf numFmtId="0" fontId="9" fillId="0" borderId="0" xfId="0" applyFont="1" applyBorder="1" applyAlignment="1" applyProtection="1">
      <alignment vertical="center" wrapText="1"/>
    </xf>
    <xf numFmtId="4" fontId="9" fillId="0" borderId="0" xfId="0" applyNumberFormat="1" applyFont="1" applyFill="1" applyBorder="1" applyAlignment="1" applyProtection="1">
      <alignment horizontal="right" vertical="center"/>
    </xf>
    <xf numFmtId="0" fontId="9" fillId="0" borderId="0" xfId="0" applyFont="1" applyFill="1" applyBorder="1" applyAlignment="1" applyProtection="1">
      <alignment vertical="center" wrapText="1"/>
    </xf>
    <xf numFmtId="0" fontId="9" fillId="0" borderId="0" xfId="0" applyFont="1" applyBorder="1" applyAlignment="1" applyProtection="1">
      <alignment horizontal="right" vertical="top"/>
    </xf>
    <xf numFmtId="49" fontId="10" fillId="35" borderId="7" xfId="6" applyNumberFormat="1" applyFont="1" applyFill="1" applyBorder="1" applyAlignment="1" applyProtection="1">
      <alignment horizontal="center" vertical="center"/>
    </xf>
    <xf numFmtId="49" fontId="10" fillId="0" borderId="7" xfId="0" applyNumberFormat="1" applyFont="1" applyBorder="1" applyAlignment="1" applyProtection="1">
      <alignment horizontal="center" vertical="center"/>
    </xf>
    <xf numFmtId="0" fontId="10" fillId="0" borderId="7" xfId="0" applyFont="1" applyBorder="1" applyAlignment="1" applyProtection="1">
      <alignment horizontal="center" vertical="center"/>
    </xf>
    <xf numFmtId="4" fontId="10" fillId="0" borderId="7" xfId="0" applyNumberFormat="1" applyFont="1" applyBorder="1" applyAlignment="1" applyProtection="1">
      <alignment horizontal="center" vertical="center"/>
    </xf>
    <xf numFmtId="0" fontId="9" fillId="0" borderId="0" xfId="0" applyFont="1" applyBorder="1" applyAlignment="1" applyProtection="1">
      <alignment horizontal="left"/>
    </xf>
    <xf numFmtId="0" fontId="9" fillId="0" borderId="0" xfId="0" applyFont="1" applyBorder="1" applyAlignment="1" applyProtection="1">
      <alignment horizontal="left" vertical="top"/>
    </xf>
    <xf numFmtId="166" fontId="9" fillId="0" borderId="0" xfId="0" applyNumberFormat="1" applyFont="1" applyBorder="1" applyAlignment="1" applyProtection="1">
      <alignment horizontal="justify" vertical="top"/>
    </xf>
    <xf numFmtId="0" fontId="9" fillId="0" borderId="0" xfId="0" applyFont="1" applyBorder="1" applyAlignment="1" applyProtection="1"/>
    <xf numFmtId="4" fontId="10" fillId="0" borderId="0" xfId="0" applyNumberFormat="1" applyFont="1" applyFill="1" applyBorder="1" applyAlignment="1" applyProtection="1">
      <alignment horizontal="right" vertical="top" wrapText="1"/>
    </xf>
    <xf numFmtId="0" fontId="10" fillId="0" borderId="0" xfId="0" applyFont="1" applyBorder="1" applyAlignment="1" applyProtection="1">
      <alignment horizontal="justify" vertical="top"/>
    </xf>
    <xf numFmtId="4" fontId="10" fillId="0" borderId="0" xfId="0" applyNumberFormat="1" applyFont="1" applyAlignment="1" applyProtection="1">
      <alignment horizontal="right" vertical="top" wrapText="1"/>
    </xf>
    <xf numFmtId="4" fontId="9" fillId="0" borderId="0" xfId="0" applyNumberFormat="1" applyFont="1" applyAlignment="1" applyProtection="1">
      <alignment horizontal="justify" vertical="top" wrapText="1"/>
    </xf>
    <xf numFmtId="4" fontId="10" fillId="0" borderId="0" xfId="0" applyNumberFormat="1" applyFont="1" applyAlignment="1" applyProtection="1">
      <alignment horizontal="center"/>
    </xf>
    <xf numFmtId="4" fontId="10" fillId="0" borderId="0" xfId="0" applyNumberFormat="1" applyFont="1" applyAlignment="1" applyProtection="1">
      <alignment horizontal="right"/>
    </xf>
    <xf numFmtId="164" fontId="9" fillId="0" borderId="0" xfId="16" applyNumberFormat="1" applyFont="1" applyAlignment="1" applyProtection="1">
      <alignment horizontal="right" vertical="center"/>
    </xf>
    <xf numFmtId="164" fontId="10" fillId="15" borderId="0" xfId="6" applyNumberFormat="1" applyFont="1" applyFill="1" applyAlignment="1" applyProtection="1">
      <alignment horizontal="right"/>
    </xf>
    <xf numFmtId="164" fontId="9" fillId="0" borderId="0" xfId="16" applyNumberFormat="1" applyFont="1" applyProtection="1"/>
    <xf numFmtId="164" fontId="19" fillId="0" borderId="8" xfId="6" applyNumberFormat="1" applyFont="1" applyBorder="1" applyAlignment="1" applyProtection="1">
      <alignment horizontal="right" vertical="center"/>
    </xf>
    <xf numFmtId="164" fontId="10" fillId="0" borderId="0" xfId="16" applyNumberFormat="1" applyFont="1" applyAlignment="1" applyProtection="1">
      <alignment horizontal="right" vertical="center"/>
    </xf>
    <xf numFmtId="164" fontId="10" fillId="36" borderId="0" xfId="17" applyNumberFormat="1" applyFont="1" applyFill="1" applyAlignment="1" applyProtection="1">
      <alignment horizontal="right" vertical="center"/>
    </xf>
    <xf numFmtId="164" fontId="10" fillId="0" borderId="0" xfId="17" applyNumberFormat="1" applyFont="1" applyFill="1" applyAlignment="1" applyProtection="1">
      <alignment horizontal="right"/>
    </xf>
    <xf numFmtId="164" fontId="9" fillId="0" borderId="19" xfId="0" applyNumberFormat="1" applyFont="1" applyFill="1" applyBorder="1" applyAlignment="1" applyProtection="1">
      <alignment horizontal="right" wrapText="1"/>
    </xf>
    <xf numFmtId="164" fontId="10" fillId="0" borderId="0" xfId="0" applyNumberFormat="1" applyFont="1" applyBorder="1" applyAlignment="1" applyProtection="1">
      <alignment horizontal="right"/>
    </xf>
    <xf numFmtId="164" fontId="9" fillId="0" borderId="0" xfId="18" applyNumberFormat="1" applyFont="1" applyFill="1" applyBorder="1" applyAlignment="1" applyProtection="1">
      <alignment vertical="top" wrapText="1"/>
    </xf>
    <xf numFmtId="164" fontId="71" fillId="0" borderId="0" xfId="0" applyNumberFormat="1" applyFont="1" applyAlignment="1" applyProtection="1">
      <alignment wrapText="1"/>
    </xf>
    <xf numFmtId="164" fontId="9" fillId="0" borderId="0" xfId="18" applyNumberFormat="1" applyFont="1" applyFill="1" applyBorder="1" applyAlignment="1" applyProtection="1">
      <alignment horizontal="right" vertical="center" wrapText="1"/>
    </xf>
    <xf numFmtId="164" fontId="9" fillId="0" borderId="0" xfId="18" applyNumberFormat="1" applyFont="1" applyFill="1" applyBorder="1" applyAlignment="1" applyProtection="1">
      <alignment wrapText="1"/>
    </xf>
    <xf numFmtId="164" fontId="9" fillId="0" borderId="0" xfId="18" applyNumberFormat="1" applyFont="1" applyFill="1" applyBorder="1" applyAlignment="1" applyProtection="1">
      <alignment horizontal="right" wrapText="1"/>
    </xf>
    <xf numFmtId="164" fontId="9" fillId="0" borderId="0" xfId="18" applyNumberFormat="1" applyFont="1" applyFill="1" applyBorder="1" applyAlignment="1" applyProtection="1">
      <alignment horizontal="right" vertical="top" wrapText="1"/>
    </xf>
    <xf numFmtId="164" fontId="9" fillId="0" borderId="0" xfId="0" applyNumberFormat="1" applyFont="1" applyBorder="1" applyProtection="1"/>
    <xf numFmtId="164" fontId="9" fillId="0" borderId="0" xfId="0" applyNumberFormat="1" applyFont="1" applyBorder="1" applyAlignment="1" applyProtection="1">
      <alignment horizontal="right"/>
    </xf>
    <xf numFmtId="164" fontId="10" fillId="0" borderId="7" xfId="0" applyNumberFormat="1" applyFont="1" applyBorder="1" applyAlignment="1" applyProtection="1">
      <alignment horizontal="right" vertical="center"/>
    </xf>
    <xf numFmtId="164" fontId="9" fillId="0" borderId="0" xfId="0" applyNumberFormat="1" applyFont="1" applyBorder="1" applyAlignment="1" applyProtection="1">
      <alignment horizontal="right" vertical="center"/>
    </xf>
    <xf numFmtId="164" fontId="10" fillId="0" borderId="0" xfId="0" applyNumberFormat="1" applyFont="1" applyBorder="1" applyAlignment="1" applyProtection="1">
      <alignment horizontal="right" vertical="center"/>
    </xf>
    <xf numFmtId="164" fontId="9" fillId="0" borderId="0" xfId="0" applyNumberFormat="1" applyFont="1" applyAlignment="1" applyProtection="1">
      <alignment horizontal="right" vertical="center"/>
    </xf>
    <xf numFmtId="0" fontId="26" fillId="0" borderId="0" xfId="0" applyFont="1" applyBorder="1" applyAlignment="1" applyProtection="1">
      <alignment horizontal="justify" vertical="top" wrapText="1"/>
    </xf>
    <xf numFmtId="0" fontId="71" fillId="0" borderId="0" xfId="0" applyFont="1" applyAlignment="1" applyProtection="1">
      <alignment vertical="top" wrapText="1"/>
    </xf>
    <xf numFmtId="0" fontId="9" fillId="18" borderId="0" xfId="6" applyFont="1" applyFill="1" applyBorder="1" applyAlignment="1" applyProtection="1">
      <alignment horizontal="center" vertical="center"/>
    </xf>
    <xf numFmtId="0" fontId="111" fillId="18" borderId="0" xfId="6" applyFont="1" applyFill="1" applyBorder="1" applyAlignment="1" applyProtection="1">
      <alignment horizontal="center" vertical="center"/>
    </xf>
    <xf numFmtId="0" fontId="111" fillId="0" borderId="0" xfId="0" applyFont="1" applyBorder="1" applyAlignment="1" applyProtection="1">
      <alignment horizontal="left" vertical="top"/>
    </xf>
    <xf numFmtId="0" fontId="111" fillId="0" borderId="0" xfId="0" applyFont="1" applyBorder="1" applyAlignment="1" applyProtection="1">
      <alignment horizontal="justify" vertical="top"/>
    </xf>
    <xf numFmtId="0" fontId="111" fillId="0" borderId="0" xfId="0" applyFont="1" applyBorder="1" applyProtection="1"/>
    <xf numFmtId="4" fontId="111" fillId="0" borderId="0" xfId="0" applyNumberFormat="1" applyFont="1" applyFill="1" applyBorder="1" applyAlignment="1" applyProtection="1"/>
    <xf numFmtId="0" fontId="9" fillId="0" borderId="0" xfId="0" applyNumberFormat="1" applyFont="1" applyFill="1" applyBorder="1" applyAlignment="1" applyProtection="1">
      <alignment horizontal="justify" vertical="top"/>
    </xf>
    <xf numFmtId="167" fontId="9" fillId="0" borderId="0" xfId="0" applyNumberFormat="1" applyFont="1" applyFill="1" applyBorder="1" applyAlignment="1" applyProtection="1">
      <alignment vertical="top" wrapText="1"/>
    </xf>
    <xf numFmtId="0" fontId="9" fillId="0" borderId="0" xfId="0" applyFont="1" applyBorder="1" applyAlignment="1" applyProtection="1">
      <alignment horizontal="justify" vertical="center" wrapText="1"/>
    </xf>
    <xf numFmtId="164" fontId="71" fillId="0" borderId="0" xfId="0" applyNumberFormat="1" applyFont="1" applyAlignment="1" applyProtection="1">
      <alignment vertical="top" wrapText="1"/>
    </xf>
    <xf numFmtId="164" fontId="70" fillId="0" borderId="0" xfId="18" applyNumberFormat="1" applyFont="1" applyFill="1" applyBorder="1" applyAlignment="1" applyProtection="1">
      <alignment horizontal="right" wrapText="1"/>
    </xf>
    <xf numFmtId="0" fontId="10" fillId="0" borderId="0" xfId="0" applyFont="1" applyBorder="1" applyProtection="1">
      <protection locked="0"/>
    </xf>
    <xf numFmtId="0" fontId="9" fillId="0" borderId="0" xfId="0" applyFont="1" applyBorder="1" applyProtection="1">
      <protection locked="0"/>
    </xf>
    <xf numFmtId="164" fontId="9" fillId="0" borderId="0" xfId="16" applyNumberFormat="1" applyFont="1" applyAlignment="1" applyProtection="1">
      <alignment horizontal="right" vertical="center"/>
      <protection locked="0"/>
    </xf>
    <xf numFmtId="164" fontId="9" fillId="0" borderId="0" xfId="16" applyNumberFormat="1" applyFont="1" applyProtection="1">
      <protection locked="0"/>
    </xf>
    <xf numFmtId="164" fontId="10" fillId="0" borderId="0" xfId="16" applyNumberFormat="1" applyFont="1" applyAlignment="1" applyProtection="1">
      <alignment horizontal="right" vertical="center"/>
      <protection locked="0"/>
    </xf>
    <xf numFmtId="164" fontId="10" fillId="36" borderId="0" xfId="17" applyNumberFormat="1" applyFont="1" applyFill="1" applyAlignment="1" applyProtection="1">
      <alignment horizontal="right" vertical="center"/>
      <protection locked="0"/>
    </xf>
    <xf numFmtId="164" fontId="10" fillId="0" borderId="0" xfId="17" applyNumberFormat="1" applyFont="1" applyFill="1" applyAlignment="1" applyProtection="1">
      <alignment horizontal="right"/>
      <protection locked="0"/>
    </xf>
    <xf numFmtId="164" fontId="10" fillId="0" borderId="0" xfId="0" applyNumberFormat="1" applyFont="1" applyBorder="1" applyAlignment="1" applyProtection="1">
      <alignment horizontal="right"/>
      <protection locked="0"/>
    </xf>
    <xf numFmtId="164" fontId="10" fillId="0" borderId="0" xfId="0" applyNumberFormat="1" applyFont="1" applyBorder="1" applyAlignment="1" applyProtection="1">
      <alignment horizontal="right" vertical="center"/>
      <protection locked="0"/>
    </xf>
    <xf numFmtId="4" fontId="9" fillId="0" borderId="0" xfId="0" applyNumberFormat="1" applyFont="1" applyProtection="1">
      <protection locked="0"/>
    </xf>
    <xf numFmtId="4" fontId="9" fillId="0" borderId="0" xfId="0" applyNumberFormat="1" applyFont="1" applyFill="1" applyProtection="1">
      <protection locked="0"/>
    </xf>
    <xf numFmtId="164" fontId="9" fillId="0" borderId="19" xfId="0" applyNumberFormat="1" applyFont="1" applyFill="1" applyBorder="1" applyAlignment="1" applyProtection="1">
      <alignment horizontal="right"/>
      <protection locked="0"/>
    </xf>
    <xf numFmtId="0" fontId="9" fillId="0" borderId="0" xfId="0" applyFont="1" applyFill="1" applyBorder="1" applyProtection="1">
      <protection locked="0"/>
    </xf>
    <xf numFmtId="0" fontId="9" fillId="0" borderId="0" xfId="18" applyFont="1" applyFill="1" applyBorder="1" applyAlignment="1" applyProtection="1">
      <alignment horizontal="left" vertical="center" wrapText="1"/>
      <protection locked="0"/>
    </xf>
    <xf numFmtId="164" fontId="10" fillId="0" borderId="7" xfId="0" applyNumberFormat="1" applyFont="1" applyFill="1" applyBorder="1" applyAlignment="1" applyProtection="1">
      <alignment horizontal="center" vertical="center"/>
      <protection locked="0"/>
    </xf>
    <xf numFmtId="164" fontId="10" fillId="2" borderId="0" xfId="0" applyNumberFormat="1" applyFont="1" applyFill="1" applyBorder="1" applyAlignment="1" applyProtection="1">
      <alignment horizontal="right"/>
      <protection locked="0"/>
    </xf>
    <xf numFmtId="0" fontId="9" fillId="0" borderId="0" xfId="0" applyFont="1" applyBorder="1" applyAlignment="1" applyProtection="1">
      <alignment horizontal="justify"/>
      <protection locked="0"/>
    </xf>
    <xf numFmtId="0" fontId="9" fillId="0" borderId="0" xfId="0" applyFont="1" applyProtection="1">
      <protection locked="0"/>
    </xf>
    <xf numFmtId="4" fontId="9" fillId="0" borderId="0" xfId="0" applyNumberFormat="1" applyFont="1" applyFill="1" applyBorder="1" applyAlignment="1">
      <alignment horizontal="center" vertical="top" wrapText="1"/>
    </xf>
    <xf numFmtId="0" fontId="9" fillId="0" borderId="0" xfId="5" applyFont="1" applyBorder="1" applyAlignment="1">
      <alignment horizontal="left" vertical="top" wrapText="1"/>
    </xf>
    <xf numFmtId="0" fontId="0" fillId="0" borderId="0" xfId="0" applyAlignment="1">
      <alignment horizontal="left" vertical="top" wrapText="1"/>
    </xf>
    <xf numFmtId="0" fontId="10" fillId="0" borderId="0" xfId="4" applyFont="1" applyBorder="1" applyAlignment="1">
      <alignment vertical="top" wrapText="1"/>
    </xf>
    <xf numFmtId="0" fontId="13" fillId="0" borderId="0" xfId="6" applyBorder="1" applyAlignment="1">
      <alignment vertical="top" wrapText="1"/>
    </xf>
    <xf numFmtId="0" fontId="9" fillId="0" borderId="0" xfId="4" applyFont="1" applyBorder="1" applyAlignment="1">
      <alignment horizontal="left" vertical="top" wrapText="1"/>
    </xf>
    <xf numFmtId="0" fontId="13" fillId="0" borderId="0" xfId="6" applyFont="1" applyBorder="1" applyAlignment="1">
      <alignment horizontal="left" vertical="top" wrapText="1"/>
    </xf>
    <xf numFmtId="0" fontId="9" fillId="0" borderId="6" xfId="0" applyFont="1" applyBorder="1" applyAlignment="1">
      <alignment horizontal="left" vertical="top"/>
    </xf>
    <xf numFmtId="0" fontId="0" fillId="0" borderId="6" xfId="0" applyBorder="1" applyAlignment="1">
      <alignment horizontal="left" vertical="top"/>
    </xf>
    <xf numFmtId="0" fontId="13" fillId="0" borderId="0" xfId="6" applyAlignment="1">
      <alignment horizontal="left" vertical="top" wrapText="1"/>
    </xf>
    <xf numFmtId="0" fontId="9" fillId="0" borderId="6" xfId="5" applyFont="1" applyBorder="1" applyAlignment="1">
      <alignment horizontal="left" vertical="top" wrapText="1"/>
    </xf>
    <xf numFmtId="0" fontId="13" fillId="0" borderId="6" xfId="0" applyFont="1" applyBorder="1" applyAlignment="1">
      <alignment horizontal="left" vertical="top" wrapText="1"/>
    </xf>
    <xf numFmtId="0" fontId="13" fillId="0" borderId="6" xfId="6" applyFont="1" applyBorder="1" applyAlignment="1">
      <alignment horizontal="left" vertical="top" wrapText="1"/>
    </xf>
    <xf numFmtId="0" fontId="13" fillId="0" borderId="6" xfId="6" applyBorder="1" applyAlignment="1">
      <alignment horizontal="left" vertical="top" wrapText="1"/>
    </xf>
    <xf numFmtId="0" fontId="10" fillId="0" borderId="6" xfId="5" applyFont="1" applyBorder="1" applyAlignment="1">
      <alignment horizontal="left" vertical="top" wrapText="1"/>
    </xf>
    <xf numFmtId="0" fontId="22" fillId="0" borderId="6" xfId="0" applyFont="1" applyBorder="1" applyAlignment="1">
      <alignment horizontal="left" vertical="top" wrapText="1"/>
    </xf>
    <xf numFmtId="0" fontId="13" fillId="0" borderId="0" xfId="0" applyFont="1" applyAlignment="1">
      <alignment horizontal="left" vertical="top" wrapText="1"/>
    </xf>
    <xf numFmtId="0" fontId="9" fillId="0" borderId="0" xfId="5" applyFont="1" applyBorder="1" applyAlignment="1">
      <alignment horizontal="justify" vertical="top" wrapText="1"/>
    </xf>
    <xf numFmtId="0" fontId="0" fillId="0" borderId="0" xfId="0" applyAlignment="1">
      <alignment horizontal="justify" vertical="top" wrapText="1"/>
    </xf>
    <xf numFmtId="0" fontId="9" fillId="0" borderId="19" xfId="5" applyFont="1" applyBorder="1" applyAlignment="1">
      <alignment horizontal="left" vertical="top" wrapText="1"/>
    </xf>
    <xf numFmtId="0" fontId="13" fillId="0" borderId="19" xfId="0" applyFont="1" applyBorder="1" applyAlignment="1">
      <alignment horizontal="left" vertical="top" wrapText="1"/>
    </xf>
    <xf numFmtId="0" fontId="24" fillId="0" borderId="6" xfId="0" applyFont="1" applyBorder="1" applyAlignment="1">
      <alignment horizontal="left" vertical="top" wrapText="1"/>
    </xf>
    <xf numFmtId="0" fontId="0" fillId="0" borderId="6" xfId="0" applyBorder="1" applyAlignment="1">
      <alignment horizontal="left" vertical="top" wrapText="1"/>
    </xf>
    <xf numFmtId="0" fontId="13" fillId="0" borderId="0" xfId="0" applyFont="1" applyBorder="1" applyAlignment="1">
      <alignment horizontal="left" vertical="top" wrapText="1"/>
    </xf>
    <xf numFmtId="0" fontId="0" fillId="0" borderId="19" xfId="0" applyBorder="1" applyAlignment="1">
      <alignment horizontal="left" vertical="top" wrapText="1"/>
    </xf>
    <xf numFmtId="0" fontId="9" fillId="0" borderId="0" xfId="6" applyFont="1" applyAlignment="1">
      <alignment vertical="top" wrapText="1"/>
    </xf>
    <xf numFmtId="0" fontId="0" fillId="0" borderId="0" xfId="0" applyAlignment="1"/>
    <xf numFmtId="0" fontId="9" fillId="0" borderId="6" xfId="4" applyFont="1" applyBorder="1" applyAlignment="1">
      <alignment wrapText="1"/>
    </xf>
    <xf numFmtId="0" fontId="9" fillId="0" borderId="0" xfId="4" applyFont="1" applyBorder="1" applyAlignment="1">
      <alignment vertical="top" wrapText="1"/>
    </xf>
    <xf numFmtId="0" fontId="9" fillId="0" borderId="5" xfId="32" applyFont="1" applyBorder="1" applyAlignment="1">
      <alignment vertical="top" wrapText="1"/>
    </xf>
    <xf numFmtId="0" fontId="9" fillId="0" borderId="0" xfId="33" applyFont="1" applyBorder="1" applyAlignment="1">
      <alignment horizontal="justify" vertical="top" wrapText="1"/>
    </xf>
    <xf numFmtId="0" fontId="9" fillId="0" borderId="6" xfId="33" applyFont="1" applyBorder="1" applyAlignment="1">
      <alignment horizontal="justify" vertical="top" wrapText="1"/>
    </xf>
    <xf numFmtId="0" fontId="9" fillId="0" borderId="0" xfId="33" applyFont="1" applyBorder="1" applyAlignment="1">
      <alignment horizontal="justify" wrapText="1"/>
    </xf>
    <xf numFmtId="0" fontId="9" fillId="0" borderId="6" xfId="32" applyFont="1" applyBorder="1" applyAlignment="1">
      <alignment wrapText="1"/>
    </xf>
    <xf numFmtId="0" fontId="9" fillId="0" borderId="0" xfId="32" applyFont="1" applyBorder="1" applyAlignment="1">
      <alignment vertical="top" wrapText="1"/>
    </xf>
    <xf numFmtId="0" fontId="9" fillId="0" borderId="19" xfId="33" applyFont="1" applyBorder="1" applyAlignment="1">
      <alignment horizontal="justify" vertical="top" wrapText="1"/>
    </xf>
    <xf numFmtId="0" fontId="23" fillId="0" borderId="0" xfId="33" applyFont="1" applyBorder="1" applyAlignment="1">
      <alignment horizontal="justify" vertical="top" wrapText="1"/>
    </xf>
    <xf numFmtId="0" fontId="9" fillId="0" borderId="6" xfId="33" applyFont="1" applyBorder="1" applyAlignment="1">
      <alignment horizontal="left" vertical="top" wrapText="1"/>
    </xf>
    <xf numFmtId="0" fontId="9" fillId="0" borderId="0" xfId="33" applyFont="1" applyBorder="1" applyAlignment="1">
      <alignment horizontal="left" vertical="top" wrapText="1"/>
    </xf>
    <xf numFmtId="0" fontId="9" fillId="0" borderId="19" xfId="33" applyFont="1" applyBorder="1" applyAlignment="1">
      <alignment horizontal="left" vertical="top" wrapText="1"/>
    </xf>
    <xf numFmtId="0" fontId="10" fillId="0" borderId="0" xfId="33" applyFont="1" applyBorder="1" applyAlignment="1">
      <alignment horizontal="justify" vertical="top" wrapText="1"/>
    </xf>
    <xf numFmtId="0" fontId="10" fillId="0" borderId="10" xfId="6" applyFont="1" applyBorder="1" applyAlignment="1">
      <alignment wrapText="1"/>
    </xf>
    <xf numFmtId="0" fontId="10" fillId="0" borderId="0" xfId="32" applyFont="1" applyBorder="1" applyAlignment="1">
      <alignment vertical="top" wrapText="1"/>
    </xf>
    <xf numFmtId="0" fontId="9" fillId="0" borderId="0" xfId="32" applyFont="1" applyBorder="1" applyAlignment="1">
      <alignment horizontal="left" vertical="top" wrapText="1"/>
    </xf>
    <xf numFmtId="0" fontId="9" fillId="0" borderId="0" xfId="6" applyFont="1" applyFill="1" applyAlignment="1"/>
    <xf numFmtId="0" fontId="0" fillId="0" borderId="0" xfId="0" applyFill="1" applyAlignment="1"/>
    <xf numFmtId="0" fontId="13" fillId="0" borderId="0" xfId="6" applyFont="1" applyBorder="1" applyAlignment="1">
      <alignment wrapText="1"/>
    </xf>
    <xf numFmtId="0" fontId="13" fillId="0" borderId="0" xfId="6" applyFont="1" applyAlignment="1">
      <alignment horizontal="justify" vertical="top" wrapText="1"/>
    </xf>
    <xf numFmtId="0" fontId="9" fillId="0" borderId="6" xfId="5" applyFont="1" applyBorder="1" applyAlignment="1">
      <alignment horizontal="justify" wrapText="1"/>
    </xf>
    <xf numFmtId="0" fontId="13" fillId="0" borderId="6" xfId="6" applyFont="1" applyBorder="1" applyAlignment="1">
      <alignment horizontal="justify" wrapText="1"/>
    </xf>
    <xf numFmtId="0" fontId="13" fillId="0" borderId="0" xfId="6" applyAlignment="1">
      <alignment horizontal="justify" vertical="top" wrapText="1"/>
    </xf>
    <xf numFmtId="0" fontId="13" fillId="0" borderId="0" xfId="6" applyBorder="1" applyAlignment="1">
      <alignment wrapText="1"/>
    </xf>
    <xf numFmtId="0" fontId="23" fillId="0" borderId="0" xfId="4" applyFont="1" applyBorder="1" applyAlignment="1">
      <alignment vertical="top" wrapText="1"/>
    </xf>
    <xf numFmtId="0" fontId="23" fillId="0" borderId="0" xfId="5" applyFont="1" applyBorder="1" applyAlignment="1">
      <alignment horizontal="justify" vertical="top" wrapText="1"/>
    </xf>
    <xf numFmtId="0" fontId="24" fillId="0" borderId="0" xfId="6" applyFont="1" applyAlignment="1">
      <alignment horizontal="justify" vertical="top" wrapText="1"/>
    </xf>
    <xf numFmtId="0" fontId="25" fillId="0" borderId="0" xfId="5" applyFont="1" applyBorder="1" applyAlignment="1">
      <alignment horizontal="justify" vertical="top" wrapText="1"/>
    </xf>
    <xf numFmtId="0" fontId="37" fillId="0" borderId="0" xfId="6" applyFont="1" applyAlignment="1">
      <alignment horizontal="justify" vertical="top" wrapText="1"/>
    </xf>
    <xf numFmtId="0" fontId="9" fillId="0" borderId="6" xfId="5" applyFont="1" applyBorder="1" applyAlignment="1">
      <alignment horizontal="justify" vertical="top" wrapText="1"/>
    </xf>
    <xf numFmtId="0" fontId="13" fillId="0" borderId="6" xfId="6" applyFont="1" applyBorder="1" applyAlignment="1">
      <alignment horizontal="justify" vertical="top" wrapText="1"/>
    </xf>
    <xf numFmtId="0" fontId="10" fillId="0" borderId="0" xfId="5" applyFont="1" applyBorder="1" applyAlignment="1">
      <alignment horizontal="justify" vertical="top" wrapText="1"/>
    </xf>
    <xf numFmtId="0" fontId="22" fillId="0" borderId="0" xfId="6" applyFont="1" applyAlignment="1">
      <alignment horizontal="justify" vertical="top" wrapText="1"/>
    </xf>
    <xf numFmtId="0" fontId="23" fillId="0" borderId="0" xfId="5" applyFont="1" applyBorder="1" applyAlignment="1">
      <alignment horizontal="left" vertical="justify" wrapText="1"/>
    </xf>
    <xf numFmtId="0" fontId="13" fillId="0" borderId="0" xfId="6" applyBorder="1" applyAlignment="1">
      <alignment horizontal="left" vertical="justify" wrapText="1"/>
    </xf>
    <xf numFmtId="0" fontId="9" fillId="0" borderId="0" xfId="5" applyFont="1" applyBorder="1" applyAlignment="1">
      <alignment horizontal="left" vertical="justify" wrapText="1"/>
    </xf>
    <xf numFmtId="0" fontId="13" fillId="0" borderId="0" xfId="6" applyAlignment="1">
      <alignment horizontal="left" vertical="justify" wrapText="1"/>
    </xf>
    <xf numFmtId="0" fontId="24" fillId="0" borderId="0" xfId="6" applyFont="1" applyAlignment="1">
      <alignment horizontal="left" vertical="justify" wrapText="1"/>
    </xf>
    <xf numFmtId="0" fontId="10" fillId="0" borderId="0" xfId="5" applyFont="1" applyBorder="1" applyAlignment="1">
      <alignment horizontal="left" vertical="justify" wrapText="1"/>
    </xf>
    <xf numFmtId="0" fontId="9" fillId="0" borderId="6" xfId="5" applyFont="1" applyBorder="1" applyAlignment="1">
      <alignment horizontal="left" vertical="justify" wrapText="1"/>
    </xf>
    <xf numFmtId="0" fontId="13" fillId="0" borderId="6" xfId="6" applyFont="1" applyBorder="1" applyAlignment="1">
      <alignment horizontal="left" vertical="justify" wrapText="1"/>
    </xf>
    <xf numFmtId="0" fontId="10" fillId="0" borderId="10" xfId="6" applyFont="1" applyFill="1" applyBorder="1" applyAlignment="1">
      <alignment horizontal="left" vertical="justify" wrapText="1"/>
    </xf>
    <xf numFmtId="0" fontId="0" fillId="0" borderId="10" xfId="0" applyBorder="1" applyAlignment="1">
      <alignment horizontal="left" vertical="justify"/>
    </xf>
    <xf numFmtId="0" fontId="9" fillId="0" borderId="6" xfId="4" applyFont="1" applyBorder="1" applyAlignment="1">
      <alignment horizontal="left" vertical="top" wrapText="1"/>
    </xf>
    <xf numFmtId="0" fontId="10" fillId="0" borderId="10" xfId="6" applyFont="1" applyBorder="1" applyAlignment="1">
      <alignment horizontal="left" vertical="top" wrapText="1"/>
    </xf>
    <xf numFmtId="0" fontId="10" fillId="0" borderId="6" xfId="4" applyFont="1" applyBorder="1" applyAlignment="1">
      <alignment vertical="top" wrapText="1"/>
    </xf>
    <xf numFmtId="0" fontId="10" fillId="0" borderId="6" xfId="5" applyFont="1" applyBorder="1" applyAlignment="1">
      <alignment horizontal="justify" vertical="top" wrapText="1"/>
    </xf>
    <xf numFmtId="0" fontId="9" fillId="0" borderId="5" xfId="5" applyFont="1" applyBorder="1" applyAlignment="1">
      <alignment horizontal="left" vertical="top" wrapText="1"/>
    </xf>
    <xf numFmtId="4" fontId="9" fillId="0" borderId="0" xfId="4" applyNumberFormat="1" applyFont="1" applyBorder="1" applyAlignment="1">
      <alignment vertical="top"/>
    </xf>
    <xf numFmtId="0" fontId="23" fillId="0" borderId="0" xfId="5" applyFont="1" applyBorder="1" applyAlignment="1">
      <alignment horizontal="left" vertical="top" wrapText="1"/>
    </xf>
    <xf numFmtId="0" fontId="10" fillId="0" borderId="0" xfId="5" applyFont="1" applyBorder="1" applyAlignment="1">
      <alignment horizontal="left" vertical="top" wrapText="1"/>
    </xf>
    <xf numFmtId="0" fontId="9" fillId="0" borderId="6" xfId="4" applyFont="1" applyBorder="1" applyAlignment="1">
      <alignment vertical="top" wrapText="1"/>
    </xf>
    <xf numFmtId="4" fontId="9" fillId="0" borderId="0" xfId="4" applyNumberFormat="1" applyFont="1" applyBorder="1" applyAlignment="1"/>
    <xf numFmtId="0" fontId="9" fillId="0" borderId="0" xfId="4" applyFont="1" applyBorder="1" applyAlignment="1">
      <alignment horizontal="left" wrapText="1"/>
    </xf>
    <xf numFmtId="0" fontId="10" fillId="0" borderId="19" xfId="5" applyFont="1" applyBorder="1" applyAlignment="1">
      <alignment horizontal="justify" vertical="top" wrapText="1"/>
    </xf>
    <xf numFmtId="0" fontId="9" fillId="0" borderId="19" xfId="5" applyFont="1" applyBorder="1" applyAlignment="1">
      <alignment horizontal="justify" vertical="top" wrapText="1"/>
    </xf>
    <xf numFmtId="0" fontId="9" fillId="0" borderId="21" xfId="5" applyFont="1" applyBorder="1" applyAlignment="1">
      <alignment horizontal="justify" vertical="top" wrapText="1"/>
    </xf>
    <xf numFmtId="0" fontId="9" fillId="0" borderId="0" xfId="5" applyFont="1" applyBorder="1" applyAlignment="1">
      <alignment horizontal="left" wrapText="1"/>
    </xf>
    <xf numFmtId="0" fontId="23" fillId="0" borderId="0" xfId="5" applyFont="1" applyBorder="1" applyAlignment="1">
      <alignment horizontal="left" wrapText="1"/>
    </xf>
    <xf numFmtId="0" fontId="9" fillId="0" borderId="21" xfId="5" applyFont="1" applyBorder="1" applyAlignment="1">
      <alignment horizontal="justify" wrapText="1"/>
    </xf>
    <xf numFmtId="0" fontId="9" fillId="0" borderId="0" xfId="6" applyFont="1" applyBorder="1" applyAlignment="1"/>
    <xf numFmtId="0" fontId="10" fillId="0" borderId="6" xfId="4" applyFont="1" applyBorder="1" applyAlignment="1">
      <alignment wrapText="1"/>
    </xf>
    <xf numFmtId="0" fontId="32" fillId="0" borderId="6" xfId="0" applyFont="1" applyBorder="1" applyAlignment="1">
      <alignment horizontal="justify" vertical="center"/>
    </xf>
    <xf numFmtId="0" fontId="9" fillId="0" borderId="6" xfId="0" applyFont="1" applyBorder="1" applyAlignment="1">
      <alignment horizontal="justify" vertical="center"/>
    </xf>
    <xf numFmtId="0" fontId="9" fillId="0" borderId="6" xfId="5" applyFont="1" applyBorder="1" applyAlignment="1">
      <alignment horizontal="left" wrapText="1"/>
    </xf>
    <xf numFmtId="0" fontId="32" fillId="0" borderId="0" xfId="0" applyFont="1" applyBorder="1" applyAlignment="1">
      <alignment horizontal="justify" vertical="center" wrapText="1"/>
    </xf>
    <xf numFmtId="0" fontId="32" fillId="0" borderId="0" xfId="0" applyFont="1" applyBorder="1" applyAlignment="1">
      <alignment horizontal="left" vertical="top" wrapText="1"/>
    </xf>
    <xf numFmtId="0" fontId="9" fillId="0" borderId="0" xfId="6" applyFont="1" applyBorder="1" applyAlignment="1">
      <alignment vertical="top" wrapText="1"/>
    </xf>
    <xf numFmtId="0" fontId="10" fillId="0" borderId="0" xfId="5" applyFont="1" applyBorder="1" applyAlignment="1">
      <alignment horizontal="left" wrapText="1"/>
    </xf>
    <xf numFmtId="0" fontId="32" fillId="0" borderId="0" xfId="0" applyFont="1" applyBorder="1" applyAlignment="1">
      <alignment horizontal="left" vertical="center" wrapText="1"/>
    </xf>
    <xf numFmtId="0" fontId="32" fillId="0" borderId="0" xfId="0" applyFont="1" applyBorder="1" applyAlignment="1">
      <alignment horizontal="justify" vertical="top" wrapText="1"/>
    </xf>
    <xf numFmtId="0" fontId="9" fillId="0" borderId="0" xfId="32" applyFont="1" applyBorder="1" applyAlignment="1">
      <alignment horizontal="left" vertical="justify" wrapText="1"/>
    </xf>
    <xf numFmtId="0" fontId="23" fillId="0" borderId="0" xfId="32" applyFont="1" applyBorder="1" applyAlignment="1">
      <alignment horizontal="left" wrapText="1"/>
    </xf>
    <xf numFmtId="0" fontId="9" fillId="0" borderId="6" xfId="32" applyFont="1" applyBorder="1" applyAlignment="1">
      <alignment vertical="top" wrapText="1"/>
    </xf>
    <xf numFmtId="0" fontId="9" fillId="0" borderId="0" xfId="32" applyFont="1" applyBorder="1" applyAlignment="1">
      <alignment horizontal="left" wrapText="1"/>
    </xf>
    <xf numFmtId="0" fontId="23" fillId="0" borderId="0" xfId="32" applyFont="1" applyBorder="1" applyAlignment="1">
      <alignment wrapText="1"/>
    </xf>
    <xf numFmtId="0" fontId="9" fillId="0" borderId="0" xfId="33" applyFont="1" applyBorder="1" applyAlignment="1">
      <alignment horizontal="left" vertical="justify" wrapText="1"/>
    </xf>
    <xf numFmtId="0" fontId="9" fillId="0" borderId="6" xfId="33" applyFont="1" applyBorder="1" applyAlignment="1">
      <alignment horizontal="left" wrapText="1"/>
    </xf>
    <xf numFmtId="0" fontId="9" fillId="0" borderId="0" xfId="33" applyFont="1" applyBorder="1" applyAlignment="1">
      <alignment horizontal="left" vertical="distributed" wrapText="1"/>
    </xf>
    <xf numFmtId="0" fontId="9" fillId="0" borderId="6" xfId="33" applyFont="1" applyBorder="1" applyAlignment="1">
      <alignment horizontal="justify" wrapText="1"/>
    </xf>
    <xf numFmtId="0" fontId="9" fillId="0" borderId="5" xfId="33" applyFont="1" applyBorder="1" applyAlignment="1">
      <alignment horizontal="left" vertical="distributed" wrapText="1"/>
    </xf>
    <xf numFmtId="0" fontId="9" fillId="0" borderId="5" xfId="33" applyFont="1" applyBorder="1" applyAlignment="1">
      <alignment horizontal="left" vertical="justify" wrapText="1"/>
    </xf>
    <xf numFmtId="4" fontId="9" fillId="0" borderId="0" xfId="32" applyNumberFormat="1" applyFont="1" applyBorder="1" applyAlignment="1"/>
    <xf numFmtId="0" fontId="23" fillId="0" borderId="0" xfId="33" applyFont="1" applyBorder="1" applyAlignment="1">
      <alignment horizontal="left" wrapText="1"/>
    </xf>
    <xf numFmtId="0" fontId="9" fillId="0" borderId="6" xfId="33" applyFont="1" applyBorder="1" applyAlignment="1">
      <alignment horizontal="left" vertical="justify" wrapText="1"/>
    </xf>
    <xf numFmtId="0" fontId="9" fillId="0" borderId="0" xfId="33" applyFont="1" applyBorder="1" applyAlignment="1">
      <alignment horizontal="left" wrapText="1"/>
    </xf>
    <xf numFmtId="0" fontId="10" fillId="0" borderId="6" xfId="33" applyFont="1" applyBorder="1" applyAlignment="1">
      <alignment horizontal="justify" wrapText="1"/>
    </xf>
    <xf numFmtId="0" fontId="10" fillId="0" borderId="6" xfId="33" applyFont="1" applyBorder="1" applyAlignment="1">
      <alignment horizontal="left" wrapText="1"/>
    </xf>
    <xf numFmtId="0" fontId="10" fillId="0" borderId="6" xfId="32" applyFont="1" applyBorder="1" applyAlignment="1">
      <alignment horizontal="left" wrapText="1"/>
    </xf>
    <xf numFmtId="0" fontId="10" fillId="0" borderId="10" xfId="6" applyFont="1" applyBorder="1" applyAlignment="1">
      <alignment horizontal="left" wrapText="1"/>
    </xf>
    <xf numFmtId="0" fontId="9" fillId="0" borderId="6" xfId="32" applyFont="1" applyBorder="1" applyAlignment="1">
      <alignment horizontal="left" vertical="top" wrapText="1"/>
    </xf>
    <xf numFmtId="0" fontId="9" fillId="0" borderId="5" xfId="6" applyFont="1" applyBorder="1" applyAlignment="1">
      <alignment horizontal="left" vertical="top" wrapText="1"/>
    </xf>
    <xf numFmtId="0" fontId="0" fillId="0" borderId="5" xfId="0" applyBorder="1" applyAlignment="1">
      <alignment horizontal="left" vertical="top"/>
    </xf>
    <xf numFmtId="4" fontId="9" fillId="0" borderId="6" xfId="16" applyFont="1" applyBorder="1" applyAlignment="1"/>
    <xf numFmtId="0" fontId="0" fillId="0" borderId="6" xfId="0" applyBorder="1" applyAlignment="1"/>
    <xf numFmtId="4" fontId="9" fillId="0" borderId="5" xfId="16" applyFont="1" applyBorder="1" applyAlignment="1">
      <alignment vertical="top" wrapText="1"/>
    </xf>
    <xf numFmtId="4" fontId="9" fillId="0" borderId="0" xfId="16" applyFont="1" applyAlignment="1">
      <alignment vertical="top" wrapText="1"/>
    </xf>
    <xf numFmtId="0" fontId="0" fillId="0" borderId="0" xfId="0" applyAlignment="1">
      <alignment vertical="top"/>
    </xf>
    <xf numFmtId="4" fontId="9" fillId="0" borderId="0" xfId="16" applyFont="1" applyBorder="1" applyAlignment="1">
      <alignment vertical="top" wrapText="1"/>
    </xf>
    <xf numFmtId="0" fontId="0" fillId="0" borderId="0" xfId="0" applyBorder="1" applyAlignment="1">
      <alignment vertical="top"/>
    </xf>
    <xf numFmtId="0" fontId="0" fillId="0" borderId="0" xfId="0" applyAlignment="1">
      <alignment horizontal="left" vertical="justify" wrapText="1"/>
    </xf>
    <xf numFmtId="0" fontId="9" fillId="0" borderId="0" xfId="4" applyFont="1" applyBorder="1" applyAlignment="1">
      <alignment horizontal="left" vertical="justify" wrapText="1"/>
    </xf>
    <xf numFmtId="0" fontId="13" fillId="0" borderId="0" xfId="6" applyFont="1" applyBorder="1" applyAlignment="1">
      <alignment horizontal="left" vertical="justify" wrapText="1"/>
    </xf>
    <xf numFmtId="0" fontId="9" fillId="0" borderId="6" xfId="0" applyFont="1" applyBorder="1" applyAlignment="1">
      <alignment horizontal="left"/>
    </xf>
    <xf numFmtId="0" fontId="0" fillId="0" borderId="6" xfId="0" applyBorder="1" applyAlignment="1">
      <alignment horizontal="left"/>
    </xf>
    <xf numFmtId="0" fontId="13" fillId="0" borderId="6" xfId="0" applyFont="1" applyBorder="1" applyAlignment="1">
      <alignment horizontal="left" vertical="justify" wrapText="1"/>
    </xf>
    <xf numFmtId="0" fontId="13" fillId="0" borderId="6" xfId="6" applyFont="1" applyBorder="1" applyAlignment="1">
      <alignment horizontal="left" wrapText="1"/>
    </xf>
    <xf numFmtId="0" fontId="13" fillId="0" borderId="6" xfId="6" applyBorder="1" applyAlignment="1">
      <alignment horizontal="left" vertical="justify" wrapText="1"/>
    </xf>
    <xf numFmtId="0" fontId="10" fillId="0" borderId="6" xfId="5" applyFont="1" applyBorder="1" applyAlignment="1">
      <alignment horizontal="left" wrapText="1"/>
    </xf>
    <xf numFmtId="0" fontId="22" fillId="0" borderId="6" xfId="0" applyFont="1" applyBorder="1" applyAlignment="1">
      <alignment horizontal="left" wrapText="1"/>
    </xf>
    <xf numFmtId="0" fontId="13" fillId="0" borderId="0" xfId="0" applyFont="1" applyAlignment="1">
      <alignment horizontal="left" vertical="justify" wrapText="1"/>
    </xf>
    <xf numFmtId="0" fontId="9" fillId="0" borderId="19" xfId="5" applyFont="1" applyBorder="1" applyAlignment="1">
      <alignment horizontal="left" wrapText="1"/>
    </xf>
    <xf numFmtId="0" fontId="13" fillId="0" borderId="19" xfId="0" applyFont="1" applyBorder="1" applyAlignment="1">
      <alignment horizontal="left" wrapText="1"/>
    </xf>
    <xf numFmtId="0" fontId="24" fillId="0" borderId="6" xfId="0" applyFont="1" applyBorder="1" applyAlignment="1">
      <alignment horizontal="left" wrapText="1"/>
    </xf>
    <xf numFmtId="0" fontId="13" fillId="0" borderId="6" xfId="0" applyFont="1" applyBorder="1" applyAlignment="1">
      <alignment horizontal="left" wrapText="1"/>
    </xf>
    <xf numFmtId="0" fontId="0" fillId="0" borderId="6" xfId="0" applyBorder="1" applyAlignment="1">
      <alignment horizontal="left" wrapText="1"/>
    </xf>
    <xf numFmtId="0" fontId="13" fillId="0" borderId="0" xfId="0" applyFont="1" applyBorder="1" applyAlignment="1">
      <alignment horizontal="left" vertical="justify" wrapText="1"/>
    </xf>
    <xf numFmtId="0" fontId="0" fillId="0" borderId="19" xfId="0" applyBorder="1" applyAlignment="1">
      <alignment horizontal="left" wrapText="1"/>
    </xf>
    <xf numFmtId="0" fontId="9" fillId="0" borderId="19" xfId="5" applyFont="1" applyBorder="1" applyAlignment="1">
      <alignment horizontal="left" vertical="justify" wrapText="1"/>
    </xf>
    <xf numFmtId="0" fontId="0" fillId="0" borderId="19" xfId="0" applyBorder="1" applyAlignment="1">
      <alignment horizontal="left" vertical="justify" wrapText="1"/>
    </xf>
    <xf numFmtId="0" fontId="9" fillId="0" borderId="19" xfId="5" applyFont="1" applyBorder="1" applyAlignment="1">
      <alignment horizontal="justify" wrapText="1"/>
    </xf>
    <xf numFmtId="0" fontId="9" fillId="0" borderId="0" xfId="5" applyFont="1" applyBorder="1" applyAlignment="1">
      <alignment horizontal="justify" wrapText="1"/>
    </xf>
    <xf numFmtId="0" fontId="9" fillId="0" borderId="5" xfId="4" applyFont="1" applyBorder="1" applyAlignment="1">
      <alignment vertical="top" wrapText="1"/>
    </xf>
    <xf numFmtId="0" fontId="11" fillId="0" borderId="0" xfId="0" applyFont="1" applyFill="1" applyBorder="1" applyAlignment="1">
      <alignment horizontal="left" vertical="top"/>
    </xf>
    <xf numFmtId="0" fontId="9" fillId="0" borderId="0" xfId="6" applyFont="1" applyAlignment="1">
      <alignment vertical="top"/>
    </xf>
    <xf numFmtId="0" fontId="10" fillId="0" borderId="19" xfId="4" applyFont="1" applyBorder="1" applyAlignment="1">
      <alignment vertical="top" wrapText="1"/>
    </xf>
    <xf numFmtId="0" fontId="13" fillId="0" borderId="19" xfId="6" applyBorder="1" applyAlignment="1">
      <alignment wrapText="1"/>
    </xf>
    <xf numFmtId="0" fontId="13" fillId="0" borderId="0" xfId="6" applyFont="1" applyBorder="1" applyAlignment="1">
      <alignment vertical="top" wrapText="1"/>
    </xf>
    <xf numFmtId="0" fontId="10" fillId="0" borderId="19" xfId="5" applyFont="1" applyBorder="1" applyAlignment="1">
      <alignment horizontal="left" vertical="top" wrapText="1"/>
    </xf>
    <xf numFmtId="0" fontId="13" fillId="0" borderId="19" xfId="6" applyBorder="1" applyAlignment="1">
      <alignment horizontal="left" vertical="top" wrapText="1"/>
    </xf>
    <xf numFmtId="0" fontId="9" fillId="0" borderId="21" xfId="5" applyFont="1" applyBorder="1" applyAlignment="1">
      <alignment horizontal="left" vertical="top" wrapText="1"/>
    </xf>
    <xf numFmtId="0" fontId="13" fillId="0" borderId="21" xfId="6" applyFont="1" applyBorder="1" applyAlignment="1">
      <alignment horizontal="left" vertical="top" wrapText="1"/>
    </xf>
    <xf numFmtId="0" fontId="22" fillId="0" borderId="19" xfId="6" applyFont="1" applyBorder="1" applyAlignment="1">
      <alignment horizontal="justify" vertical="top" wrapText="1"/>
    </xf>
    <xf numFmtId="0" fontId="9" fillId="0" borderId="15" xfId="5" applyFont="1" applyBorder="1" applyAlignment="1">
      <alignment horizontal="justify" vertical="top" wrapText="1"/>
    </xf>
    <xf numFmtId="0" fontId="13" fillId="0" borderId="15" xfId="6" applyFont="1" applyBorder="1" applyAlignment="1">
      <alignment horizontal="justify" vertical="top" wrapText="1"/>
    </xf>
    <xf numFmtId="0" fontId="13" fillId="0" borderId="0" xfId="6" applyBorder="1" applyAlignment="1">
      <alignment horizontal="justify" vertical="top" wrapText="1"/>
    </xf>
    <xf numFmtId="0" fontId="13" fillId="0" borderId="19" xfId="6" applyFont="1" applyBorder="1" applyAlignment="1">
      <alignment horizontal="justify" vertical="top" wrapText="1"/>
    </xf>
    <xf numFmtId="0" fontId="13" fillId="0" borderId="21" xfId="6" applyFont="1" applyBorder="1" applyAlignment="1">
      <alignment horizontal="justify" vertical="top" wrapText="1"/>
    </xf>
    <xf numFmtId="4" fontId="9" fillId="0" borderId="0" xfId="4" applyNumberFormat="1" applyFont="1" applyFill="1" applyAlignment="1">
      <alignment vertical="top"/>
    </xf>
    <xf numFmtId="0" fontId="13" fillId="0" borderId="0" xfId="6" applyAlignment="1">
      <alignment vertical="top"/>
    </xf>
    <xf numFmtId="0" fontId="9" fillId="0" borderId="10" xfId="5" applyFont="1" applyBorder="1" applyAlignment="1">
      <alignment horizontal="justify" wrapText="1"/>
    </xf>
    <xf numFmtId="0" fontId="10" fillId="0" borderId="10" xfId="6" applyFont="1" applyFill="1" applyBorder="1" applyAlignment="1">
      <alignment horizontal="left" wrapText="1"/>
    </xf>
    <xf numFmtId="0" fontId="2" fillId="0" borderId="10" xfId="29" applyBorder="1" applyAlignment="1">
      <alignment horizontal="left" wrapText="1"/>
    </xf>
    <xf numFmtId="0" fontId="10" fillId="0" borderId="6" xfId="4" applyFont="1" applyBorder="1" applyAlignment="1">
      <alignment horizontal="left" wrapText="1"/>
    </xf>
    <xf numFmtId="0" fontId="22" fillId="0" borderId="6" xfId="6" applyFont="1" applyBorder="1" applyAlignment="1">
      <alignment horizontal="left" wrapText="1"/>
    </xf>
    <xf numFmtId="0" fontId="47" fillId="0" borderId="6" xfId="29" applyFont="1" applyBorder="1" applyAlignment="1">
      <alignment horizontal="left"/>
    </xf>
    <xf numFmtId="0" fontId="2" fillId="0" borderId="0" xfId="29" applyBorder="1" applyAlignment="1">
      <alignment horizontal="left" vertical="top"/>
    </xf>
    <xf numFmtId="0" fontId="10" fillId="0" borderId="6" xfId="4" applyFont="1" applyBorder="1" applyAlignment="1">
      <alignment horizontal="left" vertical="top" wrapText="1"/>
    </xf>
    <xf numFmtId="0" fontId="22" fillId="0" borderId="6" xfId="6" applyFont="1" applyBorder="1" applyAlignment="1">
      <alignment horizontal="left" vertical="top" wrapText="1"/>
    </xf>
    <xf numFmtId="0" fontId="47" fillId="0" borderId="6" xfId="29" applyFont="1" applyBorder="1" applyAlignment="1">
      <alignment horizontal="left" vertical="top"/>
    </xf>
    <xf numFmtId="0" fontId="2" fillId="0" borderId="0" xfId="29" applyAlignment="1">
      <alignment horizontal="left" vertical="top" wrapText="1"/>
    </xf>
    <xf numFmtId="0" fontId="2" fillId="0" borderId="0" xfId="29" applyAlignment="1">
      <alignment vertical="top"/>
    </xf>
    <xf numFmtId="0" fontId="9" fillId="0" borderId="0" xfId="5" applyFont="1" applyFill="1" applyBorder="1" applyAlignment="1">
      <alignment horizontal="left" vertical="top" wrapText="1"/>
    </xf>
    <xf numFmtId="0" fontId="13" fillId="0" borderId="0" xfId="6" applyFill="1" applyAlignment="1">
      <alignment horizontal="left" vertical="top" wrapText="1"/>
    </xf>
    <xf numFmtId="0" fontId="2" fillId="0" borderId="0" xfId="29" applyAlignment="1">
      <alignment horizontal="left" vertical="top"/>
    </xf>
    <xf numFmtId="0" fontId="13" fillId="0" borderId="6" xfId="6" applyBorder="1" applyAlignment="1">
      <alignment vertical="top" wrapText="1"/>
    </xf>
    <xf numFmtId="0" fontId="2" fillId="0" borderId="6" xfId="29" applyBorder="1" applyAlignment="1">
      <alignment vertical="top"/>
    </xf>
    <xf numFmtId="0" fontId="13" fillId="0" borderId="0" xfId="6" applyFont="1" applyAlignment="1">
      <alignment horizontal="left" vertical="top" wrapText="1"/>
    </xf>
    <xf numFmtId="0" fontId="2" fillId="0" borderId="0" xfId="29" applyFill="1" applyAlignment="1">
      <alignment vertical="top"/>
    </xf>
    <xf numFmtId="0" fontId="13" fillId="0" borderId="0" xfId="6" applyBorder="1" applyAlignment="1">
      <alignment horizontal="left" vertical="top" wrapText="1"/>
    </xf>
    <xf numFmtId="0" fontId="2" fillId="0" borderId="0" xfId="29" applyBorder="1" applyAlignment="1">
      <alignment vertical="top"/>
    </xf>
    <xf numFmtId="0" fontId="47" fillId="0" borderId="6" xfId="29" applyFont="1" applyBorder="1" applyAlignment="1">
      <alignment vertical="top"/>
    </xf>
    <xf numFmtId="0" fontId="2" fillId="0" borderId="6" xfId="29" applyBorder="1" applyAlignment="1">
      <alignment horizontal="left" vertical="top"/>
    </xf>
    <xf numFmtId="0" fontId="24" fillId="0" borderId="0" xfId="6" applyFont="1" applyBorder="1" applyAlignment="1">
      <alignment horizontal="left" vertical="top" wrapText="1"/>
    </xf>
    <xf numFmtId="0" fontId="22" fillId="0" borderId="6" xfId="6" applyFont="1" applyBorder="1" applyAlignment="1">
      <alignment horizontal="justify" vertical="top" wrapText="1"/>
    </xf>
    <xf numFmtId="0" fontId="24" fillId="0" borderId="0" xfId="6" applyFont="1" applyAlignment="1">
      <alignment horizontal="left" vertical="top" wrapText="1"/>
    </xf>
    <xf numFmtId="0" fontId="83" fillId="0" borderId="0" xfId="29" applyFont="1" applyAlignment="1">
      <alignment horizontal="left" vertical="top"/>
    </xf>
    <xf numFmtId="0" fontId="13" fillId="0" borderId="6" xfId="6" applyBorder="1" applyAlignment="1">
      <alignment horizontal="justify" vertical="top" wrapText="1"/>
    </xf>
    <xf numFmtId="0" fontId="13" fillId="0" borderId="5" xfId="6" applyBorder="1" applyAlignment="1">
      <alignment horizontal="left" vertical="top" wrapText="1"/>
    </xf>
    <xf numFmtId="0" fontId="2" fillId="0" borderId="5" xfId="29" applyBorder="1" applyAlignment="1">
      <alignment vertical="top"/>
    </xf>
    <xf numFmtId="0" fontId="13" fillId="0" borderId="5" xfId="6" applyFont="1" applyBorder="1" applyAlignment="1">
      <alignment horizontal="left" vertical="top" wrapText="1"/>
    </xf>
    <xf numFmtId="0" fontId="13" fillId="0" borderId="6" xfId="6" applyFont="1" applyBorder="1" applyAlignment="1">
      <alignment vertical="top" wrapText="1"/>
    </xf>
    <xf numFmtId="0" fontId="9" fillId="0" borderId="6" xfId="32" applyFont="1" applyBorder="1" applyAlignment="1">
      <alignment horizontal="left" vertical="justify" wrapText="1"/>
    </xf>
    <xf numFmtId="0" fontId="9" fillId="0" borderId="5" xfId="6" applyFont="1" applyBorder="1" applyAlignment="1">
      <alignment horizontal="left" vertical="justify" wrapText="1"/>
    </xf>
    <xf numFmtId="0" fontId="0" fillId="0" borderId="5" xfId="0" applyBorder="1" applyAlignment="1">
      <alignment horizontal="left" vertical="justify"/>
    </xf>
    <xf numFmtId="4" fontId="11" fillId="0" borderId="0" xfId="16" applyFont="1" applyBorder="1" applyAlignment="1">
      <alignment vertical="top" wrapText="1"/>
    </xf>
    <xf numFmtId="2" fontId="89" fillId="0" borderId="0" xfId="35" applyFont="1" applyBorder="1" applyAlignment="1">
      <alignment vertical="top"/>
    </xf>
    <xf numFmtId="4" fontId="11" fillId="0" borderId="6" xfId="16" applyFont="1" applyBorder="1" applyAlignment="1"/>
    <xf numFmtId="2" fontId="89" fillId="0" borderId="6" xfId="35" applyFont="1" applyBorder="1" applyAlignment="1"/>
    <xf numFmtId="4" fontId="11" fillId="0" borderId="5" xfId="16" applyFont="1" applyBorder="1" applyAlignment="1">
      <alignment vertical="top" wrapText="1"/>
    </xf>
    <xf numFmtId="4" fontId="11" fillId="0" borderId="0" xfId="16" applyFont="1" applyAlignment="1">
      <alignment vertical="top" wrapText="1"/>
    </xf>
    <xf numFmtId="2" fontId="89" fillId="0" borderId="0" xfId="35" applyFont="1" applyAlignment="1">
      <alignment vertical="top"/>
    </xf>
    <xf numFmtId="0" fontId="9" fillId="0" borderId="0" xfId="6" applyFont="1" applyFill="1" applyBorder="1" applyAlignment="1">
      <alignment horizontal="left" vertical="top" wrapText="1"/>
    </xf>
    <xf numFmtId="2" fontId="9" fillId="0" borderId="0" xfId="35" applyFont="1" applyFill="1" applyBorder="1" applyAlignment="1">
      <alignment vertical="top" wrapText="1"/>
    </xf>
    <xf numFmtId="4" fontId="11" fillId="0" borderId="0" xfId="35" applyNumberFormat="1" applyFont="1" applyFill="1" applyBorder="1" applyAlignment="1">
      <alignment horizontal="center" vertical="center" wrapText="1"/>
    </xf>
    <xf numFmtId="4" fontId="11" fillId="0" borderId="0" xfId="35" applyNumberFormat="1" applyFont="1" applyAlignment="1">
      <alignment horizontal="center" vertical="center" wrapText="1"/>
    </xf>
    <xf numFmtId="0" fontId="11" fillId="0" borderId="0" xfId="5" applyFont="1" applyFill="1" applyBorder="1" applyAlignment="1">
      <alignment horizontal="left" vertical="top" wrapText="1"/>
    </xf>
    <xf numFmtId="0" fontId="11" fillId="0" borderId="0" xfId="6" applyFont="1" applyFill="1" applyBorder="1" applyAlignment="1">
      <alignment horizontal="left" vertical="top" wrapText="1"/>
    </xf>
    <xf numFmtId="4" fontId="94" fillId="0" borderId="0" xfId="35" applyNumberFormat="1" applyFont="1" applyFill="1" applyBorder="1" applyAlignment="1">
      <alignment horizontal="center" vertical="center" wrapText="1"/>
    </xf>
    <xf numFmtId="4" fontId="94" fillId="0" borderId="0" xfId="35" applyNumberFormat="1" applyFont="1" applyAlignment="1">
      <alignment horizontal="center" vertical="center" wrapText="1"/>
    </xf>
    <xf numFmtId="4" fontId="11" fillId="0" borderId="0" xfId="35" applyNumberFormat="1" applyFont="1" applyFill="1" applyBorder="1" applyAlignment="1">
      <alignment horizontal="center" vertical="top" wrapText="1"/>
    </xf>
    <xf numFmtId="4" fontId="11" fillId="0" borderId="0" xfId="35" applyNumberFormat="1" applyFont="1" applyAlignment="1">
      <alignment horizontal="center" vertical="top" wrapText="1"/>
    </xf>
    <xf numFmtId="2" fontId="11" fillId="0" borderId="0" xfId="35" applyFont="1" applyFill="1" applyBorder="1" applyAlignment="1">
      <alignment vertical="top" wrapText="1"/>
    </xf>
    <xf numFmtId="2" fontId="89" fillId="0" borderId="0" xfId="35" applyAlignment="1">
      <alignment vertical="top"/>
    </xf>
    <xf numFmtId="0" fontId="9" fillId="0" borderId="0" xfId="0" applyFont="1" applyBorder="1" applyAlignment="1">
      <alignment vertical="top" wrapText="1"/>
    </xf>
    <xf numFmtId="0" fontId="52" fillId="0" borderId="0" xfId="0" applyFont="1" applyBorder="1" applyAlignment="1">
      <alignment vertical="top" wrapText="1"/>
    </xf>
    <xf numFmtId="0" fontId="52" fillId="0" borderId="0" xfId="5" applyFont="1" applyBorder="1" applyAlignment="1">
      <alignment horizontal="left" vertical="justify" wrapText="1"/>
    </xf>
    <xf numFmtId="0" fontId="52" fillId="0" borderId="0" xfId="6" applyFont="1" applyAlignment="1">
      <alignment horizontal="left" vertical="justify" wrapText="1"/>
    </xf>
    <xf numFmtId="0" fontId="0" fillId="0" borderId="0" xfId="0" applyBorder="1" applyAlignment="1">
      <alignment vertical="top" wrapText="1"/>
    </xf>
    <xf numFmtId="0" fontId="9" fillId="0" borderId="0" xfId="6" applyFont="1" applyFill="1" applyBorder="1" applyAlignment="1">
      <alignment horizontal="center" vertical="top"/>
    </xf>
    <xf numFmtId="0" fontId="0" fillId="0" borderId="0" xfId="0" applyAlignment="1">
      <alignment horizontal="center" vertical="top"/>
    </xf>
    <xf numFmtId="0" fontId="9" fillId="0" borderId="0" xfId="0" applyFont="1" applyBorder="1" applyAlignment="1" applyProtection="1">
      <alignment vertical="top" wrapText="1"/>
    </xf>
    <xf numFmtId="0" fontId="0" fillId="0" borderId="0" xfId="0" applyBorder="1" applyAlignment="1" applyProtection="1">
      <alignment vertical="top" wrapText="1"/>
    </xf>
    <xf numFmtId="0" fontId="9" fillId="0" borderId="0" xfId="5" applyFont="1" applyBorder="1" applyAlignment="1" applyProtection="1">
      <alignment horizontal="left" vertical="justify" wrapText="1"/>
    </xf>
    <xf numFmtId="0" fontId="13" fillId="0" borderId="0" xfId="6" applyAlignment="1" applyProtection="1">
      <alignment horizontal="left" vertical="justify" wrapText="1"/>
    </xf>
    <xf numFmtId="0" fontId="0" fillId="0" borderId="0" xfId="0" applyFont="1" applyBorder="1" applyAlignment="1">
      <alignment vertical="top"/>
    </xf>
    <xf numFmtId="0" fontId="0" fillId="0" borderId="0" xfId="0" applyFont="1" applyAlignment="1">
      <alignment vertical="top"/>
    </xf>
    <xf numFmtId="0" fontId="0" fillId="0" borderId="6" xfId="0" applyFont="1" applyBorder="1" applyAlignment="1"/>
    <xf numFmtId="0" fontId="52" fillId="0" borderId="0" xfId="5" applyFont="1" applyBorder="1" applyAlignment="1">
      <alignment horizontal="left" vertical="top" wrapText="1"/>
    </xf>
    <xf numFmtId="0" fontId="52" fillId="0" borderId="0" xfId="6" applyFont="1" applyAlignment="1">
      <alignment horizontal="left" vertical="top" wrapText="1"/>
    </xf>
    <xf numFmtId="0" fontId="9" fillId="0" borderId="0" xfId="6" applyFont="1" applyAlignment="1">
      <alignment horizontal="left" vertical="top" wrapText="1"/>
    </xf>
    <xf numFmtId="0" fontId="52" fillId="0" borderId="0" xfId="0" applyFont="1" applyFill="1" applyAlignment="1">
      <alignment horizontal="center" vertical="top"/>
    </xf>
    <xf numFmtId="4" fontId="9" fillId="0" borderId="0" xfId="0" applyNumberFormat="1" applyFont="1" applyBorder="1" applyAlignment="1">
      <alignment horizontal="left" vertical="justify" wrapText="1"/>
    </xf>
  </cellXfs>
  <cellStyles count="62">
    <cellStyle name="Comma 2" xfId="24"/>
    <cellStyle name="Comma 2 2" xfId="48"/>
    <cellStyle name="Navadno" xfId="0" builtinId="0"/>
    <cellStyle name="Navadno 2" xfId="2"/>
    <cellStyle name="Navadno 2 10" xfId="6"/>
    <cellStyle name="Navadno 2 10 7" xfId="22"/>
    <cellStyle name="Navadno 2 10 7 2" xfId="49"/>
    <cellStyle name="Navadno 2 2" xfId="38"/>
    <cellStyle name="Navadno 2 3" xfId="41"/>
    <cellStyle name="Navadno 2 4" xfId="16"/>
    <cellStyle name="Navadno 2 7" xfId="44"/>
    <cellStyle name="Navadno 2 8" xfId="47"/>
    <cellStyle name="Navadno 3" xfId="8"/>
    <cellStyle name="Navadno 4" xfId="29"/>
    <cellStyle name="Navadno 4 2" xfId="50"/>
    <cellStyle name="Navadno 5" xfId="9"/>
    <cellStyle name="Navadno 5 2" xfId="30"/>
    <cellStyle name="Navadno 5 2 2" xfId="51"/>
    <cellStyle name="Navadno 5 3" xfId="37"/>
    <cellStyle name="Navadno 5 3 2" xfId="52"/>
    <cellStyle name="Navadno 6" xfId="17"/>
    <cellStyle name="Navadno 6 2" xfId="26"/>
    <cellStyle name="Navadno 6 3" xfId="1"/>
    <cellStyle name="Navadno 6 3 2" xfId="54"/>
    <cellStyle name="Navadno 6 4" xfId="36"/>
    <cellStyle name="Navadno 6 4 2" xfId="55"/>
    <cellStyle name="Navadno 6 5" xfId="53"/>
    <cellStyle name="Navadno 7" xfId="34"/>
    <cellStyle name="Navadno 8" xfId="35"/>
    <cellStyle name="Navadno_1_faza" xfId="13"/>
    <cellStyle name="Navadno_KALAMAR-PSO GREGORČIČEVA MS-16.11.04" xfId="4"/>
    <cellStyle name="Navadno_KALAMAR-PSO GREGORČIČEVA MS-16.11.04 2" xfId="32"/>
    <cellStyle name="Navadno_List1" xfId="46"/>
    <cellStyle name="Navadno_okna,vrata" xfId="5"/>
    <cellStyle name="Navadno_okna,vrata 2" xfId="33"/>
    <cellStyle name="Navadno_POTOKAR-hiša.JERIHA_PGD 2" xfId="3"/>
    <cellStyle name="Navadno_POTOKAR-hiša.JERIHA_PGD 2 2" xfId="31"/>
    <cellStyle name="Navadno_RAZDELILCI2" xfId="39"/>
    <cellStyle name="Navadno_S_NJEGOSpopisVODApgd-2" xfId="45"/>
    <cellStyle name="Navadno_TPL faza 2-kono-1180_pop_06_javna_brez_cen" xfId="42"/>
    <cellStyle name="Navadno_TPL faza 2-NN-POPIS PZR_bc" xfId="40"/>
    <cellStyle name="Normal 2" xfId="21"/>
    <cellStyle name="Normal 2 2" xfId="11"/>
    <cellStyle name="Normal 2 2 2" xfId="23"/>
    <cellStyle name="Normal 2 2 2 2" xfId="57"/>
    <cellStyle name="Normal 2 2 3" xfId="56"/>
    <cellStyle name="Normal 3" xfId="10"/>
    <cellStyle name="Normal 3 2" xfId="58"/>
    <cellStyle name="Normal_1.3.2" xfId="7"/>
    <cellStyle name="Normal_I-BREZOV" xfId="14"/>
    <cellStyle name="Normal_PGD" xfId="25"/>
    <cellStyle name="Normal_PL_SD" xfId="19"/>
    <cellStyle name="Normal_Sheet1" xfId="18"/>
    <cellStyle name="Normal_Sheet1_Sheet1" xfId="15"/>
    <cellStyle name="Slog 1" xfId="43"/>
    <cellStyle name="Vejica" xfId="12" builtinId="3"/>
    <cellStyle name="Vejica 2" xfId="20"/>
    <cellStyle name="Vejica 2 2" xfId="28"/>
    <cellStyle name="Vejica 2 2 2" xfId="60"/>
    <cellStyle name="Vejica 2 3" xfId="59"/>
    <cellStyle name="Vejica 3" xfId="27"/>
    <cellStyle name="Vejica 3 2" xfId="61"/>
  </cellStyles>
  <dxfs count="18">
    <dxf>
      <font>
        <b/>
        <i val="0"/>
      </font>
      <fill>
        <patternFill>
          <bgColor theme="0" tint="-0.24994659260841701"/>
        </patternFill>
      </fill>
    </dxf>
    <dxf>
      <fill>
        <patternFill>
          <bgColor indexed="44"/>
        </patternFill>
      </fill>
    </dxf>
    <dxf>
      <font>
        <b/>
        <i val="0"/>
      </font>
      <fill>
        <patternFill>
          <bgColor theme="0" tint="-0.24994659260841701"/>
        </patternFill>
      </fill>
    </dxf>
    <dxf>
      <fill>
        <patternFill>
          <bgColor indexed="44"/>
        </patternFill>
      </fill>
    </dxf>
    <dxf>
      <font>
        <b/>
        <i val="0"/>
      </font>
      <fill>
        <patternFill>
          <bgColor theme="0" tint="-0.24994659260841701"/>
        </patternFill>
      </fill>
    </dxf>
    <dxf>
      <fill>
        <patternFill>
          <bgColor indexed="44"/>
        </patternFill>
      </fill>
    </dxf>
    <dxf>
      <font>
        <b/>
        <i val="0"/>
      </font>
      <fill>
        <patternFill>
          <bgColor theme="0" tint="-0.24994659260841701"/>
        </patternFill>
      </fill>
    </dxf>
    <dxf>
      <fill>
        <patternFill>
          <bgColor indexed="44"/>
        </patternFill>
      </fill>
    </dxf>
    <dxf>
      <font>
        <b/>
        <i val="0"/>
      </font>
      <fill>
        <patternFill>
          <bgColor theme="0" tint="-0.24994659260841701"/>
        </patternFill>
      </fill>
    </dxf>
    <dxf>
      <fill>
        <patternFill>
          <bgColor indexed="44"/>
        </patternFill>
      </fill>
    </dxf>
    <dxf>
      <font>
        <b/>
        <i val="0"/>
      </font>
      <fill>
        <patternFill>
          <bgColor theme="0" tint="-0.24994659260841701"/>
        </patternFill>
      </fill>
    </dxf>
    <dxf>
      <fill>
        <patternFill>
          <bgColor indexed="44"/>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worksheet" Target="worksheets/sheet153.xml"/><Relationship Id="rId16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externalLink" Target="externalLinks/externalLink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4" Type="http://schemas.openxmlformats.org/officeDocument/2006/relationships/image" Target="../media/image30.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 Id="rId5" Type="http://schemas.openxmlformats.org/officeDocument/2006/relationships/image" Target="../media/image37.png"/><Relationship Id="rId4" Type="http://schemas.openxmlformats.org/officeDocument/2006/relationships/image" Target="../media/image3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7.png"/><Relationship Id="rId5" Type="http://schemas.openxmlformats.org/officeDocument/2006/relationships/image" Target="../media/image38.png"/><Relationship Id="rId4" Type="http://schemas.openxmlformats.org/officeDocument/2006/relationships/image" Target="../media/image3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4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4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46.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6.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7.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3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image" Target="../media/image37.png"/><Relationship Id="rId1" Type="http://schemas.openxmlformats.org/officeDocument/2006/relationships/image" Target="../media/image36.png"/></Relationships>
</file>

<file path=xl/drawings/_rels/drawing26.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image" Target="../media/image50.png"/></Relationships>
</file>

<file path=xl/drawings/_rels/drawing27.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image" Target="../media/image50.png"/></Relationships>
</file>

<file path=xl/drawings/_rels/drawing28.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image" Target="../media/image50.png"/></Relationships>
</file>

<file path=xl/drawings/_rels/drawing29.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image" Target="../media/image50.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image" Target="../media/image50.png"/></Relationships>
</file>

<file path=xl/drawings/_rels/drawing31.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image" Target="../media/image50.png"/></Relationships>
</file>

<file path=xl/drawings/_rels/drawing32.xml.rels><?xml version="1.0" encoding="UTF-8" standalone="yes"?>
<Relationships xmlns="http://schemas.openxmlformats.org/package/2006/relationships"><Relationship Id="rId3" Type="http://schemas.openxmlformats.org/officeDocument/2006/relationships/image" Target="../media/image54.png"/><Relationship Id="rId2" Type="http://schemas.openxmlformats.org/officeDocument/2006/relationships/image" Target="../media/image53.png"/><Relationship Id="rId1" Type="http://schemas.openxmlformats.org/officeDocument/2006/relationships/image" Target="../media/image52.png"/><Relationship Id="rId4" Type="http://schemas.openxmlformats.org/officeDocument/2006/relationships/image" Target="../media/image5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wmf"/><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drawing8.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1</xdr:col>
      <xdr:colOff>963705</xdr:colOff>
      <xdr:row>1</xdr:row>
      <xdr:rowOff>104775</xdr:rowOff>
    </xdr:from>
    <xdr:to>
      <xdr:col>1</xdr:col>
      <xdr:colOff>3249705</xdr:colOff>
      <xdr:row>5</xdr:row>
      <xdr:rowOff>10010</xdr:rowOff>
    </xdr:to>
    <xdr:pic>
      <xdr:nvPicPr>
        <xdr:cNvPr id="2" name="Slika 1">
          <a:extLst>
            <a:ext uri="{FF2B5EF4-FFF2-40B4-BE49-F238E27FC236}">
              <a16:creationId xmlns:a16="http://schemas.microsoft.com/office/drawing/2014/main" xmlns="" id="{00000000-0008-0000-00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191" t="41012" r="11065"/>
        <a:stretch/>
      </xdr:blipFill>
      <xdr:spPr bwMode="auto">
        <a:xfrm>
          <a:off x="1389529" y="261657"/>
          <a:ext cx="2286000" cy="53276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1377763</xdr:colOff>
      <xdr:row>0</xdr:row>
      <xdr:rowOff>134469</xdr:rowOff>
    </xdr:from>
    <xdr:to>
      <xdr:col>3</xdr:col>
      <xdr:colOff>778248</xdr:colOff>
      <xdr:row>4</xdr:row>
      <xdr:rowOff>117175</xdr:rowOff>
    </xdr:to>
    <xdr:pic>
      <xdr:nvPicPr>
        <xdr:cNvPr id="3" name="Slika 2">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44645" y="134469"/>
          <a:ext cx="1809750" cy="610235"/>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33840</xdr:colOff>
      <xdr:row>96</xdr:row>
      <xdr:rowOff>0</xdr:rowOff>
    </xdr:from>
    <xdr:to>
      <xdr:col>3</xdr:col>
      <xdr:colOff>389160</xdr:colOff>
      <xdr:row>97</xdr:row>
      <xdr:rowOff>403506</xdr:rowOff>
    </xdr:to>
    <xdr:pic>
      <xdr:nvPicPr>
        <xdr:cNvPr id="2" name="Slika 4">
          <a:extLst>
            <a:ext uri="{FF2B5EF4-FFF2-40B4-BE49-F238E27FC236}">
              <a16:creationId xmlns:a16="http://schemas.microsoft.com/office/drawing/2014/main" xmlns="" id="{00000000-0008-0000-0E00-000002000000}"/>
            </a:ext>
          </a:extLst>
        </xdr:cNvPr>
        <xdr:cNvPicPr/>
      </xdr:nvPicPr>
      <xdr:blipFill>
        <a:blip xmlns:r="http://schemas.openxmlformats.org/officeDocument/2006/relationships" r:embed="rId1"/>
        <a:stretch/>
      </xdr:blipFill>
      <xdr:spPr>
        <a:xfrm>
          <a:off x="6615615" y="45891450"/>
          <a:ext cx="1393545" cy="784506"/>
        </a:xfrm>
        <a:prstGeom prst="rect">
          <a:avLst/>
        </a:prstGeom>
        <a:ln>
          <a:noFill/>
        </a:ln>
      </xdr:spPr>
    </xdr:pic>
    <xdr:clientData/>
  </xdr:twoCellAnchor>
  <xdr:twoCellAnchor editAs="oneCell">
    <xdr:from>
      <xdr:col>1</xdr:col>
      <xdr:colOff>2988720</xdr:colOff>
      <xdr:row>171</xdr:row>
      <xdr:rowOff>42840</xdr:rowOff>
    </xdr:from>
    <xdr:to>
      <xdr:col>1</xdr:col>
      <xdr:colOff>4578840</xdr:colOff>
      <xdr:row>171</xdr:row>
      <xdr:rowOff>1071000</xdr:rowOff>
    </xdr:to>
    <xdr:pic>
      <xdr:nvPicPr>
        <xdr:cNvPr id="3" name="Slika 5">
          <a:extLst>
            <a:ext uri="{FF2B5EF4-FFF2-40B4-BE49-F238E27FC236}">
              <a16:creationId xmlns:a16="http://schemas.microsoft.com/office/drawing/2014/main" xmlns="" id="{00000000-0008-0000-0E00-000003000000}"/>
            </a:ext>
          </a:extLst>
        </xdr:cNvPr>
        <xdr:cNvPicPr/>
      </xdr:nvPicPr>
      <xdr:blipFill>
        <a:blip xmlns:r="http://schemas.openxmlformats.org/officeDocument/2006/relationships" r:embed="rId2"/>
        <a:stretch/>
      </xdr:blipFill>
      <xdr:spPr>
        <a:xfrm>
          <a:off x="3969795" y="60983790"/>
          <a:ext cx="1590120" cy="1028160"/>
        </a:xfrm>
        <a:prstGeom prst="rect">
          <a:avLst/>
        </a:prstGeom>
        <a:ln>
          <a:noFill/>
        </a:ln>
      </xdr:spPr>
    </xdr:pic>
    <xdr:clientData/>
  </xdr:twoCellAnchor>
  <xdr:twoCellAnchor editAs="oneCell">
    <xdr:from>
      <xdr:col>1</xdr:col>
      <xdr:colOff>4836986</xdr:colOff>
      <xdr:row>181</xdr:row>
      <xdr:rowOff>34187</xdr:rowOff>
    </xdr:from>
    <xdr:to>
      <xdr:col>2</xdr:col>
      <xdr:colOff>4316</xdr:colOff>
      <xdr:row>181</xdr:row>
      <xdr:rowOff>1110947</xdr:rowOff>
    </xdr:to>
    <xdr:pic>
      <xdr:nvPicPr>
        <xdr:cNvPr id="4" name="Slika 7">
          <a:extLst>
            <a:ext uri="{FF2B5EF4-FFF2-40B4-BE49-F238E27FC236}">
              <a16:creationId xmlns:a16="http://schemas.microsoft.com/office/drawing/2014/main" xmlns="" id="{00000000-0008-0000-0E00-000004000000}"/>
            </a:ext>
          </a:extLst>
        </xdr:cNvPr>
        <xdr:cNvPicPr/>
      </xdr:nvPicPr>
      <xdr:blipFill>
        <a:blip xmlns:r="http://schemas.openxmlformats.org/officeDocument/2006/relationships" r:embed="rId3"/>
        <a:stretch/>
      </xdr:blipFill>
      <xdr:spPr>
        <a:xfrm>
          <a:off x="5818061" y="64061237"/>
          <a:ext cx="768030" cy="1076760"/>
        </a:xfrm>
        <a:prstGeom prst="rect">
          <a:avLst/>
        </a:prstGeom>
        <a:ln>
          <a:noFill/>
        </a:ln>
      </xdr:spPr>
    </xdr:pic>
    <xdr:clientData/>
  </xdr:twoCellAnchor>
  <xdr:twoCellAnchor editAs="oneCell">
    <xdr:from>
      <xdr:col>1</xdr:col>
      <xdr:colOff>2463880</xdr:colOff>
      <xdr:row>227</xdr:row>
      <xdr:rowOff>47000</xdr:rowOff>
    </xdr:from>
    <xdr:to>
      <xdr:col>1</xdr:col>
      <xdr:colOff>3606520</xdr:colOff>
      <xdr:row>227</xdr:row>
      <xdr:rowOff>1284147</xdr:rowOff>
    </xdr:to>
    <xdr:pic>
      <xdr:nvPicPr>
        <xdr:cNvPr id="5" name="Slika 3">
          <a:extLst>
            <a:ext uri="{FF2B5EF4-FFF2-40B4-BE49-F238E27FC236}">
              <a16:creationId xmlns:a16="http://schemas.microsoft.com/office/drawing/2014/main" xmlns="" id="{00000000-0008-0000-0E00-000005000000}"/>
            </a:ext>
          </a:extLst>
        </xdr:cNvPr>
        <xdr:cNvPicPr/>
      </xdr:nvPicPr>
      <xdr:blipFill>
        <a:blip xmlns:r="http://schemas.openxmlformats.org/officeDocument/2006/relationships" r:embed="rId4"/>
        <a:stretch/>
      </xdr:blipFill>
      <xdr:spPr>
        <a:xfrm>
          <a:off x="3444955" y="72713225"/>
          <a:ext cx="1142640" cy="1237147"/>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56</xdr:row>
      <xdr:rowOff>360</xdr:rowOff>
    </xdr:from>
    <xdr:to>
      <xdr:col>2</xdr:col>
      <xdr:colOff>487440</xdr:colOff>
      <xdr:row>56</xdr:row>
      <xdr:rowOff>1475280</xdr:rowOff>
    </xdr:to>
    <xdr:pic>
      <xdr:nvPicPr>
        <xdr:cNvPr id="2" name="Slika 6">
          <a:extLst>
            <a:ext uri="{FF2B5EF4-FFF2-40B4-BE49-F238E27FC236}">
              <a16:creationId xmlns:a16="http://schemas.microsoft.com/office/drawing/2014/main" xmlns="" id="{00000000-0008-0000-1000-000002000000}"/>
            </a:ext>
          </a:extLst>
        </xdr:cNvPr>
        <xdr:cNvPicPr/>
      </xdr:nvPicPr>
      <xdr:blipFill>
        <a:blip xmlns:r="http://schemas.openxmlformats.org/officeDocument/2006/relationships" r:embed="rId1"/>
        <a:stretch/>
      </xdr:blipFill>
      <xdr:spPr>
        <a:xfrm>
          <a:off x="885825" y="33976035"/>
          <a:ext cx="5802390" cy="1474920"/>
        </a:xfrm>
        <a:prstGeom prst="rect">
          <a:avLst/>
        </a:prstGeom>
        <a:ln>
          <a:noFill/>
        </a:ln>
      </xdr:spPr>
    </xdr:pic>
    <xdr:clientData/>
  </xdr:twoCellAnchor>
  <xdr:twoCellAnchor editAs="oneCell">
    <xdr:from>
      <xdr:col>1</xdr:col>
      <xdr:colOff>0</xdr:colOff>
      <xdr:row>216</xdr:row>
      <xdr:rowOff>360</xdr:rowOff>
    </xdr:from>
    <xdr:to>
      <xdr:col>1</xdr:col>
      <xdr:colOff>2460960</xdr:colOff>
      <xdr:row>216</xdr:row>
      <xdr:rowOff>1513440</xdr:rowOff>
    </xdr:to>
    <xdr:pic>
      <xdr:nvPicPr>
        <xdr:cNvPr id="3" name="Slika 1">
          <a:extLst>
            <a:ext uri="{FF2B5EF4-FFF2-40B4-BE49-F238E27FC236}">
              <a16:creationId xmlns:a16="http://schemas.microsoft.com/office/drawing/2014/main" xmlns="" id="{00000000-0008-0000-1000-000003000000}"/>
            </a:ext>
          </a:extLst>
        </xdr:cNvPr>
        <xdr:cNvPicPr/>
      </xdr:nvPicPr>
      <xdr:blipFill>
        <a:blip xmlns:r="http://schemas.openxmlformats.org/officeDocument/2006/relationships" r:embed="rId2"/>
        <a:stretch/>
      </xdr:blipFill>
      <xdr:spPr>
        <a:xfrm>
          <a:off x="885825" y="74066760"/>
          <a:ext cx="2460960" cy="1513080"/>
        </a:xfrm>
        <a:prstGeom prst="rect">
          <a:avLst/>
        </a:prstGeom>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70</xdr:row>
      <xdr:rowOff>720</xdr:rowOff>
    </xdr:from>
    <xdr:to>
      <xdr:col>2</xdr:col>
      <xdr:colOff>115200</xdr:colOff>
      <xdr:row>70</xdr:row>
      <xdr:rowOff>1557720</xdr:rowOff>
    </xdr:to>
    <xdr:pic>
      <xdr:nvPicPr>
        <xdr:cNvPr id="2" name="Slika 1">
          <a:extLst>
            <a:ext uri="{FF2B5EF4-FFF2-40B4-BE49-F238E27FC236}">
              <a16:creationId xmlns:a16="http://schemas.microsoft.com/office/drawing/2014/main" xmlns="" id="{00000000-0008-0000-1100-000002000000}"/>
            </a:ext>
          </a:extLst>
        </xdr:cNvPr>
        <xdr:cNvPicPr/>
      </xdr:nvPicPr>
      <xdr:blipFill>
        <a:blip xmlns:r="http://schemas.openxmlformats.org/officeDocument/2006/relationships" r:embed="rId1"/>
        <a:srcRect l="4777" t="28707" r="72567" b="49456"/>
        <a:stretch/>
      </xdr:blipFill>
      <xdr:spPr>
        <a:xfrm>
          <a:off x="714375" y="27213645"/>
          <a:ext cx="5430150" cy="1557000"/>
        </a:xfrm>
        <a:prstGeom prst="rect">
          <a:avLst/>
        </a:prstGeom>
        <a:ln>
          <a:noFill/>
        </a:ln>
      </xdr:spPr>
    </xdr:pic>
    <xdr:clientData/>
  </xdr:twoCellAnchor>
  <xdr:twoCellAnchor editAs="oneCell">
    <xdr:from>
      <xdr:col>1</xdr:col>
      <xdr:colOff>0</xdr:colOff>
      <xdr:row>71</xdr:row>
      <xdr:rowOff>0</xdr:rowOff>
    </xdr:from>
    <xdr:to>
      <xdr:col>2</xdr:col>
      <xdr:colOff>273600</xdr:colOff>
      <xdr:row>71</xdr:row>
      <xdr:rowOff>1191960</xdr:rowOff>
    </xdr:to>
    <xdr:pic>
      <xdr:nvPicPr>
        <xdr:cNvPr id="3" name="Slika 2">
          <a:extLst>
            <a:ext uri="{FF2B5EF4-FFF2-40B4-BE49-F238E27FC236}">
              <a16:creationId xmlns:a16="http://schemas.microsoft.com/office/drawing/2014/main" xmlns="" id="{00000000-0008-0000-1100-000003000000}"/>
            </a:ext>
          </a:extLst>
        </xdr:cNvPr>
        <xdr:cNvPicPr/>
      </xdr:nvPicPr>
      <xdr:blipFill>
        <a:blip xmlns:r="http://schemas.openxmlformats.org/officeDocument/2006/relationships" r:embed="rId2"/>
        <a:stretch/>
      </xdr:blipFill>
      <xdr:spPr>
        <a:xfrm>
          <a:off x="714375" y="28822650"/>
          <a:ext cx="5588550" cy="1191960"/>
        </a:xfrm>
        <a:prstGeom prst="rect">
          <a:avLst/>
        </a:prstGeom>
        <a:ln>
          <a:noFill/>
        </a:ln>
      </xdr:spPr>
    </xdr:pic>
    <xdr:clientData/>
  </xdr:twoCellAnchor>
  <xdr:twoCellAnchor editAs="oneCell">
    <xdr:from>
      <xdr:col>1</xdr:col>
      <xdr:colOff>0</xdr:colOff>
      <xdr:row>75</xdr:row>
      <xdr:rowOff>0</xdr:rowOff>
    </xdr:from>
    <xdr:to>
      <xdr:col>2</xdr:col>
      <xdr:colOff>349920</xdr:colOff>
      <xdr:row>75</xdr:row>
      <xdr:rowOff>3412440</xdr:rowOff>
    </xdr:to>
    <xdr:pic>
      <xdr:nvPicPr>
        <xdr:cNvPr id="4" name="Slika 3">
          <a:extLst>
            <a:ext uri="{FF2B5EF4-FFF2-40B4-BE49-F238E27FC236}">
              <a16:creationId xmlns:a16="http://schemas.microsoft.com/office/drawing/2014/main" xmlns="" id="{00000000-0008-0000-1100-000004000000}"/>
            </a:ext>
          </a:extLst>
        </xdr:cNvPr>
        <xdr:cNvPicPr/>
      </xdr:nvPicPr>
      <xdr:blipFill>
        <a:blip xmlns:r="http://schemas.openxmlformats.org/officeDocument/2006/relationships" r:embed="rId3"/>
        <a:stretch/>
      </xdr:blipFill>
      <xdr:spPr>
        <a:xfrm>
          <a:off x="714375" y="31727775"/>
          <a:ext cx="5664870" cy="3412440"/>
        </a:xfrm>
        <a:prstGeom prst="rect">
          <a:avLst/>
        </a:prstGeom>
        <a:ln>
          <a:noFill/>
        </a:ln>
      </xdr:spPr>
    </xdr:pic>
    <xdr:clientData/>
  </xdr:twoCellAnchor>
  <xdr:twoCellAnchor editAs="oneCell">
    <xdr:from>
      <xdr:col>1</xdr:col>
      <xdr:colOff>0</xdr:colOff>
      <xdr:row>80</xdr:row>
      <xdr:rowOff>720</xdr:rowOff>
    </xdr:from>
    <xdr:to>
      <xdr:col>2</xdr:col>
      <xdr:colOff>1299600</xdr:colOff>
      <xdr:row>80</xdr:row>
      <xdr:rowOff>2504880</xdr:rowOff>
    </xdr:to>
    <xdr:pic>
      <xdr:nvPicPr>
        <xdr:cNvPr id="5" name="Slika 4">
          <a:extLst>
            <a:ext uri="{FF2B5EF4-FFF2-40B4-BE49-F238E27FC236}">
              <a16:creationId xmlns:a16="http://schemas.microsoft.com/office/drawing/2014/main" xmlns="" id="{00000000-0008-0000-1100-000005000000}"/>
            </a:ext>
          </a:extLst>
        </xdr:cNvPr>
        <xdr:cNvPicPr/>
      </xdr:nvPicPr>
      <xdr:blipFill>
        <a:blip xmlns:r="http://schemas.openxmlformats.org/officeDocument/2006/relationships" r:embed="rId4"/>
        <a:stretch/>
      </xdr:blipFill>
      <xdr:spPr>
        <a:xfrm>
          <a:off x="714375" y="36957720"/>
          <a:ext cx="6614550" cy="2504160"/>
        </a:xfrm>
        <a:prstGeom prst="rect">
          <a:avLst/>
        </a:prstGeom>
        <a:ln>
          <a:noFill/>
        </a:ln>
      </xdr:spPr>
    </xdr:pic>
    <xdr:clientData/>
  </xdr:twoCellAnchor>
  <xdr:twoCellAnchor editAs="oneCell">
    <xdr:from>
      <xdr:col>1</xdr:col>
      <xdr:colOff>38160</xdr:colOff>
      <xdr:row>96</xdr:row>
      <xdr:rowOff>30600</xdr:rowOff>
    </xdr:from>
    <xdr:to>
      <xdr:col>2</xdr:col>
      <xdr:colOff>929160</xdr:colOff>
      <xdr:row>96</xdr:row>
      <xdr:rowOff>2831400</xdr:rowOff>
    </xdr:to>
    <xdr:pic>
      <xdr:nvPicPr>
        <xdr:cNvPr id="6" name="Slika 5">
          <a:extLst>
            <a:ext uri="{FF2B5EF4-FFF2-40B4-BE49-F238E27FC236}">
              <a16:creationId xmlns:a16="http://schemas.microsoft.com/office/drawing/2014/main" xmlns="" id="{00000000-0008-0000-1100-000006000000}"/>
            </a:ext>
          </a:extLst>
        </xdr:cNvPr>
        <xdr:cNvPicPr/>
      </xdr:nvPicPr>
      <xdr:blipFill>
        <a:blip xmlns:r="http://schemas.openxmlformats.org/officeDocument/2006/relationships" r:embed="rId5"/>
        <a:stretch/>
      </xdr:blipFill>
      <xdr:spPr>
        <a:xfrm>
          <a:off x="752535" y="46722150"/>
          <a:ext cx="6205950" cy="2800800"/>
        </a:xfrm>
        <a:prstGeom prst="rect">
          <a:avLst/>
        </a:prstGeom>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53</xdr:row>
      <xdr:rowOff>0</xdr:rowOff>
    </xdr:from>
    <xdr:to>
      <xdr:col>2</xdr:col>
      <xdr:colOff>115200</xdr:colOff>
      <xdr:row>53</xdr:row>
      <xdr:rowOff>1557000</xdr:rowOff>
    </xdr:to>
    <xdr:pic>
      <xdr:nvPicPr>
        <xdr:cNvPr id="2" name="Slika 1">
          <a:extLst>
            <a:ext uri="{FF2B5EF4-FFF2-40B4-BE49-F238E27FC236}">
              <a16:creationId xmlns:a16="http://schemas.microsoft.com/office/drawing/2014/main" xmlns="" id="{00000000-0008-0000-1200-000002000000}"/>
            </a:ext>
          </a:extLst>
        </xdr:cNvPr>
        <xdr:cNvPicPr/>
      </xdr:nvPicPr>
      <xdr:blipFill>
        <a:blip xmlns:r="http://schemas.openxmlformats.org/officeDocument/2006/relationships" r:embed="rId1"/>
        <a:srcRect l="4777" t="28707" r="72567" b="49456"/>
        <a:stretch/>
      </xdr:blipFill>
      <xdr:spPr>
        <a:xfrm>
          <a:off x="714375" y="22031325"/>
          <a:ext cx="5430150" cy="1557000"/>
        </a:xfrm>
        <a:prstGeom prst="rect">
          <a:avLst/>
        </a:prstGeom>
        <a:ln>
          <a:noFill/>
        </a:ln>
      </xdr:spPr>
    </xdr:pic>
    <xdr:clientData/>
  </xdr:twoCellAnchor>
  <xdr:twoCellAnchor editAs="oneCell">
    <xdr:from>
      <xdr:col>1</xdr:col>
      <xdr:colOff>0</xdr:colOff>
      <xdr:row>54</xdr:row>
      <xdr:rowOff>0</xdr:rowOff>
    </xdr:from>
    <xdr:to>
      <xdr:col>2</xdr:col>
      <xdr:colOff>273600</xdr:colOff>
      <xdr:row>54</xdr:row>
      <xdr:rowOff>1191960</xdr:rowOff>
    </xdr:to>
    <xdr:pic>
      <xdr:nvPicPr>
        <xdr:cNvPr id="3" name="Slika 2">
          <a:extLst>
            <a:ext uri="{FF2B5EF4-FFF2-40B4-BE49-F238E27FC236}">
              <a16:creationId xmlns:a16="http://schemas.microsoft.com/office/drawing/2014/main" xmlns="" id="{00000000-0008-0000-1200-000003000000}"/>
            </a:ext>
          </a:extLst>
        </xdr:cNvPr>
        <xdr:cNvPicPr/>
      </xdr:nvPicPr>
      <xdr:blipFill>
        <a:blip xmlns:r="http://schemas.openxmlformats.org/officeDocument/2006/relationships" r:embed="rId2"/>
        <a:stretch/>
      </xdr:blipFill>
      <xdr:spPr>
        <a:xfrm>
          <a:off x="714375" y="23641050"/>
          <a:ext cx="5588550" cy="1191960"/>
        </a:xfrm>
        <a:prstGeom prst="rect">
          <a:avLst/>
        </a:prstGeom>
        <a:ln>
          <a:noFill/>
        </a:ln>
      </xdr:spPr>
    </xdr:pic>
    <xdr:clientData/>
  </xdr:twoCellAnchor>
  <xdr:twoCellAnchor editAs="oneCell">
    <xdr:from>
      <xdr:col>1</xdr:col>
      <xdr:colOff>0</xdr:colOff>
      <xdr:row>58</xdr:row>
      <xdr:rowOff>0</xdr:rowOff>
    </xdr:from>
    <xdr:to>
      <xdr:col>2</xdr:col>
      <xdr:colOff>349920</xdr:colOff>
      <xdr:row>58</xdr:row>
      <xdr:rowOff>3412440</xdr:rowOff>
    </xdr:to>
    <xdr:pic>
      <xdr:nvPicPr>
        <xdr:cNvPr id="4" name="Slika 3">
          <a:extLst>
            <a:ext uri="{FF2B5EF4-FFF2-40B4-BE49-F238E27FC236}">
              <a16:creationId xmlns:a16="http://schemas.microsoft.com/office/drawing/2014/main" xmlns="" id="{00000000-0008-0000-1200-000004000000}"/>
            </a:ext>
          </a:extLst>
        </xdr:cNvPr>
        <xdr:cNvPicPr/>
      </xdr:nvPicPr>
      <xdr:blipFill>
        <a:blip xmlns:r="http://schemas.openxmlformats.org/officeDocument/2006/relationships" r:embed="rId3"/>
        <a:stretch/>
      </xdr:blipFill>
      <xdr:spPr>
        <a:xfrm>
          <a:off x="714375" y="26546175"/>
          <a:ext cx="5664870" cy="3412440"/>
        </a:xfrm>
        <a:prstGeom prst="rect">
          <a:avLst/>
        </a:prstGeom>
        <a:ln>
          <a:noFill/>
        </a:ln>
      </xdr:spPr>
    </xdr:pic>
    <xdr:clientData/>
  </xdr:twoCellAnchor>
  <xdr:twoCellAnchor editAs="oneCell">
    <xdr:from>
      <xdr:col>1</xdr:col>
      <xdr:colOff>0</xdr:colOff>
      <xdr:row>63</xdr:row>
      <xdr:rowOff>0</xdr:rowOff>
    </xdr:from>
    <xdr:to>
      <xdr:col>2</xdr:col>
      <xdr:colOff>1299600</xdr:colOff>
      <xdr:row>63</xdr:row>
      <xdr:rowOff>2504160</xdr:rowOff>
    </xdr:to>
    <xdr:pic>
      <xdr:nvPicPr>
        <xdr:cNvPr id="5" name="Slika 4">
          <a:extLst>
            <a:ext uri="{FF2B5EF4-FFF2-40B4-BE49-F238E27FC236}">
              <a16:creationId xmlns:a16="http://schemas.microsoft.com/office/drawing/2014/main" xmlns="" id="{00000000-0008-0000-1200-000005000000}"/>
            </a:ext>
          </a:extLst>
        </xdr:cNvPr>
        <xdr:cNvPicPr/>
      </xdr:nvPicPr>
      <xdr:blipFill>
        <a:blip xmlns:r="http://schemas.openxmlformats.org/officeDocument/2006/relationships" r:embed="rId4"/>
        <a:stretch/>
      </xdr:blipFill>
      <xdr:spPr>
        <a:xfrm>
          <a:off x="714375" y="31775400"/>
          <a:ext cx="6614550" cy="2504160"/>
        </a:xfrm>
        <a:prstGeom prst="rect">
          <a:avLst/>
        </a:prstGeom>
        <a:ln>
          <a:noFill/>
        </a:ln>
      </xdr:spPr>
    </xdr:pic>
    <xdr:clientData/>
  </xdr:twoCellAnchor>
  <xdr:twoCellAnchor>
    <xdr:from>
      <xdr:col>1</xdr:col>
      <xdr:colOff>0</xdr:colOff>
      <xdr:row>67</xdr:row>
      <xdr:rowOff>1080</xdr:rowOff>
    </xdr:from>
    <xdr:to>
      <xdr:col>2</xdr:col>
      <xdr:colOff>504000</xdr:colOff>
      <xdr:row>67</xdr:row>
      <xdr:rowOff>2692440</xdr:rowOff>
    </xdr:to>
    <xdr:pic>
      <xdr:nvPicPr>
        <xdr:cNvPr id="6" name="Slika 5">
          <a:extLst>
            <a:ext uri="{FF2B5EF4-FFF2-40B4-BE49-F238E27FC236}">
              <a16:creationId xmlns:a16="http://schemas.microsoft.com/office/drawing/2014/main" xmlns="" id="{00000000-0008-0000-1200-000006000000}"/>
            </a:ext>
          </a:extLst>
        </xdr:cNvPr>
        <xdr:cNvPicPr/>
      </xdr:nvPicPr>
      <xdr:blipFill>
        <a:blip xmlns:r="http://schemas.openxmlformats.org/officeDocument/2006/relationships" r:embed="rId5"/>
        <a:srcRect l="4655" t="27937" r="72305" b="36142"/>
        <a:stretch/>
      </xdr:blipFill>
      <xdr:spPr>
        <a:xfrm>
          <a:off x="714375" y="35224530"/>
          <a:ext cx="5818950" cy="2691360"/>
        </a:xfrm>
        <a:prstGeom prst="rect">
          <a:avLst/>
        </a:prstGeom>
        <a:ln>
          <a:noFill/>
        </a:ln>
      </xdr:spPr>
    </xdr:pic>
    <xdr:clientData/>
  </xdr:twoCellAnchor>
  <xdr:twoCellAnchor>
    <xdr:from>
      <xdr:col>1</xdr:col>
      <xdr:colOff>60840</xdr:colOff>
      <xdr:row>72</xdr:row>
      <xdr:rowOff>76320</xdr:rowOff>
    </xdr:from>
    <xdr:to>
      <xdr:col>2</xdr:col>
      <xdr:colOff>564840</xdr:colOff>
      <xdr:row>72</xdr:row>
      <xdr:rowOff>2767680</xdr:rowOff>
    </xdr:to>
    <xdr:pic>
      <xdr:nvPicPr>
        <xdr:cNvPr id="7" name="Slika 6">
          <a:extLst>
            <a:ext uri="{FF2B5EF4-FFF2-40B4-BE49-F238E27FC236}">
              <a16:creationId xmlns:a16="http://schemas.microsoft.com/office/drawing/2014/main" xmlns="" id="{00000000-0008-0000-1200-000007000000}"/>
            </a:ext>
          </a:extLst>
        </xdr:cNvPr>
        <xdr:cNvPicPr/>
      </xdr:nvPicPr>
      <xdr:blipFill>
        <a:blip xmlns:r="http://schemas.openxmlformats.org/officeDocument/2006/relationships" r:embed="rId5"/>
        <a:srcRect l="4655" t="27937" r="72305" b="36142"/>
        <a:stretch/>
      </xdr:blipFill>
      <xdr:spPr>
        <a:xfrm>
          <a:off x="775215" y="39271695"/>
          <a:ext cx="5818950" cy="2691360"/>
        </a:xfrm>
        <a:prstGeom prst="rect">
          <a:avLst/>
        </a:prstGeom>
        <a:ln>
          <a:noFill/>
        </a:ln>
      </xdr:spPr>
    </xdr:pic>
    <xdr:clientData/>
  </xdr:twoCellAnchor>
  <xdr:twoCellAnchor editAs="oneCell">
    <xdr:from>
      <xdr:col>1</xdr:col>
      <xdr:colOff>38160</xdr:colOff>
      <xdr:row>87</xdr:row>
      <xdr:rowOff>30600</xdr:rowOff>
    </xdr:from>
    <xdr:to>
      <xdr:col>2</xdr:col>
      <xdr:colOff>929160</xdr:colOff>
      <xdr:row>87</xdr:row>
      <xdr:rowOff>2831400</xdr:rowOff>
    </xdr:to>
    <xdr:pic>
      <xdr:nvPicPr>
        <xdr:cNvPr id="8" name="Slika 7">
          <a:extLst>
            <a:ext uri="{FF2B5EF4-FFF2-40B4-BE49-F238E27FC236}">
              <a16:creationId xmlns:a16="http://schemas.microsoft.com/office/drawing/2014/main" xmlns="" id="{00000000-0008-0000-1200-000008000000}"/>
            </a:ext>
          </a:extLst>
        </xdr:cNvPr>
        <xdr:cNvPicPr/>
      </xdr:nvPicPr>
      <xdr:blipFill>
        <a:blip xmlns:r="http://schemas.openxmlformats.org/officeDocument/2006/relationships" r:embed="rId6"/>
        <a:stretch/>
      </xdr:blipFill>
      <xdr:spPr>
        <a:xfrm>
          <a:off x="752535" y="48674775"/>
          <a:ext cx="6205950" cy="2800800"/>
        </a:xfrm>
        <a:prstGeom prst="rect">
          <a:avLst/>
        </a:prstGeom>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70</xdr:row>
      <xdr:rowOff>360</xdr:rowOff>
    </xdr:from>
    <xdr:to>
      <xdr:col>2</xdr:col>
      <xdr:colOff>781200</xdr:colOff>
      <xdr:row>70</xdr:row>
      <xdr:rowOff>2801520</xdr:rowOff>
    </xdr:to>
    <xdr:pic>
      <xdr:nvPicPr>
        <xdr:cNvPr id="2" name="Slika 1">
          <a:extLst>
            <a:ext uri="{FF2B5EF4-FFF2-40B4-BE49-F238E27FC236}">
              <a16:creationId xmlns:a16="http://schemas.microsoft.com/office/drawing/2014/main" xmlns="" id="{00000000-0008-0000-1300-000002000000}"/>
            </a:ext>
          </a:extLst>
        </xdr:cNvPr>
        <xdr:cNvPicPr/>
      </xdr:nvPicPr>
      <xdr:blipFill>
        <a:blip xmlns:r="http://schemas.openxmlformats.org/officeDocument/2006/relationships" r:embed="rId1"/>
        <a:stretch/>
      </xdr:blipFill>
      <xdr:spPr>
        <a:xfrm>
          <a:off x="714375" y="22022160"/>
          <a:ext cx="6200925" cy="2801160"/>
        </a:xfrm>
        <a:prstGeom prst="rect">
          <a:avLst/>
        </a:prstGeom>
        <a:ln>
          <a:noFill/>
        </a:ln>
      </xdr:spPr>
    </xdr:pic>
    <xdr:clientData/>
  </xdr:twoCellAnchor>
  <xdr:twoCellAnchor editAs="oneCell">
    <xdr:from>
      <xdr:col>1</xdr:col>
      <xdr:colOff>25560</xdr:colOff>
      <xdr:row>86</xdr:row>
      <xdr:rowOff>16920</xdr:rowOff>
    </xdr:from>
    <xdr:to>
      <xdr:col>1</xdr:col>
      <xdr:colOff>1989360</xdr:colOff>
      <xdr:row>86</xdr:row>
      <xdr:rowOff>1838520</xdr:rowOff>
    </xdr:to>
    <xdr:pic>
      <xdr:nvPicPr>
        <xdr:cNvPr id="3" name="Slika 2">
          <a:extLst>
            <a:ext uri="{FF2B5EF4-FFF2-40B4-BE49-F238E27FC236}">
              <a16:creationId xmlns:a16="http://schemas.microsoft.com/office/drawing/2014/main" xmlns="" id="{00000000-0008-0000-1300-000003000000}"/>
            </a:ext>
          </a:extLst>
        </xdr:cNvPr>
        <xdr:cNvPicPr/>
      </xdr:nvPicPr>
      <xdr:blipFill>
        <a:blip xmlns:r="http://schemas.openxmlformats.org/officeDocument/2006/relationships" r:embed="rId2"/>
        <a:stretch/>
      </xdr:blipFill>
      <xdr:spPr>
        <a:xfrm>
          <a:off x="739935" y="30868395"/>
          <a:ext cx="1963800" cy="1821600"/>
        </a:xfrm>
        <a:prstGeom prst="rect">
          <a:avLst/>
        </a:prstGeom>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1</xdr:col>
      <xdr:colOff>4906800</xdr:colOff>
      <xdr:row>95</xdr:row>
      <xdr:rowOff>4841280</xdr:rowOff>
    </xdr:to>
    <xdr:pic>
      <xdr:nvPicPr>
        <xdr:cNvPr id="2" name="Slika 2">
          <a:extLst>
            <a:ext uri="{FF2B5EF4-FFF2-40B4-BE49-F238E27FC236}">
              <a16:creationId xmlns:a16="http://schemas.microsoft.com/office/drawing/2014/main" xmlns="" id="{00000000-0008-0000-1400-000002000000}"/>
            </a:ext>
          </a:extLst>
        </xdr:cNvPr>
        <xdr:cNvPicPr/>
      </xdr:nvPicPr>
      <xdr:blipFill>
        <a:blip xmlns:r="http://schemas.openxmlformats.org/officeDocument/2006/relationships" r:embed="rId1"/>
        <a:stretch/>
      </xdr:blipFill>
      <xdr:spPr>
        <a:xfrm>
          <a:off x="962025" y="51339750"/>
          <a:ext cx="4906800" cy="4841280"/>
        </a:xfrm>
        <a:prstGeom prst="rect">
          <a:avLst/>
        </a:prstGeom>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360</xdr:colOff>
      <xdr:row>47</xdr:row>
      <xdr:rowOff>0</xdr:rowOff>
    </xdr:from>
    <xdr:to>
      <xdr:col>6</xdr:col>
      <xdr:colOff>982440</xdr:colOff>
      <xdr:row>47</xdr:row>
      <xdr:rowOff>1380240</xdr:rowOff>
    </xdr:to>
    <xdr:pic>
      <xdr:nvPicPr>
        <xdr:cNvPr id="2" name="Slika 1">
          <a:extLst>
            <a:ext uri="{FF2B5EF4-FFF2-40B4-BE49-F238E27FC236}">
              <a16:creationId xmlns:a16="http://schemas.microsoft.com/office/drawing/2014/main" xmlns="" id="{00000000-0008-0000-1500-000002000000}"/>
            </a:ext>
          </a:extLst>
        </xdr:cNvPr>
        <xdr:cNvPicPr/>
      </xdr:nvPicPr>
      <xdr:blipFill>
        <a:blip xmlns:r="http://schemas.openxmlformats.org/officeDocument/2006/relationships" r:embed="rId1"/>
        <a:stretch/>
      </xdr:blipFill>
      <xdr:spPr>
        <a:xfrm>
          <a:off x="7667985" y="22888575"/>
          <a:ext cx="3163305" cy="1380240"/>
        </a:xfrm>
        <a:prstGeom prst="rect">
          <a:avLst/>
        </a:prstGeom>
        <a:ln>
          <a:noFill/>
        </a:ln>
      </xdr:spPr>
    </xdr:pic>
    <xdr:clientData/>
  </xdr:twoCellAnchor>
  <xdr:twoCellAnchor editAs="oneCell">
    <xdr:from>
      <xdr:col>1</xdr:col>
      <xdr:colOff>0</xdr:colOff>
      <xdr:row>51</xdr:row>
      <xdr:rowOff>720</xdr:rowOff>
    </xdr:from>
    <xdr:to>
      <xdr:col>2</xdr:col>
      <xdr:colOff>419040</xdr:colOff>
      <xdr:row>51</xdr:row>
      <xdr:rowOff>2370960</xdr:rowOff>
    </xdr:to>
    <xdr:pic>
      <xdr:nvPicPr>
        <xdr:cNvPr id="3" name="Slika 2">
          <a:extLst>
            <a:ext uri="{FF2B5EF4-FFF2-40B4-BE49-F238E27FC236}">
              <a16:creationId xmlns:a16="http://schemas.microsoft.com/office/drawing/2014/main" xmlns="" id="{00000000-0008-0000-1500-000003000000}"/>
            </a:ext>
          </a:extLst>
        </xdr:cNvPr>
        <xdr:cNvPicPr/>
      </xdr:nvPicPr>
      <xdr:blipFill>
        <a:blip xmlns:r="http://schemas.openxmlformats.org/officeDocument/2006/relationships" r:embed="rId2"/>
        <a:stretch/>
      </xdr:blipFill>
      <xdr:spPr>
        <a:xfrm>
          <a:off x="819150" y="26242095"/>
          <a:ext cx="6019740" cy="2370240"/>
        </a:xfrm>
        <a:prstGeom prst="rect">
          <a:avLst/>
        </a:prstGeom>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1</xdr:col>
      <xdr:colOff>2133478</xdr:colOff>
      <xdr:row>132</xdr:row>
      <xdr:rowOff>1481666</xdr:rowOff>
    </xdr:to>
    <xdr:pic>
      <xdr:nvPicPr>
        <xdr:cNvPr id="2" name="Slika 1">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a:stretch>
          <a:fillRect/>
        </a:stretch>
      </xdr:blipFill>
      <xdr:spPr>
        <a:xfrm>
          <a:off x="962025" y="33099375"/>
          <a:ext cx="2133478" cy="148166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4304762</xdr:colOff>
      <xdr:row>35</xdr:row>
      <xdr:rowOff>4600000</xdr:rowOff>
    </xdr:to>
    <xdr:pic>
      <xdr:nvPicPr>
        <xdr:cNvPr id="2" name="Slika 1">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a:stretch>
          <a:fillRect/>
        </a:stretch>
      </xdr:blipFill>
      <xdr:spPr>
        <a:xfrm>
          <a:off x="885825" y="15811500"/>
          <a:ext cx="4304762" cy="460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360</xdr:rowOff>
    </xdr:from>
    <xdr:to>
      <xdr:col>1</xdr:col>
      <xdr:colOff>4304520</xdr:colOff>
      <xdr:row>42</xdr:row>
      <xdr:rowOff>4600080</xdr:rowOff>
    </xdr:to>
    <xdr:pic>
      <xdr:nvPicPr>
        <xdr:cNvPr id="2" name="Slika 2">
          <a:extLst>
            <a:ext uri="{FF2B5EF4-FFF2-40B4-BE49-F238E27FC236}">
              <a16:creationId xmlns:a16="http://schemas.microsoft.com/office/drawing/2014/main" xmlns="" id="{00000000-0008-0000-1900-000002000000}"/>
            </a:ext>
          </a:extLst>
        </xdr:cNvPr>
        <xdr:cNvPicPr/>
      </xdr:nvPicPr>
      <xdr:blipFill>
        <a:blip xmlns:r="http://schemas.openxmlformats.org/officeDocument/2006/relationships" r:embed="rId1"/>
        <a:stretch/>
      </xdr:blipFill>
      <xdr:spPr>
        <a:xfrm>
          <a:off x="962025" y="15135585"/>
          <a:ext cx="4304520" cy="4599720"/>
        </a:xfrm>
        <a:prstGeom prst="rect">
          <a:avLst/>
        </a:prstGeom>
        <a:ln>
          <a:noFill/>
        </a:ln>
      </xdr:spPr>
    </xdr:pic>
    <xdr:clientData/>
  </xdr:twoCellAnchor>
  <xdr:twoCellAnchor editAs="oneCell">
    <xdr:from>
      <xdr:col>1</xdr:col>
      <xdr:colOff>0</xdr:colOff>
      <xdr:row>97</xdr:row>
      <xdr:rowOff>0</xdr:rowOff>
    </xdr:from>
    <xdr:to>
      <xdr:col>1</xdr:col>
      <xdr:colOff>3310200</xdr:colOff>
      <xdr:row>97</xdr:row>
      <xdr:rowOff>2873160</xdr:rowOff>
    </xdr:to>
    <xdr:pic>
      <xdr:nvPicPr>
        <xdr:cNvPr id="3" name="Slika 1">
          <a:extLst>
            <a:ext uri="{FF2B5EF4-FFF2-40B4-BE49-F238E27FC236}">
              <a16:creationId xmlns:a16="http://schemas.microsoft.com/office/drawing/2014/main" xmlns="" id="{00000000-0008-0000-1900-000003000000}"/>
            </a:ext>
          </a:extLst>
        </xdr:cNvPr>
        <xdr:cNvPicPr/>
      </xdr:nvPicPr>
      <xdr:blipFill>
        <a:blip xmlns:r="http://schemas.openxmlformats.org/officeDocument/2006/relationships" r:embed="rId2"/>
        <a:stretch/>
      </xdr:blipFill>
      <xdr:spPr>
        <a:xfrm>
          <a:off x="962025" y="36309300"/>
          <a:ext cx="3310200" cy="2873160"/>
        </a:xfrm>
        <a:prstGeom prst="rect">
          <a:avLst/>
        </a:prstGeom>
        <a:ln>
          <a:noFill/>
        </a:ln>
      </xdr:spPr>
    </xdr:pic>
    <xdr:clientData/>
  </xdr:twoCellAnchor>
  <xdr:twoCellAnchor editAs="oneCell">
    <xdr:from>
      <xdr:col>1</xdr:col>
      <xdr:colOff>0</xdr:colOff>
      <xdr:row>99</xdr:row>
      <xdr:rowOff>360</xdr:rowOff>
    </xdr:from>
    <xdr:to>
      <xdr:col>1</xdr:col>
      <xdr:colOff>5291280</xdr:colOff>
      <xdr:row>99</xdr:row>
      <xdr:rowOff>2813760</xdr:rowOff>
    </xdr:to>
    <xdr:pic>
      <xdr:nvPicPr>
        <xdr:cNvPr id="4" name="Slika 3">
          <a:extLst>
            <a:ext uri="{FF2B5EF4-FFF2-40B4-BE49-F238E27FC236}">
              <a16:creationId xmlns:a16="http://schemas.microsoft.com/office/drawing/2014/main" xmlns="" id="{00000000-0008-0000-1900-000004000000}"/>
            </a:ext>
          </a:extLst>
        </xdr:cNvPr>
        <xdr:cNvPicPr/>
      </xdr:nvPicPr>
      <xdr:blipFill>
        <a:blip xmlns:r="http://schemas.openxmlformats.org/officeDocument/2006/relationships" r:embed="rId3"/>
        <a:stretch/>
      </xdr:blipFill>
      <xdr:spPr>
        <a:xfrm>
          <a:off x="962025" y="39348135"/>
          <a:ext cx="5291280" cy="2813400"/>
        </a:xfrm>
        <a:prstGeom prst="rect">
          <a:avLst/>
        </a:prstGeom>
        <a:ln>
          <a:noFill/>
        </a:ln>
      </xdr:spPr>
    </xdr:pic>
    <xdr:clientData/>
  </xdr:twoCellAnchor>
  <xdr:twoCellAnchor editAs="oneCell">
    <xdr:from>
      <xdr:col>1</xdr:col>
      <xdr:colOff>0</xdr:colOff>
      <xdr:row>157</xdr:row>
      <xdr:rowOff>0</xdr:rowOff>
    </xdr:from>
    <xdr:to>
      <xdr:col>1</xdr:col>
      <xdr:colOff>1337400</xdr:colOff>
      <xdr:row>157</xdr:row>
      <xdr:rowOff>2124000</xdr:rowOff>
    </xdr:to>
    <xdr:pic>
      <xdr:nvPicPr>
        <xdr:cNvPr id="5" name="Slika 4">
          <a:extLst>
            <a:ext uri="{FF2B5EF4-FFF2-40B4-BE49-F238E27FC236}">
              <a16:creationId xmlns:a16="http://schemas.microsoft.com/office/drawing/2014/main" xmlns="" id="{00000000-0008-0000-1900-000005000000}"/>
            </a:ext>
          </a:extLst>
        </xdr:cNvPr>
        <xdr:cNvPicPr/>
      </xdr:nvPicPr>
      <xdr:blipFill>
        <a:blip xmlns:r="http://schemas.openxmlformats.org/officeDocument/2006/relationships" r:embed="rId4"/>
        <a:stretch/>
      </xdr:blipFill>
      <xdr:spPr>
        <a:xfrm>
          <a:off x="962025" y="55435500"/>
          <a:ext cx="1337400" cy="212400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37</xdr:row>
      <xdr:rowOff>0</xdr:rowOff>
    </xdr:from>
    <xdr:to>
      <xdr:col>2</xdr:col>
      <xdr:colOff>892438</xdr:colOff>
      <xdr:row>37</xdr:row>
      <xdr:rowOff>4190476</xdr:rowOff>
    </xdr:to>
    <xdr:pic>
      <xdr:nvPicPr>
        <xdr:cNvPr id="2" name="Slika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stretch>
          <a:fillRect/>
        </a:stretch>
      </xdr:blipFill>
      <xdr:spPr>
        <a:xfrm>
          <a:off x="714375" y="11715750"/>
          <a:ext cx="6207388" cy="419047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53</xdr:row>
      <xdr:rowOff>1</xdr:rowOff>
    </xdr:from>
    <xdr:to>
      <xdr:col>2</xdr:col>
      <xdr:colOff>762000</xdr:colOff>
      <xdr:row>53</xdr:row>
      <xdr:rowOff>676235</xdr:rowOff>
    </xdr:to>
    <xdr:pic>
      <xdr:nvPicPr>
        <xdr:cNvPr id="2" name="Slika 1">
          <a:extLst>
            <a:ext uri="{FF2B5EF4-FFF2-40B4-BE49-F238E27FC236}">
              <a16:creationId xmlns:a16="http://schemas.microsoft.com/office/drawing/2014/main" xmlns="" id="{00000000-0008-0000-1B00-000002000000}"/>
            </a:ext>
          </a:extLst>
        </xdr:cNvPr>
        <xdr:cNvPicPr>
          <a:picLocks noChangeAspect="1"/>
        </xdr:cNvPicPr>
      </xdr:nvPicPr>
      <xdr:blipFill>
        <a:blip xmlns:r="http://schemas.openxmlformats.org/officeDocument/2006/relationships" r:embed="rId1"/>
        <a:stretch>
          <a:fillRect/>
        </a:stretch>
      </xdr:blipFill>
      <xdr:spPr>
        <a:xfrm>
          <a:off x="866775" y="34213801"/>
          <a:ext cx="6362700" cy="2066884"/>
        </a:xfrm>
        <a:prstGeom prst="rect">
          <a:avLst/>
        </a:prstGeom>
      </xdr:spPr>
    </xdr:pic>
    <xdr:clientData/>
  </xdr:twoCellAnchor>
  <xdr:twoCellAnchor editAs="oneCell">
    <xdr:from>
      <xdr:col>1</xdr:col>
      <xdr:colOff>0</xdr:colOff>
      <xdr:row>53</xdr:row>
      <xdr:rowOff>1</xdr:rowOff>
    </xdr:from>
    <xdr:to>
      <xdr:col>2</xdr:col>
      <xdr:colOff>762000</xdr:colOff>
      <xdr:row>53</xdr:row>
      <xdr:rowOff>2066885</xdr:rowOff>
    </xdr:to>
    <xdr:pic>
      <xdr:nvPicPr>
        <xdr:cNvPr id="8" name="Slika 7">
          <a:extLst>
            <a:ext uri="{FF2B5EF4-FFF2-40B4-BE49-F238E27FC236}">
              <a16:creationId xmlns:a16="http://schemas.microsoft.com/office/drawing/2014/main" xmlns="" id="{00000000-0008-0000-1B00-000008000000}"/>
            </a:ext>
          </a:extLst>
        </xdr:cNvPr>
        <xdr:cNvPicPr>
          <a:picLocks noChangeAspect="1"/>
        </xdr:cNvPicPr>
      </xdr:nvPicPr>
      <xdr:blipFill>
        <a:blip xmlns:r="http://schemas.openxmlformats.org/officeDocument/2006/relationships" r:embed="rId1"/>
        <a:stretch>
          <a:fillRect/>
        </a:stretch>
      </xdr:blipFill>
      <xdr:spPr>
        <a:xfrm>
          <a:off x="866775" y="34213801"/>
          <a:ext cx="6362700" cy="2066884"/>
        </a:xfrm>
        <a:prstGeom prst="rect">
          <a:avLst/>
        </a:prstGeom>
      </xdr:spPr>
    </xdr:pic>
    <xdr:clientData/>
  </xdr:twoCellAnchor>
  <xdr:twoCellAnchor editAs="oneCell">
    <xdr:from>
      <xdr:col>2</xdr:col>
      <xdr:colOff>0</xdr:colOff>
      <xdr:row>284</xdr:row>
      <xdr:rowOff>0</xdr:rowOff>
    </xdr:from>
    <xdr:to>
      <xdr:col>4</xdr:col>
      <xdr:colOff>635000</xdr:colOff>
      <xdr:row>284</xdr:row>
      <xdr:rowOff>1419798</xdr:rowOff>
    </xdr:to>
    <xdr:pic>
      <xdr:nvPicPr>
        <xdr:cNvPr id="9" name="Slika 8">
          <a:extLst>
            <a:ext uri="{FF2B5EF4-FFF2-40B4-BE49-F238E27FC236}">
              <a16:creationId xmlns:a16="http://schemas.microsoft.com/office/drawing/2014/main" xmlns="" id="{00000000-0008-0000-1B00-000009000000}"/>
            </a:ext>
          </a:extLst>
        </xdr:cNvPr>
        <xdr:cNvPicPr>
          <a:picLocks noChangeAspect="1"/>
        </xdr:cNvPicPr>
      </xdr:nvPicPr>
      <xdr:blipFill>
        <a:blip xmlns:r="http://schemas.openxmlformats.org/officeDocument/2006/relationships" r:embed="rId2"/>
        <a:stretch>
          <a:fillRect/>
        </a:stretch>
      </xdr:blipFill>
      <xdr:spPr>
        <a:xfrm>
          <a:off x="6467475" y="135007350"/>
          <a:ext cx="2301875" cy="1414356"/>
        </a:xfrm>
        <a:prstGeom prst="rect">
          <a:avLst/>
        </a:prstGeom>
      </xdr:spPr>
    </xdr:pic>
    <xdr:clientData/>
  </xdr:twoCellAnchor>
  <xdr:twoCellAnchor editAs="oneCell">
    <xdr:from>
      <xdr:col>1</xdr:col>
      <xdr:colOff>143933</xdr:colOff>
      <xdr:row>255</xdr:row>
      <xdr:rowOff>42333</xdr:rowOff>
    </xdr:from>
    <xdr:to>
      <xdr:col>1</xdr:col>
      <xdr:colOff>2658219</xdr:colOff>
      <xdr:row>255</xdr:row>
      <xdr:rowOff>1766143</xdr:rowOff>
    </xdr:to>
    <xdr:pic>
      <xdr:nvPicPr>
        <xdr:cNvPr id="10" name="Slika 9">
          <a:extLst>
            <a:ext uri="{FF2B5EF4-FFF2-40B4-BE49-F238E27FC236}">
              <a16:creationId xmlns:a16="http://schemas.microsoft.com/office/drawing/2014/main" xmlns="" id="{00000000-0008-0000-1B00-00000A000000}"/>
            </a:ext>
          </a:extLst>
        </xdr:cNvPr>
        <xdr:cNvPicPr>
          <a:picLocks noChangeAspect="1"/>
        </xdr:cNvPicPr>
      </xdr:nvPicPr>
      <xdr:blipFill>
        <a:blip xmlns:r="http://schemas.openxmlformats.org/officeDocument/2006/relationships" r:embed="rId3"/>
        <a:stretch>
          <a:fillRect/>
        </a:stretch>
      </xdr:blipFill>
      <xdr:spPr>
        <a:xfrm>
          <a:off x="1010708" y="124219758"/>
          <a:ext cx="2514286" cy="1723810"/>
        </a:xfrm>
        <a:prstGeom prst="rect">
          <a:avLst/>
        </a:prstGeom>
      </xdr:spPr>
    </xdr:pic>
    <xdr:clientData/>
  </xdr:twoCellAnchor>
  <xdr:twoCellAnchor editAs="oneCell">
    <xdr:from>
      <xdr:col>1</xdr:col>
      <xdr:colOff>0</xdr:colOff>
      <xdr:row>258</xdr:row>
      <xdr:rowOff>0</xdr:rowOff>
    </xdr:from>
    <xdr:to>
      <xdr:col>2</xdr:col>
      <xdr:colOff>2116</xdr:colOff>
      <xdr:row>258</xdr:row>
      <xdr:rowOff>1267460</xdr:rowOff>
    </xdr:to>
    <xdr:pic>
      <xdr:nvPicPr>
        <xdr:cNvPr id="11" name="Slika 10">
          <a:extLst>
            <a:ext uri="{FF2B5EF4-FFF2-40B4-BE49-F238E27FC236}">
              <a16:creationId xmlns:a16="http://schemas.microsoft.com/office/drawing/2014/main" xmlns="" id="{00000000-0008-0000-1B00-00000B000000}"/>
            </a:ext>
          </a:extLst>
        </xdr:cNvPr>
        <xdr:cNvPicPr/>
      </xdr:nvPicPr>
      <xdr:blipFill rotWithShape="1">
        <a:blip xmlns:r="http://schemas.openxmlformats.org/officeDocument/2006/relationships" r:embed="rId4"/>
        <a:srcRect b="4251"/>
        <a:stretch/>
      </xdr:blipFill>
      <xdr:spPr bwMode="auto">
        <a:xfrm>
          <a:off x="866775" y="127368300"/>
          <a:ext cx="5602816" cy="12674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53</xdr:row>
      <xdr:rowOff>1</xdr:rowOff>
    </xdr:from>
    <xdr:to>
      <xdr:col>2</xdr:col>
      <xdr:colOff>762000</xdr:colOff>
      <xdr:row>53</xdr:row>
      <xdr:rowOff>2066885</xdr:rowOff>
    </xdr:to>
    <xdr:pic>
      <xdr:nvPicPr>
        <xdr:cNvPr id="12" name="Slika 11">
          <a:extLst>
            <a:ext uri="{FF2B5EF4-FFF2-40B4-BE49-F238E27FC236}">
              <a16:creationId xmlns:a16="http://schemas.microsoft.com/office/drawing/2014/main" xmlns="" id="{00000000-0008-0000-1B00-00000C000000}"/>
            </a:ext>
          </a:extLst>
        </xdr:cNvPr>
        <xdr:cNvPicPr>
          <a:picLocks noChangeAspect="1"/>
        </xdr:cNvPicPr>
      </xdr:nvPicPr>
      <xdr:blipFill>
        <a:blip xmlns:r="http://schemas.openxmlformats.org/officeDocument/2006/relationships" r:embed="rId1"/>
        <a:stretch>
          <a:fillRect/>
        </a:stretch>
      </xdr:blipFill>
      <xdr:spPr>
        <a:xfrm>
          <a:off x="866775" y="34213801"/>
          <a:ext cx="6362700" cy="2066884"/>
        </a:xfrm>
        <a:prstGeom prst="rect">
          <a:avLst/>
        </a:prstGeom>
      </xdr:spPr>
    </xdr:pic>
    <xdr:clientData/>
  </xdr:twoCellAnchor>
  <xdr:twoCellAnchor editAs="oneCell">
    <xdr:from>
      <xdr:col>2</xdr:col>
      <xdr:colOff>0</xdr:colOff>
      <xdr:row>284</xdr:row>
      <xdr:rowOff>0</xdr:rowOff>
    </xdr:from>
    <xdr:to>
      <xdr:col>4</xdr:col>
      <xdr:colOff>635000</xdr:colOff>
      <xdr:row>284</xdr:row>
      <xdr:rowOff>1419798</xdr:rowOff>
    </xdr:to>
    <xdr:pic>
      <xdr:nvPicPr>
        <xdr:cNvPr id="13" name="Slika 12">
          <a:extLst>
            <a:ext uri="{FF2B5EF4-FFF2-40B4-BE49-F238E27FC236}">
              <a16:creationId xmlns:a16="http://schemas.microsoft.com/office/drawing/2014/main" xmlns="" id="{00000000-0008-0000-1B00-00000D000000}"/>
            </a:ext>
          </a:extLst>
        </xdr:cNvPr>
        <xdr:cNvPicPr>
          <a:picLocks noChangeAspect="1"/>
        </xdr:cNvPicPr>
      </xdr:nvPicPr>
      <xdr:blipFill>
        <a:blip xmlns:r="http://schemas.openxmlformats.org/officeDocument/2006/relationships" r:embed="rId2"/>
        <a:stretch>
          <a:fillRect/>
        </a:stretch>
      </xdr:blipFill>
      <xdr:spPr>
        <a:xfrm>
          <a:off x="6467475" y="135140700"/>
          <a:ext cx="2301875" cy="1414356"/>
        </a:xfrm>
        <a:prstGeom prst="rect">
          <a:avLst/>
        </a:prstGeom>
      </xdr:spPr>
    </xdr:pic>
    <xdr:clientData/>
  </xdr:twoCellAnchor>
  <xdr:twoCellAnchor editAs="oneCell">
    <xdr:from>
      <xdr:col>1</xdr:col>
      <xdr:colOff>143933</xdr:colOff>
      <xdr:row>255</xdr:row>
      <xdr:rowOff>42333</xdr:rowOff>
    </xdr:from>
    <xdr:to>
      <xdr:col>1</xdr:col>
      <xdr:colOff>2658219</xdr:colOff>
      <xdr:row>255</xdr:row>
      <xdr:rowOff>1766143</xdr:rowOff>
    </xdr:to>
    <xdr:pic>
      <xdr:nvPicPr>
        <xdr:cNvPr id="14" name="Slika 13">
          <a:extLst>
            <a:ext uri="{FF2B5EF4-FFF2-40B4-BE49-F238E27FC236}">
              <a16:creationId xmlns:a16="http://schemas.microsoft.com/office/drawing/2014/main" xmlns="" id="{00000000-0008-0000-1B00-00000E000000}"/>
            </a:ext>
          </a:extLst>
        </xdr:cNvPr>
        <xdr:cNvPicPr>
          <a:picLocks noChangeAspect="1"/>
        </xdr:cNvPicPr>
      </xdr:nvPicPr>
      <xdr:blipFill>
        <a:blip xmlns:r="http://schemas.openxmlformats.org/officeDocument/2006/relationships" r:embed="rId3"/>
        <a:stretch>
          <a:fillRect/>
        </a:stretch>
      </xdr:blipFill>
      <xdr:spPr>
        <a:xfrm>
          <a:off x="1010708" y="124353108"/>
          <a:ext cx="2514286" cy="1723810"/>
        </a:xfrm>
        <a:prstGeom prst="rect">
          <a:avLst/>
        </a:prstGeom>
      </xdr:spPr>
    </xdr:pic>
    <xdr:clientData/>
  </xdr:twoCellAnchor>
  <xdr:twoCellAnchor editAs="oneCell">
    <xdr:from>
      <xdr:col>1</xdr:col>
      <xdr:colOff>0</xdr:colOff>
      <xdr:row>258</xdr:row>
      <xdr:rowOff>0</xdr:rowOff>
    </xdr:from>
    <xdr:to>
      <xdr:col>2</xdr:col>
      <xdr:colOff>2116</xdr:colOff>
      <xdr:row>258</xdr:row>
      <xdr:rowOff>1267460</xdr:rowOff>
    </xdr:to>
    <xdr:pic>
      <xdr:nvPicPr>
        <xdr:cNvPr id="15" name="Slika 14">
          <a:extLst>
            <a:ext uri="{FF2B5EF4-FFF2-40B4-BE49-F238E27FC236}">
              <a16:creationId xmlns:a16="http://schemas.microsoft.com/office/drawing/2014/main" xmlns="" id="{00000000-0008-0000-1B00-00000F000000}"/>
            </a:ext>
          </a:extLst>
        </xdr:cNvPr>
        <xdr:cNvPicPr/>
      </xdr:nvPicPr>
      <xdr:blipFill rotWithShape="1">
        <a:blip xmlns:r="http://schemas.openxmlformats.org/officeDocument/2006/relationships" r:embed="rId4"/>
        <a:srcRect b="4251"/>
        <a:stretch/>
      </xdr:blipFill>
      <xdr:spPr bwMode="auto">
        <a:xfrm>
          <a:off x="866775" y="127501650"/>
          <a:ext cx="5602816" cy="12674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53</xdr:row>
      <xdr:rowOff>1</xdr:rowOff>
    </xdr:from>
    <xdr:to>
      <xdr:col>2</xdr:col>
      <xdr:colOff>762000</xdr:colOff>
      <xdr:row>53</xdr:row>
      <xdr:rowOff>2066885</xdr:rowOff>
    </xdr:to>
    <xdr:pic>
      <xdr:nvPicPr>
        <xdr:cNvPr id="16" name="Slika 15">
          <a:extLst>
            <a:ext uri="{FF2B5EF4-FFF2-40B4-BE49-F238E27FC236}">
              <a16:creationId xmlns:a16="http://schemas.microsoft.com/office/drawing/2014/main" xmlns="" id="{00000000-0008-0000-1B00-000010000000}"/>
            </a:ext>
          </a:extLst>
        </xdr:cNvPr>
        <xdr:cNvPicPr>
          <a:picLocks noChangeAspect="1"/>
        </xdr:cNvPicPr>
      </xdr:nvPicPr>
      <xdr:blipFill>
        <a:blip xmlns:r="http://schemas.openxmlformats.org/officeDocument/2006/relationships" r:embed="rId1"/>
        <a:stretch>
          <a:fillRect/>
        </a:stretch>
      </xdr:blipFill>
      <xdr:spPr>
        <a:xfrm>
          <a:off x="866775" y="34213801"/>
          <a:ext cx="6362700" cy="2066884"/>
        </a:xfrm>
        <a:prstGeom prst="rect">
          <a:avLst/>
        </a:prstGeom>
      </xdr:spPr>
    </xdr:pic>
    <xdr:clientData/>
  </xdr:twoCellAnchor>
  <xdr:twoCellAnchor editAs="oneCell">
    <xdr:from>
      <xdr:col>2</xdr:col>
      <xdr:colOff>0</xdr:colOff>
      <xdr:row>284</xdr:row>
      <xdr:rowOff>0</xdr:rowOff>
    </xdr:from>
    <xdr:to>
      <xdr:col>4</xdr:col>
      <xdr:colOff>635000</xdr:colOff>
      <xdr:row>284</xdr:row>
      <xdr:rowOff>1419799</xdr:rowOff>
    </xdr:to>
    <xdr:pic>
      <xdr:nvPicPr>
        <xdr:cNvPr id="17" name="Slika 16">
          <a:extLst>
            <a:ext uri="{FF2B5EF4-FFF2-40B4-BE49-F238E27FC236}">
              <a16:creationId xmlns:a16="http://schemas.microsoft.com/office/drawing/2014/main" xmlns="" id="{00000000-0008-0000-1B00-000011000000}"/>
            </a:ext>
          </a:extLst>
        </xdr:cNvPr>
        <xdr:cNvPicPr>
          <a:picLocks noChangeAspect="1"/>
        </xdr:cNvPicPr>
      </xdr:nvPicPr>
      <xdr:blipFill>
        <a:blip xmlns:r="http://schemas.openxmlformats.org/officeDocument/2006/relationships" r:embed="rId2"/>
        <a:stretch>
          <a:fillRect/>
        </a:stretch>
      </xdr:blipFill>
      <xdr:spPr>
        <a:xfrm>
          <a:off x="6467475" y="135493125"/>
          <a:ext cx="2301875" cy="1414357"/>
        </a:xfrm>
        <a:prstGeom prst="rect">
          <a:avLst/>
        </a:prstGeom>
      </xdr:spPr>
    </xdr:pic>
    <xdr:clientData/>
  </xdr:twoCellAnchor>
  <xdr:twoCellAnchor editAs="oneCell">
    <xdr:from>
      <xdr:col>1</xdr:col>
      <xdr:colOff>143933</xdr:colOff>
      <xdr:row>255</xdr:row>
      <xdr:rowOff>42333</xdr:rowOff>
    </xdr:from>
    <xdr:to>
      <xdr:col>1</xdr:col>
      <xdr:colOff>2658219</xdr:colOff>
      <xdr:row>255</xdr:row>
      <xdr:rowOff>1766143</xdr:rowOff>
    </xdr:to>
    <xdr:pic>
      <xdr:nvPicPr>
        <xdr:cNvPr id="18" name="Slika 17">
          <a:extLst>
            <a:ext uri="{FF2B5EF4-FFF2-40B4-BE49-F238E27FC236}">
              <a16:creationId xmlns:a16="http://schemas.microsoft.com/office/drawing/2014/main" xmlns="" id="{00000000-0008-0000-1B00-000012000000}"/>
            </a:ext>
          </a:extLst>
        </xdr:cNvPr>
        <xdr:cNvPicPr>
          <a:picLocks noChangeAspect="1"/>
        </xdr:cNvPicPr>
      </xdr:nvPicPr>
      <xdr:blipFill>
        <a:blip xmlns:r="http://schemas.openxmlformats.org/officeDocument/2006/relationships" r:embed="rId3"/>
        <a:stretch>
          <a:fillRect/>
        </a:stretch>
      </xdr:blipFill>
      <xdr:spPr>
        <a:xfrm>
          <a:off x="1010708" y="124353108"/>
          <a:ext cx="2514286" cy="1723810"/>
        </a:xfrm>
        <a:prstGeom prst="rect">
          <a:avLst/>
        </a:prstGeom>
      </xdr:spPr>
    </xdr:pic>
    <xdr:clientData/>
  </xdr:twoCellAnchor>
  <xdr:twoCellAnchor editAs="oneCell">
    <xdr:from>
      <xdr:col>1</xdr:col>
      <xdr:colOff>0</xdr:colOff>
      <xdr:row>258</xdr:row>
      <xdr:rowOff>0</xdr:rowOff>
    </xdr:from>
    <xdr:to>
      <xdr:col>2</xdr:col>
      <xdr:colOff>2116</xdr:colOff>
      <xdr:row>258</xdr:row>
      <xdr:rowOff>1267460</xdr:rowOff>
    </xdr:to>
    <xdr:pic>
      <xdr:nvPicPr>
        <xdr:cNvPr id="19" name="Slika 18">
          <a:extLst>
            <a:ext uri="{FF2B5EF4-FFF2-40B4-BE49-F238E27FC236}">
              <a16:creationId xmlns:a16="http://schemas.microsoft.com/office/drawing/2014/main" xmlns="" id="{00000000-0008-0000-1B00-000013000000}"/>
            </a:ext>
          </a:extLst>
        </xdr:cNvPr>
        <xdr:cNvPicPr/>
      </xdr:nvPicPr>
      <xdr:blipFill rotWithShape="1">
        <a:blip xmlns:r="http://schemas.openxmlformats.org/officeDocument/2006/relationships" r:embed="rId4"/>
        <a:srcRect b="4251"/>
        <a:stretch/>
      </xdr:blipFill>
      <xdr:spPr bwMode="auto">
        <a:xfrm>
          <a:off x="866775" y="127501650"/>
          <a:ext cx="5602816" cy="12674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42840</xdr:colOff>
      <xdr:row>47</xdr:row>
      <xdr:rowOff>2277720</xdr:rowOff>
    </xdr:from>
    <xdr:to>
      <xdr:col>1</xdr:col>
      <xdr:colOff>4488840</xdr:colOff>
      <xdr:row>48</xdr:row>
      <xdr:rowOff>1320480</xdr:rowOff>
    </xdr:to>
    <xdr:pic>
      <xdr:nvPicPr>
        <xdr:cNvPr id="2" name="Slika 3">
          <a:extLst>
            <a:ext uri="{FF2B5EF4-FFF2-40B4-BE49-F238E27FC236}">
              <a16:creationId xmlns:a16="http://schemas.microsoft.com/office/drawing/2014/main" xmlns="" id="{00000000-0008-0000-1D00-000002000000}"/>
            </a:ext>
          </a:extLst>
        </xdr:cNvPr>
        <xdr:cNvPicPr/>
      </xdr:nvPicPr>
      <xdr:blipFill>
        <a:blip xmlns:r="http://schemas.openxmlformats.org/officeDocument/2006/relationships" r:embed="rId1"/>
        <a:stretch/>
      </xdr:blipFill>
      <xdr:spPr>
        <a:xfrm>
          <a:off x="1166790" y="21842070"/>
          <a:ext cx="4446000" cy="1357335"/>
        </a:xfrm>
        <a:prstGeom prst="rect">
          <a:avLst/>
        </a:prstGeom>
        <a:ln>
          <a:noFill/>
        </a:ln>
      </xdr:spPr>
    </xdr:pic>
    <xdr:clientData/>
  </xdr:twoCellAnchor>
  <xdr:twoCellAnchor editAs="oneCell">
    <xdr:from>
      <xdr:col>1</xdr:col>
      <xdr:colOff>360</xdr:colOff>
      <xdr:row>47</xdr:row>
      <xdr:rowOff>360</xdr:rowOff>
    </xdr:from>
    <xdr:to>
      <xdr:col>1</xdr:col>
      <xdr:colOff>4013280</xdr:colOff>
      <xdr:row>47</xdr:row>
      <xdr:rowOff>2218320</xdr:rowOff>
    </xdr:to>
    <xdr:pic>
      <xdr:nvPicPr>
        <xdr:cNvPr id="3" name="Slika 4">
          <a:extLst>
            <a:ext uri="{FF2B5EF4-FFF2-40B4-BE49-F238E27FC236}">
              <a16:creationId xmlns:a16="http://schemas.microsoft.com/office/drawing/2014/main" xmlns="" id="{00000000-0008-0000-1D00-000003000000}"/>
            </a:ext>
          </a:extLst>
        </xdr:cNvPr>
        <xdr:cNvPicPr/>
      </xdr:nvPicPr>
      <xdr:blipFill>
        <a:blip xmlns:r="http://schemas.openxmlformats.org/officeDocument/2006/relationships" r:embed="rId2"/>
        <a:stretch/>
      </xdr:blipFill>
      <xdr:spPr>
        <a:xfrm>
          <a:off x="1124310" y="19564710"/>
          <a:ext cx="4012920" cy="2217960"/>
        </a:xfrm>
        <a:prstGeom prst="rect">
          <a:avLst/>
        </a:prstGeom>
        <a:ln>
          <a:noFill/>
        </a:ln>
      </xdr:spPr>
    </xdr:pic>
    <xdr:clientData/>
  </xdr:twoCellAnchor>
  <xdr:twoCellAnchor editAs="oneCell">
    <xdr:from>
      <xdr:col>1</xdr:col>
      <xdr:colOff>360</xdr:colOff>
      <xdr:row>86</xdr:row>
      <xdr:rowOff>0</xdr:rowOff>
    </xdr:from>
    <xdr:to>
      <xdr:col>1</xdr:col>
      <xdr:colOff>4487400</xdr:colOff>
      <xdr:row>86</xdr:row>
      <xdr:rowOff>1143720</xdr:rowOff>
    </xdr:to>
    <xdr:pic>
      <xdr:nvPicPr>
        <xdr:cNvPr id="4" name="Slika 5">
          <a:extLst>
            <a:ext uri="{FF2B5EF4-FFF2-40B4-BE49-F238E27FC236}">
              <a16:creationId xmlns:a16="http://schemas.microsoft.com/office/drawing/2014/main" xmlns="" id="{00000000-0008-0000-1D00-000004000000}"/>
            </a:ext>
          </a:extLst>
        </xdr:cNvPr>
        <xdr:cNvPicPr/>
      </xdr:nvPicPr>
      <xdr:blipFill>
        <a:blip xmlns:r="http://schemas.openxmlformats.org/officeDocument/2006/relationships" r:embed="rId3"/>
        <a:stretch/>
      </xdr:blipFill>
      <xdr:spPr>
        <a:xfrm>
          <a:off x="1124310" y="53644800"/>
          <a:ext cx="4487040" cy="1143720"/>
        </a:xfrm>
        <a:prstGeom prst="rect">
          <a:avLst/>
        </a:prstGeom>
        <a:ln>
          <a:noFill/>
        </a:ln>
      </xdr:spPr>
    </xdr:pic>
    <xdr:clientData/>
  </xdr:twoCellAnchor>
  <xdr:twoCellAnchor editAs="oneCell">
    <xdr:from>
      <xdr:col>1</xdr:col>
      <xdr:colOff>360</xdr:colOff>
      <xdr:row>90</xdr:row>
      <xdr:rowOff>360</xdr:rowOff>
    </xdr:from>
    <xdr:to>
      <xdr:col>1</xdr:col>
      <xdr:colOff>4780800</xdr:colOff>
      <xdr:row>90</xdr:row>
      <xdr:rowOff>3399840</xdr:rowOff>
    </xdr:to>
    <xdr:pic>
      <xdr:nvPicPr>
        <xdr:cNvPr id="5" name="Slika 6">
          <a:extLst>
            <a:ext uri="{FF2B5EF4-FFF2-40B4-BE49-F238E27FC236}">
              <a16:creationId xmlns:a16="http://schemas.microsoft.com/office/drawing/2014/main" xmlns="" id="{00000000-0008-0000-1D00-000005000000}"/>
            </a:ext>
          </a:extLst>
        </xdr:cNvPr>
        <xdr:cNvPicPr/>
      </xdr:nvPicPr>
      <xdr:blipFill>
        <a:blip xmlns:r="http://schemas.openxmlformats.org/officeDocument/2006/relationships" r:embed="rId4"/>
        <a:stretch/>
      </xdr:blipFill>
      <xdr:spPr>
        <a:xfrm>
          <a:off x="1124310" y="56474085"/>
          <a:ext cx="4780440" cy="3399480"/>
        </a:xfrm>
        <a:prstGeom prst="rect">
          <a:avLst/>
        </a:prstGeom>
        <a:ln>
          <a:noFill/>
        </a:ln>
      </xdr:spPr>
    </xdr:pic>
    <xdr:clientData/>
  </xdr:twoCellAnchor>
  <xdr:twoCellAnchor editAs="oneCell">
    <xdr:from>
      <xdr:col>1</xdr:col>
      <xdr:colOff>360</xdr:colOff>
      <xdr:row>103</xdr:row>
      <xdr:rowOff>0</xdr:rowOff>
    </xdr:from>
    <xdr:to>
      <xdr:col>1</xdr:col>
      <xdr:colOff>5600160</xdr:colOff>
      <xdr:row>103</xdr:row>
      <xdr:rowOff>1932840</xdr:rowOff>
    </xdr:to>
    <xdr:pic>
      <xdr:nvPicPr>
        <xdr:cNvPr id="6" name="Slika 7">
          <a:extLst>
            <a:ext uri="{FF2B5EF4-FFF2-40B4-BE49-F238E27FC236}">
              <a16:creationId xmlns:a16="http://schemas.microsoft.com/office/drawing/2014/main" xmlns="" id="{00000000-0008-0000-1D00-000006000000}"/>
            </a:ext>
          </a:extLst>
        </xdr:cNvPr>
        <xdr:cNvPicPr/>
      </xdr:nvPicPr>
      <xdr:blipFill>
        <a:blip xmlns:r="http://schemas.openxmlformats.org/officeDocument/2006/relationships" r:embed="rId5"/>
        <a:stretch/>
      </xdr:blipFill>
      <xdr:spPr>
        <a:xfrm>
          <a:off x="1124310" y="65836800"/>
          <a:ext cx="5599800" cy="1932840"/>
        </a:xfrm>
        <a:prstGeom prst="rect">
          <a:avLst/>
        </a:prstGeom>
        <a:ln>
          <a:noFill/>
        </a:ln>
      </xdr:spPr>
    </xdr:pic>
    <xdr:clientData/>
  </xdr:twoCellAnchor>
  <xdr:twoCellAnchor editAs="oneCell">
    <xdr:from>
      <xdr:col>1</xdr:col>
      <xdr:colOff>360</xdr:colOff>
      <xdr:row>105</xdr:row>
      <xdr:rowOff>360</xdr:rowOff>
    </xdr:from>
    <xdr:to>
      <xdr:col>1</xdr:col>
      <xdr:colOff>5552280</xdr:colOff>
      <xdr:row>105</xdr:row>
      <xdr:rowOff>2219040</xdr:rowOff>
    </xdr:to>
    <xdr:pic>
      <xdr:nvPicPr>
        <xdr:cNvPr id="7" name="Slika 8">
          <a:extLst>
            <a:ext uri="{FF2B5EF4-FFF2-40B4-BE49-F238E27FC236}">
              <a16:creationId xmlns:a16="http://schemas.microsoft.com/office/drawing/2014/main" xmlns="" id="{00000000-0008-0000-1D00-000007000000}"/>
            </a:ext>
          </a:extLst>
        </xdr:cNvPr>
        <xdr:cNvPicPr/>
      </xdr:nvPicPr>
      <xdr:blipFill>
        <a:blip xmlns:r="http://schemas.openxmlformats.org/officeDocument/2006/relationships" r:embed="rId6"/>
        <a:stretch/>
      </xdr:blipFill>
      <xdr:spPr>
        <a:xfrm>
          <a:off x="1124310" y="68351760"/>
          <a:ext cx="5551920" cy="2218680"/>
        </a:xfrm>
        <a:prstGeom prst="rect">
          <a:avLst/>
        </a:prstGeom>
        <a:ln>
          <a:noFill/>
        </a:ln>
      </xdr:spPr>
    </xdr:pic>
    <xdr:clientData/>
  </xdr:twoCellAnchor>
  <xdr:twoCellAnchor editAs="oneCell">
    <xdr:from>
      <xdr:col>1</xdr:col>
      <xdr:colOff>360</xdr:colOff>
      <xdr:row>215</xdr:row>
      <xdr:rowOff>360</xdr:rowOff>
    </xdr:from>
    <xdr:to>
      <xdr:col>1</xdr:col>
      <xdr:colOff>1481760</xdr:colOff>
      <xdr:row>215</xdr:row>
      <xdr:rowOff>1628280</xdr:rowOff>
    </xdr:to>
    <xdr:pic>
      <xdr:nvPicPr>
        <xdr:cNvPr id="8" name="Slika 10">
          <a:extLst>
            <a:ext uri="{FF2B5EF4-FFF2-40B4-BE49-F238E27FC236}">
              <a16:creationId xmlns:a16="http://schemas.microsoft.com/office/drawing/2014/main" xmlns="" id="{00000000-0008-0000-1D00-000008000000}"/>
            </a:ext>
          </a:extLst>
        </xdr:cNvPr>
        <xdr:cNvPicPr/>
      </xdr:nvPicPr>
      <xdr:blipFill>
        <a:blip xmlns:r="http://schemas.openxmlformats.org/officeDocument/2006/relationships" r:embed="rId7"/>
        <a:stretch/>
      </xdr:blipFill>
      <xdr:spPr>
        <a:xfrm>
          <a:off x="1124310" y="100327185"/>
          <a:ext cx="1481400" cy="1627920"/>
        </a:xfrm>
        <a:prstGeom prst="rect">
          <a:avLst/>
        </a:prstGeom>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2116800</xdr:colOff>
      <xdr:row>115</xdr:row>
      <xdr:rowOff>9000</xdr:rowOff>
    </xdr:from>
    <xdr:to>
      <xdr:col>1</xdr:col>
      <xdr:colOff>3428640</xdr:colOff>
      <xdr:row>115</xdr:row>
      <xdr:rowOff>677520</xdr:rowOff>
    </xdr:to>
    <xdr:pic>
      <xdr:nvPicPr>
        <xdr:cNvPr id="2" name="Slika 2">
          <a:extLst>
            <a:ext uri="{FF2B5EF4-FFF2-40B4-BE49-F238E27FC236}">
              <a16:creationId xmlns:a16="http://schemas.microsoft.com/office/drawing/2014/main" xmlns="" id="{00000000-0008-0000-1E00-000002000000}"/>
            </a:ext>
          </a:extLst>
        </xdr:cNvPr>
        <xdr:cNvPicPr/>
      </xdr:nvPicPr>
      <xdr:blipFill>
        <a:blip xmlns:r="http://schemas.openxmlformats.org/officeDocument/2006/relationships" r:embed="rId1"/>
        <a:stretch/>
      </xdr:blipFill>
      <xdr:spPr>
        <a:xfrm>
          <a:off x="3193125" y="51605925"/>
          <a:ext cx="1311840" cy="668520"/>
        </a:xfrm>
        <a:prstGeom prst="rect">
          <a:avLst/>
        </a:prstGeom>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34200</xdr:colOff>
      <xdr:row>94</xdr:row>
      <xdr:rowOff>0</xdr:rowOff>
    </xdr:from>
    <xdr:to>
      <xdr:col>3</xdr:col>
      <xdr:colOff>465480</xdr:colOff>
      <xdr:row>95</xdr:row>
      <xdr:rowOff>471240</xdr:rowOff>
    </xdr:to>
    <xdr:pic>
      <xdr:nvPicPr>
        <xdr:cNvPr id="2" name="Slika 4">
          <a:extLst>
            <a:ext uri="{FF2B5EF4-FFF2-40B4-BE49-F238E27FC236}">
              <a16:creationId xmlns:a16="http://schemas.microsoft.com/office/drawing/2014/main" xmlns="" id="{00000000-0008-0000-1F00-000002000000}"/>
            </a:ext>
          </a:extLst>
        </xdr:cNvPr>
        <xdr:cNvPicPr/>
      </xdr:nvPicPr>
      <xdr:blipFill>
        <a:blip xmlns:r="http://schemas.openxmlformats.org/officeDocument/2006/relationships" r:embed="rId1"/>
        <a:stretch/>
      </xdr:blipFill>
      <xdr:spPr>
        <a:xfrm>
          <a:off x="6720750" y="45443775"/>
          <a:ext cx="1393305" cy="795090"/>
        </a:xfrm>
        <a:prstGeom prst="rect">
          <a:avLst/>
        </a:prstGeom>
        <a:ln>
          <a:noFill/>
        </a:ln>
      </xdr:spPr>
    </xdr:pic>
    <xdr:clientData/>
  </xdr:twoCellAnchor>
  <xdr:twoCellAnchor editAs="oneCell">
    <xdr:from>
      <xdr:col>1</xdr:col>
      <xdr:colOff>3056400</xdr:colOff>
      <xdr:row>118</xdr:row>
      <xdr:rowOff>618212</xdr:rowOff>
    </xdr:from>
    <xdr:to>
      <xdr:col>1</xdr:col>
      <xdr:colOff>3919680</xdr:colOff>
      <xdr:row>119</xdr:row>
      <xdr:rowOff>1051506</xdr:rowOff>
    </xdr:to>
    <xdr:pic>
      <xdr:nvPicPr>
        <xdr:cNvPr id="3" name="Slika 7">
          <a:extLst>
            <a:ext uri="{FF2B5EF4-FFF2-40B4-BE49-F238E27FC236}">
              <a16:creationId xmlns:a16="http://schemas.microsoft.com/office/drawing/2014/main" xmlns="" id="{00000000-0008-0000-1F00-000003000000}"/>
            </a:ext>
          </a:extLst>
        </xdr:cNvPr>
        <xdr:cNvPicPr/>
      </xdr:nvPicPr>
      <xdr:blipFill>
        <a:blip xmlns:r="http://schemas.openxmlformats.org/officeDocument/2006/relationships" r:embed="rId2"/>
        <a:stretch/>
      </xdr:blipFill>
      <xdr:spPr>
        <a:xfrm>
          <a:off x="4142250" y="51653162"/>
          <a:ext cx="863280" cy="1080994"/>
        </a:xfrm>
        <a:prstGeom prst="rect">
          <a:avLst/>
        </a:prstGeom>
        <a:ln>
          <a:noFill/>
        </a:ln>
      </xdr:spPr>
    </xdr:pic>
    <xdr:clientData/>
  </xdr:twoCellAnchor>
  <xdr:twoCellAnchor editAs="oneCell">
    <xdr:from>
      <xdr:col>1</xdr:col>
      <xdr:colOff>2413080</xdr:colOff>
      <xdr:row>132</xdr:row>
      <xdr:rowOff>51480</xdr:rowOff>
    </xdr:from>
    <xdr:to>
      <xdr:col>1</xdr:col>
      <xdr:colOff>3555720</xdr:colOff>
      <xdr:row>132</xdr:row>
      <xdr:rowOff>1287720</xdr:rowOff>
    </xdr:to>
    <xdr:pic>
      <xdr:nvPicPr>
        <xdr:cNvPr id="4" name="Slika 3">
          <a:extLst>
            <a:ext uri="{FF2B5EF4-FFF2-40B4-BE49-F238E27FC236}">
              <a16:creationId xmlns:a16="http://schemas.microsoft.com/office/drawing/2014/main" xmlns="" id="{00000000-0008-0000-1F00-000004000000}"/>
            </a:ext>
          </a:extLst>
        </xdr:cNvPr>
        <xdr:cNvPicPr/>
      </xdr:nvPicPr>
      <xdr:blipFill>
        <a:blip xmlns:r="http://schemas.openxmlformats.org/officeDocument/2006/relationships" r:embed="rId3"/>
        <a:stretch/>
      </xdr:blipFill>
      <xdr:spPr>
        <a:xfrm>
          <a:off x="3498930" y="56001330"/>
          <a:ext cx="1142640" cy="1236240"/>
        </a:xfrm>
        <a:prstGeom prst="rect">
          <a:avLst/>
        </a:prstGeom>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56</xdr:row>
      <xdr:rowOff>360</xdr:rowOff>
    </xdr:from>
    <xdr:to>
      <xdr:col>2</xdr:col>
      <xdr:colOff>487440</xdr:colOff>
      <xdr:row>56</xdr:row>
      <xdr:rowOff>1475280</xdr:rowOff>
    </xdr:to>
    <xdr:pic>
      <xdr:nvPicPr>
        <xdr:cNvPr id="2" name="Slika 6">
          <a:extLst>
            <a:ext uri="{FF2B5EF4-FFF2-40B4-BE49-F238E27FC236}">
              <a16:creationId xmlns:a16="http://schemas.microsoft.com/office/drawing/2014/main" xmlns="" id="{00000000-0008-0000-2000-000002000000}"/>
            </a:ext>
          </a:extLst>
        </xdr:cNvPr>
        <xdr:cNvPicPr/>
      </xdr:nvPicPr>
      <xdr:blipFill>
        <a:blip xmlns:r="http://schemas.openxmlformats.org/officeDocument/2006/relationships" r:embed="rId1"/>
        <a:stretch/>
      </xdr:blipFill>
      <xdr:spPr>
        <a:xfrm>
          <a:off x="1047750" y="34157010"/>
          <a:ext cx="5802390" cy="1474920"/>
        </a:xfrm>
        <a:prstGeom prst="rect">
          <a:avLst/>
        </a:prstGeom>
        <a:ln>
          <a:noFill/>
        </a:ln>
      </xdr:spPr>
    </xdr:pic>
    <xdr:clientData/>
  </xdr:twoCellAnchor>
  <xdr:twoCellAnchor editAs="oneCell">
    <xdr:from>
      <xdr:col>1</xdr:col>
      <xdr:colOff>60840</xdr:colOff>
      <xdr:row>115</xdr:row>
      <xdr:rowOff>36720</xdr:rowOff>
    </xdr:from>
    <xdr:to>
      <xdr:col>1</xdr:col>
      <xdr:colOff>2521800</xdr:colOff>
      <xdr:row>115</xdr:row>
      <xdr:rowOff>1062000</xdr:rowOff>
    </xdr:to>
    <xdr:pic>
      <xdr:nvPicPr>
        <xdr:cNvPr id="3" name="Slika 2">
          <a:extLst>
            <a:ext uri="{FF2B5EF4-FFF2-40B4-BE49-F238E27FC236}">
              <a16:creationId xmlns:a16="http://schemas.microsoft.com/office/drawing/2014/main" xmlns="" id="{00000000-0008-0000-2000-000003000000}"/>
            </a:ext>
          </a:extLst>
        </xdr:cNvPr>
        <xdr:cNvPicPr/>
      </xdr:nvPicPr>
      <xdr:blipFill>
        <a:blip xmlns:r="http://schemas.openxmlformats.org/officeDocument/2006/relationships" r:embed="rId2"/>
        <a:stretch/>
      </xdr:blipFill>
      <xdr:spPr>
        <a:xfrm>
          <a:off x="1108590" y="50833545"/>
          <a:ext cx="2460960" cy="1025280"/>
        </a:xfrm>
        <a:prstGeom prst="rect">
          <a:avLst/>
        </a:prstGeom>
        <a:ln>
          <a:noFill/>
        </a:ln>
      </xdr:spPr>
    </xdr:pic>
    <xdr:clientData/>
  </xdr:twoCellAnchor>
  <xdr:twoCellAnchor editAs="oneCell">
    <xdr:from>
      <xdr:col>1</xdr:col>
      <xdr:colOff>4152960</xdr:colOff>
      <xdr:row>115</xdr:row>
      <xdr:rowOff>36720</xdr:rowOff>
    </xdr:from>
    <xdr:to>
      <xdr:col>1</xdr:col>
      <xdr:colOff>5303160</xdr:colOff>
      <xdr:row>115</xdr:row>
      <xdr:rowOff>1103760</xdr:rowOff>
    </xdr:to>
    <xdr:pic>
      <xdr:nvPicPr>
        <xdr:cNvPr id="4" name="Slika 3">
          <a:extLst>
            <a:ext uri="{FF2B5EF4-FFF2-40B4-BE49-F238E27FC236}">
              <a16:creationId xmlns:a16="http://schemas.microsoft.com/office/drawing/2014/main" xmlns="" id="{00000000-0008-0000-2000-000004000000}"/>
            </a:ext>
          </a:extLst>
        </xdr:cNvPr>
        <xdr:cNvPicPr/>
      </xdr:nvPicPr>
      <xdr:blipFill>
        <a:blip xmlns:r="http://schemas.openxmlformats.org/officeDocument/2006/relationships" r:embed="rId3"/>
        <a:stretch/>
      </xdr:blipFill>
      <xdr:spPr>
        <a:xfrm>
          <a:off x="5200710" y="50833545"/>
          <a:ext cx="1150200" cy="1067040"/>
        </a:xfrm>
        <a:prstGeom prst="rect">
          <a:avLst/>
        </a:prstGeom>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3</xdr:col>
      <xdr:colOff>38735</xdr:colOff>
      <xdr:row>80</xdr:row>
      <xdr:rowOff>2504762</xdr:rowOff>
    </xdr:to>
    <xdr:pic>
      <xdr:nvPicPr>
        <xdr:cNvPr id="2" name="Slika 1">
          <a:extLst>
            <a:ext uri="{FF2B5EF4-FFF2-40B4-BE49-F238E27FC236}">
              <a16:creationId xmlns:a16="http://schemas.microsoft.com/office/drawing/2014/main" xmlns="" id="{00000000-0008-0000-2100-000002000000}"/>
            </a:ext>
          </a:extLst>
        </xdr:cNvPr>
        <xdr:cNvPicPr>
          <a:picLocks noChangeAspect="1"/>
        </xdr:cNvPicPr>
      </xdr:nvPicPr>
      <xdr:blipFill>
        <a:blip xmlns:r="http://schemas.openxmlformats.org/officeDocument/2006/relationships" r:embed="rId1"/>
        <a:stretch>
          <a:fillRect/>
        </a:stretch>
      </xdr:blipFill>
      <xdr:spPr>
        <a:xfrm>
          <a:off x="800100" y="22164675"/>
          <a:ext cx="6582410" cy="2504762"/>
        </a:xfrm>
        <a:prstGeom prst="rect">
          <a:avLst/>
        </a:prstGeom>
      </xdr:spPr>
    </xdr:pic>
    <xdr:clientData/>
  </xdr:twoCellAnchor>
  <xdr:twoCellAnchor editAs="oneCell">
    <xdr:from>
      <xdr:col>1</xdr:col>
      <xdr:colOff>38100</xdr:colOff>
      <xdr:row>96</xdr:row>
      <xdr:rowOff>30779</xdr:rowOff>
    </xdr:from>
    <xdr:to>
      <xdr:col>2</xdr:col>
      <xdr:colOff>929641</xdr:colOff>
      <xdr:row>96</xdr:row>
      <xdr:rowOff>2832327</xdr:rowOff>
    </xdr:to>
    <xdr:pic>
      <xdr:nvPicPr>
        <xdr:cNvPr id="3" name="Slika 2">
          <a:extLst>
            <a:ext uri="{FF2B5EF4-FFF2-40B4-BE49-F238E27FC236}">
              <a16:creationId xmlns:a16="http://schemas.microsoft.com/office/drawing/2014/main" xmlns="" id="{00000000-0008-0000-2100-000003000000}"/>
            </a:ext>
          </a:extLst>
        </xdr:cNvPr>
        <xdr:cNvPicPr>
          <a:picLocks noChangeAspect="1"/>
        </xdr:cNvPicPr>
      </xdr:nvPicPr>
      <xdr:blipFill>
        <a:blip xmlns:r="http://schemas.openxmlformats.org/officeDocument/2006/relationships" r:embed="rId2"/>
        <a:stretch>
          <a:fillRect/>
        </a:stretch>
      </xdr:blipFill>
      <xdr:spPr>
        <a:xfrm>
          <a:off x="838200" y="26157854"/>
          <a:ext cx="6206491" cy="2801548"/>
        </a:xfrm>
        <a:prstGeom prst="rect">
          <a:avLst/>
        </a:prstGeom>
      </xdr:spPr>
    </xdr:pic>
    <xdr:clientData/>
  </xdr:twoCellAnchor>
  <xdr:twoCellAnchor editAs="oneCell">
    <xdr:from>
      <xdr:col>1</xdr:col>
      <xdr:colOff>0</xdr:colOff>
      <xdr:row>131</xdr:row>
      <xdr:rowOff>482599</xdr:rowOff>
    </xdr:from>
    <xdr:to>
      <xdr:col>1</xdr:col>
      <xdr:colOff>2751666</xdr:colOff>
      <xdr:row>132</xdr:row>
      <xdr:rowOff>1579658</xdr:rowOff>
    </xdr:to>
    <xdr:pic>
      <xdr:nvPicPr>
        <xdr:cNvPr id="4" name="Slika 3">
          <a:extLst>
            <a:ext uri="{FF2B5EF4-FFF2-40B4-BE49-F238E27FC236}">
              <a16:creationId xmlns:a16="http://schemas.microsoft.com/office/drawing/2014/main" xmlns="" id="{00000000-0008-0000-2100-000004000000}"/>
            </a:ext>
          </a:extLst>
        </xdr:cNvPr>
        <xdr:cNvPicPr>
          <a:picLocks noChangeAspect="1"/>
        </xdr:cNvPicPr>
      </xdr:nvPicPr>
      <xdr:blipFill>
        <a:blip xmlns:r="http://schemas.openxmlformats.org/officeDocument/2006/relationships" r:embed="rId3"/>
        <a:stretch>
          <a:fillRect/>
        </a:stretch>
      </xdr:blipFill>
      <xdr:spPr>
        <a:xfrm>
          <a:off x="800100" y="41221024"/>
          <a:ext cx="2751666" cy="1582834"/>
        </a:xfrm>
        <a:prstGeom prst="rect">
          <a:avLst/>
        </a:prstGeom>
      </xdr:spPr>
    </xdr:pic>
    <xdr:clientData/>
  </xdr:twoCellAnchor>
  <xdr:twoCellAnchor editAs="oneCell">
    <xdr:from>
      <xdr:col>1</xdr:col>
      <xdr:colOff>0</xdr:colOff>
      <xdr:row>79</xdr:row>
      <xdr:rowOff>347494</xdr:rowOff>
    </xdr:from>
    <xdr:to>
      <xdr:col>3</xdr:col>
      <xdr:colOff>38520</xdr:colOff>
      <xdr:row>80</xdr:row>
      <xdr:rowOff>2471014</xdr:rowOff>
    </xdr:to>
    <xdr:pic>
      <xdr:nvPicPr>
        <xdr:cNvPr id="5" name="Slika 4">
          <a:extLst>
            <a:ext uri="{FF2B5EF4-FFF2-40B4-BE49-F238E27FC236}">
              <a16:creationId xmlns:a16="http://schemas.microsoft.com/office/drawing/2014/main" xmlns="" id="{00000000-0008-0000-2100-000005000000}"/>
            </a:ext>
          </a:extLst>
        </xdr:cNvPr>
        <xdr:cNvPicPr/>
      </xdr:nvPicPr>
      <xdr:blipFill>
        <a:blip xmlns:r="http://schemas.openxmlformats.org/officeDocument/2006/relationships" r:embed="rId1"/>
        <a:stretch/>
      </xdr:blipFill>
      <xdr:spPr>
        <a:xfrm>
          <a:off x="800100" y="22540744"/>
          <a:ext cx="6582195" cy="2504520"/>
        </a:xfrm>
        <a:prstGeom prst="rect">
          <a:avLst/>
        </a:prstGeom>
        <a:ln>
          <a:noFill/>
        </a:ln>
      </xdr:spPr>
    </xdr:pic>
    <xdr:clientData/>
  </xdr:twoCellAnchor>
  <xdr:twoCellAnchor editAs="oneCell">
    <xdr:from>
      <xdr:col>1</xdr:col>
      <xdr:colOff>38160</xdr:colOff>
      <xdr:row>96</xdr:row>
      <xdr:rowOff>30600</xdr:rowOff>
    </xdr:from>
    <xdr:to>
      <xdr:col>2</xdr:col>
      <xdr:colOff>929520</xdr:colOff>
      <xdr:row>96</xdr:row>
      <xdr:rowOff>2831760</xdr:rowOff>
    </xdr:to>
    <xdr:pic>
      <xdr:nvPicPr>
        <xdr:cNvPr id="6" name="Slika 5">
          <a:extLst>
            <a:ext uri="{FF2B5EF4-FFF2-40B4-BE49-F238E27FC236}">
              <a16:creationId xmlns:a16="http://schemas.microsoft.com/office/drawing/2014/main" xmlns="" id="{00000000-0008-0000-2100-000006000000}"/>
            </a:ext>
          </a:extLst>
        </xdr:cNvPr>
        <xdr:cNvPicPr/>
      </xdr:nvPicPr>
      <xdr:blipFill>
        <a:blip xmlns:r="http://schemas.openxmlformats.org/officeDocument/2006/relationships" r:embed="rId2"/>
        <a:stretch/>
      </xdr:blipFill>
      <xdr:spPr>
        <a:xfrm>
          <a:off x="838260" y="26567250"/>
          <a:ext cx="6206310" cy="2801160"/>
        </a:xfrm>
        <a:prstGeom prst="rect">
          <a:avLst/>
        </a:prstGeom>
        <a:ln>
          <a:noFill/>
        </a:ln>
      </xdr:spPr>
    </xdr:pic>
    <xdr:clientData/>
  </xdr:twoCellAnchor>
  <xdr:twoCellAnchor editAs="oneCell">
    <xdr:from>
      <xdr:col>1</xdr:col>
      <xdr:colOff>0</xdr:colOff>
      <xdr:row>132</xdr:row>
      <xdr:rowOff>2880</xdr:rowOff>
    </xdr:from>
    <xdr:to>
      <xdr:col>1</xdr:col>
      <xdr:colOff>2751480</xdr:colOff>
      <xdr:row>132</xdr:row>
      <xdr:rowOff>1579320</xdr:rowOff>
    </xdr:to>
    <xdr:pic>
      <xdr:nvPicPr>
        <xdr:cNvPr id="7" name="Slika 6">
          <a:extLst>
            <a:ext uri="{FF2B5EF4-FFF2-40B4-BE49-F238E27FC236}">
              <a16:creationId xmlns:a16="http://schemas.microsoft.com/office/drawing/2014/main" xmlns="" id="{00000000-0008-0000-2100-000007000000}"/>
            </a:ext>
          </a:extLst>
        </xdr:cNvPr>
        <xdr:cNvPicPr/>
      </xdr:nvPicPr>
      <xdr:blipFill>
        <a:blip xmlns:r="http://schemas.openxmlformats.org/officeDocument/2006/relationships" r:embed="rId3"/>
        <a:stretch/>
      </xdr:blipFill>
      <xdr:spPr>
        <a:xfrm>
          <a:off x="800100" y="37712355"/>
          <a:ext cx="2751480" cy="1576440"/>
        </a:xfrm>
        <a:prstGeom prst="rect">
          <a:avLst/>
        </a:prstGeom>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127000</xdr:colOff>
      <xdr:row>45</xdr:row>
      <xdr:rowOff>43180</xdr:rowOff>
    </xdr:from>
    <xdr:to>
      <xdr:col>1</xdr:col>
      <xdr:colOff>1948180</xdr:colOff>
      <xdr:row>46</xdr:row>
      <xdr:rowOff>23951</xdr:rowOff>
    </xdr:to>
    <xdr:pic>
      <xdr:nvPicPr>
        <xdr:cNvPr id="2" name="Slika 1">
          <a:extLst>
            <a:ext uri="{FF2B5EF4-FFF2-40B4-BE49-F238E27FC236}">
              <a16:creationId xmlns:a16="http://schemas.microsoft.com/office/drawing/2014/main" xmlns="" id="{00000000-0008-0000-7700-000002000000}"/>
            </a:ext>
          </a:extLst>
        </xdr:cNvPr>
        <xdr:cNvPicPr>
          <a:picLocks noChangeAspect="1"/>
        </xdr:cNvPicPr>
      </xdr:nvPicPr>
      <xdr:blipFill rotWithShape="1">
        <a:blip xmlns:r="http://schemas.openxmlformats.org/officeDocument/2006/relationships" r:embed="rId1"/>
        <a:srcRect r="24715"/>
        <a:stretch/>
      </xdr:blipFill>
      <xdr:spPr>
        <a:xfrm>
          <a:off x="974725" y="15464155"/>
          <a:ext cx="1821180" cy="1428571"/>
        </a:xfrm>
        <a:prstGeom prst="rect">
          <a:avLst/>
        </a:prstGeom>
      </xdr:spPr>
    </xdr:pic>
    <xdr:clientData/>
  </xdr:twoCellAnchor>
  <xdr:twoCellAnchor editAs="oneCell">
    <xdr:from>
      <xdr:col>1</xdr:col>
      <xdr:colOff>2024380</xdr:colOff>
      <xdr:row>45</xdr:row>
      <xdr:rowOff>12700</xdr:rowOff>
    </xdr:from>
    <xdr:to>
      <xdr:col>1</xdr:col>
      <xdr:colOff>3567237</xdr:colOff>
      <xdr:row>46</xdr:row>
      <xdr:rowOff>22043</xdr:rowOff>
    </xdr:to>
    <xdr:pic>
      <xdr:nvPicPr>
        <xdr:cNvPr id="3" name="Slika 2">
          <a:extLst>
            <a:ext uri="{FF2B5EF4-FFF2-40B4-BE49-F238E27FC236}">
              <a16:creationId xmlns:a16="http://schemas.microsoft.com/office/drawing/2014/main" xmlns="" id="{00000000-0008-0000-7700-000003000000}"/>
            </a:ext>
          </a:extLst>
        </xdr:cNvPr>
        <xdr:cNvPicPr>
          <a:picLocks noChangeAspect="1"/>
        </xdr:cNvPicPr>
      </xdr:nvPicPr>
      <xdr:blipFill>
        <a:blip xmlns:r="http://schemas.openxmlformats.org/officeDocument/2006/relationships" r:embed="rId2"/>
        <a:stretch>
          <a:fillRect/>
        </a:stretch>
      </xdr:blipFill>
      <xdr:spPr>
        <a:xfrm>
          <a:off x="2872105" y="15433675"/>
          <a:ext cx="1542857" cy="145714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137160</xdr:colOff>
      <xdr:row>45</xdr:row>
      <xdr:rowOff>60960</xdr:rowOff>
    </xdr:from>
    <xdr:to>
      <xdr:col>1</xdr:col>
      <xdr:colOff>1958340</xdr:colOff>
      <xdr:row>45</xdr:row>
      <xdr:rowOff>1489531</xdr:rowOff>
    </xdr:to>
    <xdr:pic>
      <xdr:nvPicPr>
        <xdr:cNvPr id="2" name="Slika 1">
          <a:extLst>
            <a:ext uri="{FF2B5EF4-FFF2-40B4-BE49-F238E27FC236}">
              <a16:creationId xmlns:a16="http://schemas.microsoft.com/office/drawing/2014/main" xmlns="" id="{00000000-0008-0000-7D00-000002000000}"/>
            </a:ext>
          </a:extLst>
        </xdr:cNvPr>
        <xdr:cNvPicPr>
          <a:picLocks noChangeAspect="1"/>
        </xdr:cNvPicPr>
      </xdr:nvPicPr>
      <xdr:blipFill rotWithShape="1">
        <a:blip xmlns:r="http://schemas.openxmlformats.org/officeDocument/2006/relationships" r:embed="rId1"/>
        <a:srcRect r="24715"/>
        <a:stretch/>
      </xdr:blipFill>
      <xdr:spPr>
        <a:xfrm>
          <a:off x="984885" y="16072485"/>
          <a:ext cx="1821180" cy="1428571"/>
        </a:xfrm>
        <a:prstGeom prst="rect">
          <a:avLst/>
        </a:prstGeom>
      </xdr:spPr>
    </xdr:pic>
    <xdr:clientData/>
  </xdr:twoCellAnchor>
  <xdr:twoCellAnchor editAs="oneCell">
    <xdr:from>
      <xdr:col>1</xdr:col>
      <xdr:colOff>2034540</xdr:colOff>
      <xdr:row>45</xdr:row>
      <xdr:rowOff>30480</xdr:rowOff>
    </xdr:from>
    <xdr:to>
      <xdr:col>1</xdr:col>
      <xdr:colOff>3577397</xdr:colOff>
      <xdr:row>45</xdr:row>
      <xdr:rowOff>1487623</xdr:rowOff>
    </xdr:to>
    <xdr:pic>
      <xdr:nvPicPr>
        <xdr:cNvPr id="3" name="Slika 2">
          <a:extLst>
            <a:ext uri="{FF2B5EF4-FFF2-40B4-BE49-F238E27FC236}">
              <a16:creationId xmlns:a16="http://schemas.microsoft.com/office/drawing/2014/main" xmlns="" id="{00000000-0008-0000-7D00-000003000000}"/>
            </a:ext>
          </a:extLst>
        </xdr:cNvPr>
        <xdr:cNvPicPr>
          <a:picLocks noChangeAspect="1"/>
        </xdr:cNvPicPr>
      </xdr:nvPicPr>
      <xdr:blipFill>
        <a:blip xmlns:r="http://schemas.openxmlformats.org/officeDocument/2006/relationships" r:embed="rId2"/>
        <a:stretch>
          <a:fillRect/>
        </a:stretch>
      </xdr:blipFill>
      <xdr:spPr>
        <a:xfrm>
          <a:off x="2882265" y="16042005"/>
          <a:ext cx="1542857" cy="145714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127000</xdr:colOff>
      <xdr:row>45</xdr:row>
      <xdr:rowOff>43180</xdr:rowOff>
    </xdr:from>
    <xdr:to>
      <xdr:col>1</xdr:col>
      <xdr:colOff>1948180</xdr:colOff>
      <xdr:row>46</xdr:row>
      <xdr:rowOff>23951</xdr:rowOff>
    </xdr:to>
    <xdr:pic>
      <xdr:nvPicPr>
        <xdr:cNvPr id="2" name="Slika 1">
          <a:extLst>
            <a:ext uri="{FF2B5EF4-FFF2-40B4-BE49-F238E27FC236}">
              <a16:creationId xmlns:a16="http://schemas.microsoft.com/office/drawing/2014/main" xmlns="" id="{00000000-0008-0000-8300-000002000000}"/>
            </a:ext>
          </a:extLst>
        </xdr:cNvPr>
        <xdr:cNvPicPr>
          <a:picLocks noChangeAspect="1"/>
        </xdr:cNvPicPr>
      </xdr:nvPicPr>
      <xdr:blipFill rotWithShape="1">
        <a:blip xmlns:r="http://schemas.openxmlformats.org/officeDocument/2006/relationships" r:embed="rId1"/>
        <a:srcRect r="24715"/>
        <a:stretch/>
      </xdr:blipFill>
      <xdr:spPr>
        <a:xfrm>
          <a:off x="974725" y="15464155"/>
          <a:ext cx="1821180" cy="1428571"/>
        </a:xfrm>
        <a:prstGeom prst="rect">
          <a:avLst/>
        </a:prstGeom>
      </xdr:spPr>
    </xdr:pic>
    <xdr:clientData/>
  </xdr:twoCellAnchor>
  <xdr:twoCellAnchor editAs="oneCell">
    <xdr:from>
      <xdr:col>1</xdr:col>
      <xdr:colOff>2024380</xdr:colOff>
      <xdr:row>45</xdr:row>
      <xdr:rowOff>12700</xdr:rowOff>
    </xdr:from>
    <xdr:to>
      <xdr:col>1</xdr:col>
      <xdr:colOff>3567237</xdr:colOff>
      <xdr:row>46</xdr:row>
      <xdr:rowOff>22043</xdr:rowOff>
    </xdr:to>
    <xdr:pic>
      <xdr:nvPicPr>
        <xdr:cNvPr id="3" name="Slika 2">
          <a:extLst>
            <a:ext uri="{FF2B5EF4-FFF2-40B4-BE49-F238E27FC236}">
              <a16:creationId xmlns:a16="http://schemas.microsoft.com/office/drawing/2014/main" xmlns="" id="{00000000-0008-0000-8300-000003000000}"/>
            </a:ext>
          </a:extLst>
        </xdr:cNvPr>
        <xdr:cNvPicPr>
          <a:picLocks noChangeAspect="1"/>
        </xdr:cNvPicPr>
      </xdr:nvPicPr>
      <xdr:blipFill>
        <a:blip xmlns:r="http://schemas.openxmlformats.org/officeDocument/2006/relationships" r:embed="rId2"/>
        <a:stretch>
          <a:fillRect/>
        </a:stretch>
      </xdr:blipFill>
      <xdr:spPr>
        <a:xfrm>
          <a:off x="2872105" y="15433675"/>
          <a:ext cx="1542857" cy="145714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137160</xdr:colOff>
      <xdr:row>45</xdr:row>
      <xdr:rowOff>60960</xdr:rowOff>
    </xdr:from>
    <xdr:to>
      <xdr:col>1</xdr:col>
      <xdr:colOff>1958340</xdr:colOff>
      <xdr:row>45</xdr:row>
      <xdr:rowOff>1489531</xdr:rowOff>
    </xdr:to>
    <xdr:pic>
      <xdr:nvPicPr>
        <xdr:cNvPr id="2" name="Slika 1">
          <a:extLst>
            <a:ext uri="{FF2B5EF4-FFF2-40B4-BE49-F238E27FC236}">
              <a16:creationId xmlns:a16="http://schemas.microsoft.com/office/drawing/2014/main" xmlns="" id="{00000000-0008-0000-8900-000002000000}"/>
            </a:ext>
          </a:extLst>
        </xdr:cNvPr>
        <xdr:cNvPicPr>
          <a:picLocks noChangeAspect="1"/>
        </xdr:cNvPicPr>
      </xdr:nvPicPr>
      <xdr:blipFill rotWithShape="1">
        <a:blip xmlns:r="http://schemas.openxmlformats.org/officeDocument/2006/relationships" r:embed="rId1"/>
        <a:srcRect r="24715"/>
        <a:stretch/>
      </xdr:blipFill>
      <xdr:spPr>
        <a:xfrm>
          <a:off x="984885" y="16072485"/>
          <a:ext cx="1821180" cy="1428571"/>
        </a:xfrm>
        <a:prstGeom prst="rect">
          <a:avLst/>
        </a:prstGeom>
      </xdr:spPr>
    </xdr:pic>
    <xdr:clientData/>
  </xdr:twoCellAnchor>
  <xdr:twoCellAnchor editAs="oneCell">
    <xdr:from>
      <xdr:col>1</xdr:col>
      <xdr:colOff>2034540</xdr:colOff>
      <xdr:row>45</xdr:row>
      <xdr:rowOff>30480</xdr:rowOff>
    </xdr:from>
    <xdr:to>
      <xdr:col>1</xdr:col>
      <xdr:colOff>3577397</xdr:colOff>
      <xdr:row>45</xdr:row>
      <xdr:rowOff>1487623</xdr:rowOff>
    </xdr:to>
    <xdr:pic>
      <xdr:nvPicPr>
        <xdr:cNvPr id="3" name="Slika 2">
          <a:extLst>
            <a:ext uri="{FF2B5EF4-FFF2-40B4-BE49-F238E27FC236}">
              <a16:creationId xmlns:a16="http://schemas.microsoft.com/office/drawing/2014/main" xmlns="" id="{00000000-0008-0000-8900-000003000000}"/>
            </a:ext>
          </a:extLst>
        </xdr:cNvPr>
        <xdr:cNvPicPr>
          <a:picLocks noChangeAspect="1"/>
        </xdr:cNvPicPr>
      </xdr:nvPicPr>
      <xdr:blipFill>
        <a:blip xmlns:r="http://schemas.openxmlformats.org/officeDocument/2006/relationships" r:embed="rId2"/>
        <a:stretch>
          <a:fillRect/>
        </a:stretch>
      </xdr:blipFill>
      <xdr:spPr>
        <a:xfrm>
          <a:off x="2882265" y="16042005"/>
          <a:ext cx="1542857" cy="14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4304762</xdr:colOff>
      <xdr:row>35</xdr:row>
      <xdr:rowOff>4600000</xdr:rowOff>
    </xdr:to>
    <xdr:pic>
      <xdr:nvPicPr>
        <xdr:cNvPr id="2" name="Slika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a:stretch>
          <a:fillRect/>
        </a:stretch>
      </xdr:blipFill>
      <xdr:spPr>
        <a:xfrm>
          <a:off x="885825" y="15811500"/>
          <a:ext cx="4304762" cy="4600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54</xdr:row>
      <xdr:rowOff>30480</xdr:rowOff>
    </xdr:from>
    <xdr:to>
      <xdr:col>1</xdr:col>
      <xdr:colOff>1821180</xdr:colOff>
      <xdr:row>54</xdr:row>
      <xdr:rowOff>1459051</xdr:rowOff>
    </xdr:to>
    <xdr:pic>
      <xdr:nvPicPr>
        <xdr:cNvPr id="2" name="Slika 1">
          <a:extLst>
            <a:ext uri="{FF2B5EF4-FFF2-40B4-BE49-F238E27FC236}">
              <a16:creationId xmlns:a16="http://schemas.microsoft.com/office/drawing/2014/main" xmlns="" id="{00000000-0008-0000-8F00-000002000000}"/>
            </a:ext>
          </a:extLst>
        </xdr:cNvPr>
        <xdr:cNvPicPr>
          <a:picLocks noChangeAspect="1"/>
        </xdr:cNvPicPr>
      </xdr:nvPicPr>
      <xdr:blipFill rotWithShape="1">
        <a:blip xmlns:r="http://schemas.openxmlformats.org/officeDocument/2006/relationships" r:embed="rId1"/>
        <a:srcRect r="24715"/>
        <a:stretch/>
      </xdr:blipFill>
      <xdr:spPr>
        <a:xfrm>
          <a:off x="847725" y="21509355"/>
          <a:ext cx="1821180" cy="1428571"/>
        </a:xfrm>
        <a:prstGeom prst="rect">
          <a:avLst/>
        </a:prstGeom>
      </xdr:spPr>
    </xdr:pic>
    <xdr:clientData/>
  </xdr:twoCellAnchor>
  <xdr:twoCellAnchor editAs="oneCell">
    <xdr:from>
      <xdr:col>1</xdr:col>
      <xdr:colOff>1897380</xdr:colOff>
      <xdr:row>54</xdr:row>
      <xdr:rowOff>0</xdr:rowOff>
    </xdr:from>
    <xdr:to>
      <xdr:col>1</xdr:col>
      <xdr:colOff>3440237</xdr:colOff>
      <xdr:row>54</xdr:row>
      <xdr:rowOff>1457143</xdr:rowOff>
    </xdr:to>
    <xdr:pic>
      <xdr:nvPicPr>
        <xdr:cNvPr id="3" name="Slika 2">
          <a:extLst>
            <a:ext uri="{FF2B5EF4-FFF2-40B4-BE49-F238E27FC236}">
              <a16:creationId xmlns:a16="http://schemas.microsoft.com/office/drawing/2014/main" xmlns="" id="{00000000-0008-0000-8F00-000003000000}"/>
            </a:ext>
          </a:extLst>
        </xdr:cNvPr>
        <xdr:cNvPicPr>
          <a:picLocks noChangeAspect="1"/>
        </xdr:cNvPicPr>
      </xdr:nvPicPr>
      <xdr:blipFill>
        <a:blip xmlns:r="http://schemas.openxmlformats.org/officeDocument/2006/relationships" r:embed="rId2"/>
        <a:stretch>
          <a:fillRect/>
        </a:stretch>
      </xdr:blipFill>
      <xdr:spPr>
        <a:xfrm>
          <a:off x="2745105" y="21478875"/>
          <a:ext cx="1542857" cy="145714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137160</xdr:colOff>
      <xdr:row>45</xdr:row>
      <xdr:rowOff>60960</xdr:rowOff>
    </xdr:from>
    <xdr:to>
      <xdr:col>1</xdr:col>
      <xdr:colOff>1958340</xdr:colOff>
      <xdr:row>45</xdr:row>
      <xdr:rowOff>1489531</xdr:rowOff>
    </xdr:to>
    <xdr:pic>
      <xdr:nvPicPr>
        <xdr:cNvPr id="2" name="Slika 1">
          <a:extLst>
            <a:ext uri="{FF2B5EF4-FFF2-40B4-BE49-F238E27FC236}">
              <a16:creationId xmlns:a16="http://schemas.microsoft.com/office/drawing/2014/main" xmlns="" id="{00000000-0008-0000-9500-000002000000}"/>
            </a:ext>
          </a:extLst>
        </xdr:cNvPr>
        <xdr:cNvPicPr>
          <a:picLocks noChangeAspect="1"/>
        </xdr:cNvPicPr>
      </xdr:nvPicPr>
      <xdr:blipFill rotWithShape="1">
        <a:blip xmlns:r="http://schemas.openxmlformats.org/officeDocument/2006/relationships" r:embed="rId1"/>
        <a:srcRect r="24715"/>
        <a:stretch/>
      </xdr:blipFill>
      <xdr:spPr>
        <a:xfrm>
          <a:off x="984885" y="16072485"/>
          <a:ext cx="1821180" cy="1428571"/>
        </a:xfrm>
        <a:prstGeom prst="rect">
          <a:avLst/>
        </a:prstGeom>
      </xdr:spPr>
    </xdr:pic>
    <xdr:clientData/>
  </xdr:twoCellAnchor>
  <xdr:twoCellAnchor editAs="oneCell">
    <xdr:from>
      <xdr:col>1</xdr:col>
      <xdr:colOff>2034540</xdr:colOff>
      <xdr:row>45</xdr:row>
      <xdr:rowOff>30480</xdr:rowOff>
    </xdr:from>
    <xdr:to>
      <xdr:col>1</xdr:col>
      <xdr:colOff>3577397</xdr:colOff>
      <xdr:row>45</xdr:row>
      <xdr:rowOff>1487623</xdr:rowOff>
    </xdr:to>
    <xdr:pic>
      <xdr:nvPicPr>
        <xdr:cNvPr id="3" name="Slika 2">
          <a:extLst>
            <a:ext uri="{FF2B5EF4-FFF2-40B4-BE49-F238E27FC236}">
              <a16:creationId xmlns:a16="http://schemas.microsoft.com/office/drawing/2014/main" xmlns="" id="{00000000-0008-0000-9500-000003000000}"/>
            </a:ext>
          </a:extLst>
        </xdr:cNvPr>
        <xdr:cNvPicPr>
          <a:picLocks noChangeAspect="1"/>
        </xdr:cNvPicPr>
      </xdr:nvPicPr>
      <xdr:blipFill>
        <a:blip xmlns:r="http://schemas.openxmlformats.org/officeDocument/2006/relationships" r:embed="rId2"/>
        <a:stretch>
          <a:fillRect/>
        </a:stretch>
      </xdr:blipFill>
      <xdr:spPr>
        <a:xfrm>
          <a:off x="2882265" y="16042005"/>
          <a:ext cx="1542857" cy="145714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1295400</xdr:colOff>
      <xdr:row>57</xdr:row>
      <xdr:rowOff>88900</xdr:rowOff>
    </xdr:from>
    <xdr:to>
      <xdr:col>1</xdr:col>
      <xdr:colOff>3822700</xdr:colOff>
      <xdr:row>68</xdr:row>
      <xdr:rowOff>127635</xdr:rowOff>
    </xdr:to>
    <xdr:pic>
      <xdr:nvPicPr>
        <xdr:cNvPr id="2" name="Picture 1">
          <a:extLst>
            <a:ext uri="{FF2B5EF4-FFF2-40B4-BE49-F238E27FC236}">
              <a16:creationId xmlns:a16="http://schemas.microsoft.com/office/drawing/2014/main" xmlns="" id="{00000000-0008-0000-9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9800" y="28168600"/>
          <a:ext cx="2527300" cy="1819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1130300</xdr:colOff>
      <xdr:row>51</xdr:row>
      <xdr:rowOff>228600</xdr:rowOff>
    </xdr:from>
    <xdr:to>
      <xdr:col>1</xdr:col>
      <xdr:colOff>3810000</xdr:colOff>
      <xdr:row>51</xdr:row>
      <xdr:rowOff>3175000</xdr:rowOff>
    </xdr:to>
    <xdr:pic>
      <xdr:nvPicPr>
        <xdr:cNvPr id="3" name="Picture 2">
          <a:extLst>
            <a:ext uri="{FF2B5EF4-FFF2-40B4-BE49-F238E27FC236}">
              <a16:creationId xmlns:a16="http://schemas.microsoft.com/office/drawing/2014/main" xmlns="" id="{00000000-0008-0000-9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4700" y="17621250"/>
          <a:ext cx="2679700" cy="294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1244600</xdr:colOff>
      <xdr:row>53</xdr:row>
      <xdr:rowOff>254000</xdr:rowOff>
    </xdr:from>
    <xdr:to>
      <xdr:col>1</xdr:col>
      <xdr:colOff>4102100</xdr:colOff>
      <xdr:row>53</xdr:row>
      <xdr:rowOff>2514600</xdr:rowOff>
    </xdr:to>
    <xdr:pic>
      <xdr:nvPicPr>
        <xdr:cNvPr id="4" name="Picture 3">
          <a:extLst>
            <a:ext uri="{FF2B5EF4-FFF2-40B4-BE49-F238E27FC236}">
              <a16:creationId xmlns:a16="http://schemas.microsoft.com/office/drawing/2014/main" xmlns="" id="{00000000-0008-0000-9B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59000" y="22094825"/>
          <a:ext cx="2857500" cy="226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1536700</xdr:colOff>
      <xdr:row>55</xdr:row>
      <xdr:rowOff>431800</xdr:rowOff>
    </xdr:from>
    <xdr:to>
      <xdr:col>1</xdr:col>
      <xdr:colOff>3746500</xdr:colOff>
      <xdr:row>55</xdr:row>
      <xdr:rowOff>2019300</xdr:rowOff>
    </xdr:to>
    <xdr:pic>
      <xdr:nvPicPr>
        <xdr:cNvPr id="5" name="Picture 4">
          <a:extLst>
            <a:ext uri="{FF2B5EF4-FFF2-40B4-BE49-F238E27FC236}">
              <a16:creationId xmlns:a16="http://schemas.microsoft.com/office/drawing/2014/main" xmlns="" id="{00000000-0008-0000-9B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51100" y="25644475"/>
          <a:ext cx="2209800" cy="158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42</xdr:row>
      <xdr:rowOff>360</xdr:rowOff>
    </xdr:from>
    <xdr:to>
      <xdr:col>1</xdr:col>
      <xdr:colOff>4304520</xdr:colOff>
      <xdr:row>42</xdr:row>
      <xdr:rowOff>4600080</xdr:rowOff>
    </xdr:to>
    <xdr:pic>
      <xdr:nvPicPr>
        <xdr:cNvPr id="2" name="Slika 2">
          <a:extLst>
            <a:ext uri="{FF2B5EF4-FFF2-40B4-BE49-F238E27FC236}">
              <a16:creationId xmlns:a16="http://schemas.microsoft.com/office/drawing/2014/main" xmlns="" id="{00000000-0008-0000-0600-000002000000}"/>
            </a:ext>
          </a:extLst>
        </xdr:cNvPr>
        <xdr:cNvPicPr/>
      </xdr:nvPicPr>
      <xdr:blipFill>
        <a:blip xmlns:r="http://schemas.openxmlformats.org/officeDocument/2006/relationships" r:embed="rId1"/>
        <a:stretch/>
      </xdr:blipFill>
      <xdr:spPr>
        <a:xfrm>
          <a:off x="962025" y="15830910"/>
          <a:ext cx="4304520" cy="4599720"/>
        </a:xfrm>
        <a:prstGeom prst="rect">
          <a:avLst/>
        </a:prstGeom>
        <a:ln>
          <a:noFill/>
        </a:ln>
      </xdr:spPr>
    </xdr:pic>
    <xdr:clientData/>
  </xdr:twoCellAnchor>
  <xdr:twoCellAnchor editAs="oneCell">
    <xdr:from>
      <xdr:col>1</xdr:col>
      <xdr:colOff>16934</xdr:colOff>
      <xdr:row>96</xdr:row>
      <xdr:rowOff>152400</xdr:rowOff>
    </xdr:from>
    <xdr:to>
      <xdr:col>1</xdr:col>
      <xdr:colOff>3327134</xdr:colOff>
      <xdr:row>97</xdr:row>
      <xdr:rowOff>2856227</xdr:rowOff>
    </xdr:to>
    <xdr:pic>
      <xdr:nvPicPr>
        <xdr:cNvPr id="3" name="Slika 1">
          <a:extLst>
            <a:ext uri="{FF2B5EF4-FFF2-40B4-BE49-F238E27FC236}">
              <a16:creationId xmlns:a16="http://schemas.microsoft.com/office/drawing/2014/main" xmlns="" id="{00000000-0008-0000-0600-000003000000}"/>
            </a:ext>
          </a:extLst>
        </xdr:cNvPr>
        <xdr:cNvPicPr/>
      </xdr:nvPicPr>
      <xdr:blipFill>
        <a:blip xmlns:r="http://schemas.openxmlformats.org/officeDocument/2006/relationships" r:embed="rId2"/>
        <a:stretch/>
      </xdr:blipFill>
      <xdr:spPr>
        <a:xfrm>
          <a:off x="978959" y="36680775"/>
          <a:ext cx="3310200" cy="2865752"/>
        </a:xfrm>
        <a:prstGeom prst="rect">
          <a:avLst/>
        </a:prstGeom>
        <a:ln>
          <a:noFill/>
        </a:ln>
      </xdr:spPr>
    </xdr:pic>
    <xdr:clientData/>
  </xdr:twoCellAnchor>
  <xdr:twoCellAnchor editAs="oneCell">
    <xdr:from>
      <xdr:col>1</xdr:col>
      <xdr:colOff>3835400</xdr:colOff>
      <xdr:row>97</xdr:row>
      <xdr:rowOff>68093</xdr:rowOff>
    </xdr:from>
    <xdr:to>
      <xdr:col>6</xdr:col>
      <xdr:colOff>194347</xdr:colOff>
      <xdr:row>97</xdr:row>
      <xdr:rowOff>2881493</xdr:rowOff>
    </xdr:to>
    <xdr:pic>
      <xdr:nvPicPr>
        <xdr:cNvPr id="4" name="Slika 3">
          <a:extLst>
            <a:ext uri="{FF2B5EF4-FFF2-40B4-BE49-F238E27FC236}">
              <a16:creationId xmlns:a16="http://schemas.microsoft.com/office/drawing/2014/main" xmlns="" id="{00000000-0008-0000-0600-000004000000}"/>
            </a:ext>
          </a:extLst>
        </xdr:cNvPr>
        <xdr:cNvPicPr/>
      </xdr:nvPicPr>
      <xdr:blipFill>
        <a:blip xmlns:r="http://schemas.openxmlformats.org/officeDocument/2006/relationships" r:embed="rId3"/>
        <a:stretch/>
      </xdr:blipFill>
      <xdr:spPr>
        <a:xfrm>
          <a:off x="4797425" y="36758393"/>
          <a:ext cx="5036222" cy="281340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53</xdr:row>
      <xdr:rowOff>1</xdr:rowOff>
    </xdr:from>
    <xdr:to>
      <xdr:col>2</xdr:col>
      <xdr:colOff>762000</xdr:colOff>
      <xdr:row>53</xdr:row>
      <xdr:rowOff>2066885</xdr:rowOff>
    </xdr:to>
    <xdr:pic>
      <xdr:nvPicPr>
        <xdr:cNvPr id="2" name="Slika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a:stretch>
          <a:fillRect/>
        </a:stretch>
      </xdr:blipFill>
      <xdr:spPr>
        <a:xfrm>
          <a:off x="866775" y="34680526"/>
          <a:ext cx="6362700" cy="2066884"/>
        </a:xfrm>
        <a:prstGeom prst="rect">
          <a:avLst/>
        </a:prstGeom>
      </xdr:spPr>
    </xdr:pic>
    <xdr:clientData/>
  </xdr:twoCellAnchor>
  <xdr:twoCellAnchor editAs="oneCell">
    <xdr:from>
      <xdr:col>2</xdr:col>
      <xdr:colOff>16934</xdr:colOff>
      <xdr:row>375</xdr:row>
      <xdr:rowOff>101599</xdr:rowOff>
    </xdr:from>
    <xdr:to>
      <xdr:col>4</xdr:col>
      <xdr:colOff>651934</xdr:colOff>
      <xdr:row>378</xdr:row>
      <xdr:rowOff>161290</xdr:rowOff>
    </xdr:to>
    <xdr:pic>
      <xdr:nvPicPr>
        <xdr:cNvPr id="3" name="Slika 2">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2"/>
        <a:stretch>
          <a:fillRect/>
        </a:stretch>
      </xdr:blipFill>
      <xdr:spPr>
        <a:xfrm>
          <a:off x="6663267" y="151206199"/>
          <a:ext cx="2345267" cy="1405891"/>
        </a:xfrm>
        <a:prstGeom prst="rect">
          <a:avLst/>
        </a:prstGeom>
      </xdr:spPr>
    </xdr:pic>
    <xdr:clientData/>
  </xdr:twoCellAnchor>
  <xdr:twoCellAnchor editAs="oneCell">
    <xdr:from>
      <xdr:col>1</xdr:col>
      <xdr:colOff>0</xdr:colOff>
      <xdr:row>53</xdr:row>
      <xdr:rowOff>1</xdr:rowOff>
    </xdr:from>
    <xdr:to>
      <xdr:col>2</xdr:col>
      <xdr:colOff>762000</xdr:colOff>
      <xdr:row>53</xdr:row>
      <xdr:rowOff>2066885</xdr:rowOff>
    </xdr:to>
    <xdr:pic>
      <xdr:nvPicPr>
        <xdr:cNvPr id="4" name="Slika 3">
          <a:extLst>
            <a:ext uri="{FF2B5EF4-FFF2-40B4-BE49-F238E27FC236}">
              <a16:creationId xmlns:a16="http://schemas.microsoft.com/office/drawing/2014/main" xmlns="" id="{00000000-0008-0000-0700-000004000000}"/>
            </a:ext>
          </a:extLst>
        </xdr:cNvPr>
        <xdr:cNvPicPr>
          <a:picLocks noChangeAspect="1"/>
        </xdr:cNvPicPr>
      </xdr:nvPicPr>
      <xdr:blipFill>
        <a:blip xmlns:r="http://schemas.openxmlformats.org/officeDocument/2006/relationships" r:embed="rId1"/>
        <a:stretch>
          <a:fillRect/>
        </a:stretch>
      </xdr:blipFill>
      <xdr:spPr>
        <a:xfrm>
          <a:off x="866775" y="34899601"/>
          <a:ext cx="6362700" cy="2066884"/>
        </a:xfrm>
        <a:prstGeom prst="rect">
          <a:avLst/>
        </a:prstGeom>
      </xdr:spPr>
    </xdr:pic>
    <xdr:clientData/>
  </xdr:twoCellAnchor>
  <xdr:twoCellAnchor editAs="oneCell">
    <xdr:from>
      <xdr:col>2</xdr:col>
      <xdr:colOff>0</xdr:colOff>
      <xdr:row>379</xdr:row>
      <xdr:rowOff>0</xdr:rowOff>
    </xdr:from>
    <xdr:to>
      <xdr:col>4</xdr:col>
      <xdr:colOff>635000</xdr:colOff>
      <xdr:row>380</xdr:row>
      <xdr:rowOff>4656</xdr:rowOff>
    </xdr:to>
    <xdr:pic>
      <xdr:nvPicPr>
        <xdr:cNvPr id="5" name="Slika 4">
          <a:extLst>
            <a:ext uri="{FF2B5EF4-FFF2-40B4-BE49-F238E27FC236}">
              <a16:creationId xmlns:a16="http://schemas.microsoft.com/office/drawing/2014/main" xmlns="" id="{00000000-0008-0000-0700-000005000000}"/>
            </a:ext>
          </a:extLst>
        </xdr:cNvPr>
        <xdr:cNvPicPr>
          <a:picLocks noChangeAspect="1"/>
        </xdr:cNvPicPr>
      </xdr:nvPicPr>
      <xdr:blipFill>
        <a:blip xmlns:r="http://schemas.openxmlformats.org/officeDocument/2006/relationships" r:embed="rId2"/>
        <a:stretch>
          <a:fillRect/>
        </a:stretch>
      </xdr:blipFill>
      <xdr:spPr>
        <a:xfrm>
          <a:off x="6467475" y="147542250"/>
          <a:ext cx="2301875" cy="1414356"/>
        </a:xfrm>
        <a:prstGeom prst="rect">
          <a:avLst/>
        </a:prstGeom>
      </xdr:spPr>
    </xdr:pic>
    <xdr:clientData/>
  </xdr:twoCellAnchor>
  <xdr:twoCellAnchor editAs="oneCell">
    <xdr:from>
      <xdr:col>1</xdr:col>
      <xdr:colOff>0</xdr:colOff>
      <xdr:row>53</xdr:row>
      <xdr:rowOff>1</xdr:rowOff>
    </xdr:from>
    <xdr:to>
      <xdr:col>2</xdr:col>
      <xdr:colOff>762000</xdr:colOff>
      <xdr:row>53</xdr:row>
      <xdr:rowOff>2066885</xdr:rowOff>
    </xdr:to>
    <xdr:pic>
      <xdr:nvPicPr>
        <xdr:cNvPr id="6" name="Slika 5">
          <a:extLst>
            <a:ext uri="{FF2B5EF4-FFF2-40B4-BE49-F238E27FC236}">
              <a16:creationId xmlns:a16="http://schemas.microsoft.com/office/drawing/2014/main" xmlns="" id="{00000000-0008-0000-0700-000006000000}"/>
            </a:ext>
          </a:extLst>
        </xdr:cNvPr>
        <xdr:cNvPicPr>
          <a:picLocks noChangeAspect="1"/>
        </xdr:cNvPicPr>
      </xdr:nvPicPr>
      <xdr:blipFill>
        <a:blip xmlns:r="http://schemas.openxmlformats.org/officeDocument/2006/relationships" r:embed="rId1"/>
        <a:stretch>
          <a:fillRect/>
        </a:stretch>
      </xdr:blipFill>
      <xdr:spPr>
        <a:xfrm>
          <a:off x="866775" y="34899601"/>
          <a:ext cx="6362700" cy="2066884"/>
        </a:xfrm>
        <a:prstGeom prst="rect">
          <a:avLst/>
        </a:prstGeom>
      </xdr:spPr>
    </xdr:pic>
    <xdr:clientData/>
  </xdr:twoCellAnchor>
  <xdr:twoCellAnchor editAs="oneCell">
    <xdr:from>
      <xdr:col>2</xdr:col>
      <xdr:colOff>0</xdr:colOff>
      <xdr:row>379</xdr:row>
      <xdr:rowOff>0</xdr:rowOff>
    </xdr:from>
    <xdr:to>
      <xdr:col>4</xdr:col>
      <xdr:colOff>635000</xdr:colOff>
      <xdr:row>380</xdr:row>
      <xdr:rowOff>4656</xdr:rowOff>
    </xdr:to>
    <xdr:pic>
      <xdr:nvPicPr>
        <xdr:cNvPr id="7" name="Slika 6">
          <a:extLst>
            <a:ext uri="{FF2B5EF4-FFF2-40B4-BE49-F238E27FC236}">
              <a16:creationId xmlns:a16="http://schemas.microsoft.com/office/drawing/2014/main" xmlns="" id="{00000000-0008-0000-0700-000007000000}"/>
            </a:ext>
          </a:extLst>
        </xdr:cNvPr>
        <xdr:cNvPicPr>
          <a:picLocks noChangeAspect="1"/>
        </xdr:cNvPicPr>
      </xdr:nvPicPr>
      <xdr:blipFill>
        <a:blip xmlns:r="http://schemas.openxmlformats.org/officeDocument/2006/relationships" r:embed="rId2"/>
        <a:stretch>
          <a:fillRect/>
        </a:stretch>
      </xdr:blipFill>
      <xdr:spPr>
        <a:xfrm>
          <a:off x="6467475" y="147542250"/>
          <a:ext cx="2301875" cy="14143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42840</xdr:colOff>
      <xdr:row>47</xdr:row>
      <xdr:rowOff>2277720</xdr:rowOff>
    </xdr:from>
    <xdr:to>
      <xdr:col>1</xdr:col>
      <xdr:colOff>4488840</xdr:colOff>
      <xdr:row>48</xdr:row>
      <xdr:rowOff>1320480</xdr:rowOff>
    </xdr:to>
    <xdr:pic>
      <xdr:nvPicPr>
        <xdr:cNvPr id="2" name="Slika 3">
          <a:extLst>
            <a:ext uri="{FF2B5EF4-FFF2-40B4-BE49-F238E27FC236}">
              <a16:creationId xmlns:a16="http://schemas.microsoft.com/office/drawing/2014/main" xmlns="" id="{00000000-0008-0000-0900-000002000000}"/>
            </a:ext>
          </a:extLst>
        </xdr:cNvPr>
        <xdr:cNvPicPr/>
      </xdr:nvPicPr>
      <xdr:blipFill>
        <a:blip xmlns:r="http://schemas.openxmlformats.org/officeDocument/2006/relationships" r:embed="rId1"/>
        <a:stretch/>
      </xdr:blipFill>
      <xdr:spPr>
        <a:xfrm>
          <a:off x="1166790" y="26099745"/>
          <a:ext cx="4446000" cy="1357335"/>
        </a:xfrm>
        <a:prstGeom prst="rect">
          <a:avLst/>
        </a:prstGeom>
        <a:ln>
          <a:noFill/>
        </a:ln>
      </xdr:spPr>
    </xdr:pic>
    <xdr:clientData/>
  </xdr:twoCellAnchor>
  <xdr:twoCellAnchor editAs="oneCell">
    <xdr:from>
      <xdr:col>1</xdr:col>
      <xdr:colOff>360</xdr:colOff>
      <xdr:row>47</xdr:row>
      <xdr:rowOff>360</xdr:rowOff>
    </xdr:from>
    <xdr:to>
      <xdr:col>1</xdr:col>
      <xdr:colOff>4013280</xdr:colOff>
      <xdr:row>47</xdr:row>
      <xdr:rowOff>2218320</xdr:rowOff>
    </xdr:to>
    <xdr:pic>
      <xdr:nvPicPr>
        <xdr:cNvPr id="3" name="Slika 4">
          <a:extLst>
            <a:ext uri="{FF2B5EF4-FFF2-40B4-BE49-F238E27FC236}">
              <a16:creationId xmlns:a16="http://schemas.microsoft.com/office/drawing/2014/main" xmlns="" id="{00000000-0008-0000-0900-000003000000}"/>
            </a:ext>
          </a:extLst>
        </xdr:cNvPr>
        <xdr:cNvPicPr/>
      </xdr:nvPicPr>
      <xdr:blipFill>
        <a:blip xmlns:r="http://schemas.openxmlformats.org/officeDocument/2006/relationships" r:embed="rId2"/>
        <a:stretch/>
      </xdr:blipFill>
      <xdr:spPr>
        <a:xfrm>
          <a:off x="1124310" y="23822385"/>
          <a:ext cx="4012920" cy="2217960"/>
        </a:xfrm>
        <a:prstGeom prst="rect">
          <a:avLst/>
        </a:prstGeom>
        <a:ln>
          <a:noFill/>
        </a:ln>
      </xdr:spPr>
    </xdr:pic>
    <xdr:clientData/>
  </xdr:twoCellAnchor>
  <xdr:twoCellAnchor editAs="oneCell">
    <xdr:from>
      <xdr:col>1</xdr:col>
      <xdr:colOff>360</xdr:colOff>
      <xdr:row>86</xdr:row>
      <xdr:rowOff>0</xdr:rowOff>
    </xdr:from>
    <xdr:to>
      <xdr:col>1</xdr:col>
      <xdr:colOff>4487400</xdr:colOff>
      <xdr:row>86</xdr:row>
      <xdr:rowOff>1143720</xdr:rowOff>
    </xdr:to>
    <xdr:pic>
      <xdr:nvPicPr>
        <xdr:cNvPr id="4" name="Slika 5">
          <a:extLst>
            <a:ext uri="{FF2B5EF4-FFF2-40B4-BE49-F238E27FC236}">
              <a16:creationId xmlns:a16="http://schemas.microsoft.com/office/drawing/2014/main" xmlns="" id="{00000000-0008-0000-0900-000004000000}"/>
            </a:ext>
          </a:extLst>
        </xdr:cNvPr>
        <xdr:cNvPicPr/>
      </xdr:nvPicPr>
      <xdr:blipFill>
        <a:blip xmlns:r="http://schemas.openxmlformats.org/officeDocument/2006/relationships" r:embed="rId3"/>
        <a:stretch/>
      </xdr:blipFill>
      <xdr:spPr>
        <a:xfrm>
          <a:off x="1124310" y="57502425"/>
          <a:ext cx="4487040" cy="1143720"/>
        </a:xfrm>
        <a:prstGeom prst="rect">
          <a:avLst/>
        </a:prstGeom>
        <a:ln>
          <a:noFill/>
        </a:ln>
      </xdr:spPr>
    </xdr:pic>
    <xdr:clientData/>
  </xdr:twoCellAnchor>
  <xdr:twoCellAnchor editAs="oneCell">
    <xdr:from>
      <xdr:col>1</xdr:col>
      <xdr:colOff>360</xdr:colOff>
      <xdr:row>90</xdr:row>
      <xdr:rowOff>360</xdr:rowOff>
    </xdr:from>
    <xdr:to>
      <xdr:col>1</xdr:col>
      <xdr:colOff>4780800</xdr:colOff>
      <xdr:row>90</xdr:row>
      <xdr:rowOff>3399840</xdr:rowOff>
    </xdr:to>
    <xdr:pic>
      <xdr:nvPicPr>
        <xdr:cNvPr id="5" name="Slika 6">
          <a:extLst>
            <a:ext uri="{FF2B5EF4-FFF2-40B4-BE49-F238E27FC236}">
              <a16:creationId xmlns:a16="http://schemas.microsoft.com/office/drawing/2014/main" xmlns="" id="{00000000-0008-0000-0900-000005000000}"/>
            </a:ext>
          </a:extLst>
        </xdr:cNvPr>
        <xdr:cNvPicPr/>
      </xdr:nvPicPr>
      <xdr:blipFill>
        <a:blip xmlns:r="http://schemas.openxmlformats.org/officeDocument/2006/relationships" r:embed="rId4"/>
        <a:stretch/>
      </xdr:blipFill>
      <xdr:spPr>
        <a:xfrm>
          <a:off x="1124310" y="60522210"/>
          <a:ext cx="4780440" cy="3399480"/>
        </a:xfrm>
        <a:prstGeom prst="rect">
          <a:avLst/>
        </a:prstGeom>
        <a:ln>
          <a:noFill/>
        </a:ln>
      </xdr:spPr>
    </xdr:pic>
    <xdr:clientData/>
  </xdr:twoCellAnchor>
  <xdr:twoCellAnchor editAs="oneCell">
    <xdr:from>
      <xdr:col>1</xdr:col>
      <xdr:colOff>360</xdr:colOff>
      <xdr:row>103</xdr:row>
      <xdr:rowOff>0</xdr:rowOff>
    </xdr:from>
    <xdr:to>
      <xdr:col>2</xdr:col>
      <xdr:colOff>4223</xdr:colOff>
      <xdr:row>103</xdr:row>
      <xdr:rowOff>1932840</xdr:rowOff>
    </xdr:to>
    <xdr:pic>
      <xdr:nvPicPr>
        <xdr:cNvPr id="6" name="Slika 7">
          <a:extLst>
            <a:ext uri="{FF2B5EF4-FFF2-40B4-BE49-F238E27FC236}">
              <a16:creationId xmlns:a16="http://schemas.microsoft.com/office/drawing/2014/main" xmlns="" id="{00000000-0008-0000-0900-000006000000}"/>
            </a:ext>
          </a:extLst>
        </xdr:cNvPr>
        <xdr:cNvPicPr/>
      </xdr:nvPicPr>
      <xdr:blipFill>
        <a:blip xmlns:r="http://schemas.openxmlformats.org/officeDocument/2006/relationships" r:embed="rId5"/>
        <a:stretch/>
      </xdr:blipFill>
      <xdr:spPr>
        <a:xfrm>
          <a:off x="1124310" y="72856725"/>
          <a:ext cx="5599800" cy="1932840"/>
        </a:xfrm>
        <a:prstGeom prst="rect">
          <a:avLst/>
        </a:prstGeom>
        <a:ln>
          <a:noFill/>
        </a:ln>
      </xdr:spPr>
    </xdr:pic>
    <xdr:clientData/>
  </xdr:twoCellAnchor>
  <xdr:twoCellAnchor editAs="oneCell">
    <xdr:from>
      <xdr:col>1</xdr:col>
      <xdr:colOff>360</xdr:colOff>
      <xdr:row>105</xdr:row>
      <xdr:rowOff>360</xdr:rowOff>
    </xdr:from>
    <xdr:to>
      <xdr:col>1</xdr:col>
      <xdr:colOff>5552280</xdr:colOff>
      <xdr:row>105</xdr:row>
      <xdr:rowOff>2219040</xdr:rowOff>
    </xdr:to>
    <xdr:pic>
      <xdr:nvPicPr>
        <xdr:cNvPr id="7" name="Slika 8">
          <a:extLst>
            <a:ext uri="{FF2B5EF4-FFF2-40B4-BE49-F238E27FC236}">
              <a16:creationId xmlns:a16="http://schemas.microsoft.com/office/drawing/2014/main" xmlns="" id="{00000000-0008-0000-0900-000007000000}"/>
            </a:ext>
          </a:extLst>
        </xdr:cNvPr>
        <xdr:cNvPicPr/>
      </xdr:nvPicPr>
      <xdr:blipFill>
        <a:blip xmlns:r="http://schemas.openxmlformats.org/officeDocument/2006/relationships" r:embed="rId6"/>
        <a:stretch/>
      </xdr:blipFill>
      <xdr:spPr>
        <a:xfrm>
          <a:off x="1124310" y="75371685"/>
          <a:ext cx="5551920" cy="2218680"/>
        </a:xfrm>
        <a:prstGeom prst="rect">
          <a:avLst/>
        </a:prstGeom>
        <a:ln>
          <a:noFill/>
        </a:ln>
      </xdr:spPr>
    </xdr:pic>
    <xdr:clientData/>
  </xdr:twoCellAnchor>
  <xdr:twoCellAnchor editAs="oneCell">
    <xdr:from>
      <xdr:col>1</xdr:col>
      <xdr:colOff>360</xdr:colOff>
      <xdr:row>309</xdr:row>
      <xdr:rowOff>360</xdr:rowOff>
    </xdr:from>
    <xdr:to>
      <xdr:col>1</xdr:col>
      <xdr:colOff>1811880</xdr:colOff>
      <xdr:row>309</xdr:row>
      <xdr:rowOff>1419120</xdr:rowOff>
    </xdr:to>
    <xdr:pic>
      <xdr:nvPicPr>
        <xdr:cNvPr id="8" name="Slika 9">
          <a:extLst>
            <a:ext uri="{FF2B5EF4-FFF2-40B4-BE49-F238E27FC236}">
              <a16:creationId xmlns:a16="http://schemas.microsoft.com/office/drawing/2014/main" xmlns="" id="{00000000-0008-0000-0900-000008000000}"/>
            </a:ext>
          </a:extLst>
        </xdr:cNvPr>
        <xdr:cNvPicPr/>
      </xdr:nvPicPr>
      <xdr:blipFill>
        <a:blip xmlns:r="http://schemas.openxmlformats.org/officeDocument/2006/relationships" r:embed="rId7"/>
        <a:stretch/>
      </xdr:blipFill>
      <xdr:spPr>
        <a:xfrm>
          <a:off x="1124310" y="127187685"/>
          <a:ext cx="1811520" cy="1418760"/>
        </a:xfrm>
        <a:prstGeom prst="rect">
          <a:avLst/>
        </a:prstGeom>
        <a:ln>
          <a:noFill/>
        </a:ln>
      </xdr:spPr>
    </xdr:pic>
    <xdr:clientData/>
  </xdr:twoCellAnchor>
  <xdr:twoCellAnchor editAs="oneCell">
    <xdr:from>
      <xdr:col>1</xdr:col>
      <xdr:colOff>360</xdr:colOff>
      <xdr:row>341</xdr:row>
      <xdr:rowOff>360</xdr:rowOff>
    </xdr:from>
    <xdr:to>
      <xdr:col>1</xdr:col>
      <xdr:colOff>1481760</xdr:colOff>
      <xdr:row>341</xdr:row>
      <xdr:rowOff>1628280</xdr:rowOff>
    </xdr:to>
    <xdr:pic>
      <xdr:nvPicPr>
        <xdr:cNvPr id="9" name="Slika 10">
          <a:extLst>
            <a:ext uri="{FF2B5EF4-FFF2-40B4-BE49-F238E27FC236}">
              <a16:creationId xmlns:a16="http://schemas.microsoft.com/office/drawing/2014/main" xmlns="" id="{00000000-0008-0000-0900-000009000000}"/>
            </a:ext>
          </a:extLst>
        </xdr:cNvPr>
        <xdr:cNvPicPr/>
      </xdr:nvPicPr>
      <xdr:blipFill>
        <a:blip xmlns:r="http://schemas.openxmlformats.org/officeDocument/2006/relationships" r:embed="rId8"/>
        <a:stretch/>
      </xdr:blipFill>
      <xdr:spPr>
        <a:xfrm>
          <a:off x="1124310" y="133902810"/>
          <a:ext cx="1481400" cy="162792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360</xdr:colOff>
      <xdr:row>41</xdr:row>
      <xdr:rowOff>360</xdr:rowOff>
    </xdr:from>
    <xdr:to>
      <xdr:col>1</xdr:col>
      <xdr:colOff>5003640</xdr:colOff>
      <xdr:row>41</xdr:row>
      <xdr:rowOff>2283840</xdr:rowOff>
    </xdr:to>
    <xdr:pic>
      <xdr:nvPicPr>
        <xdr:cNvPr id="2" name="Slika 3">
          <a:extLst>
            <a:ext uri="{FF2B5EF4-FFF2-40B4-BE49-F238E27FC236}">
              <a16:creationId xmlns:a16="http://schemas.microsoft.com/office/drawing/2014/main" xmlns="" id="{00000000-0008-0000-0A00-000002000000}"/>
            </a:ext>
          </a:extLst>
        </xdr:cNvPr>
        <xdr:cNvPicPr/>
      </xdr:nvPicPr>
      <xdr:blipFill>
        <a:blip xmlns:r="http://schemas.openxmlformats.org/officeDocument/2006/relationships" r:embed="rId1"/>
        <a:stretch/>
      </xdr:blipFill>
      <xdr:spPr>
        <a:xfrm>
          <a:off x="867135" y="19526610"/>
          <a:ext cx="5003280" cy="2283480"/>
        </a:xfrm>
        <a:prstGeom prst="rect">
          <a:avLst/>
        </a:prstGeom>
        <a:ln>
          <a:noFill/>
        </a:ln>
      </xdr:spPr>
    </xdr:pic>
    <xdr:clientData/>
  </xdr:twoCellAnchor>
  <xdr:twoCellAnchor editAs="oneCell">
    <xdr:from>
      <xdr:col>1</xdr:col>
      <xdr:colOff>17280</xdr:colOff>
      <xdr:row>57</xdr:row>
      <xdr:rowOff>1338120</xdr:rowOff>
    </xdr:from>
    <xdr:to>
      <xdr:col>1</xdr:col>
      <xdr:colOff>3750120</xdr:colOff>
      <xdr:row>58</xdr:row>
      <xdr:rowOff>1572480</xdr:rowOff>
    </xdr:to>
    <xdr:pic>
      <xdr:nvPicPr>
        <xdr:cNvPr id="3" name="Slika 4">
          <a:extLst>
            <a:ext uri="{FF2B5EF4-FFF2-40B4-BE49-F238E27FC236}">
              <a16:creationId xmlns:a16="http://schemas.microsoft.com/office/drawing/2014/main" xmlns="" id="{00000000-0008-0000-0A00-000003000000}"/>
            </a:ext>
          </a:extLst>
        </xdr:cNvPr>
        <xdr:cNvPicPr/>
      </xdr:nvPicPr>
      <xdr:blipFill>
        <a:blip xmlns:r="http://schemas.openxmlformats.org/officeDocument/2006/relationships" r:embed="rId2"/>
        <a:stretch/>
      </xdr:blipFill>
      <xdr:spPr>
        <a:xfrm>
          <a:off x="884055" y="36637770"/>
          <a:ext cx="3732840" cy="1577385"/>
        </a:xfrm>
        <a:prstGeom prst="rect">
          <a:avLst/>
        </a:prstGeom>
        <a:ln>
          <a:noFill/>
        </a:ln>
      </xdr:spPr>
    </xdr:pic>
    <xdr:clientData/>
  </xdr:twoCellAnchor>
  <xdr:twoCellAnchor editAs="oneCell">
    <xdr:from>
      <xdr:col>1</xdr:col>
      <xdr:colOff>360</xdr:colOff>
      <xdr:row>73</xdr:row>
      <xdr:rowOff>360</xdr:rowOff>
    </xdr:from>
    <xdr:to>
      <xdr:col>1</xdr:col>
      <xdr:colOff>5581080</xdr:colOff>
      <xdr:row>73</xdr:row>
      <xdr:rowOff>1990440</xdr:rowOff>
    </xdr:to>
    <xdr:pic>
      <xdr:nvPicPr>
        <xdr:cNvPr id="4" name="Slika 5">
          <a:extLst>
            <a:ext uri="{FF2B5EF4-FFF2-40B4-BE49-F238E27FC236}">
              <a16:creationId xmlns:a16="http://schemas.microsoft.com/office/drawing/2014/main" xmlns="" id="{00000000-0008-0000-0A00-000004000000}"/>
            </a:ext>
          </a:extLst>
        </xdr:cNvPr>
        <xdr:cNvPicPr/>
      </xdr:nvPicPr>
      <xdr:blipFill>
        <a:blip xmlns:r="http://schemas.openxmlformats.org/officeDocument/2006/relationships" r:embed="rId3"/>
        <a:stretch/>
      </xdr:blipFill>
      <xdr:spPr>
        <a:xfrm>
          <a:off x="867135" y="41291235"/>
          <a:ext cx="5580720" cy="1990080"/>
        </a:xfrm>
        <a:prstGeom prst="rect">
          <a:avLst/>
        </a:prstGeom>
        <a:ln>
          <a:noFill/>
        </a:ln>
      </xdr:spPr>
    </xdr:pic>
    <xdr:clientData/>
  </xdr:twoCellAnchor>
  <xdr:twoCellAnchor editAs="oneCell">
    <xdr:from>
      <xdr:col>1</xdr:col>
      <xdr:colOff>360</xdr:colOff>
      <xdr:row>78</xdr:row>
      <xdr:rowOff>360</xdr:rowOff>
    </xdr:from>
    <xdr:to>
      <xdr:col>1</xdr:col>
      <xdr:colOff>3476160</xdr:colOff>
      <xdr:row>78</xdr:row>
      <xdr:rowOff>1914120</xdr:rowOff>
    </xdr:to>
    <xdr:pic>
      <xdr:nvPicPr>
        <xdr:cNvPr id="5" name="Slika 6">
          <a:extLst>
            <a:ext uri="{FF2B5EF4-FFF2-40B4-BE49-F238E27FC236}">
              <a16:creationId xmlns:a16="http://schemas.microsoft.com/office/drawing/2014/main" xmlns="" id="{00000000-0008-0000-0A00-000005000000}"/>
            </a:ext>
          </a:extLst>
        </xdr:cNvPr>
        <xdr:cNvPicPr/>
      </xdr:nvPicPr>
      <xdr:blipFill>
        <a:blip xmlns:r="http://schemas.openxmlformats.org/officeDocument/2006/relationships" r:embed="rId4"/>
        <a:stretch/>
      </xdr:blipFill>
      <xdr:spPr>
        <a:xfrm>
          <a:off x="867135" y="44291610"/>
          <a:ext cx="3475800" cy="191376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360</xdr:colOff>
      <xdr:row>81</xdr:row>
      <xdr:rowOff>1080</xdr:rowOff>
    </xdr:from>
    <xdr:to>
      <xdr:col>2</xdr:col>
      <xdr:colOff>155070</xdr:colOff>
      <xdr:row>81</xdr:row>
      <xdr:rowOff>5182200</xdr:rowOff>
    </xdr:to>
    <xdr:pic>
      <xdr:nvPicPr>
        <xdr:cNvPr id="2" name="Slika 1">
          <a:extLst>
            <a:ext uri="{FF2B5EF4-FFF2-40B4-BE49-F238E27FC236}">
              <a16:creationId xmlns:a16="http://schemas.microsoft.com/office/drawing/2014/main" xmlns="" id="{00000000-0008-0000-0C00-000002000000}"/>
            </a:ext>
          </a:extLst>
        </xdr:cNvPr>
        <xdr:cNvPicPr/>
      </xdr:nvPicPr>
      <xdr:blipFill>
        <a:blip xmlns:r="http://schemas.openxmlformats.org/officeDocument/2006/relationships" r:embed="rId1"/>
        <a:stretch/>
      </xdr:blipFill>
      <xdr:spPr>
        <a:xfrm>
          <a:off x="714735" y="39272655"/>
          <a:ext cx="5650635" cy="5181120"/>
        </a:xfrm>
        <a:prstGeom prst="rect">
          <a:avLst/>
        </a:prstGeom>
        <a:ln>
          <a:noFill/>
        </a:ln>
      </xdr:spPr>
    </xdr:pic>
    <xdr:clientData/>
  </xdr:twoCellAnchor>
  <xdr:twoCellAnchor editAs="oneCell">
    <xdr:from>
      <xdr:col>1</xdr:col>
      <xdr:colOff>360</xdr:colOff>
      <xdr:row>84</xdr:row>
      <xdr:rowOff>1080</xdr:rowOff>
    </xdr:from>
    <xdr:to>
      <xdr:col>2</xdr:col>
      <xdr:colOff>231390</xdr:colOff>
      <xdr:row>84</xdr:row>
      <xdr:rowOff>5117400</xdr:rowOff>
    </xdr:to>
    <xdr:pic>
      <xdr:nvPicPr>
        <xdr:cNvPr id="3" name="Slika 2">
          <a:extLst>
            <a:ext uri="{FF2B5EF4-FFF2-40B4-BE49-F238E27FC236}">
              <a16:creationId xmlns:a16="http://schemas.microsoft.com/office/drawing/2014/main" xmlns="" id="{00000000-0008-0000-0C00-000003000000}"/>
            </a:ext>
          </a:extLst>
        </xdr:cNvPr>
        <xdr:cNvPicPr/>
      </xdr:nvPicPr>
      <xdr:blipFill>
        <a:blip xmlns:r="http://schemas.openxmlformats.org/officeDocument/2006/relationships" r:embed="rId2"/>
        <a:stretch/>
      </xdr:blipFill>
      <xdr:spPr>
        <a:xfrm>
          <a:off x="714735" y="44844780"/>
          <a:ext cx="5726955" cy="5116320"/>
        </a:xfrm>
        <a:prstGeom prst="rect">
          <a:avLst/>
        </a:prstGeom>
        <a:ln>
          <a:noFill/>
        </a:ln>
      </xdr:spPr>
    </xdr:pic>
    <xdr:clientData/>
  </xdr:twoCellAnchor>
  <xdr:twoCellAnchor editAs="oneCell">
    <xdr:from>
      <xdr:col>1</xdr:col>
      <xdr:colOff>266055</xdr:colOff>
      <xdr:row>226</xdr:row>
      <xdr:rowOff>10365</xdr:rowOff>
    </xdr:from>
    <xdr:to>
      <xdr:col>1</xdr:col>
      <xdr:colOff>4432185</xdr:colOff>
      <xdr:row>226</xdr:row>
      <xdr:rowOff>3635146</xdr:rowOff>
    </xdr:to>
    <xdr:pic>
      <xdr:nvPicPr>
        <xdr:cNvPr id="4" name="Slika 3">
          <a:extLst>
            <a:ext uri="{FF2B5EF4-FFF2-40B4-BE49-F238E27FC236}">
              <a16:creationId xmlns:a16="http://schemas.microsoft.com/office/drawing/2014/main" xmlns="" id="{00000000-0008-0000-0C00-000004000000}"/>
            </a:ext>
          </a:extLst>
        </xdr:cNvPr>
        <xdr:cNvPicPr/>
      </xdr:nvPicPr>
      <xdr:blipFill>
        <a:blip xmlns:r="http://schemas.openxmlformats.org/officeDocument/2006/relationships" r:embed="rId3"/>
        <a:stretch/>
      </xdr:blipFill>
      <xdr:spPr>
        <a:xfrm>
          <a:off x="1304280" y="90650265"/>
          <a:ext cx="4166130" cy="3624781"/>
        </a:xfrm>
        <a:prstGeom prst="rect">
          <a:avLst/>
        </a:prstGeom>
        <a:ln>
          <a:noFill/>
        </a:ln>
      </xdr:spPr>
    </xdr:pic>
    <xdr:clientData/>
  </xdr:twoCellAnchor>
  <xdr:twoCellAnchor editAs="oneCell">
    <xdr:from>
      <xdr:col>1</xdr:col>
      <xdr:colOff>360</xdr:colOff>
      <xdr:row>108</xdr:row>
      <xdr:rowOff>1080</xdr:rowOff>
    </xdr:from>
    <xdr:to>
      <xdr:col>1</xdr:col>
      <xdr:colOff>5122680</xdr:colOff>
      <xdr:row>108</xdr:row>
      <xdr:rowOff>4047120</xdr:rowOff>
    </xdr:to>
    <xdr:pic>
      <xdr:nvPicPr>
        <xdr:cNvPr id="5" name="Slika 4">
          <a:extLst>
            <a:ext uri="{FF2B5EF4-FFF2-40B4-BE49-F238E27FC236}">
              <a16:creationId xmlns:a16="http://schemas.microsoft.com/office/drawing/2014/main" xmlns="" id="{00000000-0008-0000-0C00-000005000000}"/>
            </a:ext>
          </a:extLst>
        </xdr:cNvPr>
        <xdr:cNvPicPr/>
      </xdr:nvPicPr>
      <xdr:blipFill>
        <a:blip xmlns:r="http://schemas.openxmlformats.org/officeDocument/2006/relationships" r:embed="rId4"/>
        <a:stretch/>
      </xdr:blipFill>
      <xdr:spPr>
        <a:xfrm>
          <a:off x="714735" y="61008705"/>
          <a:ext cx="5274720" cy="404604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2023560</xdr:colOff>
      <xdr:row>172</xdr:row>
      <xdr:rowOff>25560</xdr:rowOff>
    </xdr:from>
    <xdr:to>
      <xdr:col>1</xdr:col>
      <xdr:colOff>3037680</xdr:colOff>
      <xdr:row>172</xdr:row>
      <xdr:rowOff>643320</xdr:rowOff>
    </xdr:to>
    <xdr:pic>
      <xdr:nvPicPr>
        <xdr:cNvPr id="2" name="Slika 1">
          <a:extLst>
            <a:ext uri="{FF2B5EF4-FFF2-40B4-BE49-F238E27FC236}">
              <a16:creationId xmlns:a16="http://schemas.microsoft.com/office/drawing/2014/main" xmlns="" id="{00000000-0008-0000-0D00-000002000000}"/>
            </a:ext>
          </a:extLst>
        </xdr:cNvPr>
        <xdr:cNvPicPr/>
      </xdr:nvPicPr>
      <xdr:blipFill>
        <a:blip xmlns:r="http://schemas.openxmlformats.org/officeDocument/2006/relationships" r:embed="rId1"/>
        <a:stretch/>
      </xdr:blipFill>
      <xdr:spPr>
        <a:xfrm>
          <a:off x="3004635" y="64976535"/>
          <a:ext cx="1014120" cy="617760"/>
        </a:xfrm>
        <a:prstGeom prst="rect">
          <a:avLst/>
        </a:prstGeom>
        <a:ln>
          <a:noFill/>
        </a:ln>
      </xdr:spPr>
    </xdr:pic>
    <xdr:clientData/>
  </xdr:twoCellAnchor>
  <xdr:twoCellAnchor editAs="oneCell">
    <xdr:from>
      <xdr:col>1</xdr:col>
      <xdr:colOff>2116800</xdr:colOff>
      <xdr:row>183</xdr:row>
      <xdr:rowOff>9000</xdr:rowOff>
    </xdr:from>
    <xdr:to>
      <xdr:col>1</xdr:col>
      <xdr:colOff>3428640</xdr:colOff>
      <xdr:row>183</xdr:row>
      <xdr:rowOff>677520</xdr:rowOff>
    </xdr:to>
    <xdr:pic>
      <xdr:nvPicPr>
        <xdr:cNvPr id="3" name="Slika 2">
          <a:extLst>
            <a:ext uri="{FF2B5EF4-FFF2-40B4-BE49-F238E27FC236}">
              <a16:creationId xmlns:a16="http://schemas.microsoft.com/office/drawing/2014/main" xmlns="" id="{00000000-0008-0000-0D00-000003000000}"/>
            </a:ext>
          </a:extLst>
        </xdr:cNvPr>
        <xdr:cNvPicPr/>
      </xdr:nvPicPr>
      <xdr:blipFill>
        <a:blip xmlns:r="http://schemas.openxmlformats.org/officeDocument/2006/relationships" r:embed="rId2"/>
        <a:stretch/>
      </xdr:blipFill>
      <xdr:spPr>
        <a:xfrm>
          <a:off x="3097875" y="68522325"/>
          <a:ext cx="1311840" cy="668520"/>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avel\Documents\1%20DE&#268;KOVO%20naselje\2%20projektna%20dokum\PZI\14%20Popis%20del%20s%20predizmerami\SS%20DN10%20Popis%20GOI%20PZI%20pripombe%20PROPLU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avel\Documents\1%20DE&#268;KOVO%20naselje\2%20projektna%20dokum\PZI\14%20Popis%20del%20s%20predizmerami\SS%20DN10%20Popis%20GOI%20PZI%20MILO&#352;%20J.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SLOVNA STRAN"/>
      <sheetName val="REKAPITULACIJA"/>
      <sheetName val="A.3 Zemeljska"/>
      <sheetName val="A.4 Tesarska"/>
      <sheetName val="A.5.1 Betonska"/>
      <sheetName val="A.5.2 Piloti"/>
      <sheetName val="A.6 Hidroizolacijska"/>
      <sheetName val="A.7 Zidarska"/>
      <sheetName val="A.8 Estrihi"/>
      <sheetName val="A.9 Fasada"/>
      <sheetName val="A.10 Zunanja ureditev"/>
      <sheetName val="A.11 Krajinska ureditev"/>
      <sheetName val="A.12 Kanalizacija"/>
      <sheetName val="B.1 Krovska"/>
      <sheetName val="B.2 Balkonske ograje"/>
      <sheetName val="B.3 Ključavničarska"/>
      <sheetName val="B.4 Notranja vrata 1"/>
      <sheetName val="B.5 Fasadno stavbno pohištvo 1"/>
      <sheetName val="B.6 Keramicarska"/>
      <sheetName val="B.7 Tlakarska"/>
      <sheetName val="B.8 Slikopleskarska"/>
      <sheetName val="B.9 Suhomontažna"/>
      <sheetName val="B.10 Dvigala"/>
      <sheetName val="B.11 Oprema"/>
      <sheetName val="1 INSTALACIJSKI MATERIAL"/>
      <sheetName val="2 SVETILKE"/>
      <sheetName val="3 RAZDELILNIKI"/>
      <sheetName val="4.MERILNE PMO OMARE"/>
      <sheetName val="5 STRELOVOD"/>
      <sheetName val="6 TELEFONIJA"/>
      <sheetName val="7 SAS"/>
      <sheetName val="8 DOMOFONI"/>
      <sheetName val="10_JAVLJANJE POŽARA"/>
      <sheetName val="11_ZAJEM ŠTEVCEV"/>
      <sheetName val="12_sestrski klic"/>
      <sheetName val="D.1 VOKA"/>
      <sheetName val="D.2 OH"/>
      <sheetName val="D.3 PS"/>
      <sheetName val="D.4 Vodovodni priključek"/>
      <sheetName val="D.5 Toplotna postaja"/>
      <sheetName val="A.1 Pripravljalna"/>
      <sheetName val="A.2 Rusitvena - odstranitvena"/>
    </sheetNames>
    <sheetDataSet>
      <sheetData sheetId="0"/>
      <sheetData sheetId="1"/>
      <sheetData sheetId="2"/>
      <sheetData sheetId="3"/>
      <sheetData sheetId="4"/>
      <sheetData sheetId="5">
        <row r="1">
          <cell r="D1">
            <v>0</v>
          </cell>
          <cell r="E1">
            <v>0</v>
          </cell>
        </row>
        <row r="2">
          <cell r="D2">
            <v>0</v>
          </cell>
          <cell r="E2">
            <v>0</v>
          </cell>
        </row>
        <row r="3">
          <cell r="D3">
            <v>0</v>
          </cell>
          <cell r="E3">
            <v>0</v>
          </cell>
        </row>
        <row r="4">
          <cell r="D4">
            <v>0</v>
          </cell>
          <cell r="E4">
            <v>0</v>
          </cell>
        </row>
        <row r="5">
          <cell r="D5" t="str">
            <v>enota</v>
          </cell>
          <cell r="E5" t="str">
            <v>količina</v>
          </cell>
        </row>
        <row r="6">
          <cell r="D6">
            <v>0</v>
          </cell>
          <cell r="E6">
            <v>0</v>
          </cell>
        </row>
        <row r="7">
          <cell r="D7">
            <v>0</v>
          </cell>
          <cell r="E7">
            <v>0</v>
          </cell>
        </row>
        <row r="8">
          <cell r="D8">
            <v>0</v>
          </cell>
          <cell r="E8">
            <v>0</v>
          </cell>
        </row>
        <row r="9">
          <cell r="D9">
            <v>0</v>
          </cell>
          <cell r="E9">
            <v>0</v>
          </cell>
        </row>
        <row r="10">
          <cell r="D10">
            <v>0</v>
          </cell>
          <cell r="E10">
            <v>0</v>
          </cell>
        </row>
        <row r="11">
          <cell r="D11">
            <v>0</v>
          </cell>
          <cell r="E11">
            <v>0</v>
          </cell>
        </row>
        <row r="12">
          <cell r="D12" t="str">
            <v>količina</v>
          </cell>
          <cell r="E12">
            <v>0</v>
          </cell>
        </row>
        <row r="13">
          <cell r="D13">
            <v>0</v>
          </cell>
          <cell r="E13">
            <v>0</v>
          </cell>
        </row>
        <row r="14">
          <cell r="D14">
            <v>0</v>
          </cell>
          <cell r="E14">
            <v>0</v>
          </cell>
        </row>
        <row r="15">
          <cell r="D15">
            <v>0</v>
          </cell>
          <cell r="E15">
            <v>0</v>
          </cell>
        </row>
        <row r="16">
          <cell r="D16">
            <v>0</v>
          </cell>
          <cell r="E16">
            <v>0</v>
          </cell>
        </row>
        <row r="17">
          <cell r="D17">
            <v>0</v>
          </cell>
          <cell r="E17">
            <v>0</v>
          </cell>
        </row>
        <row r="18">
          <cell r="D18">
            <v>0</v>
          </cell>
          <cell r="E18">
            <v>0</v>
          </cell>
        </row>
        <row r="19">
          <cell r="D19">
            <v>0</v>
          </cell>
          <cell r="E19">
            <v>0</v>
          </cell>
        </row>
        <row r="20">
          <cell r="D20">
            <v>0</v>
          </cell>
          <cell r="E20">
            <v>0</v>
          </cell>
        </row>
        <row r="21">
          <cell r="D21">
            <v>0</v>
          </cell>
          <cell r="E21">
            <v>0</v>
          </cell>
        </row>
        <row r="22">
          <cell r="D22" t="str">
            <v>kos</v>
          </cell>
          <cell r="E22">
            <v>148</v>
          </cell>
        </row>
        <row r="23">
          <cell r="D23">
            <v>0</v>
          </cell>
          <cell r="E23">
            <v>0</v>
          </cell>
        </row>
        <row r="24">
          <cell r="D24">
            <v>0</v>
          </cell>
          <cell r="E24">
            <v>0</v>
          </cell>
        </row>
        <row r="25">
          <cell r="D25">
            <v>0</v>
          </cell>
          <cell r="E25">
            <v>0</v>
          </cell>
        </row>
        <row r="26">
          <cell r="D26" t="str">
            <v>m3</v>
          </cell>
          <cell r="E26">
            <v>342</v>
          </cell>
        </row>
        <row r="27">
          <cell r="D27" t="str">
            <v>kg</v>
          </cell>
          <cell r="E27">
            <v>38000</v>
          </cell>
        </row>
        <row r="28">
          <cell r="D28">
            <v>0</v>
          </cell>
          <cell r="E28">
            <v>0</v>
          </cell>
        </row>
        <row r="29">
          <cell r="D29">
            <v>0</v>
          </cell>
          <cell r="E29">
            <v>0</v>
          </cell>
        </row>
        <row r="30">
          <cell r="D30" t="str">
            <v>kos</v>
          </cell>
          <cell r="E30">
            <v>148</v>
          </cell>
        </row>
        <row r="31">
          <cell r="D31">
            <v>0</v>
          </cell>
          <cell r="E31">
            <v>0</v>
          </cell>
        </row>
        <row r="32">
          <cell r="D32" t="str">
            <v>m3</v>
          </cell>
          <cell r="E32">
            <v>25.5</v>
          </cell>
        </row>
        <row r="33">
          <cell r="D33">
            <v>0</v>
          </cell>
          <cell r="E33">
            <v>0</v>
          </cell>
        </row>
        <row r="34">
          <cell r="D34">
            <v>0</v>
          </cell>
          <cell r="E34">
            <v>0</v>
          </cell>
        </row>
        <row r="35">
          <cell r="D35">
            <v>0</v>
          </cell>
          <cell r="E35">
            <v>0</v>
          </cell>
        </row>
        <row r="36">
          <cell r="D36" t="str">
            <v>kos</v>
          </cell>
          <cell r="E36">
            <v>6</v>
          </cell>
        </row>
        <row r="37">
          <cell r="D37" t="str">
            <v>kos</v>
          </cell>
          <cell r="E37">
            <v>25</v>
          </cell>
        </row>
        <row r="38">
          <cell r="D38">
            <v>0</v>
          </cell>
        </row>
        <row r="39">
          <cell r="D39">
            <v>0</v>
          </cell>
        </row>
        <row r="40">
          <cell r="D40">
            <v>0</v>
          </cell>
          <cell r="E40">
            <v>0</v>
          </cell>
        </row>
        <row r="41">
          <cell r="D41">
            <v>0</v>
          </cell>
        </row>
        <row r="42">
          <cell r="D42">
            <v>0</v>
          </cell>
          <cell r="E42">
            <v>0</v>
          </cell>
        </row>
        <row r="43">
          <cell r="E43">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SLOVNA STRAN"/>
      <sheetName val="REKAPITULACIJA"/>
      <sheetName val="A.1 Pripravljalna"/>
      <sheetName val="A.2 Rusitvena"/>
      <sheetName val="A.3 Zemeljska"/>
      <sheetName val="A.4 Tesarska"/>
      <sheetName val="A.5.1 Betonska"/>
      <sheetName val="C.2.1. Globoko temeljnenje"/>
      <sheetName val="A.6 Hidroizolacijska"/>
      <sheetName val="A.7 Zidarska"/>
      <sheetName val="A.8 Estrihi"/>
      <sheetName val="A.9 Fasada"/>
      <sheetName val="A.10 Zunanja ureditev"/>
      <sheetName val="A.11 Krajinska ureditev"/>
      <sheetName val="A.12 Kanalizacija"/>
      <sheetName val="B.1 Krovska"/>
      <sheetName val="B.2 Balkonske ograje"/>
      <sheetName val="B.3 Ključavničarska"/>
      <sheetName val="B.4 Mizarska"/>
      <sheetName val="B.5 Fasadno stavbno pohištvo"/>
      <sheetName val="B.6 Keramicarska"/>
      <sheetName val="B.7 Tlakarska"/>
      <sheetName val="B.8 Slikopleskarska"/>
      <sheetName val="B.9 Suhomontažna"/>
      <sheetName val="B.11 Oprema"/>
      <sheetName val="1 INSTALACIJSKI MATERIAL"/>
      <sheetName val="2 SVETILKE"/>
      <sheetName val="3 RAZDELILNIKI"/>
      <sheetName val="4.MERILNE PMO OMARE"/>
      <sheetName val="5 STRELOVOD"/>
      <sheetName val="6 TELEFONIJA"/>
      <sheetName val="7 SAS"/>
      <sheetName val="8 DOMOFONI"/>
      <sheetName val="10_JAVLJANJE POŽARA"/>
      <sheetName val="11_ZAJEM ŠTEVCEV"/>
      <sheetName val="12_sestrski klic"/>
      <sheetName val="D.1 VOKA"/>
      <sheetName val="D.2 OH"/>
      <sheetName val="D.3 PS"/>
      <sheetName val="D.4 Vodovodni priključek"/>
      <sheetName val="D.5 Toplotna postaja"/>
      <sheetName val="B.10 Dvigala"/>
    </sheetNames>
    <sheetDataSet>
      <sheetData sheetId="0"/>
      <sheetData sheetId="1"/>
      <sheetData sheetId="2"/>
      <sheetData sheetId="3"/>
      <sheetData sheetId="4"/>
      <sheetData sheetId="5"/>
      <sheetData sheetId="6"/>
      <sheetData sheetId="7">
        <row r="1">
          <cell r="D1">
            <v>0</v>
          </cell>
          <cell r="E1">
            <v>0</v>
          </cell>
        </row>
        <row r="2">
          <cell r="D2">
            <v>0</v>
          </cell>
          <cell r="E2">
            <v>0</v>
          </cell>
        </row>
        <row r="3">
          <cell r="D3">
            <v>0</v>
          </cell>
          <cell r="E3">
            <v>0</v>
          </cell>
        </row>
        <row r="4">
          <cell r="D4">
            <v>0</v>
          </cell>
          <cell r="E4">
            <v>0</v>
          </cell>
        </row>
        <row r="5">
          <cell r="D5">
            <v>0</v>
          </cell>
          <cell r="E5">
            <v>0</v>
          </cell>
        </row>
        <row r="6">
          <cell r="D6">
            <v>0</v>
          </cell>
          <cell r="E6">
            <v>0</v>
          </cell>
        </row>
        <row r="7">
          <cell r="D7">
            <v>0</v>
          </cell>
          <cell r="E7">
            <v>0</v>
          </cell>
        </row>
        <row r="8">
          <cell r="D8">
            <v>0</v>
          </cell>
          <cell r="E8">
            <v>0</v>
          </cell>
        </row>
        <row r="9">
          <cell r="D9" t="str">
            <v>e.m.</v>
          </cell>
          <cell r="E9" t="str">
            <v>količina</v>
          </cell>
        </row>
        <row r="10">
          <cell r="D10">
            <v>0</v>
          </cell>
          <cell r="E10">
            <v>0</v>
          </cell>
        </row>
        <row r="11">
          <cell r="D11">
            <v>0</v>
          </cell>
          <cell r="E11">
            <v>0</v>
          </cell>
        </row>
        <row r="12">
          <cell r="D12">
            <v>0</v>
          </cell>
          <cell r="E12">
            <v>0</v>
          </cell>
        </row>
        <row r="13">
          <cell r="D13">
            <v>0</v>
          </cell>
          <cell r="E13">
            <v>0</v>
          </cell>
        </row>
        <row r="14">
          <cell r="D14">
            <v>0</v>
          </cell>
          <cell r="E14">
            <v>0</v>
          </cell>
        </row>
        <row r="15">
          <cell r="D15">
            <v>0</v>
          </cell>
          <cell r="E15">
            <v>0</v>
          </cell>
        </row>
        <row r="16">
          <cell r="D16">
            <v>0</v>
          </cell>
          <cell r="E16">
            <v>0</v>
          </cell>
        </row>
        <row r="17">
          <cell r="D17">
            <v>0</v>
          </cell>
          <cell r="E17">
            <v>0</v>
          </cell>
        </row>
        <row r="18">
          <cell r="D18">
            <v>0</v>
          </cell>
          <cell r="E18">
            <v>0</v>
          </cell>
        </row>
        <row r="19">
          <cell r="D19" t="str">
            <v>kos</v>
          </cell>
          <cell r="E19">
            <v>148</v>
          </cell>
        </row>
        <row r="20">
          <cell r="D20">
            <v>0</v>
          </cell>
          <cell r="E20">
            <v>0</v>
          </cell>
        </row>
        <row r="21">
          <cell r="D21">
            <v>0</v>
          </cell>
          <cell r="E21">
            <v>0</v>
          </cell>
        </row>
        <row r="22">
          <cell r="D22">
            <v>0</v>
          </cell>
          <cell r="E22">
            <v>0</v>
          </cell>
        </row>
        <row r="23">
          <cell r="D23" t="str">
            <v>m3</v>
          </cell>
          <cell r="E23">
            <v>342</v>
          </cell>
        </row>
        <row r="24">
          <cell r="D24" t="str">
            <v>kg</v>
          </cell>
          <cell r="E24">
            <v>38000</v>
          </cell>
        </row>
        <row r="25">
          <cell r="D25">
            <v>0</v>
          </cell>
          <cell r="E25">
            <v>0</v>
          </cell>
        </row>
        <row r="26">
          <cell r="D26">
            <v>0</v>
          </cell>
          <cell r="E26">
            <v>0</v>
          </cell>
        </row>
        <row r="27">
          <cell r="D27" t="str">
            <v>kos</v>
          </cell>
          <cell r="E27">
            <v>148</v>
          </cell>
        </row>
        <row r="28">
          <cell r="D28">
            <v>0</v>
          </cell>
          <cell r="E28">
            <v>0</v>
          </cell>
        </row>
        <row r="29">
          <cell r="D29" t="str">
            <v>m3</v>
          </cell>
          <cell r="E29">
            <v>25.5</v>
          </cell>
        </row>
        <row r="30">
          <cell r="D30">
            <v>0</v>
          </cell>
          <cell r="E30">
            <v>0</v>
          </cell>
        </row>
        <row r="31">
          <cell r="D31">
            <v>0</v>
          </cell>
          <cell r="E31">
            <v>0</v>
          </cell>
        </row>
        <row r="32">
          <cell r="D32">
            <v>0</v>
          </cell>
          <cell r="E32">
            <v>0</v>
          </cell>
        </row>
        <row r="33">
          <cell r="D33" t="str">
            <v>kos</v>
          </cell>
          <cell r="E33">
            <v>6</v>
          </cell>
        </row>
        <row r="34">
          <cell r="D34" t="str">
            <v>kos</v>
          </cell>
          <cell r="E34">
            <v>25</v>
          </cell>
        </row>
        <row r="35">
          <cell r="D35">
            <v>0</v>
          </cell>
        </row>
        <row r="36">
          <cell r="D36">
            <v>0</v>
          </cell>
        </row>
        <row r="37">
          <cell r="D37">
            <v>0</v>
          </cell>
          <cell r="E37">
            <v>0</v>
          </cell>
        </row>
        <row r="38">
          <cell r="D38">
            <v>0</v>
          </cell>
        </row>
        <row r="39">
          <cell r="D39">
            <v>0</v>
          </cell>
          <cell r="E39">
            <v>0</v>
          </cell>
        </row>
        <row r="40">
          <cell r="E40">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hyperlink" Target="https://www.schrack.si/trgovina/mrezna-in-sat-oprema/mrezne-omare/pribor/ventilatorski-sklopi-19/ventilatorski-sklopi-19/19-ventilatorski-sklop-2x-ventilator-z-termostatom-2he-dlt24802.html" TargetMode="External"/><Relationship Id="rId2" Type="http://schemas.openxmlformats.org/officeDocument/2006/relationships/hyperlink" Target="https://www.schrack.si/trgovina/mrezna-in-sat-oprema/mrezne-omare/pribor/police/fiksne-police-19/19-fiksna-polica-1he-g-150mm-maks-15kg-kov-ral-7035-dfs14815-c.html" TargetMode="External"/><Relationship Id="rId1" Type="http://schemas.openxmlformats.org/officeDocument/2006/relationships/hyperlink" Target="https://www.schrack.si/trgovina/mrezna-in-sat-oprema/mrezne-omare/pribor/ventilatorski-sklopi-19/ventilatorski-sklopi-19/19-ventilatorski-sklop-2x-ventilator-z-termostatom-2he-dlt24802.html" TargetMode="External"/><Relationship Id="rId5" Type="http://schemas.openxmlformats.org/officeDocument/2006/relationships/printerSettings" Target="../printerSettings/printerSettings101.bin"/><Relationship Id="rId4" Type="http://schemas.openxmlformats.org/officeDocument/2006/relationships/hyperlink" Target="https://www.schrack.si/trgovina/mrezna-in-sat-oprema/mrezne-omare/pribor/police/fiksne-police-19/19-fiksna-polica-1he-g-150mm-maks-15kg-kov-ral-7035-dfs14815-c.html" TargetMode="External"/></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3" Type="http://schemas.openxmlformats.org/officeDocument/2006/relationships/hyperlink" Target="https://www.schrack.si/trgovina/mrezna-in-sat-oprema/mrezne-omare/pribor/ventilatorski-sklopi-19/ventilatorski-sklopi-19/19-ventilatorski-sklop-2x-ventilator-z-termostatom-2he-dlt24802.html" TargetMode="External"/><Relationship Id="rId2" Type="http://schemas.openxmlformats.org/officeDocument/2006/relationships/hyperlink" Target="https://www.schrack.si/trgovina/mrezna-in-sat-oprema/mrezne-omare/pribor/police/fiksne-police-19/19-fiksna-polica-1he-g-150mm-maks-15kg-kov-ral-7035-dfs14815-c.html" TargetMode="External"/><Relationship Id="rId1" Type="http://schemas.openxmlformats.org/officeDocument/2006/relationships/hyperlink" Target="https://www.schrack.si/trgovina/mrezna-in-sat-oprema/mrezne-omare/pribor/ventilatorski-sklopi-19/ventilatorski-sklopi-19/19-ventilatorski-sklop-2x-ventilator-z-termostatom-2he-dlt24802.html" TargetMode="External"/><Relationship Id="rId5" Type="http://schemas.openxmlformats.org/officeDocument/2006/relationships/printerSettings" Target="../printerSettings/printerSettings113.bin"/><Relationship Id="rId4" Type="http://schemas.openxmlformats.org/officeDocument/2006/relationships/hyperlink" Target="https://www.schrack.si/trgovina/mrezna-in-sat-oprema/mrezne-omare/pribor/police/fiksne-police-19/19-fiksna-polica-1he-g-150mm-maks-15kg-kov-ral-7035-dfs14815-c.html" TargetMode="External"/></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5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hyperlink" Target="https://www.schrack.si/trgovina/mrezna-in-sat-oprema/mrezne-omare/pribor/police/fiksne-police-19/19-fiksna-polica-1he-g-150mm-maks-15kg-kov-ral-7035-dfs14815-c.html" TargetMode="External"/><Relationship Id="rId2" Type="http://schemas.openxmlformats.org/officeDocument/2006/relationships/hyperlink" Target="https://www.schrack.si/trgovina/mrezna-in-sat-oprema/mrezne-omare/pribor/police/fiksne-police-19/19-fiksna-polica-1he-g-150mm-maks-15kg-kov-ral-7035-dfs14815-c.html" TargetMode="External"/><Relationship Id="rId1" Type="http://schemas.openxmlformats.org/officeDocument/2006/relationships/hyperlink" Target="https://www.schrack.si/trgovina/mrezna-in-sat-oprema/mrezne-omare/pribor/ventilatorski-sklopi-19/ventilatorski-sklopi-19/19-ventilatorski-sklop-2x-ventilator-z-termostatom-2he-dlt24802.html" TargetMode="External"/><Relationship Id="rId5" Type="http://schemas.openxmlformats.org/officeDocument/2006/relationships/printerSettings" Target="../printerSettings/printerSettings44.bin"/><Relationship Id="rId4" Type="http://schemas.openxmlformats.org/officeDocument/2006/relationships/hyperlink" Target="https://www.schrack.si/trgovina/mrezna-in-sat-oprema/mrezne-omare/pribor/ventilatorski-sklopi-19/ventilatorski-sklopi-19/19-ventilatorski-sklop-2x-ventilator-z-termostatom-2he-dlt24802.html"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hyperlink" Target="https://www.schrack.si/trgovina/mrezna-in-sat-oprema/mrezne-omare/pribor/police/fiksne-police-19/19-fiksna-polica-1he-g-150mm-maks-15kg-kov-ral-7035-dfs14815-c.html" TargetMode="External"/><Relationship Id="rId2" Type="http://schemas.openxmlformats.org/officeDocument/2006/relationships/hyperlink" Target="https://www.schrack.si/trgovina/mrezna-in-sat-oprema/mrezne-omare/pribor/police/fiksne-police-19/19-fiksna-polica-1he-g-150mm-maks-15kg-kov-ral-7035-dfs14815-c.html" TargetMode="External"/><Relationship Id="rId1" Type="http://schemas.openxmlformats.org/officeDocument/2006/relationships/hyperlink" Target="https://www.schrack.si/trgovina/mrezna-in-sat-oprema/mrezne-omare/pribor/ventilatorski-sklopi-19/ventilatorski-sklopi-19/19-ventilatorski-sklop-2x-ventilator-z-termostatom-2he-dlt24802.html" TargetMode="External"/><Relationship Id="rId5" Type="http://schemas.openxmlformats.org/officeDocument/2006/relationships/printerSettings" Target="../printerSettings/printerSettings53.bin"/><Relationship Id="rId4" Type="http://schemas.openxmlformats.org/officeDocument/2006/relationships/hyperlink" Target="https://www.schrack.si/trgovina/mrezna-in-sat-oprema/mrezne-omare/pribor/ventilatorski-sklopi-19/ventilatorski-sklopi-19/19-ventilatorski-sklop-2x-ventilator-z-termostatom-2he-dlt24802.html"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hyperlink" Target="https://www.schrack.si/trgovina/mrezna-in-sat-oprema/mrezne-omare/pribor/ventilatorski-sklopi-19/ventilatorski-sklopi-19/19-ventilatorski-sklop-2x-ventilator-z-termostatom-2he-dlt24802.html" TargetMode="External"/><Relationship Id="rId2" Type="http://schemas.openxmlformats.org/officeDocument/2006/relationships/hyperlink" Target="https://www.schrack.si/trgovina/mrezna-in-sat-oprema/mrezne-omare/pribor/police/fiksne-police-19/19-fiksna-polica-1he-g-150mm-maks-15kg-kov-ral-7035-dfs14815-c.html" TargetMode="External"/><Relationship Id="rId1" Type="http://schemas.openxmlformats.org/officeDocument/2006/relationships/hyperlink" Target="https://www.schrack.si/trgovina/mrezna-in-sat-oprema/mrezne-omare/pribor/ventilatorski-sklopi-19/ventilatorski-sklopi-19/19-ventilatorski-sklop-2x-ventilator-z-termostatom-2he-dlt24802.html" TargetMode="External"/><Relationship Id="rId5" Type="http://schemas.openxmlformats.org/officeDocument/2006/relationships/printerSettings" Target="../printerSettings/printerSettings65.bin"/><Relationship Id="rId4" Type="http://schemas.openxmlformats.org/officeDocument/2006/relationships/hyperlink" Target="https://www.schrack.si/trgovina/mrezna-in-sat-oprema/mrezne-omare/pribor/police/fiksne-police-19/19-fiksna-polica-1he-g-150mm-maks-15kg-kov-ral-7035-dfs14815-c.html" TargetMode="Externa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hyperlink" Target="https://www.schrack.si/trgovina/mrezna-in-sat-oprema/mrezne-omare/pribor/police/fiksne-police-19/19-fiksna-polica-1he-g-150mm-maks-15kg-kov-ral-7035-dfs14815-c.html" TargetMode="External"/><Relationship Id="rId2" Type="http://schemas.openxmlformats.org/officeDocument/2006/relationships/hyperlink" Target="https://www.schrack.si/trgovina/mrezna-in-sat-oprema/mrezne-omare/pribor/police/fiksne-police-19/19-fiksna-polica-1he-g-150mm-maks-15kg-kov-ral-7035-dfs14815-c.html" TargetMode="External"/><Relationship Id="rId1" Type="http://schemas.openxmlformats.org/officeDocument/2006/relationships/hyperlink" Target="https://www.schrack.si/trgovina/mrezna-in-sat-oprema/mrezne-omare/pribor/ventilatorski-sklopi-19/ventilatorski-sklopi-19/19-ventilatorski-sklop-2x-ventilator-z-termostatom-2he-dlt24802.html" TargetMode="External"/><Relationship Id="rId5" Type="http://schemas.openxmlformats.org/officeDocument/2006/relationships/printerSettings" Target="../printerSettings/printerSettings77.bin"/><Relationship Id="rId4" Type="http://schemas.openxmlformats.org/officeDocument/2006/relationships/hyperlink" Target="https://www.schrack.si/trgovina/mrezna-in-sat-oprema/mrezne-omare/pribor/ventilatorski-sklopi-19/ventilatorski-sklopi-19/19-ventilatorski-sklop-2x-ventilator-z-termostatom-2he-dlt24802.html" TargetMode="Externa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hyperlink" Target="https://www.schrack.si/trgovina/mrezna-in-sat-oprema/mrezne-omare/pribor/ventilatorski-sklopi-19/ventilatorski-sklopi-19/19-ventilatorski-sklop-2x-ventilator-z-termostatom-2he-dlt24802.html" TargetMode="External"/><Relationship Id="rId2" Type="http://schemas.openxmlformats.org/officeDocument/2006/relationships/hyperlink" Target="https://www.schrack.si/trgovina/mrezna-in-sat-oprema/mrezne-omare/pribor/police/fiksne-police-19/19-fiksna-polica-1he-g-150mm-maks-15kg-kov-ral-7035-dfs14815-c.html" TargetMode="External"/><Relationship Id="rId1" Type="http://schemas.openxmlformats.org/officeDocument/2006/relationships/hyperlink" Target="https://www.schrack.si/trgovina/mrezna-in-sat-oprema/mrezne-omare/pribor/ventilatorski-sklopi-19/ventilatorski-sklopi-19/19-ventilatorski-sklop-2x-ventilator-z-termostatom-2he-dlt24802.html" TargetMode="External"/><Relationship Id="rId5" Type="http://schemas.openxmlformats.org/officeDocument/2006/relationships/printerSettings" Target="../printerSettings/printerSettings89.bin"/><Relationship Id="rId4" Type="http://schemas.openxmlformats.org/officeDocument/2006/relationships/hyperlink" Target="https://www.schrack.si/trgovina/mrezna-in-sat-oprema/mrezne-omare/pribor/police/fiksne-police-19/19-fiksna-polica-1he-g-150mm-maks-15kg-kov-ral-7035-dfs14815-c.html"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
    <tabColor theme="5" tint="0.59999389629810485"/>
  </sheetPr>
  <dimension ref="A8:D98"/>
  <sheetViews>
    <sheetView tabSelected="1" showWhiteSpace="0" view="pageBreakPreview" zoomScaleNormal="100" zoomScaleSheetLayoutView="100" zoomScalePageLayoutView="70" workbookViewId="0">
      <selection activeCell="F36" sqref="F36"/>
    </sheetView>
  </sheetViews>
  <sheetFormatPr defaultColWidth="9.140625" defaultRowHeight="12.75"/>
  <cols>
    <col min="1" max="1" width="6.42578125" style="1820" customWidth="1"/>
    <col min="2" max="2" width="55.28515625" style="1820" customWidth="1"/>
    <col min="3" max="3" width="36.140625" style="1820" customWidth="1"/>
    <col min="4" max="4" width="33.42578125" style="1821" customWidth="1"/>
    <col min="5" max="16384" width="9.140625" style="1821"/>
  </cols>
  <sheetData>
    <row r="8" spans="1:3" s="2" customFormat="1" ht="15">
      <c r="A8" s="1" t="s">
        <v>0</v>
      </c>
      <c r="B8" s="1"/>
      <c r="C8" s="1" t="s">
        <v>8338</v>
      </c>
    </row>
    <row r="10" spans="1:3">
      <c r="B10" s="1823"/>
      <c r="C10" s="1828"/>
    </row>
    <row r="11" spans="1:3" s="6" customFormat="1" ht="14.25">
      <c r="A11" s="3" t="s">
        <v>1</v>
      </c>
      <c r="B11" s="4"/>
      <c r="C11" s="5"/>
    </row>
    <row r="12" spans="1:3">
      <c r="B12" s="1823"/>
      <c r="C12" s="1828"/>
    </row>
    <row r="13" spans="1:3" ht="25.15" customHeight="1">
      <c r="B13" s="1825" t="s">
        <v>2</v>
      </c>
      <c r="C13" s="7"/>
    </row>
    <row r="14" spans="1:3" ht="25.15" customHeight="1">
      <c r="B14" s="1825" t="s">
        <v>3</v>
      </c>
      <c r="C14" s="7"/>
    </row>
    <row r="15" spans="1:3">
      <c r="B15" s="1823"/>
      <c r="C15" s="1828"/>
    </row>
    <row r="16" spans="1:3">
      <c r="B16" s="1823"/>
      <c r="C16" s="1828"/>
    </row>
    <row r="17" spans="1:3" s="6" customFormat="1" ht="14.25">
      <c r="A17" s="3" t="s">
        <v>4</v>
      </c>
      <c r="B17" s="4"/>
      <c r="C17" s="5"/>
    </row>
    <row r="18" spans="1:3">
      <c r="B18" s="1823"/>
      <c r="C18" s="1828"/>
    </row>
    <row r="19" spans="1:3" ht="18" customHeight="1">
      <c r="B19" s="1825" t="s">
        <v>5</v>
      </c>
      <c r="C19" s="7"/>
    </row>
    <row r="20" spans="1:3" ht="18" customHeight="1">
      <c r="B20" s="1825" t="s">
        <v>6</v>
      </c>
      <c r="C20" s="7"/>
    </row>
    <row r="21" spans="1:3" s="2234" customFormat="1" ht="18" customHeight="1">
      <c r="A21" s="1822"/>
      <c r="B21" s="2233"/>
      <c r="C21" s="537"/>
    </row>
    <row r="22" spans="1:3" ht="18" customHeight="1">
      <c r="B22" s="8" t="s">
        <v>340</v>
      </c>
      <c r="C22" s="1829">
        <f>D53</f>
        <v>0</v>
      </c>
    </row>
    <row r="23" spans="1:3">
      <c r="B23" s="8" t="s">
        <v>341</v>
      </c>
      <c r="C23" s="1829">
        <f>D56</f>
        <v>0</v>
      </c>
    </row>
    <row r="25" spans="1:3" s="10" customFormat="1" ht="14.25">
      <c r="A25" s="9" t="s">
        <v>7</v>
      </c>
      <c r="B25" s="9"/>
      <c r="C25" s="9"/>
    </row>
    <row r="26" spans="1:3" s="12" customFormat="1">
      <c r="A26" s="11"/>
      <c r="B26" s="11"/>
      <c r="C26" s="11"/>
    </row>
    <row r="27" spans="1:3" s="12" customFormat="1">
      <c r="A27" s="11"/>
      <c r="B27" s="13" t="s">
        <v>8</v>
      </c>
      <c r="C27" s="14" t="s">
        <v>9</v>
      </c>
    </row>
    <row r="28" spans="1:3" s="12" customFormat="1">
      <c r="A28" s="11"/>
      <c r="B28" s="15"/>
      <c r="C28" s="16" t="s">
        <v>10</v>
      </c>
    </row>
    <row r="29" spans="1:3" s="12" customFormat="1">
      <c r="A29" s="11"/>
      <c r="B29" s="17"/>
      <c r="C29" s="18"/>
    </row>
    <row r="30" spans="1:3" s="12" customFormat="1" ht="25.5">
      <c r="A30" s="11"/>
      <c r="B30" s="19" t="s">
        <v>11</v>
      </c>
      <c r="C30" s="20" t="s">
        <v>8159</v>
      </c>
    </row>
    <row r="31" spans="1:3" s="12" customFormat="1">
      <c r="A31" s="11"/>
      <c r="B31" s="17" t="s">
        <v>12</v>
      </c>
      <c r="C31" s="21" t="s">
        <v>13</v>
      </c>
    </row>
    <row r="32" spans="1:3" s="12" customFormat="1">
      <c r="A32" s="11"/>
      <c r="B32" s="22"/>
      <c r="C32" s="23"/>
    </row>
    <row r="33" spans="1:4" s="12" customFormat="1">
      <c r="A33" s="11"/>
      <c r="B33" s="22"/>
      <c r="C33" s="23"/>
    </row>
    <row r="34" spans="1:4" s="12" customFormat="1">
      <c r="A34" s="11"/>
      <c r="B34" s="22"/>
      <c r="C34" s="23"/>
    </row>
    <row r="35" spans="1:4" s="10" customFormat="1" ht="14.25">
      <c r="A35" s="9" t="s">
        <v>14</v>
      </c>
      <c r="B35" s="9"/>
      <c r="C35" s="9"/>
    </row>
    <row r="36" spans="1:4" s="10" customFormat="1" ht="14.25">
      <c r="A36" s="9"/>
      <c r="B36" s="9"/>
      <c r="C36" s="9"/>
      <c r="D36" s="130"/>
    </row>
    <row r="37" spans="1:4" s="12" customFormat="1" ht="13.5" thickBot="1">
      <c r="A37" s="11"/>
      <c r="B37" s="11"/>
      <c r="C37" s="11"/>
      <c r="D37" s="131"/>
    </row>
    <row r="38" spans="1:4" s="26" customFormat="1" ht="12.75" customHeight="1">
      <c r="A38" s="116" t="s">
        <v>15</v>
      </c>
      <c r="B38" s="117" t="s">
        <v>329</v>
      </c>
      <c r="C38" s="118"/>
      <c r="D38" s="119" t="s">
        <v>16</v>
      </c>
    </row>
    <row r="39" spans="1:4" s="26" customFormat="1">
      <c r="A39" s="120"/>
      <c r="B39" s="35"/>
      <c r="C39" s="121"/>
      <c r="D39" s="122"/>
    </row>
    <row r="40" spans="1:4" s="12" customFormat="1">
      <c r="A40" s="120" t="s">
        <v>336</v>
      </c>
      <c r="B40" s="35" t="s">
        <v>85</v>
      </c>
      <c r="C40" s="123"/>
      <c r="D40" s="124">
        <f>REKAPITULACIJA!C37</f>
        <v>0</v>
      </c>
    </row>
    <row r="41" spans="1:4" s="12" customFormat="1">
      <c r="A41" s="120"/>
      <c r="B41" s="35"/>
      <c r="C41" s="123"/>
      <c r="D41" s="125"/>
    </row>
    <row r="42" spans="1:4" s="26" customFormat="1">
      <c r="A42" s="120" t="s">
        <v>87</v>
      </c>
      <c r="B42" s="35" t="s">
        <v>17</v>
      </c>
      <c r="C42" s="113"/>
      <c r="D42" s="124">
        <f>REKAPITULACIJA!C59+SUM(REKAPITULACIJA!F88:K88)+SUM(REKAPITULACIJA!F96:K96)</f>
        <v>0</v>
      </c>
    </row>
    <row r="43" spans="1:4" s="26" customFormat="1">
      <c r="A43" s="120"/>
      <c r="B43" s="35"/>
      <c r="C43" s="113"/>
      <c r="D43" s="124"/>
    </row>
    <row r="44" spans="1:4" s="26" customFormat="1">
      <c r="A44" s="120" t="s">
        <v>52</v>
      </c>
      <c r="B44" s="35" t="s">
        <v>18</v>
      </c>
      <c r="C44" s="113"/>
      <c r="D44" s="124">
        <f>REKAPITULACIJA!C74+REKAPITULACIJA!E88+REKAPITULACIJA!E96</f>
        <v>0</v>
      </c>
    </row>
    <row r="45" spans="1:4" s="26" customFormat="1">
      <c r="A45" s="120"/>
      <c r="B45" s="35"/>
      <c r="C45" s="113"/>
      <c r="D45" s="124"/>
    </row>
    <row r="46" spans="1:4" s="12" customFormat="1">
      <c r="A46" s="120" t="s">
        <v>72</v>
      </c>
      <c r="B46" s="35" t="s">
        <v>19</v>
      </c>
      <c r="C46" s="126"/>
      <c r="D46" s="124">
        <f>REKAPITULACIJA!C101</f>
        <v>0</v>
      </c>
    </row>
    <row r="47" spans="1:4" s="12" customFormat="1">
      <c r="A47" s="120"/>
      <c r="B47" s="35"/>
      <c r="C47" s="126"/>
      <c r="D47" s="124"/>
    </row>
    <row r="48" spans="1:4" s="12" customFormat="1" ht="13.5" thickBot="1">
      <c r="A48" s="120" t="s">
        <v>122</v>
      </c>
      <c r="B48" s="127" t="s">
        <v>342</v>
      </c>
      <c r="C48" s="128">
        <v>7.0000000000000007E-2</v>
      </c>
      <c r="D48" s="129">
        <f>SUM(D40:D46)*C48</f>
        <v>0</v>
      </c>
    </row>
    <row r="49" spans="1:4" s="26" customFormat="1">
      <c r="A49" s="120"/>
      <c r="B49" s="25"/>
      <c r="C49" s="27"/>
      <c r="D49" s="113"/>
    </row>
    <row r="50" spans="1:4" s="26" customFormat="1" ht="25.5" customHeight="1">
      <c r="A50" s="120"/>
      <c r="B50" s="141" t="s">
        <v>343</v>
      </c>
      <c r="C50" s="142"/>
      <c r="D50" s="143">
        <f>SUM(D40:D48)</f>
        <v>0</v>
      </c>
    </row>
    <row r="51" spans="1:4" s="26" customFormat="1" ht="18.75" customHeight="1">
      <c r="A51" s="30"/>
      <c r="B51" s="11" t="s">
        <v>20</v>
      </c>
      <c r="C51" s="29"/>
      <c r="D51" s="132"/>
    </row>
    <row r="52" spans="1:4" s="26" customFormat="1" ht="21.75" customHeight="1">
      <c r="A52" s="30"/>
      <c r="B52" s="11" t="s">
        <v>21</v>
      </c>
      <c r="C52" s="28"/>
      <c r="D52" s="126">
        <f>ROUND(-D50*D51,2)</f>
        <v>0</v>
      </c>
    </row>
    <row r="53" spans="1:4" s="26" customFormat="1" ht="14.25">
      <c r="A53" s="31"/>
      <c r="B53" s="32" t="s">
        <v>22</v>
      </c>
      <c r="C53" s="33"/>
      <c r="D53" s="33">
        <f>D50+D52</f>
        <v>0</v>
      </c>
    </row>
    <row r="54" spans="1:4" s="26" customFormat="1">
      <c r="A54" s="24"/>
      <c r="B54" s="25"/>
      <c r="C54" s="27"/>
      <c r="D54" s="113"/>
    </row>
    <row r="55" spans="1:4" s="26" customFormat="1" ht="12" customHeight="1">
      <c r="A55" s="24"/>
      <c r="B55" s="11" t="s">
        <v>23</v>
      </c>
      <c r="C55" s="639">
        <v>9.5000000000000001E-2</v>
      </c>
      <c r="D55" s="126">
        <f>+D53*C55</f>
        <v>0</v>
      </c>
    </row>
    <row r="56" spans="1:4" ht="14.25">
      <c r="B56" s="32" t="s">
        <v>24</v>
      </c>
      <c r="C56" s="33"/>
      <c r="D56" s="33">
        <f>D53+D55</f>
        <v>0</v>
      </c>
    </row>
    <row r="61" spans="1:4" s="10" customFormat="1" ht="14.25">
      <c r="A61" s="9" t="s">
        <v>1098</v>
      </c>
      <c r="B61" s="9"/>
      <c r="C61" s="9"/>
    </row>
    <row r="62" spans="1:4" s="10" customFormat="1" ht="14.25">
      <c r="A62" s="9"/>
      <c r="B62" s="9"/>
      <c r="C62" s="9"/>
      <c r="D62" s="130"/>
    </row>
    <row r="63" spans="1:4" s="12" customFormat="1">
      <c r="A63" s="380"/>
      <c r="B63" s="381" t="s">
        <v>1099</v>
      </c>
      <c r="C63" s="380"/>
      <c r="D63" s="382"/>
    </row>
    <row r="64" spans="1:4" s="12" customFormat="1" ht="13.5" thickBot="1">
      <c r="A64" s="11"/>
      <c r="B64" s="114"/>
      <c r="C64" s="11"/>
      <c r="D64" s="131"/>
    </row>
    <row r="65" spans="1:4" s="26" customFormat="1" ht="12.75" customHeight="1">
      <c r="A65" s="116" t="s">
        <v>15</v>
      </c>
      <c r="B65" s="117" t="s">
        <v>329</v>
      </c>
      <c r="C65" s="118"/>
      <c r="D65" s="119" t="s">
        <v>16</v>
      </c>
    </row>
    <row r="66" spans="1:4" s="26" customFormat="1">
      <c r="A66" s="120"/>
      <c r="B66" s="35"/>
      <c r="C66" s="121"/>
      <c r="D66" s="122"/>
    </row>
    <row r="67" spans="1:4" s="12" customFormat="1">
      <c r="A67" s="120" t="s">
        <v>336</v>
      </c>
      <c r="B67" s="35" t="s">
        <v>85</v>
      </c>
      <c r="C67" s="123"/>
      <c r="D67" s="124">
        <f>'A.1 Pripravljalna'!G60+'A.2 Rusitvena - odstranitvena'!G65</f>
        <v>0</v>
      </c>
    </row>
    <row r="68" spans="1:4" s="12" customFormat="1">
      <c r="A68" s="120"/>
      <c r="B68" s="35"/>
      <c r="C68" s="123"/>
      <c r="D68" s="125"/>
    </row>
    <row r="69" spans="1:4" s="26" customFormat="1">
      <c r="A69" s="120" t="s">
        <v>87</v>
      </c>
      <c r="B69" s="35" t="s">
        <v>17</v>
      </c>
      <c r="C69" s="113"/>
      <c r="D69" s="124">
        <f>SUM(REKAPITULACIJA!J59:K59)+SUM(REKAPITULACIJA!J88:K88)+SUM(REKAPITULACIJA!J96:K96)</f>
        <v>0</v>
      </c>
    </row>
    <row r="70" spans="1:4" s="26" customFormat="1">
      <c r="A70" s="120"/>
      <c r="B70" s="35"/>
      <c r="C70" s="113"/>
      <c r="D70" s="124"/>
    </row>
    <row r="71" spans="1:4" s="26" customFormat="1">
      <c r="A71" s="120" t="s">
        <v>52</v>
      </c>
      <c r="B71" s="35" t="s">
        <v>18</v>
      </c>
      <c r="C71" s="113"/>
      <c r="D71" s="124">
        <f>REKAPITULACIJA!E74+REKAPITULACIJA!E88</f>
        <v>0</v>
      </c>
    </row>
    <row r="72" spans="1:4" s="26" customFormat="1">
      <c r="A72" s="120"/>
      <c r="B72" s="35"/>
      <c r="C72" s="113"/>
      <c r="D72" s="124"/>
    </row>
    <row r="73" spans="1:4" s="26" customFormat="1">
      <c r="A73" s="120" t="s">
        <v>72</v>
      </c>
      <c r="B73" s="35" t="s">
        <v>19</v>
      </c>
      <c r="C73" s="113"/>
      <c r="D73" s="124">
        <f>'F.1 Zunanja ureditev'!G237+'F.2 Krajinska ureditev'!G115</f>
        <v>0</v>
      </c>
    </row>
    <row r="74" spans="1:4" s="12" customFormat="1">
      <c r="A74" s="120"/>
      <c r="B74" s="35"/>
      <c r="C74" s="126"/>
    </row>
    <row r="75" spans="1:4" s="12" customFormat="1" ht="13.5" thickBot="1">
      <c r="A75" s="120" t="s">
        <v>122</v>
      </c>
      <c r="B75" s="127" t="s">
        <v>342</v>
      </c>
      <c r="C75" s="128">
        <v>7.0000000000000007E-2</v>
      </c>
      <c r="D75" s="129">
        <f>SUM(D67:D73)*C75</f>
        <v>0</v>
      </c>
    </row>
    <row r="76" spans="1:4" s="26" customFormat="1">
      <c r="A76" s="24"/>
      <c r="B76" s="25"/>
      <c r="C76" s="27"/>
      <c r="D76" s="113"/>
    </row>
    <row r="77" spans="1:4" s="26" customFormat="1" ht="22.5" customHeight="1">
      <c r="A77" s="24"/>
      <c r="B77" s="141" t="s">
        <v>343</v>
      </c>
      <c r="C77" s="142"/>
      <c r="D77" s="143">
        <f>SUM(D67:D75)</f>
        <v>0</v>
      </c>
    </row>
    <row r="81" spans="1:4">
      <c r="A81" s="383"/>
      <c r="B81" s="384" t="s">
        <v>1100</v>
      </c>
      <c r="C81" s="383"/>
      <c r="D81" s="385"/>
    </row>
    <row r="82" spans="1:4" ht="13.5" thickBot="1">
      <c r="A82" s="11"/>
      <c r="B82" s="114"/>
      <c r="C82" s="11"/>
      <c r="D82" s="131"/>
    </row>
    <row r="83" spans="1:4">
      <c r="A83" s="116" t="s">
        <v>15</v>
      </c>
      <c r="B83" s="117" t="s">
        <v>329</v>
      </c>
      <c r="C83" s="118"/>
      <c r="D83" s="119" t="s">
        <v>16</v>
      </c>
    </row>
    <row r="84" spans="1:4">
      <c r="A84" s="120"/>
      <c r="B84" s="35"/>
      <c r="C84" s="121"/>
      <c r="D84" s="122"/>
    </row>
    <row r="85" spans="1:4">
      <c r="A85" s="120" t="s">
        <v>336</v>
      </c>
      <c r="B85" s="35" t="s">
        <v>85</v>
      </c>
      <c r="C85" s="123"/>
      <c r="D85" s="124">
        <f>'A.1 Pripravljalna'!G61+'A.2 Rusitvena - odstranitvena'!G66</f>
        <v>0</v>
      </c>
    </row>
    <row r="86" spans="1:4">
      <c r="A86" s="120"/>
      <c r="B86" s="35"/>
      <c r="C86" s="123"/>
      <c r="D86" s="125"/>
    </row>
    <row r="87" spans="1:4">
      <c r="A87" s="120" t="s">
        <v>87</v>
      </c>
      <c r="B87" s="35" t="s">
        <v>17</v>
      </c>
      <c r="C87" s="123"/>
      <c r="D87" s="124">
        <f>SUM(REKAPITULACIJA!F59:I59)+SUM(REKAPITULACIJA!F96:I96)+SUM(REKAPITULACIJA!F88:I88)</f>
        <v>0</v>
      </c>
    </row>
    <row r="88" spans="1:4">
      <c r="A88" s="120"/>
      <c r="B88" s="35"/>
      <c r="C88" s="123"/>
      <c r="D88" s="124"/>
    </row>
    <row r="89" spans="1:4">
      <c r="A89" s="120" t="s">
        <v>52</v>
      </c>
      <c r="B89" s="35" t="s">
        <v>18</v>
      </c>
      <c r="C89" s="123"/>
      <c r="D89" s="387" t="s">
        <v>1101</v>
      </c>
    </row>
    <row r="90" spans="1:4">
      <c r="A90" s="120"/>
      <c r="B90" s="35"/>
      <c r="C90" s="123"/>
      <c r="D90" s="125"/>
    </row>
    <row r="91" spans="1:4">
      <c r="A91" s="120" t="s">
        <v>72</v>
      </c>
      <c r="B91" s="35" t="s">
        <v>19</v>
      </c>
      <c r="C91" s="123"/>
      <c r="D91" s="124">
        <f>'F.1 Zunanja ureditev'!G238+'F.2 Krajinska ureditev'!G116</f>
        <v>0</v>
      </c>
    </row>
    <row r="92" spans="1:4">
      <c r="A92" s="120"/>
      <c r="B92" s="35"/>
      <c r="C92" s="126"/>
      <c r="D92" s="124"/>
    </row>
    <row r="93" spans="1:4" ht="13.5" thickBot="1">
      <c r="A93" s="120" t="s">
        <v>122</v>
      </c>
      <c r="B93" s="127" t="s">
        <v>342</v>
      </c>
      <c r="C93" s="128">
        <v>7.0000000000000007E-2</v>
      </c>
      <c r="D93" s="129">
        <f>SUM(D85:D92)*C93</f>
        <v>0</v>
      </c>
    </row>
    <row r="94" spans="1:4">
      <c r="A94" s="24"/>
      <c r="B94" s="25"/>
      <c r="C94" s="27"/>
      <c r="D94" s="113"/>
    </row>
    <row r="95" spans="1:4" ht="21.75" customHeight="1">
      <c r="A95" s="24"/>
      <c r="B95" s="141" t="s">
        <v>343</v>
      </c>
      <c r="C95" s="142"/>
      <c r="D95" s="143">
        <f>SUM(D85:D93)</f>
        <v>0</v>
      </c>
    </row>
    <row r="98" spans="1:4" ht="21" customHeight="1">
      <c r="A98" s="1270"/>
      <c r="B98" s="1270" t="s">
        <v>5826</v>
      </c>
      <c r="C98" s="1270"/>
      <c r="D98" s="1271">
        <f>D77+D95</f>
        <v>0</v>
      </c>
    </row>
  </sheetData>
  <sheetProtection formatRows="0"/>
  <pageMargins left="0.70866141732283472" right="0.51181102362204722" top="0.74803149606299213" bottom="0.74803149606299213" header="0.31496062992125984" footer="0.31496062992125984"/>
  <pageSetup paperSize="9" scale="69" fitToHeight="2" orientation="portrait" r:id="rId1"/>
  <headerFooter>
    <oddFooter>&amp;L&amp;"Verdana,Poševno"&amp;K00-049Naslovna stran ponudbenega predračuna s skupno rekapitulacijo&amp;R&amp;"Verdana,Poševno"&amp;K00-049&amp;P / &amp;N</oddFooter>
  </headerFooter>
  <rowBreaks count="1" manualBreakCount="1">
    <brk id="59" max="3"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AMK486"/>
  <sheetViews>
    <sheetView view="pageBreakPreview" zoomScale="85" zoomScaleNormal="100" zoomScaleSheetLayoutView="85" workbookViewId="0">
      <selection activeCell="F155" sqref="F155"/>
    </sheetView>
  </sheetViews>
  <sheetFormatPr defaultRowHeight="12.75"/>
  <cols>
    <col min="1" max="1" width="16.85546875" style="232" customWidth="1"/>
    <col min="2" max="2" width="84" style="259" customWidth="1"/>
    <col min="3" max="3" width="11.5703125" style="230" customWidth="1"/>
    <col min="4" max="4" width="6.140625" style="228" customWidth="1"/>
    <col min="5" max="5" width="11.28515625" style="229" customWidth="1"/>
    <col min="6" max="6" width="12.28515625" style="468" customWidth="1"/>
    <col min="7" max="7" width="16.7109375" style="468" customWidth="1"/>
    <col min="8" max="8" width="8.7109375" style="209" customWidth="1"/>
    <col min="9" max="9" width="11" style="209" customWidth="1"/>
    <col min="10" max="10" width="7.42578125" style="210" customWidth="1"/>
    <col min="11" max="1025" width="9.140625" style="211" customWidth="1"/>
  </cols>
  <sheetData>
    <row r="2" spans="1:7">
      <c r="A2" s="367" t="s">
        <v>8</v>
      </c>
      <c r="B2" s="359" t="s">
        <v>9</v>
      </c>
      <c r="C2" s="359"/>
      <c r="D2" s="361"/>
      <c r="E2" s="368"/>
      <c r="F2" s="443"/>
      <c r="G2" s="443"/>
    </row>
    <row r="3" spans="1:7" s="212" customFormat="1">
      <c r="A3" s="367" t="s">
        <v>130</v>
      </c>
      <c r="B3" s="359" t="str">
        <f>'NASLOVNA STRAN'!$C$30</f>
        <v>Gradnja stanovanjske soseske Dečkovo naselje - DN 10</v>
      </c>
      <c r="C3" s="359"/>
      <c r="D3" s="361"/>
      <c r="E3" s="368"/>
      <c r="F3" s="443"/>
      <c r="G3" s="443"/>
    </row>
    <row r="4" spans="1:7" s="212" customFormat="1">
      <c r="A4" s="367" t="s">
        <v>131</v>
      </c>
      <c r="B4" s="442">
        <f>'NASLOVNA STRAN'!$C$13</f>
        <v>0</v>
      </c>
      <c r="C4" s="359"/>
      <c r="D4" s="361"/>
      <c r="E4" s="368"/>
      <c r="F4" s="443"/>
      <c r="G4" s="443"/>
    </row>
    <row r="5" spans="1:7" s="212" customFormat="1">
      <c r="A5" s="367"/>
      <c r="B5" s="359"/>
      <c r="C5" s="359"/>
      <c r="D5" s="361"/>
      <c r="E5" s="368"/>
      <c r="F5" s="443"/>
      <c r="G5" s="443"/>
    </row>
    <row r="6" spans="1:7" s="212" customFormat="1">
      <c r="A6" s="213" t="s">
        <v>87</v>
      </c>
      <c r="B6" s="214" t="s">
        <v>88</v>
      </c>
      <c r="C6" s="214"/>
      <c r="D6" s="215"/>
      <c r="E6" s="216"/>
      <c r="F6" s="463"/>
      <c r="G6" s="463"/>
    </row>
    <row r="7" spans="1:7" s="212" customFormat="1">
      <c r="A7" s="367"/>
      <c r="B7" s="359"/>
      <c r="C7" s="359"/>
      <c r="D7" s="361"/>
      <c r="E7" s="368"/>
      <c r="F7" s="443"/>
      <c r="G7" s="443"/>
    </row>
    <row r="8" spans="1:7" s="212" customFormat="1">
      <c r="A8" s="213" t="s">
        <v>43</v>
      </c>
      <c r="B8" s="214" t="s">
        <v>32</v>
      </c>
      <c r="C8" s="214"/>
      <c r="D8" s="215"/>
      <c r="E8" s="216"/>
      <c r="F8" s="463"/>
      <c r="G8" s="463"/>
    </row>
    <row r="9" spans="1:7">
      <c r="A9" s="217"/>
      <c r="B9" s="650"/>
      <c r="C9" s="219"/>
      <c r="D9" s="220"/>
      <c r="E9" s="220"/>
      <c r="F9" s="464"/>
      <c r="G9" s="465"/>
    </row>
    <row r="10" spans="1:7" ht="38.25">
      <c r="A10" s="83" t="s">
        <v>132</v>
      </c>
      <c r="B10" s="221" t="s">
        <v>133</v>
      </c>
      <c r="C10" s="222" t="s">
        <v>134</v>
      </c>
      <c r="D10" s="203" t="s">
        <v>140</v>
      </c>
      <c r="E10" s="204" t="s">
        <v>136</v>
      </c>
      <c r="F10" s="453" t="s">
        <v>237</v>
      </c>
      <c r="G10" s="453" t="s">
        <v>238</v>
      </c>
    </row>
    <row r="11" spans="1:7" ht="42" customHeight="1">
      <c r="A11" s="223"/>
      <c r="B11" s="2975" t="s">
        <v>5147</v>
      </c>
      <c r="C11" s="2975"/>
      <c r="D11" s="2975"/>
      <c r="E11" s="2088"/>
      <c r="F11" s="2089"/>
      <c r="G11" s="2090"/>
    </row>
    <row r="12" spans="1:7">
      <c r="A12" s="105"/>
      <c r="B12" s="91"/>
      <c r="C12" s="2091"/>
      <c r="D12" s="566"/>
      <c r="E12" s="566"/>
      <c r="F12" s="567"/>
      <c r="G12" s="2092"/>
    </row>
    <row r="13" spans="1:7">
      <c r="A13" s="105"/>
      <c r="B13" s="1250" t="s">
        <v>3230</v>
      </c>
      <c r="C13" s="2093"/>
      <c r="D13" s="1179"/>
      <c r="E13" s="566"/>
      <c r="F13" s="567"/>
      <c r="G13" s="2092"/>
    </row>
    <row r="14" spans="1:7" ht="18" customHeight="1">
      <c r="A14" s="105"/>
      <c r="B14" s="2908" t="s">
        <v>2295</v>
      </c>
      <c r="C14" s="2908"/>
      <c r="D14" s="2908"/>
      <c r="E14" s="566"/>
      <c r="F14" s="567"/>
      <c r="G14" s="2092"/>
    </row>
    <row r="15" spans="1:7" ht="27.6" customHeight="1">
      <c r="A15" s="105"/>
      <c r="B15" s="2908" t="s">
        <v>5148</v>
      </c>
      <c r="C15" s="2908"/>
      <c r="D15" s="2908"/>
      <c r="E15" s="566"/>
      <c r="F15" s="567"/>
      <c r="G15" s="2092"/>
    </row>
    <row r="16" spans="1:7">
      <c r="A16" s="105"/>
      <c r="B16" s="91"/>
      <c r="C16" s="2091"/>
      <c r="D16" s="566"/>
      <c r="E16" s="566"/>
      <c r="F16" s="567"/>
      <c r="G16" s="2092"/>
    </row>
    <row r="17" spans="1:7">
      <c r="A17" s="105"/>
      <c r="B17" s="91"/>
      <c r="C17" s="2091"/>
      <c r="D17" s="566"/>
      <c r="E17" s="566"/>
      <c r="F17" s="567"/>
      <c r="G17" s="2092"/>
    </row>
    <row r="18" spans="1:7" ht="13.15" customHeight="1">
      <c r="A18" s="227"/>
      <c r="B18" s="2976" t="s">
        <v>143</v>
      </c>
      <c r="C18" s="2976"/>
      <c r="D18" s="2094"/>
      <c r="E18" s="2095"/>
      <c r="F18" s="2092"/>
      <c r="G18" s="2092"/>
    </row>
    <row r="19" spans="1:7" s="96" customFormat="1" ht="21" customHeight="1">
      <c r="A19" s="227"/>
      <c r="B19" s="2913" t="s">
        <v>171</v>
      </c>
      <c r="C19" s="2913"/>
      <c r="D19" s="2094"/>
      <c r="E19" s="2095"/>
      <c r="F19" s="2092"/>
      <c r="G19" s="2092"/>
    </row>
    <row r="20" spans="1:7" s="96" customFormat="1" ht="85.9" customHeight="1">
      <c r="A20" s="227"/>
      <c r="B20" s="2904" t="s">
        <v>5149</v>
      </c>
      <c r="C20" s="2904"/>
      <c r="D20" s="2904"/>
      <c r="E20" s="2095"/>
      <c r="F20" s="2092"/>
      <c r="G20" s="2092"/>
    </row>
    <row r="21" spans="1:7" s="96" customFormat="1" ht="18.600000000000001" customHeight="1">
      <c r="A21" s="227"/>
      <c r="B21" s="2904" t="s">
        <v>3401</v>
      </c>
      <c r="C21" s="2904"/>
      <c r="D21" s="2096"/>
      <c r="E21" s="2095"/>
      <c r="F21" s="2092"/>
      <c r="G21" s="2092"/>
    </row>
    <row r="22" spans="1:7" s="96" customFormat="1" ht="46.9" customHeight="1">
      <c r="A22" s="227"/>
      <c r="B22" s="2904" t="s">
        <v>5150</v>
      </c>
      <c r="C22" s="2904"/>
      <c r="D22" s="2904"/>
      <c r="E22" s="2095"/>
      <c r="F22" s="2092"/>
      <c r="G22" s="2092"/>
    </row>
    <row r="23" spans="1:7" s="96" customFormat="1" ht="48" customHeight="1">
      <c r="A23" s="227"/>
      <c r="B23" s="2904" t="s">
        <v>5150</v>
      </c>
      <c r="C23" s="2904"/>
      <c r="D23" s="2904"/>
      <c r="E23" s="2095"/>
      <c r="F23" s="2092"/>
      <c r="G23" s="2092"/>
    </row>
    <row r="24" spans="1:7" s="96" customFormat="1" ht="50.45" customHeight="1">
      <c r="A24" s="227"/>
      <c r="B24" s="2904" t="s">
        <v>244</v>
      </c>
      <c r="C24" s="2904"/>
      <c r="D24" s="2904"/>
      <c r="E24" s="2095"/>
      <c r="F24" s="2092"/>
      <c r="G24" s="2092"/>
    </row>
    <row r="25" spans="1:7" s="96" customFormat="1" ht="35.450000000000003" customHeight="1">
      <c r="A25" s="227"/>
      <c r="B25" s="2913" t="s">
        <v>245</v>
      </c>
      <c r="C25" s="2913"/>
      <c r="D25" s="2913"/>
      <c r="E25" s="2095"/>
      <c r="F25" s="2092"/>
      <c r="G25" s="2092"/>
    </row>
    <row r="26" spans="1:7" s="96" customFormat="1" ht="91.9" customHeight="1">
      <c r="A26" s="227"/>
      <c r="B26" s="2904" t="s">
        <v>5151</v>
      </c>
      <c r="C26" s="2904"/>
      <c r="D26" s="2904"/>
      <c r="E26" s="2095"/>
      <c r="F26" s="2092"/>
      <c r="G26" s="2092"/>
    </row>
    <row r="27" spans="1:7" s="96" customFormat="1" ht="19.149999999999999" customHeight="1">
      <c r="A27" s="233"/>
      <c r="B27" s="2913" t="s">
        <v>5152</v>
      </c>
      <c r="C27" s="2913"/>
      <c r="D27" s="2097"/>
      <c r="E27" s="597"/>
      <c r="F27" s="598"/>
      <c r="G27" s="598"/>
    </row>
    <row r="28" spans="1:7" s="96" customFormat="1" ht="190.15" customHeight="1">
      <c r="A28" s="233"/>
      <c r="B28" s="2904" t="s">
        <v>5153</v>
      </c>
      <c r="C28" s="2904"/>
      <c r="D28" s="2904"/>
      <c r="E28" s="597"/>
      <c r="F28" s="598"/>
      <c r="G28" s="598"/>
    </row>
    <row r="29" spans="1:7" s="96" customFormat="1" ht="22.15" customHeight="1">
      <c r="A29" s="233"/>
      <c r="B29" s="2913" t="s">
        <v>5154</v>
      </c>
      <c r="C29" s="2913"/>
      <c r="D29" s="2913"/>
      <c r="E29" s="2098"/>
      <c r="F29" s="598"/>
      <c r="G29" s="598"/>
    </row>
    <row r="30" spans="1:7" s="96" customFormat="1" ht="70.900000000000006" customHeight="1">
      <c r="A30" s="233"/>
      <c r="B30" s="2904" t="s">
        <v>5155</v>
      </c>
      <c r="C30" s="2904"/>
      <c r="D30" s="2904"/>
      <c r="E30" s="597"/>
      <c r="F30" s="598"/>
      <c r="G30" s="598"/>
    </row>
    <row r="31" spans="1:7" s="96" customFormat="1" ht="107.45" customHeight="1">
      <c r="A31" s="233"/>
      <c r="B31" s="2904" t="s">
        <v>5156</v>
      </c>
      <c r="C31" s="2904"/>
      <c r="D31" s="2904"/>
      <c r="E31" s="597"/>
      <c r="F31" s="598"/>
      <c r="G31" s="598"/>
    </row>
    <row r="32" spans="1:7" s="96" customFormat="1" ht="13.15" customHeight="1">
      <c r="A32" s="233"/>
      <c r="B32" s="2904" t="s">
        <v>5157</v>
      </c>
      <c r="C32" s="2904"/>
      <c r="D32" s="2099"/>
      <c r="E32" s="597"/>
      <c r="F32" s="598"/>
      <c r="G32" s="598"/>
    </row>
    <row r="33" spans="1:7" s="96" customFormat="1" ht="55.15" customHeight="1">
      <c r="A33" s="233"/>
      <c r="B33" s="2904" t="s">
        <v>5158</v>
      </c>
      <c r="C33" s="2904"/>
      <c r="D33" s="2904"/>
      <c r="E33" s="597"/>
      <c r="F33" s="598"/>
      <c r="G33" s="598"/>
    </row>
    <row r="34" spans="1:7" s="96" customFormat="1" ht="21.6" customHeight="1">
      <c r="A34" s="233"/>
      <c r="B34" s="2913" t="s">
        <v>5159</v>
      </c>
      <c r="C34" s="2913"/>
      <c r="D34" s="2913"/>
      <c r="E34" s="2098"/>
      <c r="F34" s="598"/>
      <c r="G34" s="598"/>
    </row>
    <row r="35" spans="1:7" s="96" customFormat="1" ht="80.45" customHeight="1">
      <c r="A35" s="233"/>
      <c r="B35" s="2904" t="s">
        <v>5160</v>
      </c>
      <c r="C35" s="2904"/>
      <c r="D35" s="2904"/>
      <c r="E35" s="597"/>
      <c r="F35" s="598"/>
      <c r="G35" s="598"/>
    </row>
    <row r="36" spans="1:7" s="96" customFormat="1" ht="67.150000000000006" customHeight="1">
      <c r="A36" s="233"/>
      <c r="B36" s="2904" t="s">
        <v>5161</v>
      </c>
      <c r="C36" s="2904"/>
      <c r="D36" s="2904"/>
      <c r="E36" s="597"/>
      <c r="F36" s="598"/>
      <c r="G36" s="598"/>
    </row>
    <row r="37" spans="1:7" s="96" customFormat="1" ht="21.6" customHeight="1">
      <c r="A37" s="233"/>
      <c r="B37" s="2913" t="s">
        <v>5162</v>
      </c>
      <c r="C37" s="2913"/>
      <c r="D37" s="2913"/>
      <c r="E37" s="597"/>
      <c r="F37" s="598"/>
      <c r="G37" s="598"/>
    </row>
    <row r="38" spans="1:7" s="96" customFormat="1" ht="52.9" customHeight="1">
      <c r="A38" s="233"/>
      <c r="B38" s="2904" t="s">
        <v>5163</v>
      </c>
      <c r="C38" s="2904"/>
      <c r="D38" s="2904"/>
      <c r="E38" s="597"/>
      <c r="F38" s="598"/>
      <c r="G38" s="598"/>
    </row>
    <row r="39" spans="1:7" s="96" customFormat="1" ht="47.45" customHeight="1">
      <c r="A39" s="233"/>
      <c r="B39" s="2904" t="s">
        <v>5164</v>
      </c>
      <c r="C39" s="2904"/>
      <c r="D39" s="2904"/>
      <c r="E39" s="597"/>
      <c r="F39" s="598"/>
      <c r="G39" s="598"/>
    </row>
    <row r="40" spans="1:7" s="96" customFormat="1" ht="24" customHeight="1">
      <c r="A40" s="233"/>
      <c r="B40" s="2913" t="s">
        <v>5165</v>
      </c>
      <c r="C40" s="2913"/>
      <c r="D40" s="2913"/>
      <c r="E40" s="597"/>
      <c r="F40" s="598"/>
      <c r="G40" s="598"/>
    </row>
    <row r="41" spans="1:7" s="96" customFormat="1" ht="53.45" customHeight="1">
      <c r="A41" s="233"/>
      <c r="B41" s="2904" t="s">
        <v>5166</v>
      </c>
      <c r="C41" s="2904"/>
      <c r="D41" s="2904"/>
      <c r="E41" s="597"/>
      <c r="F41" s="598"/>
      <c r="G41" s="598"/>
    </row>
    <row r="42" spans="1:7" s="96" customFormat="1" ht="28.15" customHeight="1">
      <c r="A42" s="233"/>
      <c r="B42" s="2904" t="s">
        <v>5167</v>
      </c>
      <c r="C42" s="2904"/>
      <c r="D42" s="2904"/>
      <c r="E42" s="597"/>
      <c r="F42" s="598"/>
      <c r="G42" s="598"/>
    </row>
    <row r="43" spans="1:7" s="96" customFormat="1" ht="20.45" customHeight="1">
      <c r="A43" s="233"/>
      <c r="B43" s="2913" t="s">
        <v>5168</v>
      </c>
      <c r="C43" s="2913"/>
      <c r="D43" s="2913"/>
      <c r="E43" s="597"/>
      <c r="F43" s="598"/>
      <c r="G43" s="598"/>
    </row>
    <row r="44" spans="1:7" s="96" customFormat="1" ht="133.15" customHeight="1">
      <c r="A44" s="233"/>
      <c r="B44" s="2904" t="s">
        <v>5169</v>
      </c>
      <c r="C44" s="2904"/>
      <c r="D44" s="2904"/>
      <c r="E44" s="597"/>
      <c r="F44" s="598"/>
      <c r="G44" s="598"/>
    </row>
    <row r="45" spans="1:7" s="96" customFormat="1" ht="84" customHeight="1">
      <c r="A45" s="233"/>
      <c r="B45" s="2904" t="s">
        <v>5170</v>
      </c>
      <c r="C45" s="2904"/>
      <c r="D45" s="2904"/>
      <c r="E45" s="597"/>
      <c r="F45" s="598"/>
      <c r="G45" s="598"/>
    </row>
    <row r="46" spans="1:7" s="96" customFormat="1" ht="92.45" customHeight="1">
      <c r="A46" s="233"/>
      <c r="B46" s="2904" t="s">
        <v>5171</v>
      </c>
      <c r="C46" s="2904"/>
      <c r="D46" s="2904"/>
      <c r="E46" s="597"/>
      <c r="F46" s="598"/>
      <c r="G46" s="598"/>
    </row>
    <row r="47" spans="1:7" s="96" customFormat="1" ht="14.45" customHeight="1">
      <c r="A47" s="233"/>
      <c r="B47" s="2904" t="s">
        <v>5172</v>
      </c>
      <c r="C47" s="2904"/>
      <c r="D47" s="2904"/>
      <c r="E47" s="597"/>
      <c r="F47" s="598"/>
      <c r="G47" s="598"/>
    </row>
    <row r="48" spans="1:7" s="96" customFormat="1" ht="182.45" customHeight="1">
      <c r="A48" s="233"/>
      <c r="B48" s="2904"/>
      <c r="C48" s="2904"/>
      <c r="D48" s="2904"/>
      <c r="E48" s="597"/>
      <c r="F48" s="598"/>
      <c r="G48" s="598"/>
    </row>
    <row r="49" spans="1:7" s="96" customFormat="1" ht="116.45" customHeight="1">
      <c r="A49" s="233"/>
      <c r="B49" s="2904"/>
      <c r="C49" s="2904"/>
      <c r="D49" s="2904"/>
      <c r="E49" s="597"/>
      <c r="F49" s="598"/>
      <c r="G49" s="598"/>
    </row>
    <row r="50" spans="1:7" s="96" customFormat="1" ht="13.15" customHeight="1">
      <c r="A50" s="233"/>
      <c r="B50" s="2913" t="s">
        <v>1518</v>
      </c>
      <c r="C50" s="2913"/>
      <c r="D50" s="2097"/>
      <c r="E50" s="597"/>
      <c r="F50" s="598"/>
      <c r="G50" s="598"/>
    </row>
    <row r="51" spans="1:7" s="96" customFormat="1" ht="43.9" customHeight="1">
      <c r="A51" s="233"/>
      <c r="B51" s="2904" t="s">
        <v>5173</v>
      </c>
      <c r="C51" s="2904"/>
      <c r="D51" s="2904"/>
      <c r="E51" s="597"/>
      <c r="F51" s="598"/>
      <c r="G51" s="598"/>
    </row>
    <row r="52" spans="1:7" s="96" customFormat="1" ht="72" customHeight="1">
      <c r="A52" s="233"/>
      <c r="B52" s="2904" t="s">
        <v>5174</v>
      </c>
      <c r="C52" s="2904"/>
      <c r="D52" s="2904"/>
      <c r="E52" s="597"/>
      <c r="F52" s="598"/>
      <c r="G52" s="598"/>
    </row>
    <row r="53" spans="1:7" s="96" customFormat="1">
      <c r="A53" s="233"/>
      <c r="B53" s="2045"/>
      <c r="C53" s="2086"/>
      <c r="D53" s="2099"/>
      <c r="E53" s="597"/>
      <c r="F53" s="598"/>
      <c r="G53" s="598"/>
    </row>
    <row r="54" spans="1:7" s="96" customFormat="1" ht="17.45" customHeight="1">
      <c r="A54" s="233"/>
      <c r="B54" s="2977" t="s">
        <v>174</v>
      </c>
      <c r="C54" s="2977"/>
      <c r="D54" s="2097"/>
      <c r="E54" s="597"/>
      <c r="F54" s="598"/>
      <c r="G54" s="598"/>
    </row>
    <row r="55" spans="1:7" s="96" customFormat="1" ht="22.15" customHeight="1">
      <c r="A55" s="233"/>
      <c r="B55" s="2913" t="s">
        <v>2629</v>
      </c>
      <c r="C55" s="2913"/>
      <c r="D55" s="2097"/>
      <c r="E55" s="597"/>
      <c r="F55" s="598"/>
      <c r="G55" s="598"/>
    </row>
    <row r="56" spans="1:7" s="96" customFormat="1" ht="21" customHeight="1">
      <c r="A56" s="233"/>
      <c r="B56" s="2913" t="s">
        <v>3247</v>
      </c>
      <c r="C56" s="2913"/>
      <c r="D56" s="2097"/>
      <c r="E56" s="597"/>
      <c r="F56" s="598"/>
      <c r="G56" s="598"/>
    </row>
    <row r="57" spans="1:7" s="96" customFormat="1" ht="176.45" customHeight="1">
      <c r="A57" s="233"/>
      <c r="B57" s="2904" t="s">
        <v>5175</v>
      </c>
      <c r="C57" s="2904"/>
      <c r="D57" s="2904"/>
      <c r="E57" s="597"/>
      <c r="F57" s="598"/>
      <c r="G57" s="598"/>
    </row>
    <row r="58" spans="1:7" s="96" customFormat="1" ht="16.149999999999999" customHeight="1">
      <c r="A58" s="233"/>
      <c r="B58" s="2913" t="s">
        <v>5176</v>
      </c>
      <c r="C58" s="2913"/>
      <c r="D58" s="2097"/>
      <c r="E58" s="597"/>
      <c r="F58" s="598"/>
      <c r="G58" s="598"/>
    </row>
    <row r="59" spans="1:7" s="96" customFormat="1" ht="62.45" customHeight="1">
      <c r="A59" s="233"/>
      <c r="B59" s="2904" t="s">
        <v>5177</v>
      </c>
      <c r="C59" s="2904"/>
      <c r="D59" s="2904"/>
      <c r="E59" s="597"/>
      <c r="F59" s="598"/>
      <c r="G59" s="598"/>
    </row>
    <row r="60" spans="1:7" s="96" customFormat="1" ht="40.9" customHeight="1">
      <c r="A60" s="233"/>
      <c r="B60" s="2980" t="s">
        <v>5178</v>
      </c>
      <c r="C60" s="2980"/>
      <c r="D60" s="2980"/>
      <c r="E60" s="597"/>
      <c r="F60" s="598"/>
      <c r="G60" s="598"/>
    </row>
    <row r="61" spans="1:7" s="96" customFormat="1" ht="136.15" customHeight="1">
      <c r="A61" s="233"/>
      <c r="B61" s="2980" t="s">
        <v>5179</v>
      </c>
      <c r="C61" s="2980"/>
      <c r="D61" s="2980"/>
      <c r="E61" s="597"/>
      <c r="F61" s="598"/>
      <c r="G61" s="598"/>
    </row>
    <row r="62" spans="1:7" s="96" customFormat="1" ht="108.6" customHeight="1">
      <c r="A62" s="233"/>
      <c r="B62" s="2980" t="s">
        <v>5180</v>
      </c>
      <c r="C62" s="2980"/>
      <c r="D62" s="2980"/>
      <c r="E62" s="597"/>
      <c r="F62" s="598"/>
      <c r="G62" s="598"/>
    </row>
    <row r="63" spans="1:7" s="96" customFormat="1" ht="172.9" customHeight="1">
      <c r="A63" s="233"/>
      <c r="B63" s="2980" t="s">
        <v>5181</v>
      </c>
      <c r="C63" s="2980"/>
      <c r="D63" s="2980"/>
      <c r="E63" s="597"/>
      <c r="F63" s="598"/>
      <c r="G63" s="598"/>
    </row>
    <row r="64" spans="1:7" s="96" customFormat="1" ht="18.600000000000001" customHeight="1">
      <c r="A64" s="233"/>
      <c r="B64" s="2960" t="s">
        <v>3255</v>
      </c>
      <c r="C64" s="2960"/>
      <c r="D64" s="2097"/>
      <c r="E64" s="597"/>
      <c r="F64" s="598"/>
      <c r="G64" s="598"/>
    </row>
    <row r="65" spans="1:7" s="96" customFormat="1" ht="43.15" customHeight="1">
      <c r="A65" s="233"/>
      <c r="B65" s="2978" t="s">
        <v>5182</v>
      </c>
      <c r="C65" s="2978"/>
      <c r="D65" s="2978"/>
      <c r="E65" s="597"/>
      <c r="F65" s="598"/>
      <c r="G65" s="598"/>
    </row>
    <row r="66" spans="1:7" s="96" customFormat="1" ht="28.9" customHeight="1">
      <c r="A66" s="233"/>
      <c r="B66" s="2960" t="s">
        <v>5183</v>
      </c>
      <c r="C66" s="2960"/>
      <c r="D66" s="2097"/>
      <c r="E66" s="597"/>
      <c r="F66" s="598"/>
      <c r="G66" s="598"/>
    </row>
    <row r="67" spans="1:7" s="96" customFormat="1" ht="18.600000000000001" customHeight="1">
      <c r="A67" s="233"/>
      <c r="B67" s="2960" t="s">
        <v>5184</v>
      </c>
      <c r="C67" s="2960"/>
      <c r="D67" s="2100"/>
      <c r="E67" s="597"/>
      <c r="F67" s="598"/>
      <c r="G67" s="598"/>
    </row>
    <row r="68" spans="1:7" s="96" customFormat="1" ht="183" hidden="1" customHeight="1">
      <c r="A68" s="233"/>
      <c r="B68" s="2904" t="s">
        <v>3259</v>
      </c>
      <c r="C68" s="2904"/>
      <c r="D68" s="2099"/>
      <c r="E68" s="597"/>
      <c r="F68" s="598"/>
      <c r="G68" s="598"/>
    </row>
    <row r="69" spans="1:7" s="96" customFormat="1" ht="106.15" hidden="1" customHeight="1">
      <c r="A69" s="233"/>
      <c r="B69" s="2904" t="s">
        <v>3260</v>
      </c>
      <c r="C69" s="2904"/>
      <c r="D69" s="2979"/>
      <c r="E69" s="2979"/>
      <c r="F69" s="2979"/>
      <c r="G69" s="2979"/>
    </row>
    <row r="70" spans="1:7" s="96" customFormat="1" ht="127.15" hidden="1" customHeight="1">
      <c r="A70" s="233"/>
      <c r="B70" s="2904"/>
      <c r="C70" s="2904"/>
      <c r="D70" s="2099"/>
      <c r="E70" s="597"/>
      <c r="F70" s="598"/>
      <c r="G70" s="598"/>
    </row>
    <row r="71" spans="1:7" s="96" customFormat="1" ht="92.45" hidden="1" customHeight="1">
      <c r="A71" s="233"/>
      <c r="B71" s="2904" t="s">
        <v>3261</v>
      </c>
      <c r="C71" s="2904"/>
      <c r="D71" s="2099"/>
      <c r="E71" s="597"/>
      <c r="F71" s="598"/>
      <c r="G71" s="598"/>
    </row>
    <row r="72" spans="1:7" s="96" customFormat="1" ht="27.6" customHeight="1">
      <c r="A72" s="233"/>
      <c r="B72" s="2904" t="s">
        <v>5185</v>
      </c>
      <c r="C72" s="2904"/>
      <c r="D72" s="2904"/>
      <c r="E72" s="597"/>
      <c r="F72" s="598"/>
      <c r="G72" s="598"/>
    </row>
    <row r="73" spans="1:7" s="96" customFormat="1" ht="21.6" customHeight="1">
      <c r="A73" s="233"/>
      <c r="B73" s="2913" t="s">
        <v>5186</v>
      </c>
      <c r="C73" s="2913"/>
      <c r="D73" s="2097"/>
      <c r="E73" s="597"/>
      <c r="F73" s="598"/>
      <c r="G73" s="598"/>
    </row>
    <row r="74" spans="1:7" s="96" customFormat="1" ht="137.44999999999999" customHeight="1">
      <c r="A74" s="233"/>
      <c r="B74" s="2904" t="s">
        <v>5187</v>
      </c>
      <c r="C74" s="2904"/>
      <c r="D74" s="2904"/>
      <c r="E74" s="597"/>
      <c r="F74" s="598"/>
      <c r="G74" s="598"/>
    </row>
    <row r="75" spans="1:7" s="96" customFormat="1" ht="238.15" customHeight="1">
      <c r="A75" s="233"/>
      <c r="B75" s="2904" t="s">
        <v>5188</v>
      </c>
      <c r="C75" s="2904"/>
      <c r="D75" s="2904"/>
      <c r="E75" s="597"/>
      <c r="F75" s="598"/>
      <c r="G75" s="598"/>
    </row>
    <row r="76" spans="1:7" s="96" customFormat="1" ht="34.15" customHeight="1">
      <c r="A76" s="233"/>
      <c r="B76" s="2913" t="s">
        <v>5189</v>
      </c>
      <c r="C76" s="2913"/>
      <c r="D76" s="2913"/>
      <c r="E76" s="597"/>
      <c r="F76" s="598"/>
      <c r="G76" s="598"/>
    </row>
    <row r="77" spans="1:7" s="96" customFormat="1" ht="121.9" customHeight="1">
      <c r="A77" s="233"/>
      <c r="B77" s="2904" t="s">
        <v>5190</v>
      </c>
      <c r="C77" s="2904"/>
      <c r="D77" s="2904"/>
      <c r="E77" s="597"/>
      <c r="F77" s="598"/>
      <c r="G77" s="598"/>
    </row>
    <row r="78" spans="1:7" s="96" customFormat="1" ht="22.9" customHeight="1">
      <c r="A78" s="233"/>
      <c r="B78" s="2913" t="s">
        <v>5191</v>
      </c>
      <c r="C78" s="2913"/>
      <c r="D78" s="2913"/>
      <c r="E78" s="597"/>
      <c r="F78" s="598"/>
      <c r="G78" s="598"/>
    </row>
    <row r="79" spans="1:7" s="96" customFormat="1" ht="189.75" customHeight="1">
      <c r="A79" s="233"/>
      <c r="B79" s="2904" t="s">
        <v>5192</v>
      </c>
      <c r="C79" s="2904"/>
      <c r="D79" s="2904"/>
      <c r="E79" s="597"/>
      <c r="F79" s="598"/>
      <c r="G79" s="598"/>
    </row>
    <row r="80" spans="1:7" s="96" customFormat="1" ht="176.45" customHeight="1">
      <c r="A80" s="233"/>
      <c r="B80" s="2980" t="s">
        <v>5193</v>
      </c>
      <c r="C80" s="2980"/>
      <c r="D80" s="2980"/>
      <c r="E80" s="597"/>
      <c r="F80" s="598"/>
      <c r="G80" s="598"/>
    </row>
    <row r="81" spans="1:7" s="96" customFormat="1" ht="26.45" customHeight="1">
      <c r="A81" s="233"/>
      <c r="B81" s="2980" t="s">
        <v>5194</v>
      </c>
      <c r="C81" s="2980"/>
      <c r="D81" s="2980"/>
      <c r="E81" s="597"/>
      <c r="F81" s="598"/>
      <c r="G81" s="598"/>
    </row>
    <row r="82" spans="1:7" s="96" customFormat="1" ht="242.25" customHeight="1">
      <c r="A82" s="233"/>
      <c r="B82" s="2980" t="s">
        <v>5195</v>
      </c>
      <c r="C82" s="2980"/>
      <c r="D82" s="2980"/>
      <c r="E82" s="597"/>
      <c r="F82" s="598"/>
      <c r="G82" s="598"/>
    </row>
    <row r="83" spans="1:7" s="96" customFormat="1" ht="23.45" customHeight="1">
      <c r="A83" s="233"/>
      <c r="B83" s="2913" t="s">
        <v>5196</v>
      </c>
      <c r="C83" s="2913"/>
      <c r="D83" s="2913"/>
      <c r="E83" s="597"/>
      <c r="F83" s="598"/>
      <c r="G83" s="598"/>
    </row>
    <row r="84" spans="1:7" s="96" customFormat="1" ht="153" customHeight="1">
      <c r="A84" s="233"/>
      <c r="B84" s="2981" t="s">
        <v>5197</v>
      </c>
      <c r="C84" s="2981"/>
      <c r="D84" s="2981"/>
      <c r="E84" s="597"/>
      <c r="F84" s="598"/>
      <c r="G84" s="598"/>
    </row>
    <row r="85" spans="1:7" s="96" customFormat="1" ht="27.6" customHeight="1">
      <c r="A85" s="233"/>
      <c r="B85" s="2904" t="s">
        <v>5198</v>
      </c>
      <c r="C85" s="2904"/>
      <c r="D85" s="2904"/>
      <c r="E85" s="597"/>
      <c r="F85" s="598"/>
      <c r="G85" s="598"/>
    </row>
    <row r="86" spans="1:7" s="96" customFormat="1" ht="16.899999999999999" customHeight="1">
      <c r="A86" s="233"/>
      <c r="B86" s="2981" t="s">
        <v>5199</v>
      </c>
      <c r="C86" s="2981"/>
      <c r="D86" s="2981"/>
      <c r="E86" s="597"/>
      <c r="F86" s="598"/>
      <c r="G86" s="598"/>
    </row>
    <row r="87" spans="1:7" s="96" customFormat="1" ht="99" customHeight="1">
      <c r="A87" s="233"/>
      <c r="B87" s="2904"/>
      <c r="C87" s="2904"/>
      <c r="D87" s="2904"/>
      <c r="E87" s="597"/>
      <c r="F87" s="598"/>
      <c r="G87" s="598"/>
    </row>
    <row r="88" spans="1:7" s="96" customFormat="1" ht="57.6" customHeight="1">
      <c r="A88" s="233"/>
      <c r="B88" s="2904" t="s">
        <v>5200</v>
      </c>
      <c r="C88" s="2904"/>
      <c r="D88" s="2904"/>
      <c r="E88" s="597"/>
      <c r="F88" s="598"/>
      <c r="G88" s="598"/>
    </row>
    <row r="89" spans="1:7" s="96" customFormat="1" ht="27.6" customHeight="1">
      <c r="A89" s="233"/>
      <c r="B89" s="2913" t="s">
        <v>5201</v>
      </c>
      <c r="C89" s="2913"/>
      <c r="D89" s="2913"/>
      <c r="E89" s="597"/>
      <c r="F89" s="598"/>
      <c r="G89" s="598"/>
    </row>
    <row r="90" spans="1:7" s="96" customFormat="1" ht="56.45" customHeight="1">
      <c r="A90" s="233"/>
      <c r="B90" s="2904" t="s">
        <v>5202</v>
      </c>
      <c r="C90" s="2904"/>
      <c r="D90" s="2904"/>
      <c r="E90" s="597"/>
      <c r="F90" s="598"/>
      <c r="G90" s="598"/>
    </row>
    <row r="91" spans="1:7" s="96" customFormat="1" ht="272.45" customHeight="1">
      <c r="A91" s="233"/>
      <c r="B91" s="2904"/>
      <c r="C91" s="2904"/>
      <c r="D91" s="2904"/>
      <c r="E91" s="597"/>
      <c r="F91" s="598"/>
      <c r="G91" s="598"/>
    </row>
    <row r="92" spans="1:7" s="96" customFormat="1" ht="15.6" customHeight="1">
      <c r="A92" s="233"/>
      <c r="B92" s="2913" t="s">
        <v>5203</v>
      </c>
      <c r="C92" s="2913"/>
      <c r="D92" s="2913"/>
      <c r="E92" s="597"/>
      <c r="F92" s="598"/>
      <c r="G92" s="598"/>
    </row>
    <row r="93" spans="1:7" s="96" customFormat="1" ht="78.599999999999994" customHeight="1">
      <c r="A93" s="233"/>
      <c r="B93" s="2904" t="s">
        <v>5204</v>
      </c>
      <c r="C93" s="2904"/>
      <c r="D93" s="2904"/>
      <c r="E93" s="597"/>
      <c r="F93" s="598"/>
      <c r="G93" s="598"/>
    </row>
    <row r="94" spans="1:7" s="96" customFormat="1" ht="19.899999999999999" customHeight="1">
      <c r="A94" s="233"/>
      <c r="B94" s="2913" t="s">
        <v>5205</v>
      </c>
      <c r="C94" s="2913"/>
      <c r="D94" s="2913"/>
      <c r="E94" s="597"/>
      <c r="F94" s="598"/>
      <c r="G94" s="598"/>
    </row>
    <row r="95" spans="1:7" s="96" customFormat="1" ht="109.9" customHeight="1">
      <c r="A95" s="233"/>
      <c r="B95" s="2904" t="s">
        <v>5206</v>
      </c>
      <c r="C95" s="2904"/>
      <c r="D95" s="2904"/>
      <c r="E95" s="597"/>
      <c r="F95" s="598"/>
      <c r="G95" s="598"/>
    </row>
    <row r="96" spans="1:7" s="96" customFormat="1" ht="85.5" customHeight="1">
      <c r="A96" s="233"/>
      <c r="B96" s="2904" t="s">
        <v>5207</v>
      </c>
      <c r="C96" s="2904"/>
      <c r="D96" s="2904"/>
      <c r="E96" s="597"/>
      <c r="F96" s="598"/>
      <c r="G96" s="598"/>
    </row>
    <row r="97" spans="1:7" s="96" customFormat="1" ht="43.9" customHeight="1">
      <c r="A97" s="233"/>
      <c r="B97" s="2904" t="s">
        <v>5208</v>
      </c>
      <c r="C97" s="2904"/>
      <c r="D97" s="2904"/>
      <c r="E97" s="597"/>
      <c r="F97" s="598"/>
      <c r="G97" s="598"/>
    </row>
    <row r="98" spans="1:7" s="96" customFormat="1" ht="24" customHeight="1">
      <c r="A98" s="233"/>
      <c r="B98" s="2913" t="s">
        <v>5209</v>
      </c>
      <c r="C98" s="2913"/>
      <c r="D98" s="2913"/>
      <c r="E98" s="597"/>
      <c r="F98" s="598"/>
      <c r="G98" s="598"/>
    </row>
    <row r="99" spans="1:7" s="96" customFormat="1" ht="110.45" customHeight="1">
      <c r="A99" s="233"/>
      <c r="B99" s="2904" t="s">
        <v>5210</v>
      </c>
      <c r="C99" s="2904"/>
      <c r="D99" s="2904"/>
      <c r="E99" s="597"/>
      <c r="F99" s="598"/>
      <c r="G99" s="598"/>
    </row>
    <row r="100" spans="1:7" s="96" customFormat="1" ht="112.15" customHeight="1">
      <c r="A100" s="233"/>
      <c r="B100" s="2904" t="s">
        <v>5211</v>
      </c>
      <c r="C100" s="2904"/>
      <c r="D100" s="2904"/>
      <c r="E100" s="597"/>
      <c r="F100" s="598"/>
      <c r="G100" s="598"/>
    </row>
    <row r="101" spans="1:7" s="96" customFormat="1" ht="20.45" customHeight="1">
      <c r="A101" s="233"/>
      <c r="B101" s="2913" t="s">
        <v>5212</v>
      </c>
      <c r="C101" s="2913"/>
      <c r="D101" s="2913"/>
      <c r="E101" s="597"/>
      <c r="F101" s="598"/>
      <c r="G101" s="598"/>
    </row>
    <row r="102" spans="1:7" s="96" customFormat="1" ht="96.6" customHeight="1">
      <c r="A102" s="233"/>
      <c r="B102" s="2904" t="s">
        <v>5213</v>
      </c>
      <c r="C102" s="2904"/>
      <c r="D102" s="2904"/>
      <c r="E102" s="597"/>
      <c r="F102" s="598"/>
      <c r="G102" s="598"/>
    </row>
    <row r="103" spans="1:7" s="96" customFormat="1" ht="13.9" customHeight="1">
      <c r="A103" s="233"/>
      <c r="B103" s="2904" t="s">
        <v>5214</v>
      </c>
      <c r="C103" s="2904"/>
      <c r="D103" s="2904"/>
      <c r="E103" s="597"/>
      <c r="F103" s="598"/>
      <c r="G103" s="598"/>
    </row>
    <row r="104" spans="1:7" s="96" customFormat="1" ht="156.6" customHeight="1">
      <c r="A104" s="233"/>
      <c r="B104" s="2904"/>
      <c r="C104" s="2904"/>
      <c r="D104" s="2904"/>
      <c r="E104" s="597"/>
      <c r="F104" s="598"/>
      <c r="G104" s="598"/>
    </row>
    <row r="105" spans="1:7" s="96" customFormat="1" ht="42.6" customHeight="1">
      <c r="A105" s="233"/>
      <c r="B105" s="2904" t="s">
        <v>5215</v>
      </c>
      <c r="C105" s="2904"/>
      <c r="D105" s="2904"/>
      <c r="E105" s="597"/>
      <c r="F105" s="598"/>
      <c r="G105" s="598"/>
    </row>
    <row r="106" spans="1:7" s="96" customFormat="1" ht="183" customHeight="1">
      <c r="A106" s="233"/>
      <c r="B106" s="2904"/>
      <c r="C106" s="2904"/>
      <c r="D106" s="2904"/>
      <c r="E106" s="597"/>
      <c r="F106" s="598"/>
      <c r="G106" s="598"/>
    </row>
    <row r="107" spans="1:7" s="96" customFormat="1" ht="22.9" customHeight="1">
      <c r="A107" s="233"/>
      <c r="B107" s="2913" t="s">
        <v>3271</v>
      </c>
      <c r="C107" s="2913"/>
      <c r="D107" s="2097"/>
      <c r="E107" s="597"/>
      <c r="F107" s="598"/>
      <c r="G107" s="598"/>
    </row>
    <row r="108" spans="1:7" s="96" customFormat="1" ht="97.15" customHeight="1">
      <c r="A108" s="233"/>
      <c r="B108" s="2904" t="s">
        <v>5216</v>
      </c>
      <c r="C108" s="2904"/>
      <c r="D108" s="2904"/>
      <c r="E108" s="597"/>
      <c r="F108" s="598"/>
      <c r="G108" s="598"/>
    </row>
    <row r="109" spans="1:7" s="96" customFormat="1" ht="17.45" customHeight="1">
      <c r="A109" s="233"/>
      <c r="B109" s="2913" t="s">
        <v>5217</v>
      </c>
      <c r="C109" s="2913"/>
      <c r="D109" s="2913"/>
      <c r="E109" s="597"/>
      <c r="F109" s="598"/>
      <c r="G109" s="598"/>
    </row>
    <row r="110" spans="1:7" s="96" customFormat="1" ht="107.25" customHeight="1">
      <c r="A110" s="233"/>
      <c r="B110" s="2904" t="s">
        <v>5218</v>
      </c>
      <c r="C110" s="2904"/>
      <c r="D110" s="2904"/>
      <c r="E110" s="597"/>
      <c r="F110" s="598"/>
      <c r="G110" s="598"/>
    </row>
    <row r="111" spans="1:7" s="96" customFormat="1" ht="20.45" customHeight="1">
      <c r="A111" s="233"/>
      <c r="B111" s="2913" t="s">
        <v>5219</v>
      </c>
      <c r="C111" s="2913"/>
      <c r="D111" s="2913"/>
      <c r="E111" s="597"/>
      <c r="F111" s="598"/>
      <c r="G111" s="598"/>
    </row>
    <row r="112" spans="1:7" s="96" customFormat="1" ht="103.15" customHeight="1">
      <c r="A112" s="233"/>
      <c r="B112" s="2904" t="s">
        <v>5220</v>
      </c>
      <c r="C112" s="2904"/>
      <c r="D112" s="2904"/>
      <c r="E112" s="597"/>
      <c r="F112" s="598"/>
      <c r="G112" s="598"/>
    </row>
    <row r="113" spans="1:7" s="96" customFormat="1" ht="100.9" customHeight="1">
      <c r="A113" s="233"/>
      <c r="B113" s="2904" t="s">
        <v>5221</v>
      </c>
      <c r="C113" s="2904"/>
      <c r="D113" s="2904"/>
      <c r="E113" s="597"/>
      <c r="F113" s="598"/>
      <c r="G113" s="598"/>
    </row>
    <row r="114" spans="1:7" s="96" customFormat="1" ht="140.25" customHeight="1">
      <c r="A114" s="233"/>
      <c r="B114" s="2904" t="s">
        <v>5222</v>
      </c>
      <c r="C114" s="2904"/>
      <c r="D114" s="2904"/>
      <c r="E114" s="597"/>
      <c r="F114" s="598"/>
      <c r="G114" s="598"/>
    </row>
    <row r="115" spans="1:7" s="96" customFormat="1" ht="19.899999999999999" customHeight="1">
      <c r="A115" s="233"/>
      <c r="B115" s="2913" t="s">
        <v>5223</v>
      </c>
      <c r="C115" s="2913"/>
      <c r="D115" s="2913"/>
      <c r="E115" s="597"/>
      <c r="F115" s="598"/>
      <c r="G115" s="598"/>
    </row>
    <row r="116" spans="1:7" s="96" customFormat="1" ht="24" customHeight="1">
      <c r="A116" s="233"/>
      <c r="B116" s="2904" t="s">
        <v>5224</v>
      </c>
      <c r="C116" s="2904"/>
      <c r="D116" s="2904"/>
      <c r="E116" s="597"/>
      <c r="F116" s="598"/>
      <c r="G116" s="598"/>
    </row>
    <row r="117" spans="1:7" s="96" customFormat="1" ht="14.45" customHeight="1">
      <c r="A117" s="233"/>
      <c r="B117" s="2904"/>
      <c r="C117" s="2904"/>
      <c r="D117" s="2099"/>
      <c r="E117" s="597"/>
      <c r="F117" s="598"/>
      <c r="G117" s="598"/>
    </row>
    <row r="118" spans="1:7" s="96" customFormat="1" ht="22.15" customHeight="1">
      <c r="A118" s="233"/>
      <c r="B118" s="2913" t="s">
        <v>3284</v>
      </c>
      <c r="C118" s="2913"/>
      <c r="D118" s="2099"/>
      <c r="E118" s="597"/>
      <c r="F118" s="598"/>
      <c r="G118" s="598"/>
    </row>
    <row r="119" spans="1:7" s="96" customFormat="1" ht="147" customHeight="1">
      <c r="A119" s="233"/>
      <c r="B119" s="2904" t="s">
        <v>3285</v>
      </c>
      <c r="C119" s="2904"/>
      <c r="D119" s="2904"/>
      <c r="E119" s="597"/>
      <c r="F119" s="598"/>
      <c r="G119" s="598"/>
    </row>
    <row r="120" spans="1:7" s="96" customFormat="1" ht="82.9" customHeight="1">
      <c r="A120" s="233"/>
      <c r="B120" s="2904" t="s">
        <v>5225</v>
      </c>
      <c r="C120" s="2904"/>
      <c r="D120" s="2904"/>
      <c r="E120" s="597"/>
      <c r="F120" s="598"/>
      <c r="G120" s="598"/>
    </row>
    <row r="121" spans="1:7" s="96" customFormat="1" ht="189.6" customHeight="1">
      <c r="A121" s="233"/>
      <c r="B121" s="2904" t="s">
        <v>5226</v>
      </c>
      <c r="C121" s="2904"/>
      <c r="D121" s="2904"/>
      <c r="E121" s="597"/>
      <c r="F121" s="598"/>
      <c r="G121" s="598"/>
    </row>
    <row r="122" spans="1:7" s="96" customFormat="1" ht="59.45" customHeight="1">
      <c r="A122" s="233"/>
      <c r="B122" s="2920" t="s">
        <v>1565</v>
      </c>
      <c r="C122" s="2920"/>
      <c r="D122" s="2920"/>
      <c r="E122" s="597"/>
      <c r="F122" s="598"/>
      <c r="G122" s="598"/>
    </row>
    <row r="123" spans="1:7" s="96" customFormat="1" ht="14.45" customHeight="1">
      <c r="A123" s="233"/>
      <c r="B123" s="2035"/>
      <c r="C123" s="2041"/>
      <c r="D123" s="2099"/>
      <c r="E123" s="597"/>
      <c r="F123" s="598"/>
      <c r="G123" s="598"/>
    </row>
    <row r="124" spans="1:7" s="96" customFormat="1">
      <c r="A124" s="233"/>
      <c r="B124" s="2035"/>
      <c r="C124" s="2042"/>
      <c r="D124" s="2099"/>
      <c r="E124" s="597"/>
      <c r="F124" s="2441"/>
      <c r="G124" s="598"/>
    </row>
    <row r="125" spans="1:7" s="96" customFormat="1">
      <c r="A125" s="661" t="s">
        <v>5227</v>
      </c>
      <c r="B125" s="662" t="s">
        <v>5228</v>
      </c>
      <c r="C125" s="663"/>
      <c r="D125" s="2101"/>
      <c r="E125" s="2102"/>
      <c r="F125" s="2442"/>
      <c r="G125" s="2103"/>
    </row>
    <row r="126" spans="1:7" s="96" customFormat="1">
      <c r="A126" s="233"/>
      <c r="B126" s="2035"/>
      <c r="C126" s="2042"/>
      <c r="D126" s="2099"/>
      <c r="E126" s="597"/>
      <c r="F126" s="2441"/>
      <c r="G126" s="598"/>
    </row>
    <row r="127" spans="1:7" s="96" customFormat="1" ht="19.149999999999999" customHeight="1">
      <c r="A127" s="233"/>
      <c r="B127" s="2982" t="s">
        <v>5229</v>
      </c>
      <c r="C127" s="2982"/>
      <c r="D127" s="2099"/>
      <c r="E127" s="597"/>
      <c r="F127" s="2441"/>
      <c r="G127" s="598"/>
    </row>
    <row r="128" spans="1:7" s="96" customFormat="1" ht="31.5" customHeight="1">
      <c r="A128" s="233"/>
      <c r="B128" s="2931" t="s">
        <v>5230</v>
      </c>
      <c r="C128" s="2931"/>
      <c r="D128" s="2099"/>
      <c r="E128" s="597"/>
      <c r="F128" s="2441"/>
      <c r="G128" s="598"/>
    </row>
    <row r="129" spans="1:7" s="96" customFormat="1" ht="13.9" customHeight="1">
      <c r="A129" s="233"/>
      <c r="B129" s="2908"/>
      <c r="C129" s="2908"/>
      <c r="D129" s="2099"/>
      <c r="E129" s="597"/>
      <c r="F129" s="2441"/>
      <c r="G129" s="598"/>
    </row>
    <row r="130" spans="1:7" s="96" customFormat="1" ht="25.5">
      <c r="A130" s="233" t="s">
        <v>5231</v>
      </c>
      <c r="B130" s="2038" t="s">
        <v>5232</v>
      </c>
      <c r="C130" s="2104"/>
      <c r="D130" s="2099"/>
      <c r="E130" s="597"/>
      <c r="F130" s="2441"/>
      <c r="G130" s="598"/>
    </row>
    <row r="131" spans="1:7" s="96" customFormat="1" ht="42" customHeight="1">
      <c r="A131" s="233"/>
      <c r="B131" s="2038" t="s">
        <v>5233</v>
      </c>
      <c r="C131" s="2104"/>
      <c r="D131" s="2099"/>
      <c r="E131" s="597"/>
      <c r="F131" s="2441"/>
      <c r="G131" s="598"/>
    </row>
    <row r="132" spans="1:7" s="96" customFormat="1" ht="16.899999999999999" customHeight="1">
      <c r="A132" s="233"/>
      <c r="B132" s="2038" t="s">
        <v>5234</v>
      </c>
      <c r="C132" s="2104"/>
      <c r="D132" s="2099"/>
      <c r="E132" s="597"/>
      <c r="F132" s="2441"/>
      <c r="G132" s="598"/>
    </row>
    <row r="133" spans="1:7" s="96" customFormat="1" ht="16.149999999999999" customHeight="1">
      <c r="A133" s="233"/>
      <c r="B133" s="2038"/>
      <c r="C133" s="2104"/>
      <c r="D133" s="2099"/>
      <c r="E133" s="597"/>
      <c r="F133" s="2441"/>
      <c r="G133" s="598"/>
    </row>
    <row r="134" spans="1:7" s="96" customFormat="1" ht="28.15" customHeight="1">
      <c r="A134" s="233" t="s">
        <v>5235</v>
      </c>
      <c r="B134" s="208" t="s">
        <v>5236</v>
      </c>
      <c r="C134" s="2105"/>
      <c r="D134" s="2099"/>
      <c r="E134" s="597"/>
      <c r="F134" s="2441"/>
      <c r="G134" s="598"/>
    </row>
    <row r="135" spans="1:7" s="96" customFormat="1">
      <c r="A135" s="242"/>
      <c r="B135" s="2037" t="s">
        <v>5237</v>
      </c>
      <c r="C135" s="207"/>
      <c r="D135" s="2106"/>
      <c r="E135" s="2106"/>
      <c r="F135" s="2443"/>
      <c r="G135" s="2107"/>
    </row>
    <row r="136" spans="1:7" s="96" customFormat="1">
      <c r="A136" s="243" t="s">
        <v>5238</v>
      </c>
      <c r="B136" s="441" t="s">
        <v>209</v>
      </c>
      <c r="C136" s="207"/>
      <c r="D136" s="207" t="s">
        <v>1580</v>
      </c>
      <c r="E136" s="2106">
        <f>426*0.3</f>
        <v>127.8</v>
      </c>
      <c r="F136" s="2444"/>
      <c r="G136" s="567">
        <f t="shared" ref="G136:G141" si="0">+F136*E136</f>
        <v>0</v>
      </c>
    </row>
    <row r="137" spans="1:7" s="96" customFormat="1">
      <c r="A137" s="245" t="s">
        <v>5239</v>
      </c>
      <c r="B137" s="441" t="s">
        <v>211</v>
      </c>
      <c r="C137" s="207"/>
      <c r="D137" s="207" t="s">
        <v>1580</v>
      </c>
      <c r="E137" s="2106">
        <f>426*0.3</f>
        <v>127.8</v>
      </c>
      <c r="F137" s="2444"/>
      <c r="G137" s="567">
        <f t="shared" si="0"/>
        <v>0</v>
      </c>
    </row>
    <row r="138" spans="1:7" s="96" customFormat="1">
      <c r="A138" s="246" t="s">
        <v>5240</v>
      </c>
      <c r="B138" s="441" t="s">
        <v>212</v>
      </c>
      <c r="C138" s="207"/>
      <c r="D138" s="207" t="s">
        <v>1580</v>
      </c>
      <c r="E138" s="2106">
        <f>+E136</f>
        <v>127.8</v>
      </c>
      <c r="F138" s="2444"/>
      <c r="G138" s="567">
        <f t="shared" si="0"/>
        <v>0</v>
      </c>
    </row>
    <row r="139" spans="1:7" s="96" customFormat="1">
      <c r="A139" s="247" t="s">
        <v>5241</v>
      </c>
      <c r="B139" s="441" t="s">
        <v>213</v>
      </c>
      <c r="C139" s="207"/>
      <c r="D139" s="207" t="s">
        <v>1580</v>
      </c>
      <c r="E139" s="2106">
        <f>+E137</f>
        <v>127.8</v>
      </c>
      <c r="F139" s="2444"/>
      <c r="G139" s="567">
        <f t="shared" si="0"/>
        <v>0</v>
      </c>
    </row>
    <row r="140" spans="1:7" s="96" customFormat="1">
      <c r="A140" s="248" t="s">
        <v>5242</v>
      </c>
      <c r="B140" s="441" t="s">
        <v>214</v>
      </c>
      <c r="C140" s="207"/>
      <c r="D140" s="207" t="s">
        <v>1580</v>
      </c>
      <c r="E140" s="2106">
        <f>458*0.3</f>
        <v>137.4</v>
      </c>
      <c r="F140" s="2444"/>
      <c r="G140" s="567">
        <f t="shared" si="0"/>
        <v>0</v>
      </c>
    </row>
    <row r="141" spans="1:7" s="96" customFormat="1">
      <c r="A141" s="249" t="s">
        <v>5243</v>
      </c>
      <c r="B141" s="441" t="s">
        <v>215</v>
      </c>
      <c r="C141" s="207"/>
      <c r="D141" s="207" t="s">
        <v>1580</v>
      </c>
      <c r="E141" s="2106">
        <f>+E137</f>
        <v>127.8</v>
      </c>
      <c r="F141" s="2444"/>
      <c r="G141" s="567">
        <f t="shared" si="0"/>
        <v>0</v>
      </c>
    </row>
    <row r="142" spans="1:7" s="96" customFormat="1">
      <c r="A142" s="103"/>
      <c r="B142" s="2037"/>
      <c r="C142" s="207"/>
      <c r="D142" s="207"/>
      <c r="E142" s="2106"/>
      <c r="F142" s="2443"/>
      <c r="G142" s="2107"/>
    </row>
    <row r="143" spans="1:7" s="96" customFormat="1" ht="25.5">
      <c r="A143" s="233" t="s">
        <v>5244</v>
      </c>
      <c r="B143" s="208" t="s">
        <v>5245</v>
      </c>
      <c r="C143" s="2105"/>
      <c r="D143" s="2099"/>
      <c r="E143" s="597"/>
      <c r="F143" s="2441"/>
      <c r="G143" s="598"/>
    </row>
    <row r="144" spans="1:7" s="96" customFormat="1">
      <c r="A144" s="242"/>
      <c r="B144" s="2037" t="s">
        <v>5246</v>
      </c>
      <c r="C144" s="207"/>
      <c r="D144" s="2106"/>
      <c r="E144" s="2106"/>
      <c r="F144" s="2443"/>
      <c r="G144" s="2107"/>
    </row>
    <row r="145" spans="1:7" s="96" customFormat="1">
      <c r="A145" s="2279" t="s">
        <v>5247</v>
      </c>
      <c r="B145" s="2277" t="s">
        <v>209</v>
      </c>
      <c r="C145" s="2285"/>
      <c r="D145" s="2285" t="s">
        <v>1580</v>
      </c>
      <c r="E145" s="2286">
        <v>0</v>
      </c>
      <c r="F145" s="2445"/>
      <c r="G145" s="567"/>
    </row>
    <row r="146" spans="1:7" s="96" customFormat="1">
      <c r="A146" s="2281" t="s">
        <v>5248</v>
      </c>
      <c r="B146" s="2277" t="s">
        <v>211</v>
      </c>
      <c r="C146" s="2285"/>
      <c r="D146" s="2285" t="s">
        <v>1580</v>
      </c>
      <c r="E146" s="2286">
        <v>0</v>
      </c>
      <c r="F146" s="2445"/>
      <c r="G146" s="567"/>
    </row>
    <row r="147" spans="1:7" s="96" customFormat="1">
      <c r="A147" s="2282" t="s">
        <v>5249</v>
      </c>
      <c r="B147" s="2277" t="s">
        <v>212</v>
      </c>
      <c r="C147" s="2285"/>
      <c r="D147" s="2285" t="s">
        <v>1580</v>
      </c>
      <c r="E147" s="2286">
        <f>+E145</f>
        <v>0</v>
      </c>
      <c r="F147" s="2445"/>
      <c r="G147" s="567"/>
    </row>
    <row r="148" spans="1:7" s="96" customFormat="1">
      <c r="A148" s="2283" t="s">
        <v>5250</v>
      </c>
      <c r="B148" s="2277" t="s">
        <v>213</v>
      </c>
      <c r="C148" s="2285"/>
      <c r="D148" s="2285" t="s">
        <v>1580</v>
      </c>
      <c r="E148" s="2286">
        <f>+E146</f>
        <v>0</v>
      </c>
      <c r="F148" s="2445"/>
      <c r="G148" s="567"/>
    </row>
    <row r="149" spans="1:7" s="96" customFormat="1">
      <c r="A149" s="248" t="s">
        <v>5251</v>
      </c>
      <c r="B149" s="441" t="s">
        <v>214</v>
      </c>
      <c r="C149" s="207"/>
      <c r="D149" s="207" t="s">
        <v>1580</v>
      </c>
      <c r="E149" s="2106">
        <f>(213+27+43+27+52)*0.15</f>
        <v>54.3</v>
      </c>
      <c r="F149" s="2444"/>
      <c r="G149" s="567">
        <f t="shared" ref="G149" si="1">+F149*E149</f>
        <v>0</v>
      </c>
    </row>
    <row r="150" spans="1:7" s="96" customFormat="1">
      <c r="A150" s="2284" t="s">
        <v>5252</v>
      </c>
      <c r="B150" s="2277" t="s">
        <v>215</v>
      </c>
      <c r="C150" s="2285"/>
      <c r="D150" s="2285" t="s">
        <v>1580</v>
      </c>
      <c r="E150" s="2286">
        <f>+E146</f>
        <v>0</v>
      </c>
      <c r="F150" s="2445"/>
      <c r="G150" s="567"/>
    </row>
    <row r="151" spans="1:7" s="96" customFormat="1">
      <c r="A151" s="103"/>
      <c r="B151" s="2037"/>
      <c r="C151" s="207"/>
      <c r="D151" s="207"/>
      <c r="E151" s="2106"/>
      <c r="F151" s="2443"/>
      <c r="G151" s="2107"/>
    </row>
    <row r="152" spans="1:7" s="96" customFormat="1" ht="31.15" customHeight="1">
      <c r="A152" s="233" t="s">
        <v>5253</v>
      </c>
      <c r="B152" s="2038" t="s">
        <v>5254</v>
      </c>
      <c r="C152" s="207"/>
      <c r="D152" s="207"/>
      <c r="E152" s="2106"/>
      <c r="F152" s="2443"/>
      <c r="G152" s="2107"/>
    </row>
    <row r="153" spans="1:7" s="96" customFormat="1" ht="46.9" customHeight="1">
      <c r="A153" s="233"/>
      <c r="B153" s="2038" t="s">
        <v>5233</v>
      </c>
      <c r="C153" s="207"/>
      <c r="D153" s="207"/>
      <c r="E153" s="2106"/>
      <c r="F153" s="2443"/>
      <c r="G153" s="2107"/>
    </row>
    <row r="154" spans="1:7" s="96" customFormat="1" ht="31.15" customHeight="1">
      <c r="A154" s="233"/>
      <c r="B154" s="2038" t="s">
        <v>5255</v>
      </c>
      <c r="C154" s="207"/>
      <c r="D154" s="207"/>
      <c r="E154" s="2106"/>
      <c r="F154" s="2443"/>
      <c r="G154" s="2107"/>
    </row>
    <row r="155" spans="1:7" s="96" customFormat="1">
      <c r="A155" s="103"/>
      <c r="B155" s="2037"/>
      <c r="C155" s="207"/>
      <c r="D155" s="207"/>
      <c r="E155" s="2106"/>
      <c r="F155" s="2443"/>
      <c r="G155" s="2107"/>
    </row>
    <row r="156" spans="1:7" s="96" customFormat="1" ht="27.6" customHeight="1">
      <c r="A156" s="233" t="s">
        <v>5256</v>
      </c>
      <c r="B156" s="208" t="s">
        <v>5257</v>
      </c>
      <c r="C156" s="2105"/>
      <c r="D156" s="2099"/>
      <c r="E156" s="597"/>
      <c r="F156" s="2441"/>
      <c r="G156" s="598"/>
    </row>
    <row r="157" spans="1:7" s="96" customFormat="1">
      <c r="A157" s="242"/>
      <c r="B157" s="2037" t="s">
        <v>5258</v>
      </c>
      <c r="C157" s="207"/>
      <c r="D157" s="2106"/>
      <c r="E157" s="2106"/>
      <c r="F157" s="2443"/>
      <c r="G157" s="2107"/>
    </row>
    <row r="158" spans="1:7" s="96" customFormat="1">
      <c r="A158" s="243" t="s">
        <v>5259</v>
      </c>
      <c r="B158" s="441" t="s">
        <v>209</v>
      </c>
      <c r="C158" s="207"/>
      <c r="D158" s="207" t="s">
        <v>353</v>
      </c>
      <c r="E158" s="2106">
        <f>130+25</f>
        <v>155</v>
      </c>
      <c r="F158" s="2444"/>
      <c r="G158" s="567">
        <f t="shared" ref="G158:G163" si="2">+F158*E158</f>
        <v>0</v>
      </c>
    </row>
    <row r="159" spans="1:7" s="96" customFormat="1">
      <c r="A159" s="245" t="s">
        <v>5260</v>
      </c>
      <c r="B159" s="441" t="s">
        <v>211</v>
      </c>
      <c r="C159" s="207"/>
      <c r="D159" s="207" t="s">
        <v>353</v>
      </c>
      <c r="E159" s="2106">
        <f>185+45</f>
        <v>230</v>
      </c>
      <c r="F159" s="2444"/>
      <c r="G159" s="567">
        <f t="shared" si="2"/>
        <v>0</v>
      </c>
    </row>
    <row r="160" spans="1:7" s="96" customFormat="1">
      <c r="A160" s="246" t="s">
        <v>5261</v>
      </c>
      <c r="B160" s="441" t="s">
        <v>212</v>
      </c>
      <c r="C160" s="207"/>
      <c r="D160" s="207" t="s">
        <v>353</v>
      </c>
      <c r="E160" s="2106">
        <f>+E158</f>
        <v>155</v>
      </c>
      <c r="F160" s="2444"/>
      <c r="G160" s="567">
        <f t="shared" si="2"/>
        <v>0</v>
      </c>
    </row>
    <row r="161" spans="1:7" s="96" customFormat="1">
      <c r="A161" s="247" t="s">
        <v>5262</v>
      </c>
      <c r="B161" s="441" t="s">
        <v>213</v>
      </c>
      <c r="C161" s="207"/>
      <c r="D161" s="207" t="s">
        <v>353</v>
      </c>
      <c r="E161" s="2106">
        <f>+E159</f>
        <v>230</v>
      </c>
      <c r="F161" s="2444"/>
      <c r="G161" s="567">
        <f t="shared" si="2"/>
        <v>0</v>
      </c>
    </row>
    <row r="162" spans="1:7" s="96" customFormat="1">
      <c r="A162" s="248" t="s">
        <v>5263</v>
      </c>
      <c r="B162" s="441" t="s">
        <v>214</v>
      </c>
      <c r="C162" s="207"/>
      <c r="D162" s="207" t="s">
        <v>353</v>
      </c>
      <c r="E162" s="2106">
        <f>116+72</f>
        <v>188</v>
      </c>
      <c r="F162" s="2444"/>
      <c r="G162" s="567">
        <f t="shared" si="2"/>
        <v>0</v>
      </c>
    </row>
    <row r="163" spans="1:7" s="96" customFormat="1">
      <c r="A163" s="249" t="s">
        <v>5264</v>
      </c>
      <c r="B163" s="441" t="s">
        <v>215</v>
      </c>
      <c r="C163" s="207"/>
      <c r="D163" s="207" t="s">
        <v>353</v>
      </c>
      <c r="E163" s="2106">
        <f>+E159</f>
        <v>230</v>
      </c>
      <c r="F163" s="2444"/>
      <c r="G163" s="567">
        <f t="shared" si="2"/>
        <v>0</v>
      </c>
    </row>
    <row r="164" spans="1:7" s="96" customFormat="1">
      <c r="A164" s="103"/>
      <c r="B164" s="2037"/>
      <c r="C164" s="207"/>
      <c r="D164" s="207"/>
      <c r="E164" s="2106"/>
      <c r="F164" s="2443"/>
      <c r="G164" s="2107"/>
    </row>
    <row r="165" spans="1:7" s="96" customFormat="1" ht="16.899999999999999" customHeight="1">
      <c r="A165" s="233" t="s">
        <v>5265</v>
      </c>
      <c r="B165" s="208" t="s">
        <v>5266</v>
      </c>
      <c r="C165" s="2105"/>
      <c r="D165" s="2099"/>
      <c r="E165" s="597"/>
      <c r="F165" s="2441"/>
      <c r="G165" s="598"/>
    </row>
    <row r="166" spans="1:7" s="96" customFormat="1">
      <c r="A166" s="242"/>
      <c r="B166" s="2037" t="s">
        <v>5267</v>
      </c>
      <c r="C166" s="207"/>
      <c r="D166" s="2106"/>
      <c r="E166" s="2106"/>
      <c r="F166" s="2443"/>
      <c r="G166" s="2107"/>
    </row>
    <row r="167" spans="1:7" s="96" customFormat="1">
      <c r="A167" s="243" t="s">
        <v>5268</v>
      </c>
      <c r="B167" s="2264" t="s">
        <v>209</v>
      </c>
      <c r="C167" s="207"/>
      <c r="D167" s="207" t="s">
        <v>353</v>
      </c>
      <c r="E167" s="2106">
        <v>15</v>
      </c>
      <c r="F167" s="2444"/>
      <c r="G167" s="567">
        <f t="shared" ref="G167:G172" si="3">+F167*E167</f>
        <v>0</v>
      </c>
    </row>
    <row r="168" spans="1:7" s="96" customFormat="1">
      <c r="A168" s="245" t="s">
        <v>5269</v>
      </c>
      <c r="B168" s="2264" t="s">
        <v>211</v>
      </c>
      <c r="C168" s="207"/>
      <c r="D168" s="207" t="s">
        <v>353</v>
      </c>
      <c r="E168" s="2106">
        <v>17</v>
      </c>
      <c r="F168" s="2444"/>
      <c r="G168" s="567">
        <f t="shared" si="3"/>
        <v>0</v>
      </c>
    </row>
    <row r="169" spans="1:7" s="96" customFormat="1">
      <c r="A169" s="246" t="s">
        <v>5270</v>
      </c>
      <c r="B169" s="2264" t="s">
        <v>212</v>
      </c>
      <c r="C169" s="207"/>
      <c r="D169" s="207" t="s">
        <v>353</v>
      </c>
      <c r="E169" s="2106">
        <f>+E167</f>
        <v>15</v>
      </c>
      <c r="F169" s="2444"/>
      <c r="G169" s="567">
        <f t="shared" si="3"/>
        <v>0</v>
      </c>
    </row>
    <row r="170" spans="1:7" s="96" customFormat="1">
      <c r="A170" s="247" t="s">
        <v>5271</v>
      </c>
      <c r="B170" s="2264" t="s">
        <v>213</v>
      </c>
      <c r="C170" s="207"/>
      <c r="D170" s="207" t="s">
        <v>353</v>
      </c>
      <c r="E170" s="2106">
        <f>+E168</f>
        <v>17</v>
      </c>
      <c r="F170" s="2444"/>
      <c r="G170" s="567">
        <f t="shared" si="3"/>
        <v>0</v>
      </c>
    </row>
    <row r="171" spans="1:7" s="96" customFormat="1">
      <c r="A171" s="248" t="s">
        <v>5272</v>
      </c>
      <c r="B171" s="2264" t="s">
        <v>214</v>
      </c>
      <c r="C171" s="207"/>
      <c r="D171" s="207" t="s">
        <v>353</v>
      </c>
      <c r="E171" s="2106">
        <v>17</v>
      </c>
      <c r="F171" s="2444"/>
      <c r="G171" s="567">
        <f t="shared" si="3"/>
        <v>0</v>
      </c>
    </row>
    <row r="172" spans="1:7" s="96" customFormat="1">
      <c r="A172" s="249" t="s">
        <v>5273</v>
      </c>
      <c r="B172" s="2264" t="s">
        <v>215</v>
      </c>
      <c r="C172" s="207"/>
      <c r="D172" s="207" t="s">
        <v>353</v>
      </c>
      <c r="E172" s="2106">
        <f>+E168</f>
        <v>17</v>
      </c>
      <c r="F172" s="2444"/>
      <c r="G172" s="567">
        <f t="shared" si="3"/>
        <v>0</v>
      </c>
    </row>
    <row r="173" spans="1:7" s="410" customFormat="1">
      <c r="A173" s="2247"/>
      <c r="B173" s="2264"/>
      <c r="C173" s="2170"/>
      <c r="D173" s="2170"/>
      <c r="E173" s="2169"/>
      <c r="F173" s="2445"/>
      <c r="G173" s="2197"/>
    </row>
    <row r="174" spans="1:7" s="410" customFormat="1" ht="25.5">
      <c r="A174" s="1285" t="s">
        <v>8167</v>
      </c>
      <c r="B174" s="414" t="s">
        <v>8165</v>
      </c>
      <c r="C174" s="139"/>
      <c r="D174" s="1287"/>
      <c r="E174" s="2266"/>
      <c r="F174" s="2446"/>
      <c r="G174" s="2265"/>
    </row>
    <row r="175" spans="1:7" s="410" customFormat="1">
      <c r="A175" s="242"/>
      <c r="B175" s="68" t="s">
        <v>8166</v>
      </c>
      <c r="C175" s="96"/>
      <c r="D175" s="104"/>
      <c r="E175" s="411"/>
      <c r="F175" s="2447"/>
      <c r="G175" s="1990"/>
    </row>
    <row r="176" spans="1:7" s="410" customFormat="1">
      <c r="A176" s="243" t="s">
        <v>5268</v>
      </c>
      <c r="B176" s="1992" t="s">
        <v>209</v>
      </c>
      <c r="C176" s="96"/>
      <c r="D176" s="96" t="s">
        <v>1580</v>
      </c>
      <c r="E176" s="411">
        <v>2.2999999999999998</v>
      </c>
      <c r="F176" s="2448"/>
      <c r="G176" s="1991">
        <f t="shared" ref="G176:G181" si="4">+F176*E176</f>
        <v>0</v>
      </c>
    </row>
    <row r="177" spans="1:7" s="410" customFormat="1">
      <c r="A177" s="245" t="s">
        <v>5269</v>
      </c>
      <c r="B177" s="1992" t="s">
        <v>211</v>
      </c>
      <c r="C177" s="96"/>
      <c r="D177" s="96" t="s">
        <v>1580</v>
      </c>
      <c r="E177" s="411">
        <v>3.7</v>
      </c>
      <c r="F177" s="2448"/>
      <c r="G177" s="1991">
        <f t="shared" si="4"/>
        <v>0</v>
      </c>
    </row>
    <row r="178" spans="1:7" s="410" customFormat="1">
      <c r="A178" s="246" t="s">
        <v>5270</v>
      </c>
      <c r="B178" s="1992" t="s">
        <v>212</v>
      </c>
      <c r="C178" s="96"/>
      <c r="D178" s="96" t="s">
        <v>1580</v>
      </c>
      <c r="E178" s="411">
        <f>+E176</f>
        <v>2.2999999999999998</v>
      </c>
      <c r="F178" s="2448"/>
      <c r="G178" s="1991">
        <f t="shared" si="4"/>
        <v>0</v>
      </c>
    </row>
    <row r="179" spans="1:7" s="410" customFormat="1">
      <c r="A179" s="247" t="s">
        <v>5271</v>
      </c>
      <c r="B179" s="244" t="s">
        <v>213</v>
      </c>
      <c r="C179" s="96"/>
      <c r="D179" s="96" t="s">
        <v>1580</v>
      </c>
      <c r="E179" s="411">
        <f>+E177</f>
        <v>3.7</v>
      </c>
      <c r="F179" s="2448"/>
      <c r="G179" s="1991">
        <f t="shared" si="4"/>
        <v>0</v>
      </c>
    </row>
    <row r="180" spans="1:7" s="410" customFormat="1">
      <c r="A180" s="248" t="s">
        <v>5272</v>
      </c>
      <c r="B180" s="244" t="s">
        <v>214</v>
      </c>
      <c r="C180" s="96"/>
      <c r="D180" s="96" t="s">
        <v>1580</v>
      </c>
      <c r="E180" s="411">
        <v>1.9</v>
      </c>
      <c r="F180" s="2448"/>
      <c r="G180" s="1991">
        <f t="shared" si="4"/>
        <v>0</v>
      </c>
    </row>
    <row r="181" spans="1:7" s="410" customFormat="1">
      <c r="A181" s="249" t="s">
        <v>5273</v>
      </c>
      <c r="B181" s="244" t="s">
        <v>215</v>
      </c>
      <c r="C181" s="96"/>
      <c r="D181" s="96" t="s">
        <v>1580</v>
      </c>
      <c r="E181" s="411">
        <f>+E177</f>
        <v>3.7</v>
      </c>
      <c r="F181" s="2448"/>
      <c r="G181" s="1991">
        <f t="shared" si="4"/>
        <v>0</v>
      </c>
    </row>
    <row r="182" spans="1:7" s="410" customFormat="1">
      <c r="A182" s="2247"/>
      <c r="B182" s="2264"/>
      <c r="C182" s="2170"/>
      <c r="D182" s="2170"/>
      <c r="E182" s="2169"/>
      <c r="F182" s="2445"/>
      <c r="G182" s="2197"/>
    </row>
    <row r="183" spans="1:7" s="96" customFormat="1">
      <c r="A183" s="233" t="s">
        <v>5274</v>
      </c>
      <c r="B183" s="208" t="s">
        <v>5275</v>
      </c>
      <c r="C183" s="2105"/>
      <c r="D183" s="2099"/>
      <c r="E183" s="597"/>
      <c r="F183" s="2441"/>
      <c r="G183" s="598"/>
    </row>
    <row r="184" spans="1:7" s="96" customFormat="1">
      <c r="A184" s="242"/>
      <c r="B184" s="2037" t="s">
        <v>5276</v>
      </c>
      <c r="C184" s="207"/>
      <c r="D184" s="2106"/>
      <c r="E184" s="2106"/>
      <c r="F184" s="2443"/>
      <c r="G184" s="2107"/>
    </row>
    <row r="185" spans="1:7" s="96" customFormat="1">
      <c r="A185" s="243" t="s">
        <v>5277</v>
      </c>
      <c r="B185" s="441" t="s">
        <v>209</v>
      </c>
      <c r="C185" s="207"/>
      <c r="D185" s="207" t="s">
        <v>353</v>
      </c>
      <c r="E185" s="2106">
        <v>1</v>
      </c>
      <c r="F185" s="2444"/>
      <c r="G185" s="567">
        <f t="shared" ref="G185:G190" si="5">+F185*E185</f>
        <v>0</v>
      </c>
    </row>
    <row r="186" spans="1:7" s="96" customFormat="1">
      <c r="A186" s="245" t="s">
        <v>5278</v>
      </c>
      <c r="B186" s="441" t="s">
        <v>211</v>
      </c>
      <c r="C186" s="207"/>
      <c r="D186" s="207" t="s">
        <v>353</v>
      </c>
      <c r="E186" s="2106">
        <v>2</v>
      </c>
      <c r="F186" s="2444"/>
      <c r="G186" s="567">
        <f t="shared" si="5"/>
        <v>0</v>
      </c>
    </row>
    <row r="187" spans="1:7" s="96" customFormat="1">
      <c r="A187" s="246" t="s">
        <v>5279</v>
      </c>
      <c r="B187" s="441" t="s">
        <v>212</v>
      </c>
      <c r="C187" s="207"/>
      <c r="D187" s="207" t="s">
        <v>353</v>
      </c>
      <c r="E187" s="2106">
        <f>+E185</f>
        <v>1</v>
      </c>
      <c r="F187" s="2444"/>
      <c r="G187" s="567">
        <f t="shared" si="5"/>
        <v>0</v>
      </c>
    </row>
    <row r="188" spans="1:7" s="96" customFormat="1">
      <c r="A188" s="247" t="s">
        <v>5280</v>
      </c>
      <c r="B188" s="441" t="s">
        <v>213</v>
      </c>
      <c r="C188" s="207"/>
      <c r="D188" s="207" t="s">
        <v>353</v>
      </c>
      <c r="E188" s="2106">
        <f>+E186</f>
        <v>2</v>
      </c>
      <c r="F188" s="2444"/>
      <c r="G188" s="567">
        <f t="shared" si="5"/>
        <v>0</v>
      </c>
    </row>
    <row r="189" spans="1:7" s="96" customFormat="1">
      <c r="A189" s="248" t="s">
        <v>5281</v>
      </c>
      <c r="B189" s="441" t="s">
        <v>214</v>
      </c>
      <c r="C189" s="207"/>
      <c r="D189" s="207" t="s">
        <v>353</v>
      </c>
      <c r="E189" s="2106">
        <v>1.5</v>
      </c>
      <c r="F189" s="2444"/>
      <c r="G189" s="567">
        <f t="shared" si="5"/>
        <v>0</v>
      </c>
    </row>
    <row r="190" spans="1:7" s="96" customFormat="1">
      <c r="A190" s="249" t="s">
        <v>5282</v>
      </c>
      <c r="B190" s="441" t="s">
        <v>215</v>
      </c>
      <c r="C190" s="207"/>
      <c r="D190" s="207" t="s">
        <v>353</v>
      </c>
      <c r="E190" s="2106">
        <f>+E186</f>
        <v>2</v>
      </c>
      <c r="F190" s="2444"/>
      <c r="G190" s="567">
        <f t="shared" si="5"/>
        <v>0</v>
      </c>
    </row>
    <row r="191" spans="1:7" s="96" customFormat="1">
      <c r="A191" s="103"/>
      <c r="B191" s="2037"/>
      <c r="C191" s="207"/>
      <c r="D191" s="207"/>
      <c r="E191" s="2106"/>
      <c r="F191" s="2443"/>
      <c r="G191" s="2107"/>
    </row>
    <row r="192" spans="1:7" s="96" customFormat="1">
      <c r="A192" s="103"/>
      <c r="B192" s="2037"/>
      <c r="C192" s="207"/>
      <c r="D192" s="207"/>
      <c r="E192" s="2106"/>
      <c r="F192" s="2443"/>
      <c r="G192" s="2107"/>
    </row>
    <row r="193" spans="1:7" s="96" customFormat="1" ht="28.9" customHeight="1">
      <c r="A193" s="233" t="s">
        <v>5283</v>
      </c>
      <c r="B193" s="2038" t="s">
        <v>5284</v>
      </c>
      <c r="C193" s="207"/>
      <c r="D193" s="207"/>
      <c r="E193" s="2106"/>
      <c r="F193" s="2443"/>
      <c r="G193" s="2107"/>
    </row>
    <row r="194" spans="1:7" s="96" customFormat="1">
      <c r="A194" s="233"/>
      <c r="B194" s="2038" t="s">
        <v>5285</v>
      </c>
      <c r="C194" s="207"/>
      <c r="D194" s="207"/>
      <c r="E194" s="2106"/>
      <c r="F194" s="2443"/>
      <c r="G194" s="2107"/>
    </row>
    <row r="195" spans="1:7" s="96" customFormat="1" ht="25.5">
      <c r="A195" s="233"/>
      <c r="B195" s="2038" t="s">
        <v>5255</v>
      </c>
      <c r="C195" s="207"/>
      <c r="D195" s="207"/>
      <c r="E195" s="2106"/>
      <c r="F195" s="2443"/>
      <c r="G195" s="2107"/>
    </row>
    <row r="196" spans="1:7" s="96" customFormat="1">
      <c r="A196" s="233"/>
      <c r="B196" s="2038"/>
      <c r="C196" s="207"/>
      <c r="D196" s="207"/>
      <c r="E196" s="2106"/>
      <c r="F196" s="2443"/>
      <c r="G196" s="2107"/>
    </row>
    <row r="197" spans="1:7" s="96" customFormat="1" ht="25.5">
      <c r="A197" s="233" t="s">
        <v>5286</v>
      </c>
      <c r="B197" s="208" t="s">
        <v>5287</v>
      </c>
      <c r="C197" s="207"/>
      <c r="D197" s="207"/>
      <c r="E197" s="2106"/>
      <c r="F197" s="2443"/>
      <c r="G197" s="2107"/>
    </row>
    <row r="198" spans="1:7" s="96" customFormat="1">
      <c r="A198" s="242"/>
      <c r="B198" s="2037" t="s">
        <v>5288</v>
      </c>
      <c r="C198" s="207"/>
      <c r="D198" s="207"/>
      <c r="E198" s="2106"/>
      <c r="F198" s="2443"/>
      <c r="G198" s="2107"/>
    </row>
    <row r="199" spans="1:7" s="96" customFormat="1">
      <c r="A199" s="243" t="s">
        <v>5289</v>
      </c>
      <c r="B199" s="441" t="s">
        <v>209</v>
      </c>
      <c r="C199" s="207"/>
      <c r="D199" s="207" t="s">
        <v>353</v>
      </c>
      <c r="E199" s="2106">
        <v>110</v>
      </c>
      <c r="F199" s="2444"/>
      <c r="G199" s="567">
        <f t="shared" ref="G199:G204" si="6">+F199*E199</f>
        <v>0</v>
      </c>
    </row>
    <row r="200" spans="1:7" s="96" customFormat="1">
      <c r="A200" s="245" t="s">
        <v>5290</v>
      </c>
      <c r="B200" s="441" t="s">
        <v>211</v>
      </c>
      <c r="C200" s="207"/>
      <c r="D200" s="207" t="s">
        <v>353</v>
      </c>
      <c r="E200" s="2106">
        <v>140</v>
      </c>
      <c r="F200" s="2444"/>
      <c r="G200" s="567">
        <f t="shared" si="6"/>
        <v>0</v>
      </c>
    </row>
    <row r="201" spans="1:7" s="96" customFormat="1">
      <c r="A201" s="246" t="s">
        <v>5291</v>
      </c>
      <c r="B201" s="441" t="s">
        <v>212</v>
      </c>
      <c r="C201" s="207"/>
      <c r="D201" s="207" t="s">
        <v>353</v>
      </c>
      <c r="E201" s="2106">
        <f>+E199</f>
        <v>110</v>
      </c>
      <c r="F201" s="2444"/>
      <c r="G201" s="567">
        <f t="shared" si="6"/>
        <v>0</v>
      </c>
    </row>
    <row r="202" spans="1:7" s="96" customFormat="1">
      <c r="A202" s="247" t="s">
        <v>5292</v>
      </c>
      <c r="B202" s="441" t="s">
        <v>213</v>
      </c>
      <c r="C202" s="207"/>
      <c r="D202" s="207" t="s">
        <v>353</v>
      </c>
      <c r="E202" s="2106">
        <f>+E200</f>
        <v>140</v>
      </c>
      <c r="F202" s="2444"/>
      <c r="G202" s="567">
        <f t="shared" si="6"/>
        <v>0</v>
      </c>
    </row>
    <row r="203" spans="1:7" s="96" customFormat="1">
      <c r="A203" s="248" t="s">
        <v>5293</v>
      </c>
      <c r="B203" s="441" t="s">
        <v>214</v>
      </c>
      <c r="C203" s="207"/>
      <c r="D203" s="207" t="s">
        <v>353</v>
      </c>
      <c r="E203" s="2106">
        <v>126</v>
      </c>
      <c r="F203" s="2444"/>
      <c r="G203" s="567">
        <f t="shared" si="6"/>
        <v>0</v>
      </c>
    </row>
    <row r="204" spans="1:7" s="96" customFormat="1">
      <c r="A204" s="249" t="s">
        <v>5294</v>
      </c>
      <c r="B204" s="441" t="s">
        <v>215</v>
      </c>
      <c r="C204" s="207"/>
      <c r="D204" s="207" t="s">
        <v>353</v>
      </c>
      <c r="E204" s="2106">
        <f>+E200</f>
        <v>140</v>
      </c>
      <c r="F204" s="2444"/>
      <c r="G204" s="567">
        <f t="shared" si="6"/>
        <v>0</v>
      </c>
    </row>
    <row r="205" spans="1:7" s="96" customFormat="1">
      <c r="A205" s="103"/>
      <c r="B205" s="2037"/>
      <c r="C205" s="207"/>
      <c r="D205" s="207"/>
      <c r="E205" s="2106"/>
      <c r="F205" s="2443"/>
      <c r="G205" s="2107"/>
    </row>
    <row r="206" spans="1:7" s="96" customFormat="1">
      <c r="A206" s="103"/>
      <c r="B206" s="2037"/>
      <c r="C206" s="207"/>
      <c r="D206" s="207"/>
      <c r="E206" s="2106"/>
      <c r="F206" s="2443"/>
      <c r="G206" s="2107"/>
    </row>
    <row r="207" spans="1:7" s="96" customFormat="1">
      <c r="A207" s="661" t="s">
        <v>5295</v>
      </c>
      <c r="B207" s="662" t="s">
        <v>5296</v>
      </c>
      <c r="C207" s="663"/>
      <c r="D207" s="2101"/>
      <c r="E207" s="2102"/>
      <c r="F207" s="2442"/>
      <c r="G207" s="2103"/>
    </row>
    <row r="208" spans="1:7" s="96" customFormat="1">
      <c r="A208" s="233"/>
      <c r="B208" s="2035"/>
      <c r="C208" s="2042"/>
      <c r="D208" s="2099"/>
      <c r="E208" s="597"/>
      <c r="F208" s="2441"/>
      <c r="G208" s="598"/>
    </row>
    <row r="209" spans="1:7" s="96" customFormat="1" ht="13.15" customHeight="1">
      <c r="A209" s="233"/>
      <c r="B209" s="2982" t="s">
        <v>5229</v>
      </c>
      <c r="C209" s="2982"/>
      <c r="D209" s="2099"/>
      <c r="E209" s="597"/>
      <c r="F209" s="2441"/>
      <c r="G209" s="598"/>
    </row>
    <row r="210" spans="1:7" s="96" customFormat="1" ht="13.15" customHeight="1">
      <c r="A210" s="233"/>
      <c r="B210" s="2931" t="s">
        <v>5297</v>
      </c>
      <c r="C210" s="2931"/>
      <c r="D210" s="2099"/>
      <c r="E210" s="597"/>
      <c r="F210" s="2441"/>
      <c r="G210" s="598"/>
    </row>
    <row r="211" spans="1:7" s="96" customFormat="1">
      <c r="A211" s="233"/>
      <c r="B211" s="2908"/>
      <c r="C211" s="2908"/>
      <c r="D211" s="2099"/>
      <c r="E211" s="597"/>
      <c r="F211" s="2441"/>
      <c r="G211" s="598"/>
    </row>
    <row r="212" spans="1:7" s="96" customFormat="1" ht="25.5">
      <c r="A212" s="233" t="s">
        <v>5298</v>
      </c>
      <c r="B212" s="2038" t="s">
        <v>5299</v>
      </c>
      <c r="C212" s="2104"/>
      <c r="D212" s="2099"/>
      <c r="E212" s="597"/>
      <c r="F212" s="2441"/>
      <c r="G212" s="598"/>
    </row>
    <row r="213" spans="1:7" s="96" customFormat="1">
      <c r="A213" s="233"/>
      <c r="B213" s="2038" t="s">
        <v>5300</v>
      </c>
      <c r="C213" s="2104"/>
      <c r="D213" s="2099"/>
      <c r="E213" s="597"/>
      <c r="F213" s="2441"/>
      <c r="G213" s="598"/>
    </row>
    <row r="214" spans="1:7" s="96" customFormat="1">
      <c r="A214" s="233"/>
      <c r="B214" s="2038" t="s">
        <v>5301</v>
      </c>
      <c r="C214" s="2104"/>
      <c r="D214" s="2099"/>
      <c r="E214" s="597"/>
      <c r="F214" s="2441"/>
      <c r="G214" s="598"/>
    </row>
    <row r="215" spans="1:7" s="96" customFormat="1" ht="43.15" customHeight="1">
      <c r="A215" s="233"/>
      <c r="B215" s="2038" t="s">
        <v>5302</v>
      </c>
      <c r="C215" s="2104"/>
      <c r="D215" s="2099"/>
      <c r="E215" s="597"/>
      <c r="F215" s="2441"/>
      <c r="G215" s="598"/>
    </row>
    <row r="216" spans="1:7" s="96" customFormat="1" ht="25.5">
      <c r="A216" s="233"/>
      <c r="B216" s="2038" t="s">
        <v>5303</v>
      </c>
      <c r="C216" s="2104"/>
      <c r="D216" s="2099"/>
      <c r="E216" s="597"/>
      <c r="F216" s="2441"/>
      <c r="G216" s="598"/>
    </row>
    <row r="217" spans="1:7" s="96" customFormat="1" ht="52.15" customHeight="1">
      <c r="A217" s="233"/>
      <c r="B217" s="2045" t="s">
        <v>5304</v>
      </c>
      <c r="C217" s="2086"/>
      <c r="D217" s="2108"/>
      <c r="E217" s="597"/>
      <c r="F217" s="2441"/>
      <c r="G217" s="598"/>
    </row>
    <row r="218" spans="1:7" s="96" customFormat="1">
      <c r="A218" s="103"/>
      <c r="B218" s="2037"/>
      <c r="C218" s="207"/>
      <c r="D218" s="207"/>
      <c r="E218" s="2106"/>
      <c r="F218" s="2443"/>
      <c r="G218" s="2107"/>
    </row>
    <row r="219" spans="1:7" s="96" customFormat="1" ht="25.5">
      <c r="A219" s="233" t="s">
        <v>5305</v>
      </c>
      <c r="B219" s="208" t="s">
        <v>5306</v>
      </c>
      <c r="C219" s="2105"/>
      <c r="D219" s="2099"/>
      <c r="E219" s="597"/>
      <c r="F219" s="2441"/>
      <c r="G219" s="598"/>
    </row>
    <row r="220" spans="1:7" s="96" customFormat="1" ht="25.5">
      <c r="A220" s="242"/>
      <c r="B220" s="2037" t="s">
        <v>5307</v>
      </c>
      <c r="C220" s="207"/>
      <c r="D220" s="2106"/>
      <c r="E220" s="2106"/>
      <c r="F220" s="2443"/>
      <c r="G220" s="2107"/>
    </row>
    <row r="221" spans="1:7" s="96" customFormat="1">
      <c r="A221" s="243" t="s">
        <v>5308</v>
      </c>
      <c r="B221" s="441" t="s">
        <v>209</v>
      </c>
      <c r="C221" s="207"/>
      <c r="D221" s="207" t="s">
        <v>353</v>
      </c>
      <c r="E221" s="2106">
        <v>72.64</v>
      </c>
      <c r="F221" s="2444"/>
      <c r="G221" s="567">
        <f t="shared" ref="G221:G226" si="7">+F221*E221</f>
        <v>0</v>
      </c>
    </row>
    <row r="222" spans="1:7" s="96" customFormat="1">
      <c r="A222" s="245" t="s">
        <v>5309</v>
      </c>
      <c r="B222" s="441" t="s">
        <v>211</v>
      </c>
      <c r="C222" s="207"/>
      <c r="D222" s="207" t="s">
        <v>353</v>
      </c>
      <c r="E222" s="2106">
        <v>90.19</v>
      </c>
      <c r="F222" s="2444"/>
      <c r="G222" s="567">
        <f t="shared" si="7"/>
        <v>0</v>
      </c>
    </row>
    <row r="223" spans="1:7" s="96" customFormat="1">
      <c r="A223" s="246" t="s">
        <v>5310</v>
      </c>
      <c r="B223" s="441" t="s">
        <v>212</v>
      </c>
      <c r="C223" s="207"/>
      <c r="D223" s="207" t="s">
        <v>353</v>
      </c>
      <c r="E223" s="2106">
        <f>+E221</f>
        <v>72.64</v>
      </c>
      <c r="F223" s="2444"/>
      <c r="G223" s="567">
        <f t="shared" si="7"/>
        <v>0</v>
      </c>
    </row>
    <row r="224" spans="1:7" s="96" customFormat="1">
      <c r="A224" s="247" t="s">
        <v>5311</v>
      </c>
      <c r="B224" s="441" t="s">
        <v>213</v>
      </c>
      <c r="C224" s="207"/>
      <c r="D224" s="207" t="s">
        <v>353</v>
      </c>
      <c r="E224" s="2106">
        <f>+E222</f>
        <v>90.19</v>
      </c>
      <c r="F224" s="2444"/>
      <c r="G224" s="567">
        <f t="shared" si="7"/>
        <v>0</v>
      </c>
    </row>
    <row r="225" spans="1:7" s="96" customFormat="1">
      <c r="A225" s="248" t="s">
        <v>5312</v>
      </c>
      <c r="B225" s="441" t="s">
        <v>214</v>
      </c>
      <c r="C225" s="207"/>
      <c r="D225" s="207" t="s">
        <v>353</v>
      </c>
      <c r="E225" s="2106">
        <v>63.75</v>
      </c>
      <c r="F225" s="2444"/>
      <c r="G225" s="567">
        <f t="shared" si="7"/>
        <v>0</v>
      </c>
    </row>
    <row r="226" spans="1:7" s="96" customFormat="1">
      <c r="A226" s="249" t="s">
        <v>5313</v>
      </c>
      <c r="B226" s="441" t="s">
        <v>215</v>
      </c>
      <c r="C226" s="207"/>
      <c r="D226" s="207" t="s">
        <v>353</v>
      </c>
      <c r="E226" s="2106">
        <f>+E222</f>
        <v>90.19</v>
      </c>
      <c r="F226" s="2444"/>
      <c r="G226" s="567">
        <f t="shared" si="7"/>
        <v>0</v>
      </c>
    </row>
    <row r="227" spans="1:7" s="96" customFormat="1">
      <c r="A227" s="103"/>
      <c r="B227" s="2037"/>
      <c r="C227" s="207"/>
      <c r="D227" s="207"/>
      <c r="E227" s="2106"/>
      <c r="F227" s="2443"/>
      <c r="G227" s="2107"/>
    </row>
    <row r="228" spans="1:7" s="96" customFormat="1">
      <c r="A228" s="103"/>
      <c r="B228" s="2037"/>
      <c r="C228" s="207"/>
      <c r="D228" s="207"/>
      <c r="E228" s="2106"/>
      <c r="F228" s="2443"/>
      <c r="G228" s="2107"/>
    </row>
    <row r="229" spans="1:7" s="96" customFormat="1">
      <c r="A229" s="661" t="s">
        <v>5314</v>
      </c>
      <c r="B229" s="662" t="s">
        <v>3382</v>
      </c>
      <c r="C229" s="663"/>
      <c r="D229" s="2101"/>
      <c r="E229" s="2102"/>
      <c r="F229" s="2442"/>
      <c r="G229" s="2103"/>
    </row>
    <row r="230" spans="1:7" s="96" customFormat="1">
      <c r="B230" s="207"/>
      <c r="C230" s="207"/>
      <c r="D230" s="207"/>
      <c r="E230" s="2106"/>
      <c r="F230" s="2443"/>
      <c r="G230" s="2107"/>
    </row>
    <row r="231" spans="1:7" s="96" customFormat="1">
      <c r="A231" s="233" t="s">
        <v>5315</v>
      </c>
      <c r="B231" s="2034" t="s">
        <v>5316</v>
      </c>
      <c r="C231" s="207"/>
      <c r="D231" s="207"/>
      <c r="E231" s="2106"/>
      <c r="F231" s="2443"/>
      <c r="G231" s="2107"/>
    </row>
    <row r="232" spans="1:7" s="96" customFormat="1" ht="76.5">
      <c r="A232" s="233"/>
      <c r="B232" s="2038" t="s">
        <v>5317</v>
      </c>
      <c r="C232" s="207"/>
      <c r="D232" s="207"/>
      <c r="E232" s="2106"/>
      <c r="F232" s="2443"/>
      <c r="G232" s="2107"/>
    </row>
    <row r="233" spans="1:7" s="96" customFormat="1">
      <c r="A233" s="103"/>
      <c r="B233" s="2037"/>
      <c r="C233" s="207"/>
      <c r="D233" s="207"/>
      <c r="E233" s="2106"/>
      <c r="F233" s="2443"/>
      <c r="G233" s="2107"/>
    </row>
    <row r="234" spans="1:7" s="96" customFormat="1" ht="32.450000000000003" customHeight="1">
      <c r="A234" s="233" t="s">
        <v>5318</v>
      </c>
      <c r="B234" s="2734" t="s">
        <v>8329</v>
      </c>
      <c r="C234" s="207"/>
      <c r="D234" s="207"/>
      <c r="E234" s="2106"/>
      <c r="F234" s="2443"/>
      <c r="G234" s="2107"/>
    </row>
    <row r="235" spans="1:7" s="96" customFormat="1" ht="16.899999999999999" customHeight="1">
      <c r="A235" s="103"/>
      <c r="B235" s="2037" t="s">
        <v>5319</v>
      </c>
      <c r="C235" s="207"/>
      <c r="D235" s="207"/>
      <c r="E235" s="2106"/>
      <c r="F235" s="2443"/>
      <c r="G235" s="2107"/>
    </row>
    <row r="236" spans="1:7" s="96" customFormat="1">
      <c r="A236" s="103"/>
      <c r="B236" s="2037"/>
      <c r="C236" s="207"/>
      <c r="D236" s="207"/>
      <c r="E236" s="2106"/>
      <c r="F236" s="2443"/>
      <c r="G236" s="2107"/>
    </row>
    <row r="237" spans="1:7" s="96" customFormat="1">
      <c r="A237" s="233" t="s">
        <v>5320</v>
      </c>
      <c r="B237" s="208" t="s">
        <v>5321</v>
      </c>
      <c r="C237" s="207"/>
      <c r="D237" s="207"/>
      <c r="E237" s="2106"/>
      <c r="F237" s="2443"/>
      <c r="G237" s="2107"/>
    </row>
    <row r="238" spans="1:7" s="96" customFormat="1">
      <c r="A238" s="103"/>
      <c r="B238" s="2037" t="s">
        <v>5276</v>
      </c>
      <c r="C238" s="207"/>
      <c r="D238" s="207"/>
      <c r="E238" s="2106"/>
      <c r="F238" s="2443"/>
      <c r="G238" s="2107"/>
    </row>
    <row r="239" spans="1:7" s="96" customFormat="1">
      <c r="A239" s="243" t="s">
        <v>5322</v>
      </c>
      <c r="B239" s="2736" t="s">
        <v>209</v>
      </c>
      <c r="C239" s="2737"/>
      <c r="D239" s="2737" t="s">
        <v>210</v>
      </c>
      <c r="E239" s="2738">
        <v>1</v>
      </c>
      <c r="F239" s="2444"/>
      <c r="G239" s="567">
        <f t="shared" ref="G239:G244" si="8">+F239*E239</f>
        <v>0</v>
      </c>
    </row>
    <row r="240" spans="1:7" s="96" customFormat="1">
      <c r="A240" s="245" t="s">
        <v>5323</v>
      </c>
      <c r="B240" s="2736" t="s">
        <v>211</v>
      </c>
      <c r="C240" s="2737"/>
      <c r="D240" s="2737" t="s">
        <v>210</v>
      </c>
      <c r="E240" s="2738">
        <v>1</v>
      </c>
      <c r="F240" s="2444"/>
      <c r="G240" s="567">
        <f t="shared" si="8"/>
        <v>0</v>
      </c>
    </row>
    <row r="241" spans="1:7" s="96" customFormat="1">
      <c r="A241" s="246" t="s">
        <v>5324</v>
      </c>
      <c r="B241" s="2736" t="s">
        <v>212</v>
      </c>
      <c r="C241" s="2737"/>
      <c r="D241" s="2737" t="s">
        <v>210</v>
      </c>
      <c r="E241" s="2738">
        <f>+E239</f>
        <v>1</v>
      </c>
      <c r="F241" s="2444"/>
      <c r="G241" s="567">
        <f t="shared" si="8"/>
        <v>0</v>
      </c>
    </row>
    <row r="242" spans="1:7" s="96" customFormat="1">
      <c r="A242" s="247" t="s">
        <v>5325</v>
      </c>
      <c r="B242" s="2736" t="s">
        <v>213</v>
      </c>
      <c r="C242" s="2737"/>
      <c r="D242" s="2737" t="s">
        <v>210</v>
      </c>
      <c r="E242" s="2738">
        <f>+E240</f>
        <v>1</v>
      </c>
      <c r="F242" s="2444"/>
      <c r="G242" s="567">
        <f t="shared" si="8"/>
        <v>0</v>
      </c>
    </row>
    <row r="243" spans="1:7" s="96" customFormat="1">
      <c r="A243" s="248" t="s">
        <v>5326</v>
      </c>
      <c r="B243" s="2736" t="s">
        <v>214</v>
      </c>
      <c r="C243" s="2737"/>
      <c r="D243" s="2737" t="s">
        <v>210</v>
      </c>
      <c r="E243" s="2738">
        <v>1</v>
      </c>
      <c r="F243" s="2444"/>
      <c r="G243" s="567">
        <f t="shared" si="8"/>
        <v>0</v>
      </c>
    </row>
    <row r="244" spans="1:7" s="96" customFormat="1">
      <c r="A244" s="249" t="s">
        <v>5327</v>
      </c>
      <c r="B244" s="2736" t="s">
        <v>215</v>
      </c>
      <c r="C244" s="2737"/>
      <c r="D244" s="2737" t="s">
        <v>210</v>
      </c>
      <c r="E244" s="2738">
        <f>+E240</f>
        <v>1</v>
      </c>
      <c r="F244" s="2444"/>
      <c r="G244" s="567">
        <f t="shared" si="8"/>
        <v>0</v>
      </c>
    </row>
    <row r="245" spans="1:7" s="96" customFormat="1">
      <c r="B245" s="207"/>
      <c r="C245" s="207"/>
      <c r="D245" s="207"/>
      <c r="E245" s="2106"/>
      <c r="F245" s="2443"/>
      <c r="G245" s="2107"/>
    </row>
    <row r="246" spans="1:7" s="96" customFormat="1" ht="18" customHeight="1">
      <c r="A246" s="233" t="s">
        <v>5328</v>
      </c>
      <c r="B246" s="208" t="s">
        <v>5329</v>
      </c>
      <c r="C246" s="207"/>
      <c r="D246" s="207"/>
      <c r="E246" s="2106"/>
      <c r="F246" s="2443"/>
      <c r="G246" s="2107"/>
    </row>
    <row r="247" spans="1:7" s="96" customFormat="1" ht="15" customHeight="1">
      <c r="A247" s="103"/>
      <c r="B247" s="2037" t="s">
        <v>5276</v>
      </c>
      <c r="C247" s="207"/>
      <c r="D247" s="207"/>
      <c r="E247" s="2106"/>
      <c r="F247" s="2443"/>
      <c r="G247" s="2107"/>
    </row>
    <row r="248" spans="1:7" s="96" customFormat="1">
      <c r="A248" s="243" t="s">
        <v>5330</v>
      </c>
      <c r="B248" s="2736" t="s">
        <v>209</v>
      </c>
      <c r="C248" s="2737"/>
      <c r="D248" s="2737" t="s">
        <v>210</v>
      </c>
      <c r="E248" s="2738">
        <v>1</v>
      </c>
      <c r="F248" s="2444"/>
      <c r="G248" s="567">
        <f t="shared" ref="G248:G253" si="9">+F248*E248</f>
        <v>0</v>
      </c>
    </row>
    <row r="249" spans="1:7" s="96" customFormat="1">
      <c r="A249" s="245" t="s">
        <v>5331</v>
      </c>
      <c r="B249" s="2736" t="s">
        <v>211</v>
      </c>
      <c r="C249" s="2737"/>
      <c r="D249" s="2737" t="s">
        <v>210</v>
      </c>
      <c r="E249" s="2738">
        <v>1</v>
      </c>
      <c r="F249" s="2444"/>
      <c r="G249" s="567">
        <f t="shared" si="9"/>
        <v>0</v>
      </c>
    </row>
    <row r="250" spans="1:7" s="96" customFormat="1">
      <c r="A250" s="246" t="s">
        <v>5332</v>
      </c>
      <c r="B250" s="2736" t="s">
        <v>212</v>
      </c>
      <c r="C250" s="2737"/>
      <c r="D250" s="2737" t="s">
        <v>210</v>
      </c>
      <c r="E250" s="2738">
        <f>+E248</f>
        <v>1</v>
      </c>
      <c r="F250" s="2444"/>
      <c r="G250" s="567">
        <f t="shared" si="9"/>
        <v>0</v>
      </c>
    </row>
    <row r="251" spans="1:7" s="96" customFormat="1">
      <c r="A251" s="247" t="s">
        <v>5333</v>
      </c>
      <c r="B251" s="2736" t="s">
        <v>213</v>
      </c>
      <c r="C251" s="2737"/>
      <c r="D251" s="2737" t="s">
        <v>210</v>
      </c>
      <c r="E251" s="2738">
        <f>+E249</f>
        <v>1</v>
      </c>
      <c r="F251" s="2444"/>
      <c r="G251" s="567">
        <f t="shared" si="9"/>
        <v>0</v>
      </c>
    </row>
    <row r="252" spans="1:7" s="96" customFormat="1">
      <c r="A252" s="248" t="s">
        <v>5334</v>
      </c>
      <c r="B252" s="2736" t="s">
        <v>214</v>
      </c>
      <c r="C252" s="2737"/>
      <c r="D252" s="2737" t="s">
        <v>210</v>
      </c>
      <c r="E252" s="2738">
        <v>1</v>
      </c>
      <c r="F252" s="2444"/>
      <c r="G252" s="567">
        <f t="shared" si="9"/>
        <v>0</v>
      </c>
    </row>
    <row r="253" spans="1:7" s="96" customFormat="1">
      <c r="A253" s="249" t="s">
        <v>5335</v>
      </c>
      <c r="B253" s="2736" t="s">
        <v>215</v>
      </c>
      <c r="C253" s="2737"/>
      <c r="D253" s="2737" t="s">
        <v>210</v>
      </c>
      <c r="E253" s="2738">
        <f>+E249</f>
        <v>1</v>
      </c>
      <c r="F253" s="2444"/>
      <c r="G253" s="567">
        <f t="shared" si="9"/>
        <v>0</v>
      </c>
    </row>
    <row r="254" spans="1:7" s="96" customFormat="1">
      <c r="A254" s="103"/>
      <c r="B254" s="2037"/>
      <c r="C254" s="207"/>
      <c r="D254" s="207"/>
      <c r="E254" s="2106"/>
      <c r="F254" s="2443"/>
      <c r="G254" s="2107"/>
    </row>
    <row r="255" spans="1:7" s="96" customFormat="1" ht="29.45" customHeight="1">
      <c r="A255" s="233" t="s">
        <v>5336</v>
      </c>
      <c r="B255" s="2734" t="s">
        <v>8330</v>
      </c>
      <c r="C255" s="207"/>
      <c r="D255" s="207"/>
      <c r="E255" s="2106"/>
      <c r="F255" s="2443"/>
      <c r="G255" s="2107"/>
    </row>
    <row r="256" spans="1:7" s="96" customFormat="1" ht="15.6" customHeight="1">
      <c r="A256" s="103"/>
      <c r="B256" s="2037" t="s">
        <v>5319</v>
      </c>
      <c r="C256" s="207"/>
      <c r="D256" s="207"/>
      <c r="E256" s="2106"/>
      <c r="F256" s="2443"/>
      <c r="G256" s="2107"/>
    </row>
    <row r="257" spans="1:7" s="96" customFormat="1">
      <c r="A257" s="103"/>
      <c r="B257" s="2037"/>
      <c r="C257" s="207"/>
      <c r="D257" s="207"/>
      <c r="E257" s="2106"/>
      <c r="F257" s="2443"/>
      <c r="G257" s="2107"/>
    </row>
    <row r="258" spans="1:7" s="96" customFormat="1">
      <c r="A258" s="233" t="s">
        <v>5337</v>
      </c>
      <c r="B258" s="208" t="s">
        <v>5338</v>
      </c>
      <c r="C258" s="207"/>
      <c r="D258" s="207"/>
      <c r="E258" s="2106"/>
      <c r="F258" s="2443"/>
      <c r="G258" s="2107"/>
    </row>
    <row r="259" spans="1:7" s="96" customFormat="1">
      <c r="A259" s="103"/>
      <c r="B259" s="2037" t="s">
        <v>5276</v>
      </c>
      <c r="C259" s="207"/>
      <c r="D259" s="207"/>
      <c r="E259" s="2106"/>
      <c r="F259" s="2443"/>
      <c r="G259" s="2107"/>
    </row>
    <row r="260" spans="1:7" s="96" customFormat="1">
      <c r="A260" s="243" t="s">
        <v>5339</v>
      </c>
      <c r="B260" s="2736" t="s">
        <v>209</v>
      </c>
      <c r="C260" s="2737"/>
      <c r="D260" s="2737" t="s">
        <v>210</v>
      </c>
      <c r="E260" s="2738">
        <v>1</v>
      </c>
      <c r="F260" s="2444"/>
      <c r="G260" s="567">
        <f t="shared" ref="G260:G265" si="10">+F260*E260</f>
        <v>0</v>
      </c>
    </row>
    <row r="261" spans="1:7" s="96" customFormat="1">
      <c r="A261" s="245" t="s">
        <v>5340</v>
      </c>
      <c r="B261" s="2736" t="s">
        <v>211</v>
      </c>
      <c r="C261" s="2737"/>
      <c r="D261" s="2737" t="s">
        <v>210</v>
      </c>
      <c r="E261" s="2738">
        <v>1</v>
      </c>
      <c r="F261" s="2444"/>
      <c r="G261" s="567">
        <f t="shared" si="10"/>
        <v>0</v>
      </c>
    </row>
    <row r="262" spans="1:7" s="96" customFormat="1">
      <c r="A262" s="246" t="s">
        <v>5341</v>
      </c>
      <c r="B262" s="2736" t="s">
        <v>212</v>
      </c>
      <c r="C262" s="2737"/>
      <c r="D262" s="2737" t="s">
        <v>210</v>
      </c>
      <c r="E262" s="2738">
        <f>+E260</f>
        <v>1</v>
      </c>
      <c r="F262" s="2444"/>
      <c r="G262" s="567">
        <f t="shared" si="10"/>
        <v>0</v>
      </c>
    </row>
    <row r="263" spans="1:7" s="96" customFormat="1">
      <c r="A263" s="247" t="s">
        <v>5342</v>
      </c>
      <c r="B263" s="2736" t="s">
        <v>213</v>
      </c>
      <c r="C263" s="2737"/>
      <c r="D263" s="2737" t="s">
        <v>210</v>
      </c>
      <c r="E263" s="2738">
        <f>+E261</f>
        <v>1</v>
      </c>
      <c r="F263" s="2444"/>
      <c r="G263" s="567">
        <f t="shared" si="10"/>
        <v>0</v>
      </c>
    </row>
    <row r="264" spans="1:7" s="96" customFormat="1">
      <c r="A264" s="248" t="s">
        <v>5343</v>
      </c>
      <c r="B264" s="2736" t="s">
        <v>214</v>
      </c>
      <c r="C264" s="2737"/>
      <c r="D264" s="2737" t="s">
        <v>210</v>
      </c>
      <c r="E264" s="2738">
        <v>1</v>
      </c>
      <c r="F264" s="2444"/>
      <c r="G264" s="567">
        <f t="shared" si="10"/>
        <v>0</v>
      </c>
    </row>
    <row r="265" spans="1:7" s="96" customFormat="1">
      <c r="A265" s="249" t="s">
        <v>5344</v>
      </c>
      <c r="B265" s="2736" t="s">
        <v>215</v>
      </c>
      <c r="C265" s="2737"/>
      <c r="D265" s="2737" t="s">
        <v>210</v>
      </c>
      <c r="E265" s="2738">
        <f>+E261</f>
        <v>1</v>
      </c>
      <c r="F265" s="2444"/>
      <c r="G265" s="567">
        <f t="shared" si="10"/>
        <v>0</v>
      </c>
    </row>
    <row r="266" spans="1:7" s="96" customFormat="1">
      <c r="B266" s="207"/>
      <c r="C266" s="207"/>
      <c r="D266" s="207"/>
      <c r="E266" s="2739"/>
      <c r="F266" s="2443"/>
      <c r="G266" s="2107"/>
    </row>
    <row r="267" spans="1:7" s="96" customFormat="1" ht="16.899999999999999" customHeight="1">
      <c r="A267" s="233" t="s">
        <v>5345</v>
      </c>
      <c r="B267" s="208" t="s">
        <v>5346</v>
      </c>
      <c r="C267" s="207"/>
      <c r="D267" s="207"/>
      <c r="E267" s="2739"/>
      <c r="F267" s="2443"/>
      <c r="G267" s="2107"/>
    </row>
    <row r="268" spans="1:7" s="96" customFormat="1">
      <c r="A268" s="103"/>
      <c r="B268" s="2037" t="s">
        <v>5276</v>
      </c>
      <c r="C268" s="207"/>
      <c r="D268" s="207"/>
      <c r="E268" s="2739"/>
      <c r="F268" s="2443"/>
      <c r="G268" s="2107"/>
    </row>
    <row r="269" spans="1:7" s="96" customFormat="1">
      <c r="A269" s="243" t="s">
        <v>5347</v>
      </c>
      <c r="B269" s="2736" t="s">
        <v>209</v>
      </c>
      <c r="C269" s="2737"/>
      <c r="D269" s="2737" t="s">
        <v>210</v>
      </c>
      <c r="E269" s="2738">
        <v>1</v>
      </c>
      <c r="F269" s="2444"/>
      <c r="G269" s="567">
        <f t="shared" ref="G269:G274" si="11">+F269*E269</f>
        <v>0</v>
      </c>
    </row>
    <row r="270" spans="1:7" s="96" customFormat="1">
      <c r="A270" s="245" t="s">
        <v>5348</v>
      </c>
      <c r="B270" s="2736" t="s">
        <v>211</v>
      </c>
      <c r="C270" s="2737"/>
      <c r="D270" s="2737" t="s">
        <v>210</v>
      </c>
      <c r="E270" s="2738">
        <v>1</v>
      </c>
      <c r="F270" s="2444"/>
      <c r="G270" s="567">
        <f t="shared" si="11"/>
        <v>0</v>
      </c>
    </row>
    <row r="271" spans="1:7" s="96" customFormat="1">
      <c r="A271" s="246" t="s">
        <v>5349</v>
      </c>
      <c r="B271" s="2736" t="s">
        <v>212</v>
      </c>
      <c r="C271" s="2737"/>
      <c r="D271" s="2737" t="s">
        <v>210</v>
      </c>
      <c r="E271" s="2738">
        <f>+E269</f>
        <v>1</v>
      </c>
      <c r="F271" s="2444"/>
      <c r="G271" s="567">
        <f t="shared" si="11"/>
        <v>0</v>
      </c>
    </row>
    <row r="272" spans="1:7" s="96" customFormat="1">
      <c r="A272" s="247" t="s">
        <v>5350</v>
      </c>
      <c r="B272" s="2736" t="s">
        <v>213</v>
      </c>
      <c r="C272" s="2737"/>
      <c r="D272" s="2737" t="s">
        <v>210</v>
      </c>
      <c r="E272" s="2738">
        <f>+E270</f>
        <v>1</v>
      </c>
      <c r="F272" s="2444"/>
      <c r="G272" s="567">
        <f t="shared" si="11"/>
        <v>0</v>
      </c>
    </row>
    <row r="273" spans="1:7" s="96" customFormat="1">
      <c r="A273" s="248" t="s">
        <v>5351</v>
      </c>
      <c r="B273" s="2736" t="s">
        <v>214</v>
      </c>
      <c r="C273" s="2737"/>
      <c r="D273" s="2737" t="s">
        <v>210</v>
      </c>
      <c r="E273" s="2738">
        <v>1</v>
      </c>
      <c r="F273" s="2444"/>
      <c r="G273" s="567">
        <f t="shared" si="11"/>
        <v>0</v>
      </c>
    </row>
    <row r="274" spans="1:7" s="96" customFormat="1">
      <c r="A274" s="249" t="s">
        <v>5352</v>
      </c>
      <c r="B274" s="2736" t="s">
        <v>215</v>
      </c>
      <c r="C274" s="2737"/>
      <c r="D274" s="2737" t="s">
        <v>210</v>
      </c>
      <c r="E274" s="2738">
        <f>+E270</f>
        <v>1</v>
      </c>
      <c r="F274" s="2444"/>
      <c r="G274" s="567">
        <f t="shared" si="11"/>
        <v>0</v>
      </c>
    </row>
    <row r="275" spans="1:7" s="96" customFormat="1">
      <c r="A275" s="103"/>
      <c r="B275" s="2037"/>
      <c r="C275" s="207"/>
      <c r="D275" s="207"/>
      <c r="E275" s="2739"/>
      <c r="F275" s="2443"/>
      <c r="G275" s="2107"/>
    </row>
    <row r="276" spans="1:7" s="96" customFormat="1" ht="18.600000000000001" customHeight="1">
      <c r="A276" s="233" t="s">
        <v>5353</v>
      </c>
      <c r="B276" s="208" t="s">
        <v>5354</v>
      </c>
      <c r="C276" s="207"/>
      <c r="D276" s="207"/>
      <c r="E276" s="2739"/>
      <c r="F276" s="2443"/>
      <c r="G276" s="2107"/>
    </row>
    <row r="277" spans="1:7" s="96" customFormat="1">
      <c r="A277" s="103"/>
      <c r="B277" s="2037" t="s">
        <v>5276</v>
      </c>
      <c r="C277" s="207"/>
      <c r="D277" s="207"/>
      <c r="E277" s="2739"/>
      <c r="F277" s="2443"/>
      <c r="G277" s="2107"/>
    </row>
    <row r="278" spans="1:7" s="96" customFormat="1">
      <c r="A278" s="243" t="s">
        <v>5355</v>
      </c>
      <c r="B278" s="2736" t="s">
        <v>209</v>
      </c>
      <c r="C278" s="2737"/>
      <c r="D278" s="2737" t="s">
        <v>210</v>
      </c>
      <c r="E278" s="2738">
        <v>1</v>
      </c>
      <c r="F278" s="2444"/>
      <c r="G278" s="567">
        <f t="shared" ref="G278:G283" si="12">+F278*E278</f>
        <v>0</v>
      </c>
    </row>
    <row r="279" spans="1:7" s="96" customFormat="1">
      <c r="A279" s="245" t="s">
        <v>5356</v>
      </c>
      <c r="B279" s="2736" t="s">
        <v>211</v>
      </c>
      <c r="C279" s="2737"/>
      <c r="D279" s="2737" t="s">
        <v>210</v>
      </c>
      <c r="E279" s="2738">
        <v>1</v>
      </c>
      <c r="F279" s="2444"/>
      <c r="G279" s="567">
        <f t="shared" si="12"/>
        <v>0</v>
      </c>
    </row>
    <row r="280" spans="1:7" s="96" customFormat="1">
      <c r="A280" s="246" t="s">
        <v>5357</v>
      </c>
      <c r="B280" s="2736" t="s">
        <v>212</v>
      </c>
      <c r="C280" s="2737"/>
      <c r="D280" s="2737" t="s">
        <v>210</v>
      </c>
      <c r="E280" s="2738">
        <f>+E278</f>
        <v>1</v>
      </c>
      <c r="F280" s="2444"/>
      <c r="G280" s="567">
        <f t="shared" si="12"/>
        <v>0</v>
      </c>
    </row>
    <row r="281" spans="1:7" s="96" customFormat="1">
      <c r="A281" s="247" t="s">
        <v>5358</v>
      </c>
      <c r="B281" s="2736" t="s">
        <v>213</v>
      </c>
      <c r="C281" s="2737"/>
      <c r="D281" s="2737" t="s">
        <v>210</v>
      </c>
      <c r="E281" s="2738">
        <f>+E279</f>
        <v>1</v>
      </c>
      <c r="F281" s="2444"/>
      <c r="G281" s="567">
        <f t="shared" si="12"/>
        <v>0</v>
      </c>
    </row>
    <row r="282" spans="1:7" s="96" customFormat="1">
      <c r="A282" s="248" t="s">
        <v>5359</v>
      </c>
      <c r="B282" s="2736" t="s">
        <v>214</v>
      </c>
      <c r="C282" s="2737"/>
      <c r="D282" s="2737" t="s">
        <v>210</v>
      </c>
      <c r="E282" s="2738">
        <v>1</v>
      </c>
      <c r="F282" s="2444"/>
      <c r="G282" s="567">
        <f t="shared" si="12"/>
        <v>0</v>
      </c>
    </row>
    <row r="283" spans="1:7" s="96" customFormat="1">
      <c r="A283" s="249" t="s">
        <v>5360</v>
      </c>
      <c r="B283" s="2736" t="s">
        <v>215</v>
      </c>
      <c r="C283" s="2737"/>
      <c r="D283" s="2737" t="s">
        <v>210</v>
      </c>
      <c r="E283" s="2738">
        <f>+E279</f>
        <v>1</v>
      </c>
      <c r="F283" s="2444"/>
      <c r="G283" s="567">
        <f t="shared" si="12"/>
        <v>0</v>
      </c>
    </row>
    <row r="284" spans="1:7" s="96" customFormat="1">
      <c r="A284" s="103"/>
      <c r="B284" s="2037"/>
      <c r="C284" s="207"/>
      <c r="D284" s="207"/>
      <c r="E284" s="2739"/>
      <c r="F284" s="2443"/>
      <c r="G284" s="2107"/>
    </row>
    <row r="285" spans="1:7" s="96" customFormat="1" ht="19.149999999999999" customHeight="1">
      <c r="A285" s="233" t="s">
        <v>5361</v>
      </c>
      <c r="B285" s="208" t="s">
        <v>5362</v>
      </c>
      <c r="C285" s="207"/>
      <c r="D285" s="207"/>
      <c r="E285" s="2739"/>
      <c r="F285" s="2443"/>
      <c r="G285" s="2107"/>
    </row>
    <row r="286" spans="1:7" s="96" customFormat="1">
      <c r="A286" s="103"/>
      <c r="B286" s="2037" t="s">
        <v>5276</v>
      </c>
      <c r="C286" s="207"/>
      <c r="D286" s="207"/>
      <c r="E286" s="2739"/>
      <c r="F286" s="2443"/>
      <c r="G286" s="2107"/>
    </row>
    <row r="287" spans="1:7" s="96" customFormat="1">
      <c r="A287" s="243" t="s">
        <v>5363</v>
      </c>
      <c r="B287" s="2736" t="s">
        <v>209</v>
      </c>
      <c r="C287" s="2737"/>
      <c r="D287" s="2737" t="s">
        <v>210</v>
      </c>
      <c r="E287" s="2738">
        <v>1</v>
      </c>
      <c r="F287" s="2444"/>
      <c r="G287" s="567">
        <f t="shared" ref="G287:G292" si="13">+F287*E287</f>
        <v>0</v>
      </c>
    </row>
    <row r="288" spans="1:7" s="96" customFormat="1">
      <c r="A288" s="245" t="s">
        <v>5364</v>
      </c>
      <c r="B288" s="2736" t="s">
        <v>211</v>
      </c>
      <c r="C288" s="2737"/>
      <c r="D288" s="2737" t="s">
        <v>210</v>
      </c>
      <c r="E288" s="2738">
        <v>1</v>
      </c>
      <c r="F288" s="2444"/>
      <c r="G288" s="567">
        <f t="shared" si="13"/>
        <v>0</v>
      </c>
    </row>
    <row r="289" spans="1:7" s="96" customFormat="1">
      <c r="A289" s="246" t="s">
        <v>5365</v>
      </c>
      <c r="B289" s="2736" t="s">
        <v>212</v>
      </c>
      <c r="C289" s="2737"/>
      <c r="D289" s="2737" t="s">
        <v>210</v>
      </c>
      <c r="E289" s="2738">
        <f>+E287</f>
        <v>1</v>
      </c>
      <c r="F289" s="2444"/>
      <c r="G289" s="567">
        <f t="shared" si="13"/>
        <v>0</v>
      </c>
    </row>
    <row r="290" spans="1:7" s="96" customFormat="1">
      <c r="A290" s="247" t="s">
        <v>5366</v>
      </c>
      <c r="B290" s="2736" t="s">
        <v>213</v>
      </c>
      <c r="C290" s="2737"/>
      <c r="D290" s="2737" t="s">
        <v>210</v>
      </c>
      <c r="E290" s="2738">
        <f>+E288</f>
        <v>1</v>
      </c>
      <c r="F290" s="2444"/>
      <c r="G290" s="567">
        <f t="shared" si="13"/>
        <v>0</v>
      </c>
    </row>
    <row r="291" spans="1:7" s="96" customFormat="1">
      <c r="A291" s="248" t="s">
        <v>5367</v>
      </c>
      <c r="B291" s="2736" t="s">
        <v>214</v>
      </c>
      <c r="C291" s="2737"/>
      <c r="D291" s="2737" t="s">
        <v>210</v>
      </c>
      <c r="E291" s="2738">
        <v>1</v>
      </c>
      <c r="F291" s="2444"/>
      <c r="G291" s="567">
        <f t="shared" si="13"/>
        <v>0</v>
      </c>
    </row>
    <row r="292" spans="1:7" s="96" customFormat="1">
      <c r="A292" s="249" t="s">
        <v>5368</v>
      </c>
      <c r="B292" s="2736" t="s">
        <v>215</v>
      </c>
      <c r="C292" s="2737"/>
      <c r="D292" s="2737" t="s">
        <v>210</v>
      </c>
      <c r="E292" s="2738">
        <f>+E288</f>
        <v>1</v>
      </c>
      <c r="F292" s="2444"/>
      <c r="G292" s="567">
        <f t="shared" si="13"/>
        <v>0</v>
      </c>
    </row>
    <row r="293" spans="1:7" s="96" customFormat="1">
      <c r="A293" s="103"/>
      <c r="B293" s="2037"/>
      <c r="C293" s="207"/>
      <c r="D293" s="207"/>
      <c r="E293" s="2106"/>
      <c r="F293" s="2443"/>
      <c r="G293" s="2107"/>
    </row>
    <row r="294" spans="1:7" s="96" customFormat="1" ht="39" customHeight="1">
      <c r="A294" s="233" t="s">
        <v>5369</v>
      </c>
      <c r="B294" s="2037" t="s">
        <v>5370</v>
      </c>
      <c r="C294" s="207"/>
      <c r="D294" s="207"/>
      <c r="E294" s="2106"/>
      <c r="F294" s="2443"/>
      <c r="G294" s="2107"/>
    </row>
    <row r="295" spans="1:7" s="96" customFormat="1" ht="33.6" customHeight="1">
      <c r="A295" s="233"/>
      <c r="B295" s="2037" t="s">
        <v>5371</v>
      </c>
      <c r="C295" s="207"/>
      <c r="D295" s="207"/>
      <c r="E295" s="2106"/>
      <c r="F295" s="2443"/>
      <c r="G295" s="2107"/>
    </row>
    <row r="296" spans="1:7" s="96" customFormat="1" ht="31.9" customHeight="1">
      <c r="A296" s="103"/>
      <c r="B296" s="2037" t="s">
        <v>5372</v>
      </c>
      <c r="C296" s="207"/>
      <c r="D296" s="207"/>
      <c r="E296" s="2106"/>
      <c r="F296" s="2443"/>
      <c r="G296" s="2107"/>
    </row>
    <row r="297" spans="1:7" s="96" customFormat="1">
      <c r="A297" s="103"/>
      <c r="B297" s="2037"/>
      <c r="C297" s="207"/>
      <c r="D297" s="207"/>
      <c r="E297" s="2106"/>
      <c r="F297" s="2443"/>
      <c r="G297" s="2107"/>
    </row>
    <row r="298" spans="1:7" s="96" customFormat="1">
      <c r="A298" s="233" t="s">
        <v>5373</v>
      </c>
      <c r="B298" s="208" t="s">
        <v>5374</v>
      </c>
      <c r="C298" s="207"/>
      <c r="D298" s="207"/>
      <c r="E298" s="2106"/>
      <c r="F298" s="2443"/>
      <c r="G298" s="2107"/>
    </row>
    <row r="299" spans="1:7" s="96" customFormat="1" ht="25.5">
      <c r="A299" s="233"/>
      <c r="B299" s="2037" t="s">
        <v>5375</v>
      </c>
      <c r="C299" s="207"/>
      <c r="D299" s="207"/>
      <c r="E299" s="2106"/>
      <c r="F299" s="2443"/>
      <c r="G299" s="2107"/>
    </row>
    <row r="300" spans="1:7" s="96" customFormat="1">
      <c r="A300" s="103"/>
      <c r="B300" s="2037" t="s">
        <v>5376</v>
      </c>
      <c r="C300" s="207"/>
      <c r="D300" s="207"/>
      <c r="E300" s="2106"/>
      <c r="F300" s="2443"/>
      <c r="G300" s="2107"/>
    </row>
    <row r="301" spans="1:7" s="96" customFormat="1">
      <c r="A301" s="243" t="s">
        <v>5377</v>
      </c>
      <c r="B301" s="441" t="s">
        <v>209</v>
      </c>
      <c r="C301" s="207"/>
      <c r="D301" s="207" t="s">
        <v>353</v>
      </c>
      <c r="E301" s="2106">
        <f>4.36/0.03 *0.5</f>
        <v>72.67</v>
      </c>
      <c r="F301" s="2444"/>
      <c r="G301" s="567">
        <f t="shared" ref="G301:G306" si="14">+F301*E301</f>
        <v>0</v>
      </c>
    </row>
    <row r="302" spans="1:7" s="96" customFormat="1">
      <c r="A302" s="245" t="s">
        <v>5378</v>
      </c>
      <c r="B302" s="441" t="s">
        <v>211</v>
      </c>
      <c r="C302" s="207"/>
      <c r="D302" s="207" t="s">
        <v>353</v>
      </c>
      <c r="E302" s="2106">
        <f>5.29/0.03 *0.5</f>
        <v>88.17</v>
      </c>
      <c r="F302" s="2444"/>
      <c r="G302" s="567">
        <f t="shared" si="14"/>
        <v>0</v>
      </c>
    </row>
    <row r="303" spans="1:7" s="96" customFormat="1">
      <c r="A303" s="246" t="s">
        <v>5379</v>
      </c>
      <c r="B303" s="441" t="s">
        <v>212</v>
      </c>
      <c r="C303" s="207"/>
      <c r="D303" s="207" t="s">
        <v>353</v>
      </c>
      <c r="E303" s="2106">
        <f>+E301</f>
        <v>72.67</v>
      </c>
      <c r="F303" s="2444"/>
      <c r="G303" s="567">
        <f t="shared" si="14"/>
        <v>0</v>
      </c>
    </row>
    <row r="304" spans="1:7" s="96" customFormat="1">
      <c r="A304" s="247" t="s">
        <v>5380</v>
      </c>
      <c r="B304" s="441" t="s">
        <v>213</v>
      </c>
      <c r="C304" s="207"/>
      <c r="D304" s="207" t="s">
        <v>353</v>
      </c>
      <c r="E304" s="2106">
        <f>+E302</f>
        <v>88.17</v>
      </c>
      <c r="F304" s="2444"/>
      <c r="G304" s="567">
        <f t="shared" si="14"/>
        <v>0</v>
      </c>
    </row>
    <row r="305" spans="1:7" s="96" customFormat="1">
      <c r="A305" s="248" t="s">
        <v>5381</v>
      </c>
      <c r="B305" s="441" t="s">
        <v>214</v>
      </c>
      <c r="C305" s="207"/>
      <c r="D305" s="207" t="s">
        <v>353</v>
      </c>
      <c r="E305" s="2106">
        <f>4.52/0.03 *0.5</f>
        <v>75.33</v>
      </c>
      <c r="F305" s="2444"/>
      <c r="G305" s="567">
        <f t="shared" si="14"/>
        <v>0</v>
      </c>
    </row>
    <row r="306" spans="1:7" s="96" customFormat="1">
      <c r="A306" s="249" t="s">
        <v>5382</v>
      </c>
      <c r="B306" s="441" t="s">
        <v>215</v>
      </c>
      <c r="C306" s="207"/>
      <c r="D306" s="207" t="s">
        <v>353</v>
      </c>
      <c r="E306" s="2106">
        <f>+E302</f>
        <v>88.17</v>
      </c>
      <c r="F306" s="2444"/>
      <c r="G306" s="567">
        <f t="shared" si="14"/>
        <v>0</v>
      </c>
    </row>
    <row r="307" spans="1:7" s="96" customFormat="1">
      <c r="A307" s="103"/>
      <c r="B307" s="2037"/>
      <c r="C307" s="207"/>
      <c r="D307" s="207"/>
      <c r="E307" s="2106"/>
      <c r="F307" s="2443"/>
      <c r="G307" s="2107"/>
    </row>
    <row r="308" spans="1:7" s="96" customFormat="1" ht="25.5">
      <c r="A308" s="233" t="s">
        <v>5383</v>
      </c>
      <c r="B308" s="208" t="s">
        <v>5384</v>
      </c>
      <c r="C308" s="207"/>
      <c r="D308" s="207"/>
      <c r="E308" s="2106"/>
      <c r="F308" s="2443"/>
      <c r="G308" s="2107"/>
    </row>
    <row r="309" spans="1:7" s="96" customFormat="1" ht="44.45" customHeight="1">
      <c r="A309" s="233"/>
      <c r="B309" s="2037" t="s">
        <v>5385</v>
      </c>
      <c r="C309" s="207"/>
      <c r="D309" s="207"/>
      <c r="E309" s="2106"/>
      <c r="F309" s="2443"/>
      <c r="G309" s="2107"/>
    </row>
    <row r="310" spans="1:7" s="96" customFormat="1" ht="114.6" customHeight="1">
      <c r="A310" s="233"/>
      <c r="B310" s="2037"/>
      <c r="C310" s="207"/>
      <c r="D310" s="207"/>
      <c r="E310" s="2106"/>
      <c r="F310" s="2443"/>
      <c r="G310" s="2107"/>
    </row>
    <row r="311" spans="1:7" s="96" customFormat="1" ht="16.149999999999999" customHeight="1">
      <c r="A311" s="233"/>
      <c r="B311" s="2037" t="s">
        <v>5386</v>
      </c>
      <c r="C311" s="207"/>
      <c r="D311" s="207"/>
      <c r="E311" s="2106"/>
      <c r="F311" s="2443"/>
      <c r="G311" s="2107"/>
    </row>
    <row r="312" spans="1:7" s="96" customFormat="1">
      <c r="A312" s="103"/>
      <c r="B312" s="2037" t="s">
        <v>5387</v>
      </c>
      <c r="C312" s="207"/>
      <c r="D312" s="207"/>
      <c r="E312" s="2106"/>
      <c r="F312" s="2443"/>
      <c r="G312" s="2107"/>
    </row>
    <row r="313" spans="1:7" s="96" customFormat="1">
      <c r="A313" s="243" t="s">
        <v>5388</v>
      </c>
      <c r="B313" s="441" t="s">
        <v>209</v>
      </c>
      <c r="C313" s="207"/>
      <c r="D313" s="207" t="s">
        <v>353</v>
      </c>
      <c r="E313" s="2106">
        <v>135</v>
      </c>
      <c r="F313" s="2444"/>
      <c r="G313" s="567">
        <f t="shared" ref="G313:G318" si="15">+F313*E313</f>
        <v>0</v>
      </c>
    </row>
    <row r="314" spans="1:7" s="96" customFormat="1">
      <c r="A314" s="245" t="s">
        <v>5389</v>
      </c>
      <c r="B314" s="441" t="s">
        <v>211</v>
      </c>
      <c r="C314" s="207"/>
      <c r="D314" s="207" t="s">
        <v>353</v>
      </c>
      <c r="E314" s="2106">
        <v>135</v>
      </c>
      <c r="F314" s="2444"/>
      <c r="G314" s="567">
        <f t="shared" si="15"/>
        <v>0</v>
      </c>
    </row>
    <row r="315" spans="1:7" s="96" customFormat="1">
      <c r="A315" s="246" t="s">
        <v>5390</v>
      </c>
      <c r="B315" s="441" t="s">
        <v>212</v>
      </c>
      <c r="C315" s="207"/>
      <c r="D315" s="207" t="s">
        <v>353</v>
      </c>
      <c r="E315" s="2106">
        <f>+E313</f>
        <v>135</v>
      </c>
      <c r="F315" s="2444"/>
      <c r="G315" s="567">
        <f t="shared" si="15"/>
        <v>0</v>
      </c>
    </row>
    <row r="316" spans="1:7" s="96" customFormat="1">
      <c r="A316" s="247" t="s">
        <v>5391</v>
      </c>
      <c r="B316" s="441" t="s">
        <v>213</v>
      </c>
      <c r="C316" s="207"/>
      <c r="D316" s="207" t="s">
        <v>353</v>
      </c>
      <c r="E316" s="2106">
        <f>+E314</f>
        <v>135</v>
      </c>
      <c r="F316" s="2444"/>
      <c r="G316" s="567">
        <f t="shared" si="15"/>
        <v>0</v>
      </c>
    </row>
    <row r="317" spans="1:7" s="96" customFormat="1">
      <c r="A317" s="248" t="s">
        <v>5392</v>
      </c>
      <c r="B317" s="441" t="s">
        <v>214</v>
      </c>
      <c r="C317" s="207"/>
      <c r="D317" s="207" t="s">
        <v>353</v>
      </c>
      <c r="E317" s="2106">
        <v>110</v>
      </c>
      <c r="F317" s="2444"/>
      <c r="G317" s="567">
        <f t="shared" si="15"/>
        <v>0</v>
      </c>
    </row>
    <row r="318" spans="1:7" s="96" customFormat="1">
      <c r="A318" s="249" t="s">
        <v>5393</v>
      </c>
      <c r="B318" s="441" t="s">
        <v>215</v>
      </c>
      <c r="C318" s="207"/>
      <c r="D318" s="207" t="s">
        <v>353</v>
      </c>
      <c r="E318" s="2106">
        <f>+E314</f>
        <v>135</v>
      </c>
      <c r="F318" s="2444"/>
      <c r="G318" s="567">
        <f t="shared" si="15"/>
        <v>0</v>
      </c>
    </row>
    <row r="319" spans="1:7" s="96" customFormat="1">
      <c r="A319" s="103"/>
      <c r="B319" s="2037"/>
      <c r="C319" s="207"/>
      <c r="D319" s="207"/>
      <c r="E319" s="2106"/>
      <c r="F319" s="2443"/>
      <c r="G319" s="2107"/>
    </row>
    <row r="320" spans="1:7" s="96" customFormat="1">
      <c r="A320" s="233" t="s">
        <v>5394</v>
      </c>
      <c r="B320" s="208" t="s">
        <v>5395</v>
      </c>
      <c r="C320" s="207"/>
      <c r="D320" s="207"/>
      <c r="E320" s="2106"/>
      <c r="F320" s="2443"/>
      <c r="G320" s="2107"/>
    </row>
    <row r="321" spans="1:7" s="96" customFormat="1">
      <c r="A321" s="233"/>
      <c r="B321" s="2037" t="s">
        <v>5396</v>
      </c>
      <c r="C321" s="207"/>
      <c r="D321" s="207"/>
      <c r="E321" s="2106"/>
      <c r="F321" s="2443"/>
      <c r="G321" s="2107"/>
    </row>
    <row r="322" spans="1:7" s="96" customFormat="1">
      <c r="A322" s="103"/>
      <c r="B322" s="2037" t="s">
        <v>1854</v>
      </c>
      <c r="C322" s="207"/>
      <c r="D322" s="207"/>
      <c r="E322" s="2106"/>
      <c r="F322" s="2443"/>
      <c r="G322" s="2107"/>
    </row>
    <row r="323" spans="1:7" s="96" customFormat="1">
      <c r="A323" s="243" t="s">
        <v>5397</v>
      </c>
      <c r="B323" s="441" t="s">
        <v>209</v>
      </c>
      <c r="C323" s="207"/>
      <c r="D323" s="207" t="s">
        <v>353</v>
      </c>
      <c r="E323" s="2106">
        <v>20</v>
      </c>
      <c r="F323" s="2444"/>
      <c r="G323" s="567">
        <f t="shared" ref="G323:G328" si="16">+F323*E323</f>
        <v>0</v>
      </c>
    </row>
    <row r="324" spans="1:7" s="96" customFormat="1">
      <c r="A324" s="245" t="s">
        <v>5398</v>
      </c>
      <c r="B324" s="441" t="s">
        <v>211</v>
      </c>
      <c r="C324" s="207"/>
      <c r="D324" s="207" t="s">
        <v>353</v>
      </c>
      <c r="E324" s="2106">
        <v>30</v>
      </c>
      <c r="F324" s="2444"/>
      <c r="G324" s="567">
        <f t="shared" si="16"/>
        <v>0</v>
      </c>
    </row>
    <row r="325" spans="1:7" s="96" customFormat="1">
      <c r="A325" s="246" t="s">
        <v>5399</v>
      </c>
      <c r="B325" s="441" t="s">
        <v>212</v>
      </c>
      <c r="C325" s="207"/>
      <c r="D325" s="207" t="s">
        <v>353</v>
      </c>
      <c r="E325" s="2106">
        <f>+E323</f>
        <v>20</v>
      </c>
      <c r="F325" s="2444"/>
      <c r="G325" s="567">
        <f t="shared" si="16"/>
        <v>0</v>
      </c>
    </row>
    <row r="326" spans="1:7" s="96" customFormat="1">
      <c r="A326" s="247" t="s">
        <v>5400</v>
      </c>
      <c r="B326" s="441" t="s">
        <v>213</v>
      </c>
      <c r="C326" s="207"/>
      <c r="D326" s="207" t="s">
        <v>353</v>
      </c>
      <c r="E326" s="2106">
        <f>+E324</f>
        <v>30</v>
      </c>
      <c r="F326" s="2444"/>
      <c r="G326" s="567">
        <f t="shared" si="16"/>
        <v>0</v>
      </c>
    </row>
    <row r="327" spans="1:7" s="96" customFormat="1">
      <c r="A327" s="248" t="s">
        <v>5401</v>
      </c>
      <c r="B327" s="441" t="s">
        <v>214</v>
      </c>
      <c r="C327" s="207"/>
      <c r="D327" s="207" t="s">
        <v>353</v>
      </c>
      <c r="E327" s="2106">
        <v>25</v>
      </c>
      <c r="F327" s="2444"/>
      <c r="G327" s="567">
        <f t="shared" si="16"/>
        <v>0</v>
      </c>
    </row>
    <row r="328" spans="1:7" s="96" customFormat="1">
      <c r="A328" s="249" t="s">
        <v>5402</v>
      </c>
      <c r="B328" s="441" t="s">
        <v>215</v>
      </c>
      <c r="C328" s="207"/>
      <c r="D328" s="207" t="s">
        <v>353</v>
      </c>
      <c r="E328" s="2106">
        <f>+E324</f>
        <v>30</v>
      </c>
      <c r="F328" s="2444"/>
      <c r="G328" s="567">
        <f t="shared" si="16"/>
        <v>0</v>
      </c>
    </row>
    <row r="329" spans="1:7" s="96" customFormat="1">
      <c r="A329" s="103"/>
      <c r="B329" s="2037"/>
      <c r="C329" s="207"/>
      <c r="D329" s="207"/>
      <c r="E329" s="2106"/>
      <c r="F329" s="2443"/>
      <c r="G329" s="2107"/>
    </row>
    <row r="330" spans="1:7" s="96" customFormat="1" ht="25.5">
      <c r="A330" s="233" t="s">
        <v>5403</v>
      </c>
      <c r="B330" s="208" t="s">
        <v>5404</v>
      </c>
      <c r="C330" s="207"/>
      <c r="D330" s="207"/>
      <c r="E330" s="2106"/>
      <c r="F330" s="2443"/>
      <c r="G330" s="2107"/>
    </row>
    <row r="331" spans="1:7" s="96" customFormat="1">
      <c r="A331" s="233"/>
      <c r="B331" s="2037" t="s">
        <v>5405</v>
      </c>
      <c r="C331" s="207"/>
      <c r="D331" s="207"/>
      <c r="E331" s="2106"/>
      <c r="F331" s="2443"/>
      <c r="G331" s="2107"/>
    </row>
    <row r="332" spans="1:7" s="96" customFormat="1">
      <c r="A332" s="243" t="s">
        <v>5406</v>
      </c>
      <c r="B332" s="441" t="s">
        <v>209</v>
      </c>
      <c r="C332" s="207"/>
      <c r="D332" s="207" t="s">
        <v>353</v>
      </c>
      <c r="E332" s="2106">
        <f>139+35</f>
        <v>174</v>
      </c>
      <c r="F332" s="2444"/>
      <c r="G332" s="567">
        <f t="shared" ref="G332:G337" si="17">+F332*E332</f>
        <v>0</v>
      </c>
    </row>
    <row r="333" spans="1:7" s="96" customFormat="1">
      <c r="A333" s="245" t="s">
        <v>5407</v>
      </c>
      <c r="B333" s="441" t="s">
        <v>211</v>
      </c>
      <c r="C333" s="207"/>
      <c r="D333" s="207" t="s">
        <v>353</v>
      </c>
      <c r="E333" s="2106">
        <f>139+35</f>
        <v>174</v>
      </c>
      <c r="F333" s="2444"/>
      <c r="G333" s="567">
        <f t="shared" si="17"/>
        <v>0</v>
      </c>
    </row>
    <row r="334" spans="1:7" s="96" customFormat="1">
      <c r="A334" s="246" t="s">
        <v>5408</v>
      </c>
      <c r="B334" s="441" t="s">
        <v>212</v>
      </c>
      <c r="C334" s="207"/>
      <c r="D334" s="207" t="s">
        <v>353</v>
      </c>
      <c r="E334" s="2106">
        <f>+E332</f>
        <v>174</v>
      </c>
      <c r="F334" s="2444"/>
      <c r="G334" s="567">
        <f t="shared" si="17"/>
        <v>0</v>
      </c>
    </row>
    <row r="335" spans="1:7" s="96" customFormat="1">
      <c r="A335" s="247" t="s">
        <v>5409</v>
      </c>
      <c r="B335" s="441" t="s">
        <v>213</v>
      </c>
      <c r="C335" s="207"/>
      <c r="D335" s="207" t="s">
        <v>353</v>
      </c>
      <c r="E335" s="2106">
        <f>+E333</f>
        <v>174</v>
      </c>
      <c r="F335" s="2444"/>
      <c r="G335" s="567">
        <f t="shared" si="17"/>
        <v>0</v>
      </c>
    </row>
    <row r="336" spans="1:7" s="96" customFormat="1">
      <c r="A336" s="248" t="s">
        <v>5410</v>
      </c>
      <c r="B336" s="441" t="s">
        <v>214</v>
      </c>
      <c r="C336" s="207"/>
      <c r="D336" s="207" t="s">
        <v>353</v>
      </c>
      <c r="E336" s="2106">
        <f>146+38</f>
        <v>184</v>
      </c>
      <c r="F336" s="2444"/>
      <c r="G336" s="567">
        <f t="shared" si="17"/>
        <v>0</v>
      </c>
    </row>
    <row r="337" spans="1:7" s="96" customFormat="1">
      <c r="A337" s="249" t="s">
        <v>5411</v>
      </c>
      <c r="B337" s="441" t="s">
        <v>215</v>
      </c>
      <c r="C337" s="207"/>
      <c r="D337" s="207" t="s">
        <v>353</v>
      </c>
      <c r="E337" s="2106">
        <f>+E333</f>
        <v>174</v>
      </c>
      <c r="F337" s="2444"/>
      <c r="G337" s="567">
        <f t="shared" si="17"/>
        <v>0</v>
      </c>
    </row>
    <row r="338" spans="1:7" s="96" customFormat="1">
      <c r="A338" s="103"/>
      <c r="B338" s="2037"/>
      <c r="C338" s="207"/>
      <c r="D338" s="207"/>
      <c r="E338" s="2106"/>
      <c r="F338" s="2443"/>
      <c r="G338" s="2107"/>
    </row>
    <row r="339" spans="1:7" s="96" customFormat="1" ht="25.5">
      <c r="A339" s="233" t="s">
        <v>5412</v>
      </c>
      <c r="B339" s="208" t="s">
        <v>5413</v>
      </c>
      <c r="C339" s="207"/>
      <c r="D339" s="207"/>
      <c r="E339" s="2106"/>
      <c r="F339" s="2443"/>
      <c r="G339" s="2107"/>
    </row>
    <row r="340" spans="1:7" s="2389" customFormat="1" ht="16.899999999999999" customHeight="1">
      <c r="A340" s="233"/>
      <c r="B340" s="2037" t="s">
        <v>5414</v>
      </c>
      <c r="C340" s="2726"/>
      <c r="D340" s="2726"/>
      <c r="E340" s="2106"/>
      <c r="F340" s="2443"/>
      <c r="G340" s="2107"/>
    </row>
    <row r="341" spans="1:7" s="96" customFormat="1" ht="43.9" customHeight="1">
      <c r="A341" s="233"/>
      <c r="B341" s="2735" t="s">
        <v>8328</v>
      </c>
      <c r="C341" s="207"/>
      <c r="D341" s="207"/>
      <c r="E341" s="2106"/>
      <c r="F341" s="2443"/>
      <c r="G341" s="2107"/>
    </row>
    <row r="342" spans="1:7" s="96" customFormat="1" ht="134.44999999999999" customHeight="1">
      <c r="A342" s="233"/>
      <c r="B342" s="2037"/>
      <c r="C342" s="207"/>
      <c r="D342" s="207"/>
      <c r="E342" s="2106"/>
      <c r="F342" s="2443"/>
      <c r="G342" s="2107"/>
    </row>
    <row r="343" spans="1:7" s="96" customFormat="1" ht="17.45" customHeight="1">
      <c r="A343" s="103"/>
      <c r="B343" s="2037" t="s">
        <v>5415</v>
      </c>
      <c r="C343" s="207"/>
      <c r="D343" s="207"/>
      <c r="E343" s="2106"/>
      <c r="F343" s="2443"/>
      <c r="G343" s="2107"/>
    </row>
    <row r="344" spans="1:7" s="96" customFormat="1">
      <c r="A344" s="243" t="s">
        <v>5416</v>
      </c>
      <c r="B344" s="441" t="s">
        <v>209</v>
      </c>
      <c r="C344" s="207"/>
      <c r="D344" s="207" t="s">
        <v>369</v>
      </c>
      <c r="E344" s="2106">
        <f>16*3 + 20 + 8*2+6 + 4*2+2</f>
        <v>100</v>
      </c>
      <c r="F344" s="2444"/>
      <c r="G344" s="567">
        <f t="shared" ref="G344:G349" si="18">+F344*E344</f>
        <v>0</v>
      </c>
    </row>
    <row r="345" spans="1:7" s="96" customFormat="1">
      <c r="A345" s="245" t="s">
        <v>5417</v>
      </c>
      <c r="B345" s="441" t="s">
        <v>211</v>
      </c>
      <c r="C345" s="207"/>
      <c r="D345" s="207" t="s">
        <v>369</v>
      </c>
      <c r="E345" s="2106">
        <f>16*4+26 + 8*3+6 + 5*2+2</f>
        <v>132</v>
      </c>
      <c r="F345" s="2444"/>
      <c r="G345" s="567">
        <f t="shared" si="18"/>
        <v>0</v>
      </c>
    </row>
    <row r="346" spans="1:7" s="96" customFormat="1">
      <c r="A346" s="246" t="s">
        <v>5418</v>
      </c>
      <c r="B346" s="441" t="s">
        <v>212</v>
      </c>
      <c r="C346" s="207"/>
      <c r="D346" s="207" t="s">
        <v>369</v>
      </c>
      <c r="E346" s="2106">
        <f>+E344</f>
        <v>100</v>
      </c>
      <c r="F346" s="2444"/>
      <c r="G346" s="567">
        <f t="shared" si="18"/>
        <v>0</v>
      </c>
    </row>
    <row r="347" spans="1:7" s="96" customFormat="1">
      <c r="A347" s="247" t="s">
        <v>5419</v>
      </c>
      <c r="B347" s="441" t="s">
        <v>213</v>
      </c>
      <c r="C347" s="207"/>
      <c r="D347" s="207" t="s">
        <v>369</v>
      </c>
      <c r="E347" s="2106">
        <f>+E345</f>
        <v>132</v>
      </c>
      <c r="F347" s="2444"/>
      <c r="G347" s="567">
        <f t="shared" si="18"/>
        <v>0</v>
      </c>
    </row>
    <row r="348" spans="1:7" s="96" customFormat="1">
      <c r="A348" s="248" t="s">
        <v>5420</v>
      </c>
      <c r="B348" s="441" t="s">
        <v>214</v>
      </c>
      <c r="C348" s="207"/>
      <c r="D348" s="207" t="s">
        <v>369</v>
      </c>
      <c r="E348" s="2106">
        <f>16*3 + 24 + 9*2+7 + 4*2+2</f>
        <v>107</v>
      </c>
      <c r="F348" s="2444"/>
      <c r="G348" s="567">
        <f t="shared" si="18"/>
        <v>0</v>
      </c>
    </row>
    <row r="349" spans="1:7" s="96" customFormat="1">
      <c r="A349" s="249" t="s">
        <v>5421</v>
      </c>
      <c r="B349" s="441" t="s">
        <v>215</v>
      </c>
      <c r="C349" s="207"/>
      <c r="D349" s="207" t="s">
        <v>369</v>
      </c>
      <c r="E349" s="2106">
        <f>+E345</f>
        <v>132</v>
      </c>
      <c r="F349" s="2444"/>
      <c r="G349" s="567">
        <f t="shared" si="18"/>
        <v>0</v>
      </c>
    </row>
    <row r="350" spans="1:7" s="96" customFormat="1">
      <c r="A350" s="103"/>
      <c r="B350" s="2037"/>
      <c r="C350" s="207"/>
      <c r="D350" s="207"/>
      <c r="E350" s="2106"/>
      <c r="F350" s="2443"/>
      <c r="G350" s="2107"/>
    </row>
    <row r="351" spans="1:7" s="96" customFormat="1">
      <c r="A351" s="103"/>
      <c r="B351" s="2037"/>
      <c r="C351" s="207"/>
      <c r="D351" s="207"/>
      <c r="E351" s="2106"/>
      <c r="F351" s="2443"/>
      <c r="G351" s="2107"/>
    </row>
    <row r="352" spans="1:7" s="96" customFormat="1">
      <c r="A352" s="233" t="s">
        <v>5422</v>
      </c>
      <c r="B352" s="2034" t="s">
        <v>5423</v>
      </c>
      <c r="C352" s="207"/>
      <c r="D352" s="207"/>
      <c r="E352" s="2106"/>
      <c r="F352" s="2443"/>
      <c r="G352" s="2107"/>
    </row>
    <row r="353" spans="1:7" s="96" customFormat="1" ht="48.6" customHeight="1">
      <c r="A353" s="233"/>
      <c r="B353" s="2109" t="s">
        <v>5424</v>
      </c>
      <c r="C353" s="207"/>
      <c r="D353" s="207"/>
      <c r="E353" s="2106"/>
      <c r="F353" s="2443"/>
      <c r="G353" s="2107"/>
    </row>
    <row r="354" spans="1:7" s="96" customFormat="1" ht="51" customHeight="1">
      <c r="A354" s="233"/>
      <c r="B354" s="2109" t="s">
        <v>5425</v>
      </c>
      <c r="C354" s="207"/>
      <c r="D354" s="207"/>
      <c r="E354" s="2106"/>
      <c r="F354" s="2443"/>
      <c r="G354" s="2107"/>
    </row>
    <row r="355" spans="1:7" s="96" customFormat="1" ht="111.6" customHeight="1">
      <c r="A355" s="103"/>
      <c r="B355" s="2109" t="s">
        <v>5426</v>
      </c>
      <c r="C355" s="207"/>
      <c r="D355" s="207"/>
      <c r="E355" s="2106"/>
      <c r="F355" s="2443"/>
      <c r="G355" s="2107"/>
    </row>
    <row r="356" spans="1:7" s="96" customFormat="1" ht="62.45" customHeight="1">
      <c r="A356" s="103"/>
      <c r="B356" s="2109" t="s">
        <v>5427</v>
      </c>
      <c r="C356" s="207"/>
      <c r="D356" s="207"/>
      <c r="E356" s="2106"/>
      <c r="F356" s="2443"/>
      <c r="G356" s="2107"/>
    </row>
    <row r="357" spans="1:7" s="96" customFormat="1">
      <c r="A357" s="103"/>
      <c r="B357" s="2037"/>
      <c r="C357" s="207"/>
      <c r="D357" s="207"/>
      <c r="E357" s="2106"/>
      <c r="F357" s="2443"/>
      <c r="G357" s="2107"/>
    </row>
    <row r="358" spans="1:7" s="96" customFormat="1" ht="37.9" customHeight="1">
      <c r="A358" s="233" t="s">
        <v>5428</v>
      </c>
      <c r="B358" s="2048" t="s">
        <v>5429</v>
      </c>
      <c r="C358" s="207"/>
      <c r="D358" s="207"/>
      <c r="E358" s="2106"/>
      <c r="F358" s="2443"/>
      <c r="G358" s="2107"/>
    </row>
    <row r="359" spans="1:7" s="96" customFormat="1">
      <c r="A359" s="103"/>
      <c r="B359" s="2037"/>
      <c r="C359" s="207"/>
      <c r="D359" s="207"/>
      <c r="E359" s="2106"/>
      <c r="F359" s="2443"/>
      <c r="G359" s="2107"/>
    </row>
    <row r="360" spans="1:7" s="96" customFormat="1">
      <c r="A360" s="233" t="s">
        <v>5430</v>
      </c>
      <c r="B360" s="208" t="s">
        <v>5431</v>
      </c>
      <c r="C360" s="207"/>
      <c r="D360" s="207"/>
      <c r="E360" s="2106"/>
      <c r="F360" s="2443"/>
      <c r="G360" s="2107"/>
    </row>
    <row r="361" spans="1:7" s="96" customFormat="1">
      <c r="A361" s="233"/>
      <c r="B361" s="2037" t="s">
        <v>5432</v>
      </c>
      <c r="C361" s="207"/>
      <c r="D361" s="207"/>
      <c r="E361" s="2106"/>
      <c r="F361" s="2443"/>
      <c r="G361" s="2107"/>
    </row>
    <row r="362" spans="1:7" s="96" customFormat="1">
      <c r="A362" s="243" t="s">
        <v>5433</v>
      </c>
      <c r="B362" s="441" t="s">
        <v>209</v>
      </c>
      <c r="C362" s="207"/>
      <c r="D362" s="207" t="s">
        <v>369</v>
      </c>
      <c r="E362" s="2106">
        <v>10</v>
      </c>
      <c r="F362" s="2444"/>
      <c r="G362" s="567">
        <f t="shared" ref="G362:G367" si="19">+F362*E362</f>
        <v>0</v>
      </c>
    </row>
    <row r="363" spans="1:7" s="96" customFormat="1">
      <c r="A363" s="245" t="s">
        <v>5434</v>
      </c>
      <c r="B363" s="441" t="s">
        <v>211</v>
      </c>
      <c r="C363" s="207"/>
      <c r="D363" s="207" t="s">
        <v>369</v>
      </c>
      <c r="E363" s="2106">
        <v>15</v>
      </c>
      <c r="F363" s="2444"/>
      <c r="G363" s="567">
        <f t="shared" si="19"/>
        <v>0</v>
      </c>
    </row>
    <row r="364" spans="1:7" s="96" customFormat="1">
      <c r="A364" s="246" t="s">
        <v>5435</v>
      </c>
      <c r="B364" s="441" t="s">
        <v>212</v>
      </c>
      <c r="C364" s="207"/>
      <c r="D364" s="207" t="s">
        <v>369</v>
      </c>
      <c r="E364" s="2106">
        <f>+E362</f>
        <v>10</v>
      </c>
      <c r="F364" s="2444"/>
      <c r="G364" s="567">
        <f t="shared" si="19"/>
        <v>0</v>
      </c>
    </row>
    <row r="365" spans="1:7" s="96" customFormat="1">
      <c r="A365" s="247" t="s">
        <v>5436</v>
      </c>
      <c r="B365" s="441" t="s">
        <v>213</v>
      </c>
      <c r="C365" s="207"/>
      <c r="D365" s="207" t="s">
        <v>369</v>
      </c>
      <c r="E365" s="2106">
        <f>+E363</f>
        <v>15</v>
      </c>
      <c r="F365" s="2444"/>
      <c r="G365" s="567">
        <f t="shared" si="19"/>
        <v>0</v>
      </c>
    </row>
    <row r="366" spans="1:7" s="96" customFormat="1">
      <c r="A366" s="248" t="s">
        <v>5437</v>
      </c>
      <c r="B366" s="441" t="s">
        <v>214</v>
      </c>
      <c r="C366" s="207"/>
      <c r="D366" s="207" t="s">
        <v>369</v>
      </c>
      <c r="E366" s="2106">
        <v>12</v>
      </c>
      <c r="F366" s="2444"/>
      <c r="G366" s="567">
        <f t="shared" si="19"/>
        <v>0</v>
      </c>
    </row>
    <row r="367" spans="1:7" s="96" customFormat="1">
      <c r="A367" s="249" t="s">
        <v>5438</v>
      </c>
      <c r="B367" s="441" t="s">
        <v>215</v>
      </c>
      <c r="C367" s="207"/>
      <c r="D367" s="207" t="s">
        <v>369</v>
      </c>
      <c r="E367" s="2106">
        <f>+E363</f>
        <v>15</v>
      </c>
      <c r="F367" s="2444"/>
      <c r="G367" s="567">
        <f t="shared" si="19"/>
        <v>0</v>
      </c>
    </row>
    <row r="368" spans="1:7" s="96" customFormat="1">
      <c r="A368" s="103"/>
      <c r="B368" s="2037"/>
      <c r="C368" s="207"/>
      <c r="D368" s="207"/>
      <c r="E368" s="2106"/>
      <c r="F368" s="2443"/>
      <c r="G368" s="2107"/>
    </row>
    <row r="369" spans="1:7" s="96" customFormat="1" ht="25.5">
      <c r="A369" s="233" t="s">
        <v>5439</v>
      </c>
      <c r="B369" s="208" t="s">
        <v>5440</v>
      </c>
      <c r="C369" s="207"/>
      <c r="D369" s="207"/>
      <c r="E369" s="2106"/>
      <c r="F369" s="2443"/>
      <c r="G369" s="2107"/>
    </row>
    <row r="370" spans="1:7" s="96" customFormat="1">
      <c r="A370" s="233"/>
      <c r="B370" s="2037" t="s">
        <v>5432</v>
      </c>
      <c r="C370" s="207"/>
      <c r="D370" s="207"/>
      <c r="E370" s="2106"/>
      <c r="F370" s="2443"/>
      <c r="G370" s="2107"/>
    </row>
    <row r="371" spans="1:7" s="96" customFormat="1">
      <c r="A371" s="243" t="s">
        <v>5441</v>
      </c>
      <c r="B371" s="441" t="s">
        <v>209</v>
      </c>
      <c r="C371" s="207"/>
      <c r="D371" s="207" t="s">
        <v>369</v>
      </c>
      <c r="E371" s="2106">
        <v>10</v>
      </c>
      <c r="F371" s="2444"/>
      <c r="G371" s="567">
        <f t="shared" ref="G371:G376" si="20">+F371*E371</f>
        <v>0</v>
      </c>
    </row>
    <row r="372" spans="1:7" s="96" customFormat="1">
      <c r="A372" s="245" t="s">
        <v>5442</v>
      </c>
      <c r="B372" s="441" t="s">
        <v>211</v>
      </c>
      <c r="C372" s="207"/>
      <c r="D372" s="207" t="s">
        <v>369</v>
      </c>
      <c r="E372" s="2106">
        <v>15</v>
      </c>
      <c r="F372" s="2444"/>
      <c r="G372" s="567">
        <f t="shared" si="20"/>
        <v>0</v>
      </c>
    </row>
    <row r="373" spans="1:7" s="96" customFormat="1">
      <c r="A373" s="246" t="s">
        <v>5443</v>
      </c>
      <c r="B373" s="441" t="s">
        <v>212</v>
      </c>
      <c r="C373" s="207"/>
      <c r="D373" s="207" t="s">
        <v>369</v>
      </c>
      <c r="E373" s="2106">
        <f>+E371</f>
        <v>10</v>
      </c>
      <c r="F373" s="2444"/>
      <c r="G373" s="567">
        <f t="shared" si="20"/>
        <v>0</v>
      </c>
    </row>
    <row r="374" spans="1:7" s="96" customFormat="1">
      <c r="A374" s="247" t="s">
        <v>5444</v>
      </c>
      <c r="B374" s="441" t="s">
        <v>213</v>
      </c>
      <c r="C374" s="207"/>
      <c r="D374" s="207" t="s">
        <v>369</v>
      </c>
      <c r="E374" s="2106">
        <f>+E372</f>
        <v>15</v>
      </c>
      <c r="F374" s="2444"/>
      <c r="G374" s="567">
        <f t="shared" si="20"/>
        <v>0</v>
      </c>
    </row>
    <row r="375" spans="1:7" s="96" customFormat="1">
      <c r="A375" s="248" t="s">
        <v>5445</v>
      </c>
      <c r="B375" s="441" t="s">
        <v>214</v>
      </c>
      <c r="C375" s="207"/>
      <c r="D375" s="207" t="s">
        <v>369</v>
      </c>
      <c r="E375" s="2106">
        <v>12</v>
      </c>
      <c r="F375" s="2444"/>
      <c r="G375" s="567">
        <f t="shared" si="20"/>
        <v>0</v>
      </c>
    </row>
    <row r="376" spans="1:7" s="96" customFormat="1">
      <c r="A376" s="249" t="s">
        <v>5446</v>
      </c>
      <c r="B376" s="441" t="s">
        <v>215</v>
      </c>
      <c r="C376" s="207"/>
      <c r="D376" s="207" t="s">
        <v>369</v>
      </c>
      <c r="E376" s="2106">
        <f>+E372</f>
        <v>15</v>
      </c>
      <c r="F376" s="2444"/>
      <c r="G376" s="567">
        <f t="shared" si="20"/>
        <v>0</v>
      </c>
    </row>
    <row r="377" spans="1:7" s="96" customFormat="1">
      <c r="A377" s="103"/>
      <c r="B377" s="2037"/>
      <c r="C377" s="207"/>
      <c r="D377" s="207"/>
      <c r="E377" s="2106"/>
      <c r="F377" s="2443"/>
      <c r="G377" s="2107"/>
    </row>
    <row r="378" spans="1:7" s="96" customFormat="1" ht="17.45" customHeight="1">
      <c r="A378" s="233" t="s">
        <v>5447</v>
      </c>
      <c r="B378" s="208" t="s">
        <v>5448</v>
      </c>
      <c r="C378" s="207"/>
      <c r="D378" s="207"/>
      <c r="E378" s="2106"/>
      <c r="F378" s="2443"/>
      <c r="G378" s="2107"/>
    </row>
    <row r="379" spans="1:7" s="96" customFormat="1">
      <c r="A379" s="233"/>
      <c r="B379" s="2037" t="s">
        <v>5432</v>
      </c>
      <c r="C379" s="207"/>
      <c r="D379" s="207"/>
      <c r="E379" s="2106"/>
      <c r="F379" s="2443"/>
      <c r="G379" s="2107"/>
    </row>
    <row r="380" spans="1:7" s="96" customFormat="1">
      <c r="A380" s="243" t="s">
        <v>5449</v>
      </c>
      <c r="B380" s="441" t="s">
        <v>209</v>
      </c>
      <c r="C380" s="207"/>
      <c r="D380" s="207" t="s">
        <v>369</v>
      </c>
      <c r="E380" s="2106">
        <v>10</v>
      </c>
      <c r="F380" s="2444"/>
      <c r="G380" s="567">
        <f t="shared" ref="G380:G385" si="21">+F380*E380</f>
        <v>0</v>
      </c>
    </row>
    <row r="381" spans="1:7" s="96" customFormat="1">
      <c r="A381" s="245" t="s">
        <v>5450</v>
      </c>
      <c r="B381" s="441" t="s">
        <v>211</v>
      </c>
      <c r="C381" s="207"/>
      <c r="D381" s="207" t="s">
        <v>369</v>
      </c>
      <c r="E381" s="2106">
        <v>15</v>
      </c>
      <c r="F381" s="2444"/>
      <c r="G381" s="567">
        <f t="shared" si="21"/>
        <v>0</v>
      </c>
    </row>
    <row r="382" spans="1:7" s="96" customFormat="1">
      <c r="A382" s="246" t="s">
        <v>5451</v>
      </c>
      <c r="B382" s="441" t="s">
        <v>212</v>
      </c>
      <c r="C382" s="207"/>
      <c r="D382" s="207" t="s">
        <v>369</v>
      </c>
      <c r="E382" s="2106">
        <f>+E380</f>
        <v>10</v>
      </c>
      <c r="F382" s="2444"/>
      <c r="G382" s="567">
        <f t="shared" si="21"/>
        <v>0</v>
      </c>
    </row>
    <row r="383" spans="1:7" s="96" customFormat="1">
      <c r="A383" s="247" t="s">
        <v>5452</v>
      </c>
      <c r="B383" s="441" t="s">
        <v>213</v>
      </c>
      <c r="C383" s="207"/>
      <c r="D383" s="207" t="s">
        <v>369</v>
      </c>
      <c r="E383" s="2106">
        <f>+E381</f>
        <v>15</v>
      </c>
      <c r="F383" s="2444"/>
      <c r="G383" s="567">
        <f t="shared" si="21"/>
        <v>0</v>
      </c>
    </row>
    <row r="384" spans="1:7" s="96" customFormat="1">
      <c r="A384" s="248" t="s">
        <v>5453</v>
      </c>
      <c r="B384" s="441" t="s">
        <v>214</v>
      </c>
      <c r="C384" s="207"/>
      <c r="D384" s="207" t="s">
        <v>369</v>
      </c>
      <c r="E384" s="2106">
        <v>12</v>
      </c>
      <c r="F384" s="2444"/>
      <c r="G384" s="567">
        <f t="shared" si="21"/>
        <v>0</v>
      </c>
    </row>
    <row r="385" spans="1:7" s="96" customFormat="1">
      <c r="A385" s="249" t="s">
        <v>5454</v>
      </c>
      <c r="B385" s="441" t="s">
        <v>215</v>
      </c>
      <c r="C385" s="207"/>
      <c r="D385" s="207" t="s">
        <v>369</v>
      </c>
      <c r="E385" s="2106">
        <f>+E381</f>
        <v>15</v>
      </c>
      <c r="F385" s="2444"/>
      <c r="G385" s="567">
        <f t="shared" si="21"/>
        <v>0</v>
      </c>
    </row>
    <row r="386" spans="1:7" s="96" customFormat="1">
      <c r="A386" s="103"/>
      <c r="B386" s="2037"/>
      <c r="C386" s="207"/>
      <c r="D386" s="207"/>
      <c r="E386" s="2106"/>
      <c r="F386" s="2443"/>
      <c r="G386" s="2107"/>
    </row>
    <row r="387" spans="1:7" s="96" customFormat="1" ht="38.25">
      <c r="A387" s="233" t="s">
        <v>5455</v>
      </c>
      <c r="B387" s="2048" t="s">
        <v>5456</v>
      </c>
      <c r="C387" s="207"/>
      <c r="D387" s="207"/>
      <c r="E387" s="2106"/>
      <c r="F387" s="2443"/>
      <c r="G387" s="2107"/>
    </row>
    <row r="388" spans="1:7" s="96" customFormat="1">
      <c r="A388" s="103"/>
      <c r="B388" s="2037"/>
      <c r="C388" s="207"/>
      <c r="D388" s="207"/>
      <c r="E388" s="2106"/>
      <c r="F388" s="2443"/>
      <c r="G388" s="2107"/>
    </row>
    <row r="389" spans="1:7" s="96" customFormat="1">
      <c r="A389" s="233" t="s">
        <v>5457</v>
      </c>
      <c r="B389" s="208" t="s">
        <v>5458</v>
      </c>
      <c r="C389" s="207"/>
      <c r="D389" s="207"/>
      <c r="E389" s="2106"/>
      <c r="F389" s="2443"/>
      <c r="G389" s="2107"/>
    </row>
    <row r="390" spans="1:7" s="96" customFormat="1">
      <c r="A390" s="233"/>
      <c r="B390" s="2037" t="s">
        <v>5459</v>
      </c>
      <c r="C390" s="207"/>
      <c r="D390" s="207"/>
      <c r="E390" s="2106"/>
      <c r="F390" s="2443"/>
      <c r="G390" s="2107"/>
    </row>
    <row r="391" spans="1:7" s="96" customFormat="1">
      <c r="A391" s="243" t="s">
        <v>5460</v>
      </c>
      <c r="B391" s="441" t="s">
        <v>209</v>
      </c>
      <c r="C391" s="207"/>
      <c r="D391" s="207" t="s">
        <v>354</v>
      </c>
      <c r="E391" s="2106">
        <v>100</v>
      </c>
      <c r="F391" s="2444"/>
      <c r="G391" s="567">
        <f t="shared" ref="G391:G396" si="22">+F391*E391</f>
        <v>0</v>
      </c>
    </row>
    <row r="392" spans="1:7" s="96" customFormat="1">
      <c r="A392" s="245" t="s">
        <v>5461</v>
      </c>
      <c r="B392" s="441" t="s">
        <v>211</v>
      </c>
      <c r="C392" s="207"/>
      <c r="D392" s="207" t="s">
        <v>354</v>
      </c>
      <c r="E392" s="2106">
        <v>150</v>
      </c>
      <c r="F392" s="2444"/>
      <c r="G392" s="567">
        <f t="shared" si="22"/>
        <v>0</v>
      </c>
    </row>
    <row r="393" spans="1:7" s="96" customFormat="1">
      <c r="A393" s="246" t="s">
        <v>5462</v>
      </c>
      <c r="B393" s="441" t="s">
        <v>212</v>
      </c>
      <c r="C393" s="207"/>
      <c r="D393" s="207" t="s">
        <v>354</v>
      </c>
      <c r="E393" s="2106">
        <f>+E391</f>
        <v>100</v>
      </c>
      <c r="F393" s="2444"/>
      <c r="G393" s="567">
        <f t="shared" si="22"/>
        <v>0</v>
      </c>
    </row>
    <row r="394" spans="1:7" s="96" customFormat="1">
      <c r="A394" s="247" t="s">
        <v>5463</v>
      </c>
      <c r="B394" s="441" t="s">
        <v>213</v>
      </c>
      <c r="C394" s="207"/>
      <c r="D394" s="207" t="s">
        <v>354</v>
      </c>
      <c r="E394" s="2106">
        <f>+E392</f>
        <v>150</v>
      </c>
      <c r="F394" s="2444"/>
      <c r="G394" s="567">
        <f t="shared" si="22"/>
        <v>0</v>
      </c>
    </row>
    <row r="395" spans="1:7" s="96" customFormat="1">
      <c r="A395" s="248" t="s">
        <v>5464</v>
      </c>
      <c r="B395" s="441" t="s">
        <v>214</v>
      </c>
      <c r="C395" s="207"/>
      <c r="D395" s="207" t="s">
        <v>354</v>
      </c>
      <c r="E395" s="2106">
        <v>120</v>
      </c>
      <c r="F395" s="2444"/>
      <c r="G395" s="567">
        <f t="shared" si="22"/>
        <v>0</v>
      </c>
    </row>
    <row r="396" spans="1:7" s="96" customFormat="1">
      <c r="A396" s="249" t="s">
        <v>5465</v>
      </c>
      <c r="B396" s="441" t="s">
        <v>215</v>
      </c>
      <c r="C396" s="207"/>
      <c r="D396" s="207" t="s">
        <v>354</v>
      </c>
      <c r="E396" s="2106">
        <f>+E392</f>
        <v>150</v>
      </c>
      <c r="F396" s="2444"/>
      <c r="G396" s="567">
        <f t="shared" si="22"/>
        <v>0</v>
      </c>
    </row>
    <row r="397" spans="1:7" s="96" customFormat="1">
      <c r="A397" s="103"/>
      <c r="B397" s="2037"/>
      <c r="C397" s="207"/>
      <c r="D397" s="207"/>
      <c r="E397" s="2106"/>
      <c r="F397" s="2443"/>
      <c r="G397" s="2107"/>
    </row>
    <row r="398" spans="1:7" s="96" customFormat="1">
      <c r="A398" s="233" t="s">
        <v>5466</v>
      </c>
      <c r="B398" s="208" t="s">
        <v>5467</v>
      </c>
      <c r="C398" s="207"/>
      <c r="D398" s="207"/>
      <c r="E398" s="2106"/>
      <c r="F398" s="2443"/>
      <c r="G398" s="2107"/>
    </row>
    <row r="399" spans="1:7" s="96" customFormat="1">
      <c r="A399" s="233"/>
      <c r="B399" s="2037" t="s">
        <v>5459</v>
      </c>
      <c r="C399" s="207"/>
      <c r="D399" s="207"/>
      <c r="E399" s="2106"/>
      <c r="F399" s="2443"/>
      <c r="G399" s="2107"/>
    </row>
    <row r="400" spans="1:7" s="96" customFormat="1">
      <c r="A400" s="243" t="s">
        <v>5468</v>
      </c>
      <c r="B400" s="441" t="s">
        <v>209</v>
      </c>
      <c r="C400" s="207"/>
      <c r="D400" s="207" t="s">
        <v>354</v>
      </c>
      <c r="E400" s="2106">
        <v>40</v>
      </c>
      <c r="F400" s="2444"/>
      <c r="G400" s="567">
        <f t="shared" ref="G400:G405" si="23">+F400*E400</f>
        <v>0</v>
      </c>
    </row>
    <row r="401" spans="1:7" s="96" customFormat="1">
      <c r="A401" s="245" t="s">
        <v>5469</v>
      </c>
      <c r="B401" s="441" t="s">
        <v>211</v>
      </c>
      <c r="C401" s="207"/>
      <c r="D401" s="207" t="s">
        <v>354</v>
      </c>
      <c r="E401" s="2106">
        <v>60</v>
      </c>
      <c r="F401" s="2444"/>
      <c r="G401" s="567">
        <f t="shared" si="23"/>
        <v>0</v>
      </c>
    </row>
    <row r="402" spans="1:7" s="96" customFormat="1">
      <c r="A402" s="246" t="s">
        <v>5470</v>
      </c>
      <c r="B402" s="441" t="s">
        <v>212</v>
      </c>
      <c r="C402" s="207"/>
      <c r="D402" s="207" t="s">
        <v>354</v>
      </c>
      <c r="E402" s="2106">
        <f>+E400</f>
        <v>40</v>
      </c>
      <c r="F402" s="2444"/>
      <c r="G402" s="567">
        <f t="shared" si="23"/>
        <v>0</v>
      </c>
    </row>
    <row r="403" spans="1:7" s="96" customFormat="1">
      <c r="A403" s="247" t="s">
        <v>5471</v>
      </c>
      <c r="B403" s="441" t="s">
        <v>213</v>
      </c>
      <c r="C403" s="207"/>
      <c r="D403" s="207" t="s">
        <v>354</v>
      </c>
      <c r="E403" s="2106">
        <f>+E401</f>
        <v>60</v>
      </c>
      <c r="F403" s="2444"/>
      <c r="G403" s="567">
        <f t="shared" si="23"/>
        <v>0</v>
      </c>
    </row>
    <row r="404" spans="1:7" s="96" customFormat="1">
      <c r="A404" s="248" t="s">
        <v>5472</v>
      </c>
      <c r="B404" s="441" t="s">
        <v>214</v>
      </c>
      <c r="C404" s="207"/>
      <c r="D404" s="207" t="s">
        <v>354</v>
      </c>
      <c r="E404" s="2106">
        <v>50</v>
      </c>
      <c r="F404" s="2444"/>
      <c r="G404" s="567">
        <f t="shared" si="23"/>
        <v>0</v>
      </c>
    </row>
    <row r="405" spans="1:7" s="96" customFormat="1">
      <c r="A405" s="249" t="s">
        <v>5473</v>
      </c>
      <c r="B405" s="441" t="s">
        <v>215</v>
      </c>
      <c r="C405" s="207"/>
      <c r="D405" s="207" t="s">
        <v>354</v>
      </c>
      <c r="E405" s="2106">
        <f>+E401</f>
        <v>60</v>
      </c>
      <c r="F405" s="2444"/>
      <c r="G405" s="567">
        <f t="shared" si="23"/>
        <v>0</v>
      </c>
    </row>
    <row r="406" spans="1:7" s="96" customFormat="1">
      <c r="A406" s="103"/>
      <c r="B406" s="2037"/>
      <c r="C406" s="207"/>
      <c r="D406" s="207"/>
      <c r="E406" s="2106"/>
      <c r="F406" s="2443"/>
      <c r="G406" s="2107"/>
    </row>
    <row r="407" spans="1:7" s="96" customFormat="1">
      <c r="A407" s="233" t="s">
        <v>5474</v>
      </c>
      <c r="B407" s="2048" t="s">
        <v>5475</v>
      </c>
      <c r="C407" s="207"/>
      <c r="D407" s="207"/>
      <c r="E407" s="2106"/>
      <c r="F407" s="2443"/>
      <c r="G407" s="2107"/>
    </row>
    <row r="408" spans="1:7" s="96" customFormat="1">
      <c r="A408" s="103"/>
      <c r="B408" s="2037"/>
      <c r="C408" s="207"/>
      <c r="D408" s="207"/>
      <c r="E408" s="2106"/>
      <c r="F408" s="2443"/>
      <c r="G408" s="2107"/>
    </row>
    <row r="409" spans="1:7" s="96" customFormat="1">
      <c r="A409" s="233" t="s">
        <v>5476</v>
      </c>
      <c r="B409" s="208" t="s">
        <v>5477</v>
      </c>
      <c r="C409" s="207"/>
      <c r="D409" s="207"/>
      <c r="E409" s="2106"/>
      <c r="F409" s="2443"/>
      <c r="G409" s="2107"/>
    </row>
    <row r="410" spans="1:7" s="96" customFormat="1">
      <c r="A410" s="233"/>
      <c r="B410" s="2037" t="s">
        <v>5478</v>
      </c>
      <c r="C410" s="207"/>
      <c r="D410" s="207"/>
      <c r="E410" s="2106"/>
      <c r="F410" s="2443"/>
      <c r="G410" s="2107"/>
    </row>
    <row r="411" spans="1:7" s="96" customFormat="1">
      <c r="A411" s="243" t="s">
        <v>5479</v>
      </c>
      <c r="B411" s="441" t="s">
        <v>209</v>
      </c>
      <c r="C411" s="207"/>
      <c r="D411" s="207" t="s">
        <v>1580</v>
      </c>
      <c r="E411" s="2106">
        <v>1</v>
      </c>
      <c r="F411" s="2444"/>
      <c r="G411" s="567">
        <f t="shared" ref="G411:G416" si="24">+F411*E411</f>
        <v>0</v>
      </c>
    </row>
    <row r="412" spans="1:7" s="96" customFormat="1">
      <c r="A412" s="245" t="s">
        <v>5480</v>
      </c>
      <c r="B412" s="441" t="s">
        <v>211</v>
      </c>
      <c r="C412" s="207"/>
      <c r="D412" s="207" t="s">
        <v>1580</v>
      </c>
      <c r="E412" s="2106">
        <v>2</v>
      </c>
      <c r="F412" s="2444"/>
      <c r="G412" s="567">
        <f t="shared" si="24"/>
        <v>0</v>
      </c>
    </row>
    <row r="413" spans="1:7" s="96" customFormat="1">
      <c r="A413" s="246" t="s">
        <v>5481</v>
      </c>
      <c r="B413" s="441" t="s">
        <v>212</v>
      </c>
      <c r="C413" s="207"/>
      <c r="D413" s="207" t="s">
        <v>1580</v>
      </c>
      <c r="E413" s="2106">
        <f>+E411</f>
        <v>1</v>
      </c>
      <c r="F413" s="2444"/>
      <c r="G413" s="567">
        <f t="shared" si="24"/>
        <v>0</v>
      </c>
    </row>
    <row r="414" spans="1:7" s="96" customFormat="1">
      <c r="A414" s="247" t="s">
        <v>5482</v>
      </c>
      <c r="B414" s="441" t="s">
        <v>213</v>
      </c>
      <c r="C414" s="207"/>
      <c r="D414" s="207" t="s">
        <v>1580</v>
      </c>
      <c r="E414" s="2106">
        <f>+E412</f>
        <v>2</v>
      </c>
      <c r="F414" s="2444"/>
      <c r="G414" s="567">
        <f t="shared" si="24"/>
        <v>0</v>
      </c>
    </row>
    <row r="415" spans="1:7" s="96" customFormat="1">
      <c r="A415" s="248" t="s">
        <v>5483</v>
      </c>
      <c r="B415" s="441" t="s">
        <v>214</v>
      </c>
      <c r="C415" s="207"/>
      <c r="D415" s="207" t="s">
        <v>1580</v>
      </c>
      <c r="E415" s="2106">
        <v>1.5</v>
      </c>
      <c r="F415" s="2444"/>
      <c r="G415" s="567">
        <f t="shared" si="24"/>
        <v>0</v>
      </c>
    </row>
    <row r="416" spans="1:7" s="96" customFormat="1">
      <c r="A416" s="249" t="s">
        <v>5484</v>
      </c>
      <c r="B416" s="441" t="s">
        <v>215</v>
      </c>
      <c r="C416" s="207"/>
      <c r="D416" s="207" t="s">
        <v>1580</v>
      </c>
      <c r="E416" s="2106">
        <f>+E412</f>
        <v>2</v>
      </c>
      <c r="F416" s="2444"/>
      <c r="G416" s="567">
        <f t="shared" si="24"/>
        <v>0</v>
      </c>
    </row>
    <row r="417" spans="1:7" s="96" customFormat="1">
      <c r="A417" s="103"/>
      <c r="B417" s="2037"/>
      <c r="C417" s="207"/>
      <c r="D417" s="207"/>
      <c r="E417" s="2106"/>
      <c r="F417" s="2443"/>
      <c r="G417" s="2107"/>
    </row>
    <row r="418" spans="1:7" s="96" customFormat="1" ht="25.5">
      <c r="A418" s="233" t="s">
        <v>5485</v>
      </c>
      <c r="B418" s="2048" t="s">
        <v>5486</v>
      </c>
      <c r="C418" s="207"/>
      <c r="D418" s="207"/>
      <c r="E418" s="2106"/>
      <c r="F418" s="2443"/>
      <c r="G418" s="2107"/>
    </row>
    <row r="419" spans="1:7" s="96" customFormat="1">
      <c r="A419" s="103"/>
      <c r="B419" s="2037"/>
      <c r="C419" s="207"/>
      <c r="D419" s="207"/>
      <c r="E419" s="2106"/>
      <c r="F419" s="2443"/>
      <c r="G419" s="2107"/>
    </row>
    <row r="420" spans="1:7" s="96" customFormat="1">
      <c r="A420" s="233" t="s">
        <v>5487</v>
      </c>
      <c r="B420" s="208" t="s">
        <v>5488</v>
      </c>
      <c r="C420" s="207"/>
      <c r="D420" s="207"/>
      <c r="E420" s="2106"/>
      <c r="F420" s="2443"/>
      <c r="G420" s="2107"/>
    </row>
    <row r="421" spans="1:7" s="96" customFormat="1">
      <c r="A421" s="233"/>
      <c r="B421" s="2037" t="s">
        <v>5489</v>
      </c>
      <c r="C421" s="207"/>
      <c r="D421" s="207"/>
      <c r="E421" s="2106"/>
      <c r="F421" s="2443"/>
      <c r="G421" s="2107"/>
    </row>
    <row r="422" spans="1:7" s="96" customFormat="1">
      <c r="A422" s="243" t="s">
        <v>5490</v>
      </c>
      <c r="B422" s="441" t="s">
        <v>209</v>
      </c>
      <c r="C422" s="207"/>
      <c r="D422" s="207" t="s">
        <v>210</v>
      </c>
      <c r="E422" s="2106">
        <v>100</v>
      </c>
      <c r="F422" s="2444"/>
      <c r="G422" s="567">
        <f t="shared" ref="G422:G427" si="25">+F422*E422</f>
        <v>0</v>
      </c>
    </row>
    <row r="423" spans="1:7" s="96" customFormat="1">
      <c r="A423" s="245" t="s">
        <v>5491</v>
      </c>
      <c r="B423" s="441" t="s">
        <v>211</v>
      </c>
      <c r="C423" s="207"/>
      <c r="D423" s="207" t="s">
        <v>210</v>
      </c>
      <c r="E423" s="2106">
        <v>150</v>
      </c>
      <c r="F423" s="2444"/>
      <c r="G423" s="567">
        <f t="shared" si="25"/>
        <v>0</v>
      </c>
    </row>
    <row r="424" spans="1:7" s="96" customFormat="1">
      <c r="A424" s="246" t="s">
        <v>5492</v>
      </c>
      <c r="B424" s="441" t="s">
        <v>212</v>
      </c>
      <c r="C424" s="207"/>
      <c r="D424" s="207" t="s">
        <v>210</v>
      </c>
      <c r="E424" s="2106">
        <f>+E422</f>
        <v>100</v>
      </c>
      <c r="F424" s="2444"/>
      <c r="G424" s="567">
        <f t="shared" si="25"/>
        <v>0</v>
      </c>
    </row>
    <row r="425" spans="1:7" s="96" customFormat="1">
      <c r="A425" s="247" t="s">
        <v>5493</v>
      </c>
      <c r="B425" s="441" t="s">
        <v>213</v>
      </c>
      <c r="C425" s="207"/>
      <c r="D425" s="207" t="s">
        <v>210</v>
      </c>
      <c r="E425" s="2106">
        <f>+E423</f>
        <v>150</v>
      </c>
      <c r="F425" s="2444"/>
      <c r="G425" s="567">
        <f t="shared" si="25"/>
        <v>0</v>
      </c>
    </row>
    <row r="426" spans="1:7" s="96" customFormat="1">
      <c r="A426" s="248" t="s">
        <v>5494</v>
      </c>
      <c r="B426" s="441" t="s">
        <v>214</v>
      </c>
      <c r="C426" s="207"/>
      <c r="D426" s="207" t="s">
        <v>210</v>
      </c>
      <c r="E426" s="2106">
        <v>200</v>
      </c>
      <c r="F426" s="2444"/>
      <c r="G426" s="567">
        <f t="shared" si="25"/>
        <v>0</v>
      </c>
    </row>
    <row r="427" spans="1:7" s="96" customFormat="1">
      <c r="A427" s="249" t="s">
        <v>5495</v>
      </c>
      <c r="B427" s="441" t="s">
        <v>215</v>
      </c>
      <c r="C427" s="207"/>
      <c r="D427" s="207" t="s">
        <v>210</v>
      </c>
      <c r="E427" s="2106">
        <f>+E423</f>
        <v>150</v>
      </c>
      <c r="F427" s="2444"/>
      <c r="G427" s="567">
        <f t="shared" si="25"/>
        <v>0</v>
      </c>
    </row>
    <row r="428" spans="1:7" s="96" customFormat="1">
      <c r="A428" s="103"/>
      <c r="B428" s="2037"/>
      <c r="C428" s="207"/>
      <c r="D428" s="207"/>
      <c r="E428" s="2106"/>
      <c r="F428" s="2443"/>
      <c r="G428" s="2107"/>
    </row>
    <row r="429" spans="1:7" s="96" customFormat="1">
      <c r="A429" s="233" t="s">
        <v>5496</v>
      </c>
      <c r="B429" s="208" t="s">
        <v>5497</v>
      </c>
      <c r="C429" s="207"/>
      <c r="D429" s="207"/>
      <c r="E429" s="2106"/>
      <c r="F429" s="2443"/>
      <c r="G429" s="2107"/>
    </row>
    <row r="430" spans="1:7" s="96" customFormat="1">
      <c r="A430" s="233"/>
      <c r="B430" s="2037" t="s">
        <v>5489</v>
      </c>
      <c r="C430" s="207"/>
      <c r="D430" s="207"/>
      <c r="E430" s="2106"/>
      <c r="F430" s="2443"/>
      <c r="G430" s="2107"/>
    </row>
    <row r="431" spans="1:7" s="96" customFormat="1">
      <c r="A431" s="243" t="s">
        <v>5498</v>
      </c>
      <c r="B431" s="441" t="s">
        <v>209</v>
      </c>
      <c r="C431" s="207"/>
      <c r="D431" s="207" t="s">
        <v>210</v>
      </c>
      <c r="E431" s="2106">
        <v>50</v>
      </c>
      <c r="F431" s="2444"/>
      <c r="G431" s="567">
        <f t="shared" ref="G431:G436" si="26">+F431*E431</f>
        <v>0</v>
      </c>
    </row>
    <row r="432" spans="1:7" s="96" customFormat="1">
      <c r="A432" s="245" t="s">
        <v>5499</v>
      </c>
      <c r="B432" s="441" t="s">
        <v>211</v>
      </c>
      <c r="C432" s="207"/>
      <c r="D432" s="207" t="s">
        <v>210</v>
      </c>
      <c r="E432" s="2106">
        <v>60</v>
      </c>
      <c r="F432" s="2444"/>
      <c r="G432" s="567">
        <f t="shared" si="26"/>
        <v>0</v>
      </c>
    </row>
    <row r="433" spans="1:7" s="96" customFormat="1">
      <c r="A433" s="246" t="s">
        <v>5500</v>
      </c>
      <c r="B433" s="441" t="s">
        <v>212</v>
      </c>
      <c r="C433" s="207"/>
      <c r="D433" s="207" t="s">
        <v>210</v>
      </c>
      <c r="E433" s="2106">
        <f>+E431</f>
        <v>50</v>
      </c>
      <c r="F433" s="2444"/>
      <c r="G433" s="567">
        <f t="shared" si="26"/>
        <v>0</v>
      </c>
    </row>
    <row r="434" spans="1:7" s="96" customFormat="1">
      <c r="A434" s="247" t="s">
        <v>5501</v>
      </c>
      <c r="B434" s="441" t="s">
        <v>213</v>
      </c>
      <c r="C434" s="207"/>
      <c r="D434" s="207" t="s">
        <v>210</v>
      </c>
      <c r="E434" s="2106">
        <f>+E432</f>
        <v>60</v>
      </c>
      <c r="F434" s="2444"/>
      <c r="G434" s="567">
        <f t="shared" si="26"/>
        <v>0</v>
      </c>
    </row>
    <row r="435" spans="1:7" s="96" customFormat="1">
      <c r="A435" s="248" t="s">
        <v>5502</v>
      </c>
      <c r="B435" s="441" t="s">
        <v>214</v>
      </c>
      <c r="C435" s="207"/>
      <c r="D435" s="207" t="s">
        <v>210</v>
      </c>
      <c r="E435" s="2106">
        <v>40</v>
      </c>
      <c r="F435" s="2444"/>
      <c r="G435" s="567">
        <f t="shared" si="26"/>
        <v>0</v>
      </c>
    </row>
    <row r="436" spans="1:7" s="96" customFormat="1">
      <c r="A436" s="249" t="s">
        <v>5503</v>
      </c>
      <c r="B436" s="441" t="s">
        <v>215</v>
      </c>
      <c r="C436" s="207"/>
      <c r="D436" s="207" t="s">
        <v>210</v>
      </c>
      <c r="E436" s="2106">
        <f>+E432</f>
        <v>60</v>
      </c>
      <c r="F436" s="2444"/>
      <c r="G436" s="567">
        <f t="shared" si="26"/>
        <v>0</v>
      </c>
    </row>
    <row r="437" spans="1:7" s="96" customFormat="1">
      <c r="A437" s="103"/>
      <c r="B437" s="2037"/>
      <c r="C437" s="207"/>
      <c r="D437" s="207"/>
      <c r="E437" s="2106"/>
      <c r="F437" s="2443"/>
      <c r="G437" s="2107"/>
    </row>
    <row r="438" spans="1:7" s="96" customFormat="1" ht="25.5">
      <c r="A438" s="233" t="s">
        <v>5504</v>
      </c>
      <c r="B438" s="2048" t="s">
        <v>5505</v>
      </c>
      <c r="C438" s="207"/>
      <c r="D438" s="207"/>
      <c r="E438" s="2106"/>
      <c r="F438" s="2443"/>
      <c r="G438" s="2107"/>
    </row>
    <row r="439" spans="1:7" s="96" customFormat="1">
      <c r="A439" s="103"/>
      <c r="B439" s="2037"/>
      <c r="C439" s="207"/>
      <c r="D439" s="207"/>
      <c r="E439" s="2106"/>
      <c r="F439" s="2443"/>
      <c r="G439" s="2107"/>
    </row>
    <row r="440" spans="1:7" s="96" customFormat="1" ht="30.6" customHeight="1">
      <c r="A440" s="233" t="s">
        <v>5506</v>
      </c>
      <c r="B440" s="208" t="s">
        <v>5507</v>
      </c>
      <c r="C440" s="207"/>
      <c r="D440" s="207"/>
      <c r="E440" s="2106"/>
      <c r="F440" s="2443"/>
      <c r="G440" s="2107"/>
    </row>
    <row r="441" spans="1:7" s="96" customFormat="1">
      <c r="A441" s="233"/>
      <c r="B441" s="2037" t="s">
        <v>5459</v>
      </c>
      <c r="C441" s="207"/>
      <c r="D441" s="207"/>
      <c r="E441" s="2106"/>
      <c r="F441" s="2443"/>
      <c r="G441" s="2107"/>
    </row>
    <row r="442" spans="1:7" s="96" customFormat="1">
      <c r="A442" s="243" t="s">
        <v>5508</v>
      </c>
      <c r="B442" s="441" t="s">
        <v>209</v>
      </c>
      <c r="C442" s="207"/>
      <c r="D442" s="207" t="s">
        <v>353</v>
      </c>
      <c r="E442" s="2106">
        <v>1665</v>
      </c>
      <c r="F442" s="2444"/>
      <c r="G442" s="567">
        <f t="shared" ref="G442:G447" si="27">+F442*E442</f>
        <v>0</v>
      </c>
    </row>
    <row r="443" spans="1:7" s="96" customFormat="1">
      <c r="A443" s="245" t="s">
        <v>5509</v>
      </c>
      <c r="B443" s="441" t="s">
        <v>211</v>
      </c>
      <c r="C443" s="207"/>
      <c r="D443" s="207" t="s">
        <v>353</v>
      </c>
      <c r="E443" s="2106">
        <v>2093</v>
      </c>
      <c r="F443" s="2444"/>
      <c r="G443" s="567">
        <f t="shared" si="27"/>
        <v>0</v>
      </c>
    </row>
    <row r="444" spans="1:7" s="96" customFormat="1">
      <c r="A444" s="246" t="s">
        <v>5510</v>
      </c>
      <c r="B444" s="441" t="s">
        <v>212</v>
      </c>
      <c r="C444" s="207"/>
      <c r="D444" s="207" t="s">
        <v>353</v>
      </c>
      <c r="E444" s="2106">
        <f>+E442</f>
        <v>1665</v>
      </c>
      <c r="F444" s="2444"/>
      <c r="G444" s="567">
        <f t="shared" si="27"/>
        <v>0</v>
      </c>
    </row>
    <row r="445" spans="1:7" s="96" customFormat="1">
      <c r="A445" s="247" t="s">
        <v>5511</v>
      </c>
      <c r="B445" s="441" t="s">
        <v>213</v>
      </c>
      <c r="C445" s="207"/>
      <c r="D445" s="207" t="s">
        <v>353</v>
      </c>
      <c r="E445" s="2106">
        <f>+E443</f>
        <v>2093</v>
      </c>
      <c r="F445" s="2444"/>
      <c r="G445" s="567">
        <f t="shared" si="27"/>
        <v>0</v>
      </c>
    </row>
    <row r="446" spans="1:7" s="96" customFormat="1">
      <c r="A446" s="248" t="s">
        <v>5512</v>
      </c>
      <c r="B446" s="441" t="s">
        <v>214</v>
      </c>
      <c r="C446" s="207"/>
      <c r="D446" s="207" t="s">
        <v>353</v>
      </c>
      <c r="E446" s="2106">
        <v>1805</v>
      </c>
      <c r="F446" s="2444"/>
      <c r="G446" s="567">
        <f t="shared" si="27"/>
        <v>0</v>
      </c>
    </row>
    <row r="447" spans="1:7" s="96" customFormat="1">
      <c r="A447" s="249" t="s">
        <v>5513</v>
      </c>
      <c r="B447" s="441" t="s">
        <v>215</v>
      </c>
      <c r="C447" s="207"/>
      <c r="D447" s="207" t="s">
        <v>353</v>
      </c>
      <c r="E447" s="2106">
        <f>+E443</f>
        <v>2093</v>
      </c>
      <c r="F447" s="2444"/>
      <c r="G447" s="567">
        <f t="shared" si="27"/>
        <v>0</v>
      </c>
    </row>
    <row r="448" spans="1:7" s="96" customFormat="1">
      <c r="A448" s="103"/>
      <c r="B448" s="2037"/>
      <c r="C448" s="207"/>
      <c r="D448" s="207"/>
      <c r="E448" s="2106"/>
      <c r="F448" s="2443"/>
      <c r="G448" s="2107"/>
    </row>
    <row r="449" spans="1:7" s="96" customFormat="1" ht="38.25">
      <c r="A449" s="233" t="s">
        <v>5514</v>
      </c>
      <c r="B449" s="208" t="s">
        <v>5515</v>
      </c>
      <c r="C449" s="207"/>
      <c r="D449" s="207"/>
      <c r="E449" s="2106"/>
      <c r="F449" s="2443"/>
      <c r="G449" s="2107"/>
    </row>
    <row r="450" spans="1:7" s="96" customFormat="1">
      <c r="A450" s="103"/>
      <c r="B450" s="2037"/>
      <c r="C450" s="207"/>
      <c r="D450" s="207"/>
      <c r="E450" s="2106"/>
      <c r="F450" s="2443"/>
      <c r="G450" s="2107"/>
    </row>
    <row r="451" spans="1:7" s="96" customFormat="1">
      <c r="A451" s="233" t="s">
        <v>5516</v>
      </c>
      <c r="B451" s="208" t="s">
        <v>5517</v>
      </c>
      <c r="C451" s="207"/>
      <c r="D451" s="207"/>
      <c r="E451" s="2106"/>
      <c r="F451" s="2443"/>
      <c r="G451" s="2107"/>
    </row>
    <row r="452" spans="1:7" s="96" customFormat="1">
      <c r="A452" s="243" t="s">
        <v>5518</v>
      </c>
      <c r="B452" s="441" t="s">
        <v>209</v>
      </c>
      <c r="C452" s="207"/>
      <c r="D452" s="207" t="s">
        <v>5519</v>
      </c>
      <c r="E452" s="2106">
        <v>100</v>
      </c>
      <c r="F452" s="2444"/>
      <c r="G452" s="567">
        <f t="shared" ref="G452:G457" si="28">+F452*E452</f>
        <v>0</v>
      </c>
    </row>
    <row r="453" spans="1:7" s="96" customFormat="1">
      <c r="A453" s="245" t="s">
        <v>5520</v>
      </c>
      <c r="B453" s="441" t="s">
        <v>211</v>
      </c>
      <c r="C453" s="207"/>
      <c r="D453" s="207" t="s">
        <v>5519</v>
      </c>
      <c r="E453" s="2106">
        <v>120</v>
      </c>
      <c r="F453" s="2444"/>
      <c r="G453" s="567">
        <f t="shared" si="28"/>
        <v>0</v>
      </c>
    </row>
    <row r="454" spans="1:7" s="96" customFormat="1">
      <c r="A454" s="246" t="s">
        <v>5521</v>
      </c>
      <c r="B454" s="441" t="s">
        <v>212</v>
      </c>
      <c r="C454" s="207"/>
      <c r="D454" s="207" t="s">
        <v>5519</v>
      </c>
      <c r="E454" s="2106">
        <f>+E452</f>
        <v>100</v>
      </c>
      <c r="F454" s="2444"/>
      <c r="G454" s="567">
        <f t="shared" si="28"/>
        <v>0</v>
      </c>
    </row>
    <row r="455" spans="1:7" s="96" customFormat="1">
      <c r="A455" s="247" t="s">
        <v>5522</v>
      </c>
      <c r="B455" s="441" t="s">
        <v>213</v>
      </c>
      <c r="C455" s="207"/>
      <c r="D455" s="207" t="s">
        <v>5519</v>
      </c>
      <c r="E455" s="2106">
        <f>+E453</f>
        <v>120</v>
      </c>
      <c r="F455" s="2444"/>
      <c r="G455" s="567">
        <f t="shared" si="28"/>
        <v>0</v>
      </c>
    </row>
    <row r="456" spans="1:7" s="96" customFormat="1">
      <c r="A456" s="248" t="s">
        <v>5523</v>
      </c>
      <c r="B456" s="441" t="s">
        <v>214</v>
      </c>
      <c r="C456" s="207"/>
      <c r="D456" s="207" t="s">
        <v>5519</v>
      </c>
      <c r="E456" s="2106">
        <v>110</v>
      </c>
      <c r="F456" s="2444"/>
      <c r="G456" s="567">
        <f t="shared" si="28"/>
        <v>0</v>
      </c>
    </row>
    <row r="457" spans="1:7" s="96" customFormat="1">
      <c r="A457" s="249" t="s">
        <v>5524</v>
      </c>
      <c r="B457" s="441" t="s">
        <v>215</v>
      </c>
      <c r="C457" s="207"/>
      <c r="D457" s="207" t="s">
        <v>5519</v>
      </c>
      <c r="E457" s="2106">
        <f>+E453</f>
        <v>120</v>
      </c>
      <c r="F457" s="2444"/>
      <c r="G457" s="567">
        <f t="shared" si="28"/>
        <v>0</v>
      </c>
    </row>
    <row r="458" spans="1:7" s="96" customFormat="1">
      <c r="A458" s="103"/>
      <c r="B458" s="2037"/>
      <c r="C458" s="207"/>
      <c r="D458" s="207"/>
      <c r="E458" s="2106"/>
      <c r="F458" s="2443"/>
      <c r="G458" s="2107"/>
    </row>
    <row r="459" spans="1:7" s="96" customFormat="1">
      <c r="A459" s="233" t="s">
        <v>5525</v>
      </c>
      <c r="B459" s="208" t="s">
        <v>5526</v>
      </c>
      <c r="C459" s="207"/>
      <c r="D459" s="207"/>
      <c r="E459" s="2106"/>
      <c r="F459" s="2443"/>
      <c r="G459" s="2107"/>
    </row>
    <row r="460" spans="1:7" s="96" customFormat="1">
      <c r="A460" s="243" t="s">
        <v>5527</v>
      </c>
      <c r="B460" s="441" t="s">
        <v>209</v>
      </c>
      <c r="C460" s="207"/>
      <c r="D460" s="207" t="s">
        <v>5519</v>
      </c>
      <c r="E460" s="2106">
        <v>100</v>
      </c>
      <c r="F460" s="2444"/>
      <c r="G460" s="567">
        <f t="shared" ref="G460:G465" si="29">+F460*E460</f>
        <v>0</v>
      </c>
    </row>
    <row r="461" spans="1:7" s="96" customFormat="1">
      <c r="A461" s="245" t="s">
        <v>5528</v>
      </c>
      <c r="B461" s="441" t="s">
        <v>211</v>
      </c>
      <c r="C461" s="207"/>
      <c r="D461" s="207" t="s">
        <v>5519</v>
      </c>
      <c r="E461" s="2106">
        <v>120</v>
      </c>
      <c r="F461" s="2444"/>
      <c r="G461" s="567">
        <f t="shared" si="29"/>
        <v>0</v>
      </c>
    </row>
    <row r="462" spans="1:7" s="96" customFormat="1">
      <c r="A462" s="246" t="s">
        <v>5529</v>
      </c>
      <c r="B462" s="441" t="s">
        <v>212</v>
      </c>
      <c r="C462" s="207"/>
      <c r="D462" s="207" t="s">
        <v>5519</v>
      </c>
      <c r="E462" s="2106">
        <f>+E460</f>
        <v>100</v>
      </c>
      <c r="F462" s="2444"/>
      <c r="G462" s="567">
        <f t="shared" si="29"/>
        <v>0</v>
      </c>
    </row>
    <row r="463" spans="1:7" s="96" customFormat="1">
      <c r="A463" s="247" t="s">
        <v>5530</v>
      </c>
      <c r="B463" s="441" t="s">
        <v>213</v>
      </c>
      <c r="C463" s="207"/>
      <c r="D463" s="207" t="s">
        <v>5519</v>
      </c>
      <c r="E463" s="2106">
        <f>+E461</f>
        <v>120</v>
      </c>
      <c r="F463" s="2444"/>
      <c r="G463" s="567">
        <f t="shared" si="29"/>
        <v>0</v>
      </c>
    </row>
    <row r="464" spans="1:7" s="96" customFormat="1">
      <c r="A464" s="248" t="s">
        <v>5531</v>
      </c>
      <c r="B464" s="441" t="s">
        <v>214</v>
      </c>
      <c r="C464" s="207"/>
      <c r="D464" s="207" t="s">
        <v>5519</v>
      </c>
      <c r="E464" s="2106">
        <v>110</v>
      </c>
      <c r="F464" s="2444"/>
      <c r="G464" s="567">
        <f t="shared" si="29"/>
        <v>0</v>
      </c>
    </row>
    <row r="465" spans="1:7" s="96" customFormat="1">
      <c r="A465" s="249" t="s">
        <v>5532</v>
      </c>
      <c r="B465" s="441" t="s">
        <v>215</v>
      </c>
      <c r="C465" s="207"/>
      <c r="D465" s="207" t="s">
        <v>5519</v>
      </c>
      <c r="E465" s="2106">
        <f>+E461</f>
        <v>120</v>
      </c>
      <c r="F465" s="2444"/>
      <c r="G465" s="567">
        <f t="shared" si="29"/>
        <v>0</v>
      </c>
    </row>
    <row r="466" spans="1:7" s="96" customFormat="1">
      <c r="A466" s="103"/>
      <c r="B466" s="2037"/>
      <c r="C466" s="207"/>
      <c r="D466" s="207"/>
      <c r="E466" s="2106"/>
      <c r="F466" s="2443"/>
      <c r="G466" s="2107"/>
    </row>
    <row r="467" spans="1:7" s="96" customFormat="1">
      <c r="A467" s="233" t="s">
        <v>5533</v>
      </c>
      <c r="B467" s="208" t="s">
        <v>5534</v>
      </c>
      <c r="C467" s="207"/>
      <c r="D467" s="207"/>
      <c r="E467" s="2106"/>
      <c r="F467" s="2443"/>
      <c r="G467" s="2107"/>
    </row>
    <row r="468" spans="1:7" s="96" customFormat="1">
      <c r="A468" s="243" t="s">
        <v>5535</v>
      </c>
      <c r="B468" s="441" t="s">
        <v>209</v>
      </c>
      <c r="C468" s="207"/>
      <c r="D468" s="207" t="s">
        <v>5519</v>
      </c>
      <c r="E468" s="2106">
        <v>100</v>
      </c>
      <c r="F468" s="2444"/>
      <c r="G468" s="567">
        <f t="shared" ref="G468:G473" si="30">+F468*E468</f>
        <v>0</v>
      </c>
    </row>
    <row r="469" spans="1:7" s="96" customFormat="1">
      <c r="A469" s="245" t="s">
        <v>5536</v>
      </c>
      <c r="B469" s="441" t="s">
        <v>211</v>
      </c>
      <c r="C469" s="207"/>
      <c r="D469" s="207" t="s">
        <v>5519</v>
      </c>
      <c r="E469" s="2106">
        <v>120</v>
      </c>
      <c r="F469" s="2444"/>
      <c r="G469" s="567">
        <f t="shared" si="30"/>
        <v>0</v>
      </c>
    </row>
    <row r="470" spans="1:7" s="96" customFormat="1">
      <c r="A470" s="246" t="s">
        <v>5537</v>
      </c>
      <c r="B470" s="441" t="s">
        <v>212</v>
      </c>
      <c r="C470" s="207"/>
      <c r="D470" s="207" t="s">
        <v>5519</v>
      </c>
      <c r="E470" s="2106">
        <f>+E468</f>
        <v>100</v>
      </c>
      <c r="F470" s="2444"/>
      <c r="G470" s="567">
        <f t="shared" si="30"/>
        <v>0</v>
      </c>
    </row>
    <row r="471" spans="1:7" s="96" customFormat="1">
      <c r="A471" s="247" t="s">
        <v>5538</v>
      </c>
      <c r="B471" s="441" t="s">
        <v>213</v>
      </c>
      <c r="C471" s="207"/>
      <c r="D471" s="207" t="s">
        <v>5519</v>
      </c>
      <c r="E471" s="2106">
        <f>+E469</f>
        <v>120</v>
      </c>
      <c r="F471" s="2444"/>
      <c r="G471" s="567">
        <f t="shared" si="30"/>
        <v>0</v>
      </c>
    </row>
    <row r="472" spans="1:7" s="96" customFormat="1">
      <c r="A472" s="248" t="s">
        <v>5539</v>
      </c>
      <c r="B472" s="441" t="s">
        <v>214</v>
      </c>
      <c r="C472" s="207"/>
      <c r="D472" s="207" t="s">
        <v>5519</v>
      </c>
      <c r="E472" s="2106">
        <v>110</v>
      </c>
      <c r="F472" s="2444"/>
      <c r="G472" s="567">
        <f t="shared" si="30"/>
        <v>0</v>
      </c>
    </row>
    <row r="473" spans="1:7" s="96" customFormat="1">
      <c r="A473" s="249" t="s">
        <v>5540</v>
      </c>
      <c r="B473" s="441" t="s">
        <v>215</v>
      </c>
      <c r="C473" s="207"/>
      <c r="D473" s="207" t="s">
        <v>5519</v>
      </c>
      <c r="E473" s="2106">
        <f>+E469</f>
        <v>120</v>
      </c>
      <c r="F473" s="2444"/>
      <c r="G473" s="567">
        <f t="shared" si="30"/>
        <v>0</v>
      </c>
    </row>
    <row r="474" spans="1:7" s="96" customFormat="1">
      <c r="A474" s="103"/>
      <c r="B474" s="2037"/>
      <c r="C474" s="207"/>
      <c r="D474" s="207"/>
      <c r="E474" s="2106"/>
      <c r="F474" s="2443"/>
      <c r="G474" s="2107"/>
    </row>
    <row r="475" spans="1:7" s="96" customFormat="1">
      <c r="B475" s="252"/>
      <c r="C475" s="2091"/>
      <c r="D475" s="2091"/>
      <c r="E475" s="2099"/>
      <c r="F475" s="2449"/>
      <c r="G475" s="598"/>
    </row>
    <row r="476" spans="1:7" s="96" customFormat="1" ht="20.45" customHeight="1" thickBot="1">
      <c r="A476" s="253" t="str">
        <f>+A8</f>
        <v>B.5.</v>
      </c>
      <c r="B476" s="2110" t="str">
        <f>+B8</f>
        <v>Zidarska dela</v>
      </c>
      <c r="C476" s="2111" t="s">
        <v>279</v>
      </c>
      <c r="D476" s="2111"/>
      <c r="E476" s="2112"/>
      <c r="F476" s="2113"/>
      <c r="G476" s="2113">
        <f>SUM(G130:G475)</f>
        <v>0</v>
      </c>
    </row>
    <row r="477" spans="1:7" s="96" customFormat="1" ht="13.5" thickTop="1">
      <c r="A477" s="217"/>
      <c r="B477" s="2046"/>
      <c r="C477" s="2114"/>
      <c r="D477" s="2114"/>
      <c r="E477" s="2115"/>
      <c r="F477" s="2116"/>
      <c r="G477" s="2116"/>
    </row>
    <row r="478" spans="1:7" s="96" customFormat="1">
      <c r="A478" s="217"/>
      <c r="B478" s="2046"/>
      <c r="C478" s="2114"/>
      <c r="D478" s="2114"/>
      <c r="E478" s="2115"/>
      <c r="F478" s="2116"/>
      <c r="G478" s="2116"/>
    </row>
    <row r="479" spans="1:7" s="96" customFormat="1">
      <c r="A479" s="243"/>
      <c r="B479" s="441" t="s">
        <v>209</v>
      </c>
      <c r="C479" s="2114"/>
      <c r="D479" s="2114"/>
      <c r="E479" s="2115"/>
      <c r="F479" s="2116"/>
      <c r="G479" s="2116">
        <f t="shared" ref="G479:G484" si="31">+G136+G145+G158+G167+G185+G199+G221+G239+G248+G260+G269+G278+G287+G301+G313+G323+G344+G362+G371+G380+G391+G400+G411+G422+G431+G442+G452+G460+G468+G332+G176</f>
        <v>0</v>
      </c>
    </row>
    <row r="480" spans="1:7" s="96" customFormat="1">
      <c r="A480" s="245"/>
      <c r="B480" s="441" t="s">
        <v>211</v>
      </c>
      <c r="C480" s="2114"/>
      <c r="D480" s="2114"/>
      <c r="E480" s="2115"/>
      <c r="F480" s="2116"/>
      <c r="G480" s="2116">
        <f t="shared" si="31"/>
        <v>0</v>
      </c>
    </row>
    <row r="481" spans="1:10" s="96" customFormat="1">
      <c r="A481" s="246"/>
      <c r="B481" s="441" t="s">
        <v>212</v>
      </c>
      <c r="C481" s="2114"/>
      <c r="D481" s="2114"/>
      <c r="E481" s="2115"/>
      <c r="F481" s="2116"/>
      <c r="G481" s="2116">
        <f t="shared" si="31"/>
        <v>0</v>
      </c>
    </row>
    <row r="482" spans="1:10" s="96" customFormat="1">
      <c r="A482" s="247"/>
      <c r="B482" s="441" t="s">
        <v>213</v>
      </c>
      <c r="C482" s="2114"/>
      <c r="D482" s="2114"/>
      <c r="E482" s="2115"/>
      <c r="F482" s="2116"/>
      <c r="G482" s="2116">
        <f t="shared" si="31"/>
        <v>0</v>
      </c>
    </row>
    <row r="483" spans="1:10" s="96" customFormat="1">
      <c r="A483" s="248"/>
      <c r="B483" s="441" t="s">
        <v>214</v>
      </c>
      <c r="C483" s="2114"/>
      <c r="D483" s="2114"/>
      <c r="E483" s="2115"/>
      <c r="F483" s="2116"/>
      <c r="G483" s="2116">
        <f t="shared" si="31"/>
        <v>0</v>
      </c>
    </row>
    <row r="484" spans="1:10" s="96" customFormat="1">
      <c r="A484" s="249"/>
      <c r="B484" s="441" t="s">
        <v>215</v>
      </c>
      <c r="C484" s="2114"/>
      <c r="D484" s="2114"/>
      <c r="E484" s="2115"/>
      <c r="F484" s="2116"/>
      <c r="G484" s="2116">
        <f t="shared" si="31"/>
        <v>0</v>
      </c>
    </row>
    <row r="485" spans="1:10" s="96" customFormat="1">
      <c r="A485" s="217"/>
      <c r="B485" s="651"/>
      <c r="C485" s="258"/>
      <c r="D485" s="258"/>
      <c r="E485" s="220"/>
      <c r="F485" s="464"/>
      <c r="G485" s="464"/>
    </row>
    <row r="486" spans="1:10" s="209" customFormat="1">
      <c r="A486" s="105"/>
      <c r="B486" s="252"/>
      <c r="C486" s="92"/>
      <c r="D486" s="235"/>
      <c r="E486" s="236"/>
      <c r="F486" s="465"/>
      <c r="G486" s="459"/>
      <c r="J486" s="210"/>
    </row>
  </sheetData>
  <sheetProtection formatRows="0"/>
  <mergeCells count="114">
    <mergeCell ref="B128:C128"/>
    <mergeCell ref="B129:C129"/>
    <mergeCell ref="B209:C209"/>
    <mergeCell ref="B210:C210"/>
    <mergeCell ref="B211:C211"/>
    <mergeCell ref="B118:C118"/>
    <mergeCell ref="B119:D119"/>
    <mergeCell ref="B120:D120"/>
    <mergeCell ref="B121:D121"/>
    <mergeCell ref="B122:D122"/>
    <mergeCell ref="B127:C127"/>
    <mergeCell ref="B112:D112"/>
    <mergeCell ref="B113:D113"/>
    <mergeCell ref="B114:D114"/>
    <mergeCell ref="B115:D115"/>
    <mergeCell ref="B116:D116"/>
    <mergeCell ref="B117:C117"/>
    <mergeCell ref="B106:D106"/>
    <mergeCell ref="B107:C107"/>
    <mergeCell ref="B108:D108"/>
    <mergeCell ref="B109:D109"/>
    <mergeCell ref="B110:D110"/>
    <mergeCell ref="B111:D111"/>
    <mergeCell ref="B100:D100"/>
    <mergeCell ref="B101:D101"/>
    <mergeCell ref="B102:D102"/>
    <mergeCell ref="B103:D103"/>
    <mergeCell ref="B104:D104"/>
    <mergeCell ref="B105:D105"/>
    <mergeCell ref="B94:D94"/>
    <mergeCell ref="B95:D95"/>
    <mergeCell ref="B96:D96"/>
    <mergeCell ref="B97:D97"/>
    <mergeCell ref="B98:D98"/>
    <mergeCell ref="B99:D99"/>
    <mergeCell ref="B88:D88"/>
    <mergeCell ref="B89:D89"/>
    <mergeCell ref="B90:D90"/>
    <mergeCell ref="B91:D91"/>
    <mergeCell ref="B92:D92"/>
    <mergeCell ref="B93:D93"/>
    <mergeCell ref="B82:D82"/>
    <mergeCell ref="B83:D83"/>
    <mergeCell ref="B84:D84"/>
    <mergeCell ref="B85:D85"/>
    <mergeCell ref="B86:D86"/>
    <mergeCell ref="B87:D87"/>
    <mergeCell ref="B76:D76"/>
    <mergeCell ref="B77:D77"/>
    <mergeCell ref="B78:D78"/>
    <mergeCell ref="B79:D79"/>
    <mergeCell ref="B80:D80"/>
    <mergeCell ref="B81:D81"/>
    <mergeCell ref="B70:C70"/>
    <mergeCell ref="B71:C71"/>
    <mergeCell ref="B72:D72"/>
    <mergeCell ref="B73:C73"/>
    <mergeCell ref="B74:D74"/>
    <mergeCell ref="B75:D75"/>
    <mergeCell ref="B64:C64"/>
    <mergeCell ref="B65:D65"/>
    <mergeCell ref="B66:C66"/>
    <mergeCell ref="B67:C67"/>
    <mergeCell ref="B68:C68"/>
    <mergeCell ref="B69:C69"/>
    <mergeCell ref="D69:G69"/>
    <mergeCell ref="B58:C58"/>
    <mergeCell ref="B59:D59"/>
    <mergeCell ref="B60:D60"/>
    <mergeCell ref="B61:D61"/>
    <mergeCell ref="B62:D62"/>
    <mergeCell ref="B63:D63"/>
    <mergeCell ref="B51:D51"/>
    <mergeCell ref="B52:D52"/>
    <mergeCell ref="B54:C54"/>
    <mergeCell ref="B55:C55"/>
    <mergeCell ref="B56:C56"/>
    <mergeCell ref="B57:D57"/>
    <mergeCell ref="B45:D45"/>
    <mergeCell ref="B46:D46"/>
    <mergeCell ref="B47:D47"/>
    <mergeCell ref="B48:D48"/>
    <mergeCell ref="B49:D49"/>
    <mergeCell ref="B50:C50"/>
    <mergeCell ref="B39:D39"/>
    <mergeCell ref="B40:D40"/>
    <mergeCell ref="B41:D41"/>
    <mergeCell ref="B42:D42"/>
    <mergeCell ref="B43:D43"/>
    <mergeCell ref="B44:D44"/>
    <mergeCell ref="B33:D33"/>
    <mergeCell ref="B34:D34"/>
    <mergeCell ref="B35:D35"/>
    <mergeCell ref="B36:D36"/>
    <mergeCell ref="B37:D37"/>
    <mergeCell ref="B38:D38"/>
    <mergeCell ref="B30:D30"/>
    <mergeCell ref="B31:D31"/>
    <mergeCell ref="B32:C32"/>
    <mergeCell ref="B21:C21"/>
    <mergeCell ref="B22:D22"/>
    <mergeCell ref="B23:D23"/>
    <mergeCell ref="B24:D24"/>
    <mergeCell ref="B25:D25"/>
    <mergeCell ref="B26:D26"/>
    <mergeCell ref="B11:D11"/>
    <mergeCell ref="B14:D14"/>
    <mergeCell ref="B15:D15"/>
    <mergeCell ref="B18:C18"/>
    <mergeCell ref="B19:C19"/>
    <mergeCell ref="B20:D20"/>
    <mergeCell ref="B27:C27"/>
    <mergeCell ref="B28:D28"/>
    <mergeCell ref="B29:D29"/>
  </mergeCells>
  <pageMargins left="0.7" right="0.7" top="0.75" bottom="0.75" header="0.3" footer="0.3"/>
  <pageSetup paperSize="9" scale="47"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7" manualBreakCount="7">
    <brk id="39" max="16383" man="1"/>
    <brk id="82" max="16383" man="1"/>
    <brk id="102" max="16383" man="1"/>
    <brk id="122" max="16383" man="1"/>
    <brk id="206" max="16383" man="1"/>
    <brk id="297" max="16383" man="1"/>
    <brk id="368" max="16383"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58"/>
  <sheetViews>
    <sheetView view="pageBreakPreview" topLeftCell="A16" zoomScale="85" zoomScaleNormal="100" zoomScaleSheetLayoutView="85" workbookViewId="0">
      <selection activeCell="C35" sqref="C35"/>
    </sheetView>
  </sheetViews>
  <sheetFormatPr defaultColWidth="11" defaultRowHeight="14.25"/>
  <cols>
    <col min="1" max="1" width="15.140625" style="1374" customWidth="1"/>
    <col min="2" max="2" width="71" style="1374" customWidth="1"/>
    <col min="3" max="3" width="14" style="1374" customWidth="1"/>
    <col min="4" max="4" width="11" style="1374"/>
    <col min="5" max="5" width="11" style="1651"/>
    <col min="6" max="6" width="16.28515625" style="1763" customWidth="1"/>
    <col min="7" max="7" width="19.42578125" style="1763" customWidth="1"/>
    <col min="8" max="16384" width="11" style="1374"/>
  </cols>
  <sheetData>
    <row r="1" spans="1:7">
      <c r="A1" s="1435" t="s">
        <v>8</v>
      </c>
      <c r="B1" s="1381" t="s">
        <v>9</v>
      </c>
      <c r="C1" s="1381"/>
      <c r="D1" s="1382"/>
      <c r="E1" s="1383"/>
      <c r="F1" s="1470"/>
      <c r="G1" s="1470"/>
    </row>
    <row r="2" spans="1:7">
      <c r="A2" s="1435" t="s">
        <v>130</v>
      </c>
      <c r="B2" s="491" t="str">
        <f>'NASLOVNA STRAN'!$C$30</f>
        <v>Gradnja stanovanjske soseske Dečkovo naselje - DN 10</v>
      </c>
      <c r="C2" s="1381"/>
      <c r="D2" s="1382"/>
      <c r="E2" s="1383"/>
      <c r="F2" s="1470"/>
      <c r="G2" s="1470"/>
    </row>
    <row r="3" spans="1:7">
      <c r="A3" s="1435" t="s">
        <v>131</v>
      </c>
      <c r="B3" s="1654">
        <f>'NASLOVNA STRAN'!$C$13</f>
        <v>0</v>
      </c>
      <c r="C3" s="1381"/>
      <c r="D3" s="1382"/>
      <c r="E3" s="1383"/>
      <c r="F3" s="1470"/>
      <c r="G3" s="1470"/>
    </row>
    <row r="4" spans="1:7">
      <c r="A4" s="1435"/>
      <c r="B4" s="1381"/>
      <c r="C4" s="1381"/>
      <c r="D4" s="1382"/>
      <c r="E4" s="1383"/>
      <c r="F4" s="1470"/>
      <c r="G4" s="1470"/>
    </row>
    <row r="5" spans="1:7">
      <c r="A5" s="1437" t="s">
        <v>72</v>
      </c>
      <c r="B5" s="1387" t="s">
        <v>6311</v>
      </c>
      <c r="C5" s="1387"/>
      <c r="D5" s="1388"/>
      <c r="E5" s="1389"/>
      <c r="F5" s="1471"/>
      <c r="G5" s="1471"/>
    </row>
    <row r="6" spans="1:7">
      <c r="A6" s="1435"/>
      <c r="B6" s="1381"/>
      <c r="C6" s="1381"/>
      <c r="D6" s="1382"/>
      <c r="E6" s="1383"/>
      <c r="F6" s="1384"/>
      <c r="G6" s="1384"/>
    </row>
    <row r="7" spans="1:7">
      <c r="A7" s="1437" t="s">
        <v>82</v>
      </c>
      <c r="B7" s="1387" t="s">
        <v>63</v>
      </c>
      <c r="C7" s="1387"/>
      <c r="D7" s="1388"/>
      <c r="E7" s="1389"/>
      <c r="F7" s="1471"/>
      <c r="G7" s="1471"/>
    </row>
    <row r="8" spans="1:7">
      <c r="A8" s="1435"/>
      <c r="B8" s="1381"/>
      <c r="C8" s="1381"/>
      <c r="D8" s="1382"/>
      <c r="E8" s="1383"/>
      <c r="F8" s="1470"/>
      <c r="G8" s="1470"/>
    </row>
    <row r="9" spans="1:7">
      <c r="A9" s="1435"/>
      <c r="B9" s="1381"/>
      <c r="C9" s="1381"/>
      <c r="D9" s="1382"/>
      <c r="E9" s="1383"/>
      <c r="F9" s="1470"/>
      <c r="G9" s="1470"/>
    </row>
    <row r="10" spans="1:7" ht="42.75">
      <c r="A10" s="1439" t="s">
        <v>132</v>
      </c>
      <c r="B10" s="1392" t="s">
        <v>133</v>
      </c>
      <c r="C10" s="1393" t="s">
        <v>134</v>
      </c>
      <c r="D10" s="1394" t="s">
        <v>140</v>
      </c>
      <c r="E10" s="1395" t="s">
        <v>136</v>
      </c>
      <c r="F10" s="1472" t="s">
        <v>237</v>
      </c>
      <c r="G10" s="1472" t="s">
        <v>238</v>
      </c>
    </row>
    <row r="11" spans="1:7">
      <c r="A11" s="1381"/>
      <c r="B11" s="1381"/>
      <c r="C11" s="1381"/>
      <c r="D11" s="1382"/>
      <c r="E11" s="1397"/>
      <c r="F11" s="1473"/>
      <c r="G11" s="1473"/>
    </row>
    <row r="12" spans="1:7">
      <c r="A12" s="1442" t="s">
        <v>7381</v>
      </c>
      <c r="B12" s="1400" t="s">
        <v>4676</v>
      </c>
      <c r="C12" s="1400"/>
      <c r="D12" s="1401"/>
      <c r="E12" s="1402"/>
      <c r="F12" s="1474"/>
      <c r="G12" s="1474"/>
    </row>
    <row r="13" spans="1:7">
      <c r="A13" s="1444"/>
      <c r="B13" s="1405"/>
      <c r="C13" s="1405"/>
      <c r="D13" s="1406"/>
      <c r="E13" s="1407"/>
      <c r="F13" s="1475"/>
      <c r="G13" s="1475"/>
    </row>
    <row r="14" spans="1:7">
      <c r="A14" s="1409"/>
      <c r="B14" s="1410" t="s">
        <v>63</v>
      </c>
      <c r="C14" s="1410"/>
      <c r="D14" s="1409"/>
      <c r="E14" s="1411"/>
      <c r="F14" s="1476"/>
      <c r="G14" s="1477"/>
    </row>
    <row r="15" spans="1:7">
      <c r="A15" s="1446"/>
      <c r="B15" s="1385" t="s">
        <v>3461</v>
      </c>
      <c r="C15" s="1385"/>
      <c r="D15" s="1415"/>
      <c r="E15" s="1416"/>
      <c r="F15" s="1478"/>
      <c r="G15" s="1478"/>
    </row>
    <row r="16" spans="1:7">
      <c r="A16" s="1446"/>
      <c r="B16" s="1418"/>
      <c r="C16" s="1419"/>
      <c r="D16" s="1415"/>
      <c r="E16" s="1416"/>
      <c r="F16" s="1478"/>
      <c r="G16" s="1478"/>
    </row>
    <row r="17" spans="1:7">
      <c r="A17" s="1446"/>
      <c r="B17" s="1418" t="s">
        <v>2299</v>
      </c>
      <c r="C17" s="1419"/>
      <c r="D17" s="1415"/>
      <c r="E17" s="1416"/>
      <c r="F17" s="1478"/>
      <c r="G17" s="1478"/>
    </row>
    <row r="18" spans="1:7" ht="55.9" customHeight="1">
      <c r="A18" s="1446"/>
      <c r="B18" s="3117" t="s">
        <v>3565</v>
      </c>
      <c r="C18" s="3118"/>
      <c r="D18" s="1415"/>
      <c r="E18" s="1416"/>
      <c r="F18" s="1478"/>
      <c r="G18" s="1478"/>
    </row>
    <row r="19" spans="1:7">
      <c r="A19" s="1448"/>
      <c r="B19" s="1448"/>
      <c r="C19" s="1448"/>
      <c r="D19" s="1448"/>
      <c r="E19" s="1641"/>
      <c r="F19" s="2646"/>
      <c r="G19" s="1752"/>
    </row>
    <row r="20" spans="1:7">
      <c r="A20" s="1385"/>
      <c r="B20" s="1385"/>
      <c r="C20" s="1385"/>
      <c r="D20" s="1385"/>
      <c r="E20" s="1423"/>
      <c r="F20" s="2591"/>
      <c r="G20" s="1412"/>
    </row>
    <row r="21" spans="1:7" ht="28.5">
      <c r="A21" s="1424" t="s">
        <v>7487</v>
      </c>
      <c r="B21" s="1567" t="s">
        <v>6576</v>
      </c>
      <c r="C21" s="1568"/>
      <c r="D21" s="1568" t="s">
        <v>3514</v>
      </c>
      <c r="E21" s="1423">
        <v>300</v>
      </c>
      <c r="F21" s="2629"/>
      <c r="G21" s="1526">
        <f>E21*F21</f>
        <v>0</v>
      </c>
    </row>
    <row r="22" spans="1:7">
      <c r="A22" s="1568"/>
      <c r="B22" s="1567"/>
      <c r="C22" s="1568"/>
      <c r="D22" s="1568"/>
      <c r="E22" s="1423"/>
      <c r="F22" s="2609"/>
      <c r="G22" s="1526"/>
    </row>
    <row r="23" spans="1:7" ht="28.5">
      <c r="A23" s="2248" t="s">
        <v>7488</v>
      </c>
      <c r="B23" s="2319" t="s">
        <v>6578</v>
      </c>
      <c r="C23" s="2322"/>
      <c r="D23" s="2322" t="s">
        <v>3514</v>
      </c>
      <c r="E23" s="2240">
        <v>0</v>
      </c>
      <c r="F23" s="2630"/>
      <c r="G23" s="1526"/>
    </row>
    <row r="24" spans="1:7">
      <c r="A24" s="1568"/>
      <c r="B24" s="1567"/>
      <c r="C24" s="1568"/>
      <c r="D24" s="1568"/>
      <c r="E24" s="1423"/>
      <c r="F24" s="2609"/>
      <c r="G24" s="1526"/>
    </row>
    <row r="25" spans="1:7" ht="28.5">
      <c r="A25" s="1424" t="s">
        <v>7489</v>
      </c>
      <c r="B25" s="1567" t="s">
        <v>6580</v>
      </c>
      <c r="C25" s="1569"/>
      <c r="D25" s="1569" t="s">
        <v>3514</v>
      </c>
      <c r="E25" s="1423">
        <v>40</v>
      </c>
      <c r="F25" s="2629"/>
      <c r="G25" s="1526">
        <f t="shared" ref="G25:G49" si="0">E25*F25</f>
        <v>0</v>
      </c>
    </row>
    <row r="26" spans="1:7">
      <c r="A26" s="1568"/>
      <c r="B26" s="1567"/>
      <c r="C26" s="1569"/>
      <c r="D26" s="1569"/>
      <c r="E26" s="1423"/>
      <c r="F26" s="2609"/>
      <c r="G26" s="1526"/>
    </row>
    <row r="27" spans="1:7" ht="28.5">
      <c r="A27" s="1424" t="s">
        <v>7490</v>
      </c>
      <c r="B27" s="1567" t="s">
        <v>6582</v>
      </c>
      <c r="C27" s="1569"/>
      <c r="D27" s="1569" t="s">
        <v>3514</v>
      </c>
      <c r="E27" s="1423">
        <v>110</v>
      </c>
      <c r="F27" s="2629"/>
      <c r="G27" s="1526">
        <f t="shared" si="0"/>
        <v>0</v>
      </c>
    </row>
    <row r="28" spans="1:7">
      <c r="A28" s="1568"/>
      <c r="B28" s="1567"/>
      <c r="C28" s="1569"/>
      <c r="D28" s="1569"/>
      <c r="E28" s="1423"/>
      <c r="F28" s="2609"/>
      <c r="G28" s="1526"/>
    </row>
    <row r="29" spans="1:7">
      <c r="A29" s="1424" t="s">
        <v>7491</v>
      </c>
      <c r="B29" s="1567" t="s">
        <v>6584</v>
      </c>
      <c r="C29" s="1569"/>
      <c r="D29" s="1569" t="s">
        <v>210</v>
      </c>
      <c r="E29" s="1423">
        <v>15</v>
      </c>
      <c r="F29" s="2629"/>
      <c r="G29" s="1526">
        <f t="shared" si="0"/>
        <v>0</v>
      </c>
    </row>
    <row r="30" spans="1:7">
      <c r="A30" s="1568"/>
      <c r="B30" s="1567"/>
      <c r="C30" s="1569"/>
      <c r="D30" s="1569"/>
      <c r="E30" s="1423"/>
      <c r="F30" s="2609"/>
      <c r="G30" s="1526"/>
    </row>
    <row r="31" spans="1:7">
      <c r="A31" s="1424" t="s">
        <v>7492</v>
      </c>
      <c r="B31" s="1385" t="s">
        <v>6586</v>
      </c>
      <c r="C31" s="1569"/>
      <c r="D31" s="1569" t="s">
        <v>210</v>
      </c>
      <c r="E31" s="1423">
        <v>2</v>
      </c>
      <c r="F31" s="2629"/>
      <c r="G31" s="1526">
        <f t="shared" si="0"/>
        <v>0</v>
      </c>
    </row>
    <row r="32" spans="1:7">
      <c r="A32" s="1568"/>
      <c r="B32" s="1385"/>
      <c r="C32" s="1569"/>
      <c r="D32" s="1569"/>
      <c r="E32" s="1423"/>
      <c r="F32" s="2609"/>
      <c r="G32" s="1526"/>
    </row>
    <row r="33" spans="1:7">
      <c r="A33" s="1424" t="s">
        <v>7493</v>
      </c>
      <c r="B33" s="1385" t="s">
        <v>6586</v>
      </c>
      <c r="C33" s="1569"/>
      <c r="D33" s="1569" t="s">
        <v>210</v>
      </c>
      <c r="E33" s="1423">
        <v>3</v>
      </c>
      <c r="F33" s="2629"/>
      <c r="G33" s="1526">
        <f t="shared" si="0"/>
        <v>0</v>
      </c>
    </row>
    <row r="34" spans="1:7">
      <c r="A34" s="1568"/>
      <c r="B34" s="1385"/>
      <c r="C34" s="1569"/>
      <c r="D34" s="1569"/>
      <c r="E34" s="1423"/>
      <c r="F34" s="2609"/>
      <c r="G34" s="1526"/>
    </row>
    <row r="35" spans="1:7">
      <c r="A35" s="1424" t="s">
        <v>7494</v>
      </c>
      <c r="B35" s="1567" t="s">
        <v>6589</v>
      </c>
      <c r="C35" s="1569"/>
      <c r="D35" s="1569" t="s">
        <v>210</v>
      </c>
      <c r="E35" s="1423">
        <v>191</v>
      </c>
      <c r="F35" s="2629"/>
      <c r="G35" s="1526">
        <f t="shared" si="0"/>
        <v>0</v>
      </c>
    </row>
    <row r="36" spans="1:7">
      <c r="A36" s="1568"/>
      <c r="B36" s="1567"/>
      <c r="C36" s="1569"/>
      <c r="D36" s="1569"/>
      <c r="E36" s="1423"/>
      <c r="F36" s="2609"/>
      <c r="G36" s="1526"/>
    </row>
    <row r="37" spans="1:7">
      <c r="A37" s="1424" t="s">
        <v>7495</v>
      </c>
      <c r="B37" s="1567" t="s">
        <v>6591</v>
      </c>
      <c r="C37" s="1569"/>
      <c r="D37" s="1569" t="s">
        <v>210</v>
      </c>
      <c r="E37" s="1423">
        <v>8</v>
      </c>
      <c r="F37" s="2629"/>
      <c r="G37" s="1526">
        <f t="shared" si="0"/>
        <v>0</v>
      </c>
    </row>
    <row r="38" spans="1:7">
      <c r="A38" s="1568"/>
      <c r="B38" s="1567"/>
      <c r="C38" s="1569"/>
      <c r="D38" s="1569"/>
      <c r="E38" s="1423"/>
      <c r="F38" s="2609"/>
      <c r="G38" s="1526"/>
    </row>
    <row r="39" spans="1:7">
      <c r="A39" s="2248" t="s">
        <v>7496</v>
      </c>
      <c r="B39" s="2319" t="s">
        <v>6593</v>
      </c>
      <c r="C39" s="2320"/>
      <c r="D39" s="2320" t="s">
        <v>210</v>
      </c>
      <c r="E39" s="2240">
        <v>0</v>
      </c>
      <c r="F39" s="2630"/>
      <c r="G39" s="1526"/>
    </row>
    <row r="40" spans="1:7">
      <c r="A40" s="1568"/>
      <c r="B40" s="1567"/>
      <c r="C40" s="1569"/>
      <c r="D40" s="1569"/>
      <c r="E40" s="1423"/>
      <c r="F40" s="2609"/>
      <c r="G40" s="1526"/>
    </row>
    <row r="41" spans="1:7">
      <c r="A41" s="1424" t="s">
        <v>7497</v>
      </c>
      <c r="B41" s="1567" t="s">
        <v>6595</v>
      </c>
      <c r="C41" s="1569"/>
      <c r="D41" s="1569" t="s">
        <v>3514</v>
      </c>
      <c r="E41" s="1423">
        <v>200</v>
      </c>
      <c r="F41" s="2629"/>
      <c r="G41" s="1526">
        <f t="shared" si="0"/>
        <v>0</v>
      </c>
    </row>
    <row r="42" spans="1:7">
      <c r="A42" s="1568"/>
      <c r="B42" s="1567"/>
      <c r="C42" s="1569"/>
      <c r="D42" s="1569"/>
      <c r="E42" s="1423"/>
      <c r="F42" s="2609"/>
      <c r="G42" s="1526"/>
    </row>
    <row r="43" spans="1:7">
      <c r="A43" s="1424" t="s">
        <v>7498</v>
      </c>
      <c r="B43" s="1567" t="s">
        <v>6597</v>
      </c>
      <c r="C43" s="1569"/>
      <c r="D43" s="1569" t="s">
        <v>3514</v>
      </c>
      <c r="E43" s="1423">
        <v>190</v>
      </c>
      <c r="F43" s="2629"/>
      <c r="G43" s="1526">
        <f t="shared" si="0"/>
        <v>0</v>
      </c>
    </row>
    <row r="44" spans="1:7">
      <c r="A44" s="1568"/>
      <c r="B44" s="1567"/>
      <c r="C44" s="1569"/>
      <c r="D44" s="1569"/>
      <c r="E44" s="1423"/>
      <c r="F44" s="2609"/>
      <c r="G44" s="1526"/>
    </row>
    <row r="45" spans="1:7">
      <c r="A45" s="1424" t="s">
        <v>7499</v>
      </c>
      <c r="B45" s="1567" t="s">
        <v>6599</v>
      </c>
      <c r="C45" s="1569"/>
      <c r="D45" s="1569" t="s">
        <v>210</v>
      </c>
      <c r="E45" s="1423">
        <v>26</v>
      </c>
      <c r="F45" s="2629"/>
      <c r="G45" s="1526">
        <f t="shared" si="0"/>
        <v>0</v>
      </c>
    </row>
    <row r="46" spans="1:7">
      <c r="A46" s="1568"/>
      <c r="B46" s="1567"/>
      <c r="C46" s="1569"/>
      <c r="D46" s="1569"/>
      <c r="E46" s="1423"/>
      <c r="F46" s="2609"/>
      <c r="G46" s="1526"/>
    </row>
    <row r="47" spans="1:7">
      <c r="A47" s="1424" t="s">
        <v>7500</v>
      </c>
      <c r="B47" s="1567" t="s">
        <v>6601</v>
      </c>
      <c r="C47" s="1569"/>
      <c r="D47" s="1569" t="s">
        <v>210</v>
      </c>
      <c r="E47" s="1423">
        <v>4</v>
      </c>
      <c r="F47" s="2629"/>
      <c r="G47" s="1526">
        <f t="shared" si="0"/>
        <v>0</v>
      </c>
    </row>
    <row r="48" spans="1:7">
      <c r="A48" s="1568"/>
      <c r="B48" s="1567"/>
      <c r="C48" s="1569"/>
      <c r="D48" s="1569"/>
      <c r="E48" s="1423"/>
      <c r="F48" s="2609"/>
      <c r="G48" s="1526"/>
    </row>
    <row r="49" spans="1:7" ht="28.5">
      <c r="A49" s="1424" t="s">
        <v>7501</v>
      </c>
      <c r="B49" s="1567" t="s">
        <v>6603</v>
      </c>
      <c r="C49" s="1569"/>
      <c r="D49" s="1569" t="s">
        <v>369</v>
      </c>
      <c r="E49" s="1876">
        <v>1</v>
      </c>
      <c r="F49" s="2629"/>
      <c r="G49" s="1526">
        <f t="shared" si="0"/>
        <v>0</v>
      </c>
    </row>
    <row r="50" spans="1:7">
      <c r="A50" s="1568"/>
      <c r="B50" s="1567"/>
      <c r="C50" s="1569"/>
      <c r="D50" s="1569"/>
      <c r="E50" s="1876"/>
      <c r="F50" s="1526"/>
      <c r="G50" s="1526"/>
    </row>
    <row r="51" spans="1:7" ht="31.9" customHeight="1">
      <c r="A51" s="1424" t="s">
        <v>7502</v>
      </c>
      <c r="B51" s="1567" t="s">
        <v>6456</v>
      </c>
      <c r="C51" s="1569"/>
      <c r="D51" s="1569" t="s">
        <v>369</v>
      </c>
      <c r="E51" s="3115" t="s">
        <v>6454</v>
      </c>
      <c r="F51" s="3116"/>
      <c r="G51" s="1526"/>
    </row>
    <row r="52" spans="1:7">
      <c r="A52" s="1448"/>
      <c r="B52" s="1463"/>
      <c r="C52" s="1464"/>
      <c r="D52" s="1464"/>
      <c r="E52" s="1663"/>
      <c r="F52" s="1574"/>
      <c r="G52" s="1466"/>
    </row>
    <row r="53" spans="1:7" ht="26.45" customHeight="1" thickBot="1">
      <c r="A53" s="1344" t="s">
        <v>7381</v>
      </c>
      <c r="B53" s="1431" t="s">
        <v>6605</v>
      </c>
      <c r="C53" s="1432" t="s">
        <v>2978</v>
      </c>
      <c r="D53" s="1432"/>
      <c r="E53" s="1433"/>
      <c r="F53" s="1519"/>
      <c r="G53" s="1520">
        <f>SUM(G21:G51)</f>
        <v>0</v>
      </c>
    </row>
    <row r="54" spans="1:7" ht="15" thickTop="1">
      <c r="A54" s="1448"/>
      <c r="B54" s="1467"/>
      <c r="C54" s="1453"/>
      <c r="D54" s="1453"/>
      <c r="E54" s="1650"/>
      <c r="F54" s="1574"/>
      <c r="G54" s="1466"/>
    </row>
    <row r="55" spans="1:7">
      <c r="A55" s="1448"/>
      <c r="B55" s="1467"/>
      <c r="C55" s="1453"/>
      <c r="D55" s="1453"/>
      <c r="E55" s="1650"/>
      <c r="F55" s="1574"/>
      <c r="G55" s="1466"/>
    </row>
    <row r="56" spans="1:7">
      <c r="A56" s="1448"/>
      <c r="B56" s="1448"/>
      <c r="C56" s="1448"/>
      <c r="D56" s="1448"/>
      <c r="E56" s="1641"/>
      <c r="F56" s="1752"/>
      <c r="G56" s="1752"/>
    </row>
    <row r="57" spans="1:7">
      <c r="A57" s="1448"/>
      <c r="B57" s="1448"/>
      <c r="C57" s="1448"/>
      <c r="D57" s="1448"/>
      <c r="E57" s="1641"/>
      <c r="F57" s="1752"/>
      <c r="G57" s="1752"/>
    </row>
    <row r="58" spans="1:7">
      <c r="A58" s="1448"/>
      <c r="B58" s="1448"/>
      <c r="C58" s="1448"/>
      <c r="D58" s="1448"/>
      <c r="E58" s="1641"/>
      <c r="F58" s="1752"/>
      <c r="G58" s="1752"/>
    </row>
  </sheetData>
  <sheetProtection formatRows="0"/>
  <mergeCells count="2">
    <mergeCell ref="B18:C18"/>
    <mergeCell ref="E51:F51"/>
  </mergeCells>
  <pageMargins left="0.7" right="0.7" top="0.75" bottom="0.75" header="0.3" footer="0.3"/>
  <pageSetup paperSize="9" scale="54" fitToHeight="0" orientation="portrait" horizontalDpi="4294967293"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74"/>
  <sheetViews>
    <sheetView view="pageBreakPreview" topLeftCell="A53" zoomScale="85" zoomScaleNormal="100" zoomScaleSheetLayoutView="85" workbookViewId="0">
      <selection activeCell="G28" sqref="G28"/>
    </sheetView>
  </sheetViews>
  <sheetFormatPr defaultColWidth="11" defaultRowHeight="14.25"/>
  <cols>
    <col min="1" max="1" width="17.5703125" style="1374" customWidth="1"/>
    <col min="2" max="2" width="71" style="1374" customWidth="1"/>
    <col min="3" max="3" width="14" style="1374" customWidth="1"/>
    <col min="4" max="4" width="11" style="1374"/>
    <col min="5" max="5" width="11" style="1697"/>
    <col min="6" max="6" width="15.85546875" style="1763" customWidth="1"/>
    <col min="7" max="7" width="20" style="1763" customWidth="1"/>
    <col min="8" max="16384" width="11" style="1374"/>
  </cols>
  <sheetData>
    <row r="1" spans="1:7">
      <c r="A1" s="1435" t="s">
        <v>8</v>
      </c>
      <c r="B1" s="1381" t="s">
        <v>9</v>
      </c>
      <c r="C1" s="1381"/>
      <c r="D1" s="1382"/>
      <c r="E1" s="1670"/>
      <c r="F1" s="1470"/>
      <c r="G1" s="1470"/>
    </row>
    <row r="2" spans="1:7">
      <c r="A2" s="1435" t="s">
        <v>130</v>
      </c>
      <c r="B2" s="491" t="str">
        <f>'NASLOVNA STRAN'!$C$30</f>
        <v>Gradnja stanovanjske soseske Dečkovo naselje - DN 10</v>
      </c>
      <c r="C2" s="1381"/>
      <c r="D2" s="1382"/>
      <c r="E2" s="1670"/>
      <c r="F2" s="1470"/>
      <c r="G2" s="1470"/>
    </row>
    <row r="3" spans="1:7">
      <c r="A3" s="1435" t="s">
        <v>131</v>
      </c>
      <c r="B3" s="1654">
        <f>'NASLOVNA STRAN'!$C$13</f>
        <v>0</v>
      </c>
      <c r="C3" s="1381"/>
      <c r="D3" s="1382"/>
      <c r="E3" s="1670"/>
      <c r="F3" s="1470"/>
      <c r="G3" s="1470"/>
    </row>
    <row r="4" spans="1:7">
      <c r="A4" s="1435"/>
      <c r="B4" s="1381"/>
      <c r="C4" s="1381"/>
      <c r="D4" s="1382"/>
      <c r="E4" s="1670"/>
      <c r="F4" s="1470"/>
      <c r="G4" s="1470"/>
    </row>
    <row r="5" spans="1:7">
      <c r="A5" s="1437" t="s">
        <v>72</v>
      </c>
      <c r="B5" s="1387" t="s">
        <v>6311</v>
      </c>
      <c r="C5" s="1387"/>
      <c r="D5" s="1388"/>
      <c r="E5" s="1671"/>
      <c r="F5" s="1471"/>
      <c r="G5" s="1471"/>
    </row>
    <row r="6" spans="1:7">
      <c r="A6" s="1435"/>
      <c r="B6" s="1381"/>
      <c r="C6" s="1381"/>
      <c r="D6" s="1382"/>
      <c r="E6" s="1670"/>
      <c r="F6" s="1384"/>
      <c r="G6" s="1384"/>
    </row>
    <row r="7" spans="1:7">
      <c r="A7" s="1437" t="s">
        <v>116</v>
      </c>
      <c r="B7" s="1387" t="s">
        <v>6606</v>
      </c>
      <c r="C7" s="1387"/>
      <c r="D7" s="1388"/>
      <c r="E7" s="1671"/>
      <c r="F7" s="1471"/>
      <c r="G7" s="1471"/>
    </row>
    <row r="8" spans="1:7">
      <c r="A8" s="1435"/>
      <c r="B8" s="1381"/>
      <c r="C8" s="1381"/>
      <c r="D8" s="1382"/>
      <c r="E8" s="1670"/>
      <c r="F8" s="1470"/>
      <c r="G8" s="1470"/>
    </row>
    <row r="9" spans="1:7">
      <c r="A9" s="1435"/>
      <c r="B9" s="1381"/>
      <c r="C9" s="1381"/>
      <c r="D9" s="1382"/>
      <c r="E9" s="1670"/>
      <c r="F9" s="1470"/>
      <c r="G9" s="1470"/>
    </row>
    <row r="10" spans="1:7" ht="42.75">
      <c r="A10" s="1439" t="s">
        <v>132</v>
      </c>
      <c r="B10" s="1392" t="s">
        <v>133</v>
      </c>
      <c r="C10" s="1393" t="s">
        <v>134</v>
      </c>
      <c r="D10" s="1394" t="s">
        <v>140</v>
      </c>
      <c r="E10" s="1672" t="s">
        <v>136</v>
      </c>
      <c r="F10" s="1472" t="s">
        <v>237</v>
      </c>
      <c r="G10" s="1472" t="s">
        <v>238</v>
      </c>
    </row>
    <row r="11" spans="1:7">
      <c r="A11" s="1381"/>
      <c r="B11" s="1381"/>
      <c r="C11" s="1381"/>
      <c r="D11" s="1382"/>
      <c r="E11" s="1673"/>
      <c r="F11" s="1473"/>
      <c r="G11" s="1473"/>
    </row>
    <row r="12" spans="1:7">
      <c r="A12" s="1442" t="s">
        <v>7382</v>
      </c>
      <c r="B12" s="1400" t="s">
        <v>4676</v>
      </c>
      <c r="C12" s="1400"/>
      <c r="D12" s="1401"/>
      <c r="E12" s="1674"/>
      <c r="F12" s="1474"/>
      <c r="G12" s="1474"/>
    </row>
    <row r="13" spans="1:7">
      <c r="A13" s="1444"/>
      <c r="B13" s="1405"/>
      <c r="C13" s="1405"/>
      <c r="D13" s="1406"/>
      <c r="E13" s="1675"/>
      <c r="F13" s="1475"/>
      <c r="G13" s="1475"/>
    </row>
    <row r="14" spans="1:7">
      <c r="A14" s="1409"/>
      <c r="B14" s="1410" t="s">
        <v>64</v>
      </c>
      <c r="C14" s="1410"/>
      <c r="D14" s="1409"/>
      <c r="E14" s="1676"/>
      <c r="F14" s="1476"/>
      <c r="G14" s="1477"/>
    </row>
    <row r="15" spans="1:7">
      <c r="A15" s="1446"/>
      <c r="B15" s="1385" t="s">
        <v>3461</v>
      </c>
      <c r="C15" s="1385"/>
      <c r="D15" s="1415"/>
      <c r="E15" s="1677"/>
      <c r="F15" s="1478"/>
      <c r="G15" s="1478"/>
    </row>
    <row r="16" spans="1:7">
      <c r="A16" s="1446"/>
      <c r="B16" s="1418"/>
      <c r="C16" s="1419"/>
      <c r="D16" s="1415"/>
      <c r="E16" s="1677"/>
      <c r="F16" s="1478"/>
      <c r="G16" s="1478"/>
    </row>
    <row r="17" spans="1:8">
      <c r="A17" s="1446"/>
      <c r="B17" s="1418" t="s">
        <v>2299</v>
      </c>
      <c r="C17" s="1419"/>
      <c r="D17" s="1415"/>
      <c r="E17" s="1677"/>
      <c r="F17" s="1478"/>
      <c r="G17" s="1478"/>
    </row>
    <row r="18" spans="1:8" ht="42" customHeight="1">
      <c r="A18" s="1446"/>
      <c r="B18" s="3117" t="s">
        <v>3565</v>
      </c>
      <c r="C18" s="3118"/>
      <c r="D18" s="1415"/>
      <c r="E18" s="1677"/>
      <c r="F18" s="1478"/>
      <c r="G18" s="1478"/>
    </row>
    <row r="19" spans="1:8">
      <c r="A19" s="1448"/>
      <c r="B19" s="1448"/>
      <c r="C19" s="1448"/>
      <c r="D19" s="1448"/>
      <c r="E19" s="1678"/>
      <c r="F19" s="1752"/>
      <c r="G19" s="1752"/>
    </row>
    <row r="20" spans="1:8">
      <c r="A20" s="1448"/>
      <c r="B20" s="1576" t="s">
        <v>6607</v>
      </c>
      <c r="C20" s="1448"/>
      <c r="D20" s="1448"/>
      <c r="E20" s="1678"/>
      <c r="F20" s="1752"/>
      <c r="G20" s="1752"/>
    </row>
    <row r="21" spans="1:8" ht="99.6" customHeight="1">
      <c r="A21" s="1448"/>
      <c r="B21" s="1577" t="s">
        <v>6608</v>
      </c>
      <c r="C21" s="1448"/>
      <c r="D21" s="1448"/>
      <c r="E21" s="1678"/>
      <c r="F21" s="1752"/>
      <c r="G21" s="1752"/>
    </row>
    <row r="22" spans="1:8">
      <c r="A22" s="1385"/>
      <c r="B22" s="1385"/>
      <c r="C22" s="1385"/>
      <c r="D22" s="1385"/>
      <c r="E22" s="1764"/>
      <c r="F22" s="1412"/>
      <c r="G22" s="1412"/>
      <c r="H22" s="1448"/>
    </row>
    <row r="23" spans="1:8">
      <c r="A23" s="1385"/>
      <c r="B23" s="1385"/>
      <c r="C23" s="1385"/>
      <c r="D23" s="1385"/>
      <c r="E23" s="1764"/>
      <c r="F23" s="1412"/>
      <c r="G23" s="1412"/>
      <c r="H23" s="1448"/>
    </row>
    <row r="24" spans="1:8" ht="42.75">
      <c r="A24" s="1424" t="s">
        <v>7503</v>
      </c>
      <c r="B24" s="1600" t="s">
        <v>6610</v>
      </c>
      <c r="C24" s="1580"/>
      <c r="D24" s="1580" t="s">
        <v>210</v>
      </c>
      <c r="E24" s="1764">
        <v>25</v>
      </c>
      <c r="F24" s="2631"/>
      <c r="G24" s="1581">
        <f>E24*F24</f>
        <v>0</v>
      </c>
      <c r="H24" s="1448"/>
    </row>
    <row r="25" spans="1:8">
      <c r="A25" s="1580"/>
      <c r="B25" s="1600"/>
      <c r="C25" s="1580"/>
      <c r="D25" s="1580"/>
      <c r="E25" s="1764"/>
      <c r="F25" s="2633"/>
      <c r="G25" s="1581"/>
      <c r="H25" s="1448"/>
    </row>
    <row r="26" spans="1:8" ht="42.75">
      <c r="A26" s="1424" t="s">
        <v>7504</v>
      </c>
      <c r="B26" s="1600" t="s">
        <v>6612</v>
      </c>
      <c r="C26" s="1580"/>
      <c r="D26" s="1580" t="s">
        <v>210</v>
      </c>
      <c r="E26" s="1804">
        <v>48</v>
      </c>
      <c r="F26" s="2631"/>
      <c r="G26" s="1581">
        <f t="shared" ref="G26:G36" si="0">E26*F26</f>
        <v>0</v>
      </c>
      <c r="H26" s="1448"/>
    </row>
    <row r="27" spans="1:8">
      <c r="A27" s="1580"/>
      <c r="B27" s="1600"/>
      <c r="C27" s="1580"/>
      <c r="D27" s="1580"/>
      <c r="E27" s="1804"/>
      <c r="F27" s="2633"/>
      <c r="G27" s="1581"/>
      <c r="H27" s="1448"/>
    </row>
    <row r="28" spans="1:8" ht="42.75">
      <c r="A28" s="2248" t="s">
        <v>7505</v>
      </c>
      <c r="B28" s="2309" t="s">
        <v>6614</v>
      </c>
      <c r="C28" s="2310"/>
      <c r="D28" s="2310" t="s">
        <v>210</v>
      </c>
      <c r="E28" s="2356">
        <v>0</v>
      </c>
      <c r="F28" s="2630"/>
      <c r="G28" s="1581"/>
      <c r="H28" s="1448"/>
    </row>
    <row r="29" spans="1:8">
      <c r="A29" s="1580"/>
      <c r="B29" s="1600"/>
      <c r="C29" s="1580"/>
      <c r="D29" s="1580"/>
      <c r="E29" s="1804"/>
      <c r="F29" s="2633"/>
      <c r="G29" s="1581"/>
      <c r="H29" s="1448"/>
    </row>
    <row r="30" spans="1:8" ht="42.75">
      <c r="A30" s="1424" t="s">
        <v>7506</v>
      </c>
      <c r="B30" s="1600" t="s">
        <v>6616</v>
      </c>
      <c r="C30" s="1580"/>
      <c r="D30" s="1580" t="s">
        <v>3514</v>
      </c>
      <c r="E30" s="1764">
        <v>960</v>
      </c>
      <c r="F30" s="2631"/>
      <c r="G30" s="1581">
        <f t="shared" si="0"/>
        <v>0</v>
      </c>
      <c r="H30" s="1448"/>
    </row>
    <row r="31" spans="1:8">
      <c r="A31" s="1580"/>
      <c r="B31" s="1600"/>
      <c r="C31" s="1580"/>
      <c r="D31" s="1580"/>
      <c r="E31" s="1764"/>
      <c r="F31" s="2633"/>
      <c r="G31" s="1581"/>
      <c r="H31" s="1448"/>
    </row>
    <row r="32" spans="1:8" ht="28.5">
      <c r="A32" s="1424" t="s">
        <v>7507</v>
      </c>
      <c r="B32" s="1600" t="s">
        <v>7508</v>
      </c>
      <c r="C32" s="1580"/>
      <c r="D32" s="1580" t="s">
        <v>3514</v>
      </c>
      <c r="E32" s="1764">
        <f>E24*30</f>
        <v>750</v>
      </c>
      <c r="F32" s="2631"/>
      <c r="G32" s="1581">
        <f t="shared" si="0"/>
        <v>0</v>
      </c>
      <c r="H32" s="1448"/>
    </row>
    <row r="33" spans="1:8">
      <c r="A33" s="1580"/>
      <c r="B33" s="1600"/>
      <c r="C33" s="1580"/>
      <c r="D33" s="1580"/>
      <c r="E33" s="1764"/>
      <c r="F33" s="2633"/>
      <c r="G33" s="1581"/>
      <c r="H33" s="1448"/>
    </row>
    <row r="34" spans="1:8" ht="28.5">
      <c r="A34" s="1424" t="s">
        <v>7509</v>
      </c>
      <c r="B34" s="1614" t="s">
        <v>6620</v>
      </c>
      <c r="C34" s="1586"/>
      <c r="D34" s="1586" t="s">
        <v>3514</v>
      </c>
      <c r="E34" s="1764">
        <v>450</v>
      </c>
      <c r="F34" s="2631"/>
      <c r="G34" s="1581">
        <f t="shared" si="0"/>
        <v>0</v>
      </c>
      <c r="H34" s="1448"/>
    </row>
    <row r="35" spans="1:8">
      <c r="A35" s="1580"/>
      <c r="B35" s="1614"/>
      <c r="C35" s="1586"/>
      <c r="D35" s="1586"/>
      <c r="E35" s="1764"/>
      <c r="F35" s="2633"/>
      <c r="G35" s="1581"/>
      <c r="H35" s="1448"/>
    </row>
    <row r="36" spans="1:8" ht="28.5">
      <c r="A36" s="1424" t="s">
        <v>7510</v>
      </c>
      <c r="B36" s="1614" t="s">
        <v>6622</v>
      </c>
      <c r="C36" s="1586"/>
      <c r="D36" s="1586" t="s">
        <v>3514</v>
      </c>
      <c r="E36" s="1764">
        <f>E24*15</f>
        <v>375</v>
      </c>
      <c r="F36" s="2631"/>
      <c r="G36" s="1581">
        <f t="shared" si="0"/>
        <v>0</v>
      </c>
      <c r="H36" s="1448"/>
    </row>
    <row r="37" spans="1:8">
      <c r="A37" s="1580"/>
      <c r="B37" s="1614"/>
      <c r="C37" s="1586"/>
      <c r="D37" s="1586"/>
      <c r="E37" s="1764"/>
      <c r="F37" s="2633"/>
      <c r="G37" s="1581"/>
      <c r="H37" s="1448"/>
    </row>
    <row r="38" spans="1:8" ht="28.5">
      <c r="A38" s="2248" t="s">
        <v>7511</v>
      </c>
      <c r="B38" s="2309" t="s">
        <v>6413</v>
      </c>
      <c r="C38" s="2310"/>
      <c r="D38" s="2310" t="s">
        <v>3514</v>
      </c>
      <c r="E38" s="2356">
        <v>0</v>
      </c>
      <c r="F38" s="2630"/>
      <c r="G38" s="1581"/>
      <c r="H38" s="1448"/>
    </row>
    <row r="39" spans="1:8">
      <c r="A39" s="1580"/>
      <c r="B39" s="2309" t="s">
        <v>6415</v>
      </c>
      <c r="C39" s="1580"/>
      <c r="D39" s="1580"/>
      <c r="E39" s="1804"/>
      <c r="F39" s="2633"/>
      <c r="G39" s="1581"/>
      <c r="H39" s="1448"/>
    </row>
    <row r="40" spans="1:8">
      <c r="A40" s="1580"/>
      <c r="B40" s="1600"/>
      <c r="C40" s="1580"/>
      <c r="D40" s="1580"/>
      <c r="E40" s="1804"/>
      <c r="F40" s="2633"/>
      <c r="G40" s="1581"/>
      <c r="H40" s="1448"/>
    </row>
    <row r="41" spans="1:8" ht="28.5">
      <c r="A41" s="1424" t="s">
        <v>7512</v>
      </c>
      <c r="B41" s="1600" t="s">
        <v>6625</v>
      </c>
      <c r="C41" s="1580"/>
      <c r="D41" s="1580" t="s">
        <v>1748</v>
      </c>
      <c r="E41" s="1764">
        <v>15</v>
      </c>
      <c r="F41" s="2631"/>
      <c r="G41" s="1581">
        <f t="shared" ref="G41" si="1">E41*F41</f>
        <v>0</v>
      </c>
      <c r="H41" s="1448"/>
    </row>
    <row r="42" spans="1:8">
      <c r="A42" s="1580"/>
      <c r="B42" s="1600"/>
      <c r="C42" s="1580"/>
      <c r="D42" s="1580"/>
      <c r="E42" s="1764"/>
      <c r="F42" s="2633"/>
      <c r="G42" s="1581"/>
      <c r="H42" s="1448"/>
    </row>
    <row r="43" spans="1:8">
      <c r="A43" s="1421" t="s">
        <v>7513</v>
      </c>
      <c r="B43" s="1385" t="s">
        <v>6627</v>
      </c>
      <c r="C43" s="1385"/>
      <c r="D43" s="1420"/>
      <c r="E43" s="1764"/>
      <c r="F43" s="2645"/>
      <c r="G43" s="1476"/>
      <c r="H43" s="1448"/>
    </row>
    <row r="44" spans="1:8" ht="28.5">
      <c r="A44" s="1420"/>
      <c r="B44" s="1418" t="s">
        <v>6628</v>
      </c>
      <c r="C44" s="1385"/>
      <c r="D44" s="1741" t="s">
        <v>6629</v>
      </c>
      <c r="E44" s="1811">
        <v>1</v>
      </c>
      <c r="F44" s="2645"/>
      <c r="G44" s="1476"/>
      <c r="H44" s="1448"/>
    </row>
    <row r="45" spans="1:8">
      <c r="A45" s="1420"/>
      <c r="B45" s="1385" t="s">
        <v>6630</v>
      </c>
      <c r="C45" s="1385"/>
      <c r="D45" s="1741" t="s">
        <v>6629</v>
      </c>
      <c r="E45" s="1811">
        <v>1</v>
      </c>
      <c r="F45" s="2645"/>
      <c r="G45" s="1476"/>
      <c r="H45" s="1448"/>
    </row>
    <row r="46" spans="1:8">
      <c r="A46" s="1420"/>
      <c r="B46" s="1385" t="s">
        <v>6631</v>
      </c>
      <c r="C46" s="1385"/>
      <c r="D46" s="1741" t="s">
        <v>6629</v>
      </c>
      <c r="E46" s="1811">
        <v>3</v>
      </c>
      <c r="F46" s="2645"/>
      <c r="G46" s="1476"/>
      <c r="H46" s="1448"/>
    </row>
    <row r="47" spans="1:8">
      <c r="A47" s="1420"/>
      <c r="B47" s="1385" t="s">
        <v>6632</v>
      </c>
      <c r="C47" s="1385"/>
      <c r="D47" s="1741" t="s">
        <v>6629</v>
      </c>
      <c r="E47" s="1811">
        <v>2</v>
      </c>
      <c r="F47" s="2645"/>
      <c r="G47" s="1476"/>
      <c r="H47" s="1448"/>
    </row>
    <row r="48" spans="1:8" ht="28.5">
      <c r="A48" s="1420"/>
      <c r="B48" s="1418" t="s">
        <v>6633</v>
      </c>
      <c r="C48" s="1385"/>
      <c r="D48" s="1741" t="s">
        <v>6629</v>
      </c>
      <c r="E48" s="1811">
        <v>2</v>
      </c>
      <c r="F48" s="2593"/>
      <c r="G48" s="1476"/>
      <c r="H48" s="1448"/>
    </row>
    <row r="49" spans="1:8">
      <c r="A49" s="1420"/>
      <c r="B49" s="1385" t="s">
        <v>6634</v>
      </c>
      <c r="C49" s="1385"/>
      <c r="D49" s="1741" t="s">
        <v>6629</v>
      </c>
      <c r="E49" s="1811">
        <v>3</v>
      </c>
      <c r="F49" s="2593"/>
      <c r="G49" s="1476"/>
      <c r="H49" s="1448"/>
    </row>
    <row r="50" spans="1:8">
      <c r="A50" s="1424" t="s">
        <v>7514</v>
      </c>
      <c r="B50" s="1385" t="s">
        <v>6636</v>
      </c>
      <c r="C50" s="1385"/>
      <c r="D50" s="1420" t="s">
        <v>369</v>
      </c>
      <c r="E50" s="1764">
        <v>1</v>
      </c>
      <c r="F50" s="2631"/>
      <c r="G50" s="1581">
        <f>E50*F50</f>
        <v>0</v>
      </c>
      <c r="H50" s="1448"/>
    </row>
    <row r="51" spans="1:8">
      <c r="A51" s="1385"/>
      <c r="B51" s="1385"/>
      <c r="C51" s="1385"/>
      <c r="D51" s="1420"/>
      <c r="E51" s="1764"/>
      <c r="F51" s="2633"/>
      <c r="G51" s="1581"/>
      <c r="H51" s="1448"/>
    </row>
    <row r="52" spans="1:8">
      <c r="A52" s="2354" t="s">
        <v>7515</v>
      </c>
      <c r="B52" s="2307" t="s">
        <v>6638</v>
      </c>
      <c r="C52" s="2307"/>
      <c r="D52" s="2296"/>
      <c r="E52" s="2355"/>
      <c r="F52" s="2647"/>
      <c r="G52" s="1476"/>
      <c r="H52" s="1448"/>
    </row>
    <row r="53" spans="1:8" ht="28.5">
      <c r="A53" s="2296"/>
      <c r="B53" s="2239" t="s">
        <v>6628</v>
      </c>
      <c r="C53" s="2307"/>
      <c r="D53" s="2296" t="s">
        <v>6629</v>
      </c>
      <c r="E53" s="2355">
        <v>1</v>
      </c>
      <c r="F53" s="2647"/>
      <c r="G53" s="1476"/>
      <c r="H53" s="1448"/>
    </row>
    <row r="54" spans="1:8">
      <c r="A54" s="2296"/>
      <c r="B54" s="2307" t="s">
        <v>6630</v>
      </c>
      <c r="C54" s="2307"/>
      <c r="D54" s="2296" t="s">
        <v>6629</v>
      </c>
      <c r="E54" s="2355">
        <v>1</v>
      </c>
      <c r="F54" s="2647"/>
      <c r="G54" s="1476"/>
      <c r="H54" s="1448"/>
    </row>
    <row r="55" spans="1:8">
      <c r="A55" s="2296"/>
      <c r="B55" s="2307" t="s">
        <v>6631</v>
      </c>
      <c r="C55" s="2307"/>
      <c r="D55" s="2296" t="s">
        <v>6629</v>
      </c>
      <c r="E55" s="2355">
        <v>3</v>
      </c>
      <c r="F55" s="2647"/>
      <c r="G55" s="1476"/>
      <c r="H55" s="1448"/>
    </row>
    <row r="56" spans="1:8">
      <c r="A56" s="2296"/>
      <c r="B56" s="2307" t="s">
        <v>6632</v>
      </c>
      <c r="C56" s="2307"/>
      <c r="D56" s="2296" t="s">
        <v>6629</v>
      </c>
      <c r="E56" s="2355">
        <v>2</v>
      </c>
      <c r="F56" s="2647"/>
      <c r="G56" s="1476"/>
      <c r="H56" s="1448"/>
    </row>
    <row r="57" spans="1:8" ht="28.5">
      <c r="A57" s="2296"/>
      <c r="B57" s="2239" t="s">
        <v>6633</v>
      </c>
      <c r="C57" s="2307"/>
      <c r="D57" s="2296" t="s">
        <v>6629</v>
      </c>
      <c r="E57" s="2355">
        <v>2</v>
      </c>
      <c r="F57" s="2641"/>
      <c r="G57" s="1476"/>
      <c r="H57" s="1448"/>
    </row>
    <row r="58" spans="1:8">
      <c r="A58" s="2296"/>
      <c r="B58" s="2307" t="s">
        <v>6639</v>
      </c>
      <c r="C58" s="2307"/>
      <c r="D58" s="2296" t="s">
        <v>6629</v>
      </c>
      <c r="E58" s="2355">
        <v>1</v>
      </c>
      <c r="F58" s="2641"/>
      <c r="G58" s="1476"/>
      <c r="H58" s="1448"/>
    </row>
    <row r="59" spans="1:8">
      <c r="A59" s="2296"/>
      <c r="B59" s="2307" t="s">
        <v>6634</v>
      </c>
      <c r="C59" s="2307"/>
      <c r="D59" s="2296" t="s">
        <v>6629</v>
      </c>
      <c r="E59" s="2355">
        <v>1</v>
      </c>
      <c r="F59" s="2641"/>
      <c r="G59" s="1476"/>
      <c r="H59" s="1448"/>
    </row>
    <row r="60" spans="1:8">
      <c r="A60" s="2248" t="s">
        <v>7516</v>
      </c>
      <c r="B60" s="2307" t="s">
        <v>6636</v>
      </c>
      <c r="C60" s="2307"/>
      <c r="D60" s="2296" t="s">
        <v>369</v>
      </c>
      <c r="E60" s="2355">
        <v>0</v>
      </c>
      <c r="F60" s="2630"/>
      <c r="G60" s="1581"/>
      <c r="H60" s="1448"/>
    </row>
    <row r="61" spans="1:8">
      <c r="A61" s="1385"/>
      <c r="B61" s="1385"/>
      <c r="C61" s="1385"/>
      <c r="D61" s="1420"/>
      <c r="E61" s="1764"/>
      <c r="F61" s="2633"/>
      <c r="G61" s="1581"/>
      <c r="H61" s="1448"/>
    </row>
    <row r="62" spans="1:8" ht="28.5">
      <c r="A62" s="1424" t="s">
        <v>7517</v>
      </c>
      <c r="B62" s="1743" t="s">
        <v>6642</v>
      </c>
      <c r="C62" s="1596"/>
      <c r="D62" s="1596" t="s">
        <v>210</v>
      </c>
      <c r="E62" s="1760">
        <v>2</v>
      </c>
      <c r="F62" s="2631"/>
      <c r="G62" s="1581">
        <f t="shared" ref="G62" si="2">E62*F62</f>
        <v>0</v>
      </c>
      <c r="H62" s="1448"/>
    </row>
    <row r="63" spans="1:8">
      <c r="A63" s="2325"/>
      <c r="B63" s="2353"/>
      <c r="C63" s="2325"/>
      <c r="D63" s="2325"/>
      <c r="E63" s="2342"/>
      <c r="F63" s="2321"/>
      <c r="G63" s="1581"/>
      <c r="H63" s="1448"/>
    </row>
    <row r="64" spans="1:8" ht="99.75">
      <c r="A64" s="2248" t="s">
        <v>7518</v>
      </c>
      <c r="B64" s="2337" t="s">
        <v>8193</v>
      </c>
      <c r="C64" s="2325"/>
      <c r="D64" s="2325" t="s">
        <v>210</v>
      </c>
      <c r="E64" s="2342">
        <v>0</v>
      </c>
      <c r="F64" s="2321"/>
      <c r="G64" s="1581"/>
      <c r="H64" s="1448"/>
    </row>
    <row r="65" spans="1:8">
      <c r="A65" s="2325"/>
      <c r="B65" s="2337"/>
      <c r="C65" s="2325"/>
      <c r="D65" s="2325"/>
      <c r="E65" s="2342"/>
      <c r="F65" s="2321"/>
      <c r="G65" s="1581"/>
      <c r="H65" s="1448"/>
    </row>
    <row r="66" spans="1:8" ht="156.75">
      <c r="A66" s="2248" t="s">
        <v>7519</v>
      </c>
      <c r="B66" s="2337" t="s">
        <v>6646</v>
      </c>
      <c r="C66" s="2296"/>
      <c r="D66" s="2296" t="s">
        <v>210</v>
      </c>
      <c r="E66" s="2342">
        <v>0</v>
      </c>
      <c r="F66" s="2321"/>
      <c r="G66" s="1581"/>
      <c r="H66" s="1448"/>
    </row>
    <row r="67" spans="1:8">
      <c r="A67" s="1596"/>
      <c r="B67" s="1744"/>
      <c r="C67" s="1420"/>
      <c r="D67" s="1420"/>
      <c r="E67" s="1760"/>
      <c r="F67" s="1581"/>
      <c r="G67" s="1581"/>
      <c r="H67" s="1448"/>
    </row>
    <row r="68" spans="1:8" ht="27" customHeight="1">
      <c r="A68" s="1421" t="s">
        <v>7520</v>
      </c>
      <c r="B68" s="1600" t="s">
        <v>6648</v>
      </c>
      <c r="C68" s="1580"/>
      <c r="D68" s="1580" t="s">
        <v>369</v>
      </c>
      <c r="E68" s="3121" t="s">
        <v>6454</v>
      </c>
      <c r="F68" s="3122"/>
      <c r="G68" s="1581"/>
      <c r="H68" s="1448"/>
    </row>
    <row r="69" spans="1:8">
      <c r="A69" s="1596"/>
      <c r="B69" s="1600"/>
      <c r="C69" s="1580"/>
      <c r="D69" s="1580"/>
      <c r="E69" s="1760"/>
      <c r="F69" s="1581"/>
      <c r="G69" s="1581"/>
      <c r="H69" s="1448"/>
    </row>
    <row r="70" spans="1:8" ht="27" customHeight="1">
      <c r="A70" s="1658" t="s">
        <v>7521</v>
      </c>
      <c r="B70" s="1600" t="s">
        <v>6650</v>
      </c>
      <c r="C70" s="1580"/>
      <c r="D70" s="1580" t="s">
        <v>369</v>
      </c>
      <c r="E70" s="3121" t="s">
        <v>6454</v>
      </c>
      <c r="F70" s="3122"/>
      <c r="G70" s="1581"/>
      <c r="H70" s="1448"/>
    </row>
    <row r="71" spans="1:8">
      <c r="A71" s="1580"/>
      <c r="B71" s="1601"/>
      <c r="C71" s="1580"/>
      <c r="D71" s="1580"/>
      <c r="E71" s="1760"/>
      <c r="F71" s="1602"/>
      <c r="G71" s="1602"/>
      <c r="H71" s="1448"/>
    </row>
    <row r="72" spans="1:8" ht="22.15" customHeight="1" thickBot="1">
      <c r="A72" s="1344" t="s">
        <v>7382</v>
      </c>
      <c r="B72" s="1431" t="s">
        <v>6606</v>
      </c>
      <c r="C72" s="1432" t="s">
        <v>2978</v>
      </c>
      <c r="D72" s="1432"/>
      <c r="E72" s="1695"/>
      <c r="F72" s="1519"/>
      <c r="G72" s="1520">
        <f>SUM(G24:G70)</f>
        <v>0</v>
      </c>
      <c r="H72" s="1448"/>
    </row>
    <row r="73" spans="1:8" ht="15" thickTop="1">
      <c r="A73" s="1580"/>
      <c r="B73" s="1601"/>
      <c r="C73" s="1580"/>
      <c r="D73" s="1580"/>
      <c r="E73" s="1760"/>
      <c r="F73" s="1602"/>
      <c r="G73" s="1602"/>
      <c r="H73" s="1448"/>
    </row>
    <row r="74" spans="1:8">
      <c r="A74" s="1448"/>
      <c r="B74" s="1448"/>
      <c r="C74" s="1448"/>
      <c r="D74" s="1448"/>
      <c r="E74" s="1678"/>
      <c r="F74" s="1752"/>
      <c r="G74" s="1752"/>
    </row>
  </sheetData>
  <sheetProtection formatRows="0"/>
  <mergeCells count="3">
    <mergeCell ref="B18:C18"/>
    <mergeCell ref="E68:F68"/>
    <mergeCell ref="E70:F70"/>
  </mergeCells>
  <hyperlinks>
    <hyperlink ref="B45" r:id="rId1" tooltip="19&quot; ventilatorski sklop, 2x ventilator, z termostatom, 2HE" display="https://www.schrack.si/trgovina/mrezna-in-sat-oprema/mrezne-omare/pribor/ventilatorski-sklopi-19/ventilatorski-sklopi-19/19-ventilatorski-sklop-2x-ventilator-z-termostatom-2he-dlt24802.html"/>
    <hyperlink ref="B46" r:id="rId2" tooltip="19&quot; fiksna polica, 1HE, G=150mm, maks. 15kg, kov., RAL 7035" display="https://www.schrack.si/trgovina/mrezna-in-sat-oprema/mrezne-omare/pribor/police/fiksne-police-19/19-fiksna-polica-1he-g-150mm-maks-15kg-kov-ral-7035-dfs14815-c.html"/>
    <hyperlink ref="B54" r:id="rId3" tooltip="19&quot; ventilatorski sklop, 2x ventilator, z termostatom, 2HE" display="https://www.schrack.si/trgovina/mrezna-in-sat-oprema/mrezne-omare/pribor/ventilatorski-sklopi-19/ventilatorski-sklopi-19/19-ventilatorski-sklop-2x-ventilator-z-termostatom-2he-dlt24802.html"/>
    <hyperlink ref="B55" r:id="rId4" tooltip="19&quot; fiksna polica, 1HE, G=150mm, maks. 15kg, kov., RAL 7035" display="https://www.schrack.si/trgovina/mrezna-in-sat-oprema/mrezne-omare/pribor/police/fiksne-police-19/19-fiksna-polica-1he-g-150mm-maks-15kg-kov-ral-7035-dfs14815-c.html"/>
  </hyperlinks>
  <pageMargins left="0.7" right="0.7" top="0.75" bottom="0.75" header="0.3" footer="0.3"/>
  <pageSetup paperSize="9" scale="54" fitToHeight="0" orientation="portrait" horizontalDpi="4294967293" verticalDpi="4294967293" r:id="rId5"/>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39"/>
  <sheetViews>
    <sheetView view="pageBreakPreview" zoomScale="85" zoomScaleNormal="100" zoomScaleSheetLayoutView="85" workbookViewId="0">
      <selection activeCell="E20" sqref="E20"/>
    </sheetView>
  </sheetViews>
  <sheetFormatPr defaultColWidth="11" defaultRowHeight="14.25"/>
  <cols>
    <col min="1" max="1" width="13" style="1374" customWidth="1"/>
    <col min="2" max="2" width="76.28515625" style="1374" customWidth="1"/>
    <col min="3" max="3" width="14" style="1374" customWidth="1"/>
    <col min="4" max="4" width="11" style="1374"/>
    <col min="5" max="5" width="12.85546875" style="1317" customWidth="1"/>
    <col min="6" max="6" width="15.28515625" style="1763" customWidth="1"/>
    <col min="7" max="7" width="17.85546875" style="1763" customWidth="1"/>
    <col min="8" max="16384" width="11" style="1374"/>
  </cols>
  <sheetData>
    <row r="1" spans="1:7">
      <c r="A1" s="1435" t="s">
        <v>8</v>
      </c>
      <c r="B1" s="1381" t="s">
        <v>9</v>
      </c>
      <c r="C1" s="1381"/>
      <c r="D1" s="1382"/>
      <c r="E1" s="1436"/>
      <c r="F1" s="1470"/>
      <c r="G1" s="1470"/>
    </row>
    <row r="2" spans="1:7">
      <c r="A2" s="1435" t="s">
        <v>130</v>
      </c>
      <c r="B2" s="491" t="str">
        <f>'NASLOVNA STRAN'!$C$30</f>
        <v>Gradnja stanovanjske soseske Dečkovo naselje - DN 10</v>
      </c>
      <c r="C2" s="1381"/>
      <c r="D2" s="1382"/>
      <c r="E2" s="1436"/>
      <c r="F2" s="1470"/>
      <c r="G2" s="1470"/>
    </row>
    <row r="3" spans="1:7">
      <c r="A3" s="1435" t="s">
        <v>131</v>
      </c>
      <c r="B3" s="1654">
        <f>'NASLOVNA STRAN'!$C$13</f>
        <v>0</v>
      </c>
      <c r="C3" s="1381"/>
      <c r="D3" s="1382"/>
      <c r="E3" s="1436"/>
      <c r="F3" s="1470"/>
      <c r="G3" s="1470"/>
    </row>
    <row r="4" spans="1:7">
      <c r="A4" s="1435"/>
      <c r="B4" s="1381"/>
      <c r="C4" s="1381"/>
      <c r="D4" s="1382"/>
      <c r="E4" s="1436"/>
      <c r="F4" s="1470"/>
      <c r="G4" s="1470"/>
    </row>
    <row r="5" spans="1:7">
      <c r="A5" s="1437" t="s">
        <v>72</v>
      </c>
      <c r="B5" s="1387" t="s">
        <v>6311</v>
      </c>
      <c r="C5" s="1387"/>
      <c r="D5" s="1388"/>
      <c r="E5" s="1438"/>
      <c r="F5" s="1471"/>
      <c r="G5" s="1471"/>
    </row>
    <row r="6" spans="1:7">
      <c r="A6" s="1435"/>
      <c r="B6" s="1381"/>
      <c r="C6" s="1381"/>
      <c r="D6" s="1382"/>
      <c r="E6" s="1383"/>
      <c r="F6" s="1384"/>
      <c r="G6" s="1384"/>
    </row>
    <row r="7" spans="1:7">
      <c r="A7" s="1437" t="s">
        <v>117</v>
      </c>
      <c r="B7" s="1387" t="s">
        <v>6651</v>
      </c>
      <c r="C7" s="1387"/>
      <c r="D7" s="1388"/>
      <c r="E7" s="1438"/>
      <c r="F7" s="1471"/>
      <c r="G7" s="1471"/>
    </row>
    <row r="8" spans="1:7">
      <c r="A8" s="1435"/>
      <c r="B8" s="1381"/>
      <c r="C8" s="1381"/>
      <c r="D8" s="1382"/>
      <c r="E8" s="1436"/>
      <c r="F8" s="1470"/>
      <c r="G8" s="1470"/>
    </row>
    <row r="9" spans="1:7">
      <c r="A9" s="1435"/>
      <c r="B9" s="1381"/>
      <c r="C9" s="1381"/>
      <c r="D9" s="1382"/>
      <c r="E9" s="1436"/>
      <c r="F9" s="1470"/>
      <c r="G9" s="1470"/>
    </row>
    <row r="10" spans="1:7" ht="42.75">
      <c r="A10" s="1439" t="s">
        <v>132</v>
      </c>
      <c r="B10" s="1392" t="s">
        <v>133</v>
      </c>
      <c r="C10" s="1393" t="s">
        <v>134</v>
      </c>
      <c r="D10" s="1394" t="s">
        <v>140</v>
      </c>
      <c r="E10" s="1440" t="s">
        <v>136</v>
      </c>
      <c r="F10" s="1472" t="s">
        <v>237</v>
      </c>
      <c r="G10" s="1472" t="s">
        <v>238</v>
      </c>
    </row>
    <row r="11" spans="1:7">
      <c r="A11" s="1381"/>
      <c r="B11" s="1381"/>
      <c r="C11" s="1381"/>
      <c r="D11" s="1382"/>
      <c r="E11" s="1441"/>
      <c r="F11" s="1473"/>
      <c r="G11" s="1473"/>
    </row>
    <row r="12" spans="1:7">
      <c r="A12" s="1442" t="s">
        <v>7383</v>
      </c>
      <c r="B12" s="1400" t="s">
        <v>4676</v>
      </c>
      <c r="C12" s="1400"/>
      <c r="D12" s="1401"/>
      <c r="E12" s="1443"/>
      <c r="F12" s="1474"/>
      <c r="G12" s="1474"/>
    </row>
    <row r="13" spans="1:7">
      <c r="A13" s="1444"/>
      <c r="B13" s="1405"/>
      <c r="C13" s="1405"/>
      <c r="D13" s="1406"/>
      <c r="E13" s="1445"/>
      <c r="F13" s="1475"/>
      <c r="G13" s="1475"/>
    </row>
    <row r="14" spans="1:7">
      <c r="A14" s="1409"/>
      <c r="B14" s="1410" t="s">
        <v>6652</v>
      </c>
      <c r="C14" s="1410"/>
      <c r="D14" s="1409"/>
      <c r="E14" s="1369"/>
      <c r="F14" s="1476"/>
      <c r="G14" s="1477"/>
    </row>
    <row r="15" spans="1:7">
      <c r="A15" s="1446"/>
      <c r="B15" s="1385" t="s">
        <v>3461</v>
      </c>
      <c r="C15" s="1385"/>
      <c r="D15" s="1415"/>
      <c r="E15" s="1447"/>
      <c r="F15" s="1478"/>
      <c r="G15" s="1478"/>
    </row>
    <row r="16" spans="1:7">
      <c r="A16" s="1446"/>
      <c r="B16" s="1418"/>
      <c r="C16" s="1419"/>
      <c r="D16" s="1415"/>
      <c r="E16" s="1447"/>
      <c r="F16" s="1478"/>
      <c r="G16" s="1478"/>
    </row>
    <row r="17" spans="1:12">
      <c r="A17" s="1446"/>
      <c r="B17" s="1418" t="s">
        <v>2299</v>
      </c>
      <c r="C17" s="1419"/>
      <c r="D17" s="1415"/>
      <c r="E17" s="1447"/>
      <c r="F17" s="1478"/>
      <c r="G17" s="1478"/>
    </row>
    <row r="18" spans="1:12" ht="61.15" customHeight="1">
      <c r="A18" s="1446"/>
      <c r="B18" s="3117" t="s">
        <v>3565</v>
      </c>
      <c r="C18" s="3118"/>
      <c r="D18" s="1415"/>
      <c r="E18" s="1447"/>
      <c r="F18" s="1478"/>
      <c r="G18" s="1478"/>
    </row>
    <row r="19" spans="1:12">
      <c r="A19" s="1448"/>
      <c r="B19" s="1448"/>
      <c r="C19" s="1448"/>
      <c r="D19" s="1448"/>
      <c r="E19" s="1449"/>
      <c r="F19" s="1752"/>
      <c r="G19" s="1752"/>
    </row>
    <row r="20" spans="1:12" ht="53.45" customHeight="1">
      <c r="A20" s="1448"/>
      <c r="B20" s="1606" t="s">
        <v>6653</v>
      </c>
      <c r="C20" s="1448"/>
      <c r="D20" s="1448"/>
      <c r="E20" s="1449"/>
      <c r="F20" s="1752"/>
      <c r="G20" s="1752"/>
    </row>
    <row r="21" spans="1:12">
      <c r="A21" s="1448"/>
      <c r="B21" s="1577"/>
      <c r="C21" s="1448"/>
      <c r="D21" s="1448"/>
      <c r="E21" s="1449"/>
      <c r="F21" s="1752"/>
      <c r="G21" s="1752"/>
    </row>
    <row r="22" spans="1:12">
      <c r="A22" s="1385"/>
      <c r="B22" s="1385"/>
      <c r="C22" s="1385"/>
      <c r="D22" s="1385"/>
      <c r="E22" s="1423"/>
      <c r="F22" s="1412"/>
      <c r="G22" s="1412"/>
      <c r="H22" s="1448"/>
    </row>
    <row r="23" spans="1:12">
      <c r="A23" s="1385"/>
      <c r="B23" s="1385"/>
      <c r="C23" s="1385"/>
      <c r="D23" s="1385"/>
      <c r="E23" s="1423"/>
      <c r="F23" s="1412"/>
      <c r="G23" s="1412"/>
      <c r="H23" s="1448"/>
    </row>
    <row r="24" spans="1:12">
      <c r="A24" s="1451" t="s">
        <v>7522</v>
      </c>
      <c r="B24" s="1614" t="s">
        <v>6655</v>
      </c>
      <c r="C24" s="1596"/>
      <c r="D24" s="1596"/>
      <c r="E24" s="1897"/>
      <c r="F24" s="1754"/>
      <c r="G24" s="1738"/>
      <c r="H24" s="1448"/>
      <c r="I24" s="1448"/>
      <c r="J24" s="1448"/>
      <c r="K24" s="1448"/>
      <c r="L24" s="1448"/>
    </row>
    <row r="25" spans="1:12">
      <c r="A25" s="1596"/>
      <c r="B25" s="1614" t="s">
        <v>6656</v>
      </c>
      <c r="C25" s="1596"/>
      <c r="D25" s="1608" t="s">
        <v>210</v>
      </c>
      <c r="E25" s="1927">
        <v>43</v>
      </c>
      <c r="F25" s="2639"/>
      <c r="G25" s="1928">
        <f>E25*F25</f>
        <v>0</v>
      </c>
      <c r="H25" s="1448"/>
      <c r="I25" s="1608"/>
      <c r="J25" s="1812"/>
      <c r="K25" s="1808"/>
      <c r="L25" s="1612"/>
    </row>
    <row r="26" spans="1:12">
      <c r="A26" s="1596"/>
      <c r="B26" s="1614" t="s">
        <v>6657</v>
      </c>
      <c r="C26" s="1596"/>
      <c r="D26" s="1596"/>
      <c r="E26" s="1615"/>
      <c r="F26" s="2606"/>
      <c r="G26" s="1602"/>
      <c r="H26" s="1448"/>
      <c r="I26" s="1608"/>
      <c r="J26" s="1645"/>
      <c r="K26" s="1808"/>
      <c r="L26" s="1613"/>
    </row>
    <row r="27" spans="1:12">
      <c r="A27" s="1596"/>
      <c r="B27" s="1614" t="s">
        <v>6658</v>
      </c>
      <c r="C27" s="1596"/>
      <c r="D27" s="1596"/>
      <c r="E27" s="1615"/>
      <c r="F27" s="2606"/>
      <c r="G27" s="1602"/>
      <c r="H27" s="1448"/>
      <c r="I27" s="1608"/>
      <c r="J27" s="1813"/>
      <c r="K27" s="1808"/>
      <c r="L27" s="1613"/>
    </row>
    <row r="28" spans="1:12">
      <c r="A28" s="1596"/>
      <c r="B28" s="1614"/>
      <c r="C28" s="1596"/>
      <c r="D28" s="1596"/>
      <c r="E28" s="1615"/>
      <c r="F28" s="2606"/>
      <c r="G28" s="1602"/>
      <c r="H28" s="1448"/>
      <c r="I28" s="1608"/>
      <c r="J28" s="1645"/>
      <c r="K28" s="1808"/>
      <c r="L28" s="1612"/>
    </row>
    <row r="29" spans="1:12">
      <c r="A29" s="1451" t="s">
        <v>7523</v>
      </c>
      <c r="B29" s="1614" t="s">
        <v>6660</v>
      </c>
      <c r="C29" s="1596"/>
      <c r="D29" s="1608" t="s">
        <v>3514</v>
      </c>
      <c r="E29" s="1364">
        <v>344</v>
      </c>
      <c r="F29" s="2639"/>
      <c r="G29" s="1928">
        <f>E29*F29</f>
        <v>0</v>
      </c>
      <c r="H29" s="1448"/>
      <c r="I29" s="1608"/>
      <c r="J29" s="1645"/>
      <c r="K29" s="1808"/>
      <c r="L29" s="1612"/>
    </row>
    <row r="30" spans="1:12">
      <c r="A30" s="1596"/>
      <c r="B30" s="1614"/>
      <c r="C30" s="1596"/>
      <c r="D30" s="1596"/>
      <c r="E30" s="1615"/>
      <c r="F30" s="2606"/>
      <c r="G30" s="1738"/>
      <c r="H30" s="1448"/>
      <c r="I30" s="1608"/>
      <c r="J30" s="1608"/>
      <c r="K30" s="1808"/>
      <c r="L30" s="1612"/>
    </row>
    <row r="31" spans="1:12">
      <c r="A31" s="1451" t="s">
        <v>7524</v>
      </c>
      <c r="B31" s="1614" t="s">
        <v>6662</v>
      </c>
      <c r="C31" s="1596"/>
      <c r="D31" s="1608" t="s">
        <v>3514</v>
      </c>
      <c r="E31" s="1364">
        <v>344</v>
      </c>
      <c r="F31" s="2639"/>
      <c r="G31" s="1928">
        <f>E31*F31</f>
        <v>0</v>
      </c>
      <c r="H31" s="1448"/>
      <c r="I31" s="1608"/>
      <c r="J31" s="1608"/>
      <c r="K31" s="1808"/>
      <c r="L31" s="1612"/>
    </row>
    <row r="32" spans="1:12">
      <c r="A32" s="1596"/>
      <c r="B32" s="1614"/>
      <c r="C32" s="1596"/>
      <c r="D32" s="1596"/>
      <c r="E32" s="1615"/>
      <c r="F32" s="1602"/>
      <c r="G32" s="1738"/>
      <c r="H32" s="1448"/>
      <c r="I32" s="1608"/>
      <c r="J32" s="1608"/>
      <c r="K32" s="1808"/>
      <c r="L32" s="1612"/>
    </row>
    <row r="33" spans="1:12">
      <c r="A33" s="1451" t="s">
        <v>7525</v>
      </c>
      <c r="B33" s="1614" t="s">
        <v>6664</v>
      </c>
      <c r="C33" s="1596"/>
      <c r="D33" s="1596" t="s">
        <v>369</v>
      </c>
      <c r="E33" s="3121" t="s">
        <v>6454</v>
      </c>
      <c r="F33" s="3122"/>
      <c r="G33" s="1738"/>
      <c r="H33" s="1448"/>
      <c r="I33" s="1448"/>
      <c r="J33" s="1448"/>
      <c r="K33" s="1448"/>
      <c r="L33" s="1448"/>
    </row>
    <row r="34" spans="1:12">
      <c r="A34" s="1596"/>
      <c r="B34" s="1614"/>
      <c r="C34" s="1596"/>
      <c r="D34" s="1596"/>
      <c r="E34" s="1615"/>
      <c r="F34" s="1602"/>
      <c r="G34" s="1738"/>
      <c r="H34" s="1448"/>
      <c r="I34" s="1448"/>
      <c r="J34" s="1448"/>
      <c r="K34" s="1448"/>
      <c r="L34" s="1448"/>
    </row>
    <row r="35" spans="1:12">
      <c r="A35" s="1451" t="s">
        <v>7526</v>
      </c>
      <c r="B35" s="1614" t="s">
        <v>6666</v>
      </c>
      <c r="C35" s="1596"/>
      <c r="D35" s="1596" t="s">
        <v>369</v>
      </c>
      <c r="E35" s="3121" t="s">
        <v>6454</v>
      </c>
      <c r="F35" s="3122"/>
      <c r="G35" s="1738"/>
      <c r="H35" s="1448"/>
      <c r="I35" s="1448"/>
      <c r="J35" s="1448"/>
      <c r="K35" s="1448"/>
      <c r="L35" s="1448"/>
    </row>
    <row r="36" spans="1:12">
      <c r="A36" s="1596"/>
      <c r="B36" s="1606"/>
      <c r="C36" s="1608"/>
      <c r="D36" s="1608"/>
      <c r="E36" s="1899"/>
      <c r="F36" s="1758"/>
      <c r="G36" s="1877"/>
      <c r="H36" s="1448"/>
    </row>
    <row r="37" spans="1:12" ht="26.45" customHeight="1" thickBot="1">
      <c r="A37" s="1344" t="s">
        <v>7383</v>
      </c>
      <c r="B37" s="1431" t="s">
        <v>6651</v>
      </c>
      <c r="C37" s="1432" t="s">
        <v>2978</v>
      </c>
      <c r="D37" s="1432"/>
      <c r="E37" s="1468"/>
      <c r="F37" s="1519"/>
      <c r="G37" s="1520">
        <f>SUM(G24:G36)</f>
        <v>0</v>
      </c>
      <c r="H37" s="1448"/>
    </row>
    <row r="38" spans="1:12" ht="15" thickTop="1">
      <c r="A38" s="1580"/>
      <c r="B38" s="1601"/>
      <c r="C38" s="1580"/>
      <c r="D38" s="1580"/>
      <c r="E38" s="1597"/>
      <c r="F38" s="1602"/>
      <c r="G38" s="1602"/>
      <c r="H38" s="1448"/>
    </row>
    <row r="39" spans="1:12">
      <c r="A39" s="1448"/>
      <c r="B39" s="1448"/>
      <c r="C39" s="1448"/>
      <c r="D39" s="1448"/>
      <c r="E39" s="1449"/>
      <c r="F39" s="1752"/>
      <c r="G39" s="1752"/>
    </row>
  </sheetData>
  <sheetProtection formatRows="0"/>
  <mergeCells count="3">
    <mergeCell ref="B18:C18"/>
    <mergeCell ref="E33:F33"/>
    <mergeCell ref="E35:F35"/>
  </mergeCells>
  <pageMargins left="0.7" right="0.7" top="0.75" bottom="0.75" header="0.3" footer="0.3"/>
  <pageSetup paperSize="9" scale="54" fitToHeight="0" orientation="portrait" horizontalDpi="4294967293"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53"/>
  <sheetViews>
    <sheetView view="pageBreakPreview" zoomScale="85" zoomScaleNormal="100" zoomScaleSheetLayoutView="85" workbookViewId="0">
      <selection activeCell="E26" sqref="E26"/>
    </sheetView>
  </sheetViews>
  <sheetFormatPr defaultColWidth="11" defaultRowHeight="14.25"/>
  <cols>
    <col min="1" max="1" width="18.28515625" style="1374" customWidth="1"/>
    <col min="2" max="2" width="73.7109375" style="1374" customWidth="1"/>
    <col min="3" max="3" width="14" style="1374" customWidth="1"/>
    <col min="4" max="4" width="11" style="1374"/>
    <col min="5" max="5" width="11" style="1317"/>
    <col min="6" max="6" width="16.42578125" style="1763" customWidth="1"/>
    <col min="7" max="7" width="18.85546875" style="1763" customWidth="1"/>
    <col min="8" max="16384" width="11" style="1374"/>
  </cols>
  <sheetData>
    <row r="1" spans="1:7">
      <c r="A1" s="1435" t="s">
        <v>8</v>
      </c>
      <c r="B1" s="1381" t="s">
        <v>9</v>
      </c>
      <c r="C1" s="1381"/>
      <c r="D1" s="1382"/>
      <c r="E1" s="1436"/>
      <c r="F1" s="1470"/>
      <c r="G1" s="1470"/>
    </row>
    <row r="2" spans="1:7">
      <c r="A2" s="1435" t="s">
        <v>130</v>
      </c>
      <c r="B2" s="491" t="str">
        <f>'NASLOVNA STRAN'!$C$30</f>
        <v>Gradnja stanovanjske soseske Dečkovo naselje - DN 10</v>
      </c>
      <c r="C2" s="1381"/>
      <c r="D2" s="1382"/>
      <c r="E2" s="1436"/>
      <c r="F2" s="1470"/>
      <c r="G2" s="1470"/>
    </row>
    <row r="3" spans="1:7">
      <c r="A3" s="1435" t="s">
        <v>131</v>
      </c>
      <c r="B3" s="1654">
        <f>'NASLOVNA STRAN'!$C$13</f>
        <v>0</v>
      </c>
      <c r="C3" s="1381"/>
      <c r="D3" s="1382"/>
      <c r="E3" s="1436"/>
      <c r="F3" s="1470"/>
      <c r="G3" s="1470"/>
    </row>
    <row r="4" spans="1:7">
      <c r="A4" s="1435"/>
      <c r="B4" s="1381"/>
      <c r="C4" s="1381"/>
      <c r="D4" s="1382"/>
      <c r="E4" s="1436"/>
      <c r="F4" s="1470"/>
      <c r="G4" s="1470"/>
    </row>
    <row r="5" spans="1:7">
      <c r="A5" s="1437" t="s">
        <v>72</v>
      </c>
      <c r="B5" s="1387" t="s">
        <v>6311</v>
      </c>
      <c r="C5" s="1387"/>
      <c r="D5" s="1388"/>
      <c r="E5" s="1438"/>
      <c r="F5" s="1471"/>
      <c r="G5" s="1471"/>
    </row>
    <row r="6" spans="1:7">
      <c r="A6" s="1435"/>
      <c r="B6" s="1381"/>
      <c r="C6" s="1381"/>
      <c r="D6" s="1382"/>
      <c r="E6" s="1383"/>
      <c r="F6" s="1384"/>
      <c r="G6" s="1384"/>
    </row>
    <row r="7" spans="1:7">
      <c r="A7" s="1437" t="s">
        <v>118</v>
      </c>
      <c r="B7" s="1387" t="s">
        <v>6667</v>
      </c>
      <c r="C7" s="1387"/>
      <c r="D7" s="1388"/>
      <c r="E7" s="1438"/>
      <c r="F7" s="1471"/>
      <c r="G7" s="1471"/>
    </row>
    <row r="8" spans="1:7">
      <c r="A8" s="1435"/>
      <c r="B8" s="1381"/>
      <c r="C8" s="1381"/>
      <c r="D8" s="1382"/>
      <c r="E8" s="1436"/>
      <c r="F8" s="1470"/>
      <c r="G8" s="1470"/>
    </row>
    <row r="9" spans="1:7">
      <c r="A9" s="1435"/>
      <c r="B9" s="1381"/>
      <c r="C9" s="1381"/>
      <c r="D9" s="1382"/>
      <c r="E9" s="1436"/>
      <c r="F9" s="1470"/>
      <c r="G9" s="1470"/>
    </row>
    <row r="10" spans="1:7" ht="42.75">
      <c r="A10" s="1439" t="s">
        <v>132</v>
      </c>
      <c r="B10" s="1392" t="s">
        <v>133</v>
      </c>
      <c r="C10" s="1393" t="s">
        <v>134</v>
      </c>
      <c r="D10" s="1394" t="s">
        <v>140</v>
      </c>
      <c r="E10" s="1440" t="s">
        <v>136</v>
      </c>
      <c r="F10" s="1472" t="s">
        <v>237</v>
      </c>
      <c r="G10" s="1472" t="s">
        <v>238</v>
      </c>
    </row>
    <row r="11" spans="1:7">
      <c r="A11" s="1381"/>
      <c r="B11" s="1381"/>
      <c r="C11" s="1381"/>
      <c r="D11" s="1382"/>
      <c r="E11" s="1441"/>
      <c r="F11" s="1473"/>
      <c r="G11" s="1473"/>
    </row>
    <row r="12" spans="1:7">
      <c r="A12" s="1399" t="s">
        <v>7384</v>
      </c>
      <c r="B12" s="1400" t="s">
        <v>4676</v>
      </c>
      <c r="C12" s="1400"/>
      <c r="D12" s="1401"/>
      <c r="E12" s="1443"/>
      <c r="F12" s="1474"/>
      <c r="G12" s="1474"/>
    </row>
    <row r="13" spans="1:7">
      <c r="A13" s="1444"/>
      <c r="B13" s="1405"/>
      <c r="C13" s="1405"/>
      <c r="D13" s="1406"/>
      <c r="E13" s="1445"/>
      <c r="F13" s="1475"/>
      <c r="G13" s="1475"/>
    </row>
    <row r="14" spans="1:7">
      <c r="A14" s="1409"/>
      <c r="B14" s="1410" t="s">
        <v>6668</v>
      </c>
      <c r="C14" s="1410"/>
      <c r="D14" s="1409"/>
      <c r="E14" s="1369"/>
      <c r="F14" s="1476"/>
      <c r="G14" s="1477"/>
    </row>
    <row r="15" spans="1:7">
      <c r="A15" s="1446"/>
      <c r="B15" s="1385" t="s">
        <v>3461</v>
      </c>
      <c r="C15" s="1385"/>
      <c r="D15" s="1415"/>
      <c r="E15" s="1447"/>
      <c r="F15" s="1478"/>
      <c r="G15" s="1478"/>
    </row>
    <row r="16" spans="1:7">
      <c r="A16" s="1446"/>
      <c r="B16" s="1418"/>
      <c r="C16" s="1419"/>
      <c r="D16" s="1415"/>
      <c r="E16" s="1447"/>
      <c r="F16" s="1478"/>
      <c r="G16" s="1478"/>
    </row>
    <row r="17" spans="1:7">
      <c r="A17" s="1446"/>
      <c r="B17" s="1418" t="s">
        <v>2299</v>
      </c>
      <c r="C17" s="1419"/>
      <c r="D17" s="1415"/>
      <c r="E17" s="1447"/>
      <c r="F17" s="1478"/>
      <c r="G17" s="1478"/>
    </row>
    <row r="18" spans="1:7" ht="33" customHeight="1">
      <c r="A18" s="1446"/>
      <c r="B18" s="3117" t="s">
        <v>3565</v>
      </c>
      <c r="C18" s="3118"/>
      <c r="D18" s="1415"/>
      <c r="E18" s="1447"/>
      <c r="F18" s="1478"/>
      <c r="G18" s="1478"/>
    </row>
    <row r="19" spans="1:7">
      <c r="A19" s="1448"/>
      <c r="B19" s="1448"/>
      <c r="C19" s="1448"/>
      <c r="D19" s="1448"/>
      <c r="E19" s="1449"/>
      <c r="F19" s="1752"/>
      <c r="G19" s="1752"/>
    </row>
    <row r="20" spans="1:7">
      <c r="A20" s="1448"/>
      <c r="B20" s="1606"/>
      <c r="C20" s="1448"/>
      <c r="D20" s="1448"/>
      <c r="E20" s="1449"/>
      <c r="F20" s="1752"/>
      <c r="G20" s="1752"/>
    </row>
    <row r="21" spans="1:7">
      <c r="A21" s="1587"/>
      <c r="B21" s="1593" t="s">
        <v>6669</v>
      </c>
      <c r="C21" s="1448"/>
      <c r="D21" s="1448"/>
      <c r="E21" s="1449"/>
      <c r="F21" s="1752"/>
      <c r="G21" s="1752"/>
    </row>
    <row r="22" spans="1:7" ht="71.25">
      <c r="A22" s="1424" t="s">
        <v>7527</v>
      </c>
      <c r="B22" s="1418" t="s">
        <v>6671</v>
      </c>
      <c r="C22" s="1385"/>
      <c r="D22" s="1420" t="s">
        <v>210</v>
      </c>
      <c r="E22" s="1607">
        <v>2</v>
      </c>
      <c r="F22" s="2592"/>
      <c r="G22" s="1476">
        <f>E22*F22</f>
        <v>0</v>
      </c>
    </row>
    <row r="23" spans="1:7">
      <c r="A23" s="1422"/>
      <c r="B23" s="1418"/>
      <c r="C23" s="1385"/>
      <c r="D23" s="1420"/>
      <c r="E23" s="1607"/>
      <c r="F23" s="2593"/>
      <c r="G23" s="1476"/>
    </row>
    <row r="24" spans="1:7" ht="71.25">
      <c r="A24" s="1424" t="s">
        <v>7528</v>
      </c>
      <c r="B24" s="1418" t="s">
        <v>6673</v>
      </c>
      <c r="C24" s="1385"/>
      <c r="D24" s="1420" t="s">
        <v>210</v>
      </c>
      <c r="E24" s="1607">
        <v>2</v>
      </c>
      <c r="F24" s="2592"/>
      <c r="G24" s="1476">
        <f t="shared" ref="G24:G38" si="0">E24*F24</f>
        <v>0</v>
      </c>
    </row>
    <row r="25" spans="1:7">
      <c r="A25" s="1422"/>
      <c r="B25" s="1418"/>
      <c r="C25" s="1385"/>
      <c r="D25" s="1420"/>
      <c r="E25" s="1607"/>
      <c r="F25" s="2593"/>
      <c r="G25" s="1476"/>
    </row>
    <row r="26" spans="1:7" ht="42.75">
      <c r="A26" s="1424" t="s">
        <v>7529</v>
      </c>
      <c r="B26" s="1418" t="s">
        <v>6675</v>
      </c>
      <c r="C26" s="1385"/>
      <c r="D26" s="1420" t="s">
        <v>210</v>
      </c>
      <c r="E26" s="1607">
        <v>7</v>
      </c>
      <c r="F26" s="2592"/>
      <c r="G26" s="1476">
        <f t="shared" si="0"/>
        <v>0</v>
      </c>
    </row>
    <row r="27" spans="1:7">
      <c r="A27" s="1422"/>
      <c r="B27" s="1418"/>
      <c r="C27" s="1385"/>
      <c r="D27" s="1420"/>
      <c r="E27" s="1607"/>
      <c r="F27" s="2593"/>
      <c r="G27" s="1476"/>
    </row>
    <row r="28" spans="1:7">
      <c r="A28" s="1424" t="s">
        <v>7530</v>
      </c>
      <c r="B28" s="1418" t="s">
        <v>6677</v>
      </c>
      <c r="C28" s="1385"/>
      <c r="D28" s="1420" t="s">
        <v>210</v>
      </c>
      <c r="E28" s="1607">
        <v>4</v>
      </c>
      <c r="F28" s="2592"/>
      <c r="G28" s="1476">
        <f t="shared" si="0"/>
        <v>0</v>
      </c>
    </row>
    <row r="29" spans="1:7">
      <c r="A29" s="1422"/>
      <c r="B29" s="1418"/>
      <c r="C29" s="1385"/>
      <c r="D29" s="1420"/>
      <c r="E29" s="1607"/>
      <c r="F29" s="2593"/>
      <c r="G29" s="1476"/>
    </row>
    <row r="30" spans="1:7" ht="71.25">
      <c r="A30" s="1424" t="s">
        <v>7531</v>
      </c>
      <c r="B30" s="1418" t="s">
        <v>6679</v>
      </c>
      <c r="C30" s="1385"/>
      <c r="D30" s="1420" t="s">
        <v>210</v>
      </c>
      <c r="E30" s="1607">
        <v>2</v>
      </c>
      <c r="F30" s="2592"/>
      <c r="G30" s="1476">
        <f t="shared" si="0"/>
        <v>0</v>
      </c>
    </row>
    <row r="31" spans="1:7">
      <c r="A31" s="1422"/>
      <c r="B31" s="1418"/>
      <c r="C31" s="1385"/>
      <c r="D31" s="1420"/>
      <c r="E31" s="1607"/>
      <c r="F31" s="2593"/>
      <c r="G31" s="1476"/>
    </row>
    <row r="32" spans="1:7" ht="28.5">
      <c r="A32" s="1424" t="s">
        <v>7532</v>
      </c>
      <c r="B32" s="1418" t="s">
        <v>6681</v>
      </c>
      <c r="C32" s="1385"/>
      <c r="D32" s="1420" t="s">
        <v>210</v>
      </c>
      <c r="E32" s="1607">
        <v>2</v>
      </c>
      <c r="F32" s="2592"/>
      <c r="G32" s="1476">
        <f t="shared" si="0"/>
        <v>0</v>
      </c>
    </row>
    <row r="33" spans="1:7">
      <c r="A33" s="1422"/>
      <c r="B33" s="1418"/>
      <c r="C33" s="1385"/>
      <c r="D33" s="1420"/>
      <c r="E33" s="1607"/>
      <c r="F33" s="2593"/>
      <c r="G33" s="1476"/>
    </row>
    <row r="34" spans="1:7">
      <c r="A34" s="1424" t="s">
        <v>7533</v>
      </c>
      <c r="B34" s="1418" t="s">
        <v>6683</v>
      </c>
      <c r="C34" s="1385"/>
      <c r="D34" s="1420" t="s">
        <v>210</v>
      </c>
      <c r="E34" s="1607">
        <v>4</v>
      </c>
      <c r="F34" s="2592"/>
      <c r="G34" s="1476">
        <f t="shared" si="0"/>
        <v>0</v>
      </c>
    </row>
    <row r="35" spans="1:7">
      <c r="A35" s="1422"/>
      <c r="B35" s="1418"/>
      <c r="C35" s="1385"/>
      <c r="D35" s="1420"/>
      <c r="E35" s="1607"/>
      <c r="F35" s="2593"/>
      <c r="G35" s="1476"/>
    </row>
    <row r="36" spans="1:7">
      <c r="A36" s="1424" t="s">
        <v>7534</v>
      </c>
      <c r="B36" s="1418" t="s">
        <v>6685</v>
      </c>
      <c r="C36" s="1385"/>
      <c r="D36" s="1420" t="s">
        <v>210</v>
      </c>
      <c r="E36" s="1607">
        <v>4</v>
      </c>
      <c r="F36" s="2592"/>
      <c r="G36" s="1476">
        <f t="shared" si="0"/>
        <v>0</v>
      </c>
    </row>
    <row r="37" spans="1:7">
      <c r="A37" s="1422"/>
      <c r="B37" s="1418"/>
      <c r="C37" s="1385"/>
      <c r="D37" s="1420"/>
      <c r="E37" s="1607"/>
      <c r="F37" s="2593"/>
      <c r="G37" s="1476"/>
    </row>
    <row r="38" spans="1:7">
      <c r="A38" s="1424" t="s">
        <v>7535</v>
      </c>
      <c r="B38" s="1627" t="s">
        <v>6687</v>
      </c>
      <c r="C38" s="1385"/>
      <c r="D38" s="1420" t="s">
        <v>354</v>
      </c>
      <c r="E38" s="1428">
        <v>200</v>
      </c>
      <c r="F38" s="2592"/>
      <c r="G38" s="1476">
        <f t="shared" si="0"/>
        <v>0</v>
      </c>
    </row>
    <row r="39" spans="1:7">
      <c r="A39" s="1422"/>
      <c r="B39" s="1418"/>
      <c r="C39" s="1385"/>
      <c r="D39" s="1420"/>
      <c r="E39" s="1607"/>
      <c r="F39" s="2593"/>
      <c r="G39" s="1476"/>
    </row>
    <row r="40" spans="1:7">
      <c r="A40" s="1422"/>
      <c r="B40" s="1419" t="s">
        <v>6688</v>
      </c>
      <c r="C40" s="1385"/>
      <c r="D40" s="1420"/>
      <c r="E40" s="1607"/>
      <c r="F40" s="2593"/>
      <c r="G40" s="1476"/>
    </row>
    <row r="41" spans="1:7" ht="99.75">
      <c r="A41" s="1424" t="s">
        <v>7536</v>
      </c>
      <c r="B41" s="1418" t="s">
        <v>6690</v>
      </c>
      <c r="C41" s="1385"/>
      <c r="D41" s="1420" t="s">
        <v>210</v>
      </c>
      <c r="E41" s="1607">
        <v>8</v>
      </c>
      <c r="F41" s="2592"/>
      <c r="G41" s="1476">
        <f>E41*F41</f>
        <v>0</v>
      </c>
    </row>
    <row r="42" spans="1:7">
      <c r="A42" s="1422"/>
      <c r="B42" s="1418"/>
      <c r="C42" s="1385"/>
      <c r="D42" s="1420"/>
      <c r="E42" s="1607"/>
      <c r="F42" s="2593"/>
      <c r="G42" s="1476"/>
    </row>
    <row r="43" spans="1:7" ht="99.75">
      <c r="A43" s="1424" t="s">
        <v>7537</v>
      </c>
      <c r="B43" s="1418" t="s">
        <v>6692</v>
      </c>
      <c r="C43" s="1385"/>
      <c r="D43" s="1420" t="s">
        <v>210</v>
      </c>
      <c r="E43" s="1607">
        <v>24</v>
      </c>
      <c r="F43" s="2592"/>
      <c r="G43" s="1476">
        <f>E43*F43</f>
        <v>0</v>
      </c>
    </row>
    <row r="44" spans="1:7">
      <c r="A44" s="1422"/>
      <c r="B44" s="1418"/>
      <c r="C44" s="1385"/>
      <c r="D44" s="1420"/>
      <c r="E44" s="1607"/>
      <c r="F44" s="2593"/>
      <c r="G44" s="1476"/>
    </row>
    <row r="45" spans="1:7">
      <c r="A45" s="1424" t="s">
        <v>7538</v>
      </c>
      <c r="B45" s="1418" t="s">
        <v>6694</v>
      </c>
      <c r="C45" s="1385"/>
      <c r="D45" s="1420" t="s">
        <v>210</v>
      </c>
      <c r="E45" s="1607">
        <v>48</v>
      </c>
      <c r="F45" s="2592"/>
      <c r="G45" s="1476">
        <f>E45*F45</f>
        <v>0</v>
      </c>
    </row>
    <row r="46" spans="1:7">
      <c r="A46" s="1422"/>
      <c r="B46" s="1418"/>
      <c r="C46" s="1385"/>
      <c r="D46" s="1420"/>
      <c r="E46" s="1607"/>
      <c r="F46" s="2593"/>
      <c r="G46" s="1476"/>
    </row>
    <row r="47" spans="1:7">
      <c r="A47" s="1424" t="s">
        <v>7539</v>
      </c>
      <c r="B47" s="1628" t="s">
        <v>6696</v>
      </c>
      <c r="C47" s="1629"/>
      <c r="D47" s="1629" t="s">
        <v>210</v>
      </c>
      <c r="E47" s="1900">
        <v>2</v>
      </c>
      <c r="F47" s="2592"/>
      <c r="G47" s="1476">
        <f>E47*F47</f>
        <v>0</v>
      </c>
    </row>
    <row r="48" spans="1:7">
      <c r="A48" s="1422"/>
      <c r="B48" s="1628"/>
      <c r="C48" s="1629"/>
      <c r="D48" s="1629"/>
      <c r="E48" s="1900"/>
      <c r="F48" s="2593"/>
      <c r="G48" s="1476"/>
    </row>
    <row r="49" spans="1:8">
      <c r="A49" s="1422"/>
      <c r="B49" s="1628"/>
      <c r="C49" s="1629"/>
      <c r="D49" s="1629"/>
      <c r="E49" s="1900"/>
      <c r="F49" s="1476"/>
      <c r="G49" s="1476"/>
    </row>
    <row r="50" spans="1:8" ht="57">
      <c r="A50" s="1421" t="s">
        <v>7540</v>
      </c>
      <c r="B50" s="1418" t="s">
        <v>6698</v>
      </c>
      <c r="C50" s="1420"/>
      <c r="D50" s="1420" t="s">
        <v>369</v>
      </c>
      <c r="E50" s="3121" t="s">
        <v>6454</v>
      </c>
      <c r="F50" s="3122"/>
      <c r="G50" s="1476"/>
    </row>
    <row r="51" spans="1:8">
      <c r="A51" s="1385"/>
      <c r="B51" s="1385"/>
      <c r="C51" s="1385"/>
      <c r="D51" s="1385"/>
      <c r="E51" s="1423"/>
      <c r="F51" s="1412"/>
      <c r="G51" s="1412"/>
      <c r="H51" s="1448"/>
    </row>
    <row r="52" spans="1:8" ht="20.45" customHeight="1" thickBot="1">
      <c r="A52" s="1344" t="s">
        <v>7384</v>
      </c>
      <c r="B52" s="1431" t="s">
        <v>6667</v>
      </c>
      <c r="C52" s="1432" t="s">
        <v>2978</v>
      </c>
      <c r="D52" s="1432"/>
      <c r="E52" s="1468"/>
      <c r="F52" s="1519"/>
      <c r="G52" s="1520">
        <f>SUM(G22:G50)</f>
        <v>0</v>
      </c>
      <c r="H52" s="1448"/>
    </row>
    <row r="53" spans="1:8" ht="15" thickTop="1"/>
  </sheetData>
  <sheetProtection formatRows="0"/>
  <mergeCells count="2">
    <mergeCell ref="B18:C18"/>
    <mergeCell ref="E50:F50"/>
  </mergeCells>
  <pageMargins left="0.7" right="0.7" top="0.75" bottom="0.75" header="0.3" footer="0.3"/>
  <pageSetup paperSize="9" scale="54" fitToHeight="0" orientation="portrait" horizontalDpi="4294967293"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73"/>
  <sheetViews>
    <sheetView view="pageBreakPreview" topLeftCell="A43" zoomScale="85" zoomScaleNormal="100" zoomScaleSheetLayoutView="85" workbookViewId="0">
      <selection activeCell="G21" sqref="G21"/>
    </sheetView>
  </sheetViews>
  <sheetFormatPr defaultColWidth="11" defaultRowHeight="14.25"/>
  <cols>
    <col min="1" max="1" width="15.140625" style="1374" customWidth="1"/>
    <col min="2" max="2" width="73.85546875" style="1374" customWidth="1"/>
    <col min="3" max="3" width="14" style="1374" customWidth="1"/>
    <col min="4" max="4" width="11" style="1374"/>
    <col min="5" max="5" width="11" style="1317"/>
    <col min="6" max="6" width="17.42578125" style="1763" customWidth="1"/>
    <col min="7" max="7" width="20.140625" style="1763" customWidth="1"/>
    <col min="8" max="16384" width="11" style="1374"/>
  </cols>
  <sheetData>
    <row r="1" spans="1:7">
      <c r="A1" s="1435" t="s">
        <v>8</v>
      </c>
      <c r="B1" s="1381" t="s">
        <v>9</v>
      </c>
      <c r="C1" s="1381"/>
      <c r="D1" s="1382"/>
      <c r="E1" s="1436"/>
      <c r="F1" s="1470"/>
      <c r="G1" s="1470"/>
    </row>
    <row r="2" spans="1:7">
      <c r="A2" s="1435" t="s">
        <v>130</v>
      </c>
      <c r="B2" s="491" t="str">
        <f>'NASLOVNA STRAN'!$C$30</f>
        <v>Gradnja stanovanjske soseske Dečkovo naselje - DN 10</v>
      </c>
      <c r="C2" s="1381"/>
      <c r="D2" s="1382"/>
      <c r="E2" s="1436"/>
      <c r="F2" s="1470"/>
      <c r="G2" s="1470"/>
    </row>
    <row r="3" spans="1:7">
      <c r="A3" s="1435" t="s">
        <v>131</v>
      </c>
      <c r="B3" s="1654">
        <f>'NASLOVNA STRAN'!$C$13</f>
        <v>0</v>
      </c>
      <c r="C3" s="1381"/>
      <c r="D3" s="1382"/>
      <c r="E3" s="1436"/>
      <c r="F3" s="1470"/>
      <c r="G3" s="1470"/>
    </row>
    <row r="4" spans="1:7">
      <c r="A4" s="1435"/>
      <c r="B4" s="1381"/>
      <c r="C4" s="1381"/>
      <c r="D4" s="1382"/>
      <c r="E4" s="1436"/>
      <c r="F4" s="1470"/>
      <c r="G4" s="1470"/>
    </row>
    <row r="5" spans="1:7">
      <c r="A5" s="1437" t="s">
        <v>72</v>
      </c>
      <c r="B5" s="1387" t="s">
        <v>6311</v>
      </c>
      <c r="C5" s="1387"/>
      <c r="D5" s="1388"/>
      <c r="E5" s="1438"/>
      <c r="F5" s="1471"/>
      <c r="G5" s="1471"/>
    </row>
    <row r="6" spans="1:7">
      <c r="A6" s="1435"/>
      <c r="B6" s="1381"/>
      <c r="C6" s="1381"/>
      <c r="D6" s="1382"/>
      <c r="E6" s="1383"/>
      <c r="F6" s="1384"/>
      <c r="G6" s="1384"/>
    </row>
    <row r="7" spans="1:7">
      <c r="A7" s="1437" t="s">
        <v>119</v>
      </c>
      <c r="B7" s="1387" t="s">
        <v>6699</v>
      </c>
      <c r="C7" s="1387"/>
      <c r="D7" s="1388"/>
      <c r="E7" s="1438"/>
      <c r="F7" s="1471"/>
      <c r="G7" s="1471"/>
    </row>
    <row r="8" spans="1:7">
      <c r="A8" s="1435"/>
      <c r="B8" s="1381"/>
      <c r="C8" s="1381"/>
      <c r="D8" s="1382"/>
      <c r="E8" s="1436"/>
      <c r="F8" s="1470"/>
      <c r="G8" s="1470"/>
    </row>
    <row r="9" spans="1:7">
      <c r="A9" s="1435"/>
      <c r="B9" s="1381"/>
      <c r="C9" s="1381"/>
      <c r="D9" s="1382"/>
      <c r="E9" s="1436"/>
      <c r="F9" s="1470"/>
      <c r="G9" s="1470"/>
    </row>
    <row r="10" spans="1:7">
      <c r="A10" s="1439" t="s">
        <v>132</v>
      </c>
      <c r="B10" s="1392" t="s">
        <v>133</v>
      </c>
      <c r="C10" s="1393"/>
      <c r="D10" s="1394" t="s">
        <v>140</v>
      </c>
      <c r="E10" s="1440" t="s">
        <v>136</v>
      </c>
      <c r="F10" s="1472" t="s">
        <v>237</v>
      </c>
      <c r="G10" s="1472" t="s">
        <v>238</v>
      </c>
    </row>
    <row r="11" spans="1:7">
      <c r="A11" s="1381"/>
      <c r="B11" s="1381"/>
      <c r="C11" s="1381"/>
      <c r="D11" s="1382"/>
      <c r="E11" s="1441"/>
      <c r="F11" s="1473"/>
      <c r="G11" s="1473"/>
    </row>
    <row r="12" spans="1:7">
      <c r="A12" s="1442" t="s">
        <v>7385</v>
      </c>
      <c r="B12" s="1400" t="s">
        <v>4676</v>
      </c>
      <c r="C12" s="1400"/>
      <c r="D12" s="1401"/>
      <c r="E12" s="1443"/>
      <c r="F12" s="1474"/>
      <c r="G12" s="1474"/>
    </row>
    <row r="13" spans="1:7">
      <c r="A13" s="1444"/>
      <c r="B13" s="1405"/>
      <c r="C13" s="1405"/>
      <c r="D13" s="1406"/>
      <c r="E13" s="1445"/>
      <c r="F13" s="1475"/>
      <c r="G13" s="1475"/>
    </row>
    <row r="14" spans="1:7">
      <c r="A14" s="1409"/>
      <c r="B14" s="1410" t="s">
        <v>67</v>
      </c>
      <c r="C14" s="1410"/>
      <c r="D14" s="1409"/>
      <c r="E14" s="1369"/>
      <c r="F14" s="1476"/>
      <c r="G14" s="1477"/>
    </row>
    <row r="15" spans="1:7">
      <c r="A15" s="1446"/>
      <c r="B15" s="1385" t="s">
        <v>3461</v>
      </c>
      <c r="C15" s="1385"/>
      <c r="D15" s="1415"/>
      <c r="E15" s="1447"/>
      <c r="F15" s="1478"/>
      <c r="G15" s="1478"/>
    </row>
    <row r="16" spans="1:7">
      <c r="A16" s="1446"/>
      <c r="B16" s="1418"/>
      <c r="C16" s="1419"/>
      <c r="D16" s="1415"/>
      <c r="E16" s="1447"/>
      <c r="F16" s="1478"/>
      <c r="G16" s="1478"/>
    </row>
    <row r="17" spans="1:7">
      <c r="A17" s="1446"/>
      <c r="B17" s="1418" t="s">
        <v>2299</v>
      </c>
      <c r="C17" s="1419"/>
      <c r="D17" s="1415"/>
      <c r="E17" s="1447"/>
      <c r="F17" s="1478"/>
      <c r="G17" s="1478"/>
    </row>
    <row r="18" spans="1:7" ht="51" customHeight="1">
      <c r="A18" s="1446"/>
      <c r="B18" s="3117" t="s">
        <v>3565</v>
      </c>
      <c r="C18" s="3118"/>
      <c r="D18" s="1415"/>
      <c r="E18" s="1447"/>
      <c r="F18" s="1478"/>
      <c r="G18" s="1478"/>
    </row>
    <row r="19" spans="1:7">
      <c r="A19" s="1448"/>
      <c r="B19" s="1448"/>
      <c r="C19" s="1448"/>
      <c r="D19" s="1448"/>
      <c r="E19" s="1449"/>
      <c r="F19" s="1752"/>
      <c r="G19" s="1752"/>
    </row>
    <row r="20" spans="1:7">
      <c r="A20" s="1448"/>
      <c r="B20" s="1606"/>
      <c r="C20" s="1448"/>
      <c r="D20" s="1448"/>
      <c r="E20" s="1449"/>
      <c r="F20" s="1752"/>
      <c r="G20" s="1752"/>
    </row>
    <row r="21" spans="1:7" ht="217.15" customHeight="1">
      <c r="A21" s="1424" t="s">
        <v>7541</v>
      </c>
      <c r="B21" s="1502" t="s">
        <v>6701</v>
      </c>
      <c r="C21" s="1489"/>
      <c r="D21" s="1489" t="s">
        <v>210</v>
      </c>
      <c r="E21" s="1607">
        <v>1</v>
      </c>
      <c r="F21" s="2610"/>
      <c r="G21" s="1879">
        <f>E21*F21</f>
        <v>0</v>
      </c>
    </row>
    <row r="22" spans="1:7">
      <c r="A22" s="1503"/>
      <c r="B22" s="1502"/>
      <c r="C22" s="1489"/>
      <c r="D22" s="1489"/>
      <c r="E22" s="1607"/>
      <c r="F22" s="2611"/>
      <c r="G22" s="1879"/>
    </row>
    <row r="23" spans="1:7" ht="28.5">
      <c r="A23" s="1424" t="s">
        <v>7542</v>
      </c>
      <c r="B23" s="1631" t="s">
        <v>6703</v>
      </c>
      <c r="C23" s="1489"/>
      <c r="D23" s="1489" t="s">
        <v>210</v>
      </c>
      <c r="E23" s="1922">
        <v>1</v>
      </c>
      <c r="F23" s="2610"/>
      <c r="G23" s="1879">
        <f>E23*F23</f>
        <v>0</v>
      </c>
    </row>
    <row r="24" spans="1:7">
      <c r="A24" s="1503"/>
      <c r="B24" s="1502"/>
      <c r="C24" s="1489"/>
      <c r="D24" s="1489"/>
      <c r="E24" s="1607"/>
      <c r="F24" s="2611"/>
      <c r="G24" s="1879"/>
    </row>
    <row r="25" spans="1:7">
      <c r="A25" s="1424" t="s">
        <v>7543</v>
      </c>
      <c r="B25" s="1502" t="s">
        <v>6705</v>
      </c>
      <c r="C25" s="1489"/>
      <c r="D25" s="1489" t="s">
        <v>210</v>
      </c>
      <c r="E25" s="1607">
        <v>1</v>
      </c>
      <c r="F25" s="2610"/>
      <c r="G25" s="1879">
        <f>E25*F25</f>
        <v>0</v>
      </c>
    </row>
    <row r="26" spans="1:7">
      <c r="A26" s="1503"/>
      <c r="B26" s="1502"/>
      <c r="C26" s="1489"/>
      <c r="D26" s="1489"/>
      <c r="E26" s="1607"/>
      <c r="F26" s="2611"/>
      <c r="G26" s="1879"/>
    </row>
    <row r="27" spans="1:7">
      <c r="A27" s="1424" t="s">
        <v>7544</v>
      </c>
      <c r="B27" s="1502" t="s">
        <v>6707</v>
      </c>
      <c r="C27" s="1489"/>
      <c r="D27" s="1489" t="s">
        <v>210</v>
      </c>
      <c r="E27" s="1607">
        <v>1</v>
      </c>
      <c r="F27" s="2610"/>
      <c r="G27" s="1879">
        <f>E27*F27</f>
        <v>0</v>
      </c>
    </row>
    <row r="28" spans="1:7">
      <c r="A28" s="1503"/>
      <c r="B28" s="1502"/>
      <c r="C28" s="1489"/>
      <c r="D28" s="1489"/>
      <c r="E28" s="1922"/>
      <c r="F28" s="2611"/>
      <c r="G28" s="1879"/>
    </row>
    <row r="29" spans="1:7">
      <c r="A29" s="1424" t="s">
        <v>7545</v>
      </c>
      <c r="B29" s="1502" t="s">
        <v>6709</v>
      </c>
      <c r="C29" s="1489"/>
      <c r="D29" s="1489" t="s">
        <v>210</v>
      </c>
      <c r="E29" s="1922">
        <v>45</v>
      </c>
      <c r="F29" s="2610"/>
      <c r="G29" s="1879">
        <f>E29*F29</f>
        <v>0</v>
      </c>
    </row>
    <row r="30" spans="1:7">
      <c r="A30" s="1503"/>
      <c r="B30" s="1502"/>
      <c r="C30" s="1489"/>
      <c r="D30" s="1489"/>
      <c r="E30" s="1922"/>
      <c r="F30" s="2611"/>
      <c r="G30" s="1879"/>
    </row>
    <row r="31" spans="1:7">
      <c r="A31" s="2248" t="s">
        <v>7546</v>
      </c>
      <c r="B31" s="2313" t="s">
        <v>6711</v>
      </c>
      <c r="C31" s="2314"/>
      <c r="D31" s="2314" t="s">
        <v>210</v>
      </c>
      <c r="E31" s="2357">
        <v>0</v>
      </c>
      <c r="F31" s="2613"/>
      <c r="G31" s="1879"/>
    </row>
    <row r="32" spans="1:7">
      <c r="A32" s="1503"/>
      <c r="B32" s="1502"/>
      <c r="C32" s="1489"/>
      <c r="D32" s="1489"/>
      <c r="E32" s="1922"/>
      <c r="F32" s="2611"/>
      <c r="G32" s="1879"/>
    </row>
    <row r="33" spans="1:7">
      <c r="A33" s="1424" t="s">
        <v>7547</v>
      </c>
      <c r="B33" s="1502" t="s">
        <v>6713</v>
      </c>
      <c r="C33" s="1489"/>
      <c r="D33" s="1489" t="s">
        <v>210</v>
      </c>
      <c r="E33" s="1607">
        <v>10</v>
      </c>
      <c r="F33" s="2610"/>
      <c r="G33" s="1879">
        <f>E33*F33</f>
        <v>0</v>
      </c>
    </row>
    <row r="34" spans="1:7">
      <c r="A34" s="1503"/>
      <c r="B34" s="1502"/>
      <c r="C34" s="1454"/>
      <c r="D34" s="1454"/>
      <c r="E34" s="1922"/>
      <c r="F34" s="2611"/>
      <c r="G34" s="1879"/>
    </row>
    <row r="35" spans="1:7">
      <c r="A35" s="1424" t="s">
        <v>7548</v>
      </c>
      <c r="B35" s="1502" t="s">
        <v>6715</v>
      </c>
      <c r="C35" s="1454"/>
      <c r="D35" s="1454" t="s">
        <v>210</v>
      </c>
      <c r="E35" s="1922">
        <f>E29+E31</f>
        <v>45</v>
      </c>
      <c r="F35" s="2610"/>
      <c r="G35" s="1879">
        <f>E35*F35</f>
        <v>0</v>
      </c>
    </row>
    <row r="36" spans="1:7">
      <c r="A36" s="1632"/>
      <c r="B36" s="1633"/>
      <c r="C36" s="1634"/>
      <c r="D36" s="1634"/>
      <c r="E36" s="1922"/>
      <c r="F36" s="2611"/>
      <c r="G36" s="1879"/>
    </row>
    <row r="37" spans="1:7">
      <c r="A37" s="1424" t="s">
        <v>7549</v>
      </c>
      <c r="B37" s="1633" t="s">
        <v>6717</v>
      </c>
      <c r="C37" s="1489"/>
      <c r="D37" s="1489" t="s">
        <v>210</v>
      </c>
      <c r="E37" s="1922">
        <v>8</v>
      </c>
      <c r="F37" s="2610"/>
      <c r="G37" s="1879">
        <f>E37*F37</f>
        <v>0</v>
      </c>
    </row>
    <row r="38" spans="1:7">
      <c r="A38" s="1503"/>
      <c r="B38" s="1635"/>
      <c r="C38" s="1489"/>
      <c r="D38" s="1489"/>
      <c r="E38" s="1922"/>
      <c r="F38" s="2611"/>
      <c r="G38" s="1879"/>
    </row>
    <row r="39" spans="1:7" ht="42.75">
      <c r="A39" s="2248" t="s">
        <v>7550</v>
      </c>
      <c r="B39" s="2336" t="s">
        <v>6719</v>
      </c>
      <c r="C39" s="2314"/>
      <c r="D39" s="2314" t="s">
        <v>210</v>
      </c>
      <c r="E39" s="2244">
        <v>0</v>
      </c>
      <c r="F39" s="2613"/>
      <c r="G39" s="1879"/>
    </row>
    <row r="40" spans="1:7">
      <c r="A40" s="1503"/>
      <c r="B40" s="1636"/>
      <c r="C40" s="1489"/>
      <c r="D40" s="1489"/>
      <c r="E40" s="1922"/>
      <c r="F40" s="2611"/>
      <c r="G40" s="1879"/>
    </row>
    <row r="41" spans="1:7" ht="42.75">
      <c r="A41" s="1424" t="s">
        <v>7551</v>
      </c>
      <c r="B41" s="1636" t="s">
        <v>6721</v>
      </c>
      <c r="C41" s="1489"/>
      <c r="D41" s="1489" t="s">
        <v>210</v>
      </c>
      <c r="E41" s="1607">
        <v>10</v>
      </c>
      <c r="F41" s="2610"/>
      <c r="G41" s="1879">
        <f>E41*F41</f>
        <v>0</v>
      </c>
    </row>
    <row r="42" spans="1:7">
      <c r="A42" s="1503"/>
      <c r="B42" s="1636"/>
      <c r="C42" s="1489"/>
      <c r="D42" s="1489"/>
      <c r="E42" s="1922"/>
      <c r="F42" s="2611"/>
      <c r="G42" s="1879"/>
    </row>
    <row r="43" spans="1:7" ht="28.5">
      <c r="A43" s="1424" t="s">
        <v>7552</v>
      </c>
      <c r="B43" s="1633" t="s">
        <v>6723</v>
      </c>
      <c r="C43" s="1489"/>
      <c r="D43" s="1489" t="s">
        <v>210</v>
      </c>
      <c r="E43" s="1922">
        <f>E33+E37</f>
        <v>18</v>
      </c>
      <c r="F43" s="2610"/>
      <c r="G43" s="1879">
        <f>E43*F43</f>
        <v>0</v>
      </c>
    </row>
    <row r="44" spans="1:7">
      <c r="A44" s="1503"/>
      <c r="B44" s="1636"/>
      <c r="C44" s="1489"/>
      <c r="D44" s="1489"/>
      <c r="E44" s="1607"/>
      <c r="F44" s="2611"/>
      <c r="G44" s="1879"/>
    </row>
    <row r="45" spans="1:7">
      <c r="A45" s="1424" t="s">
        <v>7553</v>
      </c>
      <c r="B45" s="1635" t="s">
        <v>6725</v>
      </c>
      <c r="C45" s="1489"/>
      <c r="D45" s="1489" t="s">
        <v>210</v>
      </c>
      <c r="E45" s="1922">
        <f>E29+E31</f>
        <v>45</v>
      </c>
      <c r="F45" s="2610"/>
      <c r="G45" s="1879">
        <f>E45*F45</f>
        <v>0</v>
      </c>
    </row>
    <row r="46" spans="1:7">
      <c r="A46" s="1503"/>
      <c r="B46" s="1636"/>
      <c r="C46" s="1489"/>
      <c r="D46" s="1489"/>
      <c r="E46" s="1922"/>
      <c r="F46" s="2611"/>
      <c r="G46" s="1879"/>
    </row>
    <row r="47" spans="1:7" ht="57">
      <c r="A47" s="1424" t="s">
        <v>7554</v>
      </c>
      <c r="B47" s="1636" t="s">
        <v>6727</v>
      </c>
      <c r="C47" s="1489"/>
      <c r="D47" s="1489" t="s">
        <v>210</v>
      </c>
      <c r="E47" s="1922">
        <v>3</v>
      </c>
      <c r="F47" s="2610"/>
      <c r="G47" s="1879">
        <f>E47*F47</f>
        <v>0</v>
      </c>
    </row>
    <row r="48" spans="1:7">
      <c r="A48" s="1503"/>
      <c r="B48" s="1635"/>
      <c r="C48" s="1489"/>
      <c r="D48" s="1489"/>
      <c r="E48" s="1922"/>
      <c r="F48" s="2611"/>
      <c r="G48" s="1879"/>
    </row>
    <row r="49" spans="1:7">
      <c r="A49" s="1424" t="s">
        <v>7555</v>
      </c>
      <c r="B49" s="1636" t="s">
        <v>6729</v>
      </c>
      <c r="C49" s="1489"/>
      <c r="D49" s="1489" t="s">
        <v>3514</v>
      </c>
      <c r="E49" s="1607">
        <v>250</v>
      </c>
      <c r="F49" s="2610"/>
      <c r="G49" s="1879">
        <f>E49*F49</f>
        <v>0</v>
      </c>
    </row>
    <row r="50" spans="1:7">
      <c r="A50" s="1503"/>
      <c r="B50" s="1635"/>
      <c r="C50" s="1489"/>
      <c r="D50" s="1489"/>
      <c r="E50" s="1886"/>
      <c r="F50" s="2611"/>
      <c r="G50" s="1879"/>
    </row>
    <row r="51" spans="1:7">
      <c r="A51" s="1424" t="s">
        <v>7556</v>
      </c>
      <c r="B51" s="1633" t="s">
        <v>6731</v>
      </c>
      <c r="C51" s="1489"/>
      <c r="D51" s="1489" t="s">
        <v>3514</v>
      </c>
      <c r="E51" s="1886">
        <v>100</v>
      </c>
      <c r="F51" s="2610"/>
      <c r="G51" s="1879">
        <f>E51*F51</f>
        <v>0</v>
      </c>
    </row>
    <row r="52" spans="1:7">
      <c r="A52" s="1503"/>
      <c r="B52" s="1635"/>
      <c r="C52" s="1489"/>
      <c r="D52" s="1489"/>
      <c r="E52" s="1886"/>
      <c r="F52" s="2611"/>
      <c r="G52" s="1879"/>
    </row>
    <row r="53" spans="1:7">
      <c r="A53" s="1424" t="s">
        <v>7557</v>
      </c>
      <c r="B53" s="1633" t="s">
        <v>6733</v>
      </c>
      <c r="C53" s="1634"/>
      <c r="D53" s="1634" t="s">
        <v>3514</v>
      </c>
      <c r="E53" s="1886">
        <v>20</v>
      </c>
      <c r="F53" s="2610"/>
      <c r="G53" s="1879">
        <f>E53*F53</f>
        <v>0</v>
      </c>
    </row>
    <row r="54" spans="1:7">
      <c r="A54" s="1632"/>
      <c r="B54" s="1636"/>
      <c r="C54" s="1634"/>
      <c r="D54" s="1634"/>
      <c r="E54" s="1886"/>
      <c r="F54" s="2611"/>
      <c r="G54" s="1879"/>
    </row>
    <row r="55" spans="1:7">
      <c r="A55" s="2248" t="s">
        <v>7558</v>
      </c>
      <c r="B55" s="2309" t="s">
        <v>6735</v>
      </c>
      <c r="C55" s="2334"/>
      <c r="D55" s="2334" t="s">
        <v>210</v>
      </c>
      <c r="E55" s="2338">
        <v>0</v>
      </c>
      <c r="F55" s="2613"/>
      <c r="G55" s="1879"/>
    </row>
    <row r="56" spans="1:7">
      <c r="A56" s="1503"/>
      <c r="B56" s="1502"/>
      <c r="C56" s="1489"/>
      <c r="D56" s="1489"/>
      <c r="E56" s="1886"/>
      <c r="F56" s="2611"/>
      <c r="G56" s="1879"/>
    </row>
    <row r="57" spans="1:7" ht="28.5">
      <c r="A57" s="1424" t="s">
        <v>7559</v>
      </c>
      <c r="B57" s="1502" t="s">
        <v>6737</v>
      </c>
      <c r="C57" s="1638"/>
      <c r="D57" s="1638" t="s">
        <v>3514</v>
      </c>
      <c r="E57" s="1886">
        <v>350</v>
      </c>
      <c r="F57" s="2610"/>
      <c r="G57" s="1879">
        <f>E57*F57</f>
        <v>0</v>
      </c>
    </row>
    <row r="58" spans="1:7">
      <c r="A58" s="1503"/>
      <c r="B58" s="1502"/>
      <c r="C58" s="1489"/>
      <c r="D58" s="1489"/>
      <c r="E58" s="1886"/>
      <c r="F58" s="2611"/>
      <c r="G58" s="1879"/>
    </row>
    <row r="59" spans="1:7">
      <c r="A59" s="1424" t="s">
        <v>7560</v>
      </c>
      <c r="B59" s="1502" t="s">
        <v>6739</v>
      </c>
      <c r="C59" s="1489"/>
      <c r="D59" s="1489" t="s">
        <v>3514</v>
      </c>
      <c r="E59" s="1886">
        <v>20</v>
      </c>
      <c r="F59" s="2610"/>
      <c r="G59" s="1879">
        <f>E59*F59</f>
        <v>0</v>
      </c>
    </row>
    <row r="60" spans="1:7">
      <c r="A60" s="1632"/>
      <c r="B60" s="1502"/>
      <c r="C60" s="1489"/>
      <c r="D60" s="1489"/>
      <c r="E60" s="1921"/>
      <c r="F60" s="2611"/>
      <c r="G60" s="1879"/>
    </row>
    <row r="61" spans="1:7">
      <c r="A61" s="1424" t="s">
        <v>7561</v>
      </c>
      <c r="B61" s="1502" t="s">
        <v>6964</v>
      </c>
      <c r="C61" s="1489"/>
      <c r="D61" s="1489" t="s">
        <v>1748</v>
      </c>
      <c r="E61" s="1921">
        <v>5</v>
      </c>
      <c r="F61" s="2610"/>
      <c r="G61" s="1879">
        <f>E61*F61</f>
        <v>0</v>
      </c>
    </row>
    <row r="62" spans="1:7">
      <c r="A62" s="1632"/>
      <c r="B62" s="1502"/>
      <c r="C62" s="1489"/>
      <c r="D62" s="1489"/>
      <c r="E62" s="1921"/>
      <c r="F62" s="1879"/>
      <c r="G62" s="1879"/>
    </row>
    <row r="63" spans="1:7">
      <c r="A63" s="1421" t="s">
        <v>7562</v>
      </c>
      <c r="B63" s="1502" t="s">
        <v>6743</v>
      </c>
      <c r="C63" s="1489"/>
      <c r="D63" s="1489" t="s">
        <v>369</v>
      </c>
      <c r="E63" s="3121" t="s">
        <v>6454</v>
      </c>
      <c r="F63" s="3122"/>
      <c r="G63" s="1879"/>
    </row>
    <row r="64" spans="1:7">
      <c r="A64" s="1632"/>
      <c r="B64" s="1502"/>
      <c r="C64" s="1489"/>
      <c r="D64" s="1489"/>
      <c r="E64" s="1455"/>
      <c r="F64" s="1879"/>
      <c r="G64" s="1879"/>
    </row>
    <row r="65" spans="1:8" ht="28.5">
      <c r="A65" s="1421" t="s">
        <v>7563</v>
      </c>
      <c r="B65" s="1639" t="s">
        <v>6745</v>
      </c>
      <c r="C65" s="1420"/>
      <c r="D65" s="1420" t="s">
        <v>369</v>
      </c>
      <c r="E65" s="3121" t="s">
        <v>6454</v>
      </c>
      <c r="F65" s="3122"/>
      <c r="G65" s="1477"/>
    </row>
    <row r="66" spans="1:8">
      <c r="A66" s="1421"/>
      <c r="B66" s="1639"/>
      <c r="C66" s="1420"/>
      <c r="D66" s="1420"/>
      <c r="E66" s="1455"/>
      <c r="F66" s="1476"/>
      <c r="G66" s="1477"/>
    </row>
    <row r="67" spans="1:8" ht="28.5">
      <c r="A67" s="1421" t="s">
        <v>7564</v>
      </c>
      <c r="B67" s="1639" t="s">
        <v>6747</v>
      </c>
      <c r="C67" s="1420"/>
      <c r="D67" s="1420" t="s">
        <v>369</v>
      </c>
      <c r="E67" s="3121" t="s">
        <v>6454</v>
      </c>
      <c r="F67" s="3122"/>
      <c r="G67" s="1477"/>
    </row>
    <row r="68" spans="1:8">
      <c r="A68" s="1421"/>
      <c r="B68" s="1639"/>
      <c r="C68" s="1420"/>
      <c r="D68" s="1420"/>
      <c r="E68" s="1455"/>
      <c r="F68" s="1476"/>
      <c r="G68" s="1477"/>
    </row>
    <row r="69" spans="1:8" ht="42.75">
      <c r="A69" s="1421" t="s">
        <v>7565</v>
      </c>
      <c r="B69" s="1639" t="s">
        <v>6749</v>
      </c>
      <c r="C69" s="1420"/>
      <c r="D69" s="1420" t="s">
        <v>369</v>
      </c>
      <c r="E69" s="3121" t="s">
        <v>6454</v>
      </c>
      <c r="F69" s="3122"/>
      <c r="G69" s="1477"/>
    </row>
    <row r="70" spans="1:8">
      <c r="A70" s="1640"/>
      <c r="B70" s="1590"/>
      <c r="C70" s="1587"/>
      <c r="D70" s="1588"/>
      <c r="E70" s="1372"/>
      <c r="F70" s="1589"/>
      <c r="G70" s="1589"/>
      <c r="H70" s="1448"/>
    </row>
    <row r="71" spans="1:8" ht="24.6" customHeight="1" thickBot="1">
      <c r="A71" s="1344" t="s">
        <v>7385</v>
      </c>
      <c r="B71" s="1431" t="s">
        <v>6699</v>
      </c>
      <c r="C71" s="1432" t="s">
        <v>2978</v>
      </c>
      <c r="D71" s="1432"/>
      <c r="E71" s="1468"/>
      <c r="F71" s="1519"/>
      <c r="G71" s="1520">
        <f>SUM(G21:G69)</f>
        <v>0</v>
      </c>
      <c r="H71" s="1448"/>
    </row>
    <row r="72" spans="1:8" ht="15" thickTop="1">
      <c r="A72" s="1580"/>
      <c r="B72" s="1601"/>
      <c r="C72" s="1580"/>
      <c r="D72" s="1580"/>
      <c r="E72" s="1597"/>
      <c r="F72" s="1602"/>
      <c r="G72" s="1602"/>
      <c r="H72" s="1448"/>
    </row>
    <row r="73" spans="1:8">
      <c r="A73" s="1448"/>
      <c r="B73" s="1448"/>
      <c r="C73" s="1448"/>
      <c r="D73" s="1448"/>
      <c r="E73" s="1449"/>
      <c r="F73" s="1752"/>
      <c r="G73" s="1752"/>
    </row>
  </sheetData>
  <sheetProtection formatRows="0"/>
  <protectedRanges>
    <protectedRange sqref="B23" name="Cena_C25_1_1_1_2_1_1_1_2"/>
    <protectedRange sqref="B25" name="Cena_C25_1_1_1_2_1_2_1_2"/>
    <protectedRange sqref="B35" name="Cena_C34_1_1_1_2_1_1_1_2"/>
    <protectedRange sqref="B43" name="Cena_C82_1_1_1_2_1_1_1_2"/>
  </protectedRanges>
  <mergeCells count="5">
    <mergeCell ref="B18:C18"/>
    <mergeCell ref="E63:F63"/>
    <mergeCell ref="E65:F65"/>
    <mergeCell ref="E67:F67"/>
    <mergeCell ref="E69:F69"/>
  </mergeCells>
  <pageMargins left="0.7" right="0.7" top="0.75" bottom="0.75" header="0.3" footer="0.3"/>
  <pageSetup paperSize="9" scale="51" fitToHeight="0" orientation="portrait" horizontalDpi="4294967293"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3"/>
  <sheetViews>
    <sheetView view="pageBreakPreview" topLeftCell="B1" zoomScale="85" zoomScaleNormal="100" zoomScaleSheetLayoutView="85" workbookViewId="0">
      <selection activeCell="F23" sqref="F23"/>
    </sheetView>
  </sheetViews>
  <sheetFormatPr defaultColWidth="11" defaultRowHeight="14.25"/>
  <cols>
    <col min="1" max="1" width="18.5703125" style="1374" customWidth="1"/>
    <col min="2" max="2" width="71" style="1374" customWidth="1"/>
    <col min="3" max="3" width="14" style="1374" customWidth="1"/>
    <col min="4" max="4" width="11" style="1374"/>
    <col min="5" max="5" width="12.85546875" style="1575" customWidth="1"/>
    <col min="6" max="6" width="18" style="1763" customWidth="1"/>
    <col min="7" max="7" width="18.85546875" style="1763" customWidth="1"/>
    <col min="8" max="16384" width="11" style="1374"/>
  </cols>
  <sheetData>
    <row r="1" spans="1:7">
      <c r="A1" s="1435" t="s">
        <v>8</v>
      </c>
      <c r="B1" s="1381" t="s">
        <v>9</v>
      </c>
      <c r="C1" s="1381"/>
      <c r="D1" s="1382"/>
      <c r="E1" s="1557"/>
      <c r="F1" s="1470"/>
      <c r="G1" s="1470"/>
    </row>
    <row r="2" spans="1:7">
      <c r="A2" s="1435" t="s">
        <v>130</v>
      </c>
      <c r="B2" s="491" t="str">
        <f>'NASLOVNA STRAN'!$C$30</f>
        <v>Gradnja stanovanjske soseske Dečkovo naselje - DN 10</v>
      </c>
      <c r="C2" s="1381"/>
      <c r="D2" s="1382"/>
      <c r="E2" s="1557"/>
      <c r="F2" s="1470"/>
      <c r="G2" s="1470"/>
    </row>
    <row r="3" spans="1:7">
      <c r="A3" s="1435" t="s">
        <v>131</v>
      </c>
      <c r="B3" s="1654">
        <f>'NASLOVNA STRAN'!$C$13</f>
        <v>0</v>
      </c>
      <c r="C3" s="1381"/>
      <c r="D3" s="1382"/>
      <c r="E3" s="1557"/>
      <c r="F3" s="1470"/>
      <c r="G3" s="1470"/>
    </row>
    <row r="4" spans="1:7">
      <c r="A4" s="1435"/>
      <c r="B4" s="1381"/>
      <c r="C4" s="1381"/>
      <c r="D4" s="1382"/>
      <c r="E4" s="1557"/>
      <c r="F4" s="1470"/>
      <c r="G4" s="1470"/>
    </row>
    <row r="5" spans="1:7">
      <c r="A5" s="1437" t="s">
        <v>72</v>
      </c>
      <c r="B5" s="1387" t="s">
        <v>6311</v>
      </c>
      <c r="C5" s="1387"/>
      <c r="D5" s="1388"/>
      <c r="E5" s="1558"/>
      <c r="F5" s="1471"/>
      <c r="G5" s="1471"/>
    </row>
    <row r="6" spans="1:7">
      <c r="A6" s="1435"/>
      <c r="B6" s="1381"/>
      <c r="C6" s="1381"/>
      <c r="D6" s="1382"/>
      <c r="E6" s="1557"/>
      <c r="F6" s="1384"/>
      <c r="G6" s="1384"/>
    </row>
    <row r="7" spans="1:7">
      <c r="A7" s="1437" t="s">
        <v>120</v>
      </c>
      <c r="B7" s="1387" t="s">
        <v>6750</v>
      </c>
      <c r="C7" s="1387"/>
      <c r="D7" s="1388"/>
      <c r="E7" s="1558"/>
      <c r="F7" s="1471"/>
      <c r="G7" s="1471"/>
    </row>
    <row r="8" spans="1:7">
      <c r="A8" s="1435"/>
      <c r="B8" s="1381"/>
      <c r="C8" s="1381"/>
      <c r="D8" s="1382"/>
      <c r="E8" s="1557"/>
      <c r="F8" s="1470"/>
      <c r="G8" s="1470"/>
    </row>
    <row r="9" spans="1:7">
      <c r="A9" s="1435"/>
      <c r="B9" s="1381"/>
      <c r="C9" s="1381"/>
      <c r="D9" s="1382"/>
      <c r="E9" s="1557"/>
      <c r="F9" s="1470"/>
      <c r="G9" s="1470"/>
    </row>
    <row r="10" spans="1:7" ht="42.75">
      <c r="A10" s="1439" t="s">
        <v>132</v>
      </c>
      <c r="B10" s="1392" t="s">
        <v>133</v>
      </c>
      <c r="C10" s="1393" t="s">
        <v>134</v>
      </c>
      <c r="D10" s="1394" t="s">
        <v>140</v>
      </c>
      <c r="E10" s="1559" t="s">
        <v>136</v>
      </c>
      <c r="F10" s="1472" t="s">
        <v>237</v>
      </c>
      <c r="G10" s="1472" t="s">
        <v>238</v>
      </c>
    </row>
    <row r="11" spans="1:7">
      <c r="A11" s="1381"/>
      <c r="B11" s="1381"/>
      <c r="C11" s="1381"/>
      <c r="D11" s="1382"/>
      <c r="E11" s="1560"/>
      <c r="F11" s="1473"/>
      <c r="G11" s="1473"/>
    </row>
    <row r="12" spans="1:7">
      <c r="A12" s="1442" t="s">
        <v>7386</v>
      </c>
      <c r="B12" s="1400" t="s">
        <v>4676</v>
      </c>
      <c r="C12" s="1400"/>
      <c r="D12" s="1401"/>
      <c r="E12" s="1561"/>
      <c r="F12" s="1474"/>
      <c r="G12" s="1474"/>
    </row>
    <row r="13" spans="1:7">
      <c r="A13" s="1444"/>
      <c r="B13" s="1405"/>
      <c r="C13" s="1405"/>
      <c r="D13" s="1406"/>
      <c r="E13" s="1562"/>
      <c r="F13" s="1475"/>
      <c r="G13" s="1475"/>
    </row>
    <row r="14" spans="1:7">
      <c r="A14" s="1409"/>
      <c r="B14" s="1410" t="s">
        <v>69</v>
      </c>
      <c r="C14" s="1410"/>
      <c r="D14" s="1409"/>
      <c r="E14" s="1563"/>
      <c r="F14" s="1476"/>
      <c r="G14" s="1477"/>
    </row>
    <row r="15" spans="1:7">
      <c r="A15" s="1446"/>
      <c r="B15" s="1385" t="s">
        <v>3461</v>
      </c>
      <c r="C15" s="1385"/>
      <c r="D15" s="1415"/>
      <c r="E15" s="1564"/>
      <c r="F15" s="1478"/>
      <c r="G15" s="1478"/>
    </row>
    <row r="16" spans="1:7">
      <c r="A16" s="1446"/>
      <c r="B16" s="1418"/>
      <c r="C16" s="1419"/>
      <c r="D16" s="1415"/>
      <c r="E16" s="1564"/>
      <c r="F16" s="1478"/>
      <c r="G16" s="1478"/>
    </row>
    <row r="17" spans="1:8">
      <c r="A17" s="1446"/>
      <c r="B17" s="1418" t="s">
        <v>2299</v>
      </c>
      <c r="C17" s="1419"/>
      <c r="D17" s="1415"/>
      <c r="E17" s="1564"/>
      <c r="F17" s="1478"/>
      <c r="G17" s="1478"/>
    </row>
    <row r="18" spans="1:8" ht="33" customHeight="1">
      <c r="A18" s="1446"/>
      <c r="B18" s="3117" t="s">
        <v>3565</v>
      </c>
      <c r="C18" s="3118"/>
      <c r="D18" s="1415"/>
      <c r="E18" s="1564"/>
      <c r="F18" s="1478"/>
      <c r="G18" s="1478"/>
    </row>
    <row r="19" spans="1:8">
      <c r="A19" s="1448"/>
      <c r="B19" s="1448"/>
      <c r="C19" s="1448"/>
      <c r="D19" s="1448"/>
      <c r="E19" s="1565"/>
      <c r="F19" s="1752"/>
      <c r="G19" s="1752"/>
    </row>
    <row r="20" spans="1:8">
      <c r="A20" s="1448"/>
      <c r="B20" s="1606"/>
      <c r="C20" s="1448"/>
      <c r="D20" s="1448"/>
      <c r="E20" s="1565"/>
      <c r="F20" s="1752"/>
      <c r="G20" s="1752"/>
    </row>
    <row r="21" spans="1:8" ht="42.75">
      <c r="A21" s="1451" t="s">
        <v>7566</v>
      </c>
      <c r="B21" s="1642" t="s">
        <v>6752</v>
      </c>
      <c r="C21" s="1588"/>
      <c r="D21" s="1588" t="s">
        <v>369</v>
      </c>
      <c r="E21" s="1771">
        <v>2</v>
      </c>
      <c r="F21" s="2649"/>
      <c r="G21" s="1901">
        <f>E21*F21</f>
        <v>0</v>
      </c>
    </row>
    <row r="22" spans="1:8">
      <c r="A22" s="1644"/>
      <c r="B22" s="1642"/>
      <c r="C22" s="1588"/>
      <c r="D22" s="1588"/>
      <c r="E22" s="1771"/>
      <c r="F22" s="2650"/>
      <c r="G22" s="1901"/>
    </row>
    <row r="23" spans="1:8" ht="42.75">
      <c r="A23" s="1451" t="s">
        <v>7567</v>
      </c>
      <c r="B23" s="1642" t="s">
        <v>6754</v>
      </c>
      <c r="C23" s="1645"/>
      <c r="D23" s="1645" t="s">
        <v>369</v>
      </c>
      <c r="E23" s="1771">
        <v>2</v>
      </c>
      <c r="F23" s="2649"/>
      <c r="G23" s="1901">
        <f>E23*F23</f>
        <v>0</v>
      </c>
    </row>
    <row r="24" spans="1:8">
      <c r="A24" s="1645"/>
      <c r="B24" s="1642"/>
      <c r="C24" s="1645"/>
      <c r="D24" s="1645"/>
      <c r="E24" s="1771"/>
      <c r="F24" s="2650"/>
      <c r="G24" s="1901"/>
    </row>
    <row r="25" spans="1:8">
      <c r="A25" s="1451" t="s">
        <v>7568</v>
      </c>
      <c r="B25" s="1646" t="s">
        <v>6756</v>
      </c>
      <c r="C25" s="1647"/>
      <c r="D25" s="1647" t="s">
        <v>3514</v>
      </c>
      <c r="E25" s="1771">
        <v>140</v>
      </c>
      <c r="F25" s="2649"/>
      <c r="G25" s="1901">
        <f>E25*F25</f>
        <v>0</v>
      </c>
    </row>
    <row r="26" spans="1:8">
      <c r="A26" s="1645"/>
      <c r="B26" s="1646"/>
      <c r="C26" s="1647"/>
      <c r="D26" s="1647"/>
      <c r="E26" s="1771"/>
      <c r="F26" s="2650"/>
      <c r="G26" s="1901"/>
    </row>
    <row r="27" spans="1:8">
      <c r="A27" s="1451" t="s">
        <v>7569</v>
      </c>
      <c r="B27" s="1646" t="s">
        <v>6758</v>
      </c>
      <c r="C27" s="1647"/>
      <c r="D27" s="1647" t="s">
        <v>3514</v>
      </c>
      <c r="E27" s="1771">
        <v>140</v>
      </c>
      <c r="F27" s="2649"/>
      <c r="G27" s="1901">
        <f>E27*F27</f>
        <v>0</v>
      </c>
    </row>
    <row r="28" spans="1:8">
      <c r="A28" s="1645"/>
      <c r="B28" s="1646"/>
      <c r="C28" s="1647"/>
      <c r="D28" s="1647"/>
      <c r="E28" s="1771"/>
      <c r="F28" s="2650"/>
      <c r="G28" s="1901"/>
    </row>
    <row r="29" spans="1:8" ht="28.5">
      <c r="A29" s="1451" t="s">
        <v>7570</v>
      </c>
      <c r="B29" s="1648" t="s">
        <v>6760</v>
      </c>
      <c r="C29" s="1588"/>
      <c r="D29" s="1588" t="s">
        <v>210</v>
      </c>
      <c r="E29" s="1771">
        <v>52</v>
      </c>
      <c r="F29" s="2649"/>
      <c r="G29" s="1901">
        <f>E29*F29</f>
        <v>0</v>
      </c>
    </row>
    <row r="30" spans="1:8">
      <c r="A30" s="1503"/>
      <c r="B30" s="1502"/>
      <c r="C30" s="1489"/>
      <c r="D30" s="1489"/>
      <c r="E30" s="1668"/>
      <c r="F30" s="1880"/>
      <c r="G30" s="1879"/>
    </row>
    <row r="31" spans="1:8" ht="15" thickBot="1">
      <c r="A31" s="1344" t="s">
        <v>7386</v>
      </c>
      <c r="B31" s="1431" t="s">
        <v>6750</v>
      </c>
      <c r="C31" s="1432" t="s">
        <v>2978</v>
      </c>
      <c r="D31" s="1432"/>
      <c r="E31" s="1572"/>
      <c r="F31" s="1519"/>
      <c r="G31" s="1520">
        <f>SUM(G21:G29)</f>
        <v>0</v>
      </c>
      <c r="H31" s="1448"/>
    </row>
    <row r="32" spans="1:8" ht="15" thickTop="1">
      <c r="A32" s="1580"/>
      <c r="B32" s="1601"/>
      <c r="C32" s="1580"/>
      <c r="D32" s="1580"/>
      <c r="E32" s="1773"/>
      <c r="F32" s="1602"/>
      <c r="G32" s="1602"/>
      <c r="H32" s="1448"/>
    </row>
    <row r="33" spans="1:7">
      <c r="A33" s="1448"/>
      <c r="B33" s="1448"/>
      <c r="C33" s="1448"/>
      <c r="D33" s="1448"/>
      <c r="E33" s="1565"/>
      <c r="F33" s="1752"/>
      <c r="G33" s="1752"/>
    </row>
  </sheetData>
  <sheetProtection formatRows="0"/>
  <protectedRanges>
    <protectedRange sqref="B25:B26" name="Cena_C25_1_1_1_2_1_1_1_1"/>
    <protectedRange sqref="B29" name="Cena_C25_1_1_1_2_1_2_1_1"/>
  </protectedRanges>
  <mergeCells count="1">
    <mergeCell ref="B18:C18"/>
  </mergeCells>
  <conditionalFormatting sqref="B21:B24">
    <cfRule type="cellIs" dxfId="13" priority="1" stopIfTrue="1" operator="equal">
      <formula>"?"</formula>
    </cfRule>
  </conditionalFormatting>
  <pageMargins left="0.7" right="0.7" top="0.75" bottom="0.75" header="0.3" footer="0.3"/>
  <pageSetup paperSize="9" scale="54" fitToHeight="0" orientation="portrait" horizontalDpi="4294967293"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41"/>
  <sheetViews>
    <sheetView view="pageBreakPreview" zoomScale="85" zoomScaleNormal="100" zoomScaleSheetLayoutView="85" workbookViewId="0">
      <selection activeCell="G21" sqref="G21"/>
    </sheetView>
  </sheetViews>
  <sheetFormatPr defaultColWidth="11" defaultRowHeight="14.25"/>
  <cols>
    <col min="1" max="1" width="16.42578125" style="1374" customWidth="1"/>
    <col min="2" max="2" width="73.85546875" style="1374" customWidth="1"/>
    <col min="3" max="3" width="14" style="1374" customWidth="1"/>
    <col min="4" max="4" width="11" style="1374"/>
    <col min="5" max="5" width="11" style="1469"/>
    <col min="6" max="6" width="16.7109375" style="1763" customWidth="1"/>
    <col min="7" max="7" width="20.7109375" style="1763" customWidth="1"/>
    <col min="8" max="16384" width="11" style="1374"/>
  </cols>
  <sheetData>
    <row r="1" spans="1:7">
      <c r="A1" s="1435" t="s">
        <v>8</v>
      </c>
      <c r="B1" s="1381" t="s">
        <v>9</v>
      </c>
      <c r="C1" s="1381"/>
      <c r="D1" s="1382"/>
      <c r="E1" s="1383"/>
      <c r="F1" s="1470"/>
      <c r="G1" s="1470"/>
    </row>
    <row r="2" spans="1:7">
      <c r="A2" s="1435" t="s">
        <v>130</v>
      </c>
      <c r="B2" s="491" t="str">
        <f>'NASLOVNA STRAN'!$C$30</f>
        <v>Gradnja stanovanjske soseske Dečkovo naselje - DN 10</v>
      </c>
      <c r="C2" s="1381"/>
      <c r="D2" s="1382"/>
      <c r="E2" s="1383"/>
      <c r="F2" s="1470"/>
      <c r="G2" s="1470"/>
    </row>
    <row r="3" spans="1:7">
      <c r="A3" s="1435" t="s">
        <v>131</v>
      </c>
      <c r="B3" s="1654">
        <f>'NASLOVNA STRAN'!$C$13</f>
        <v>0</v>
      </c>
      <c r="C3" s="1381"/>
      <c r="D3" s="1382"/>
      <c r="E3" s="1383"/>
      <c r="F3" s="1470"/>
      <c r="G3" s="1470"/>
    </row>
    <row r="4" spans="1:7">
      <c r="A4" s="1435"/>
      <c r="B4" s="1381"/>
      <c r="C4" s="1381"/>
      <c r="D4" s="1382"/>
      <c r="E4" s="1383"/>
      <c r="F4" s="1470"/>
      <c r="G4" s="1470"/>
    </row>
    <row r="5" spans="1:7">
      <c r="A5" s="1437" t="s">
        <v>72</v>
      </c>
      <c r="B5" s="1387" t="s">
        <v>6311</v>
      </c>
      <c r="C5" s="1387"/>
      <c r="D5" s="1388"/>
      <c r="E5" s="1389"/>
      <c r="F5" s="1471"/>
      <c r="G5" s="1471"/>
    </row>
    <row r="6" spans="1:7">
      <c r="A6" s="1435"/>
      <c r="B6" s="1381"/>
      <c r="C6" s="1381"/>
      <c r="D6" s="1382"/>
      <c r="E6" s="1435"/>
      <c r="F6" s="1384"/>
      <c r="G6" s="1384"/>
    </row>
    <row r="7" spans="1:7">
      <c r="A7" s="1437" t="s">
        <v>121</v>
      </c>
      <c r="B7" s="1387" t="s">
        <v>6761</v>
      </c>
      <c r="C7" s="1387"/>
      <c r="D7" s="1388"/>
      <c r="E7" s="1389"/>
      <c r="F7" s="1471"/>
      <c r="G7" s="1471"/>
    </row>
    <row r="8" spans="1:7">
      <c r="A8" s="1435"/>
      <c r="B8" s="1381"/>
      <c r="C8" s="1381"/>
      <c r="D8" s="1382"/>
      <c r="E8" s="1383"/>
      <c r="F8" s="1470"/>
      <c r="G8" s="1470"/>
    </row>
    <row r="9" spans="1:7">
      <c r="A9" s="1435"/>
      <c r="B9" s="1381"/>
      <c r="C9" s="1381"/>
      <c r="D9" s="1382"/>
      <c r="E9" s="1383"/>
      <c r="F9" s="1470"/>
      <c r="G9" s="1470"/>
    </row>
    <row r="10" spans="1:7" ht="42.75">
      <c r="A10" s="1439" t="s">
        <v>132</v>
      </c>
      <c r="B10" s="1392" t="s">
        <v>133</v>
      </c>
      <c r="C10" s="1393" t="s">
        <v>134</v>
      </c>
      <c r="D10" s="1394" t="s">
        <v>140</v>
      </c>
      <c r="E10" s="1395" t="s">
        <v>136</v>
      </c>
      <c r="F10" s="1472" t="s">
        <v>237</v>
      </c>
      <c r="G10" s="1472" t="s">
        <v>238</v>
      </c>
    </row>
    <row r="11" spans="1:7">
      <c r="A11" s="1381"/>
      <c r="B11" s="1381"/>
      <c r="C11" s="1381"/>
      <c r="D11" s="1382"/>
      <c r="E11" s="1397"/>
      <c r="F11" s="1473"/>
      <c r="G11" s="1473"/>
    </row>
    <row r="12" spans="1:7">
      <c r="A12" s="1442" t="s">
        <v>7387</v>
      </c>
      <c r="B12" s="1400" t="s">
        <v>4676</v>
      </c>
      <c r="C12" s="1400"/>
      <c r="D12" s="1401"/>
      <c r="E12" s="1402"/>
      <c r="F12" s="1474"/>
      <c r="G12" s="1474"/>
    </row>
    <row r="13" spans="1:7">
      <c r="A13" s="1444"/>
      <c r="B13" s="1405"/>
      <c r="C13" s="1405"/>
      <c r="D13" s="1406"/>
      <c r="E13" s="1407"/>
      <c r="F13" s="1475"/>
      <c r="G13" s="1475"/>
    </row>
    <row r="14" spans="1:7">
      <c r="A14" s="1409"/>
      <c r="B14" s="1410" t="s">
        <v>71</v>
      </c>
      <c r="C14" s="1410"/>
      <c r="D14" s="1409"/>
      <c r="E14" s="1411"/>
      <c r="F14" s="1476"/>
      <c r="G14" s="1477"/>
    </row>
    <row r="15" spans="1:7">
      <c r="A15" s="1446"/>
      <c r="B15" s="1385" t="s">
        <v>3461</v>
      </c>
      <c r="C15" s="1385"/>
      <c r="D15" s="1415"/>
      <c r="E15" s="1416"/>
      <c r="F15" s="1478"/>
      <c r="G15" s="1478"/>
    </row>
    <row r="16" spans="1:7">
      <c r="A16" s="1446"/>
      <c r="B16" s="1418"/>
      <c r="C16" s="1419"/>
      <c r="D16" s="1415"/>
      <c r="E16" s="1416"/>
      <c r="F16" s="1478"/>
      <c r="G16" s="1478"/>
    </row>
    <row r="17" spans="1:7">
      <c r="A17" s="1446"/>
      <c r="B17" s="1418" t="s">
        <v>2299</v>
      </c>
      <c r="C17" s="1419"/>
      <c r="D17" s="1415"/>
      <c r="E17" s="1416"/>
      <c r="F17" s="1478"/>
      <c r="G17" s="1478"/>
    </row>
    <row r="18" spans="1:7" ht="52.15" customHeight="1">
      <c r="A18" s="1446"/>
      <c r="B18" s="3117" t="s">
        <v>3565</v>
      </c>
      <c r="C18" s="3118"/>
      <c r="D18" s="1415"/>
      <c r="E18" s="1416"/>
      <c r="F18" s="1478"/>
      <c r="G18" s="1478"/>
    </row>
    <row r="19" spans="1:7">
      <c r="A19" s="1448"/>
      <c r="B19" s="1448"/>
      <c r="C19" s="1448"/>
      <c r="D19" s="1448"/>
      <c r="E19" s="1450"/>
      <c r="F19" s="1752"/>
      <c r="G19" s="1752"/>
    </row>
    <row r="20" spans="1:7">
      <c r="A20" s="1448"/>
      <c r="B20" s="1653"/>
      <c r="C20" s="1448"/>
      <c r="D20" s="1448"/>
      <c r="E20" s="1450"/>
      <c r="F20" s="1752"/>
      <c r="G20" s="1752"/>
    </row>
    <row r="21" spans="1:7" ht="361.9" customHeight="1">
      <c r="A21" s="1451" t="s">
        <v>7571</v>
      </c>
      <c r="B21" s="1418" t="s">
        <v>6763</v>
      </c>
      <c r="C21" s="1457"/>
      <c r="D21" s="1457" t="s">
        <v>210</v>
      </c>
      <c r="E21" s="1418">
        <v>8</v>
      </c>
      <c r="F21" s="2610"/>
      <c r="G21" s="1879">
        <f t="shared" ref="G21:G24" si="0">E21*F21</f>
        <v>0</v>
      </c>
    </row>
    <row r="22" spans="1:7" ht="128.25">
      <c r="A22" s="1425"/>
      <c r="B22" s="1418" t="s">
        <v>6764</v>
      </c>
      <c r="C22" s="1457"/>
      <c r="D22" s="1457"/>
      <c r="E22" s="1418"/>
      <c r="F22" s="2611"/>
      <c r="G22" s="1879"/>
    </row>
    <row r="23" spans="1:7">
      <c r="A23" s="1425"/>
      <c r="B23" s="1418"/>
      <c r="C23" s="1457"/>
      <c r="D23" s="1457"/>
      <c r="E23" s="1418"/>
      <c r="F23" s="2611"/>
      <c r="G23" s="1879"/>
    </row>
    <row r="24" spans="1:7" ht="142.5">
      <c r="A24" s="1451" t="s">
        <v>7572</v>
      </c>
      <c r="B24" s="1418" t="s">
        <v>6766</v>
      </c>
      <c r="C24" s="1457"/>
      <c r="D24" s="1457" t="s">
        <v>210</v>
      </c>
      <c r="E24" s="1418">
        <v>8</v>
      </c>
      <c r="F24" s="2610"/>
      <c r="G24" s="1879">
        <f t="shared" si="0"/>
        <v>0</v>
      </c>
    </row>
    <row r="25" spans="1:7">
      <c r="A25" s="1425"/>
      <c r="B25" s="1418"/>
      <c r="C25" s="1457"/>
      <c r="D25" s="1457"/>
      <c r="E25" s="1418"/>
      <c r="F25" s="1879"/>
      <c r="G25" s="1879"/>
    </row>
    <row r="26" spans="1:7">
      <c r="A26" s="1459" t="s">
        <v>7573</v>
      </c>
      <c r="B26" s="1639" t="s">
        <v>6768</v>
      </c>
      <c r="C26" s="1457"/>
      <c r="D26" s="1457" t="s">
        <v>369</v>
      </c>
      <c r="E26" s="3121" t="s">
        <v>6454</v>
      </c>
      <c r="F26" s="3122"/>
      <c r="G26" s="1879"/>
    </row>
    <row r="27" spans="1:7">
      <c r="A27" s="1425"/>
      <c r="B27" s="1639"/>
      <c r="C27" s="1457"/>
      <c r="D27" s="1457"/>
      <c r="E27" s="1457"/>
      <c r="F27" s="1879"/>
      <c r="G27" s="1879"/>
    </row>
    <row r="28" spans="1:7">
      <c r="A28" s="1459" t="s">
        <v>7574</v>
      </c>
      <c r="B28" s="1418" t="s">
        <v>6770</v>
      </c>
      <c r="C28" s="1457"/>
      <c r="D28" s="1457" t="s">
        <v>369</v>
      </c>
      <c r="E28" s="3121" t="s">
        <v>6454</v>
      </c>
      <c r="F28" s="3122"/>
      <c r="G28" s="1879"/>
    </row>
    <row r="29" spans="1:7">
      <c r="A29" s="1425"/>
      <c r="B29" s="1418"/>
      <c r="C29" s="1457"/>
      <c r="D29" s="1457"/>
      <c r="E29" s="1457"/>
      <c r="F29" s="1879"/>
      <c r="G29" s="1879"/>
    </row>
    <row r="30" spans="1:7">
      <c r="A30" s="1459" t="s">
        <v>7575</v>
      </c>
      <c r="B30" s="1639" t="s">
        <v>6772</v>
      </c>
      <c r="C30" s="1457"/>
      <c r="D30" s="1457" t="s">
        <v>369</v>
      </c>
      <c r="E30" s="3121" t="s">
        <v>6454</v>
      </c>
      <c r="F30" s="3122"/>
      <c r="G30" s="1879"/>
    </row>
    <row r="31" spans="1:7">
      <c r="A31" s="1425"/>
      <c r="B31" s="1639"/>
      <c r="C31" s="1457"/>
      <c r="D31" s="1457"/>
      <c r="E31" s="1457"/>
      <c r="F31" s="1879"/>
      <c r="G31" s="1879"/>
    </row>
    <row r="32" spans="1:7">
      <c r="A32" s="1459" t="s">
        <v>7576</v>
      </c>
      <c r="B32" s="1418" t="s">
        <v>6774</v>
      </c>
      <c r="C32" s="1457"/>
      <c r="D32" s="1457" t="s">
        <v>369</v>
      </c>
      <c r="E32" s="3121" t="s">
        <v>6454</v>
      </c>
      <c r="F32" s="3122"/>
      <c r="G32" s="1879"/>
    </row>
    <row r="33" spans="1:8">
      <c r="A33" s="1425"/>
      <c r="B33" s="1418"/>
      <c r="C33" s="1457"/>
      <c r="D33" s="1457"/>
      <c r="E33" s="1457"/>
      <c r="F33" s="1879"/>
      <c r="G33" s="1879"/>
    </row>
    <row r="34" spans="1:8">
      <c r="A34" s="1459" t="s">
        <v>7577</v>
      </c>
      <c r="B34" s="1639" t="s">
        <v>6776</v>
      </c>
      <c r="C34" s="1457"/>
      <c r="D34" s="1457" t="s">
        <v>369</v>
      </c>
      <c r="E34" s="3121" t="s">
        <v>6454</v>
      </c>
      <c r="F34" s="3122"/>
      <c r="G34" s="1879"/>
    </row>
    <row r="35" spans="1:8">
      <c r="A35" s="1503"/>
      <c r="B35" s="1502"/>
      <c r="C35" s="1489"/>
      <c r="D35" s="1489"/>
      <c r="E35" s="1500"/>
      <c r="F35" s="1880"/>
      <c r="G35" s="1879"/>
    </row>
    <row r="36" spans="1:8" ht="30.6" customHeight="1" thickBot="1">
      <c r="A36" s="1344" t="s">
        <v>7387</v>
      </c>
      <c r="B36" s="1431" t="s">
        <v>6761</v>
      </c>
      <c r="C36" s="1432" t="s">
        <v>2978</v>
      </c>
      <c r="D36" s="1432"/>
      <c r="E36" s="1433"/>
      <c r="F36" s="1519"/>
      <c r="G36" s="1520">
        <f>SUM(G21:G34)</f>
        <v>0</v>
      </c>
      <c r="H36" s="1448"/>
    </row>
    <row r="37" spans="1:8" ht="15" thickTop="1">
      <c r="A37" s="1580"/>
      <c r="B37" s="1601"/>
      <c r="C37" s="1580"/>
      <c r="D37" s="1580"/>
      <c r="E37" s="1601"/>
      <c r="F37" s="1602"/>
      <c r="G37" s="1602"/>
      <c r="H37" s="1448"/>
    </row>
    <row r="38" spans="1:8">
      <c r="A38" s="1448"/>
      <c r="B38" s="1467"/>
      <c r="C38" s="1453"/>
      <c r="D38" s="1453"/>
      <c r="E38" s="1467"/>
      <c r="F38" s="1574"/>
      <c r="G38" s="1466"/>
    </row>
    <row r="39" spans="1:8">
      <c r="A39" s="1448"/>
      <c r="B39" s="1448"/>
      <c r="C39" s="1448"/>
      <c r="D39" s="1448"/>
      <c r="E39" s="1450"/>
      <c r="F39" s="1752"/>
      <c r="G39" s="1752"/>
    </row>
    <row r="40" spans="1:8">
      <c r="A40" s="1448"/>
      <c r="B40" s="1448"/>
      <c r="C40" s="1448"/>
      <c r="D40" s="1448"/>
      <c r="E40" s="1450"/>
      <c r="F40" s="1752"/>
      <c r="G40" s="1752"/>
    </row>
    <row r="41" spans="1:8">
      <c r="A41" s="1448"/>
      <c r="B41" s="1448"/>
      <c r="C41" s="1448"/>
      <c r="D41" s="1448"/>
      <c r="E41" s="1450"/>
      <c r="F41" s="1752"/>
      <c r="G41" s="1752"/>
    </row>
  </sheetData>
  <sheetProtection formatRows="0"/>
  <mergeCells count="6">
    <mergeCell ref="E34:F34"/>
    <mergeCell ref="B18:C18"/>
    <mergeCell ref="E26:F26"/>
    <mergeCell ref="E28:F28"/>
    <mergeCell ref="E30:F30"/>
    <mergeCell ref="E32:F32"/>
  </mergeCells>
  <pageMargins left="0.7" right="0.7" top="0.75" bottom="0.75" header="0.3" footer="0.3"/>
  <pageSetup paperSize="9" scale="54" fitToHeight="0" orientation="portrait" horizontalDpi="4294967293"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04"/>
  <sheetViews>
    <sheetView view="pageBreakPreview" topLeftCell="A22" zoomScale="85" zoomScaleNormal="100" zoomScaleSheetLayoutView="85" workbookViewId="0">
      <selection activeCell="B7" sqref="B7"/>
    </sheetView>
  </sheetViews>
  <sheetFormatPr defaultColWidth="11" defaultRowHeight="14.25"/>
  <cols>
    <col min="1" max="1" width="15.42578125" style="1375" customWidth="1"/>
    <col min="2" max="2" width="85" style="1376" customWidth="1"/>
    <col min="3" max="3" width="16.5703125" style="1376" customWidth="1"/>
    <col min="4" max="4" width="34.5703125" style="1377" customWidth="1"/>
    <col min="5" max="5" width="12.28515625" style="1378" customWidth="1"/>
    <col min="6" max="6" width="14.7109375" style="1379" customWidth="1"/>
    <col min="7" max="7" width="19.42578125" style="1379" customWidth="1"/>
    <col min="8" max="8" width="14.7109375" style="1317" customWidth="1"/>
    <col min="9" max="16384" width="11" style="1317"/>
  </cols>
  <sheetData>
    <row r="1" spans="1:7">
      <c r="A1" s="1312" t="s">
        <v>8</v>
      </c>
      <c r="B1" s="1313" t="s">
        <v>9</v>
      </c>
      <c r="C1" s="1313"/>
      <c r="D1" s="1314"/>
      <c r="E1" s="1315"/>
      <c r="F1" s="1316"/>
      <c r="G1" s="1316"/>
    </row>
    <row r="2" spans="1:7">
      <c r="A2" s="1318" t="s">
        <v>130</v>
      </c>
      <c r="B2" s="491" t="str">
        <f>'NASLOVNA STRAN'!$C$30</f>
        <v>Gradnja stanovanjske soseske Dečkovo naselje - DN 10</v>
      </c>
      <c r="C2" s="1313"/>
      <c r="D2" s="1314"/>
      <c r="E2" s="1315"/>
      <c r="F2" s="1316"/>
      <c r="G2" s="1316"/>
    </row>
    <row r="3" spans="1:7">
      <c r="A3" s="1312" t="s">
        <v>131</v>
      </c>
      <c r="B3" s="1654">
        <f>'NASLOVNA STRAN'!$C$13</f>
        <v>0</v>
      </c>
      <c r="C3" s="1313"/>
      <c r="D3" s="1314"/>
      <c r="E3" s="1315"/>
      <c r="F3" s="1316"/>
      <c r="G3" s="1316"/>
    </row>
    <row r="4" spans="1:7">
      <c r="A4" s="1312"/>
      <c r="B4" s="1313"/>
      <c r="C4" s="1313"/>
      <c r="D4" s="1314"/>
      <c r="E4" s="1315"/>
      <c r="F4" s="1316"/>
      <c r="G4" s="1316"/>
    </row>
    <row r="5" spans="1:7">
      <c r="A5" s="1312"/>
      <c r="B5" s="1313"/>
      <c r="C5" s="1313"/>
      <c r="D5" s="1314"/>
      <c r="E5" s="1315"/>
      <c r="F5" s="1316"/>
      <c r="G5" s="1316"/>
    </row>
    <row r="6" spans="1:7">
      <c r="A6" s="1312"/>
      <c r="B6" s="1313"/>
      <c r="C6" s="1313"/>
      <c r="D6" s="1314"/>
      <c r="E6" s="1315"/>
      <c r="F6" s="1316"/>
      <c r="G6" s="1316"/>
    </row>
    <row r="7" spans="1:7">
      <c r="A7" s="1312"/>
      <c r="B7" s="1313"/>
      <c r="C7" s="1313"/>
      <c r="D7" s="1314"/>
      <c r="E7" s="1315"/>
      <c r="F7" s="1316"/>
      <c r="G7" s="1316"/>
    </row>
    <row r="8" spans="1:7">
      <c r="A8" s="1312"/>
      <c r="B8" s="1313"/>
      <c r="C8" s="1313"/>
      <c r="D8" s="1314"/>
      <c r="E8" s="1315"/>
      <c r="F8" s="1316"/>
      <c r="G8" s="1316"/>
    </row>
    <row r="9" spans="1:7" ht="27" customHeight="1">
      <c r="A9" s="1319" t="s">
        <v>72</v>
      </c>
      <c r="B9" s="1320" t="s">
        <v>6311</v>
      </c>
      <c r="C9" s="1321"/>
      <c r="D9" s="1322"/>
      <c r="E9" s="1323"/>
      <c r="F9" s="1324"/>
      <c r="G9" s="1324"/>
    </row>
    <row r="10" spans="1:7">
      <c r="A10" s="1312"/>
      <c r="B10" s="1313"/>
      <c r="C10" s="1313"/>
      <c r="D10" s="1314"/>
      <c r="E10" s="1312"/>
      <c r="F10" s="1325"/>
      <c r="G10" s="1325"/>
    </row>
    <row r="11" spans="1:7">
      <c r="A11" s="1312"/>
      <c r="B11" s="1313"/>
      <c r="C11" s="1313"/>
      <c r="D11" s="1314"/>
      <c r="E11" s="1312"/>
      <c r="F11" s="1325"/>
      <c r="G11" s="1325"/>
    </row>
    <row r="12" spans="1:7">
      <c r="A12" s="1312"/>
      <c r="B12" s="1313"/>
      <c r="C12" s="1313"/>
      <c r="D12" s="1314"/>
      <c r="E12" s="1312"/>
      <c r="F12" s="1325"/>
      <c r="G12" s="1325"/>
    </row>
    <row r="13" spans="1:7">
      <c r="A13" s="1312"/>
      <c r="B13" s="1313"/>
      <c r="C13" s="1313"/>
      <c r="D13" s="1314"/>
      <c r="E13" s="1312"/>
      <c r="F13" s="1325"/>
      <c r="G13" s="1325"/>
    </row>
    <row r="14" spans="1:7">
      <c r="A14" s="1312"/>
      <c r="B14" s="1313"/>
      <c r="C14" s="1313"/>
      <c r="D14" s="1314"/>
      <c r="E14" s="1312"/>
      <c r="F14" s="1325"/>
      <c r="G14" s="1325"/>
    </row>
    <row r="15" spans="1:7">
      <c r="A15" s="1312"/>
      <c r="B15" s="1313"/>
      <c r="C15" s="1313"/>
      <c r="D15" s="1314"/>
      <c r="E15" s="1312"/>
      <c r="F15" s="1325"/>
      <c r="G15" s="1325"/>
    </row>
    <row r="16" spans="1:7">
      <c r="A16" s="1312"/>
      <c r="B16" s="1313"/>
      <c r="C16" s="1313"/>
      <c r="D16" s="1314"/>
      <c r="E16" s="1312"/>
      <c r="F16" s="1325"/>
      <c r="G16" s="1325"/>
    </row>
    <row r="17" spans="1:7" s="1331" customFormat="1" ht="30.4" customHeight="1">
      <c r="A17" s="1326" t="s">
        <v>7578</v>
      </c>
      <c r="B17" s="1327" t="s">
        <v>4933</v>
      </c>
      <c r="C17" s="1328"/>
      <c r="D17" s="1329" t="s">
        <v>3449</v>
      </c>
      <c r="E17" s="1330"/>
      <c r="F17" s="1330"/>
      <c r="G17" s="1330"/>
    </row>
    <row r="18" spans="1:7">
      <c r="A18" s="1312"/>
      <c r="B18" s="1313"/>
      <c r="C18" s="1313"/>
      <c r="D18" s="1314"/>
      <c r="E18" s="1315"/>
      <c r="F18" s="1316"/>
      <c r="G18" s="1316"/>
    </row>
    <row r="19" spans="1:7">
      <c r="A19" s="1312"/>
      <c r="B19" s="1313"/>
      <c r="C19" s="1313"/>
      <c r="D19" s="1314"/>
      <c r="E19" s="1315"/>
      <c r="F19" s="1316"/>
      <c r="G19" s="1316"/>
    </row>
    <row r="20" spans="1:7" ht="16.5">
      <c r="A20" s="1312"/>
      <c r="B20" s="3108" t="s">
        <v>3222</v>
      </c>
      <c r="C20" s="3109"/>
      <c r="D20" s="3109"/>
      <c r="E20" s="1315"/>
      <c r="F20" s="1316"/>
      <c r="G20" s="1316"/>
    </row>
    <row r="21" spans="1:7" ht="70.900000000000006" customHeight="1">
      <c r="A21" s="1312"/>
      <c r="B21" s="3110" t="s">
        <v>6313</v>
      </c>
      <c r="C21" s="3110"/>
      <c r="D21" s="3110"/>
      <c r="E21" s="1315"/>
      <c r="F21" s="1316"/>
      <c r="G21" s="1316"/>
    </row>
    <row r="22" spans="1:7" ht="62.45" customHeight="1">
      <c r="A22" s="1312"/>
      <c r="B22" s="3111" t="s">
        <v>3223</v>
      </c>
      <c r="C22" s="3112"/>
      <c r="D22" s="3112"/>
      <c r="E22" s="1315"/>
      <c r="F22" s="1316"/>
      <c r="G22" s="1316"/>
    </row>
    <row r="23" spans="1:7" ht="16.5">
      <c r="A23" s="1312"/>
      <c r="B23" s="3111"/>
      <c r="C23" s="3112"/>
      <c r="D23" s="3112"/>
      <c r="E23" s="1315"/>
      <c r="F23" s="1316"/>
      <c r="G23" s="1316"/>
    </row>
    <row r="24" spans="1:7" ht="16.5">
      <c r="A24" s="1312"/>
      <c r="B24" s="3108" t="s">
        <v>3450</v>
      </c>
      <c r="C24" s="3109"/>
      <c r="D24" s="3109"/>
      <c r="E24" s="1315"/>
      <c r="F24" s="1316"/>
      <c r="G24" s="1316"/>
    </row>
    <row r="25" spans="1:7" ht="28.9" customHeight="1">
      <c r="A25" s="1312"/>
      <c r="B25" s="3106" t="s">
        <v>3451</v>
      </c>
      <c r="C25" s="3107"/>
      <c r="D25" s="3107"/>
      <c r="E25" s="1315"/>
      <c r="F25" s="1316"/>
      <c r="G25" s="1316"/>
    </row>
    <row r="26" spans="1:7" ht="30" customHeight="1">
      <c r="A26" s="1312"/>
      <c r="B26" s="3106" t="s">
        <v>3452</v>
      </c>
      <c r="C26" s="3107"/>
      <c r="D26" s="3107"/>
      <c r="E26" s="1315"/>
      <c r="F26" s="1316"/>
      <c r="G26" s="1316"/>
    </row>
    <row r="27" spans="1:7" ht="46.15" customHeight="1">
      <c r="A27" s="1312"/>
      <c r="B27" s="3106" t="s">
        <v>3453</v>
      </c>
      <c r="C27" s="3107"/>
      <c r="D27" s="3107"/>
      <c r="E27" s="1315"/>
      <c r="F27" s="1316"/>
      <c r="G27" s="1316"/>
    </row>
    <row r="28" spans="1:7" ht="16.5">
      <c r="A28" s="1312"/>
      <c r="B28" s="3106"/>
      <c r="C28" s="3107"/>
      <c r="D28" s="3107"/>
      <c r="E28" s="1315"/>
      <c r="F28" s="1316"/>
      <c r="G28" s="1316"/>
    </row>
    <row r="29" spans="1:7">
      <c r="A29" s="1312"/>
      <c r="B29" s="1313"/>
      <c r="C29" s="1313"/>
      <c r="D29" s="1332"/>
      <c r="E29" s="1315"/>
      <c r="F29" s="1316"/>
      <c r="G29" s="1316"/>
    </row>
    <row r="30" spans="1:7" ht="15" customHeight="1">
      <c r="A30" s="1333" t="s">
        <v>7579</v>
      </c>
      <c r="B30" s="1334" t="s">
        <v>55</v>
      </c>
      <c r="C30" s="1335"/>
      <c r="D30" s="1655">
        <f>'D.1_Instal.material blok B9'!G108</f>
        <v>0</v>
      </c>
      <c r="E30" s="1315"/>
      <c r="F30" s="1316"/>
      <c r="G30" s="1316"/>
    </row>
    <row r="31" spans="1:7" ht="15" customHeight="1">
      <c r="A31" s="1337"/>
      <c r="B31" s="1335"/>
      <c r="C31" s="1335"/>
      <c r="D31" s="1655"/>
      <c r="E31" s="1315"/>
      <c r="F31" s="1316"/>
      <c r="G31" s="1316"/>
    </row>
    <row r="32" spans="1:7" ht="15" customHeight="1">
      <c r="A32" s="1333" t="s">
        <v>7580</v>
      </c>
      <c r="B32" s="1334" t="s">
        <v>57</v>
      </c>
      <c r="C32" s="1335"/>
      <c r="D32" s="1655">
        <f>'D.2_Svetilke blok B9'!G41</f>
        <v>0</v>
      </c>
      <c r="E32" s="1315"/>
      <c r="F32" s="1316"/>
      <c r="G32" s="1316"/>
    </row>
    <row r="33" spans="1:7" ht="15" customHeight="1">
      <c r="A33" s="1337"/>
      <c r="B33" s="1335"/>
      <c r="C33" s="1335"/>
      <c r="D33" s="1655"/>
      <c r="E33" s="1315"/>
      <c r="F33" s="1316"/>
      <c r="G33" s="1316"/>
    </row>
    <row r="34" spans="1:7" ht="15" customHeight="1">
      <c r="A34" s="1333" t="s">
        <v>7581</v>
      </c>
      <c r="B34" s="1334" t="s">
        <v>6318</v>
      </c>
      <c r="C34" s="1335"/>
      <c r="D34" s="1655">
        <f>'D.3_Razdelilniki blok B9'!G127</f>
        <v>0</v>
      </c>
      <c r="E34" s="1315"/>
      <c r="F34" s="1316"/>
      <c r="G34" s="1316"/>
    </row>
    <row r="35" spans="1:7" ht="15" customHeight="1">
      <c r="A35" s="1337"/>
      <c r="B35" s="1335"/>
      <c r="C35" s="1335"/>
      <c r="D35" s="1655"/>
      <c r="E35" s="1315"/>
      <c r="F35" s="1316"/>
      <c r="G35" s="1316"/>
    </row>
    <row r="36" spans="1:7" ht="15" customHeight="1">
      <c r="A36" s="1333" t="s">
        <v>7582</v>
      </c>
      <c r="B36" s="1334" t="s">
        <v>61</v>
      </c>
      <c r="C36" s="1335"/>
      <c r="D36" s="1655">
        <f>'D.4_MERILNE PMO OMARE blok B9'!G57</f>
        <v>0</v>
      </c>
      <c r="E36" s="1315"/>
      <c r="F36" s="1316"/>
      <c r="G36" s="1316"/>
    </row>
    <row r="37" spans="1:7" ht="15" customHeight="1">
      <c r="A37" s="1337"/>
      <c r="B37" s="1335"/>
      <c r="C37" s="1335"/>
      <c r="D37" s="1655"/>
      <c r="E37" s="1315"/>
      <c r="F37" s="1316"/>
      <c r="G37" s="1316"/>
    </row>
    <row r="38" spans="1:7" ht="15" customHeight="1">
      <c r="A38" s="1333" t="s">
        <v>7583</v>
      </c>
      <c r="B38" s="1334" t="s">
        <v>63</v>
      </c>
      <c r="C38" s="1335"/>
      <c r="D38" s="1655">
        <f>'D.5_STRELOVOD blok B9'!G53</f>
        <v>0</v>
      </c>
      <c r="E38" s="1315"/>
      <c r="F38" s="1316"/>
      <c r="G38" s="1316"/>
    </row>
    <row r="39" spans="1:7" ht="15" customHeight="1">
      <c r="A39" s="1338"/>
      <c r="B39" s="1317"/>
      <c r="C39" s="1335"/>
      <c r="D39" s="1655"/>
      <c r="E39" s="1315"/>
      <c r="F39" s="1316"/>
      <c r="G39" s="1316"/>
    </row>
    <row r="40" spans="1:7" ht="15" customHeight="1">
      <c r="A40" s="1333" t="s">
        <v>7584</v>
      </c>
      <c r="B40" s="1317" t="s">
        <v>64</v>
      </c>
      <c r="C40" s="1335"/>
      <c r="D40" s="1655">
        <f>'D.6_TELEFONIJA blok B9'!G72</f>
        <v>0</v>
      </c>
      <c r="E40" s="1315"/>
      <c r="F40" s="1316"/>
      <c r="G40" s="1316"/>
    </row>
    <row r="41" spans="1:7" ht="15" customHeight="1">
      <c r="A41" s="1338"/>
      <c r="B41" s="1317"/>
      <c r="C41" s="1335"/>
      <c r="D41" s="1655"/>
      <c r="E41" s="1315"/>
      <c r="F41" s="1316"/>
      <c r="G41" s="1316"/>
    </row>
    <row r="42" spans="1:7" ht="15" customHeight="1">
      <c r="A42" s="1333" t="s">
        <v>7585</v>
      </c>
      <c r="B42" s="1317" t="s">
        <v>6323</v>
      </c>
      <c r="C42" s="1335"/>
      <c r="D42" s="1655">
        <f>'D.7_SAS blok B9'!G37</f>
        <v>0</v>
      </c>
      <c r="E42" s="1315"/>
      <c r="F42" s="1316"/>
      <c r="G42" s="1316"/>
    </row>
    <row r="43" spans="1:7" ht="15" customHeight="1">
      <c r="A43" s="1338"/>
      <c r="B43" s="1317"/>
      <c r="C43" s="1335"/>
      <c r="D43" s="1655"/>
      <c r="E43" s="1315"/>
      <c r="F43" s="1316"/>
      <c r="G43" s="1316"/>
    </row>
    <row r="44" spans="1:7" ht="15" customHeight="1">
      <c r="A44" s="1333" t="s">
        <v>7586</v>
      </c>
      <c r="B44" s="1317" t="s">
        <v>66</v>
      </c>
      <c r="C44" s="1335"/>
      <c r="D44" s="1655">
        <f>'D.8_DOMOFONI blok B9'!G51</f>
        <v>0</v>
      </c>
      <c r="E44" s="1315"/>
      <c r="F44" s="1316"/>
      <c r="G44" s="1316"/>
    </row>
    <row r="45" spans="1:7" ht="15" customHeight="1">
      <c r="A45" s="1338"/>
      <c r="B45" s="1317"/>
      <c r="C45" s="1335"/>
      <c r="D45" s="1655"/>
      <c r="E45" s="1315"/>
      <c r="F45" s="1316"/>
      <c r="G45" s="1316"/>
    </row>
    <row r="46" spans="1:7" ht="15" customHeight="1">
      <c r="A46" s="1333" t="s">
        <v>7587</v>
      </c>
      <c r="B46" s="1334" t="s">
        <v>67</v>
      </c>
      <c r="C46" s="1335"/>
      <c r="D46" s="1655">
        <f>'D.9_JAVLJANJE POŽARA blok B9'!G71</f>
        <v>0</v>
      </c>
      <c r="E46" s="1315"/>
      <c r="F46" s="1316"/>
      <c r="G46" s="1316"/>
    </row>
    <row r="47" spans="1:7" ht="15" customHeight="1">
      <c r="A47" s="1338"/>
      <c r="B47" s="1334"/>
      <c r="C47" s="1335"/>
      <c r="D47" s="1655"/>
      <c r="E47" s="1315"/>
      <c r="F47" s="1316"/>
      <c r="G47" s="1316"/>
    </row>
    <row r="48" spans="1:7" ht="15" customHeight="1">
      <c r="A48" s="1333" t="s">
        <v>7588</v>
      </c>
      <c r="B48" s="1334" t="s">
        <v>69</v>
      </c>
      <c r="C48" s="1335"/>
      <c r="D48" s="1655">
        <f>'D.10_ZAJEM ŠTEVCEV blok B9'!G31</f>
        <v>0</v>
      </c>
      <c r="E48" s="1315"/>
      <c r="F48" s="1316"/>
      <c r="G48" s="1316"/>
    </row>
    <row r="49" spans="1:7" ht="15" customHeight="1">
      <c r="A49" s="1338"/>
      <c r="B49" s="1334"/>
      <c r="C49" s="1335"/>
      <c r="D49" s="1655"/>
      <c r="E49" s="1315"/>
      <c r="F49" s="1316"/>
      <c r="G49" s="1316"/>
    </row>
    <row r="50" spans="1:7" ht="15" customHeight="1">
      <c r="A50" s="1333" t="s">
        <v>7589</v>
      </c>
      <c r="B50" s="1334" t="s">
        <v>71</v>
      </c>
      <c r="C50" s="1335"/>
      <c r="D50" s="1655">
        <f>'D.11_SESTRSKI KLIC blok B9'!G36</f>
        <v>0</v>
      </c>
      <c r="E50" s="1315"/>
      <c r="F50" s="1316"/>
      <c r="G50" s="1316"/>
    </row>
    <row r="51" spans="1:7">
      <c r="A51" s="1312"/>
      <c r="B51" s="1313"/>
      <c r="C51" s="1313"/>
      <c r="D51" s="1332"/>
      <c r="E51" s="1315"/>
      <c r="F51" s="1316"/>
      <c r="G51" s="1316"/>
    </row>
    <row r="52" spans="1:7" s="1343" customFormat="1">
      <c r="A52" s="1339"/>
      <c r="B52" s="1340"/>
      <c r="C52" s="1340"/>
      <c r="D52" s="1341"/>
      <c r="E52" s="1342"/>
      <c r="F52" s="1342"/>
      <c r="G52" s="1342"/>
    </row>
    <row r="53" spans="1:7" s="1343" customFormat="1" ht="29.65" customHeight="1" thickBot="1">
      <c r="A53" s="1344" t="s">
        <v>7578</v>
      </c>
      <c r="B53" s="1345" t="s">
        <v>4933</v>
      </c>
      <c r="C53" s="1346" t="s">
        <v>2978</v>
      </c>
      <c r="D53" s="1347">
        <f>SUM(D30:D50)</f>
        <v>0</v>
      </c>
      <c r="E53" s="1348"/>
      <c r="F53" s="1349"/>
      <c r="G53" s="1349"/>
    </row>
    <row r="54" spans="1:7" s="1343" customFormat="1" ht="15" thickTop="1">
      <c r="A54" s="1339"/>
      <c r="B54" s="1340"/>
      <c r="C54" s="1340"/>
      <c r="D54" s="1350"/>
      <c r="E54" s="1342"/>
      <c r="F54" s="1342"/>
      <c r="G54" s="1342"/>
    </row>
    <row r="55" spans="1:7" s="1343" customFormat="1" ht="13.5" customHeight="1">
      <c r="A55" s="1339"/>
      <c r="B55" s="1351"/>
      <c r="C55" s="1351"/>
      <c r="D55" s="1350"/>
      <c r="E55" s="1342"/>
      <c r="F55" s="1342"/>
      <c r="G55" s="1342"/>
    </row>
    <row r="56" spans="1:7" s="1343" customFormat="1" ht="26.25" customHeight="1">
      <c r="A56" s="1339"/>
      <c r="B56" s="1352"/>
      <c r="C56" s="1352"/>
      <c r="D56" s="1350"/>
      <c r="E56" s="1342"/>
      <c r="F56" s="1342"/>
      <c r="G56" s="1342"/>
    </row>
    <row r="57" spans="1:7" s="1356" customFormat="1" ht="26.25" customHeight="1">
      <c r="A57" s="1353"/>
      <c r="B57" s="1352"/>
      <c r="C57" s="1352"/>
      <c r="D57" s="1354"/>
      <c r="E57" s="1355"/>
      <c r="F57" s="1355"/>
      <c r="G57" s="1355"/>
    </row>
    <row r="58" spans="1:7" s="1343" customFormat="1" ht="18" customHeight="1">
      <c r="A58" s="1339"/>
      <c r="B58" s="1351"/>
      <c r="C58" s="1351"/>
      <c r="D58" s="1350"/>
      <c r="E58" s="1342"/>
      <c r="F58" s="1342"/>
      <c r="G58" s="1342"/>
    </row>
    <row r="59" spans="1:7" s="1343" customFormat="1" ht="105" customHeight="1">
      <c r="A59" s="1339"/>
      <c r="B59" s="1357"/>
      <c r="C59" s="1357"/>
      <c r="D59" s="1350"/>
      <c r="E59" s="1342"/>
      <c r="F59" s="1342"/>
      <c r="G59" s="1342"/>
    </row>
    <row r="60" spans="1:7" s="1343" customFormat="1" ht="22.5" customHeight="1">
      <c r="A60" s="1339"/>
      <c r="B60" s="1357"/>
      <c r="C60" s="1357"/>
      <c r="D60" s="1350"/>
      <c r="E60" s="1342"/>
      <c r="F60" s="1342"/>
      <c r="G60" s="1342"/>
    </row>
    <row r="61" spans="1:7" s="1343" customFormat="1" ht="18" customHeight="1">
      <c r="A61" s="1339"/>
      <c r="B61" s="1351"/>
      <c r="C61" s="1351"/>
      <c r="D61" s="1350"/>
      <c r="E61" s="1342"/>
      <c r="F61" s="1342"/>
      <c r="G61" s="1342"/>
    </row>
    <row r="62" spans="1:7" s="1343" customFormat="1" ht="23.25" customHeight="1">
      <c r="A62" s="1339"/>
      <c r="B62" s="1351"/>
      <c r="C62" s="1351"/>
      <c r="D62" s="1350"/>
      <c r="E62" s="1342"/>
      <c r="F62" s="1342"/>
      <c r="G62" s="1342"/>
    </row>
    <row r="63" spans="1:7" s="1343" customFormat="1" ht="23.25" customHeight="1">
      <c r="A63" s="1339"/>
      <c r="B63" s="1351"/>
      <c r="C63" s="1351"/>
      <c r="D63" s="1350"/>
      <c r="E63" s="1342"/>
      <c r="F63" s="1342"/>
      <c r="G63" s="1342"/>
    </row>
    <row r="64" spans="1:7" s="1343" customFormat="1" ht="32.25" customHeight="1">
      <c r="A64" s="1339"/>
      <c r="B64" s="1351"/>
      <c r="C64" s="1351"/>
      <c r="D64" s="1350"/>
      <c r="E64" s="1342"/>
      <c r="F64" s="1342"/>
      <c r="G64" s="1342"/>
    </row>
    <row r="65" spans="1:11" s="1343" customFormat="1" ht="93.75" customHeight="1">
      <c r="A65" s="1339"/>
      <c r="B65" s="1358"/>
      <c r="C65" s="1358"/>
      <c r="D65" s="1350"/>
      <c r="E65" s="1342"/>
      <c r="F65" s="1342"/>
      <c r="G65" s="1342"/>
    </row>
    <row r="66" spans="1:11" s="1343" customFormat="1" ht="67.5" customHeight="1">
      <c r="A66" s="1339"/>
      <c r="B66" s="1358"/>
      <c r="C66" s="1358"/>
      <c r="D66" s="1350"/>
      <c r="E66" s="1342"/>
      <c r="F66" s="1342"/>
      <c r="G66" s="1342"/>
    </row>
    <row r="67" spans="1:11" s="1343" customFormat="1" ht="38.25" customHeight="1">
      <c r="A67" s="1339"/>
      <c r="B67" s="1358"/>
      <c r="C67" s="1358"/>
      <c r="D67" s="1350"/>
      <c r="E67" s="1342"/>
      <c r="F67" s="1342"/>
      <c r="G67" s="1342"/>
    </row>
    <row r="68" spans="1:11" s="1343" customFormat="1" ht="54" customHeight="1">
      <c r="A68" s="1339"/>
      <c r="B68" s="1358"/>
      <c r="C68" s="1358"/>
      <c r="D68" s="1350"/>
      <c r="E68" s="1342"/>
      <c r="F68" s="1342"/>
      <c r="G68" s="1342"/>
    </row>
    <row r="69" spans="1:11" s="1343" customFormat="1" ht="21.75" customHeight="1">
      <c r="A69" s="1339"/>
      <c r="B69" s="1358"/>
      <c r="C69" s="1358"/>
      <c r="D69" s="1350"/>
      <c r="E69" s="1342"/>
      <c r="F69" s="1342"/>
      <c r="G69" s="1342"/>
      <c r="K69" s="1359"/>
    </row>
    <row r="70" spans="1:11" s="1343" customFormat="1" ht="20.25" customHeight="1">
      <c r="A70" s="1339"/>
      <c r="B70" s="1358"/>
      <c r="C70" s="1358"/>
      <c r="D70" s="1350"/>
      <c r="E70" s="1342"/>
      <c r="F70" s="1342"/>
      <c r="G70" s="1342"/>
      <c r="K70" s="1359"/>
    </row>
    <row r="71" spans="1:11" s="1343" customFormat="1" ht="58.5" customHeight="1">
      <c r="A71" s="1339"/>
      <c r="B71" s="1358"/>
      <c r="C71" s="1358"/>
      <c r="D71" s="1350"/>
      <c r="E71" s="1342"/>
      <c r="F71" s="1342"/>
      <c r="G71" s="1342"/>
    </row>
    <row r="72" spans="1:11" s="1343" customFormat="1" ht="58.5" customHeight="1">
      <c r="A72" s="1339"/>
      <c r="B72" s="1358"/>
      <c r="C72" s="1358"/>
      <c r="D72" s="1350"/>
      <c r="E72" s="1342"/>
      <c r="F72" s="1342"/>
      <c r="G72" s="1342"/>
    </row>
    <row r="73" spans="1:11" s="1343" customFormat="1" ht="23.25" customHeight="1">
      <c r="A73" s="1339"/>
      <c r="B73" s="1358"/>
      <c r="C73" s="1358"/>
      <c r="D73" s="1350"/>
      <c r="E73" s="1342"/>
      <c r="F73" s="1342"/>
      <c r="G73" s="1342"/>
      <c r="K73" s="1359"/>
    </row>
    <row r="74" spans="1:11" s="1343" customFormat="1" ht="16.5" customHeight="1">
      <c r="A74" s="1339"/>
      <c r="B74" s="1358"/>
      <c r="C74" s="1358"/>
      <c r="D74" s="1350"/>
      <c r="E74" s="1342"/>
      <c r="F74" s="1342"/>
      <c r="G74" s="1342"/>
      <c r="K74" s="1359"/>
    </row>
    <row r="75" spans="1:11" s="1343" customFormat="1" ht="14.25" customHeight="1">
      <c r="A75" s="1339"/>
      <c r="B75" s="1358"/>
      <c r="C75" s="1358"/>
      <c r="D75" s="1350"/>
      <c r="E75" s="1342"/>
      <c r="F75" s="1342"/>
      <c r="G75" s="1342"/>
    </row>
    <row r="76" spans="1:11" s="1343" customFormat="1" ht="15.75" customHeight="1">
      <c r="A76" s="1339"/>
      <c r="B76" s="1358"/>
      <c r="C76" s="1358"/>
      <c r="D76" s="1350"/>
      <c r="E76" s="1342"/>
      <c r="F76" s="1342"/>
      <c r="G76" s="1342"/>
    </row>
    <row r="77" spans="1:11" s="1343" customFormat="1" ht="55.5" customHeight="1">
      <c r="A77" s="1339"/>
      <c r="B77" s="1358"/>
      <c r="C77" s="1358"/>
      <c r="D77" s="1350"/>
      <c r="E77" s="1342"/>
      <c r="F77" s="1342"/>
      <c r="G77" s="1342"/>
    </row>
    <row r="78" spans="1:11" s="1343" customFormat="1" ht="35.25" customHeight="1">
      <c r="A78" s="1339"/>
      <c r="B78" s="1358"/>
      <c r="C78" s="1358"/>
      <c r="D78" s="1350"/>
      <c r="E78" s="1342"/>
      <c r="F78" s="1342"/>
      <c r="G78" s="1342"/>
    </row>
    <row r="79" spans="1:11" s="1343" customFormat="1">
      <c r="A79" s="1339"/>
      <c r="B79" s="1358"/>
      <c r="C79" s="1358"/>
      <c r="D79" s="1350"/>
      <c r="E79" s="1342"/>
      <c r="F79" s="1342"/>
      <c r="G79" s="1342"/>
    </row>
    <row r="80" spans="1:11" s="1343" customFormat="1">
      <c r="A80" s="1339"/>
      <c r="B80" s="1340"/>
      <c r="C80" s="1340"/>
      <c r="D80" s="1350"/>
      <c r="E80" s="1342"/>
      <c r="F80" s="1342"/>
      <c r="G80" s="1342"/>
    </row>
    <row r="81" spans="1:7" s="1343" customFormat="1">
      <c r="A81" s="1339"/>
      <c r="B81" s="1340"/>
      <c r="C81" s="1340"/>
      <c r="D81" s="1350"/>
      <c r="E81" s="1342"/>
      <c r="F81" s="1342"/>
      <c r="G81" s="1342"/>
    </row>
    <row r="82" spans="1:7" s="1343" customFormat="1">
      <c r="A82" s="1339"/>
      <c r="B82" s="1340"/>
      <c r="C82" s="1340"/>
      <c r="D82" s="1350"/>
      <c r="E82" s="1342"/>
      <c r="F82" s="1342"/>
      <c r="G82" s="1342"/>
    </row>
    <row r="83" spans="1:7" s="1343" customFormat="1">
      <c r="A83" s="1339"/>
      <c r="B83" s="1352"/>
      <c r="C83" s="1352"/>
      <c r="D83" s="1350"/>
      <c r="E83" s="1342"/>
      <c r="F83" s="1342"/>
      <c r="G83" s="1342"/>
    </row>
    <row r="84" spans="1:7" s="1356" customFormat="1">
      <c r="A84" s="1353"/>
      <c r="B84" s="1352"/>
      <c r="C84" s="1352"/>
      <c r="D84" s="1354"/>
      <c r="E84" s="1355"/>
      <c r="F84" s="1355"/>
      <c r="G84" s="1355"/>
    </row>
    <row r="85" spans="1:7" s="1343" customFormat="1">
      <c r="A85" s="1339"/>
      <c r="B85" s="1352"/>
      <c r="C85" s="1352"/>
      <c r="D85" s="1350"/>
      <c r="E85" s="1342"/>
      <c r="F85" s="1342"/>
      <c r="G85" s="1342"/>
    </row>
    <row r="86" spans="1:7" s="1343" customFormat="1">
      <c r="A86" s="1339"/>
      <c r="B86" s="1358"/>
      <c r="C86" s="1358"/>
      <c r="D86" s="1350"/>
      <c r="E86" s="1342"/>
      <c r="F86" s="1342"/>
      <c r="G86" s="1342"/>
    </row>
    <row r="87" spans="1:7" s="1343" customFormat="1">
      <c r="A87" s="1339"/>
      <c r="B87" s="1358"/>
      <c r="C87" s="1358"/>
      <c r="D87" s="1350"/>
      <c r="E87" s="1342"/>
      <c r="F87" s="1342"/>
      <c r="G87" s="1342"/>
    </row>
    <row r="88" spans="1:7" s="1343" customFormat="1">
      <c r="A88" s="1339"/>
      <c r="B88" s="1358"/>
      <c r="C88" s="1358"/>
      <c r="D88" s="1350"/>
      <c r="E88" s="1342"/>
      <c r="F88" s="1342"/>
      <c r="G88" s="1342"/>
    </row>
    <row r="89" spans="1:7" s="1343" customFormat="1">
      <c r="A89" s="1339"/>
      <c r="B89" s="1358"/>
      <c r="C89" s="1358"/>
      <c r="D89" s="1350"/>
      <c r="E89" s="1342"/>
      <c r="F89" s="1342"/>
      <c r="G89" s="1342"/>
    </row>
    <row r="90" spans="1:7" s="1343" customFormat="1">
      <c r="A90" s="1339"/>
      <c r="B90" s="1358"/>
      <c r="C90" s="1358"/>
      <c r="D90" s="1350"/>
      <c r="E90" s="1342"/>
      <c r="F90" s="1342"/>
      <c r="G90" s="1342"/>
    </row>
    <row r="91" spans="1:7" s="1343" customFormat="1">
      <c r="A91" s="1339"/>
      <c r="B91" s="1358"/>
      <c r="C91" s="1358"/>
      <c r="D91" s="1350"/>
      <c r="E91" s="1342"/>
      <c r="F91" s="1342"/>
      <c r="G91" s="1342"/>
    </row>
    <row r="92" spans="1:7" s="1343" customFormat="1">
      <c r="A92" s="1339"/>
      <c r="B92" s="1352"/>
      <c r="C92" s="1352"/>
      <c r="D92" s="1350"/>
      <c r="E92" s="1342"/>
      <c r="F92" s="1342"/>
      <c r="G92" s="1342"/>
    </row>
    <row r="93" spans="1:7" s="1343" customFormat="1" ht="155.25" customHeight="1">
      <c r="A93" s="1339"/>
      <c r="B93" s="1358"/>
      <c r="C93" s="1358"/>
      <c r="D93" s="1360"/>
      <c r="E93" s="1342"/>
      <c r="F93" s="1342"/>
      <c r="G93" s="1342"/>
    </row>
    <row r="94" spans="1:7" s="1343" customFormat="1">
      <c r="A94" s="1339"/>
      <c r="B94" s="1361"/>
      <c r="C94" s="1361"/>
      <c r="D94" s="1350"/>
      <c r="E94" s="1342"/>
      <c r="F94" s="1342"/>
      <c r="G94" s="1342"/>
    </row>
    <row r="95" spans="1:7" s="1343" customFormat="1">
      <c r="A95" s="1339"/>
      <c r="B95" s="1361"/>
      <c r="C95" s="1361"/>
      <c r="D95" s="1350"/>
      <c r="E95" s="1342"/>
      <c r="F95" s="1342"/>
      <c r="G95" s="1342"/>
    </row>
    <row r="96" spans="1:7" s="1343" customFormat="1">
      <c r="A96" s="1339"/>
      <c r="B96" s="1361"/>
      <c r="C96" s="1361"/>
      <c r="D96" s="1350"/>
      <c r="E96" s="1342"/>
      <c r="F96" s="1342"/>
      <c r="G96" s="1342"/>
    </row>
    <row r="97" spans="1:10" s="1343" customFormat="1">
      <c r="A97" s="1339"/>
      <c r="B97" s="1361"/>
      <c r="C97" s="1361"/>
      <c r="D97" s="1350"/>
      <c r="E97" s="1342"/>
      <c r="F97" s="1342"/>
      <c r="G97" s="1342"/>
    </row>
    <row r="98" spans="1:10" s="1343" customFormat="1">
      <c r="A98" s="1339"/>
      <c r="B98" s="1361"/>
      <c r="C98" s="1361"/>
      <c r="D98" s="1350"/>
      <c r="E98" s="1342"/>
      <c r="F98" s="1342"/>
      <c r="G98" s="1342"/>
    </row>
    <row r="99" spans="1:10" s="1343" customFormat="1">
      <c r="A99" s="1339"/>
      <c r="B99" s="1361"/>
      <c r="C99" s="1361"/>
      <c r="D99" s="1362"/>
      <c r="E99" s="1363"/>
      <c r="F99" s="1342"/>
      <c r="G99" s="1342"/>
    </row>
    <row r="100" spans="1:10" s="1343" customFormat="1">
      <c r="A100" s="1339"/>
      <c r="B100" s="1358"/>
      <c r="C100" s="1358"/>
      <c r="D100" s="1350"/>
      <c r="E100" s="1342"/>
      <c r="F100" s="1364"/>
      <c r="G100" s="1342"/>
    </row>
    <row r="101" spans="1:10" s="1343" customFormat="1" ht="96.75" customHeight="1">
      <c r="A101" s="1339"/>
      <c r="B101" s="1358"/>
      <c r="C101" s="1358"/>
      <c r="D101" s="1350"/>
      <c r="E101" s="1342"/>
      <c r="F101" s="1342"/>
      <c r="G101" s="1342"/>
    </row>
    <row r="102" spans="1:10" s="1343" customFormat="1" ht="119.25" customHeight="1">
      <c r="A102" s="1339"/>
      <c r="B102" s="1358"/>
      <c r="C102" s="1358"/>
      <c r="D102" s="1350"/>
      <c r="E102" s="1342"/>
      <c r="F102" s="1342"/>
      <c r="G102" s="1342"/>
    </row>
    <row r="103" spans="1:10" s="1343" customFormat="1" ht="42" customHeight="1">
      <c r="A103" s="1339"/>
      <c r="B103" s="1358"/>
      <c r="C103" s="1358"/>
      <c r="D103" s="1350"/>
      <c r="E103" s="1342"/>
      <c r="F103" s="1342"/>
      <c r="G103" s="1342"/>
    </row>
    <row r="104" spans="1:10" s="1343" customFormat="1" ht="79.5" customHeight="1">
      <c r="A104" s="1339"/>
      <c r="B104" s="1358"/>
      <c r="C104" s="1358"/>
      <c r="D104" s="1350"/>
      <c r="E104" s="1342"/>
      <c r="F104" s="1342"/>
      <c r="G104" s="1342"/>
    </row>
    <row r="105" spans="1:10" s="1343" customFormat="1" ht="48" customHeight="1">
      <c r="A105" s="1339"/>
      <c r="B105" s="1351"/>
      <c r="C105" s="1351"/>
      <c r="D105" s="1350"/>
      <c r="E105" s="1342"/>
      <c r="F105" s="1342"/>
      <c r="G105" s="1342"/>
    </row>
    <row r="106" spans="1:10" s="1343" customFormat="1" ht="22.5" customHeight="1">
      <c r="A106" s="1339"/>
      <c r="B106" s="1340"/>
      <c r="C106" s="1340"/>
      <c r="D106" s="1362"/>
      <c r="E106" s="1363"/>
      <c r="F106" s="1342"/>
      <c r="G106" s="1342"/>
    </row>
    <row r="107" spans="1:10" s="1343" customFormat="1" ht="48" customHeight="1">
      <c r="A107" s="1339"/>
      <c r="B107" s="1351"/>
      <c r="C107" s="1351"/>
      <c r="D107" s="1350"/>
      <c r="E107" s="1342"/>
      <c r="F107" s="1342"/>
      <c r="G107" s="1342"/>
    </row>
    <row r="108" spans="1:10" s="1343" customFormat="1" ht="63" customHeight="1">
      <c r="A108" s="1339"/>
      <c r="B108" s="1357"/>
      <c r="C108" s="1357"/>
      <c r="D108" s="1350"/>
      <c r="E108" s="1342"/>
      <c r="F108" s="1342"/>
      <c r="G108" s="1342"/>
    </row>
    <row r="109" spans="1:10" s="1343" customFormat="1" ht="59.25" customHeight="1">
      <c r="A109" s="1339"/>
      <c r="B109" s="1357"/>
      <c r="C109" s="1357"/>
      <c r="D109" s="1350"/>
      <c r="E109" s="1342"/>
      <c r="F109" s="1342"/>
      <c r="G109" s="1342"/>
    </row>
    <row r="110" spans="1:10" s="1343" customFormat="1" ht="137.25" customHeight="1">
      <c r="A110" s="1339"/>
      <c r="B110" s="1358"/>
      <c r="C110" s="1358"/>
      <c r="D110" s="1350"/>
      <c r="E110" s="1342"/>
      <c r="F110" s="1365"/>
      <c r="G110" s="1365"/>
    </row>
    <row r="111" spans="1:10" s="1343" customFormat="1" ht="24.75" customHeight="1">
      <c r="A111" s="1339"/>
      <c r="B111" s="1358"/>
      <c r="C111" s="1358"/>
      <c r="D111" s="1362"/>
      <c r="E111" s="1363"/>
      <c r="F111" s="1365"/>
      <c r="G111" s="1365"/>
      <c r="J111" s="1359"/>
    </row>
    <row r="112" spans="1:10" s="1343" customFormat="1" ht="156.75" customHeight="1">
      <c r="A112" s="1339"/>
      <c r="B112" s="1366"/>
      <c r="C112" s="1366"/>
      <c r="D112" s="1350"/>
      <c r="E112" s="1342"/>
      <c r="F112" s="1365"/>
      <c r="G112" s="1365"/>
    </row>
    <row r="113" spans="1:7" s="1343" customFormat="1">
      <c r="A113" s="1339"/>
      <c r="B113" s="1367"/>
      <c r="C113" s="1367"/>
      <c r="D113" s="1350"/>
      <c r="E113" s="1342"/>
      <c r="F113" s="1365"/>
      <c r="G113" s="1365"/>
    </row>
    <row r="114" spans="1:7" s="1343" customFormat="1">
      <c r="A114" s="1339"/>
      <c r="B114" s="1367"/>
      <c r="C114" s="1367"/>
      <c r="D114" s="1350"/>
      <c r="E114" s="1342"/>
      <c r="F114" s="1365"/>
      <c r="G114" s="1365"/>
    </row>
    <row r="115" spans="1:7" s="1343" customFormat="1">
      <c r="A115" s="1339"/>
      <c r="B115" s="1367"/>
      <c r="C115" s="1367"/>
      <c r="D115" s="1350"/>
      <c r="E115" s="1342"/>
      <c r="F115" s="1365"/>
      <c r="G115" s="1365"/>
    </row>
    <row r="116" spans="1:7" s="1343" customFormat="1">
      <c r="A116" s="1339"/>
      <c r="B116" s="1367"/>
      <c r="C116" s="1367"/>
      <c r="D116" s="1350"/>
      <c r="E116" s="1342"/>
      <c r="F116" s="1365"/>
      <c r="G116" s="1365"/>
    </row>
    <row r="117" spans="1:7" s="1343" customFormat="1" ht="24" customHeight="1">
      <c r="A117" s="1339"/>
      <c r="B117" s="1367"/>
      <c r="C117" s="1367"/>
      <c r="D117" s="1362"/>
      <c r="E117" s="1363"/>
      <c r="F117" s="1365"/>
      <c r="G117" s="1365"/>
    </row>
    <row r="118" spans="1:7" s="1343" customFormat="1" ht="29.25" customHeight="1">
      <c r="A118" s="1339"/>
      <c r="B118" s="1367"/>
      <c r="C118" s="1367"/>
      <c r="D118" s="1350"/>
      <c r="E118" s="1342"/>
      <c r="F118" s="1365"/>
      <c r="G118" s="1365"/>
    </row>
    <row r="119" spans="1:7" s="1343" customFormat="1" ht="102" customHeight="1">
      <c r="A119" s="1339"/>
      <c r="B119" s="1358"/>
      <c r="C119" s="1358"/>
      <c r="D119" s="1350"/>
      <c r="E119" s="1342"/>
      <c r="F119" s="1365"/>
      <c r="G119" s="1365"/>
    </row>
    <row r="120" spans="1:7" s="1343" customFormat="1">
      <c r="A120" s="1339"/>
      <c r="B120" s="1367"/>
      <c r="C120" s="1367"/>
      <c r="D120" s="1350"/>
      <c r="E120" s="1342"/>
      <c r="F120" s="1365"/>
      <c r="G120" s="1365"/>
    </row>
    <row r="121" spans="1:7" s="1343" customFormat="1">
      <c r="A121" s="1339"/>
      <c r="B121" s="1367"/>
      <c r="C121" s="1367"/>
      <c r="D121" s="1350"/>
      <c r="E121" s="1342"/>
      <c r="F121" s="1365"/>
      <c r="G121" s="1365"/>
    </row>
    <row r="122" spans="1:7" s="1343" customFormat="1">
      <c r="A122" s="1339"/>
      <c r="B122" s="1367"/>
      <c r="C122" s="1367"/>
      <c r="D122" s="1350"/>
      <c r="E122" s="1342"/>
      <c r="F122" s="1365"/>
      <c r="G122" s="1365"/>
    </row>
    <row r="123" spans="1:7" s="1343" customFormat="1">
      <c r="A123" s="1339"/>
      <c r="B123" s="1367"/>
      <c r="C123" s="1367"/>
      <c r="D123" s="1350"/>
      <c r="E123" s="1342"/>
      <c r="F123" s="1365"/>
      <c r="G123" s="1365"/>
    </row>
    <row r="124" spans="1:7" s="1343" customFormat="1" ht="24.75" customHeight="1">
      <c r="A124" s="1339"/>
      <c r="B124" s="1367"/>
      <c r="C124" s="1367"/>
      <c r="D124" s="1362"/>
      <c r="E124" s="1363"/>
      <c r="F124" s="1365"/>
      <c r="G124" s="1365"/>
    </row>
    <row r="125" spans="1:7" s="1343" customFormat="1" ht="55.5" customHeight="1">
      <c r="A125" s="1339"/>
      <c r="B125" s="1358"/>
      <c r="C125" s="1358"/>
      <c r="D125" s="1350"/>
      <c r="E125" s="1342"/>
      <c r="F125" s="1365"/>
      <c r="G125" s="1365"/>
    </row>
    <row r="126" spans="1:7" s="1343" customFormat="1" ht="28.5" customHeight="1">
      <c r="A126" s="1339"/>
      <c r="B126" s="1358"/>
      <c r="C126" s="1358"/>
      <c r="D126" s="1350"/>
      <c r="E126" s="1342"/>
      <c r="F126" s="1365"/>
      <c r="G126" s="1365"/>
    </row>
    <row r="127" spans="1:7" s="1343" customFormat="1" ht="43.5" customHeight="1">
      <c r="A127" s="1339"/>
      <c r="B127" s="1358"/>
      <c r="C127" s="1358"/>
      <c r="D127" s="1368"/>
      <c r="E127" s="1342"/>
      <c r="F127" s="1365"/>
      <c r="G127" s="1365"/>
    </row>
    <row r="128" spans="1:7" s="1343" customFormat="1">
      <c r="A128" s="1339"/>
      <c r="B128" s="1340"/>
      <c r="C128" s="1340"/>
      <c r="D128" s="1350"/>
      <c r="E128" s="1342"/>
      <c r="F128" s="1365"/>
      <c r="G128" s="1365"/>
    </row>
    <row r="129" spans="1:7" s="1343" customFormat="1">
      <c r="A129" s="1339"/>
      <c r="B129" s="1351"/>
      <c r="C129" s="1351"/>
      <c r="D129" s="1350"/>
      <c r="E129" s="1342"/>
      <c r="F129" s="1365"/>
      <c r="G129" s="1365"/>
    </row>
    <row r="130" spans="1:7" s="1343" customFormat="1">
      <c r="A130" s="1339"/>
      <c r="B130" s="1351"/>
      <c r="C130" s="1351"/>
      <c r="D130" s="1350"/>
      <c r="E130" s="1342"/>
      <c r="F130" s="1365"/>
      <c r="G130" s="1365"/>
    </row>
    <row r="131" spans="1:7" s="1356" customFormat="1">
      <c r="A131" s="1369"/>
      <c r="B131" s="1352"/>
      <c r="C131" s="1352"/>
      <c r="D131" s="1354"/>
      <c r="E131" s="1355"/>
      <c r="F131" s="1370"/>
      <c r="G131" s="1370"/>
    </row>
    <row r="132" spans="1:7" s="1343" customFormat="1">
      <c r="A132" s="1339"/>
      <c r="B132" s="1352"/>
      <c r="C132" s="1352"/>
      <c r="D132" s="1350"/>
      <c r="E132" s="1342"/>
      <c r="F132" s="1365"/>
      <c r="G132" s="1365"/>
    </row>
    <row r="133" spans="1:7" s="1343" customFormat="1" ht="68.25" customHeight="1">
      <c r="A133" s="1339"/>
      <c r="B133" s="1358"/>
      <c r="C133" s="1358"/>
      <c r="D133" s="1350"/>
      <c r="E133" s="1342"/>
      <c r="F133" s="1365"/>
      <c r="G133" s="1365"/>
    </row>
    <row r="134" spans="1:7" s="1343" customFormat="1" ht="21" customHeight="1">
      <c r="A134" s="1339"/>
      <c r="B134" s="1371"/>
      <c r="C134" s="1371"/>
      <c r="D134" s="1350"/>
      <c r="E134" s="1342"/>
      <c r="F134" s="1365"/>
      <c r="G134" s="1365"/>
    </row>
    <row r="135" spans="1:7" s="1343" customFormat="1">
      <c r="A135" s="1339"/>
      <c r="B135" s="1371"/>
      <c r="C135" s="1371"/>
      <c r="D135" s="1350"/>
      <c r="E135" s="1342"/>
      <c r="F135" s="1365"/>
      <c r="G135" s="1365"/>
    </row>
    <row r="136" spans="1:7" s="1343" customFormat="1">
      <c r="A136" s="1339"/>
      <c r="B136" s="1371"/>
      <c r="C136" s="1371"/>
      <c r="D136" s="1350"/>
      <c r="E136" s="1342"/>
      <c r="F136" s="1365"/>
      <c r="G136" s="1365"/>
    </row>
    <row r="137" spans="1:7" s="1343" customFormat="1">
      <c r="A137" s="1339"/>
      <c r="B137" s="1371"/>
      <c r="C137" s="1371"/>
      <c r="D137" s="1350"/>
      <c r="E137" s="1342"/>
      <c r="F137" s="1365"/>
      <c r="G137" s="1365"/>
    </row>
    <row r="138" spans="1:7" s="1343" customFormat="1">
      <c r="A138" s="1339"/>
      <c r="B138" s="1371"/>
      <c r="C138" s="1371"/>
      <c r="D138" s="1350"/>
      <c r="E138" s="1342"/>
      <c r="F138" s="1365"/>
      <c r="G138" s="1365"/>
    </row>
    <row r="139" spans="1:7" s="1343" customFormat="1">
      <c r="A139" s="1339"/>
      <c r="B139" s="1371"/>
      <c r="C139" s="1371"/>
      <c r="D139" s="1350"/>
      <c r="E139" s="1342"/>
      <c r="F139" s="1365"/>
      <c r="G139" s="1365"/>
    </row>
    <row r="140" spans="1:7" s="1343" customFormat="1">
      <c r="A140" s="1339"/>
      <c r="B140" s="1371"/>
      <c r="C140" s="1371"/>
      <c r="D140" s="1350"/>
      <c r="E140" s="1342"/>
      <c r="F140" s="1365"/>
      <c r="G140" s="1365"/>
    </row>
    <row r="141" spans="1:7" s="1343" customFormat="1">
      <c r="A141" s="1339"/>
      <c r="B141" s="1371"/>
      <c r="C141" s="1371"/>
      <c r="D141" s="1350"/>
      <c r="E141" s="1342"/>
      <c r="F141" s="1365"/>
      <c r="G141" s="1365"/>
    </row>
    <row r="142" spans="1:7" s="1343" customFormat="1" ht="21" customHeight="1">
      <c r="A142" s="1339"/>
      <c r="B142" s="1371"/>
      <c r="C142" s="1371"/>
      <c r="D142" s="1350"/>
      <c r="E142" s="1342"/>
      <c r="F142" s="1365"/>
      <c r="G142" s="1365"/>
    </row>
    <row r="143" spans="1:7" s="1343" customFormat="1">
      <c r="A143" s="1339"/>
      <c r="B143" s="1371"/>
      <c r="C143" s="1371"/>
      <c r="D143" s="1350"/>
      <c r="E143" s="1342"/>
      <c r="F143" s="1365"/>
      <c r="G143" s="1365"/>
    </row>
    <row r="144" spans="1:7" s="1343" customFormat="1">
      <c r="A144" s="1339"/>
      <c r="B144" s="1371"/>
      <c r="C144" s="1371"/>
      <c r="D144" s="1350"/>
      <c r="E144" s="1342"/>
      <c r="F144" s="1365"/>
      <c r="G144" s="1365"/>
    </row>
    <row r="145" spans="1:7" s="1343" customFormat="1">
      <c r="A145" s="1339"/>
      <c r="B145" s="1371"/>
      <c r="C145" s="1371"/>
      <c r="D145" s="1350"/>
      <c r="E145" s="1342"/>
      <c r="F145" s="1365"/>
      <c r="G145" s="1365"/>
    </row>
    <row r="146" spans="1:7" s="1343" customFormat="1">
      <c r="A146" s="1339"/>
      <c r="B146" s="1371"/>
      <c r="C146" s="1371"/>
      <c r="D146" s="1350"/>
      <c r="E146" s="1342"/>
      <c r="F146" s="1365"/>
      <c r="G146" s="1365"/>
    </row>
    <row r="147" spans="1:7" s="1343" customFormat="1">
      <c r="A147" s="1339"/>
      <c r="B147" s="1371"/>
      <c r="C147" s="1371"/>
      <c r="D147" s="1350"/>
      <c r="E147" s="1342"/>
      <c r="F147" s="1365"/>
      <c r="G147" s="1365"/>
    </row>
    <row r="148" spans="1:7" s="1343" customFormat="1">
      <c r="A148" s="1339"/>
      <c r="B148" s="1371"/>
      <c r="C148" s="1371"/>
      <c r="D148" s="1350"/>
      <c r="E148" s="1342"/>
      <c r="F148" s="1365"/>
      <c r="G148" s="1365"/>
    </row>
    <row r="149" spans="1:7" s="1343" customFormat="1" ht="21" customHeight="1">
      <c r="A149" s="1339"/>
      <c r="B149" s="1371"/>
      <c r="C149" s="1371"/>
      <c r="D149" s="1350"/>
      <c r="E149" s="1342"/>
      <c r="F149" s="1365"/>
      <c r="G149" s="1365"/>
    </row>
    <row r="150" spans="1:7" s="1343" customFormat="1">
      <c r="A150" s="1339"/>
      <c r="B150" s="1371"/>
      <c r="C150" s="1371"/>
      <c r="D150" s="1350"/>
      <c r="E150" s="1342"/>
      <c r="F150" s="1365"/>
      <c r="G150" s="1365"/>
    </row>
    <row r="151" spans="1:7" s="1343" customFormat="1">
      <c r="A151" s="1339"/>
      <c r="B151" s="1371"/>
      <c r="C151" s="1371"/>
      <c r="D151" s="1350"/>
      <c r="E151" s="1342"/>
      <c r="F151" s="1365"/>
      <c r="G151" s="1365"/>
    </row>
    <row r="152" spans="1:7" s="1343" customFormat="1">
      <c r="A152" s="1339"/>
      <c r="B152" s="1371"/>
      <c r="C152" s="1371"/>
      <c r="D152" s="1350"/>
      <c r="E152" s="1342"/>
      <c r="F152" s="1365"/>
      <c r="G152" s="1365"/>
    </row>
    <row r="153" spans="1:7" s="1343" customFormat="1">
      <c r="A153" s="1339"/>
      <c r="B153" s="1371"/>
      <c r="C153" s="1371"/>
      <c r="D153" s="1350"/>
      <c r="E153" s="1342"/>
      <c r="F153" s="1365"/>
      <c r="G153" s="1365"/>
    </row>
    <row r="154" spans="1:7" s="1343" customFormat="1">
      <c r="A154" s="1339"/>
      <c r="B154" s="1371"/>
      <c r="C154" s="1371"/>
      <c r="D154" s="1350"/>
      <c r="E154" s="1342"/>
      <c r="F154" s="1365"/>
      <c r="G154" s="1365"/>
    </row>
    <row r="155" spans="1:7" s="1343" customFormat="1" ht="68.25" customHeight="1">
      <c r="A155" s="1339"/>
      <c r="B155" s="1371"/>
      <c r="C155" s="1371"/>
      <c r="D155" s="1350"/>
      <c r="E155" s="1342"/>
      <c r="F155" s="1365"/>
      <c r="G155" s="1365"/>
    </row>
    <row r="156" spans="1:7" s="1343" customFormat="1" ht="21" customHeight="1">
      <c r="A156" s="1339"/>
      <c r="B156" s="1371"/>
      <c r="C156" s="1371"/>
      <c r="D156" s="1350"/>
      <c r="E156" s="1342"/>
      <c r="F156" s="1365"/>
      <c r="G156" s="1365"/>
    </row>
    <row r="157" spans="1:7" s="1343" customFormat="1">
      <c r="A157" s="1339"/>
      <c r="B157" s="1358"/>
      <c r="C157" s="1358"/>
      <c r="D157" s="1350"/>
      <c r="E157" s="1342"/>
      <c r="F157" s="1365"/>
      <c r="G157" s="1365"/>
    </row>
    <row r="158" spans="1:7" s="1343" customFormat="1">
      <c r="A158" s="1339"/>
      <c r="B158" s="1358"/>
      <c r="C158" s="1358"/>
      <c r="D158" s="1350"/>
      <c r="E158" s="1342"/>
      <c r="F158" s="1365"/>
      <c r="G158" s="1365"/>
    </row>
    <row r="159" spans="1:7" s="1343" customFormat="1">
      <c r="A159" s="1339"/>
      <c r="B159" s="1371"/>
      <c r="C159" s="1371"/>
      <c r="D159" s="1350"/>
      <c r="E159" s="1342"/>
      <c r="F159" s="1365"/>
      <c r="G159" s="1365"/>
    </row>
    <row r="160" spans="1:7" s="1343" customFormat="1">
      <c r="A160" s="1339"/>
      <c r="B160" s="1371"/>
      <c r="C160" s="1371"/>
      <c r="D160" s="1350"/>
      <c r="E160" s="1342"/>
      <c r="F160" s="1365"/>
      <c r="G160" s="1365"/>
    </row>
    <row r="161" spans="1:7" s="1343" customFormat="1">
      <c r="A161" s="1339"/>
      <c r="B161" s="1371"/>
      <c r="C161" s="1371"/>
      <c r="D161" s="1350"/>
      <c r="E161" s="1342"/>
      <c r="F161" s="1365"/>
      <c r="G161" s="1365"/>
    </row>
    <row r="162" spans="1:7" s="1343" customFormat="1">
      <c r="A162" s="1339"/>
      <c r="B162" s="1371"/>
      <c r="C162" s="1371"/>
      <c r="D162" s="1350"/>
      <c r="E162" s="1342"/>
      <c r="F162" s="1365"/>
      <c r="G162" s="1365"/>
    </row>
    <row r="163" spans="1:7" s="1343" customFormat="1" ht="30.75" customHeight="1">
      <c r="A163" s="1339"/>
      <c r="B163" s="1358"/>
      <c r="C163" s="1358"/>
      <c r="D163" s="1350"/>
      <c r="E163" s="1342"/>
      <c r="F163" s="1365"/>
      <c r="G163" s="1365"/>
    </row>
    <row r="164" spans="1:7" s="1343" customFormat="1" ht="81" customHeight="1">
      <c r="A164" s="1339"/>
      <c r="B164" s="1358"/>
      <c r="C164" s="1358"/>
      <c r="D164" s="1350"/>
      <c r="E164" s="1342"/>
      <c r="F164" s="1365"/>
      <c r="G164" s="1365"/>
    </row>
    <row r="165" spans="1:7" s="1343" customFormat="1" ht="30.75" customHeight="1">
      <c r="A165" s="1339"/>
      <c r="B165" s="1358"/>
      <c r="C165" s="1358"/>
      <c r="D165" s="1350"/>
      <c r="E165" s="1342"/>
      <c r="F165" s="1365"/>
      <c r="G165" s="1365"/>
    </row>
    <row r="166" spans="1:7" s="1343" customFormat="1" ht="30.75" customHeight="1">
      <c r="A166" s="1339"/>
      <c r="B166" s="1358"/>
      <c r="C166" s="1358"/>
      <c r="D166" s="1350"/>
      <c r="E166" s="1342"/>
      <c r="F166" s="1365"/>
      <c r="G166" s="1365"/>
    </row>
    <row r="167" spans="1:7" s="1343" customFormat="1" ht="67.5" customHeight="1">
      <c r="A167" s="1339"/>
      <c r="B167" s="1358"/>
      <c r="C167" s="1358"/>
      <c r="D167" s="1350"/>
      <c r="E167" s="1342"/>
      <c r="F167" s="1365"/>
      <c r="G167" s="1365"/>
    </row>
    <row r="168" spans="1:7" s="1343" customFormat="1" ht="30.75" customHeight="1">
      <c r="A168" s="1339"/>
      <c r="B168" s="1358"/>
      <c r="C168" s="1358"/>
      <c r="D168" s="1350"/>
      <c r="E168" s="1342"/>
      <c r="F168" s="1365"/>
      <c r="G168" s="1365"/>
    </row>
    <row r="169" spans="1:7" s="1343" customFormat="1" ht="92.25" customHeight="1">
      <c r="A169" s="1339"/>
      <c r="B169" s="1358"/>
      <c r="C169" s="1358"/>
      <c r="D169" s="1350"/>
      <c r="E169" s="1342"/>
      <c r="F169" s="1365"/>
      <c r="G169" s="1365"/>
    </row>
    <row r="170" spans="1:7" s="1343" customFormat="1">
      <c r="A170" s="1339"/>
      <c r="B170" s="1340"/>
      <c r="C170" s="1340"/>
      <c r="D170" s="1350"/>
      <c r="E170" s="1342"/>
      <c r="F170" s="1365"/>
      <c r="G170" s="1365"/>
    </row>
    <row r="171" spans="1:7" s="1343" customFormat="1">
      <c r="A171" s="1339"/>
      <c r="B171" s="1340"/>
      <c r="C171" s="1340"/>
      <c r="D171" s="1350"/>
      <c r="E171" s="1342"/>
      <c r="F171" s="1365"/>
      <c r="G171" s="1365"/>
    </row>
    <row r="172" spans="1:7" s="1343" customFormat="1">
      <c r="A172" s="1339"/>
      <c r="B172" s="1340"/>
      <c r="C172" s="1340"/>
      <c r="D172" s="1350"/>
      <c r="E172" s="1342"/>
      <c r="F172" s="1365"/>
      <c r="G172" s="1365"/>
    </row>
    <row r="173" spans="1:7" s="1343" customFormat="1">
      <c r="A173" s="1339"/>
      <c r="B173" s="1340"/>
      <c r="C173" s="1340"/>
      <c r="D173" s="1350"/>
      <c r="E173" s="1342"/>
      <c r="F173" s="1365"/>
      <c r="G173" s="1365"/>
    </row>
    <row r="174" spans="1:7" s="1343" customFormat="1">
      <c r="A174" s="1339"/>
      <c r="B174" s="1340"/>
      <c r="C174" s="1340"/>
      <c r="D174" s="1350"/>
      <c r="E174" s="1342"/>
      <c r="F174" s="1372"/>
      <c r="G174" s="1365"/>
    </row>
    <row r="175" spans="1:7" s="1343" customFormat="1" ht="68.25" customHeight="1">
      <c r="A175" s="1339"/>
      <c r="B175" s="1358"/>
      <c r="C175" s="1358"/>
      <c r="D175" s="1350"/>
      <c r="E175" s="1342"/>
      <c r="F175" s="1365"/>
      <c r="G175" s="1365"/>
    </row>
    <row r="176" spans="1:7" s="1343" customFormat="1" ht="21.75" customHeight="1">
      <c r="A176" s="1339"/>
      <c r="B176" s="1340"/>
      <c r="C176" s="1340"/>
      <c r="D176" s="1362"/>
      <c r="E176" s="1363"/>
      <c r="F176" s="1365"/>
      <c r="G176" s="1365"/>
    </row>
    <row r="177" spans="1:7" s="1343" customFormat="1" ht="30.75" customHeight="1">
      <c r="A177" s="1339"/>
      <c r="B177" s="1358"/>
      <c r="C177" s="1358"/>
      <c r="D177" s="1350"/>
      <c r="E177" s="1342"/>
      <c r="F177" s="1365"/>
      <c r="G177" s="1365"/>
    </row>
    <row r="178" spans="1:7" s="1343" customFormat="1" ht="70.5" customHeight="1">
      <c r="A178" s="1339"/>
      <c r="B178" s="1358"/>
      <c r="C178" s="1358"/>
      <c r="D178" s="1350"/>
      <c r="E178" s="1342"/>
      <c r="F178" s="1365"/>
      <c r="G178" s="1365"/>
    </row>
    <row r="179" spans="1:7" s="1343" customFormat="1" ht="31.5" customHeight="1">
      <c r="A179" s="1339"/>
      <c r="B179" s="1358"/>
      <c r="C179" s="1358"/>
      <c r="D179" s="1350"/>
      <c r="E179" s="1342"/>
      <c r="F179" s="1365"/>
      <c r="G179" s="1365"/>
    </row>
    <row r="180" spans="1:7" s="1343" customFormat="1" ht="14.25" customHeight="1">
      <c r="A180" s="1339"/>
      <c r="B180" s="1340"/>
      <c r="C180" s="1340"/>
      <c r="D180" s="1350"/>
      <c r="E180" s="1342"/>
      <c r="F180" s="1365"/>
      <c r="G180" s="1365"/>
    </row>
    <row r="181" spans="1:7" s="1343" customFormat="1">
      <c r="A181" s="1339"/>
      <c r="B181" s="1351"/>
      <c r="C181" s="1351"/>
      <c r="D181" s="1350"/>
      <c r="E181" s="1342"/>
      <c r="F181" s="1365"/>
      <c r="G181" s="1365"/>
    </row>
    <row r="182" spans="1:7" s="1343" customFormat="1">
      <c r="A182" s="1339"/>
      <c r="B182" s="1351"/>
      <c r="C182" s="1351"/>
      <c r="D182" s="1350"/>
      <c r="E182" s="1342"/>
      <c r="F182" s="1365"/>
      <c r="G182" s="1365"/>
    </row>
    <row r="183" spans="1:7" s="1343" customFormat="1">
      <c r="A183" s="1339"/>
      <c r="B183" s="1351"/>
      <c r="C183" s="1351"/>
      <c r="D183" s="1350"/>
      <c r="E183" s="1342"/>
      <c r="F183" s="1365"/>
      <c r="G183" s="1365"/>
    </row>
    <row r="184" spans="1:7" s="1356" customFormat="1">
      <c r="A184" s="1369"/>
      <c r="B184" s="1352"/>
      <c r="C184" s="1352"/>
      <c r="D184" s="1354"/>
      <c r="E184" s="1355"/>
      <c r="F184" s="1370"/>
      <c r="G184" s="1370"/>
    </row>
    <row r="185" spans="1:7" s="1356" customFormat="1">
      <c r="A185" s="1369"/>
      <c r="B185" s="1352"/>
      <c r="C185" s="1352"/>
      <c r="D185" s="1354"/>
      <c r="E185" s="1355"/>
      <c r="F185" s="1370"/>
      <c r="G185" s="1370"/>
    </row>
    <row r="186" spans="1:7" s="1356" customFormat="1">
      <c r="A186" s="1369"/>
      <c r="B186" s="1352"/>
      <c r="C186" s="1352"/>
      <c r="D186" s="1354"/>
      <c r="E186" s="1355"/>
      <c r="F186" s="1370"/>
      <c r="G186" s="1370"/>
    </row>
    <row r="187" spans="1:7" s="1356" customFormat="1">
      <c r="A187" s="1339"/>
      <c r="B187" s="1357"/>
      <c r="C187" s="1357"/>
      <c r="D187" s="1350"/>
      <c r="E187" s="1342"/>
      <c r="F187" s="1365"/>
      <c r="G187" s="1365"/>
    </row>
    <row r="188" spans="1:7" s="1356" customFormat="1">
      <c r="A188" s="1369"/>
      <c r="B188" s="1358"/>
      <c r="C188" s="1358"/>
      <c r="D188" s="1350"/>
      <c r="E188" s="1342"/>
      <c r="F188" s="1365"/>
      <c r="G188" s="1365"/>
    </row>
    <row r="189" spans="1:7" s="1356" customFormat="1" ht="83.25" customHeight="1">
      <c r="A189" s="1369"/>
      <c r="B189" s="1358"/>
      <c r="C189" s="1358"/>
      <c r="D189" s="1350"/>
      <c r="E189" s="1342"/>
      <c r="F189" s="1365"/>
      <c r="G189" s="1365"/>
    </row>
    <row r="190" spans="1:7" s="1356" customFormat="1">
      <c r="A190" s="1369"/>
      <c r="B190" s="1358"/>
      <c r="C190" s="1358"/>
      <c r="D190" s="1350"/>
      <c r="E190" s="1342"/>
      <c r="F190" s="1365"/>
      <c r="G190" s="1365"/>
    </row>
    <row r="191" spans="1:7" s="1356" customFormat="1">
      <c r="A191" s="1369"/>
      <c r="B191" s="1358"/>
      <c r="C191" s="1358"/>
      <c r="D191" s="1350"/>
      <c r="E191" s="1342"/>
      <c r="F191" s="1365"/>
      <c r="G191" s="1365"/>
    </row>
    <row r="192" spans="1:7" s="1356" customFormat="1" ht="32.25" customHeight="1">
      <c r="A192" s="1369"/>
      <c r="B192" s="1357"/>
      <c r="C192" s="1357"/>
      <c r="D192" s="1350"/>
      <c r="E192" s="1342"/>
      <c r="F192" s="1365"/>
      <c r="G192" s="1365"/>
    </row>
    <row r="193" spans="1:7" s="1356" customFormat="1">
      <c r="A193" s="1369"/>
      <c r="B193" s="1357"/>
      <c r="C193" s="1357"/>
      <c r="D193" s="1350"/>
      <c r="E193" s="1342"/>
      <c r="F193" s="1365"/>
      <c r="G193" s="1365"/>
    </row>
    <row r="194" spans="1:7" s="1356" customFormat="1">
      <c r="A194" s="1369"/>
      <c r="B194" s="1358"/>
      <c r="C194" s="1358"/>
      <c r="D194" s="1350"/>
      <c r="E194" s="1342"/>
      <c r="F194" s="1365"/>
      <c r="G194" s="1365"/>
    </row>
    <row r="195" spans="1:7" s="1356" customFormat="1" ht="12" customHeight="1">
      <c r="A195" s="1369"/>
      <c r="B195" s="1358"/>
      <c r="C195" s="1358"/>
      <c r="D195" s="1350"/>
      <c r="E195" s="1342"/>
      <c r="F195" s="1365"/>
      <c r="G195" s="1365"/>
    </row>
    <row r="196" spans="1:7" s="1356" customFormat="1" ht="12" customHeight="1">
      <c r="A196" s="1369"/>
      <c r="B196" s="1358"/>
      <c r="C196" s="1358"/>
      <c r="D196" s="1350"/>
      <c r="E196" s="1342"/>
      <c r="F196" s="1365"/>
      <c r="G196" s="1365"/>
    </row>
    <row r="197" spans="1:7" s="1356" customFormat="1" ht="105" customHeight="1">
      <c r="A197" s="1339"/>
      <c r="B197" s="1357"/>
      <c r="C197" s="1357"/>
      <c r="D197" s="1350"/>
      <c r="E197" s="1342"/>
      <c r="F197" s="1365"/>
      <c r="G197" s="1365"/>
    </row>
    <row r="198" spans="1:7" s="1343" customFormat="1">
      <c r="A198" s="1339"/>
      <c r="B198" s="1358"/>
      <c r="C198" s="1358"/>
      <c r="D198" s="1350"/>
      <c r="E198" s="1342"/>
      <c r="F198" s="1365"/>
      <c r="G198" s="1365"/>
    </row>
    <row r="199" spans="1:7" s="1343" customFormat="1">
      <c r="A199" s="1339"/>
      <c r="B199" s="1358"/>
      <c r="C199" s="1358"/>
      <c r="D199" s="1350"/>
      <c r="E199" s="1342"/>
      <c r="F199" s="1365"/>
      <c r="G199" s="1365"/>
    </row>
    <row r="200" spans="1:7" s="1343" customFormat="1">
      <c r="A200" s="1339"/>
      <c r="B200" s="1358"/>
      <c r="C200" s="1358"/>
      <c r="D200" s="1350"/>
      <c r="E200" s="1342"/>
      <c r="F200" s="1365"/>
      <c r="G200" s="1365"/>
    </row>
    <row r="201" spans="1:7" s="1343" customFormat="1" ht="51.75" customHeight="1">
      <c r="A201" s="1339"/>
      <c r="B201" s="1367"/>
      <c r="C201" s="1367"/>
      <c r="D201" s="1350"/>
      <c r="E201" s="1342"/>
      <c r="F201" s="1365"/>
      <c r="G201" s="1365"/>
    </row>
    <row r="202" spans="1:7" s="1343" customFormat="1" ht="51.75" customHeight="1">
      <c r="A202" s="1339"/>
      <c r="B202" s="1367"/>
      <c r="C202" s="1367"/>
      <c r="D202" s="1350"/>
      <c r="E202" s="1342"/>
      <c r="F202" s="1365"/>
      <c r="G202" s="1365"/>
    </row>
    <row r="203" spans="1:7" s="1343" customFormat="1" ht="18.75" customHeight="1">
      <c r="A203" s="1339"/>
      <c r="B203" s="1367"/>
      <c r="C203" s="1367"/>
      <c r="D203" s="1350"/>
      <c r="E203" s="1342"/>
      <c r="F203" s="1365"/>
      <c r="G203" s="1365"/>
    </row>
    <row r="204" spans="1:7" s="1343" customFormat="1" ht="34.5" customHeight="1">
      <c r="A204" s="1339"/>
      <c r="B204" s="1367"/>
      <c r="C204" s="1367"/>
      <c r="D204" s="1350"/>
      <c r="E204" s="1342"/>
      <c r="F204" s="1365"/>
      <c r="G204" s="1365"/>
    </row>
    <row r="205" spans="1:7" s="1343" customFormat="1" ht="45" customHeight="1">
      <c r="A205" s="1339"/>
      <c r="B205" s="1367"/>
      <c r="C205" s="1367"/>
      <c r="D205" s="1350"/>
      <c r="E205" s="1342"/>
      <c r="F205" s="1365"/>
      <c r="G205" s="1365"/>
    </row>
    <row r="206" spans="1:7" s="1343" customFormat="1" ht="75.75" customHeight="1">
      <c r="A206" s="1339"/>
      <c r="B206" s="1367"/>
      <c r="C206" s="1367"/>
      <c r="D206" s="1350"/>
      <c r="E206" s="1342"/>
      <c r="F206" s="1365"/>
      <c r="G206" s="1365"/>
    </row>
    <row r="207" spans="1:7" s="1343" customFormat="1" ht="84" customHeight="1">
      <c r="A207" s="1339"/>
      <c r="B207" s="1367"/>
      <c r="C207" s="1367"/>
      <c r="D207" s="1350"/>
      <c r="E207" s="1342"/>
      <c r="F207" s="1365"/>
      <c r="G207" s="1365"/>
    </row>
    <row r="208" spans="1:7" s="1343" customFormat="1" ht="66.75" customHeight="1">
      <c r="A208" s="1339"/>
      <c r="B208" s="1367"/>
      <c r="C208" s="1367"/>
      <c r="D208" s="1350"/>
      <c r="E208" s="1342"/>
      <c r="F208" s="1365"/>
      <c r="G208" s="1365"/>
    </row>
    <row r="209" spans="1:7" s="1343" customFormat="1" ht="92.25" customHeight="1">
      <c r="A209" s="1339"/>
      <c r="B209" s="1367"/>
      <c r="C209" s="1367"/>
      <c r="D209" s="1350"/>
      <c r="E209" s="1342"/>
      <c r="F209" s="1365"/>
      <c r="G209" s="1365"/>
    </row>
    <row r="210" spans="1:7" s="1343" customFormat="1" ht="23.25" customHeight="1">
      <c r="A210" s="1339"/>
      <c r="B210" s="1367"/>
      <c r="C210" s="1367"/>
      <c r="D210" s="1350"/>
      <c r="E210" s="1342"/>
      <c r="F210" s="1365"/>
      <c r="G210" s="1365"/>
    </row>
    <row r="211" spans="1:7" s="1343" customFormat="1" ht="20.25" customHeight="1">
      <c r="A211" s="1339"/>
      <c r="B211" s="1367"/>
      <c r="C211" s="1367"/>
      <c r="D211" s="1350"/>
      <c r="E211" s="1342"/>
      <c r="F211" s="1365"/>
      <c r="G211" s="1365"/>
    </row>
    <row r="212" spans="1:7" s="1343" customFormat="1" ht="18" customHeight="1">
      <c r="A212" s="1339"/>
      <c r="B212" s="1367"/>
      <c r="C212" s="1367"/>
      <c r="D212" s="1350"/>
      <c r="E212" s="1342"/>
      <c r="F212" s="1365"/>
      <c r="G212" s="1365"/>
    </row>
    <row r="213" spans="1:7" s="1343" customFormat="1" ht="18.75" customHeight="1">
      <c r="A213" s="1339"/>
      <c r="B213" s="1367"/>
      <c r="C213" s="1367"/>
      <c r="D213" s="1350"/>
      <c r="E213" s="1342"/>
      <c r="F213" s="1365"/>
      <c r="G213" s="1365"/>
    </row>
    <row r="214" spans="1:7" s="1343" customFormat="1" ht="20.25" customHeight="1">
      <c r="A214" s="1339"/>
      <c r="B214" s="1367"/>
      <c r="C214" s="1367"/>
      <c r="D214" s="1350"/>
      <c r="E214" s="1342"/>
      <c r="F214" s="1365"/>
      <c r="G214" s="1365"/>
    </row>
    <row r="215" spans="1:7" s="1343" customFormat="1" ht="71.25" customHeight="1">
      <c r="A215" s="1339"/>
      <c r="B215" s="1367"/>
      <c r="C215" s="1367"/>
      <c r="D215" s="1350"/>
      <c r="E215" s="1342"/>
      <c r="F215" s="1365"/>
      <c r="G215" s="1365"/>
    </row>
    <row r="216" spans="1:7" s="1343" customFormat="1" ht="32.25" customHeight="1">
      <c r="A216" s="1339"/>
      <c r="B216" s="1358"/>
      <c r="C216" s="1358"/>
      <c r="D216" s="1350"/>
      <c r="E216" s="1342"/>
      <c r="F216" s="1365"/>
      <c r="G216" s="1365"/>
    </row>
    <row r="217" spans="1:7" s="1343" customFormat="1" ht="32.25" customHeight="1">
      <c r="A217" s="1339"/>
      <c r="B217" s="1358"/>
      <c r="C217" s="1358"/>
      <c r="D217" s="1350"/>
      <c r="E217" s="1342"/>
      <c r="F217" s="1365"/>
      <c r="G217" s="1365"/>
    </row>
    <row r="218" spans="1:7" s="1343" customFormat="1">
      <c r="A218" s="1339"/>
      <c r="B218" s="1358"/>
      <c r="C218" s="1358"/>
      <c r="D218" s="1350"/>
      <c r="E218" s="1342"/>
      <c r="F218" s="1365"/>
      <c r="G218" s="1365"/>
    </row>
    <row r="219" spans="1:7" s="1343" customFormat="1" ht="85.5" customHeight="1">
      <c r="A219" s="1339"/>
      <c r="B219" s="1358"/>
      <c r="C219" s="1358"/>
      <c r="D219" s="1350"/>
      <c r="E219" s="1342"/>
      <c r="F219" s="1365"/>
      <c r="G219" s="1365"/>
    </row>
    <row r="220" spans="1:7" s="1343" customFormat="1">
      <c r="A220" s="1339"/>
      <c r="B220" s="1358"/>
      <c r="C220" s="1358"/>
      <c r="D220" s="1350"/>
      <c r="E220" s="1342"/>
      <c r="F220" s="1365"/>
      <c r="G220" s="1365"/>
    </row>
    <row r="221" spans="1:7" s="1343" customFormat="1">
      <c r="A221" s="1339"/>
      <c r="B221" s="1358"/>
      <c r="C221" s="1358"/>
      <c r="D221" s="1350"/>
      <c r="E221" s="1342"/>
      <c r="F221" s="1365"/>
      <c r="G221" s="1365"/>
    </row>
    <row r="222" spans="1:7" s="1343" customFormat="1">
      <c r="A222" s="1339"/>
      <c r="B222" s="1358"/>
      <c r="C222" s="1358"/>
      <c r="D222" s="1350"/>
      <c r="E222" s="1342"/>
      <c r="F222" s="1365"/>
      <c r="G222" s="1365"/>
    </row>
    <row r="223" spans="1:7" s="1343" customFormat="1">
      <c r="A223" s="1353"/>
      <c r="B223" s="1373"/>
      <c r="C223" s="1373"/>
      <c r="D223" s="1350"/>
      <c r="E223" s="1342"/>
      <c r="F223" s="1365"/>
      <c r="G223" s="1365"/>
    </row>
    <row r="224" spans="1:7" s="1343" customFormat="1">
      <c r="A224" s="1353"/>
      <c r="B224" s="1373"/>
      <c r="C224" s="1373"/>
      <c r="D224" s="1350"/>
      <c r="E224" s="1342"/>
      <c r="F224" s="1365"/>
      <c r="G224" s="1365"/>
    </row>
    <row r="225" spans="1:7">
      <c r="A225" s="1339"/>
      <c r="B225" s="1358"/>
      <c r="C225" s="1358"/>
      <c r="D225" s="1350"/>
      <c r="E225" s="1342"/>
      <c r="F225" s="1365"/>
      <c r="G225" s="1365"/>
    </row>
    <row r="226" spans="1:7" s="1374" customFormat="1" ht="218.25" customHeight="1">
      <c r="A226" s="1339"/>
      <c r="B226" s="1358"/>
      <c r="C226" s="1358"/>
      <c r="D226" s="1350"/>
      <c r="E226" s="1342"/>
      <c r="F226" s="1365"/>
      <c r="G226" s="1365"/>
    </row>
    <row r="227" spans="1:7" s="1374" customFormat="1" ht="408.4" customHeight="1">
      <c r="A227" s="1339"/>
      <c r="B227" s="1358"/>
      <c r="C227" s="1358"/>
      <c r="D227" s="1350"/>
      <c r="E227" s="1342"/>
      <c r="F227" s="1365"/>
      <c r="G227" s="1365"/>
    </row>
    <row r="228" spans="1:7" s="1374" customFormat="1" ht="292.14999999999998" customHeight="1">
      <c r="A228" s="1339"/>
      <c r="B228" s="1358"/>
      <c r="C228" s="1358"/>
      <c r="D228" s="1350"/>
      <c r="E228" s="1342"/>
      <c r="F228" s="1365"/>
      <c r="G228" s="1365"/>
    </row>
    <row r="229" spans="1:7" s="1374" customFormat="1">
      <c r="A229" s="1339"/>
      <c r="B229" s="1358"/>
      <c r="C229" s="1358"/>
      <c r="D229" s="1350"/>
      <c r="E229" s="1342"/>
      <c r="F229" s="1365"/>
      <c r="G229" s="1365"/>
    </row>
    <row r="230" spans="1:7" s="1374" customFormat="1">
      <c r="A230" s="1339"/>
      <c r="B230" s="1358"/>
      <c r="C230" s="1358"/>
      <c r="D230" s="1350"/>
      <c r="E230" s="1342"/>
      <c r="F230" s="1365"/>
      <c r="G230" s="1365"/>
    </row>
    <row r="231" spans="1:7" s="1374" customFormat="1">
      <c r="A231" s="1339"/>
      <c r="B231" s="1358"/>
      <c r="C231" s="1358"/>
      <c r="D231" s="1350"/>
      <c r="E231" s="1342"/>
      <c r="F231" s="1365"/>
      <c r="G231" s="1365"/>
    </row>
    <row r="232" spans="1:7" s="1374" customFormat="1" ht="39.4" customHeight="1">
      <c r="A232" s="1339"/>
      <c r="B232" s="1358"/>
      <c r="C232" s="1358"/>
      <c r="D232" s="1350"/>
      <c r="E232" s="1342"/>
      <c r="F232" s="1365"/>
      <c r="G232" s="1365"/>
    </row>
    <row r="233" spans="1:7" s="1374" customFormat="1" ht="41.65" customHeight="1">
      <c r="A233" s="1339"/>
      <c r="B233" s="1358"/>
      <c r="C233" s="1358"/>
      <c r="D233" s="1350"/>
      <c r="E233" s="1342"/>
      <c r="F233" s="1365"/>
      <c r="G233" s="1365"/>
    </row>
    <row r="234" spans="1:7" s="1374" customFormat="1" ht="41.65" customHeight="1">
      <c r="A234" s="1339"/>
      <c r="B234" s="1358"/>
      <c r="C234" s="1358"/>
      <c r="D234" s="1350"/>
      <c r="E234" s="1342"/>
      <c r="F234" s="1365"/>
      <c r="G234" s="1365"/>
    </row>
    <row r="235" spans="1:7" s="1374" customFormat="1" ht="101.65" customHeight="1">
      <c r="A235" s="1339"/>
      <c r="B235" s="1358"/>
      <c r="C235" s="1358"/>
      <c r="D235" s="1350"/>
      <c r="E235" s="1342"/>
      <c r="F235" s="1365"/>
      <c r="G235" s="1365"/>
    </row>
    <row r="236" spans="1:7" s="1374" customFormat="1" ht="250.9" customHeight="1">
      <c r="A236" s="1339"/>
      <c r="B236" s="1358"/>
      <c r="C236" s="1358"/>
      <c r="D236" s="1350"/>
      <c r="E236" s="1342"/>
      <c r="F236" s="1365"/>
      <c r="G236" s="1365"/>
    </row>
    <row r="237" spans="1:7" s="1374" customFormat="1">
      <c r="A237" s="1339"/>
      <c r="B237" s="1358"/>
      <c r="C237" s="1358"/>
      <c r="D237" s="1350"/>
      <c r="E237" s="1342"/>
      <c r="F237" s="1365"/>
      <c r="G237" s="1365"/>
    </row>
    <row r="238" spans="1:7" s="1374" customFormat="1" ht="133.9" customHeight="1">
      <c r="A238" s="1339"/>
      <c r="B238" s="1357"/>
      <c r="C238" s="1357"/>
      <c r="D238" s="1350"/>
      <c r="E238" s="1342"/>
      <c r="F238" s="1365"/>
      <c r="G238" s="1365"/>
    </row>
    <row r="239" spans="1:7" s="1374" customFormat="1" ht="133.9" customHeight="1">
      <c r="A239" s="1339"/>
      <c r="B239" s="1357"/>
      <c r="C239" s="1357"/>
      <c r="D239" s="1350"/>
      <c r="E239" s="1342"/>
      <c r="F239" s="1365"/>
      <c r="G239" s="1365"/>
    </row>
    <row r="240" spans="1:7" s="1374" customFormat="1" ht="234.75" customHeight="1">
      <c r="A240" s="1339"/>
      <c r="B240" s="1357"/>
      <c r="C240" s="1357"/>
      <c r="D240" s="1350"/>
      <c r="E240" s="1342"/>
      <c r="F240" s="1365"/>
      <c r="G240" s="1365"/>
    </row>
    <row r="241" spans="1:7" s="1374" customFormat="1" ht="35.25" customHeight="1">
      <c r="A241" s="1339"/>
      <c r="B241" s="1357"/>
      <c r="C241" s="1357"/>
      <c r="D241" s="1350"/>
      <c r="E241" s="1342"/>
      <c r="F241" s="1365"/>
      <c r="G241" s="1365"/>
    </row>
    <row r="242" spans="1:7" s="1374" customFormat="1" ht="33.75" customHeight="1">
      <c r="A242" s="1339"/>
      <c r="B242" s="1358"/>
      <c r="C242" s="1358"/>
      <c r="D242" s="1350"/>
      <c r="E242" s="1342"/>
      <c r="F242" s="1365"/>
      <c r="G242" s="1365"/>
    </row>
    <row r="243" spans="1:7" s="1374" customFormat="1">
      <c r="A243" s="1339"/>
      <c r="B243" s="1358"/>
      <c r="C243" s="1358"/>
      <c r="D243" s="1350"/>
      <c r="E243" s="1342"/>
      <c r="F243" s="1365"/>
      <c r="G243" s="1365"/>
    </row>
    <row r="244" spans="1:7" s="1374" customFormat="1">
      <c r="A244" s="1339"/>
      <c r="B244" s="1358"/>
      <c r="C244" s="1358"/>
      <c r="D244" s="1350"/>
      <c r="E244" s="1342"/>
      <c r="F244" s="1365"/>
      <c r="G244" s="1365"/>
    </row>
    <row r="245" spans="1:7" s="1374" customFormat="1">
      <c r="A245" s="1339"/>
      <c r="B245" s="1358"/>
      <c r="C245" s="1358"/>
      <c r="D245" s="1350"/>
      <c r="E245" s="1342"/>
      <c r="F245" s="1365"/>
      <c r="G245" s="1365"/>
    </row>
    <row r="246" spans="1:7" s="1374" customFormat="1">
      <c r="A246" s="1339"/>
      <c r="B246" s="1358"/>
      <c r="C246" s="1358"/>
      <c r="D246" s="1350"/>
      <c r="E246" s="1342"/>
      <c r="F246" s="1365"/>
      <c r="G246" s="1365"/>
    </row>
    <row r="247" spans="1:7" s="1374" customFormat="1">
      <c r="A247" s="1339"/>
      <c r="B247" s="1358"/>
      <c r="C247" s="1358"/>
      <c r="D247" s="1350"/>
      <c r="E247" s="1342"/>
      <c r="F247" s="1365"/>
      <c r="G247" s="1365"/>
    </row>
    <row r="248" spans="1:7" s="1374" customFormat="1">
      <c r="A248" s="1339"/>
      <c r="B248" s="1358"/>
      <c r="C248" s="1358"/>
      <c r="D248" s="1350"/>
      <c r="E248" s="1342"/>
      <c r="F248" s="1365"/>
      <c r="G248" s="1365"/>
    </row>
    <row r="249" spans="1:7" s="1374" customFormat="1" ht="397.9" customHeight="1">
      <c r="A249" s="1339"/>
      <c r="B249" s="1358"/>
      <c r="C249" s="1358"/>
      <c r="D249" s="1350"/>
      <c r="E249" s="1342"/>
      <c r="F249" s="1365"/>
      <c r="G249" s="1365"/>
    </row>
    <row r="250" spans="1:7" s="1374" customFormat="1" ht="408" customHeight="1">
      <c r="A250" s="1339"/>
      <c r="B250" s="1358"/>
      <c r="C250" s="1358"/>
      <c r="D250" s="1350"/>
      <c r="E250" s="1342"/>
      <c r="F250" s="1365"/>
      <c r="G250" s="1365"/>
    </row>
    <row r="251" spans="1:7" s="1374" customFormat="1">
      <c r="A251" s="1339"/>
      <c r="B251" s="1357"/>
      <c r="C251" s="1357"/>
      <c r="D251" s="1350"/>
      <c r="E251" s="1342"/>
      <c r="F251" s="1365"/>
      <c r="G251" s="1365"/>
    </row>
    <row r="252" spans="1:7" s="1374" customFormat="1">
      <c r="A252" s="1339"/>
      <c r="B252" s="1358"/>
      <c r="C252" s="1358"/>
      <c r="D252" s="1350"/>
      <c r="E252" s="1342"/>
      <c r="F252" s="1365"/>
      <c r="G252" s="1365"/>
    </row>
    <row r="253" spans="1:7">
      <c r="A253" s="1353"/>
      <c r="B253" s="1373"/>
      <c r="C253" s="1373"/>
      <c r="D253" s="1350"/>
      <c r="E253" s="1342"/>
      <c r="F253" s="1365"/>
      <c r="G253" s="1365"/>
    </row>
    <row r="254" spans="1:7">
      <c r="A254" s="1353"/>
      <c r="B254" s="1373"/>
      <c r="C254" s="1373"/>
      <c r="D254" s="1350"/>
      <c r="E254" s="1342"/>
      <c r="F254" s="1365"/>
      <c r="G254" s="1365"/>
    </row>
    <row r="255" spans="1:7" s="1343" customFormat="1" ht="14.25" customHeight="1">
      <c r="A255" s="1339"/>
      <c r="B255" s="1340"/>
      <c r="C255" s="1340"/>
      <c r="D255" s="1350"/>
      <c r="E255" s="1342"/>
      <c r="F255" s="1365"/>
      <c r="G255" s="1365"/>
    </row>
    <row r="256" spans="1:7" ht="38.25" customHeight="1">
      <c r="A256" s="1339"/>
      <c r="B256" s="1351"/>
      <c r="C256" s="1351"/>
      <c r="D256" s="1350"/>
      <c r="E256" s="1364"/>
      <c r="F256" s="1365"/>
      <c r="G256" s="1365"/>
    </row>
    <row r="257" spans="1:7">
      <c r="A257" s="1339"/>
      <c r="B257" s="1351"/>
      <c r="C257" s="1351"/>
      <c r="D257" s="1350"/>
      <c r="E257" s="1342"/>
      <c r="F257" s="1365"/>
      <c r="G257" s="1365"/>
    </row>
    <row r="258" spans="1:7">
      <c r="A258" s="1339"/>
      <c r="B258" s="1351"/>
      <c r="C258" s="1351"/>
      <c r="D258" s="1350"/>
      <c r="E258" s="1342"/>
      <c r="F258" s="1365"/>
      <c r="G258" s="1365"/>
    </row>
    <row r="259" spans="1:7">
      <c r="A259" s="1339"/>
      <c r="B259" s="1351"/>
      <c r="C259" s="1351"/>
      <c r="D259" s="1350"/>
      <c r="E259" s="1342"/>
      <c r="F259" s="1365"/>
      <c r="G259" s="1365"/>
    </row>
    <row r="260" spans="1:7">
      <c r="A260" s="1339"/>
      <c r="B260" s="1351"/>
      <c r="C260" s="1351"/>
      <c r="D260" s="1350"/>
      <c r="E260" s="1342"/>
      <c r="F260" s="1365"/>
      <c r="G260" s="1365"/>
    </row>
    <row r="261" spans="1:7">
      <c r="A261" s="1339"/>
      <c r="B261" s="1351"/>
      <c r="C261" s="1351"/>
      <c r="D261" s="1350"/>
      <c r="E261" s="1342"/>
      <c r="F261" s="1365"/>
      <c r="G261" s="1365"/>
    </row>
    <row r="262" spans="1:7">
      <c r="A262" s="1339"/>
      <c r="B262" s="1351"/>
      <c r="C262" s="1351"/>
      <c r="D262" s="1350"/>
      <c r="E262" s="1342"/>
      <c r="F262" s="1365"/>
      <c r="G262" s="1365"/>
    </row>
    <row r="263" spans="1:7">
      <c r="A263" s="1339"/>
      <c r="B263" s="1351"/>
      <c r="C263" s="1351"/>
      <c r="D263" s="1350"/>
      <c r="E263" s="1342"/>
      <c r="F263" s="1365"/>
      <c r="G263" s="1365"/>
    </row>
    <row r="264" spans="1:7">
      <c r="A264" s="1339"/>
      <c r="B264" s="1351"/>
      <c r="C264" s="1351"/>
      <c r="D264" s="1350"/>
      <c r="E264" s="1342"/>
      <c r="F264" s="1365"/>
      <c r="G264" s="1365"/>
    </row>
    <row r="265" spans="1:7">
      <c r="A265" s="1339"/>
      <c r="B265" s="1351"/>
      <c r="C265" s="1351"/>
      <c r="D265" s="1350"/>
      <c r="E265" s="1342"/>
      <c r="F265" s="1365"/>
      <c r="G265" s="1365"/>
    </row>
    <row r="266" spans="1:7">
      <c r="A266" s="1339"/>
      <c r="B266" s="1351"/>
      <c r="C266" s="1351"/>
      <c r="D266" s="1350"/>
      <c r="E266" s="1342"/>
      <c r="F266" s="1365"/>
      <c r="G266" s="1365"/>
    </row>
    <row r="267" spans="1:7">
      <c r="A267" s="1339"/>
      <c r="B267" s="1351"/>
      <c r="C267" s="1351"/>
      <c r="D267" s="1350"/>
      <c r="E267" s="1342"/>
      <c r="F267" s="1365"/>
      <c r="G267" s="1365"/>
    </row>
    <row r="268" spans="1:7">
      <c r="A268" s="1339"/>
      <c r="B268" s="1351"/>
      <c r="C268" s="1351"/>
      <c r="D268" s="1350"/>
      <c r="E268" s="1342"/>
      <c r="F268" s="1365"/>
      <c r="G268" s="1365"/>
    </row>
    <row r="269" spans="1:7">
      <c r="A269" s="1339"/>
      <c r="B269" s="1351"/>
      <c r="C269" s="1351"/>
      <c r="D269" s="1350"/>
      <c r="E269" s="1342"/>
      <c r="F269" s="1365"/>
      <c r="G269" s="1365"/>
    </row>
    <row r="270" spans="1:7">
      <c r="A270" s="1339"/>
      <c r="B270" s="1351"/>
      <c r="C270" s="1351"/>
      <c r="D270" s="1350"/>
      <c r="E270" s="1342"/>
      <c r="F270" s="1365"/>
      <c r="G270" s="1365"/>
    </row>
    <row r="271" spans="1:7">
      <c r="A271" s="1339"/>
      <c r="B271" s="1351"/>
      <c r="C271" s="1351"/>
      <c r="D271" s="1350"/>
      <c r="E271" s="1342"/>
      <c r="F271" s="1365"/>
      <c r="G271" s="1365"/>
    </row>
    <row r="272" spans="1:7">
      <c r="A272" s="1339"/>
      <c r="B272" s="1351"/>
      <c r="C272" s="1351"/>
      <c r="D272" s="1350"/>
      <c r="E272" s="1342"/>
      <c r="F272" s="1365"/>
      <c r="G272" s="1365"/>
    </row>
    <row r="273" spans="1:7">
      <c r="A273" s="1339"/>
      <c r="B273" s="1351"/>
      <c r="C273" s="1351"/>
      <c r="D273" s="1350"/>
      <c r="E273" s="1342"/>
      <c r="F273" s="1365"/>
      <c r="G273" s="1365"/>
    </row>
    <row r="274" spans="1:7">
      <c r="A274" s="1339"/>
      <c r="B274" s="1351"/>
      <c r="C274" s="1351"/>
      <c r="D274" s="1350"/>
      <c r="E274" s="1342"/>
      <c r="F274" s="1365"/>
      <c r="G274" s="1365"/>
    </row>
    <row r="275" spans="1:7">
      <c r="A275" s="1339"/>
      <c r="B275" s="1351"/>
      <c r="C275" s="1351"/>
      <c r="D275" s="1350"/>
      <c r="E275" s="1342"/>
      <c r="F275" s="1365"/>
      <c r="G275" s="1365"/>
    </row>
    <row r="276" spans="1:7" ht="34.5" customHeight="1">
      <c r="A276" s="1339"/>
      <c r="B276" s="1351"/>
      <c r="C276" s="1351"/>
      <c r="D276" s="1350"/>
      <c r="E276" s="1342"/>
      <c r="F276" s="1365"/>
      <c r="G276" s="1365"/>
    </row>
    <row r="277" spans="1:7" ht="33.75" customHeight="1">
      <c r="A277" s="1339"/>
      <c r="B277" s="1351"/>
      <c r="C277" s="1351"/>
      <c r="D277" s="1350"/>
      <c r="E277" s="1342"/>
      <c r="F277" s="1365"/>
      <c r="G277" s="1365"/>
    </row>
    <row r="278" spans="1:7" ht="24" customHeight="1">
      <c r="A278" s="1339"/>
      <c r="B278" s="1351"/>
      <c r="C278" s="1351"/>
      <c r="D278" s="1350"/>
      <c r="E278" s="1342"/>
      <c r="F278" s="1365"/>
      <c r="G278" s="1365"/>
    </row>
    <row r="279" spans="1:7">
      <c r="A279" s="1339"/>
      <c r="B279" s="1351"/>
      <c r="C279" s="1351"/>
      <c r="D279" s="1350"/>
      <c r="E279" s="1342"/>
      <c r="F279" s="1365"/>
      <c r="G279" s="1365"/>
    </row>
    <row r="280" spans="1:7">
      <c r="A280" s="1339"/>
      <c r="B280" s="1351"/>
      <c r="C280" s="1351"/>
      <c r="D280" s="1350"/>
      <c r="E280" s="1342"/>
      <c r="F280" s="1365"/>
      <c r="G280" s="1365"/>
    </row>
    <row r="281" spans="1:7">
      <c r="A281" s="1339"/>
      <c r="B281" s="1351"/>
      <c r="C281" s="1351"/>
      <c r="D281" s="1350"/>
      <c r="E281" s="1342"/>
      <c r="F281" s="1365"/>
      <c r="G281" s="1365"/>
    </row>
    <row r="282" spans="1:7">
      <c r="A282" s="1339"/>
      <c r="B282" s="1351"/>
      <c r="C282" s="1351"/>
      <c r="D282" s="1350"/>
      <c r="E282" s="1342"/>
      <c r="F282" s="1365"/>
      <c r="G282" s="1365"/>
    </row>
    <row r="283" spans="1:7">
      <c r="A283" s="1339"/>
      <c r="B283" s="1351"/>
      <c r="C283" s="1351"/>
      <c r="D283" s="1350"/>
      <c r="E283" s="1342"/>
      <c r="F283" s="1365"/>
      <c r="G283" s="1365"/>
    </row>
    <row r="284" spans="1:7">
      <c r="A284" s="1339"/>
      <c r="B284" s="1351"/>
      <c r="C284" s="1351"/>
      <c r="D284" s="1350"/>
      <c r="E284" s="1342"/>
      <c r="F284" s="1365"/>
      <c r="G284" s="1365"/>
    </row>
    <row r="286" spans="1:7">
      <c r="A286" s="1339"/>
      <c r="B286" s="1340"/>
      <c r="C286" s="1340"/>
      <c r="D286" s="1350"/>
      <c r="E286" s="1342"/>
      <c r="F286" s="1365"/>
      <c r="G286" s="1365"/>
    </row>
    <row r="287" spans="1:7" s="1356" customFormat="1">
      <c r="A287" s="1369"/>
      <c r="B287" s="1352"/>
      <c r="C287" s="1352"/>
      <c r="D287" s="1354"/>
      <c r="E287" s="1355"/>
      <c r="F287" s="1370"/>
      <c r="G287" s="1370"/>
    </row>
    <row r="288" spans="1:7" s="1356" customFormat="1">
      <c r="A288" s="1369"/>
      <c r="B288" s="1352"/>
      <c r="C288" s="1352"/>
      <c r="D288" s="1354"/>
      <c r="E288" s="1355"/>
      <c r="F288" s="1370"/>
      <c r="G288" s="1370"/>
    </row>
    <row r="289" spans="1:7" s="1356" customFormat="1">
      <c r="A289" s="1369"/>
      <c r="B289" s="1352"/>
      <c r="C289" s="1352"/>
      <c r="D289" s="1354"/>
      <c r="E289" s="1355"/>
      <c r="F289" s="1370"/>
      <c r="G289" s="1370"/>
    </row>
    <row r="290" spans="1:7" s="1343" customFormat="1" ht="75.75" customHeight="1">
      <c r="A290" s="1339"/>
      <c r="B290" s="1367"/>
      <c r="C290" s="1367"/>
      <c r="D290" s="1350"/>
      <c r="E290" s="1342"/>
      <c r="F290" s="1365"/>
      <c r="G290" s="1365"/>
    </row>
    <row r="291" spans="1:7" s="1343" customFormat="1" ht="84" customHeight="1">
      <c r="A291" s="1339"/>
      <c r="B291" s="1367"/>
      <c r="C291" s="1367"/>
      <c r="D291" s="1350"/>
      <c r="E291" s="1342"/>
      <c r="F291" s="1365"/>
      <c r="G291" s="1365"/>
    </row>
    <row r="292" spans="1:7" s="1343" customFormat="1" ht="66.75" customHeight="1">
      <c r="A292" s="1339"/>
      <c r="B292" s="1367"/>
      <c r="C292" s="1367"/>
      <c r="D292" s="1350"/>
      <c r="E292" s="1342"/>
      <c r="F292" s="1365"/>
      <c r="G292" s="1365"/>
    </row>
    <row r="293" spans="1:7" s="1343" customFormat="1" ht="92.25" customHeight="1">
      <c r="A293" s="1339"/>
      <c r="B293" s="1367"/>
      <c r="C293" s="1367"/>
      <c r="D293" s="1350"/>
      <c r="E293" s="1342"/>
      <c r="F293" s="1365"/>
      <c r="G293" s="1365"/>
    </row>
    <row r="294" spans="1:7" s="1343" customFormat="1" ht="23.25" customHeight="1">
      <c r="A294" s="1339"/>
      <c r="B294" s="1367"/>
      <c r="C294" s="1367"/>
      <c r="D294" s="1350"/>
      <c r="E294" s="1342"/>
      <c r="F294" s="1365"/>
      <c r="G294" s="1365"/>
    </row>
    <row r="295" spans="1:7" s="1343" customFormat="1" ht="20.25" customHeight="1">
      <c r="A295" s="1339"/>
      <c r="B295" s="1367"/>
      <c r="C295" s="1367"/>
      <c r="D295" s="1350"/>
      <c r="E295" s="1342"/>
      <c r="F295" s="1365"/>
      <c r="G295" s="1365"/>
    </row>
    <row r="296" spans="1:7" s="1343" customFormat="1" ht="18" customHeight="1">
      <c r="A296" s="1339"/>
      <c r="B296" s="1367"/>
      <c r="C296" s="1367"/>
      <c r="D296" s="1350"/>
      <c r="E296" s="1342"/>
      <c r="F296" s="1365"/>
      <c r="G296" s="1365"/>
    </row>
    <row r="297" spans="1:7" s="1343" customFormat="1" ht="18.75" customHeight="1">
      <c r="A297" s="1339"/>
      <c r="B297" s="1367"/>
      <c r="C297" s="1367"/>
      <c r="D297" s="1350"/>
      <c r="E297" s="1342"/>
      <c r="F297" s="1365"/>
      <c r="G297" s="1365"/>
    </row>
    <row r="298" spans="1:7" s="1343" customFormat="1" ht="20.25" customHeight="1">
      <c r="A298" s="1339"/>
      <c r="B298" s="1367"/>
      <c r="C298" s="1367"/>
      <c r="D298" s="1350"/>
      <c r="E298" s="1342"/>
      <c r="F298" s="1365"/>
      <c r="G298" s="1365"/>
    </row>
    <row r="299" spans="1:7" s="1343" customFormat="1" ht="71.25" customHeight="1">
      <c r="A299" s="1339"/>
      <c r="B299" s="1367"/>
      <c r="C299" s="1367"/>
      <c r="D299" s="1350"/>
      <c r="E299" s="1342"/>
      <c r="F299" s="1365"/>
      <c r="G299" s="1365"/>
    </row>
    <row r="300" spans="1:7" s="1343" customFormat="1" ht="45" customHeight="1">
      <c r="A300" s="1339"/>
      <c r="B300" s="1367"/>
      <c r="C300" s="1367"/>
      <c r="D300" s="1350"/>
      <c r="E300" s="1342"/>
      <c r="F300" s="1365"/>
      <c r="G300" s="1365"/>
    </row>
    <row r="301" spans="1:7" s="1343" customFormat="1" ht="32.25" customHeight="1">
      <c r="A301" s="1339"/>
      <c r="B301" s="1358"/>
      <c r="C301" s="1358"/>
      <c r="D301" s="1350"/>
      <c r="E301" s="1342"/>
      <c r="F301" s="1365"/>
      <c r="G301" s="1365"/>
    </row>
    <row r="302" spans="1:7" s="1343" customFormat="1">
      <c r="A302" s="1339"/>
      <c r="B302" s="1358"/>
      <c r="C302" s="1358"/>
      <c r="D302" s="1350"/>
      <c r="E302" s="1342"/>
      <c r="F302" s="1365"/>
      <c r="G302" s="1365"/>
    </row>
    <row r="304" spans="1:7">
      <c r="A304" s="1339"/>
      <c r="B304" s="1340"/>
      <c r="C304" s="1340"/>
      <c r="D304" s="1350"/>
      <c r="E304" s="1342"/>
      <c r="F304" s="1365"/>
      <c r="G304" s="1365"/>
    </row>
  </sheetData>
  <sheetProtection formatRows="0"/>
  <mergeCells count="9">
    <mergeCell ref="B26:D26"/>
    <mergeCell ref="B27:D27"/>
    <mergeCell ref="B28:D28"/>
    <mergeCell ref="B20:D20"/>
    <mergeCell ref="B21:D21"/>
    <mergeCell ref="B22:D22"/>
    <mergeCell ref="B23:D23"/>
    <mergeCell ref="B24:D24"/>
    <mergeCell ref="B25:D25"/>
  </mergeCells>
  <pageMargins left="0.7" right="0.7" top="0.75" bottom="0.75" header="0.3" footer="0.3"/>
  <pageSetup paperSize="9" scale="45" fitToHeight="0" orientation="portrait" horizontalDpi="4294967293"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12"/>
  <sheetViews>
    <sheetView view="pageBreakPreview" topLeftCell="A52" zoomScale="85" zoomScaleNormal="100" zoomScaleSheetLayoutView="85" workbookViewId="0">
      <selection activeCell="A2" sqref="A2"/>
    </sheetView>
  </sheetViews>
  <sheetFormatPr defaultColWidth="9" defaultRowHeight="14.25"/>
  <cols>
    <col min="1" max="1" width="16.28515625" style="1385" customWidth="1"/>
    <col min="2" max="2" width="71" style="1385" customWidth="1"/>
    <col min="3" max="3" width="14" style="1420" customWidth="1"/>
    <col min="4" max="4" width="10.7109375" style="1422" customWidth="1"/>
    <col min="5" max="5" width="14" style="1607" customWidth="1"/>
    <col min="6" max="6" width="14" style="1476" customWidth="1"/>
    <col min="7" max="7" width="19.28515625" style="1412" customWidth="1"/>
    <col min="8" max="16384" width="9" style="1385"/>
  </cols>
  <sheetData>
    <row r="1" spans="1:7">
      <c r="A1" s="1435" t="s">
        <v>8</v>
      </c>
      <c r="B1" s="1381" t="s">
        <v>9</v>
      </c>
      <c r="C1" s="1381"/>
      <c r="D1" s="1382"/>
      <c r="E1" s="1436"/>
      <c r="F1" s="1470"/>
      <c r="G1" s="1470"/>
    </row>
    <row r="2" spans="1:7">
      <c r="A2" s="1435" t="s">
        <v>130</v>
      </c>
      <c r="B2" s="491" t="str">
        <f>'NASLOVNA STRAN'!$C$30</f>
        <v>Gradnja stanovanjske soseske Dečkovo naselje - DN 10</v>
      </c>
      <c r="C2" s="1381"/>
      <c r="D2" s="1382"/>
      <c r="E2" s="1436"/>
      <c r="F2" s="1470"/>
      <c r="G2" s="1470"/>
    </row>
    <row r="3" spans="1:7">
      <c r="A3" s="1435" t="s">
        <v>131</v>
      </c>
      <c r="B3" s="1654">
        <f>'NASLOVNA STRAN'!$C$13</f>
        <v>0</v>
      </c>
      <c r="C3" s="1381"/>
      <c r="D3" s="1382"/>
      <c r="E3" s="1436"/>
      <c r="F3" s="1470"/>
      <c r="G3" s="1470"/>
    </row>
    <row r="4" spans="1:7">
      <c r="A4" s="1435"/>
      <c r="B4" s="1381"/>
      <c r="C4" s="1381"/>
      <c r="D4" s="1382"/>
      <c r="E4" s="1436"/>
      <c r="F4" s="1470"/>
      <c r="G4" s="1470"/>
    </row>
    <row r="5" spans="1:7">
      <c r="A5" s="1437" t="s">
        <v>72</v>
      </c>
      <c r="B5" s="1387" t="s">
        <v>6311</v>
      </c>
      <c r="C5" s="1387"/>
      <c r="D5" s="1388"/>
      <c r="E5" s="1438"/>
      <c r="F5" s="1471"/>
      <c r="G5" s="1471"/>
    </row>
    <row r="6" spans="1:7">
      <c r="A6" s="1435"/>
      <c r="B6" s="1381"/>
      <c r="C6" s="1381"/>
      <c r="D6" s="1382"/>
      <c r="E6" s="1436"/>
      <c r="F6" s="1470"/>
      <c r="G6" s="1384"/>
    </row>
    <row r="7" spans="1:7">
      <c r="A7" s="1437" t="s">
        <v>74</v>
      </c>
      <c r="B7" s="1387" t="s">
        <v>6328</v>
      </c>
      <c r="C7" s="1387"/>
      <c r="D7" s="1388"/>
      <c r="E7" s="1438"/>
      <c r="F7" s="1471"/>
      <c r="G7" s="1471"/>
    </row>
    <row r="8" spans="1:7">
      <c r="A8" s="1435"/>
      <c r="B8" s="1381"/>
      <c r="C8" s="1381"/>
      <c r="D8" s="1382"/>
      <c r="E8" s="1436"/>
      <c r="F8" s="1470"/>
      <c r="G8" s="1470"/>
    </row>
    <row r="9" spans="1:7">
      <c r="A9" s="1435"/>
      <c r="B9" s="1381"/>
      <c r="C9" s="1381"/>
      <c r="D9" s="1382"/>
      <c r="E9" s="1436"/>
      <c r="F9" s="1470"/>
      <c r="G9" s="1470"/>
    </row>
    <row r="10" spans="1:7">
      <c r="A10" s="1439" t="s">
        <v>132</v>
      </c>
      <c r="B10" s="1392" t="s">
        <v>133</v>
      </c>
      <c r="C10" s="1393"/>
      <c r="D10" s="1394" t="s">
        <v>140</v>
      </c>
      <c r="E10" s="1440" t="s">
        <v>136</v>
      </c>
      <c r="F10" s="1604" t="s">
        <v>237</v>
      </c>
      <c r="G10" s="1472" t="s">
        <v>238</v>
      </c>
    </row>
    <row r="11" spans="1:7">
      <c r="A11" s="1381"/>
      <c r="B11" s="1381"/>
      <c r="C11" s="1381"/>
      <c r="D11" s="1382"/>
      <c r="E11" s="1441"/>
      <c r="F11" s="1473"/>
      <c r="G11" s="1473"/>
    </row>
    <row r="12" spans="1:7">
      <c r="A12" s="1442" t="s">
        <v>7579</v>
      </c>
      <c r="B12" s="1400" t="s">
        <v>4933</v>
      </c>
      <c r="C12" s="1400"/>
      <c r="D12" s="1401"/>
      <c r="E12" s="1443"/>
      <c r="F12" s="1474"/>
      <c r="G12" s="1474"/>
    </row>
    <row r="13" spans="1:7">
      <c r="A13" s="1444"/>
      <c r="B13" s="1405"/>
      <c r="C13" s="1405"/>
      <c r="D13" s="1406"/>
      <c r="E13" s="1445"/>
      <c r="F13" s="1475"/>
      <c r="G13" s="1475"/>
    </row>
    <row r="14" spans="1:7">
      <c r="A14" s="1409"/>
      <c r="B14" s="1410" t="s">
        <v>6329</v>
      </c>
      <c r="C14" s="1410"/>
      <c r="D14" s="1409"/>
      <c r="E14" s="1369"/>
      <c r="G14" s="1477"/>
    </row>
    <row r="15" spans="1:7">
      <c r="A15" s="1446"/>
      <c r="B15" s="1385" t="s">
        <v>3461</v>
      </c>
      <c r="C15" s="1385"/>
      <c r="D15" s="1415"/>
      <c r="E15" s="1447"/>
      <c r="F15" s="1478"/>
      <c r="G15" s="1478"/>
    </row>
    <row r="16" spans="1:7">
      <c r="A16" s="1446"/>
      <c r="B16" s="2367"/>
      <c r="C16" s="1419"/>
      <c r="D16" s="1415"/>
      <c r="E16" s="1447"/>
      <c r="F16" s="1478"/>
      <c r="G16" s="1478"/>
    </row>
    <row r="17" spans="1:7">
      <c r="A17" s="1446"/>
      <c r="B17" s="2367" t="s">
        <v>2299</v>
      </c>
      <c r="C17" s="1419"/>
      <c r="D17" s="1415"/>
      <c r="E17" s="1447"/>
      <c r="F17" s="1478"/>
      <c r="G17" s="1478"/>
    </row>
    <row r="18" spans="1:7" ht="54" customHeight="1">
      <c r="A18" s="1446"/>
      <c r="B18" s="3117" t="s">
        <v>3565</v>
      </c>
      <c r="C18" s="3118"/>
      <c r="D18" s="1415"/>
      <c r="E18" s="1447"/>
      <c r="F18" s="1478"/>
      <c r="G18" s="1478"/>
    </row>
    <row r="20" spans="1:7" ht="232.9" customHeight="1">
      <c r="B20" s="3123" t="s">
        <v>6330</v>
      </c>
      <c r="C20" s="3123"/>
      <c r="D20" s="3123"/>
      <c r="E20" s="3123"/>
      <c r="F20" s="3123"/>
    </row>
    <row r="23" spans="1:7" ht="28.5">
      <c r="A23" s="1421" t="s">
        <v>7590</v>
      </c>
      <c r="B23" s="2367" t="s">
        <v>6332</v>
      </c>
      <c r="D23" s="1420"/>
      <c r="E23" s="1423"/>
      <c r="F23" s="2593"/>
      <c r="G23" s="1476"/>
    </row>
    <row r="24" spans="1:7">
      <c r="A24" s="1424" t="s">
        <v>7591</v>
      </c>
      <c r="B24" s="2367" t="s">
        <v>6334</v>
      </c>
      <c r="D24" s="1420" t="s">
        <v>3514</v>
      </c>
      <c r="E24" s="1423">
        <v>630</v>
      </c>
      <c r="F24" s="2592"/>
      <c r="G24" s="1476">
        <f>E24*F24</f>
        <v>0</v>
      </c>
    </row>
    <row r="25" spans="1:7">
      <c r="A25" s="2248" t="s">
        <v>7592</v>
      </c>
      <c r="B25" s="2239" t="s">
        <v>6336</v>
      </c>
      <c r="C25" s="2296"/>
      <c r="D25" s="2296" t="s">
        <v>3514</v>
      </c>
      <c r="E25" s="2240">
        <v>0</v>
      </c>
      <c r="F25" s="2641"/>
      <c r="G25" s="1476"/>
    </row>
    <row r="26" spans="1:7">
      <c r="A26" s="1424" t="s">
        <v>7593</v>
      </c>
      <c r="B26" s="2367" t="s">
        <v>6338</v>
      </c>
      <c r="D26" s="1420" t="s">
        <v>3514</v>
      </c>
      <c r="E26" s="1423">
        <v>1239</v>
      </c>
      <c r="F26" s="2592"/>
      <c r="G26" s="1476">
        <f t="shared" ref="G26:G35" si="0">E26*F26</f>
        <v>0</v>
      </c>
    </row>
    <row r="27" spans="1:7">
      <c r="A27" s="1424" t="s">
        <v>7594</v>
      </c>
      <c r="B27" s="2367" t="s">
        <v>6340</v>
      </c>
      <c r="D27" s="1420" t="s">
        <v>3514</v>
      </c>
      <c r="E27" s="1423">
        <v>100</v>
      </c>
      <c r="F27" s="2592"/>
      <c r="G27" s="1476">
        <f t="shared" si="0"/>
        <v>0</v>
      </c>
    </row>
    <row r="28" spans="1:7">
      <c r="A28" s="1424" t="s">
        <v>7595</v>
      </c>
      <c r="B28" s="2367" t="s">
        <v>6342</v>
      </c>
      <c r="D28" s="1420" t="s">
        <v>3514</v>
      </c>
      <c r="E28" s="1423">
        <v>46</v>
      </c>
      <c r="F28" s="2592"/>
      <c r="G28" s="1476">
        <f t="shared" si="0"/>
        <v>0</v>
      </c>
    </row>
    <row r="29" spans="1:7">
      <c r="A29" s="1424" t="s">
        <v>7596</v>
      </c>
      <c r="B29" s="2367" t="s">
        <v>6344</v>
      </c>
      <c r="D29" s="1420" t="s">
        <v>3514</v>
      </c>
      <c r="E29" s="1423">
        <v>900</v>
      </c>
      <c r="F29" s="2592"/>
      <c r="G29" s="1476">
        <f t="shared" si="0"/>
        <v>0</v>
      </c>
    </row>
    <row r="30" spans="1:7">
      <c r="A30" s="1424" t="s">
        <v>7597</v>
      </c>
      <c r="B30" s="2367" t="s">
        <v>6346</v>
      </c>
      <c r="D30" s="1420" t="s">
        <v>3514</v>
      </c>
      <c r="E30" s="1423">
        <v>10</v>
      </c>
      <c r="F30" s="2592"/>
      <c r="G30" s="1476">
        <f t="shared" si="0"/>
        <v>0</v>
      </c>
    </row>
    <row r="31" spans="1:7">
      <c r="A31" s="1424" t="s">
        <v>7598</v>
      </c>
      <c r="B31" s="2367" t="s">
        <v>6348</v>
      </c>
      <c r="D31" s="1420" t="s">
        <v>3514</v>
      </c>
      <c r="E31" s="1423">
        <v>4904</v>
      </c>
      <c r="F31" s="2592"/>
      <c r="G31" s="1476">
        <f t="shared" si="0"/>
        <v>0</v>
      </c>
    </row>
    <row r="32" spans="1:7">
      <c r="A32" s="1424" t="s">
        <v>7599</v>
      </c>
      <c r="B32" s="2367" t="s">
        <v>6350</v>
      </c>
      <c r="D32" s="1420" t="s">
        <v>3514</v>
      </c>
      <c r="E32" s="1423">
        <v>2452</v>
      </c>
      <c r="F32" s="2592"/>
      <c r="G32" s="1476">
        <f t="shared" si="0"/>
        <v>0</v>
      </c>
    </row>
    <row r="33" spans="1:7">
      <c r="A33" s="1424" t="s">
        <v>7600</v>
      </c>
      <c r="B33" s="2367" t="s">
        <v>6352</v>
      </c>
      <c r="D33" s="1420" t="s">
        <v>3514</v>
      </c>
      <c r="E33" s="1423">
        <v>18560</v>
      </c>
      <c r="F33" s="2592"/>
      <c r="G33" s="1476">
        <f t="shared" si="0"/>
        <v>0</v>
      </c>
    </row>
    <row r="34" spans="1:7">
      <c r="A34" s="1424" t="s">
        <v>7601</v>
      </c>
      <c r="B34" s="2367" t="s">
        <v>6354</v>
      </c>
      <c r="D34" s="1420" t="s">
        <v>3514</v>
      </c>
      <c r="E34" s="1423">
        <v>8300</v>
      </c>
      <c r="F34" s="2592"/>
      <c r="G34" s="1476">
        <f t="shared" si="0"/>
        <v>0</v>
      </c>
    </row>
    <row r="35" spans="1:7">
      <c r="A35" s="1424" t="s">
        <v>7602</v>
      </c>
      <c r="B35" s="2367" t="s">
        <v>6356</v>
      </c>
      <c r="D35" s="1420" t="s">
        <v>3514</v>
      </c>
      <c r="E35" s="1423">
        <v>100</v>
      </c>
      <c r="F35" s="2592"/>
      <c r="G35" s="1476">
        <f t="shared" si="0"/>
        <v>0</v>
      </c>
    </row>
    <row r="36" spans="1:7">
      <c r="A36" s="1424" t="s">
        <v>7603</v>
      </c>
      <c r="B36" s="2239" t="s">
        <v>6358</v>
      </c>
      <c r="C36" s="2296"/>
      <c r="D36" s="2296" t="s">
        <v>3514</v>
      </c>
      <c r="E36" s="2240">
        <v>200</v>
      </c>
      <c r="F36" s="2659"/>
      <c r="G36" s="1476"/>
    </row>
    <row r="37" spans="1:7">
      <c r="A37" s="1425"/>
      <c r="B37" s="2367"/>
      <c r="D37" s="1420"/>
      <c r="E37" s="1423"/>
      <c r="F37" s="2593"/>
      <c r="G37" s="1476"/>
    </row>
    <row r="38" spans="1:7" ht="28.5">
      <c r="A38" s="1421" t="s">
        <v>7604</v>
      </c>
      <c r="B38" s="2367" t="s">
        <v>6360</v>
      </c>
      <c r="D38" s="1420"/>
      <c r="E38" s="1423"/>
      <c r="F38" s="2593"/>
      <c r="G38" s="1476"/>
    </row>
    <row r="39" spans="1:7">
      <c r="A39" s="1424" t="s">
        <v>7605</v>
      </c>
      <c r="B39" s="2367" t="s">
        <v>6362</v>
      </c>
      <c r="D39" s="1420" t="s">
        <v>3514</v>
      </c>
      <c r="E39" s="1423">
        <v>2452</v>
      </c>
      <c r="F39" s="2592"/>
      <c r="G39" s="1476">
        <f>E39*F39</f>
        <v>0</v>
      </c>
    </row>
    <row r="40" spans="1:7">
      <c r="A40" s="1424" t="s">
        <v>7606</v>
      </c>
      <c r="B40" s="2367" t="s">
        <v>6364</v>
      </c>
      <c r="D40" s="1420" t="s">
        <v>3514</v>
      </c>
      <c r="E40" s="1423">
        <v>8300</v>
      </c>
      <c r="F40" s="2592"/>
      <c r="G40" s="1476">
        <f>E40*F40</f>
        <v>0</v>
      </c>
    </row>
    <row r="41" spans="1:7">
      <c r="A41" s="1424" t="s">
        <v>7607</v>
      </c>
      <c r="B41" s="2367" t="s">
        <v>6366</v>
      </c>
      <c r="D41" s="1420" t="s">
        <v>3514</v>
      </c>
      <c r="E41" s="1423">
        <v>590</v>
      </c>
      <c r="F41" s="2592"/>
      <c r="G41" s="1476">
        <f>E41*F41</f>
        <v>0</v>
      </c>
    </row>
    <row r="42" spans="1:7">
      <c r="A42" s="1424" t="s">
        <v>7608</v>
      </c>
      <c r="B42" s="2367" t="s">
        <v>6368</v>
      </c>
      <c r="D42" s="1420" t="s">
        <v>3514</v>
      </c>
      <c r="E42" s="1423">
        <v>460</v>
      </c>
      <c r="F42" s="2592"/>
      <c r="G42" s="1476">
        <f>E42*F42</f>
        <v>0</v>
      </c>
    </row>
    <row r="43" spans="1:7">
      <c r="A43" s="1425"/>
      <c r="B43" s="2367"/>
      <c r="D43" s="1420"/>
      <c r="E43" s="1423"/>
      <c r="F43" s="2593"/>
      <c r="G43" s="1476"/>
    </row>
    <row r="44" spans="1:7">
      <c r="A44" s="2243" t="s">
        <v>7609</v>
      </c>
      <c r="B44" s="2616" t="s">
        <v>6370</v>
      </c>
      <c r="C44" s="2296"/>
      <c r="D44" s="2296"/>
      <c r="E44" s="2240"/>
      <c r="F44" s="2641"/>
      <c r="G44" s="1476"/>
    </row>
    <row r="45" spans="1:7">
      <c r="A45" s="2248" t="s">
        <v>7610</v>
      </c>
      <c r="B45" s="2616" t="s">
        <v>6372</v>
      </c>
      <c r="C45" s="1979"/>
      <c r="D45" s="1979" t="s">
        <v>210</v>
      </c>
      <c r="E45" s="2617">
        <v>26</v>
      </c>
      <c r="F45" s="2592"/>
      <c r="G45" s="1476">
        <f>E45*F45</f>
        <v>0</v>
      </c>
    </row>
    <row r="46" spans="1:7">
      <c r="A46" s="2248" t="s">
        <v>7611</v>
      </c>
      <c r="B46" s="2239" t="s">
        <v>6374</v>
      </c>
      <c r="C46" s="2296"/>
      <c r="D46" s="2296" t="s">
        <v>210</v>
      </c>
      <c r="E46" s="2240">
        <v>0</v>
      </c>
      <c r="F46" s="2641"/>
      <c r="G46" s="1476"/>
    </row>
    <row r="47" spans="1:7">
      <c r="A47" s="1425"/>
      <c r="B47" s="2367"/>
      <c r="D47" s="1420"/>
      <c r="E47" s="1423"/>
      <c r="F47" s="2593"/>
      <c r="G47" s="1476"/>
    </row>
    <row r="48" spans="1:7">
      <c r="A48" s="1421" t="s">
        <v>7612</v>
      </c>
      <c r="B48" s="2367" t="s">
        <v>6376</v>
      </c>
      <c r="D48" s="1420"/>
      <c r="E48" s="1423"/>
      <c r="F48" s="2593"/>
      <c r="G48" s="1476"/>
    </row>
    <row r="49" spans="1:7">
      <c r="A49" s="1424" t="s">
        <v>7613</v>
      </c>
      <c r="B49" s="2367" t="s">
        <v>6378</v>
      </c>
      <c r="D49" s="1420" t="s">
        <v>210</v>
      </c>
      <c r="E49" s="1423">
        <v>116</v>
      </c>
      <c r="F49" s="2592"/>
      <c r="G49" s="1476">
        <f>E49*F49</f>
        <v>0</v>
      </c>
    </row>
    <row r="50" spans="1:7">
      <c r="A50" s="1424" t="s">
        <v>7614</v>
      </c>
      <c r="B50" s="2367" t="s">
        <v>6372</v>
      </c>
      <c r="D50" s="1420" t="s">
        <v>210</v>
      </c>
      <c r="E50" s="1423">
        <v>576</v>
      </c>
      <c r="F50" s="2592"/>
      <c r="G50" s="1476">
        <f>E50*F50</f>
        <v>0</v>
      </c>
    </row>
    <row r="51" spans="1:7">
      <c r="A51" s="1425"/>
      <c r="B51" s="2367"/>
      <c r="D51" s="1420"/>
      <c r="E51" s="1423"/>
      <c r="F51" s="2593"/>
      <c r="G51" s="1476"/>
    </row>
    <row r="52" spans="1:7">
      <c r="A52" s="1424" t="s">
        <v>7615</v>
      </c>
      <c r="B52" s="2367" t="s">
        <v>6381</v>
      </c>
      <c r="D52" s="1420"/>
      <c r="E52" s="1423"/>
      <c r="F52" s="2593"/>
      <c r="G52" s="1476"/>
    </row>
    <row r="53" spans="1:7">
      <c r="A53" s="1424" t="s">
        <v>7616</v>
      </c>
      <c r="B53" s="2367" t="s">
        <v>6383</v>
      </c>
      <c r="D53" s="1420" t="s">
        <v>210</v>
      </c>
      <c r="E53" s="1423">
        <v>11</v>
      </c>
      <c r="F53" s="2592"/>
      <c r="G53" s="1476">
        <f t="shared" ref="G53:G62" si="1">E53*F53</f>
        <v>0</v>
      </c>
    </row>
    <row r="54" spans="1:7">
      <c r="A54" s="1424" t="s">
        <v>7617</v>
      </c>
      <c r="B54" s="2350" t="s">
        <v>6385</v>
      </c>
      <c r="C54" s="2296"/>
      <c r="D54" s="2296" t="s">
        <v>210</v>
      </c>
      <c r="E54" s="2240">
        <v>0</v>
      </c>
      <c r="F54" s="2593"/>
      <c r="G54" s="1476"/>
    </row>
    <row r="55" spans="1:7">
      <c r="A55" s="1424" t="s">
        <v>7618</v>
      </c>
      <c r="B55" s="1426" t="s">
        <v>6387</v>
      </c>
      <c r="D55" s="1420" t="s">
        <v>210</v>
      </c>
      <c r="E55" s="1423">
        <v>26</v>
      </c>
      <c r="F55" s="2592"/>
      <c r="G55" s="1476">
        <f t="shared" si="1"/>
        <v>0</v>
      </c>
    </row>
    <row r="56" spans="1:7">
      <c r="A56" s="1424" t="s">
        <v>7619</v>
      </c>
      <c r="B56" s="1426" t="s">
        <v>6389</v>
      </c>
      <c r="D56" s="1420" t="s">
        <v>210</v>
      </c>
      <c r="E56" s="1423">
        <v>26</v>
      </c>
      <c r="F56" s="2592"/>
      <c r="G56" s="1476">
        <f t="shared" si="1"/>
        <v>0</v>
      </c>
    </row>
    <row r="57" spans="1:7">
      <c r="A57" s="1424" t="s">
        <v>7620</v>
      </c>
      <c r="B57" s="1426" t="s">
        <v>6391</v>
      </c>
      <c r="D57" s="1420" t="s">
        <v>210</v>
      </c>
      <c r="E57" s="1423">
        <v>26</v>
      </c>
      <c r="F57" s="2592"/>
      <c r="G57" s="1476">
        <f t="shared" si="1"/>
        <v>0</v>
      </c>
    </row>
    <row r="58" spans="1:7">
      <c r="A58" s="1424" t="s">
        <v>7621</v>
      </c>
      <c r="B58" s="1426" t="s">
        <v>6393</v>
      </c>
      <c r="D58" s="1420" t="s">
        <v>210</v>
      </c>
      <c r="E58" s="1423">
        <v>26</v>
      </c>
      <c r="F58" s="2592"/>
      <c r="G58" s="1476">
        <f t="shared" si="1"/>
        <v>0</v>
      </c>
    </row>
    <row r="59" spans="1:7">
      <c r="A59" s="1424" t="s">
        <v>7622</v>
      </c>
      <c r="B59" s="1426" t="s">
        <v>6395</v>
      </c>
      <c r="D59" s="1420" t="s">
        <v>210</v>
      </c>
      <c r="E59" s="1423">
        <v>26</v>
      </c>
      <c r="F59" s="2592"/>
      <c r="G59" s="1476">
        <f t="shared" si="1"/>
        <v>0</v>
      </c>
    </row>
    <row r="60" spans="1:7">
      <c r="A60" s="1424" t="s">
        <v>7623</v>
      </c>
      <c r="B60" s="1426" t="s">
        <v>6397</v>
      </c>
      <c r="D60" s="1420" t="s">
        <v>210</v>
      </c>
      <c r="E60" s="1423">
        <v>26</v>
      </c>
      <c r="F60" s="2592"/>
      <c r="G60" s="1476">
        <f t="shared" si="1"/>
        <v>0</v>
      </c>
    </row>
    <row r="61" spans="1:7">
      <c r="A61" s="1424" t="s">
        <v>7624</v>
      </c>
      <c r="B61" s="1426" t="s">
        <v>6399</v>
      </c>
      <c r="D61" s="1420" t="s">
        <v>210</v>
      </c>
      <c r="E61" s="1423">
        <v>69</v>
      </c>
      <c r="F61" s="2592"/>
      <c r="G61" s="1476">
        <f t="shared" si="1"/>
        <v>0</v>
      </c>
    </row>
    <row r="62" spans="1:7">
      <c r="A62" s="1424" t="s">
        <v>7625</v>
      </c>
      <c r="B62" s="1426" t="s">
        <v>6401</v>
      </c>
      <c r="D62" s="1420" t="s">
        <v>210</v>
      </c>
      <c r="E62" s="1423">
        <v>151</v>
      </c>
      <c r="F62" s="2592"/>
      <c r="G62" s="1476">
        <f t="shared" si="1"/>
        <v>0</v>
      </c>
    </row>
    <row r="63" spans="1:7">
      <c r="A63" s="1425"/>
      <c r="B63" s="1426"/>
      <c r="D63" s="1420"/>
      <c r="E63" s="1423"/>
      <c r="F63" s="2593"/>
      <c r="G63" s="1476"/>
    </row>
    <row r="64" spans="1:7">
      <c r="A64" s="1421" t="s">
        <v>7626</v>
      </c>
      <c r="B64" s="2367" t="s">
        <v>6403</v>
      </c>
      <c r="D64" s="1420"/>
      <c r="E64" s="1423"/>
      <c r="F64" s="2593"/>
      <c r="G64" s="1476"/>
    </row>
    <row r="65" spans="1:7">
      <c r="A65" s="1424" t="s">
        <v>7627</v>
      </c>
      <c r="B65" s="2367" t="s">
        <v>6405</v>
      </c>
      <c r="D65" s="1420" t="s">
        <v>210</v>
      </c>
      <c r="E65" s="1423">
        <v>75</v>
      </c>
      <c r="F65" s="2592"/>
      <c r="G65" s="1476">
        <f>E65*F65</f>
        <v>0</v>
      </c>
    </row>
    <row r="66" spans="1:7">
      <c r="A66" s="1424" t="s">
        <v>7628</v>
      </c>
      <c r="B66" s="2367" t="s">
        <v>6407</v>
      </c>
      <c r="D66" s="1420" t="s">
        <v>210</v>
      </c>
      <c r="E66" s="1423">
        <v>170</v>
      </c>
      <c r="F66" s="2592"/>
      <c r="G66" s="1476">
        <f>E66*F66</f>
        <v>0</v>
      </c>
    </row>
    <row r="67" spans="1:7">
      <c r="A67" s="1424" t="s">
        <v>7629</v>
      </c>
      <c r="B67" s="2367" t="s">
        <v>6409</v>
      </c>
      <c r="D67" s="1420" t="s">
        <v>210</v>
      </c>
      <c r="E67" s="1423">
        <v>119</v>
      </c>
      <c r="F67" s="2592"/>
      <c r="G67" s="1476">
        <f>E67*F67</f>
        <v>0</v>
      </c>
    </row>
    <row r="68" spans="1:7">
      <c r="A68" s="1425"/>
      <c r="B68" s="2367"/>
      <c r="D68" s="1420"/>
      <c r="E68" s="1423"/>
      <c r="F68" s="2593"/>
      <c r="G68" s="1476"/>
    </row>
    <row r="69" spans="1:7" ht="42.75">
      <c r="A69" s="1657" t="s">
        <v>7630</v>
      </c>
      <c r="B69" s="2367" t="s">
        <v>6411</v>
      </c>
      <c r="D69" s="1420" t="s">
        <v>210</v>
      </c>
      <c r="E69" s="1423">
        <v>45</v>
      </c>
      <c r="F69" s="2592"/>
      <c r="G69" s="1476">
        <f>E69*F69</f>
        <v>0</v>
      </c>
    </row>
    <row r="70" spans="1:7">
      <c r="A70" s="1425"/>
      <c r="B70" s="2367"/>
      <c r="D70" s="1420"/>
      <c r="E70" s="1423"/>
      <c r="F70" s="2593"/>
      <c r="G70" s="1476"/>
    </row>
    <row r="71" spans="1:7" ht="28.5">
      <c r="A71" s="1658" t="s">
        <v>7631</v>
      </c>
      <c r="B71" s="2367" t="s">
        <v>6413</v>
      </c>
      <c r="D71" s="1420"/>
      <c r="E71" s="1423"/>
      <c r="F71" s="2593"/>
      <c r="G71" s="1476"/>
    </row>
    <row r="72" spans="1:7">
      <c r="A72" s="2249" t="s">
        <v>7632</v>
      </c>
      <c r="B72" s="2239" t="s">
        <v>6415</v>
      </c>
      <c r="C72" s="2296"/>
      <c r="D72" s="2296" t="s">
        <v>3514</v>
      </c>
      <c r="E72" s="2240">
        <v>0</v>
      </c>
      <c r="F72" s="2641"/>
      <c r="G72" s="1476"/>
    </row>
    <row r="73" spans="1:7">
      <c r="A73" s="2249" t="s">
        <v>7633</v>
      </c>
      <c r="B73" s="2239" t="s">
        <v>6417</v>
      </c>
      <c r="C73" s="2296"/>
      <c r="D73" s="2296" t="s">
        <v>3514</v>
      </c>
      <c r="E73" s="2240">
        <v>0</v>
      </c>
      <c r="F73" s="2641"/>
      <c r="G73" s="1476"/>
    </row>
    <row r="74" spans="1:7">
      <c r="A74" s="1657" t="s">
        <v>7634</v>
      </c>
      <c r="B74" s="2367" t="s">
        <v>6419</v>
      </c>
      <c r="D74" s="1420" t="s">
        <v>3514</v>
      </c>
      <c r="E74" s="1423">
        <v>64</v>
      </c>
      <c r="F74" s="2592"/>
      <c r="G74" s="1476">
        <f>E74*F74</f>
        <v>0</v>
      </c>
    </row>
    <row r="75" spans="1:7">
      <c r="A75" s="1425"/>
      <c r="B75" s="2367"/>
      <c r="D75" s="1420"/>
      <c r="E75" s="1423"/>
      <c r="F75" s="2593"/>
      <c r="G75" s="1476"/>
    </row>
    <row r="76" spans="1:7">
      <c r="A76" s="1657" t="s">
        <v>7635</v>
      </c>
      <c r="B76" s="2367" t="s">
        <v>6421</v>
      </c>
      <c r="D76" s="1420" t="s">
        <v>210</v>
      </c>
      <c r="E76" s="1423">
        <v>2</v>
      </c>
      <c r="F76" s="2592"/>
      <c r="G76" s="1476">
        <f>E76*F76</f>
        <v>0</v>
      </c>
    </row>
    <row r="77" spans="1:7">
      <c r="A77" s="1425"/>
      <c r="B77" s="2367"/>
      <c r="D77" s="1420"/>
      <c r="E77" s="1423"/>
      <c r="F77" s="2593"/>
      <c r="G77" s="1476"/>
    </row>
    <row r="78" spans="1:7">
      <c r="A78" s="1658" t="s">
        <v>7636</v>
      </c>
      <c r="B78" s="2367" t="s">
        <v>6423</v>
      </c>
      <c r="D78" s="1420"/>
      <c r="E78" s="1423"/>
      <c r="F78" s="2593"/>
      <c r="G78" s="1476"/>
    </row>
    <row r="79" spans="1:7">
      <c r="A79" s="1657" t="s">
        <v>7637</v>
      </c>
      <c r="B79" s="2367" t="s">
        <v>6425</v>
      </c>
      <c r="D79" s="1420" t="s">
        <v>210</v>
      </c>
      <c r="E79" s="1423">
        <f>26+4*2</f>
        <v>34</v>
      </c>
      <c r="F79" s="2592"/>
      <c r="G79" s="1476">
        <f t="shared" ref="G79:G82" si="2">E79*F79</f>
        <v>0</v>
      </c>
    </row>
    <row r="80" spans="1:7">
      <c r="A80" s="1657" t="s">
        <v>7638</v>
      </c>
      <c r="B80" s="2367" t="s">
        <v>6427</v>
      </c>
      <c r="D80" s="1420" t="s">
        <v>3514</v>
      </c>
      <c r="E80" s="1423">
        <f>E79*30</f>
        <v>1020</v>
      </c>
      <c r="F80" s="2592"/>
      <c r="G80" s="1476">
        <f t="shared" si="2"/>
        <v>0</v>
      </c>
    </row>
    <row r="81" spans="1:7">
      <c r="A81" s="1657" t="s">
        <v>7639</v>
      </c>
      <c r="B81" s="2367" t="s">
        <v>6429</v>
      </c>
      <c r="D81" s="1420" t="s">
        <v>3514</v>
      </c>
      <c r="E81" s="1423">
        <v>940</v>
      </c>
      <c r="F81" s="2592"/>
      <c r="G81" s="1476">
        <f t="shared" si="2"/>
        <v>0</v>
      </c>
    </row>
    <row r="82" spans="1:7">
      <c r="A82" s="1657" t="s">
        <v>7640</v>
      </c>
      <c r="B82" s="2367" t="s">
        <v>6431</v>
      </c>
      <c r="D82" s="1420" t="s">
        <v>3514</v>
      </c>
      <c r="E82" s="1423">
        <v>15</v>
      </c>
      <c r="F82" s="2592"/>
      <c r="G82" s="1476">
        <f t="shared" si="2"/>
        <v>0</v>
      </c>
    </row>
    <row r="83" spans="1:7">
      <c r="A83" s="1425"/>
      <c r="B83" s="2367"/>
      <c r="D83" s="1420"/>
      <c r="E83" s="1423"/>
      <c r="G83" s="1476"/>
    </row>
    <row r="84" spans="1:7" ht="14.25" customHeight="1">
      <c r="A84" s="1658" t="s">
        <v>7641</v>
      </c>
      <c r="B84" s="2367" t="s">
        <v>6433</v>
      </c>
      <c r="D84" s="1420" t="s">
        <v>1748</v>
      </c>
      <c r="E84" s="3115" t="s">
        <v>6434</v>
      </c>
      <c r="F84" s="3116"/>
      <c r="G84" s="1476"/>
    </row>
    <row r="85" spans="1:7">
      <c r="A85" s="1425"/>
      <c r="B85" s="2367"/>
      <c r="D85" s="1420"/>
      <c r="E85" s="1423"/>
      <c r="G85" s="1476"/>
    </row>
    <row r="86" spans="1:7" ht="14.25" customHeight="1">
      <c r="A86" s="1658" t="s">
        <v>7642</v>
      </c>
      <c r="B86" s="2367" t="s">
        <v>6436</v>
      </c>
      <c r="D86" s="1420" t="s">
        <v>1748</v>
      </c>
      <c r="E86" s="3115" t="s">
        <v>6437</v>
      </c>
      <c r="F86" s="3116"/>
      <c r="G86" s="1476"/>
    </row>
    <row r="87" spans="1:7">
      <c r="A87" s="1425"/>
      <c r="B87" s="2367"/>
      <c r="D87" s="1420"/>
      <c r="E87" s="3115" t="str">
        <f>+A88</f>
        <v>D.1.13.B9.</v>
      </c>
      <c r="F87" s="3116"/>
      <c r="G87" s="1476"/>
    </row>
    <row r="88" spans="1:7" ht="185.25">
      <c r="A88" s="2238" t="s">
        <v>7643</v>
      </c>
      <c r="B88" s="2367" t="s">
        <v>6439</v>
      </c>
      <c r="D88" s="1420"/>
      <c r="E88" s="1423"/>
      <c r="G88" s="1476"/>
    </row>
    <row r="89" spans="1:7" ht="16.5" customHeight="1">
      <c r="A89" s="2249" t="s">
        <v>7644</v>
      </c>
      <c r="B89" s="2239" t="s">
        <v>6441</v>
      </c>
      <c r="C89" s="2296"/>
      <c r="D89" s="2296" t="s">
        <v>210</v>
      </c>
      <c r="E89" s="2240">
        <v>0</v>
      </c>
      <c r="F89" s="2593"/>
      <c r="G89" s="1476"/>
    </row>
    <row r="90" spans="1:7">
      <c r="A90" s="1657" t="s">
        <v>7645</v>
      </c>
      <c r="B90" s="2367" t="s">
        <v>6443</v>
      </c>
      <c r="D90" s="1420" t="s">
        <v>210</v>
      </c>
      <c r="E90" s="1423">
        <v>16</v>
      </c>
      <c r="F90" s="2592"/>
      <c r="G90" s="1476">
        <f t="shared" ref="G90:G96" si="3">E90*F90</f>
        <v>0</v>
      </c>
    </row>
    <row r="91" spans="1:7">
      <c r="A91" s="1425"/>
      <c r="B91" s="2367"/>
      <c r="D91" s="1420"/>
      <c r="E91" s="1423"/>
      <c r="F91" s="2593"/>
      <c r="G91" s="1476"/>
    </row>
    <row r="92" spans="1:7" ht="42.75">
      <c r="A92" s="2238" t="s">
        <v>7646</v>
      </c>
      <c r="B92" s="2239" t="s">
        <v>6445</v>
      </c>
      <c r="C92" s="2240">
        <v>160</v>
      </c>
      <c r="D92" s="2241" t="s">
        <v>3514</v>
      </c>
      <c r="E92" s="1423">
        <v>0</v>
      </c>
      <c r="F92" s="2593"/>
      <c r="G92" s="1476"/>
    </row>
    <row r="93" spans="1:7">
      <c r="A93" s="2242"/>
      <c r="B93" s="2239"/>
      <c r="C93" s="2240"/>
      <c r="D93" s="2241"/>
      <c r="E93" s="1423"/>
      <c r="F93" s="2593"/>
      <c r="G93" s="1476"/>
    </row>
    <row r="94" spans="1:7" ht="42.75">
      <c r="A94" s="2238" t="s">
        <v>7647</v>
      </c>
      <c r="B94" s="2239" t="s">
        <v>6447</v>
      </c>
      <c r="C94" s="2240">
        <v>100</v>
      </c>
      <c r="D94" s="2241" t="s">
        <v>3514</v>
      </c>
      <c r="E94" s="1423">
        <v>0</v>
      </c>
      <c r="F94" s="2593"/>
      <c r="G94" s="1476"/>
    </row>
    <row r="95" spans="1:7">
      <c r="A95" s="1425"/>
      <c r="B95" s="2367"/>
      <c r="C95" s="1430"/>
      <c r="D95" s="1430"/>
      <c r="E95" s="1423"/>
      <c r="F95" s="2593"/>
      <c r="G95" s="1476"/>
    </row>
    <row r="96" spans="1:7">
      <c r="A96" s="1657" t="s">
        <v>7648</v>
      </c>
      <c r="B96" s="2367" t="s">
        <v>6449</v>
      </c>
      <c r="D96" s="1420" t="s">
        <v>3514</v>
      </c>
      <c r="E96" s="1423">
        <v>160</v>
      </c>
      <c r="F96" s="2592"/>
      <c r="G96" s="1476">
        <f t="shared" si="3"/>
        <v>0</v>
      </c>
    </row>
    <row r="97" spans="1:7">
      <c r="A97" s="1425"/>
      <c r="B97" s="2367"/>
      <c r="D97" s="1420"/>
      <c r="E97" s="1423"/>
      <c r="F97" s="2593"/>
      <c r="G97" s="1476"/>
    </row>
    <row r="98" spans="1:7">
      <c r="A98" s="1657" t="s">
        <v>7649</v>
      </c>
      <c r="B98" s="2367" t="s">
        <v>6451</v>
      </c>
      <c r="D98" s="1420" t="s">
        <v>3514</v>
      </c>
      <c r="E98" s="1423">
        <v>160</v>
      </c>
      <c r="F98" s="2592"/>
      <c r="G98" s="1476">
        <f>E98*F98</f>
        <v>0</v>
      </c>
    </row>
    <row r="99" spans="1:7">
      <c r="A99" s="1425"/>
      <c r="B99" s="2367"/>
      <c r="D99" s="1420"/>
      <c r="E99" s="1423"/>
      <c r="F99" s="2593"/>
      <c r="G99" s="1476"/>
    </row>
    <row r="100" spans="1:7" ht="42.75">
      <c r="A100" s="1658" t="s">
        <v>7650</v>
      </c>
      <c r="B100" s="2367" t="s">
        <v>6453</v>
      </c>
      <c r="D100" s="1420" t="s">
        <v>369</v>
      </c>
      <c r="E100" s="3115" t="s">
        <v>6849</v>
      </c>
      <c r="F100" s="3116"/>
      <c r="G100" s="1476"/>
    </row>
    <row r="101" spans="1:7">
      <c r="A101" s="1425"/>
      <c r="B101" s="2367"/>
      <c r="D101" s="1420"/>
      <c r="E101" s="1423"/>
      <c r="G101" s="1476"/>
    </row>
    <row r="102" spans="1:7" ht="14.25" customHeight="1">
      <c r="A102" s="1658" t="s">
        <v>7651</v>
      </c>
      <c r="B102" s="2367" t="s">
        <v>6456</v>
      </c>
      <c r="D102" s="1420" t="s">
        <v>369</v>
      </c>
      <c r="E102" s="3115" t="s">
        <v>6849</v>
      </c>
      <c r="F102" s="3116"/>
      <c r="G102" s="1476"/>
    </row>
    <row r="103" spans="1:7">
      <c r="A103" s="1425"/>
      <c r="B103" s="2367"/>
      <c r="D103" s="1420"/>
      <c r="E103" s="1423"/>
      <c r="G103" s="1476"/>
    </row>
    <row r="104" spans="1:7" ht="14.25" customHeight="1">
      <c r="A104" s="1658" t="s">
        <v>7652</v>
      </c>
      <c r="B104" s="2367" t="s">
        <v>6458</v>
      </c>
      <c r="D104" s="1420" t="s">
        <v>369</v>
      </c>
      <c r="E104" s="3115" t="s">
        <v>6849</v>
      </c>
      <c r="F104" s="3116"/>
      <c r="G104" s="1476"/>
    </row>
    <row r="105" spans="1:7">
      <c r="A105" s="1425"/>
      <c r="B105" s="2367"/>
      <c r="D105" s="1420"/>
      <c r="E105" s="1423"/>
      <c r="G105" s="1476"/>
    </row>
    <row r="106" spans="1:7" ht="14.25" customHeight="1">
      <c r="A106" s="1658" t="s">
        <v>7653</v>
      </c>
      <c r="B106" s="2367" t="s">
        <v>6460</v>
      </c>
      <c r="D106" s="1420" t="s">
        <v>369</v>
      </c>
      <c r="E106" s="3115" t="s">
        <v>6849</v>
      </c>
      <c r="F106" s="3116"/>
      <c r="G106" s="1476"/>
    </row>
    <row r="107" spans="1:7">
      <c r="A107" s="1425"/>
      <c r="B107" s="2367"/>
      <c r="D107" s="1420"/>
    </row>
    <row r="108" spans="1:7" ht="22.15" customHeight="1" thickBot="1">
      <c r="A108" s="1344" t="s">
        <v>7579</v>
      </c>
      <c r="B108" s="1431" t="str">
        <f>+B7</f>
        <v>Instalacijski material (instal.material)</v>
      </c>
      <c r="C108" s="1432" t="s">
        <v>2978</v>
      </c>
      <c r="D108" s="1432"/>
      <c r="E108" s="1616"/>
      <c r="F108" s="1520"/>
      <c r="G108" s="1520">
        <f>+SUM(G15:G107)</f>
        <v>0</v>
      </c>
    </row>
    <row r="109" spans="1:7" ht="15" thickTop="1">
      <c r="B109" s="2367"/>
      <c r="D109" s="1420"/>
    </row>
    <row r="110" spans="1:7">
      <c r="D110" s="1420"/>
    </row>
    <row r="111" spans="1:7">
      <c r="D111" s="1420"/>
    </row>
    <row r="112" spans="1:7">
      <c r="D112" s="1420"/>
    </row>
  </sheetData>
  <sheetProtection formatRows="0"/>
  <mergeCells count="9">
    <mergeCell ref="E102:F102"/>
    <mergeCell ref="E104:F104"/>
    <mergeCell ref="E106:F106"/>
    <mergeCell ref="B18:C18"/>
    <mergeCell ref="B20:F20"/>
    <mergeCell ref="E84:F84"/>
    <mergeCell ref="E86:F86"/>
    <mergeCell ref="E87:F87"/>
    <mergeCell ref="E100:F100"/>
  </mergeCells>
  <pageMargins left="0.7" right="0.7" top="0.75" bottom="0.75" header="0.3" footer="0.3"/>
  <pageSetup paperSize="9" scale="45" fitToHeight="0" orientation="portrait" horizontalDpi="4294967293"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6"/>
  <sheetViews>
    <sheetView view="pageBreakPreview" zoomScale="85" zoomScaleNormal="100" zoomScaleSheetLayoutView="85" workbookViewId="0">
      <selection activeCell="G23" sqref="G23"/>
    </sheetView>
  </sheetViews>
  <sheetFormatPr defaultColWidth="11" defaultRowHeight="14.25"/>
  <cols>
    <col min="1" max="1" width="14.7109375" style="1374" customWidth="1"/>
    <col min="2" max="2" width="71" style="1374" customWidth="1"/>
    <col min="3" max="3" width="14" style="1374" customWidth="1"/>
    <col min="4" max="4" width="11" style="1374"/>
    <col min="5" max="5" width="12.85546875" style="1697" customWidth="1"/>
    <col min="6" max="6" width="12.85546875" style="1620" customWidth="1"/>
    <col min="7" max="7" width="19.42578125" style="1763" customWidth="1"/>
    <col min="8" max="16384" width="11" style="1374"/>
  </cols>
  <sheetData>
    <row r="1" spans="1:7">
      <c r="A1" s="1435" t="s">
        <v>8</v>
      </c>
      <c r="B1" s="1381" t="s">
        <v>9</v>
      </c>
      <c r="C1" s="1381"/>
      <c r="D1" s="1382"/>
      <c r="E1" s="1670"/>
      <c r="F1" s="1470"/>
      <c r="G1" s="1470"/>
    </row>
    <row r="2" spans="1:7">
      <c r="A2" s="1435" t="s">
        <v>130</v>
      </c>
      <c r="B2" s="491" t="str">
        <f>'NASLOVNA STRAN'!$C$30</f>
        <v>Gradnja stanovanjske soseske Dečkovo naselje - DN 10</v>
      </c>
      <c r="C2" s="1381"/>
      <c r="D2" s="1382"/>
      <c r="E2" s="1670"/>
      <c r="F2" s="1470"/>
      <c r="G2" s="1470"/>
    </row>
    <row r="3" spans="1:7">
      <c r="A3" s="1435" t="s">
        <v>131</v>
      </c>
      <c r="B3" s="1654">
        <f>'NASLOVNA STRAN'!$C$13</f>
        <v>0</v>
      </c>
      <c r="C3" s="1381"/>
      <c r="D3" s="1382"/>
      <c r="E3" s="1670"/>
      <c r="F3" s="1470"/>
      <c r="G3" s="1470"/>
    </row>
    <row r="4" spans="1:7">
      <c r="A4" s="1435"/>
      <c r="B4" s="1381"/>
      <c r="C4" s="1381"/>
      <c r="D4" s="1382"/>
      <c r="E4" s="1670"/>
      <c r="F4" s="1470"/>
      <c r="G4" s="1470"/>
    </row>
    <row r="5" spans="1:7">
      <c r="A5" s="1437" t="s">
        <v>72</v>
      </c>
      <c r="B5" s="1387" t="s">
        <v>6311</v>
      </c>
      <c r="C5" s="1387"/>
      <c r="D5" s="1388"/>
      <c r="E5" s="1671"/>
      <c r="F5" s="1471"/>
      <c r="G5" s="1471"/>
    </row>
    <row r="6" spans="1:7">
      <c r="A6" s="1435"/>
      <c r="B6" s="1381"/>
      <c r="C6" s="1381"/>
      <c r="D6" s="1382"/>
      <c r="E6" s="1670"/>
      <c r="F6" s="1470"/>
      <c r="G6" s="1384"/>
    </row>
    <row r="7" spans="1:7">
      <c r="A7" s="1437" t="s">
        <v>76</v>
      </c>
      <c r="B7" s="1387" t="s">
        <v>57</v>
      </c>
      <c r="C7" s="1387"/>
      <c r="D7" s="1388"/>
      <c r="E7" s="1671"/>
      <c r="F7" s="1471"/>
      <c r="G7" s="1471"/>
    </row>
    <row r="8" spans="1:7">
      <c r="A8" s="1435"/>
      <c r="B8" s="1381"/>
      <c r="C8" s="1381"/>
      <c r="D8" s="1382"/>
      <c r="E8" s="1670"/>
      <c r="F8" s="1470"/>
      <c r="G8" s="1470"/>
    </row>
    <row r="9" spans="1:7">
      <c r="A9" s="1435"/>
      <c r="B9" s="1381"/>
      <c r="C9" s="1381"/>
      <c r="D9" s="1382"/>
      <c r="E9" s="1670"/>
      <c r="F9" s="1470"/>
      <c r="G9" s="1470"/>
    </row>
    <row r="10" spans="1:7" ht="42.75">
      <c r="A10" s="1439" t="s">
        <v>132</v>
      </c>
      <c r="B10" s="1392" t="s">
        <v>133</v>
      </c>
      <c r="C10" s="1393" t="s">
        <v>134</v>
      </c>
      <c r="D10" s="1394" t="s">
        <v>140</v>
      </c>
      <c r="E10" s="1672" t="s">
        <v>136</v>
      </c>
      <c r="F10" s="1604" t="s">
        <v>237</v>
      </c>
      <c r="G10" s="1472" t="s">
        <v>238</v>
      </c>
    </row>
    <row r="11" spans="1:7">
      <c r="A11" s="1381"/>
      <c r="B11" s="1381"/>
      <c r="C11" s="1381"/>
      <c r="D11" s="1382"/>
      <c r="E11" s="1673"/>
      <c r="F11" s="1473"/>
      <c r="G11" s="1473"/>
    </row>
    <row r="12" spans="1:7">
      <c r="A12" s="1442" t="s">
        <v>7580</v>
      </c>
      <c r="B12" s="1400" t="s">
        <v>4933</v>
      </c>
      <c r="C12" s="1400"/>
      <c r="D12" s="1401"/>
      <c r="E12" s="1674"/>
      <c r="F12" s="1474"/>
      <c r="G12" s="1474"/>
    </row>
    <row r="13" spans="1:7">
      <c r="A13" s="1444"/>
      <c r="B13" s="1405"/>
      <c r="C13" s="1405"/>
      <c r="D13" s="1406"/>
      <c r="E13" s="1675"/>
      <c r="F13" s="1475"/>
      <c r="G13" s="1475"/>
    </row>
    <row r="14" spans="1:7">
      <c r="A14" s="1409"/>
      <c r="B14" s="1410" t="s">
        <v>6461</v>
      </c>
      <c r="C14" s="1410"/>
      <c r="D14" s="1409"/>
      <c r="E14" s="1676"/>
      <c r="F14" s="1476"/>
      <c r="G14" s="1477"/>
    </row>
    <row r="15" spans="1:7">
      <c r="A15" s="1446"/>
      <c r="B15" s="1385" t="s">
        <v>3461</v>
      </c>
      <c r="C15" s="1385"/>
      <c r="D15" s="1415"/>
      <c r="E15" s="1677"/>
      <c r="F15" s="1478"/>
      <c r="G15" s="1478"/>
    </row>
    <row r="16" spans="1:7">
      <c r="A16" s="1446"/>
      <c r="B16" s="1418"/>
      <c r="C16" s="1419"/>
      <c r="D16" s="1415"/>
      <c r="E16" s="1677"/>
      <c r="F16" s="1478"/>
      <c r="G16" s="1478"/>
    </row>
    <row r="17" spans="1:7">
      <c r="A17" s="1446"/>
      <c r="B17" s="1418" t="s">
        <v>2299</v>
      </c>
      <c r="C17" s="1419"/>
      <c r="D17" s="1415"/>
      <c r="E17" s="1677"/>
      <c r="F17" s="1478"/>
      <c r="G17" s="1478"/>
    </row>
    <row r="18" spans="1:7" ht="60.6" customHeight="1">
      <c r="A18" s="1446"/>
      <c r="B18" s="3117" t="s">
        <v>3565</v>
      </c>
      <c r="C18" s="3118"/>
      <c r="D18" s="1415"/>
      <c r="E18" s="1677"/>
      <c r="F18" s="1478"/>
      <c r="G18" s="1478"/>
    </row>
    <row r="19" spans="1:7">
      <c r="A19" s="1448"/>
      <c r="B19" s="1448"/>
      <c r="C19" s="1448"/>
      <c r="D19" s="1448"/>
      <c r="E19" s="1678"/>
      <c r="F19" s="1605"/>
      <c r="G19" s="1752"/>
    </row>
    <row r="20" spans="1:7">
      <c r="A20" s="1448"/>
      <c r="B20" s="1448"/>
      <c r="C20" s="1448"/>
      <c r="D20" s="1448"/>
      <c r="E20" s="1678"/>
      <c r="F20" s="1605"/>
      <c r="G20" s="1752"/>
    </row>
    <row r="21" spans="1:7" ht="71.25">
      <c r="A21" s="1451" t="s">
        <v>7654</v>
      </c>
      <c r="B21" s="1452" t="s">
        <v>6463</v>
      </c>
      <c r="C21" s="1453"/>
      <c r="D21" s="1454" t="s">
        <v>210</v>
      </c>
      <c r="E21" s="1803">
        <v>109</v>
      </c>
      <c r="F21" s="2653"/>
      <c r="G21" s="1660">
        <f t="shared" ref="G21:G35" si="0">E21*F21</f>
        <v>0</v>
      </c>
    </row>
    <row r="22" spans="1:7">
      <c r="A22" s="1448"/>
      <c r="B22" s="1452"/>
      <c r="C22" s="1453"/>
      <c r="D22" s="1454"/>
      <c r="E22" s="1816"/>
      <c r="F22" s="2654"/>
      <c r="G22" s="1660"/>
    </row>
    <row r="23" spans="1:7" ht="71.25">
      <c r="A23" s="1451" t="s">
        <v>7655</v>
      </c>
      <c r="B23" s="1452" t="s">
        <v>6465</v>
      </c>
      <c r="C23" s="1453"/>
      <c r="D23" s="1454" t="s">
        <v>210</v>
      </c>
      <c r="E23" s="1659">
        <v>81</v>
      </c>
      <c r="F23" s="2621"/>
      <c r="G23" s="1660">
        <f t="shared" ref="G23" si="1">E23*F23</f>
        <v>0</v>
      </c>
    </row>
    <row r="24" spans="1:7">
      <c r="A24" s="1448"/>
      <c r="B24" s="1452"/>
      <c r="C24" s="1453"/>
      <c r="D24" s="1454"/>
      <c r="E24" s="1816"/>
      <c r="F24" s="2654"/>
      <c r="G24" s="1660"/>
    </row>
    <row r="25" spans="1:7" ht="71.25">
      <c r="A25" s="1451" t="s">
        <v>7656</v>
      </c>
      <c r="B25" s="1452" t="s">
        <v>6467</v>
      </c>
      <c r="C25" s="1453"/>
      <c r="D25" s="1454" t="s">
        <v>210</v>
      </c>
      <c r="E25" s="1803">
        <v>10</v>
      </c>
      <c r="F25" s="2653"/>
      <c r="G25" s="1660">
        <f t="shared" si="0"/>
        <v>0</v>
      </c>
    </row>
    <row r="26" spans="1:7">
      <c r="A26" s="1448"/>
      <c r="B26" s="1452"/>
      <c r="C26" s="1453"/>
      <c r="D26" s="1454"/>
      <c r="E26" s="1803"/>
      <c r="F26" s="2654"/>
      <c r="G26" s="1660"/>
    </row>
    <row r="27" spans="1:7" ht="156.75">
      <c r="A27" s="1451" t="s">
        <v>7657</v>
      </c>
      <c r="B27" s="1452" t="s">
        <v>6469</v>
      </c>
      <c r="C27" s="1453"/>
      <c r="D27" s="1454" t="s">
        <v>210</v>
      </c>
      <c r="E27" s="1803">
        <v>1</v>
      </c>
      <c r="F27" s="2653"/>
      <c r="G27" s="1660">
        <f t="shared" si="0"/>
        <v>0</v>
      </c>
    </row>
    <row r="28" spans="1:7">
      <c r="A28" s="1448"/>
      <c r="B28" s="1452"/>
      <c r="C28" s="1453"/>
      <c r="D28" s="1454"/>
      <c r="E28" s="1803"/>
      <c r="F28" s="2654"/>
      <c r="G28" s="1660"/>
    </row>
    <row r="29" spans="1:7" ht="156.75">
      <c r="A29" s="1451" t="s">
        <v>7658</v>
      </c>
      <c r="B29" s="1452" t="s">
        <v>6471</v>
      </c>
      <c r="C29" s="1453"/>
      <c r="D29" s="1454" t="s">
        <v>210</v>
      </c>
      <c r="E29" s="1803">
        <v>9</v>
      </c>
      <c r="F29" s="2653"/>
      <c r="G29" s="1660">
        <f t="shared" si="0"/>
        <v>0</v>
      </c>
    </row>
    <row r="30" spans="1:7">
      <c r="A30" s="1448"/>
      <c r="B30" s="1452"/>
      <c r="C30" s="1453"/>
      <c r="D30" s="1454"/>
      <c r="E30" s="1803"/>
      <c r="F30" s="2654"/>
      <c r="G30" s="1660"/>
    </row>
    <row r="31" spans="1:7" ht="114">
      <c r="A31" s="1451" t="s">
        <v>7659</v>
      </c>
      <c r="B31" s="1452" t="s">
        <v>6473</v>
      </c>
      <c r="C31" s="1453"/>
      <c r="D31" s="1454" t="s">
        <v>210</v>
      </c>
      <c r="E31" s="1803">
        <v>26</v>
      </c>
      <c r="F31" s="2653"/>
      <c r="G31" s="1660">
        <f t="shared" si="0"/>
        <v>0</v>
      </c>
    </row>
    <row r="32" spans="1:7">
      <c r="A32" s="1448"/>
      <c r="B32" s="1452"/>
      <c r="C32" s="1453"/>
      <c r="D32" s="1454"/>
      <c r="E32" s="1803"/>
      <c r="F32" s="2654"/>
      <c r="G32" s="1660"/>
    </row>
    <row r="33" spans="1:7" ht="114">
      <c r="A33" s="1451" t="s">
        <v>7660</v>
      </c>
      <c r="B33" s="1452" t="s">
        <v>6475</v>
      </c>
      <c r="C33" s="1453"/>
      <c r="D33" s="1454" t="s">
        <v>210</v>
      </c>
      <c r="E33" s="1803">
        <v>2</v>
      </c>
      <c r="F33" s="2653"/>
      <c r="G33" s="1660">
        <f t="shared" si="0"/>
        <v>0</v>
      </c>
    </row>
    <row r="34" spans="1:7">
      <c r="A34" s="1459"/>
      <c r="B34" s="1452"/>
      <c r="C34" s="1453"/>
      <c r="D34" s="1454"/>
      <c r="E34" s="1803"/>
      <c r="F34" s="2654"/>
      <c r="G34" s="1660"/>
    </row>
    <row r="35" spans="1:7" ht="99.75">
      <c r="A35" s="1451" t="s">
        <v>7661</v>
      </c>
      <c r="B35" s="1452" t="s">
        <v>6477</v>
      </c>
      <c r="C35" s="1453"/>
      <c r="D35" s="1454" t="s">
        <v>210</v>
      </c>
      <c r="E35" s="1803">
        <v>35</v>
      </c>
      <c r="F35" s="2653"/>
      <c r="G35" s="1660">
        <f t="shared" si="0"/>
        <v>0</v>
      </c>
    </row>
    <row r="36" spans="1:7">
      <c r="A36" s="1448"/>
      <c r="B36" s="1452"/>
      <c r="C36" s="1453"/>
      <c r="D36" s="1453"/>
      <c r="E36" s="1805"/>
      <c r="F36" s="1786"/>
      <c r="G36" s="1466"/>
    </row>
    <row r="37" spans="1:7" ht="28.5">
      <c r="A37" s="1451" t="s">
        <v>7662</v>
      </c>
      <c r="B37" s="1463" t="s">
        <v>6479</v>
      </c>
      <c r="C37" s="1464"/>
      <c r="D37" s="1464" t="s">
        <v>369</v>
      </c>
      <c r="E37" s="3115" t="s">
        <v>6480</v>
      </c>
      <c r="F37" s="3116"/>
      <c r="G37" s="1466"/>
    </row>
    <row r="38" spans="1:7">
      <c r="A38" s="1459"/>
      <c r="B38" s="1463"/>
      <c r="C38" s="1464"/>
      <c r="D38" s="1464"/>
      <c r="E38" s="1662"/>
      <c r="F38" s="1660"/>
      <c r="G38" s="1466"/>
    </row>
    <row r="39" spans="1:7" ht="25.5" customHeight="1">
      <c r="A39" s="1451" t="s">
        <v>7663</v>
      </c>
      <c r="B39" s="1467" t="s">
        <v>6482</v>
      </c>
      <c r="C39" s="1464"/>
      <c r="D39" s="1464" t="s">
        <v>369</v>
      </c>
      <c r="E39" s="3115" t="s">
        <v>6480</v>
      </c>
      <c r="F39" s="3116"/>
      <c r="G39" s="1466"/>
    </row>
    <row r="40" spans="1:7">
      <c r="A40" s="1448"/>
      <c r="B40" s="1463"/>
      <c r="C40" s="1464"/>
      <c r="D40" s="1464"/>
      <c r="E40" s="1817"/>
      <c r="F40" s="1618"/>
      <c r="G40" s="1466"/>
    </row>
    <row r="41" spans="1:7" ht="25.9" customHeight="1" thickBot="1">
      <c r="A41" s="1344" t="s">
        <v>7580</v>
      </c>
      <c r="B41" s="1431" t="s">
        <v>6461</v>
      </c>
      <c r="C41" s="1432" t="s">
        <v>2978</v>
      </c>
      <c r="D41" s="1432"/>
      <c r="E41" s="1695"/>
      <c r="F41" s="1520"/>
      <c r="G41" s="1519">
        <f>SUM(G21:G37)</f>
        <v>0</v>
      </c>
    </row>
    <row r="42" spans="1:7" ht="15" thickTop="1">
      <c r="A42" s="1448"/>
      <c r="B42" s="1467"/>
      <c r="C42" s="1453"/>
      <c r="D42" s="1453"/>
      <c r="E42" s="1805"/>
      <c r="F42" s="1618"/>
      <c r="G42" s="1466"/>
    </row>
    <row r="43" spans="1:7">
      <c r="A43" s="1448"/>
      <c r="B43" s="1467"/>
      <c r="C43" s="1453"/>
      <c r="D43" s="1453"/>
      <c r="E43" s="1805"/>
      <c r="F43" s="1618"/>
      <c r="G43" s="1466"/>
    </row>
    <row r="44" spans="1:7">
      <c r="A44" s="1448"/>
      <c r="B44" s="1448"/>
      <c r="C44" s="1448"/>
      <c r="D44" s="1448"/>
      <c r="E44" s="1678"/>
      <c r="F44" s="1605"/>
      <c r="G44" s="1752"/>
    </row>
    <row r="45" spans="1:7">
      <c r="A45" s="1448"/>
      <c r="B45" s="1448"/>
      <c r="C45" s="1448"/>
      <c r="D45" s="1448"/>
      <c r="E45" s="1678"/>
      <c r="F45" s="1605"/>
      <c r="G45" s="1752"/>
    </row>
    <row r="46" spans="1:7">
      <c r="A46" s="1448"/>
      <c r="B46" s="1448"/>
      <c r="C46" s="1448"/>
      <c r="D46" s="1448"/>
      <c r="E46" s="1678"/>
      <c r="F46" s="1605"/>
      <c r="G46" s="1752"/>
    </row>
  </sheetData>
  <sheetProtection formatRows="0"/>
  <mergeCells count="3">
    <mergeCell ref="B18:C18"/>
    <mergeCell ref="E37:F37"/>
    <mergeCell ref="E39:F39"/>
  </mergeCells>
  <pageMargins left="0.7" right="0.7" top="0.75" bottom="0.75" header="0.3" footer="0.3"/>
  <pageSetup paperSize="9" scale="45" fitToHeight="0" orientation="portrait" horizontalDpi="4294967293"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AMK228"/>
  <sheetViews>
    <sheetView view="pageBreakPreview" zoomScale="85" zoomScaleNormal="100" zoomScaleSheetLayoutView="85" workbookViewId="0"/>
  </sheetViews>
  <sheetFormatPr defaultRowHeight="12.75"/>
  <cols>
    <col min="1" max="1" width="13" style="232" customWidth="1"/>
    <col min="2" max="2" width="84" style="259" customWidth="1"/>
    <col min="3" max="3" width="11.5703125" style="230" customWidth="1"/>
    <col min="4" max="4" width="7.28515625" style="228" customWidth="1"/>
    <col min="5" max="5" width="11.28515625" style="229" customWidth="1"/>
    <col min="6" max="6" width="14.140625" style="468" customWidth="1"/>
    <col min="7" max="7" width="16.140625" style="468" customWidth="1"/>
    <col min="8" max="8" width="3.85546875" style="209" customWidth="1"/>
    <col min="9" max="9" width="5.28515625" style="209" customWidth="1"/>
    <col min="10" max="10" width="3.28515625" style="210" customWidth="1"/>
    <col min="11" max="1025" width="9.140625" style="211" customWidth="1"/>
  </cols>
  <sheetData>
    <row r="2" spans="1:7">
      <c r="A2" s="367" t="s">
        <v>8</v>
      </c>
      <c r="B2" s="359" t="s">
        <v>9</v>
      </c>
      <c r="C2" s="359"/>
      <c r="D2" s="361"/>
      <c r="E2" s="367"/>
      <c r="F2" s="443"/>
      <c r="G2" s="443"/>
    </row>
    <row r="3" spans="1:7" s="212" customFormat="1">
      <c r="A3" s="367" t="s">
        <v>130</v>
      </c>
      <c r="B3" s="359" t="str">
        <f>'NASLOVNA STRAN'!$C$30</f>
        <v>Gradnja stanovanjske soseske Dečkovo naselje - DN 10</v>
      </c>
      <c r="C3" s="359"/>
      <c r="D3" s="361"/>
      <c r="E3" s="367"/>
      <c r="F3" s="443"/>
      <c r="G3" s="443"/>
    </row>
    <row r="4" spans="1:7" s="212" customFormat="1">
      <c r="A4" s="367" t="s">
        <v>131</v>
      </c>
      <c r="B4" s="442">
        <f>'NASLOVNA STRAN'!$C$13</f>
        <v>0</v>
      </c>
      <c r="C4" s="359"/>
      <c r="D4" s="361"/>
      <c r="E4" s="367"/>
      <c r="F4" s="443"/>
      <c r="G4" s="443"/>
    </row>
    <row r="5" spans="1:7" s="212" customFormat="1">
      <c r="A5" s="367"/>
      <c r="B5" s="359"/>
      <c r="C5" s="359"/>
      <c r="D5" s="361"/>
      <c r="E5" s="367"/>
      <c r="F5" s="443"/>
      <c r="G5" s="443"/>
    </row>
    <row r="6" spans="1:7" s="212" customFormat="1">
      <c r="A6" s="213" t="s">
        <v>87</v>
      </c>
      <c r="B6" s="214" t="s">
        <v>88</v>
      </c>
      <c r="C6" s="214"/>
      <c r="D6" s="215"/>
      <c r="E6" s="216"/>
      <c r="F6" s="463"/>
      <c r="G6" s="463"/>
    </row>
    <row r="7" spans="1:7" s="212" customFormat="1">
      <c r="A7" s="367"/>
      <c r="B7" s="359"/>
      <c r="C7" s="359"/>
      <c r="D7" s="361"/>
      <c r="E7" s="367"/>
      <c r="F7" s="443"/>
      <c r="G7" s="443"/>
    </row>
    <row r="8" spans="1:7" s="212" customFormat="1">
      <c r="A8" s="213" t="s">
        <v>44</v>
      </c>
      <c r="B8" s="214" t="s">
        <v>33</v>
      </c>
      <c r="C8" s="214"/>
      <c r="D8" s="215"/>
      <c r="E8" s="216"/>
      <c r="F8" s="463"/>
      <c r="G8" s="463"/>
    </row>
    <row r="9" spans="1:7">
      <c r="A9" s="217"/>
      <c r="B9" s="650"/>
      <c r="C9" s="219"/>
      <c r="D9" s="220"/>
      <c r="E9" s="220"/>
      <c r="F9" s="464"/>
      <c r="G9" s="465"/>
    </row>
    <row r="10" spans="1:7" ht="38.25">
      <c r="A10" s="83" t="s">
        <v>132</v>
      </c>
      <c r="B10" s="221" t="s">
        <v>133</v>
      </c>
      <c r="C10" s="222" t="s">
        <v>134</v>
      </c>
      <c r="D10" s="203" t="s">
        <v>140</v>
      </c>
      <c r="E10" s="204" t="s">
        <v>136</v>
      </c>
      <c r="F10" s="453" t="s">
        <v>237</v>
      </c>
      <c r="G10" s="453" t="s">
        <v>238</v>
      </c>
    </row>
    <row r="11" spans="1:7" ht="21.6" customHeight="1">
      <c r="A11" s="223"/>
      <c r="B11" s="224" t="s">
        <v>3229</v>
      </c>
      <c r="C11" s="225"/>
      <c r="D11" s="226"/>
      <c r="E11" s="226"/>
      <c r="F11" s="466"/>
      <c r="G11" s="467"/>
    </row>
    <row r="12" spans="1:7">
      <c r="A12" s="105"/>
      <c r="B12" s="91"/>
      <c r="C12" s="2091"/>
      <c r="D12" s="93"/>
      <c r="E12" s="93"/>
      <c r="F12" s="456"/>
    </row>
    <row r="13" spans="1:7">
      <c r="A13" s="105"/>
      <c r="B13" s="659" t="s">
        <v>3230</v>
      </c>
      <c r="C13" s="2117"/>
      <c r="D13" s="93"/>
      <c r="E13" s="93"/>
      <c r="F13" s="456"/>
    </row>
    <row r="14" spans="1:7" ht="77.45" customHeight="1">
      <c r="A14" s="105"/>
      <c r="B14" s="2908" t="s">
        <v>3231</v>
      </c>
      <c r="C14" s="2908"/>
      <c r="D14" s="93"/>
      <c r="E14" s="93"/>
      <c r="F14" s="456"/>
    </row>
    <row r="15" spans="1:7">
      <c r="A15" s="105"/>
      <c r="B15" s="91"/>
      <c r="C15" s="2091"/>
      <c r="D15" s="93"/>
      <c r="E15" s="93"/>
      <c r="F15" s="456"/>
    </row>
    <row r="16" spans="1:7" ht="13.15" customHeight="1">
      <c r="A16" s="227"/>
      <c r="B16" s="2976" t="s">
        <v>143</v>
      </c>
      <c r="C16" s="2976"/>
    </row>
    <row r="17" spans="1:7">
      <c r="A17" s="227"/>
      <c r="B17" s="2034"/>
      <c r="C17" s="2118"/>
    </row>
    <row r="18" spans="1:7" ht="159" customHeight="1">
      <c r="A18" s="227"/>
      <c r="B18" s="2908" t="s">
        <v>2296</v>
      </c>
      <c r="C18" s="2908"/>
    </row>
    <row r="19" spans="1:7" s="96" customFormat="1" ht="21" customHeight="1">
      <c r="A19" s="227"/>
      <c r="B19" s="2913" t="s">
        <v>171</v>
      </c>
      <c r="C19" s="2913"/>
      <c r="D19" s="228"/>
      <c r="E19" s="229"/>
      <c r="F19" s="468"/>
      <c r="G19" s="468"/>
    </row>
    <row r="20" spans="1:7" s="96" customFormat="1" ht="252" customHeight="1">
      <c r="A20" s="227"/>
      <c r="B20" s="2904" t="s">
        <v>3232</v>
      </c>
      <c r="C20" s="2904"/>
      <c r="D20" s="228"/>
      <c r="E20" s="229"/>
      <c r="F20" s="468"/>
      <c r="G20" s="468"/>
    </row>
    <row r="21" spans="1:7" s="96" customFormat="1" ht="15" customHeight="1">
      <c r="A21" s="227"/>
      <c r="B21" s="2904" t="s">
        <v>3233</v>
      </c>
      <c r="C21" s="2904"/>
      <c r="D21" s="228"/>
      <c r="E21" s="229"/>
      <c r="F21" s="468"/>
      <c r="G21" s="468"/>
    </row>
    <row r="22" spans="1:7" s="96" customFormat="1" ht="42.6" customHeight="1">
      <c r="A22" s="227"/>
      <c r="B22" s="2904" t="s">
        <v>3234</v>
      </c>
      <c r="C22" s="2904"/>
      <c r="D22" s="228"/>
      <c r="E22" s="229"/>
      <c r="F22" s="468"/>
      <c r="G22" s="468"/>
    </row>
    <row r="23" spans="1:7" s="96" customFormat="1" ht="36.75" customHeight="1">
      <c r="A23" s="227"/>
      <c r="B23" s="2904" t="s">
        <v>3235</v>
      </c>
      <c r="C23" s="2904"/>
      <c r="D23" s="228"/>
      <c r="E23" s="229"/>
      <c r="F23" s="468"/>
      <c r="G23" s="468"/>
    </row>
    <row r="24" spans="1:7" s="96" customFormat="1" ht="29.25" customHeight="1">
      <c r="A24" s="227"/>
      <c r="B24" s="2904" t="s">
        <v>3236</v>
      </c>
      <c r="C24" s="2904"/>
      <c r="D24" s="228"/>
      <c r="E24" s="229"/>
      <c r="F24" s="468"/>
      <c r="G24" s="468"/>
    </row>
    <row r="25" spans="1:7" s="96" customFormat="1" ht="57" customHeight="1">
      <c r="A25" s="227"/>
      <c r="B25" s="2904" t="s">
        <v>244</v>
      </c>
      <c r="C25" s="2904"/>
      <c r="D25" s="228"/>
      <c r="E25" s="229"/>
      <c r="F25" s="468"/>
      <c r="G25" s="468"/>
    </row>
    <row r="26" spans="1:7" s="96" customFormat="1" ht="17.45" customHeight="1">
      <c r="A26" s="227"/>
      <c r="B26" s="2045"/>
      <c r="C26" s="2086"/>
      <c r="D26" s="228"/>
      <c r="E26" s="229"/>
      <c r="F26" s="468"/>
      <c r="G26" s="468"/>
    </row>
    <row r="27" spans="1:7" s="96" customFormat="1" ht="29.45" customHeight="1">
      <c r="A27" s="227"/>
      <c r="B27" s="2904" t="s">
        <v>245</v>
      </c>
      <c r="C27" s="2904"/>
      <c r="D27" s="228"/>
      <c r="E27" s="229"/>
      <c r="F27" s="468"/>
      <c r="G27" s="468"/>
    </row>
    <row r="28" spans="1:7" s="96" customFormat="1" ht="40.15" customHeight="1">
      <c r="A28" s="227"/>
      <c r="B28" s="2904" t="s">
        <v>3237</v>
      </c>
      <c r="C28" s="2904"/>
      <c r="D28" s="228"/>
      <c r="E28" s="229"/>
      <c r="F28" s="468"/>
      <c r="G28" s="468"/>
    </row>
    <row r="29" spans="1:7" s="96" customFormat="1" ht="38.450000000000003" customHeight="1">
      <c r="A29" s="227"/>
      <c r="B29" s="2904" t="s">
        <v>3238</v>
      </c>
      <c r="C29" s="2904"/>
      <c r="D29" s="228"/>
      <c r="E29" s="229"/>
      <c r="F29" s="468"/>
      <c r="G29" s="468"/>
    </row>
    <row r="30" spans="1:7" s="96" customFormat="1" ht="191.45" customHeight="1">
      <c r="A30" s="232"/>
      <c r="B30" s="2904" t="s">
        <v>3239</v>
      </c>
      <c r="C30" s="2904"/>
      <c r="D30" s="228"/>
      <c r="E30" s="229"/>
      <c r="F30" s="468"/>
      <c r="G30" s="468"/>
    </row>
    <row r="31" spans="1:7" s="96" customFormat="1" ht="27" customHeight="1">
      <c r="A31" s="233"/>
      <c r="B31" s="2904" t="s">
        <v>3240</v>
      </c>
      <c r="C31" s="2904"/>
      <c r="D31" s="235"/>
      <c r="E31" s="236"/>
      <c r="F31" s="465"/>
      <c r="G31" s="465"/>
    </row>
    <row r="32" spans="1:7" s="96" customFormat="1" ht="27.6" customHeight="1">
      <c r="A32" s="233"/>
      <c r="B32" s="2904" t="s">
        <v>3241</v>
      </c>
      <c r="C32" s="2904"/>
      <c r="D32" s="235"/>
      <c r="E32" s="236"/>
      <c r="F32" s="465"/>
      <c r="G32" s="465"/>
    </row>
    <row r="33" spans="1:7" s="96" customFormat="1" ht="19.899999999999999" customHeight="1">
      <c r="A33" s="233"/>
      <c r="B33" s="2913" t="s">
        <v>3242</v>
      </c>
      <c r="C33" s="2913"/>
      <c r="D33" s="235"/>
      <c r="E33" s="236"/>
      <c r="F33" s="465"/>
      <c r="G33" s="465"/>
    </row>
    <row r="34" spans="1:7" s="96" customFormat="1" ht="38.25" customHeight="1">
      <c r="A34" s="233"/>
      <c r="B34" s="2904" t="s">
        <v>3243</v>
      </c>
      <c r="C34" s="2904"/>
      <c r="D34" s="235"/>
      <c r="E34" s="236"/>
      <c r="F34" s="465"/>
      <c r="G34" s="465"/>
    </row>
    <row r="35" spans="1:7" s="96" customFormat="1">
      <c r="A35" s="233"/>
      <c r="B35" s="2904"/>
      <c r="C35" s="2904"/>
      <c r="D35" s="235"/>
      <c r="E35" s="236"/>
      <c r="F35" s="465"/>
      <c r="G35" s="465"/>
    </row>
    <row r="36" spans="1:7" s="96" customFormat="1" ht="13.15" customHeight="1">
      <c r="A36" s="233"/>
      <c r="B36" s="2913" t="s">
        <v>1518</v>
      </c>
      <c r="C36" s="2913"/>
      <c r="D36" s="235"/>
      <c r="E36" s="236"/>
      <c r="F36" s="465"/>
      <c r="G36" s="465"/>
    </row>
    <row r="37" spans="1:7" s="96" customFormat="1" ht="84" customHeight="1">
      <c r="A37" s="233"/>
      <c r="B37" s="2904" t="s">
        <v>3244</v>
      </c>
      <c r="C37" s="2904"/>
      <c r="D37" s="235"/>
      <c r="E37" s="236"/>
      <c r="F37" s="465"/>
      <c r="G37" s="465"/>
    </row>
    <row r="38" spans="1:7" s="96" customFormat="1">
      <c r="A38" s="233"/>
      <c r="B38" s="2904"/>
      <c r="C38" s="2904"/>
      <c r="D38" s="235"/>
      <c r="E38" s="236"/>
      <c r="F38" s="465"/>
      <c r="G38" s="465"/>
    </row>
    <row r="39" spans="1:7" s="96" customFormat="1" ht="17.45" customHeight="1">
      <c r="A39" s="233"/>
      <c r="B39" s="2977" t="s">
        <v>174</v>
      </c>
      <c r="C39" s="2977"/>
      <c r="D39" s="235"/>
      <c r="E39" s="236"/>
      <c r="F39" s="465"/>
      <c r="G39" s="465"/>
    </row>
    <row r="40" spans="1:7" s="96" customFormat="1" ht="18" customHeight="1">
      <c r="A40" s="233"/>
      <c r="B40" s="2920" t="s">
        <v>3245</v>
      </c>
      <c r="C40" s="2920"/>
      <c r="D40" s="235"/>
      <c r="E40" s="236"/>
      <c r="F40" s="465"/>
      <c r="G40" s="465"/>
    </row>
    <row r="41" spans="1:7" s="96" customFormat="1" ht="64.150000000000006" customHeight="1">
      <c r="A41" s="233"/>
      <c r="B41" s="2904" t="s">
        <v>3246</v>
      </c>
      <c r="C41" s="2904"/>
      <c r="D41" s="235"/>
      <c r="E41" s="236"/>
      <c r="F41" s="465"/>
      <c r="G41" s="465"/>
    </row>
    <row r="42" spans="1:7" s="96" customFormat="1" ht="187.9" customHeight="1">
      <c r="A42" s="233"/>
      <c r="B42" s="2904"/>
      <c r="C42" s="2904"/>
      <c r="D42" s="235"/>
      <c r="E42" s="236"/>
      <c r="F42" s="465"/>
      <c r="G42" s="465"/>
    </row>
    <row r="43" spans="1:7" s="96" customFormat="1">
      <c r="A43" s="233"/>
      <c r="B43" s="2904"/>
      <c r="C43" s="2904"/>
      <c r="D43" s="235"/>
      <c r="E43" s="236"/>
      <c r="F43" s="465"/>
      <c r="G43" s="465"/>
    </row>
    <row r="44" spans="1:7" s="96" customFormat="1" ht="16.899999999999999" customHeight="1">
      <c r="A44" s="233"/>
      <c r="B44" s="2913" t="s">
        <v>2629</v>
      </c>
      <c r="C44" s="2913"/>
      <c r="D44" s="235"/>
      <c r="E44" s="236"/>
      <c r="F44" s="465"/>
      <c r="G44" s="465"/>
    </row>
    <row r="45" spans="1:7" s="96" customFormat="1" ht="21" customHeight="1">
      <c r="A45" s="233"/>
      <c r="B45" s="2913" t="s">
        <v>3247</v>
      </c>
      <c r="C45" s="2913"/>
      <c r="D45" s="235"/>
      <c r="E45" s="236"/>
      <c r="F45" s="465"/>
      <c r="G45" s="465"/>
    </row>
    <row r="46" spans="1:7" s="96" customFormat="1" ht="108" customHeight="1">
      <c r="A46" s="233"/>
      <c r="B46" s="2904" t="s">
        <v>3248</v>
      </c>
      <c r="C46" s="2904"/>
      <c r="D46" s="235"/>
      <c r="E46" s="236"/>
      <c r="F46" s="465"/>
      <c r="G46" s="465"/>
    </row>
    <row r="47" spans="1:7" s="96" customFormat="1" ht="16.149999999999999" customHeight="1">
      <c r="A47" s="233"/>
      <c r="B47" s="2913" t="s">
        <v>3249</v>
      </c>
      <c r="C47" s="2913"/>
      <c r="D47" s="235"/>
      <c r="E47" s="236"/>
      <c r="F47" s="465"/>
      <c r="G47" s="465"/>
    </row>
    <row r="48" spans="1:7" s="96" customFormat="1" ht="13.9" customHeight="1">
      <c r="A48" s="233"/>
      <c r="B48" s="2920" t="s">
        <v>3250</v>
      </c>
      <c r="C48" s="2920"/>
      <c r="D48" s="235"/>
      <c r="E48" s="236"/>
      <c r="F48" s="465"/>
      <c r="G48" s="465"/>
    </row>
    <row r="49" spans="1:7" s="96" customFormat="1" ht="219.6" customHeight="1">
      <c r="A49" s="233"/>
      <c r="B49" s="2920" t="s">
        <v>3251</v>
      </c>
      <c r="C49" s="2920"/>
      <c r="D49" s="235"/>
      <c r="E49" s="236"/>
      <c r="F49" s="465"/>
      <c r="G49" s="465"/>
    </row>
    <row r="50" spans="1:7" s="96" customFormat="1" ht="78" customHeight="1">
      <c r="A50" s="233"/>
      <c r="B50" s="2920" t="s">
        <v>3252</v>
      </c>
      <c r="C50" s="2920"/>
      <c r="D50" s="235"/>
      <c r="E50" s="236"/>
      <c r="F50" s="465"/>
      <c r="G50" s="465"/>
    </row>
    <row r="51" spans="1:7" s="96" customFormat="1" ht="18" customHeight="1">
      <c r="A51" s="233"/>
      <c r="B51" s="2960" t="s">
        <v>3253</v>
      </c>
      <c r="C51" s="2960"/>
      <c r="D51" s="235"/>
      <c r="E51" s="236"/>
      <c r="F51" s="465"/>
      <c r="G51" s="465"/>
    </row>
    <row r="52" spans="1:7" s="96" customFormat="1" ht="246" customHeight="1">
      <c r="A52" s="233"/>
      <c r="B52" s="2904" t="s">
        <v>3254</v>
      </c>
      <c r="C52" s="2904"/>
      <c r="D52" s="235"/>
      <c r="E52" s="236"/>
      <c r="F52" s="465"/>
      <c r="G52" s="465"/>
    </row>
    <row r="53" spans="1:7" s="96" customFormat="1" ht="20.45" customHeight="1">
      <c r="A53" s="233"/>
      <c r="B53" s="2960" t="s">
        <v>3255</v>
      </c>
      <c r="C53" s="2960"/>
      <c r="D53" s="235"/>
      <c r="E53" s="236"/>
      <c r="F53" s="465"/>
      <c r="G53" s="465"/>
    </row>
    <row r="54" spans="1:7" s="96" customFormat="1" ht="66" customHeight="1">
      <c r="A54" s="233"/>
      <c r="B54" s="2904" t="s">
        <v>3256</v>
      </c>
      <c r="C54" s="2904"/>
      <c r="D54" s="235"/>
      <c r="E54" s="236"/>
      <c r="F54" s="465"/>
      <c r="G54" s="465"/>
    </row>
    <row r="55" spans="1:7" s="96" customFormat="1" ht="19.149999999999999" customHeight="1">
      <c r="A55" s="233"/>
      <c r="B55" s="2960" t="s">
        <v>3257</v>
      </c>
      <c r="C55" s="2960"/>
      <c r="D55" s="235"/>
      <c r="E55" s="236"/>
      <c r="F55" s="465"/>
      <c r="G55" s="465"/>
    </row>
    <row r="56" spans="1:7" s="96" customFormat="1" ht="18.600000000000001" customHeight="1">
      <c r="A56" s="233"/>
      <c r="B56" s="2960" t="s">
        <v>3258</v>
      </c>
      <c r="C56" s="2960"/>
      <c r="D56" s="235"/>
      <c r="E56" s="236"/>
      <c r="F56" s="465"/>
      <c r="G56" s="465"/>
    </row>
    <row r="57" spans="1:7" s="96" customFormat="1" ht="183" customHeight="1">
      <c r="A57" s="233"/>
      <c r="B57" s="2904" t="s">
        <v>3259</v>
      </c>
      <c r="C57" s="2904"/>
      <c r="D57" s="235"/>
      <c r="E57" s="236"/>
      <c r="F57" s="465"/>
      <c r="G57" s="465"/>
    </row>
    <row r="58" spans="1:7" s="96" customFormat="1" ht="106.15" customHeight="1">
      <c r="A58" s="233"/>
      <c r="B58" s="2904" t="s">
        <v>3260</v>
      </c>
      <c r="C58" s="2904"/>
      <c r="D58" s="2983"/>
      <c r="E58" s="2983"/>
      <c r="F58" s="2983"/>
      <c r="G58" s="2983"/>
    </row>
    <row r="59" spans="1:7" s="96" customFormat="1" ht="127.15" customHeight="1">
      <c r="A59" s="233"/>
      <c r="B59" s="2904"/>
      <c r="C59" s="2904"/>
      <c r="D59" s="235"/>
      <c r="E59" s="236"/>
      <c r="F59" s="465"/>
      <c r="G59" s="465"/>
    </row>
    <row r="60" spans="1:7" s="96" customFormat="1" ht="92.45" customHeight="1">
      <c r="A60" s="233"/>
      <c r="B60" s="2904" t="s">
        <v>3261</v>
      </c>
      <c r="C60" s="2904"/>
      <c r="D60" s="235"/>
      <c r="E60" s="236"/>
      <c r="F60" s="465"/>
      <c r="G60" s="465"/>
    </row>
    <row r="61" spans="1:7" s="96" customFormat="1" ht="27" customHeight="1">
      <c r="A61" s="233"/>
      <c r="B61" s="2904" t="s">
        <v>3262</v>
      </c>
      <c r="C61" s="2904"/>
      <c r="D61" s="235"/>
      <c r="E61" s="236"/>
      <c r="F61" s="465"/>
      <c r="G61" s="465"/>
    </row>
    <row r="62" spans="1:7" s="96" customFormat="1" ht="21.6" hidden="1" customHeight="1">
      <c r="A62" s="233"/>
      <c r="B62" s="2980" t="s">
        <v>3263</v>
      </c>
      <c r="C62" s="2980"/>
      <c r="D62" s="235"/>
      <c r="E62" s="236"/>
      <c r="F62" s="465"/>
      <c r="G62" s="465"/>
    </row>
    <row r="63" spans="1:7" s="96" customFormat="1" ht="187.15" hidden="1" customHeight="1">
      <c r="A63" s="233"/>
      <c r="B63" s="2904" t="s">
        <v>3264</v>
      </c>
      <c r="C63" s="2904"/>
      <c r="D63" s="235"/>
      <c r="E63" s="236"/>
      <c r="F63" s="465"/>
      <c r="G63" s="465"/>
    </row>
    <row r="64" spans="1:7" s="96" customFormat="1" ht="54" hidden="1" customHeight="1">
      <c r="A64" s="233"/>
      <c r="B64" s="2904" t="s">
        <v>3265</v>
      </c>
      <c r="C64" s="2904"/>
      <c r="D64" s="235"/>
      <c r="E64" s="236"/>
      <c r="F64" s="465"/>
      <c r="G64" s="465"/>
    </row>
    <row r="65" spans="1:7" s="96" customFormat="1" ht="57" hidden="1" customHeight="1">
      <c r="A65" s="233"/>
      <c r="B65" s="2904" t="s">
        <v>3266</v>
      </c>
      <c r="C65" s="2904"/>
      <c r="D65" s="235"/>
      <c r="E65" s="236"/>
      <c r="F65" s="465"/>
      <c r="G65" s="465"/>
    </row>
    <row r="66" spans="1:7" s="96" customFormat="1" ht="93" hidden="1" customHeight="1">
      <c r="A66" s="233"/>
      <c r="B66" s="2904" t="s">
        <v>3267</v>
      </c>
      <c r="C66" s="2904"/>
      <c r="D66" s="235"/>
      <c r="E66" s="236"/>
      <c r="F66" s="465"/>
      <c r="G66" s="465"/>
    </row>
    <row r="67" spans="1:7" s="96" customFormat="1" ht="117.6" hidden="1" customHeight="1">
      <c r="A67" s="233"/>
      <c r="B67" s="2904" t="s">
        <v>3268</v>
      </c>
      <c r="C67" s="2904"/>
      <c r="D67" s="235"/>
      <c r="E67" s="236"/>
      <c r="F67" s="465"/>
      <c r="G67" s="465"/>
    </row>
    <row r="68" spans="1:7" s="96" customFormat="1" ht="16.899999999999999" hidden="1" customHeight="1">
      <c r="A68" s="233"/>
      <c r="B68" s="2913" t="s">
        <v>3269</v>
      </c>
      <c r="C68" s="2913"/>
      <c r="D68" s="235"/>
      <c r="E68" s="236"/>
      <c r="F68" s="465"/>
      <c r="G68" s="465"/>
    </row>
    <row r="69" spans="1:7" s="96" customFormat="1" ht="106.15" hidden="1" customHeight="1">
      <c r="A69" s="233"/>
      <c r="B69" s="2904" t="s">
        <v>3270</v>
      </c>
      <c r="C69" s="2904"/>
      <c r="D69" s="235"/>
      <c r="E69" s="236"/>
      <c r="F69" s="465"/>
      <c r="G69" s="465"/>
    </row>
    <row r="70" spans="1:7" s="96" customFormat="1" ht="22.9" customHeight="1">
      <c r="A70" s="233"/>
      <c r="B70" s="2913" t="s">
        <v>3271</v>
      </c>
      <c r="C70" s="2913"/>
      <c r="D70" s="235"/>
      <c r="E70" s="236"/>
      <c r="F70" s="465"/>
      <c r="G70" s="465"/>
    </row>
    <row r="71" spans="1:7" s="96" customFormat="1" ht="39" customHeight="1">
      <c r="A71" s="233"/>
      <c r="B71" s="2904" t="s">
        <v>3272</v>
      </c>
      <c r="C71" s="2904"/>
      <c r="D71" s="235"/>
      <c r="E71" s="236"/>
      <c r="F71" s="465"/>
      <c r="G71" s="465"/>
    </row>
    <row r="72" spans="1:7" s="96" customFormat="1" ht="17.45" customHeight="1">
      <c r="A72" s="233"/>
      <c r="B72" s="2913" t="s">
        <v>3273</v>
      </c>
      <c r="C72" s="2913"/>
      <c r="D72" s="235"/>
      <c r="E72" s="236"/>
      <c r="F72" s="465"/>
      <c r="G72" s="465"/>
    </row>
    <row r="73" spans="1:7" s="96" customFormat="1" ht="41.45" customHeight="1">
      <c r="A73" s="233"/>
      <c r="B73" s="2904" t="s">
        <v>3274</v>
      </c>
      <c r="C73" s="2904"/>
      <c r="D73" s="235"/>
      <c r="E73" s="236"/>
      <c r="F73" s="465"/>
      <c r="G73" s="465"/>
    </row>
    <row r="74" spans="1:7" s="96" customFormat="1" ht="158.44999999999999" customHeight="1">
      <c r="A74" s="233"/>
      <c r="B74" s="2904"/>
      <c r="C74" s="2904"/>
      <c r="D74" s="235"/>
      <c r="E74" s="236"/>
      <c r="F74" s="465"/>
      <c r="G74" s="465"/>
    </row>
    <row r="75" spans="1:7" s="96" customFormat="1" ht="22.9" customHeight="1">
      <c r="A75" s="233"/>
      <c r="B75" s="2913" t="s">
        <v>3275</v>
      </c>
      <c r="C75" s="2913"/>
      <c r="D75" s="235"/>
      <c r="E75" s="236"/>
      <c r="F75" s="465"/>
      <c r="G75" s="465"/>
    </row>
    <row r="76" spans="1:7" s="96" customFormat="1" ht="15.6" customHeight="1">
      <c r="A76" s="233"/>
      <c r="B76" s="2904" t="s">
        <v>3276</v>
      </c>
      <c r="C76" s="2904"/>
      <c r="D76" s="235"/>
      <c r="E76" s="236"/>
      <c r="F76" s="465"/>
      <c r="G76" s="465"/>
    </row>
    <row r="77" spans="1:7" s="96" customFormat="1" ht="21" customHeight="1">
      <c r="A77" s="233"/>
      <c r="B77" s="2913" t="s">
        <v>3277</v>
      </c>
      <c r="C77" s="2913"/>
      <c r="D77" s="235"/>
      <c r="E77" s="236"/>
      <c r="F77" s="465"/>
      <c r="G77" s="465"/>
    </row>
    <row r="78" spans="1:7" s="96" customFormat="1" ht="19.899999999999999" customHeight="1">
      <c r="A78" s="233"/>
      <c r="B78" s="2904" t="s">
        <v>3278</v>
      </c>
      <c r="C78" s="2904"/>
      <c r="D78" s="235"/>
      <c r="E78" s="236"/>
      <c r="F78" s="465"/>
      <c r="G78" s="465"/>
    </row>
    <row r="79" spans="1:7" s="96" customFormat="1" ht="156" customHeight="1">
      <c r="A79" s="233"/>
      <c r="B79" s="2980"/>
      <c r="C79" s="2980"/>
      <c r="D79" s="235"/>
      <c r="E79" s="236"/>
      <c r="F79" s="465"/>
      <c r="G79" s="465"/>
    </row>
    <row r="80" spans="1:7" s="96" customFormat="1" ht="14.45" hidden="1" customHeight="1">
      <c r="A80" s="233"/>
      <c r="B80" s="2913" t="s">
        <v>3279</v>
      </c>
      <c r="C80" s="2913"/>
      <c r="D80" s="235"/>
      <c r="E80" s="236"/>
      <c r="F80" s="465"/>
      <c r="G80" s="465"/>
    </row>
    <row r="81" spans="1:7" s="96" customFormat="1" ht="13.9" hidden="1" customHeight="1">
      <c r="A81" s="233"/>
      <c r="B81" s="2904" t="s">
        <v>3280</v>
      </c>
      <c r="C81" s="2904"/>
      <c r="D81" s="235"/>
      <c r="E81" s="236"/>
      <c r="F81" s="465"/>
      <c r="G81" s="465"/>
    </row>
    <row r="82" spans="1:7" s="96" customFormat="1" ht="244.9" hidden="1" customHeight="1">
      <c r="A82" s="233"/>
      <c r="B82" s="2904" t="s">
        <v>3281</v>
      </c>
      <c r="C82" s="2904"/>
      <c r="D82" s="235"/>
      <c r="E82" s="236"/>
      <c r="F82" s="465"/>
      <c r="G82" s="465"/>
    </row>
    <row r="83" spans="1:7" s="96" customFormat="1" ht="18" hidden="1" customHeight="1">
      <c r="A83" s="233"/>
      <c r="B83" s="2913" t="s">
        <v>3282</v>
      </c>
      <c r="C83" s="2913"/>
      <c r="D83" s="235"/>
      <c r="E83" s="236"/>
      <c r="F83" s="465"/>
      <c r="G83" s="465"/>
    </row>
    <row r="84" spans="1:7" s="96" customFormat="1" ht="64.900000000000006" hidden="1" customHeight="1">
      <c r="A84" s="233"/>
      <c r="B84" s="2904" t="s">
        <v>3283</v>
      </c>
      <c r="C84" s="2904"/>
      <c r="D84" s="235"/>
      <c r="E84" s="236"/>
      <c r="F84" s="465"/>
      <c r="G84" s="465"/>
    </row>
    <row r="85" spans="1:7" s="96" customFormat="1" ht="15" customHeight="1">
      <c r="A85" s="233"/>
      <c r="B85" s="2904"/>
      <c r="C85" s="2904"/>
      <c r="D85" s="235"/>
      <c r="E85" s="236"/>
      <c r="F85" s="465"/>
      <c r="G85" s="465"/>
    </row>
    <row r="86" spans="1:7" s="96" customFormat="1" ht="22.15" customHeight="1">
      <c r="A86" s="233"/>
      <c r="B86" s="2913" t="s">
        <v>3284</v>
      </c>
      <c r="C86" s="2913"/>
      <c r="D86" s="235"/>
      <c r="E86" s="236"/>
      <c r="F86" s="465"/>
      <c r="G86" s="465"/>
    </row>
    <row r="87" spans="1:7" s="96" customFormat="1" ht="147" customHeight="1">
      <c r="A87" s="233"/>
      <c r="B87" s="2904" t="s">
        <v>3285</v>
      </c>
      <c r="C87" s="2904"/>
      <c r="D87" s="235"/>
      <c r="E87" s="236"/>
      <c r="F87" s="465"/>
      <c r="G87" s="465"/>
    </row>
    <row r="88" spans="1:7" s="96" customFormat="1" ht="239.25" customHeight="1">
      <c r="A88" s="233"/>
      <c r="B88" s="2904" t="s">
        <v>3286</v>
      </c>
      <c r="C88" s="2904"/>
      <c r="D88" s="235"/>
      <c r="E88" s="236"/>
      <c r="F88" s="465"/>
      <c r="G88" s="465"/>
    </row>
    <row r="89" spans="1:7" s="96" customFormat="1" ht="89.25" customHeight="1">
      <c r="A89" s="233"/>
      <c r="B89" s="2904" t="s">
        <v>1565</v>
      </c>
      <c r="C89" s="2904"/>
      <c r="D89" s="235"/>
      <c r="E89" s="236"/>
      <c r="F89" s="465"/>
      <c r="G89" s="465"/>
    </row>
    <row r="90" spans="1:7" s="96" customFormat="1" ht="14.45" customHeight="1">
      <c r="A90" s="233"/>
      <c r="B90" s="646"/>
      <c r="C90" s="648"/>
      <c r="D90" s="235"/>
      <c r="E90" s="236"/>
      <c r="F90" s="465"/>
      <c r="G90" s="465"/>
    </row>
    <row r="91" spans="1:7" s="96" customFormat="1">
      <c r="A91" s="233"/>
      <c r="B91" s="646"/>
      <c r="C91" s="647"/>
      <c r="D91" s="235"/>
      <c r="E91" s="236"/>
      <c r="F91" s="465"/>
      <c r="G91" s="465"/>
    </row>
    <row r="92" spans="1:7" s="96" customFormat="1">
      <c r="A92" s="661" t="s">
        <v>3287</v>
      </c>
      <c r="B92" s="662" t="s">
        <v>3288</v>
      </c>
      <c r="C92" s="663"/>
      <c r="D92" s="664"/>
      <c r="E92" s="665"/>
      <c r="F92" s="1870"/>
      <c r="G92" s="1870"/>
    </row>
    <row r="93" spans="1:7" s="96" customFormat="1">
      <c r="A93" s="233"/>
      <c r="B93" s="646"/>
      <c r="C93" s="647"/>
      <c r="D93" s="235"/>
      <c r="E93" s="236"/>
      <c r="F93" s="465"/>
      <c r="G93" s="465"/>
    </row>
    <row r="94" spans="1:7" s="96" customFormat="1" ht="19.149999999999999" customHeight="1">
      <c r="A94" s="233"/>
      <c r="B94" s="2930" t="s">
        <v>352</v>
      </c>
      <c r="C94" s="2930"/>
      <c r="D94" s="235"/>
      <c r="E94" s="236"/>
      <c r="F94" s="465"/>
      <c r="G94" s="465"/>
    </row>
    <row r="95" spans="1:7" s="96" customFormat="1" ht="48.6" customHeight="1">
      <c r="A95" s="233"/>
      <c r="B95" s="2908" t="s">
        <v>3289</v>
      </c>
      <c r="C95" s="2908"/>
      <c r="D95" s="235"/>
      <c r="E95" s="236"/>
      <c r="F95" s="2450"/>
      <c r="G95" s="465"/>
    </row>
    <row r="96" spans="1:7" s="96" customFormat="1" ht="34.15" customHeight="1">
      <c r="A96" s="233"/>
      <c r="B96" s="2908" t="s">
        <v>3290</v>
      </c>
      <c r="C96" s="2908"/>
      <c r="D96" s="235"/>
      <c r="E96" s="236"/>
      <c r="F96" s="2450"/>
      <c r="G96" s="465"/>
    </row>
    <row r="97" spans="1:7" s="96" customFormat="1" ht="52.9" customHeight="1">
      <c r="A97" s="233"/>
      <c r="B97" s="2908" t="s">
        <v>3291</v>
      </c>
      <c r="C97" s="2908"/>
      <c r="D97" s="235"/>
      <c r="E97" s="236"/>
      <c r="F97" s="2450"/>
      <c r="G97" s="465"/>
    </row>
    <row r="98" spans="1:7" s="96" customFormat="1" ht="15" customHeight="1">
      <c r="A98" s="233"/>
      <c r="B98" s="2984"/>
      <c r="C98" s="2984"/>
      <c r="D98" s="235"/>
      <c r="E98" s="236"/>
      <c r="F98" s="2450"/>
      <c r="G98" s="465"/>
    </row>
    <row r="99" spans="1:7" s="96" customFormat="1" ht="25.5">
      <c r="A99" s="233" t="s">
        <v>3292</v>
      </c>
      <c r="B99" s="644" t="s">
        <v>3293</v>
      </c>
      <c r="C99" s="645"/>
      <c r="D99" s="235"/>
      <c r="E99" s="236"/>
      <c r="F99" s="2450"/>
      <c r="G99" s="465"/>
    </row>
    <row r="100" spans="1:7" s="96" customFormat="1" ht="30" customHeight="1">
      <c r="A100" s="233"/>
      <c r="B100" s="643" t="s">
        <v>3294</v>
      </c>
      <c r="C100" s="645"/>
      <c r="D100" s="235"/>
      <c r="E100" s="236"/>
      <c r="F100" s="2450"/>
      <c r="G100" s="465"/>
    </row>
    <row r="101" spans="1:7" s="96" customFormat="1" ht="16.149999999999999" customHeight="1">
      <c r="A101" s="233"/>
      <c r="B101" s="644"/>
      <c r="C101" s="645"/>
      <c r="D101" s="235"/>
      <c r="E101" s="236"/>
      <c r="F101" s="2450"/>
      <c r="G101" s="465"/>
    </row>
    <row r="102" spans="1:7" s="96" customFormat="1" ht="16.149999999999999" customHeight="1">
      <c r="A102" s="233" t="s">
        <v>3295</v>
      </c>
      <c r="B102" s="208" t="s">
        <v>3296</v>
      </c>
      <c r="C102" s="139"/>
      <c r="D102" s="235"/>
      <c r="E102" s="236"/>
      <c r="F102" s="2450"/>
      <c r="G102" s="465"/>
    </row>
    <row r="103" spans="1:7" s="96" customFormat="1">
      <c r="A103" s="242"/>
      <c r="B103" s="65" t="s">
        <v>3297</v>
      </c>
      <c r="D103" s="104"/>
      <c r="E103" s="104"/>
      <c r="F103" s="2424"/>
      <c r="G103" s="459"/>
    </row>
    <row r="104" spans="1:7" s="96" customFormat="1">
      <c r="A104" s="243" t="s">
        <v>3298</v>
      </c>
      <c r="B104" s="244" t="s">
        <v>209</v>
      </c>
      <c r="D104" s="96" t="s">
        <v>353</v>
      </c>
      <c r="E104" s="104">
        <f>822+133+207</f>
        <v>1162</v>
      </c>
      <c r="F104" s="2451"/>
      <c r="G104" s="456">
        <f t="shared" ref="G104:G109" si="0">+F104*E104</f>
        <v>0</v>
      </c>
    </row>
    <row r="105" spans="1:7" s="96" customFormat="1">
      <c r="A105" s="245" t="s">
        <v>3299</v>
      </c>
      <c r="B105" s="244" t="s">
        <v>211</v>
      </c>
      <c r="D105" s="96" t="s">
        <v>353</v>
      </c>
      <c r="E105" s="104">
        <f>1058+171+262</f>
        <v>1491</v>
      </c>
      <c r="F105" s="2451"/>
      <c r="G105" s="456">
        <f t="shared" si="0"/>
        <v>0</v>
      </c>
    </row>
    <row r="106" spans="1:7" s="96" customFormat="1">
      <c r="A106" s="246" t="s">
        <v>3300</v>
      </c>
      <c r="B106" s="244" t="s">
        <v>212</v>
      </c>
      <c r="D106" s="96" t="s">
        <v>353</v>
      </c>
      <c r="E106" s="104">
        <f>+E104</f>
        <v>1162</v>
      </c>
      <c r="F106" s="2451"/>
      <c r="G106" s="456">
        <f t="shared" si="0"/>
        <v>0</v>
      </c>
    </row>
    <row r="107" spans="1:7" s="96" customFormat="1">
      <c r="A107" s="247" t="s">
        <v>3301</v>
      </c>
      <c r="B107" s="244" t="s">
        <v>213</v>
      </c>
      <c r="D107" s="96" t="s">
        <v>353</v>
      </c>
      <c r="E107" s="104">
        <f>+E105</f>
        <v>1491</v>
      </c>
      <c r="F107" s="2451"/>
      <c r="G107" s="456">
        <f t="shared" si="0"/>
        <v>0</v>
      </c>
    </row>
    <row r="108" spans="1:7" s="96" customFormat="1">
      <c r="A108" s="248" t="s">
        <v>3302</v>
      </c>
      <c r="B108" s="244" t="s">
        <v>214</v>
      </c>
      <c r="D108" s="96" t="s">
        <v>353</v>
      </c>
      <c r="E108" s="104">
        <f>662+213 + 114+27 + 158+53</f>
        <v>1227</v>
      </c>
      <c r="F108" s="2451"/>
      <c r="G108" s="456">
        <f t="shared" si="0"/>
        <v>0</v>
      </c>
    </row>
    <row r="109" spans="1:7" s="96" customFormat="1">
      <c r="A109" s="249" t="s">
        <v>3303</v>
      </c>
      <c r="B109" s="244" t="s">
        <v>215</v>
      </c>
      <c r="D109" s="96" t="s">
        <v>353</v>
      </c>
      <c r="E109" s="104">
        <f>+E105</f>
        <v>1491</v>
      </c>
      <c r="F109" s="2451"/>
      <c r="G109" s="456">
        <f t="shared" si="0"/>
        <v>0</v>
      </c>
    </row>
    <row r="110" spans="1:7" s="96" customFormat="1">
      <c r="A110" s="103"/>
      <c r="B110" s="208"/>
      <c r="E110" s="104"/>
      <c r="F110" s="2424"/>
      <c r="G110" s="459"/>
    </row>
    <row r="111" spans="1:7" s="96" customFormat="1">
      <c r="A111" s="233" t="s">
        <v>3304</v>
      </c>
      <c r="B111" s="208" t="s">
        <v>3305</v>
      </c>
      <c r="D111" s="104"/>
      <c r="E111" s="104"/>
      <c r="F111" s="2424"/>
      <c r="G111" s="459"/>
    </row>
    <row r="112" spans="1:7" s="96" customFormat="1">
      <c r="A112" s="242"/>
      <c r="B112" s="65" t="s">
        <v>3306</v>
      </c>
      <c r="D112" s="104"/>
      <c r="E112" s="104"/>
      <c r="F112" s="2424"/>
      <c r="G112" s="459"/>
    </row>
    <row r="113" spans="1:7" s="96" customFormat="1">
      <c r="A113" s="243" t="s">
        <v>3307</v>
      </c>
      <c r="B113" s="244" t="s">
        <v>209</v>
      </c>
      <c r="D113" s="96" t="s">
        <v>353</v>
      </c>
      <c r="E113" s="104">
        <f>283+124</f>
        <v>407</v>
      </c>
      <c r="F113" s="2451"/>
      <c r="G113" s="456">
        <f t="shared" ref="G113:G118" si="1">+F113*E113</f>
        <v>0</v>
      </c>
    </row>
    <row r="114" spans="1:7" s="96" customFormat="1">
      <c r="A114" s="245" t="s">
        <v>3308</v>
      </c>
      <c r="B114" s="244" t="s">
        <v>211</v>
      </c>
      <c r="D114" s="96" t="s">
        <v>353</v>
      </c>
      <c r="E114" s="104">
        <f>316+163</f>
        <v>479</v>
      </c>
      <c r="F114" s="2451"/>
      <c r="G114" s="456">
        <f t="shared" si="1"/>
        <v>0</v>
      </c>
    </row>
    <row r="115" spans="1:7" s="96" customFormat="1">
      <c r="A115" s="246" t="s">
        <v>3309</v>
      </c>
      <c r="B115" s="244" t="s">
        <v>212</v>
      </c>
      <c r="D115" s="96" t="s">
        <v>353</v>
      </c>
      <c r="E115" s="104">
        <f>+E113</f>
        <v>407</v>
      </c>
      <c r="F115" s="2451"/>
      <c r="G115" s="456">
        <f t="shared" si="1"/>
        <v>0</v>
      </c>
    </row>
    <row r="116" spans="1:7" s="96" customFormat="1">
      <c r="A116" s="247" t="s">
        <v>3310</v>
      </c>
      <c r="B116" s="244" t="s">
        <v>213</v>
      </c>
      <c r="D116" s="96" t="s">
        <v>353</v>
      </c>
      <c r="E116" s="104">
        <f>+E114</f>
        <v>479</v>
      </c>
      <c r="F116" s="2451"/>
      <c r="G116" s="456">
        <f t="shared" si="1"/>
        <v>0</v>
      </c>
    </row>
    <row r="117" spans="1:7" s="96" customFormat="1">
      <c r="A117" s="248" t="s">
        <v>3311</v>
      </c>
      <c r="B117" s="244" t="s">
        <v>214</v>
      </c>
      <c r="D117" s="96" t="s">
        <v>353</v>
      </c>
      <c r="E117" s="104">
        <f>287+43 + 91+27</f>
        <v>448</v>
      </c>
      <c r="F117" s="2451"/>
      <c r="G117" s="456">
        <f t="shared" si="1"/>
        <v>0</v>
      </c>
    </row>
    <row r="118" spans="1:7" s="96" customFormat="1">
      <c r="A118" s="249" t="s">
        <v>3312</v>
      </c>
      <c r="B118" s="244" t="s">
        <v>215</v>
      </c>
      <c r="D118" s="96" t="s">
        <v>353</v>
      </c>
      <c r="E118" s="104">
        <f>+E114</f>
        <v>479</v>
      </c>
      <c r="F118" s="2451"/>
      <c r="G118" s="456">
        <f t="shared" si="1"/>
        <v>0</v>
      </c>
    </row>
    <row r="119" spans="1:7" s="96" customFormat="1">
      <c r="A119" s="103"/>
      <c r="B119" s="208"/>
      <c r="E119" s="104"/>
      <c r="F119" s="2424"/>
      <c r="G119" s="459"/>
    </row>
    <row r="120" spans="1:7" s="96" customFormat="1" ht="28.9" customHeight="1">
      <c r="A120" s="233" t="s">
        <v>3313</v>
      </c>
      <c r="B120" s="644" t="s">
        <v>3314</v>
      </c>
      <c r="E120" s="104"/>
      <c r="F120" s="2424"/>
      <c r="G120" s="459"/>
    </row>
    <row r="121" spans="1:7" s="96" customFormat="1" ht="27" customHeight="1">
      <c r="A121" s="233"/>
      <c r="B121" s="643" t="s">
        <v>3315</v>
      </c>
      <c r="E121" s="104"/>
      <c r="F121" s="2424"/>
      <c r="G121" s="459"/>
    </row>
    <row r="122" spans="1:7" s="96" customFormat="1">
      <c r="A122" s="233"/>
      <c r="B122" s="644" t="s">
        <v>3316</v>
      </c>
      <c r="E122" s="104"/>
      <c r="F122" s="2424"/>
      <c r="G122" s="459"/>
    </row>
    <row r="123" spans="1:7" s="96" customFormat="1">
      <c r="A123" s="103"/>
      <c r="E123" s="104"/>
      <c r="F123" s="2424"/>
      <c r="G123" s="459"/>
    </row>
    <row r="124" spans="1:7" s="96" customFormat="1">
      <c r="A124" s="233" t="s">
        <v>3317</v>
      </c>
      <c r="B124" s="208" t="s">
        <v>3318</v>
      </c>
      <c r="D124" s="104"/>
      <c r="E124" s="104"/>
      <c r="F124" s="2424"/>
      <c r="G124" s="459"/>
    </row>
    <row r="125" spans="1:7" s="96" customFormat="1" ht="15.6" customHeight="1">
      <c r="A125" s="242"/>
      <c r="B125" s="65" t="s">
        <v>3319</v>
      </c>
      <c r="D125" s="104"/>
      <c r="E125" s="104"/>
      <c r="F125" s="2424"/>
      <c r="G125" s="459"/>
    </row>
    <row r="126" spans="1:7" s="96" customFormat="1">
      <c r="A126" s="243" t="s">
        <v>3320</v>
      </c>
      <c r="B126" s="244" t="s">
        <v>209</v>
      </c>
      <c r="D126" s="96" t="s">
        <v>353</v>
      </c>
      <c r="E126" s="104">
        <f>133</f>
        <v>133</v>
      </c>
      <c r="F126" s="2451"/>
      <c r="G126" s="456">
        <f t="shared" ref="G126:G131" si="2">+F126*E126</f>
        <v>0</v>
      </c>
    </row>
    <row r="127" spans="1:7" s="96" customFormat="1">
      <c r="A127" s="245" t="s">
        <v>3321</v>
      </c>
      <c r="B127" s="244" t="s">
        <v>211</v>
      </c>
      <c r="D127" s="96" t="s">
        <v>353</v>
      </c>
      <c r="E127" s="104">
        <f>171</f>
        <v>171</v>
      </c>
      <c r="F127" s="2451"/>
      <c r="G127" s="456">
        <f t="shared" si="2"/>
        <v>0</v>
      </c>
    </row>
    <row r="128" spans="1:7" s="96" customFormat="1">
      <c r="A128" s="246" t="s">
        <v>3322</v>
      </c>
      <c r="B128" s="244" t="s">
        <v>212</v>
      </c>
      <c r="D128" s="96" t="s">
        <v>353</v>
      </c>
      <c r="E128" s="104">
        <f>+E126</f>
        <v>133</v>
      </c>
      <c r="F128" s="2451"/>
      <c r="G128" s="456">
        <f t="shared" si="2"/>
        <v>0</v>
      </c>
    </row>
    <row r="129" spans="1:7" s="96" customFormat="1">
      <c r="A129" s="247" t="s">
        <v>3323</v>
      </c>
      <c r="B129" s="244" t="s">
        <v>213</v>
      </c>
      <c r="D129" s="96" t="s">
        <v>353</v>
      </c>
      <c r="E129" s="104">
        <f>+E127</f>
        <v>171</v>
      </c>
      <c r="F129" s="2451"/>
      <c r="G129" s="456">
        <f t="shared" si="2"/>
        <v>0</v>
      </c>
    </row>
    <row r="130" spans="1:7" s="96" customFormat="1">
      <c r="A130" s="248" t="s">
        <v>3324</v>
      </c>
      <c r="B130" s="244" t="s">
        <v>214</v>
      </c>
      <c r="D130" s="96" t="s">
        <v>353</v>
      </c>
      <c r="E130" s="104">
        <f>114+27</f>
        <v>141</v>
      </c>
      <c r="F130" s="2451"/>
      <c r="G130" s="456">
        <f t="shared" si="2"/>
        <v>0</v>
      </c>
    </row>
    <row r="131" spans="1:7" s="96" customFormat="1">
      <c r="A131" s="249" t="s">
        <v>3325</v>
      </c>
      <c r="B131" s="244" t="s">
        <v>215</v>
      </c>
      <c r="D131" s="96" t="s">
        <v>353</v>
      </c>
      <c r="E131" s="104">
        <f>+E127</f>
        <v>171</v>
      </c>
      <c r="F131" s="2451"/>
      <c r="G131" s="456">
        <f t="shared" si="2"/>
        <v>0</v>
      </c>
    </row>
    <row r="132" spans="1:7" s="96" customFormat="1">
      <c r="A132" s="103"/>
      <c r="B132" s="208"/>
      <c r="E132" s="104"/>
      <c r="F132" s="2424"/>
      <c r="G132" s="459"/>
    </row>
    <row r="133" spans="1:7" s="96" customFormat="1" ht="15.6" customHeight="1">
      <c r="A133" s="233" t="s">
        <v>3326</v>
      </c>
      <c r="B133" s="208" t="s">
        <v>3327</v>
      </c>
      <c r="D133" s="104"/>
      <c r="E133" s="104"/>
      <c r="F133" s="2424"/>
      <c r="G133" s="459"/>
    </row>
    <row r="134" spans="1:7" s="96" customFormat="1">
      <c r="A134" s="242"/>
      <c r="B134" s="65" t="s">
        <v>3328</v>
      </c>
      <c r="D134" s="104"/>
      <c r="E134" s="104"/>
      <c r="F134" s="2424"/>
      <c r="G134" s="459"/>
    </row>
    <row r="135" spans="1:7" s="96" customFormat="1">
      <c r="A135" s="243" t="s">
        <v>3329</v>
      </c>
      <c r="B135" s="244" t="s">
        <v>209</v>
      </c>
      <c r="D135" s="96" t="s">
        <v>353</v>
      </c>
      <c r="E135" s="104">
        <f>822+207+283</f>
        <v>1312</v>
      </c>
      <c r="F135" s="2451"/>
      <c r="G135" s="456">
        <f t="shared" ref="G135:G140" si="3">+F135*E135</f>
        <v>0</v>
      </c>
    </row>
    <row r="136" spans="1:7" s="96" customFormat="1">
      <c r="A136" s="245" t="s">
        <v>3330</v>
      </c>
      <c r="B136" s="244" t="s">
        <v>211</v>
      </c>
      <c r="D136" s="96" t="s">
        <v>353</v>
      </c>
      <c r="E136" s="104">
        <f>1058+262+316</f>
        <v>1636</v>
      </c>
      <c r="F136" s="2451"/>
      <c r="G136" s="456">
        <f t="shared" si="3"/>
        <v>0</v>
      </c>
    </row>
    <row r="137" spans="1:7" s="96" customFormat="1">
      <c r="A137" s="246" t="s">
        <v>3331</v>
      </c>
      <c r="B137" s="244" t="s">
        <v>212</v>
      </c>
      <c r="D137" s="96" t="s">
        <v>353</v>
      </c>
      <c r="E137" s="104">
        <f>+E135</f>
        <v>1312</v>
      </c>
      <c r="F137" s="2451"/>
      <c r="G137" s="456">
        <f t="shared" si="3"/>
        <v>0</v>
      </c>
    </row>
    <row r="138" spans="1:7" s="96" customFormat="1">
      <c r="A138" s="247" t="s">
        <v>3332</v>
      </c>
      <c r="B138" s="244" t="s">
        <v>213</v>
      </c>
      <c r="D138" s="96" t="s">
        <v>353</v>
      </c>
      <c r="E138" s="104">
        <f>+E136</f>
        <v>1636</v>
      </c>
      <c r="F138" s="2451"/>
      <c r="G138" s="456">
        <f t="shared" si="3"/>
        <v>0</v>
      </c>
    </row>
    <row r="139" spans="1:7" s="96" customFormat="1">
      <c r="A139" s="248" t="s">
        <v>3333</v>
      </c>
      <c r="B139" s="244" t="s">
        <v>214</v>
      </c>
      <c r="D139" s="96" t="s">
        <v>353</v>
      </c>
      <c r="E139" s="104">
        <f>662+213 + 158+53 + 287+43</f>
        <v>1416</v>
      </c>
      <c r="F139" s="2451"/>
      <c r="G139" s="456">
        <f t="shared" si="3"/>
        <v>0</v>
      </c>
    </row>
    <row r="140" spans="1:7" s="96" customFormat="1">
      <c r="A140" s="249" t="s">
        <v>3334</v>
      </c>
      <c r="B140" s="244" t="s">
        <v>215</v>
      </c>
      <c r="D140" s="96" t="s">
        <v>353</v>
      </c>
      <c r="E140" s="104">
        <f>+E136</f>
        <v>1636</v>
      </c>
      <c r="F140" s="2451"/>
      <c r="G140" s="456">
        <f t="shared" si="3"/>
        <v>0</v>
      </c>
    </row>
    <row r="141" spans="1:7" s="96" customFormat="1">
      <c r="A141" s="103"/>
      <c r="B141" s="208"/>
      <c r="E141" s="104"/>
      <c r="F141" s="2424"/>
      <c r="G141" s="459"/>
    </row>
    <row r="142" spans="1:7" s="96" customFormat="1">
      <c r="A142" s="233" t="s">
        <v>3335</v>
      </c>
      <c r="B142" s="208" t="s">
        <v>3336</v>
      </c>
      <c r="D142" s="104"/>
      <c r="E142" s="104"/>
      <c r="F142" s="2424"/>
      <c r="G142" s="459"/>
    </row>
    <row r="143" spans="1:7" s="96" customFormat="1">
      <c r="A143" s="242"/>
      <c r="B143" s="65" t="s">
        <v>3337</v>
      </c>
      <c r="D143" s="104"/>
      <c r="E143" s="104"/>
      <c r="F143" s="2424"/>
      <c r="G143" s="459"/>
    </row>
    <row r="144" spans="1:7" s="96" customFormat="1">
      <c r="A144" s="243" t="s">
        <v>3338</v>
      </c>
      <c r="B144" s="244" t="s">
        <v>209</v>
      </c>
      <c r="D144" s="96" t="s">
        <v>353</v>
      </c>
      <c r="E144" s="104">
        <f>124</f>
        <v>124</v>
      </c>
      <c r="F144" s="2451"/>
      <c r="G144" s="456">
        <f t="shared" ref="G144:G149" si="4">+F144*E144</f>
        <v>0</v>
      </c>
    </row>
    <row r="145" spans="1:7" s="96" customFormat="1">
      <c r="A145" s="245" t="s">
        <v>3339</v>
      </c>
      <c r="B145" s="244" t="s">
        <v>211</v>
      </c>
      <c r="D145" s="96" t="s">
        <v>353</v>
      </c>
      <c r="E145" s="104">
        <f>163</f>
        <v>163</v>
      </c>
      <c r="F145" s="2451"/>
      <c r="G145" s="456">
        <f t="shared" si="4"/>
        <v>0</v>
      </c>
    </row>
    <row r="146" spans="1:7" s="96" customFormat="1">
      <c r="A146" s="246" t="s">
        <v>3340</v>
      </c>
      <c r="B146" s="244" t="s">
        <v>212</v>
      </c>
      <c r="D146" s="96" t="s">
        <v>353</v>
      </c>
      <c r="E146" s="104">
        <f>+E144</f>
        <v>124</v>
      </c>
      <c r="F146" s="2451"/>
      <c r="G146" s="456">
        <f t="shared" si="4"/>
        <v>0</v>
      </c>
    </row>
    <row r="147" spans="1:7" s="96" customFormat="1">
      <c r="A147" s="247" t="s">
        <v>3341</v>
      </c>
      <c r="B147" s="244" t="s">
        <v>213</v>
      </c>
      <c r="D147" s="96" t="s">
        <v>353</v>
      </c>
      <c r="E147" s="104">
        <f>+E145</f>
        <v>163</v>
      </c>
      <c r="F147" s="2451"/>
      <c r="G147" s="456">
        <f t="shared" si="4"/>
        <v>0</v>
      </c>
    </row>
    <row r="148" spans="1:7" s="96" customFormat="1">
      <c r="A148" s="248" t="s">
        <v>3342</v>
      </c>
      <c r="B148" s="244" t="s">
        <v>214</v>
      </c>
      <c r="D148" s="96" t="s">
        <v>353</v>
      </c>
      <c r="E148" s="104">
        <f>91+27</f>
        <v>118</v>
      </c>
      <c r="F148" s="2451"/>
      <c r="G148" s="456">
        <f t="shared" si="4"/>
        <v>0</v>
      </c>
    </row>
    <row r="149" spans="1:7" s="96" customFormat="1">
      <c r="A149" s="249" t="s">
        <v>3343</v>
      </c>
      <c r="B149" s="244" t="s">
        <v>215</v>
      </c>
      <c r="D149" s="96" t="s">
        <v>353</v>
      </c>
      <c r="E149" s="104">
        <f>+E145</f>
        <v>163</v>
      </c>
      <c r="F149" s="2451"/>
      <c r="G149" s="456">
        <f t="shared" si="4"/>
        <v>0</v>
      </c>
    </row>
    <row r="150" spans="1:7" s="96" customFormat="1">
      <c r="A150" s="103"/>
      <c r="B150" s="208"/>
      <c r="E150" s="104"/>
      <c r="F150" s="2424"/>
      <c r="G150" s="459"/>
    </row>
    <row r="151" spans="1:7" s="96" customFormat="1">
      <c r="A151" s="103"/>
      <c r="B151" s="208"/>
      <c r="E151" s="104"/>
      <c r="F151" s="2424"/>
      <c r="G151" s="459"/>
    </row>
    <row r="152" spans="1:7" s="96" customFormat="1" ht="16.149999999999999" customHeight="1">
      <c r="A152" s="233" t="s">
        <v>3344</v>
      </c>
      <c r="B152" s="644" t="s">
        <v>3345</v>
      </c>
      <c r="E152" s="104"/>
      <c r="F152" s="2424"/>
      <c r="G152" s="459"/>
    </row>
    <row r="153" spans="1:7" s="96" customFormat="1">
      <c r="A153" s="233"/>
      <c r="B153" s="643" t="s">
        <v>3346</v>
      </c>
      <c r="E153" s="104"/>
      <c r="F153" s="2424"/>
      <c r="G153" s="459"/>
    </row>
    <row r="154" spans="1:7" s="96" customFormat="1">
      <c r="A154" s="103"/>
      <c r="B154" s="208"/>
      <c r="E154" s="104"/>
      <c r="F154" s="2424"/>
      <c r="G154" s="459"/>
    </row>
    <row r="155" spans="1:7" s="96" customFormat="1" ht="17.45" customHeight="1">
      <c r="A155" s="233" t="s">
        <v>3347</v>
      </c>
      <c r="B155" s="208" t="s">
        <v>3348</v>
      </c>
      <c r="D155" s="104"/>
      <c r="E155" s="104"/>
      <c r="F155" s="2424"/>
      <c r="G155" s="459"/>
    </row>
    <row r="156" spans="1:7" s="96" customFormat="1">
      <c r="A156" s="242"/>
      <c r="B156" s="65" t="s">
        <v>3349</v>
      </c>
      <c r="D156" s="104"/>
      <c r="E156" s="104"/>
      <c r="F156" s="2424"/>
      <c r="G156" s="459"/>
    </row>
    <row r="157" spans="1:7" s="96" customFormat="1">
      <c r="A157" s="243" t="s">
        <v>3350</v>
      </c>
      <c r="B157" s="244" t="s">
        <v>209</v>
      </c>
      <c r="D157" s="96" t="s">
        <v>353</v>
      </c>
      <c r="E157" s="104">
        <f>E113+E104</f>
        <v>1569</v>
      </c>
      <c r="F157" s="2451"/>
      <c r="G157" s="456">
        <f t="shared" ref="G157:G162" si="5">+F157*E157</f>
        <v>0</v>
      </c>
    </row>
    <row r="158" spans="1:7" s="96" customFormat="1">
      <c r="A158" s="245" t="s">
        <v>3351</v>
      </c>
      <c r="B158" s="244" t="s">
        <v>211</v>
      </c>
      <c r="D158" s="96" t="s">
        <v>353</v>
      </c>
      <c r="E158" s="104">
        <f>E114+E105</f>
        <v>1970</v>
      </c>
      <c r="F158" s="2451"/>
      <c r="G158" s="456">
        <f t="shared" si="5"/>
        <v>0</v>
      </c>
    </row>
    <row r="159" spans="1:7" s="96" customFormat="1">
      <c r="A159" s="246" t="s">
        <v>3352</v>
      </c>
      <c r="B159" s="244" t="s">
        <v>212</v>
      </c>
      <c r="D159" s="96" t="s">
        <v>353</v>
      </c>
      <c r="E159" s="104">
        <f>+E157</f>
        <v>1569</v>
      </c>
      <c r="F159" s="2451"/>
      <c r="G159" s="456">
        <f t="shared" si="5"/>
        <v>0</v>
      </c>
    </row>
    <row r="160" spans="1:7" s="96" customFormat="1">
      <c r="A160" s="247" t="s">
        <v>3353</v>
      </c>
      <c r="B160" s="244" t="s">
        <v>213</v>
      </c>
      <c r="D160" s="96" t="s">
        <v>353</v>
      </c>
      <c r="E160" s="104">
        <f>+E158</f>
        <v>1970</v>
      </c>
      <c r="F160" s="2451"/>
      <c r="G160" s="456">
        <f t="shared" si="5"/>
        <v>0</v>
      </c>
    </row>
    <row r="161" spans="1:7" s="96" customFormat="1">
      <c r="A161" s="248" t="s">
        <v>3354</v>
      </c>
      <c r="B161" s="244" t="s">
        <v>214</v>
      </c>
      <c r="D161" s="96" t="s">
        <v>353</v>
      </c>
      <c r="E161" s="104">
        <f>E117+E108</f>
        <v>1675</v>
      </c>
      <c r="F161" s="2451"/>
      <c r="G161" s="456">
        <f t="shared" si="5"/>
        <v>0</v>
      </c>
    </row>
    <row r="162" spans="1:7" s="96" customFormat="1">
      <c r="A162" s="249" t="s">
        <v>3355</v>
      </c>
      <c r="B162" s="244" t="s">
        <v>215</v>
      </c>
      <c r="D162" s="96" t="s">
        <v>353</v>
      </c>
      <c r="E162" s="104">
        <f>+E158</f>
        <v>1970</v>
      </c>
      <c r="F162" s="2451"/>
      <c r="G162" s="456">
        <f t="shared" si="5"/>
        <v>0</v>
      </c>
    </row>
    <row r="163" spans="1:7" s="96" customFormat="1">
      <c r="A163" s="103"/>
      <c r="B163" s="208"/>
      <c r="E163" s="104"/>
      <c r="F163" s="2424"/>
      <c r="G163" s="459"/>
    </row>
    <row r="164" spans="1:7" s="96" customFormat="1">
      <c r="A164" s="103"/>
      <c r="B164" s="208"/>
      <c r="E164" s="104"/>
      <c r="F164" s="2424"/>
      <c r="G164" s="459"/>
    </row>
    <row r="165" spans="1:7" s="96" customFormat="1">
      <c r="A165" s="661" t="s">
        <v>3356</v>
      </c>
      <c r="B165" s="662" t="s">
        <v>33</v>
      </c>
      <c r="C165" s="663"/>
      <c r="D165" s="664"/>
      <c r="E165" s="665"/>
      <c r="F165" s="2452"/>
      <c r="G165" s="1870"/>
    </row>
    <row r="166" spans="1:7" s="96" customFormat="1">
      <c r="A166" s="103"/>
      <c r="B166" s="208"/>
      <c r="E166" s="104"/>
      <c r="F166" s="2424"/>
      <c r="G166" s="459"/>
    </row>
    <row r="167" spans="1:7" s="96" customFormat="1">
      <c r="A167" s="233" t="s">
        <v>3357</v>
      </c>
      <c r="B167" s="644" t="s">
        <v>3358</v>
      </c>
      <c r="E167" s="104"/>
      <c r="F167" s="2424"/>
      <c r="G167" s="459"/>
    </row>
    <row r="168" spans="1:7" s="96" customFormat="1">
      <c r="A168" s="233"/>
      <c r="B168" s="644" t="s">
        <v>3359</v>
      </c>
      <c r="E168" s="104"/>
      <c r="F168" s="2424"/>
      <c r="G168" s="459"/>
    </row>
    <row r="169" spans="1:7" s="96" customFormat="1">
      <c r="A169" s="233"/>
      <c r="B169" s="644" t="s">
        <v>3360</v>
      </c>
      <c r="E169" s="104"/>
      <c r="F169" s="2424"/>
      <c r="G169" s="459"/>
    </row>
    <row r="170" spans="1:7" s="96" customFormat="1">
      <c r="A170" s="233"/>
      <c r="B170" s="644" t="s">
        <v>3361</v>
      </c>
      <c r="E170" s="104"/>
      <c r="F170" s="2424"/>
      <c r="G170" s="459"/>
    </row>
    <row r="171" spans="1:7" s="96" customFormat="1">
      <c r="A171" s="233"/>
      <c r="B171" s="65" t="s">
        <v>3362</v>
      </c>
      <c r="E171" s="104"/>
      <c r="F171" s="2424"/>
      <c r="G171" s="459"/>
    </row>
    <row r="172" spans="1:7" s="96" customFormat="1">
      <c r="A172" s="103"/>
      <c r="B172" s="208"/>
      <c r="E172" s="104"/>
      <c r="F172" s="2424"/>
      <c r="G172" s="459"/>
    </row>
    <row r="173" spans="1:7" s="96" customFormat="1">
      <c r="A173" s="233" t="s">
        <v>3363</v>
      </c>
      <c r="B173" s="208" t="s">
        <v>3364</v>
      </c>
      <c r="D173" s="104"/>
      <c r="E173" s="104"/>
      <c r="F173" s="2424"/>
      <c r="G173" s="459"/>
    </row>
    <row r="174" spans="1:7" s="96" customFormat="1">
      <c r="A174" s="242"/>
      <c r="B174" s="65" t="s">
        <v>3365</v>
      </c>
      <c r="D174" s="104"/>
      <c r="E174" s="104"/>
      <c r="F174" s="2424"/>
      <c r="G174" s="459"/>
    </row>
    <row r="175" spans="1:7" s="96" customFormat="1">
      <c r="A175" s="243" t="s">
        <v>3366</v>
      </c>
      <c r="B175" s="244" t="s">
        <v>209</v>
      </c>
      <c r="D175" s="96" t="s">
        <v>353</v>
      </c>
      <c r="E175" s="104">
        <f>E104+E113</f>
        <v>1569</v>
      </c>
      <c r="F175" s="2451"/>
      <c r="G175" s="456">
        <f t="shared" ref="G175:G180" si="6">+F175*E175</f>
        <v>0</v>
      </c>
    </row>
    <row r="176" spans="1:7" s="96" customFormat="1">
      <c r="A176" s="245" t="s">
        <v>3367</v>
      </c>
      <c r="B176" s="244" t="s">
        <v>211</v>
      </c>
      <c r="D176" s="96" t="s">
        <v>353</v>
      </c>
      <c r="E176" s="104">
        <f>E105+E114</f>
        <v>1970</v>
      </c>
      <c r="F176" s="2451"/>
      <c r="G176" s="456">
        <f t="shared" si="6"/>
        <v>0</v>
      </c>
    </row>
    <row r="177" spans="1:7" s="96" customFormat="1">
      <c r="A177" s="246" t="s">
        <v>3368</v>
      </c>
      <c r="B177" s="244" t="s">
        <v>212</v>
      </c>
      <c r="D177" s="96" t="s">
        <v>353</v>
      </c>
      <c r="E177" s="104">
        <f>+E175</f>
        <v>1569</v>
      </c>
      <c r="F177" s="2451"/>
      <c r="G177" s="456">
        <f t="shared" si="6"/>
        <v>0</v>
      </c>
    </row>
    <row r="178" spans="1:7" s="96" customFormat="1">
      <c r="A178" s="247" t="s">
        <v>3369</v>
      </c>
      <c r="B178" s="244" t="s">
        <v>213</v>
      </c>
      <c r="D178" s="96" t="s">
        <v>353</v>
      </c>
      <c r="E178" s="104">
        <f>+E176</f>
        <v>1970</v>
      </c>
      <c r="F178" s="2451"/>
      <c r="G178" s="456">
        <f t="shared" si="6"/>
        <v>0</v>
      </c>
    </row>
    <row r="179" spans="1:7" s="96" customFormat="1">
      <c r="A179" s="248" t="s">
        <v>3370</v>
      </c>
      <c r="B179" s="244" t="s">
        <v>214</v>
      </c>
      <c r="D179" s="96" t="s">
        <v>353</v>
      </c>
      <c r="E179" s="104">
        <f>E108+E117</f>
        <v>1675</v>
      </c>
      <c r="F179" s="2451"/>
      <c r="G179" s="456">
        <f t="shared" si="6"/>
        <v>0</v>
      </c>
    </row>
    <row r="180" spans="1:7" s="96" customFormat="1">
      <c r="A180" s="249" t="s">
        <v>3371</v>
      </c>
      <c r="B180" s="244" t="s">
        <v>215</v>
      </c>
      <c r="D180" s="96" t="s">
        <v>353</v>
      </c>
      <c r="E180" s="104">
        <f>+E176</f>
        <v>1970</v>
      </c>
      <c r="F180" s="2451"/>
      <c r="G180" s="456">
        <f t="shared" si="6"/>
        <v>0</v>
      </c>
    </row>
    <row r="181" spans="1:7" s="96" customFormat="1">
      <c r="A181" s="103"/>
      <c r="B181" s="208"/>
      <c r="E181" s="104"/>
      <c r="F181" s="2424"/>
      <c r="G181" s="459"/>
    </row>
    <row r="182" spans="1:7" s="96" customFormat="1">
      <c r="A182" s="233" t="s">
        <v>3372</v>
      </c>
      <c r="B182" s="208" t="s">
        <v>3373</v>
      </c>
      <c r="D182" s="104"/>
      <c r="E182" s="104"/>
      <c r="F182" s="2424"/>
      <c r="G182" s="459"/>
    </row>
    <row r="183" spans="1:7" s="96" customFormat="1">
      <c r="A183" s="242"/>
      <c r="B183" s="65" t="s">
        <v>3374</v>
      </c>
      <c r="D183" s="104"/>
      <c r="E183" s="104"/>
      <c r="F183" s="2424"/>
      <c r="G183" s="459"/>
    </row>
    <row r="184" spans="1:7" s="96" customFormat="1">
      <c r="A184" s="243" t="s">
        <v>3375</v>
      </c>
      <c r="B184" s="244" t="s">
        <v>209</v>
      </c>
      <c r="D184" s="96" t="s">
        <v>353</v>
      </c>
      <c r="E184" s="104">
        <v>10</v>
      </c>
      <c r="F184" s="2451"/>
      <c r="G184" s="456">
        <f t="shared" ref="G184:G189" si="7">+F184*E184</f>
        <v>0</v>
      </c>
    </row>
    <row r="185" spans="1:7" s="96" customFormat="1">
      <c r="A185" s="245" t="s">
        <v>3376</v>
      </c>
      <c r="B185" s="244" t="s">
        <v>211</v>
      </c>
      <c r="D185" s="96" t="s">
        <v>353</v>
      </c>
      <c r="E185" s="104">
        <v>20</v>
      </c>
      <c r="F185" s="2451"/>
      <c r="G185" s="456">
        <f t="shared" si="7"/>
        <v>0</v>
      </c>
    </row>
    <row r="186" spans="1:7" s="96" customFormat="1">
      <c r="A186" s="246" t="s">
        <v>3377</v>
      </c>
      <c r="B186" s="244" t="s">
        <v>212</v>
      </c>
      <c r="D186" s="96" t="s">
        <v>353</v>
      </c>
      <c r="E186" s="104">
        <f>+E184</f>
        <v>10</v>
      </c>
      <c r="F186" s="2451"/>
      <c r="G186" s="456">
        <f t="shared" si="7"/>
        <v>0</v>
      </c>
    </row>
    <row r="187" spans="1:7" s="96" customFormat="1">
      <c r="A187" s="247" t="s">
        <v>3378</v>
      </c>
      <c r="B187" s="244" t="s">
        <v>213</v>
      </c>
      <c r="D187" s="96" t="s">
        <v>353</v>
      </c>
      <c r="E187" s="104">
        <f>+E185</f>
        <v>20</v>
      </c>
      <c r="F187" s="2451"/>
      <c r="G187" s="456">
        <f t="shared" si="7"/>
        <v>0</v>
      </c>
    </row>
    <row r="188" spans="1:7" s="96" customFormat="1">
      <c r="A188" s="248" t="s">
        <v>3379</v>
      </c>
      <c r="B188" s="1992" t="s">
        <v>214</v>
      </c>
      <c r="D188" s="96" t="s">
        <v>353</v>
      </c>
      <c r="E188" s="104">
        <v>30</v>
      </c>
      <c r="F188" s="2451"/>
      <c r="G188" s="456">
        <f t="shared" si="7"/>
        <v>0</v>
      </c>
    </row>
    <row r="189" spans="1:7" s="96" customFormat="1">
      <c r="A189" s="249" t="s">
        <v>3380</v>
      </c>
      <c r="B189" s="1992" t="s">
        <v>215</v>
      </c>
      <c r="D189" s="96" t="s">
        <v>353</v>
      </c>
      <c r="E189" s="104">
        <f>+E185</f>
        <v>20</v>
      </c>
      <c r="F189" s="2451"/>
      <c r="G189" s="456">
        <f t="shared" si="7"/>
        <v>0</v>
      </c>
    </row>
    <row r="190" spans="1:7" s="96" customFormat="1">
      <c r="A190" s="103"/>
      <c r="B190" s="414"/>
      <c r="E190" s="104"/>
      <c r="F190" s="2424"/>
      <c r="G190" s="459"/>
    </row>
    <row r="191" spans="1:7" s="96" customFormat="1" ht="61.5" customHeight="1">
      <c r="A191" s="1285" t="s">
        <v>8132</v>
      </c>
      <c r="B191" s="414" t="s">
        <v>8133</v>
      </c>
      <c r="D191" s="104"/>
      <c r="E191" s="411"/>
      <c r="F191" s="2447"/>
      <c r="G191" s="1990"/>
    </row>
    <row r="192" spans="1:7" s="96" customFormat="1" ht="19.5" customHeight="1">
      <c r="A192" s="242"/>
      <c r="B192" s="68" t="s">
        <v>8134</v>
      </c>
      <c r="D192" s="104"/>
      <c r="E192" s="411"/>
      <c r="F192" s="2447"/>
      <c r="G192" s="1990"/>
    </row>
    <row r="193" spans="1:7" s="96" customFormat="1">
      <c r="A193" s="243" t="s">
        <v>8135</v>
      </c>
      <c r="B193" s="244" t="s">
        <v>209</v>
      </c>
      <c r="D193" s="96" t="s">
        <v>210</v>
      </c>
      <c r="E193" s="411">
        <v>20</v>
      </c>
      <c r="F193" s="2448"/>
      <c r="G193" s="1991">
        <f t="shared" ref="G193:G198" si="8">+F193*E193</f>
        <v>0</v>
      </c>
    </row>
    <row r="194" spans="1:7" s="96" customFormat="1">
      <c r="A194" s="245" t="s">
        <v>8136</v>
      </c>
      <c r="B194" s="244" t="s">
        <v>211</v>
      </c>
      <c r="D194" s="96" t="s">
        <v>210</v>
      </c>
      <c r="E194" s="411">
        <v>26</v>
      </c>
      <c r="F194" s="2448"/>
      <c r="G194" s="1991">
        <f t="shared" si="8"/>
        <v>0</v>
      </c>
    </row>
    <row r="195" spans="1:7" s="96" customFormat="1">
      <c r="A195" s="246" t="s">
        <v>8137</v>
      </c>
      <c r="B195" s="244" t="s">
        <v>212</v>
      </c>
      <c r="D195" s="96" t="s">
        <v>210</v>
      </c>
      <c r="E195" s="411">
        <f>+E193</f>
        <v>20</v>
      </c>
      <c r="F195" s="2448"/>
      <c r="G195" s="1991">
        <f t="shared" si="8"/>
        <v>0</v>
      </c>
    </row>
    <row r="196" spans="1:7" s="96" customFormat="1">
      <c r="A196" s="247" t="s">
        <v>8138</v>
      </c>
      <c r="B196" s="244" t="s">
        <v>213</v>
      </c>
      <c r="D196" s="96" t="s">
        <v>210</v>
      </c>
      <c r="E196" s="411">
        <f>+E194</f>
        <v>26</v>
      </c>
      <c r="F196" s="2448"/>
      <c r="G196" s="1991">
        <f t="shared" si="8"/>
        <v>0</v>
      </c>
    </row>
    <row r="197" spans="1:7" s="96" customFormat="1">
      <c r="A197" s="248" t="s">
        <v>8139</v>
      </c>
      <c r="B197" s="244" t="s">
        <v>214</v>
      </c>
      <c r="D197" s="96" t="s">
        <v>210</v>
      </c>
      <c r="E197" s="411">
        <v>24</v>
      </c>
      <c r="F197" s="2448"/>
      <c r="G197" s="1991">
        <f t="shared" si="8"/>
        <v>0</v>
      </c>
    </row>
    <row r="198" spans="1:7" s="96" customFormat="1">
      <c r="A198" s="249" t="s">
        <v>8140</v>
      </c>
      <c r="B198" s="244" t="s">
        <v>215</v>
      </c>
      <c r="D198" s="96" t="s">
        <v>210</v>
      </c>
      <c r="E198" s="411">
        <f>+E194</f>
        <v>26</v>
      </c>
      <c r="F198" s="2448"/>
      <c r="G198" s="1991">
        <f t="shared" si="8"/>
        <v>0</v>
      </c>
    </row>
    <row r="199" spans="1:7" s="96" customFormat="1">
      <c r="A199" s="103"/>
      <c r="B199" s="208"/>
      <c r="E199" s="411"/>
      <c r="F199" s="2424"/>
      <c r="G199" s="459"/>
    </row>
    <row r="200" spans="1:7" s="96" customFormat="1">
      <c r="A200" s="103"/>
      <c r="B200" s="208"/>
      <c r="E200" s="411"/>
      <c r="F200" s="2424"/>
      <c r="G200" s="459"/>
    </row>
    <row r="201" spans="1:7" s="96" customFormat="1">
      <c r="E201" s="104"/>
      <c r="F201" s="2424"/>
      <c r="G201" s="459"/>
    </row>
    <row r="202" spans="1:7" s="96" customFormat="1">
      <c r="A202" s="661" t="s">
        <v>3381</v>
      </c>
      <c r="B202" s="662" t="s">
        <v>3382</v>
      </c>
      <c r="C202" s="663"/>
      <c r="D202" s="664"/>
      <c r="E202" s="665"/>
      <c r="F202" s="2452"/>
      <c r="G202" s="1870"/>
    </row>
    <row r="203" spans="1:7" s="96" customFormat="1">
      <c r="E203" s="104"/>
      <c r="F203" s="2424"/>
      <c r="G203" s="459"/>
    </row>
    <row r="204" spans="1:7" s="96" customFormat="1">
      <c r="A204" s="233" t="s">
        <v>3383</v>
      </c>
      <c r="B204" s="644" t="s">
        <v>3384</v>
      </c>
      <c r="E204" s="104"/>
      <c r="F204" s="2424"/>
      <c r="G204" s="459"/>
    </row>
    <row r="205" spans="1:7" s="96" customFormat="1">
      <c r="A205" s="233"/>
      <c r="B205" s="644" t="s">
        <v>3385</v>
      </c>
      <c r="E205" s="104"/>
      <c r="F205" s="2424"/>
      <c r="G205" s="459"/>
    </row>
    <row r="206" spans="1:7" s="96" customFormat="1">
      <c r="A206" s="233"/>
      <c r="B206" s="644" t="s">
        <v>3386</v>
      </c>
      <c r="E206" s="104"/>
      <c r="F206" s="2424"/>
      <c r="G206" s="459"/>
    </row>
    <row r="207" spans="1:7" s="96" customFormat="1">
      <c r="A207" s="103"/>
      <c r="B207" s="207"/>
      <c r="E207" s="104"/>
      <c r="F207" s="2424"/>
      <c r="G207" s="459"/>
    </row>
    <row r="208" spans="1:7" s="96" customFormat="1" ht="18" customHeight="1">
      <c r="A208" s="233" t="s">
        <v>3387</v>
      </c>
      <c r="B208" s="65" t="s">
        <v>3388</v>
      </c>
      <c r="E208" s="104"/>
      <c r="F208" s="2424"/>
      <c r="G208" s="459"/>
    </row>
    <row r="209" spans="1:7" s="96" customFormat="1" ht="17.45" customHeight="1">
      <c r="A209" s="242"/>
      <c r="B209" s="65" t="s">
        <v>3389</v>
      </c>
      <c r="E209" s="104"/>
      <c r="F209" s="2424"/>
      <c r="G209" s="459"/>
    </row>
    <row r="210" spans="1:7" s="96" customFormat="1">
      <c r="A210" s="243" t="s">
        <v>3390</v>
      </c>
      <c r="B210" s="244" t="s">
        <v>209</v>
      </c>
      <c r="D210" s="96" t="s">
        <v>354</v>
      </c>
      <c r="E210" s="104">
        <f>20*1+54*0.9+36*0.9+13*1</f>
        <v>114</v>
      </c>
      <c r="F210" s="2451"/>
      <c r="G210" s="456">
        <f t="shared" ref="G210:G215" si="9">+F210*E210</f>
        <v>0</v>
      </c>
    </row>
    <row r="211" spans="1:7" s="96" customFormat="1">
      <c r="A211" s="245" t="s">
        <v>3391</v>
      </c>
      <c r="B211" s="244" t="s">
        <v>211</v>
      </c>
      <c r="D211" s="96" t="s">
        <v>354</v>
      </c>
      <c r="E211" s="104">
        <f>26*1+69*0.9+46*0.9+15*1</f>
        <v>144.5</v>
      </c>
      <c r="F211" s="2451"/>
      <c r="G211" s="456">
        <f t="shared" si="9"/>
        <v>0</v>
      </c>
    </row>
    <row r="212" spans="1:7" s="96" customFormat="1">
      <c r="A212" s="246" t="s">
        <v>3392</v>
      </c>
      <c r="B212" s="244" t="s">
        <v>212</v>
      </c>
      <c r="D212" s="96" t="s">
        <v>354</v>
      </c>
      <c r="E212" s="104">
        <f>+E210</f>
        <v>114</v>
      </c>
      <c r="F212" s="2451"/>
      <c r="G212" s="456">
        <f t="shared" si="9"/>
        <v>0</v>
      </c>
    </row>
    <row r="213" spans="1:7" s="96" customFormat="1">
      <c r="A213" s="247" t="s">
        <v>3393</v>
      </c>
      <c r="B213" s="244" t="s">
        <v>213</v>
      </c>
      <c r="D213" s="96" t="s">
        <v>354</v>
      </c>
      <c r="E213" s="104">
        <f>+E211</f>
        <v>144.5</v>
      </c>
      <c r="F213" s="2451"/>
      <c r="G213" s="456">
        <f t="shared" si="9"/>
        <v>0</v>
      </c>
    </row>
    <row r="214" spans="1:7" s="96" customFormat="1">
      <c r="A214" s="248" t="s">
        <v>3394</v>
      </c>
      <c r="B214" s="244" t="s">
        <v>214</v>
      </c>
      <c r="D214" s="96" t="s">
        <v>354</v>
      </c>
      <c r="E214" s="104">
        <f>24*1+25*0.9+21*1+18*0.9+15*1+25*1 + 2.1+1.5</f>
        <v>127.3</v>
      </c>
      <c r="F214" s="2451"/>
      <c r="G214" s="456">
        <f t="shared" si="9"/>
        <v>0</v>
      </c>
    </row>
    <row r="215" spans="1:7" s="96" customFormat="1">
      <c r="A215" s="249" t="s">
        <v>3395</v>
      </c>
      <c r="B215" s="244" t="s">
        <v>215</v>
      </c>
      <c r="D215" s="96" t="s">
        <v>354</v>
      </c>
      <c r="E215" s="104">
        <f>+E211</f>
        <v>144.5</v>
      </c>
      <c r="F215" s="2451"/>
      <c r="G215" s="456">
        <f t="shared" si="9"/>
        <v>0</v>
      </c>
    </row>
    <row r="216" spans="1:7" s="96" customFormat="1">
      <c r="A216" s="103"/>
      <c r="B216" s="208"/>
      <c r="E216" s="104"/>
      <c r="F216" s="2424"/>
      <c r="G216" s="459"/>
    </row>
    <row r="217" spans="1:7" s="96" customFormat="1">
      <c r="B217" s="252"/>
      <c r="C217" s="92"/>
      <c r="D217" s="92"/>
      <c r="E217" s="235"/>
      <c r="F217" s="2453"/>
      <c r="G217" s="465"/>
    </row>
    <row r="218" spans="1:7" s="96" customFormat="1" ht="20.45" customHeight="1" thickBot="1">
      <c r="A218" s="253" t="str">
        <f>+A8</f>
        <v>B.6.</v>
      </c>
      <c r="B218" s="254" t="str">
        <f>+B8</f>
        <v>Estrihi</v>
      </c>
      <c r="C218" s="255" t="s">
        <v>279</v>
      </c>
      <c r="D218" s="255"/>
      <c r="E218" s="256"/>
      <c r="F218" s="472"/>
      <c r="G218" s="472">
        <f>SUM(G103:G217)</f>
        <v>0</v>
      </c>
    </row>
    <row r="219" spans="1:7" s="96" customFormat="1" ht="13.5" thickTop="1">
      <c r="A219" s="217"/>
      <c r="B219" s="651"/>
      <c r="C219" s="258"/>
      <c r="D219" s="258"/>
      <c r="E219" s="220"/>
      <c r="F219" s="464"/>
      <c r="G219" s="464"/>
    </row>
    <row r="220" spans="1:7" s="96" customFormat="1">
      <c r="A220" s="217"/>
      <c r="B220" s="651"/>
      <c r="C220" s="258"/>
      <c r="D220" s="258"/>
      <c r="E220" s="220"/>
      <c r="F220" s="464"/>
      <c r="G220" s="464"/>
    </row>
    <row r="221" spans="1:7" s="96" customFormat="1">
      <c r="A221" s="243"/>
      <c r="B221" s="244" t="s">
        <v>209</v>
      </c>
      <c r="C221" s="258"/>
      <c r="D221" s="258"/>
      <c r="E221" s="220"/>
      <c r="F221" s="464"/>
      <c r="G221" s="464">
        <f>+G104+G113+G126+G135+G144+G157+G175+G184+G210+G193</f>
        <v>0</v>
      </c>
    </row>
    <row r="222" spans="1:7" s="96" customFormat="1">
      <c r="A222" s="245"/>
      <c r="B222" s="244" t="s">
        <v>211</v>
      </c>
      <c r="C222" s="258"/>
      <c r="D222" s="258"/>
      <c r="E222" s="220"/>
      <c r="F222" s="464"/>
      <c r="G222" s="464">
        <f t="shared" ref="G222:G226" si="10">+G105+G114+G127+G136+G145+G158+G176+G185+G211+G194</f>
        <v>0</v>
      </c>
    </row>
    <row r="223" spans="1:7" s="96" customFormat="1">
      <c r="A223" s="246"/>
      <c r="B223" s="244" t="s">
        <v>212</v>
      </c>
      <c r="C223" s="258"/>
      <c r="D223" s="258"/>
      <c r="E223" s="220"/>
      <c r="F223" s="464"/>
      <c r="G223" s="464">
        <f t="shared" si="10"/>
        <v>0</v>
      </c>
    </row>
    <row r="224" spans="1:7" s="96" customFormat="1">
      <c r="A224" s="247"/>
      <c r="B224" s="244" t="s">
        <v>213</v>
      </c>
      <c r="C224" s="258"/>
      <c r="D224" s="258"/>
      <c r="E224" s="220"/>
      <c r="F224" s="464"/>
      <c r="G224" s="464">
        <f t="shared" si="10"/>
        <v>0</v>
      </c>
    </row>
    <row r="225" spans="1:10" s="96" customFormat="1">
      <c r="A225" s="248"/>
      <c r="B225" s="244" t="s">
        <v>214</v>
      </c>
      <c r="C225" s="258"/>
      <c r="D225" s="258"/>
      <c r="E225" s="220"/>
      <c r="F225" s="464"/>
      <c r="G225" s="464">
        <f t="shared" si="10"/>
        <v>0</v>
      </c>
    </row>
    <row r="226" spans="1:10" s="96" customFormat="1">
      <c r="A226" s="249"/>
      <c r="B226" s="244" t="s">
        <v>215</v>
      </c>
      <c r="C226" s="258"/>
      <c r="D226" s="258"/>
      <c r="E226" s="220"/>
      <c r="F226" s="464"/>
      <c r="G226" s="464">
        <f t="shared" si="10"/>
        <v>0</v>
      </c>
    </row>
    <row r="227" spans="1:10" s="96" customFormat="1">
      <c r="A227" s="217"/>
      <c r="B227" s="651"/>
      <c r="C227" s="258"/>
      <c r="D227" s="258"/>
      <c r="E227" s="220"/>
      <c r="F227" s="464"/>
      <c r="G227" s="464"/>
    </row>
    <row r="228" spans="1:10" s="209" customFormat="1">
      <c r="A228" s="105"/>
      <c r="B228" s="252"/>
      <c r="C228" s="92"/>
      <c r="D228" s="235"/>
      <c r="E228" s="236"/>
      <c r="F228" s="465"/>
      <c r="G228" s="459"/>
      <c r="J228" s="210"/>
    </row>
  </sheetData>
  <sheetProtection formatRows="0"/>
  <mergeCells count="79">
    <mergeCell ref="B98:C98"/>
    <mergeCell ref="B88:C88"/>
    <mergeCell ref="B89:C89"/>
    <mergeCell ref="B94:C94"/>
    <mergeCell ref="B95:C95"/>
    <mergeCell ref="B96:C96"/>
    <mergeCell ref="B97:C97"/>
    <mergeCell ref="B87:C87"/>
    <mergeCell ref="B76:C76"/>
    <mergeCell ref="B77:C77"/>
    <mergeCell ref="B78:C78"/>
    <mergeCell ref="B79:C79"/>
    <mergeCell ref="B80:C80"/>
    <mergeCell ref="B81:C81"/>
    <mergeCell ref="B82:C82"/>
    <mergeCell ref="B83:C83"/>
    <mergeCell ref="B84:C84"/>
    <mergeCell ref="B85:C85"/>
    <mergeCell ref="B86:C86"/>
    <mergeCell ref="B75:C75"/>
    <mergeCell ref="B64:C64"/>
    <mergeCell ref="B65:C65"/>
    <mergeCell ref="B66:C66"/>
    <mergeCell ref="B67:C67"/>
    <mergeCell ref="B68:C68"/>
    <mergeCell ref="B69:C69"/>
    <mergeCell ref="B70:C70"/>
    <mergeCell ref="B71:C71"/>
    <mergeCell ref="B72:C72"/>
    <mergeCell ref="B73:C73"/>
    <mergeCell ref="B74:C74"/>
    <mergeCell ref="D58:G58"/>
    <mergeCell ref="B59:C59"/>
    <mergeCell ref="B60:C60"/>
    <mergeCell ref="B61:C61"/>
    <mergeCell ref="B62:C62"/>
    <mergeCell ref="B63:C63"/>
    <mergeCell ref="B53:C53"/>
    <mergeCell ref="B54:C54"/>
    <mergeCell ref="B55:C55"/>
    <mergeCell ref="B56:C56"/>
    <mergeCell ref="B57:C57"/>
    <mergeCell ref="B58:C58"/>
    <mergeCell ref="B52:C52"/>
    <mergeCell ref="B41:C41"/>
    <mergeCell ref="B42:C42"/>
    <mergeCell ref="B43:C43"/>
    <mergeCell ref="B44:C44"/>
    <mergeCell ref="B45:C45"/>
    <mergeCell ref="B46:C46"/>
    <mergeCell ref="B47:C47"/>
    <mergeCell ref="B48:C48"/>
    <mergeCell ref="B49:C49"/>
    <mergeCell ref="B50:C50"/>
    <mergeCell ref="B51:C51"/>
    <mergeCell ref="B40:C40"/>
    <mergeCell ref="B29:C29"/>
    <mergeCell ref="B30:C30"/>
    <mergeCell ref="B31:C31"/>
    <mergeCell ref="B32:C32"/>
    <mergeCell ref="B33:C33"/>
    <mergeCell ref="B34:C34"/>
    <mergeCell ref="B35:C35"/>
    <mergeCell ref="B36:C36"/>
    <mergeCell ref="B37:C37"/>
    <mergeCell ref="B38:C38"/>
    <mergeCell ref="B39:C39"/>
    <mergeCell ref="B28:C28"/>
    <mergeCell ref="B14:C14"/>
    <mergeCell ref="B16:C16"/>
    <mergeCell ref="B18:C18"/>
    <mergeCell ref="B19:C19"/>
    <mergeCell ref="B20:C20"/>
    <mergeCell ref="B21:C21"/>
    <mergeCell ref="B22:C22"/>
    <mergeCell ref="B23:C23"/>
    <mergeCell ref="B24:C24"/>
    <mergeCell ref="B25:C25"/>
    <mergeCell ref="B27:C27"/>
  </mergeCells>
  <pageMargins left="0.7" right="0.7" top="0.75" bottom="0.75" header="0.3" footer="0.3"/>
  <pageSetup paperSize="9" scale="52"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3" manualBreakCount="3">
    <brk id="35" max="16383" man="1"/>
    <brk id="85" max="16383" man="1"/>
    <brk id="189" max="6" man="1"/>
  </rowBreaks>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29"/>
  <sheetViews>
    <sheetView view="pageBreakPreview" zoomScale="85" zoomScaleNormal="100" zoomScaleSheetLayoutView="85" workbookViewId="0">
      <selection activeCell="A2" sqref="A2"/>
    </sheetView>
  </sheetViews>
  <sheetFormatPr defaultColWidth="11" defaultRowHeight="14.25"/>
  <cols>
    <col min="1" max="1" width="13.85546875" style="1374" customWidth="1"/>
    <col min="2" max="2" width="71" style="1374" customWidth="1"/>
    <col min="3" max="3" width="14" style="1374" customWidth="1"/>
    <col min="4" max="4" width="11" style="1374"/>
    <col min="5" max="5" width="11" style="1575"/>
    <col min="6" max="6" width="15.42578125" style="1763" customWidth="1"/>
    <col min="7" max="7" width="19.85546875" style="1763" customWidth="1"/>
    <col min="8" max="16384" width="11" style="1374"/>
  </cols>
  <sheetData>
    <row r="1" spans="1:8">
      <c r="A1" s="1435" t="s">
        <v>8</v>
      </c>
      <c r="B1" s="1381" t="s">
        <v>9</v>
      </c>
      <c r="C1" s="1381"/>
      <c r="D1" s="1382"/>
      <c r="E1" s="1557"/>
      <c r="F1" s="1470"/>
      <c r="G1" s="1470"/>
      <c r="H1" s="1343"/>
    </row>
    <row r="2" spans="1:8">
      <c r="A2" s="1435" t="s">
        <v>130</v>
      </c>
      <c r="B2" s="491" t="str">
        <f>'NASLOVNA STRAN'!$C$30</f>
        <v>Gradnja stanovanjske soseske Dečkovo naselje - DN 10</v>
      </c>
      <c r="C2" s="1381"/>
      <c r="D2" s="1382"/>
      <c r="E2" s="1557"/>
      <c r="F2" s="1470"/>
      <c r="G2" s="1470"/>
      <c r="H2" s="1343"/>
    </row>
    <row r="3" spans="1:8">
      <c r="A3" s="1435" t="s">
        <v>131</v>
      </c>
      <c r="B3" s="1654">
        <f>'NASLOVNA STRAN'!$C$13</f>
        <v>0</v>
      </c>
      <c r="C3" s="1381"/>
      <c r="D3" s="1382"/>
      <c r="E3" s="1557"/>
      <c r="F3" s="1470"/>
      <c r="G3" s="1470"/>
      <c r="H3" s="1343"/>
    </row>
    <row r="4" spans="1:8">
      <c r="A4" s="1435"/>
      <c r="B4" s="1381"/>
      <c r="C4" s="1381"/>
      <c r="D4" s="1382"/>
      <c r="E4" s="1557"/>
      <c r="F4" s="1470"/>
      <c r="G4" s="1470"/>
      <c r="H4" s="1343"/>
    </row>
    <row r="5" spans="1:8">
      <c r="A5" s="1437" t="s">
        <v>72</v>
      </c>
      <c r="B5" s="1387" t="s">
        <v>6311</v>
      </c>
      <c r="C5" s="1387"/>
      <c r="D5" s="1388"/>
      <c r="E5" s="1558"/>
      <c r="F5" s="1471"/>
      <c r="G5" s="1471"/>
      <c r="H5" s="1343"/>
    </row>
    <row r="6" spans="1:8">
      <c r="A6" s="1435"/>
      <c r="B6" s="1381"/>
      <c r="C6" s="1381"/>
      <c r="D6" s="1382"/>
      <c r="E6" s="1557"/>
      <c r="F6" s="1384"/>
      <c r="G6" s="1384"/>
      <c r="H6" s="1343"/>
    </row>
    <row r="7" spans="1:8">
      <c r="A7" s="1437" t="s">
        <v>78</v>
      </c>
      <c r="B7" s="1387" t="s">
        <v>6318</v>
      </c>
      <c r="C7" s="1387"/>
      <c r="D7" s="1388"/>
      <c r="E7" s="1558"/>
      <c r="F7" s="1471"/>
      <c r="G7" s="1471"/>
      <c r="H7" s="1343"/>
    </row>
    <row r="8" spans="1:8">
      <c r="A8" s="1435"/>
      <c r="B8" s="1381"/>
      <c r="C8" s="1381"/>
      <c r="D8" s="1382"/>
      <c r="E8" s="1557"/>
      <c r="F8" s="1470"/>
      <c r="G8" s="1470"/>
      <c r="H8" s="1343"/>
    </row>
    <row r="9" spans="1:8">
      <c r="A9" s="1435"/>
      <c r="B9" s="1381"/>
      <c r="C9" s="1381"/>
      <c r="D9" s="1382"/>
      <c r="E9" s="1557"/>
      <c r="F9" s="1470"/>
      <c r="G9" s="1470"/>
      <c r="H9" s="1343"/>
    </row>
    <row r="10" spans="1:8">
      <c r="A10" s="1439" t="s">
        <v>132</v>
      </c>
      <c r="B10" s="1392" t="s">
        <v>133</v>
      </c>
      <c r="C10" s="1393"/>
      <c r="D10" s="1394" t="s">
        <v>140</v>
      </c>
      <c r="E10" s="1559" t="s">
        <v>136</v>
      </c>
      <c r="F10" s="1472" t="s">
        <v>237</v>
      </c>
      <c r="G10" s="1472" t="s">
        <v>238</v>
      </c>
      <c r="H10" s="1343"/>
    </row>
    <row r="11" spans="1:8">
      <c r="A11" s="1381"/>
      <c r="B11" s="1381"/>
      <c r="C11" s="1381"/>
      <c r="D11" s="1382"/>
      <c r="E11" s="1560"/>
      <c r="F11" s="1473"/>
      <c r="G11" s="1473"/>
      <c r="H11" s="1343"/>
    </row>
    <row r="12" spans="1:8">
      <c r="A12" s="1442" t="s">
        <v>7581</v>
      </c>
      <c r="B12" s="1400" t="s">
        <v>4933</v>
      </c>
      <c r="C12" s="1400"/>
      <c r="D12" s="1401"/>
      <c r="E12" s="1561"/>
      <c r="F12" s="1474"/>
      <c r="G12" s="1474"/>
      <c r="H12" s="1343"/>
    </row>
    <row r="13" spans="1:8">
      <c r="A13" s="1444"/>
      <c r="B13" s="1405"/>
      <c r="C13" s="1405"/>
      <c r="D13" s="1406"/>
      <c r="E13" s="1562"/>
      <c r="F13" s="1475"/>
      <c r="G13" s="1475"/>
      <c r="H13" s="1343"/>
    </row>
    <row r="14" spans="1:8">
      <c r="A14" s="1409"/>
      <c r="B14" s="1410" t="s">
        <v>6483</v>
      </c>
      <c r="C14" s="1410"/>
      <c r="D14" s="1409"/>
      <c r="E14" s="1563"/>
      <c r="F14" s="1476"/>
      <c r="G14" s="1477"/>
      <c r="H14" s="1343"/>
    </row>
    <row r="15" spans="1:8">
      <c r="A15" s="1446"/>
      <c r="B15" s="1385" t="s">
        <v>3461</v>
      </c>
      <c r="C15" s="1385"/>
      <c r="D15" s="1415"/>
      <c r="E15" s="1564"/>
      <c r="F15" s="1478"/>
      <c r="G15" s="1478"/>
      <c r="H15" s="1343"/>
    </row>
    <row r="16" spans="1:8">
      <c r="A16" s="1446"/>
      <c r="B16" s="2367"/>
      <c r="C16" s="1419"/>
      <c r="D16" s="1415"/>
      <c r="E16" s="1564"/>
      <c r="F16" s="1478"/>
      <c r="G16" s="1478"/>
      <c r="H16" s="1343"/>
    </row>
    <row r="17" spans="1:8">
      <c r="A17" s="1446"/>
      <c r="B17" s="2367" t="s">
        <v>2299</v>
      </c>
      <c r="C17" s="1419"/>
      <c r="D17" s="1415"/>
      <c r="E17" s="1564"/>
      <c r="F17" s="1478"/>
      <c r="G17" s="1478"/>
      <c r="H17" s="1343"/>
    </row>
    <row r="18" spans="1:8" ht="54.6" customHeight="1">
      <c r="A18" s="1446"/>
      <c r="B18" s="3117" t="s">
        <v>3565</v>
      </c>
      <c r="C18" s="3118"/>
      <c r="D18" s="1415"/>
      <c r="E18" s="1564"/>
      <c r="F18" s="1478"/>
      <c r="G18" s="1478"/>
      <c r="H18" s="1448"/>
    </row>
    <row r="19" spans="1:8">
      <c r="A19" s="1448"/>
      <c r="B19" s="1448"/>
      <c r="C19" s="1448"/>
      <c r="D19" s="1448"/>
      <c r="E19" s="1565"/>
      <c r="F19" s="1752"/>
      <c r="G19" s="1752"/>
      <c r="H19" s="1448"/>
    </row>
    <row r="20" spans="1:8">
      <c r="A20" s="1448"/>
      <c r="B20" s="1448"/>
      <c r="C20" s="1448"/>
      <c r="D20" s="1448"/>
      <c r="E20" s="1565"/>
      <c r="F20" s="1752"/>
      <c r="G20" s="1752"/>
      <c r="H20" s="1448"/>
    </row>
    <row r="21" spans="1:8">
      <c r="A21" s="1459" t="s">
        <v>7664</v>
      </c>
      <c r="B21" s="1479" t="s">
        <v>6485</v>
      </c>
      <c r="C21" s="1480"/>
      <c r="D21" s="1481"/>
      <c r="E21" s="1881"/>
      <c r="F21" s="1874"/>
      <c r="G21" s="1752"/>
      <c r="H21" s="1448"/>
    </row>
    <row r="22" spans="1:8" ht="57">
      <c r="A22" s="1484"/>
      <c r="B22" s="1485" t="s">
        <v>6486</v>
      </c>
      <c r="C22" s="1480"/>
      <c r="D22" s="1665" t="s">
        <v>210</v>
      </c>
      <c r="E22" s="1882">
        <v>1</v>
      </c>
      <c r="F22" s="1526"/>
      <c r="G22" s="1526"/>
      <c r="H22" s="1448"/>
    </row>
    <row r="23" spans="1:8">
      <c r="A23" s="1484"/>
      <c r="B23" s="1488" t="s">
        <v>6487</v>
      </c>
      <c r="C23" s="1480"/>
      <c r="D23" s="1665" t="s">
        <v>210</v>
      </c>
      <c r="E23" s="1882">
        <v>1</v>
      </c>
      <c r="F23" s="1526"/>
      <c r="G23" s="1526"/>
      <c r="H23" s="1448"/>
    </row>
    <row r="24" spans="1:8">
      <c r="A24" s="1489"/>
      <c r="B24" s="1490" t="s">
        <v>6488</v>
      </c>
      <c r="C24" s="1491"/>
      <c r="D24" s="1667" t="s">
        <v>210</v>
      </c>
      <c r="E24" s="1883">
        <v>4</v>
      </c>
      <c r="F24" s="1526"/>
      <c r="G24" s="1526"/>
      <c r="H24" s="1448"/>
    </row>
    <row r="25" spans="1:8">
      <c r="A25" s="1484"/>
      <c r="B25" s="1485" t="s">
        <v>6489</v>
      </c>
      <c r="C25" s="1480"/>
      <c r="D25" s="1665"/>
      <c r="E25" s="1882"/>
      <c r="F25" s="1526"/>
      <c r="G25" s="1526"/>
      <c r="H25" s="1448"/>
    </row>
    <row r="26" spans="1:8">
      <c r="A26" s="1484"/>
      <c r="B26" s="1494" t="s">
        <v>6490</v>
      </c>
      <c r="C26" s="1480"/>
      <c r="D26" s="1665" t="s">
        <v>210</v>
      </c>
      <c r="E26" s="1882">
        <v>2</v>
      </c>
      <c r="F26" s="1526"/>
      <c r="G26" s="1526"/>
      <c r="H26" s="1448"/>
    </row>
    <row r="27" spans="1:8">
      <c r="A27" s="1484"/>
      <c r="B27" s="1494" t="s">
        <v>6491</v>
      </c>
      <c r="C27" s="1480"/>
      <c r="D27" s="1665" t="s">
        <v>210</v>
      </c>
      <c r="E27" s="1882">
        <v>9</v>
      </c>
      <c r="F27" s="1526"/>
      <c r="G27" s="1526"/>
      <c r="H27" s="1448"/>
    </row>
    <row r="28" spans="1:8">
      <c r="A28" s="1484"/>
      <c r="B28" s="1494" t="s">
        <v>6492</v>
      </c>
      <c r="C28" s="1480"/>
      <c r="D28" s="1665" t="s">
        <v>210</v>
      </c>
      <c r="E28" s="1882">
        <v>1</v>
      </c>
      <c r="F28" s="1526"/>
      <c r="G28" s="1526"/>
      <c r="H28" s="1448"/>
    </row>
    <row r="29" spans="1:8">
      <c r="A29" s="1484"/>
      <c r="B29" s="1494" t="s">
        <v>6493</v>
      </c>
      <c r="C29" s="1480"/>
      <c r="D29" s="1665" t="s">
        <v>210</v>
      </c>
      <c r="E29" s="1882">
        <v>1</v>
      </c>
      <c r="F29" s="1526"/>
      <c r="G29" s="1526"/>
      <c r="H29" s="1448"/>
    </row>
    <row r="30" spans="1:8">
      <c r="A30" s="1484"/>
      <c r="B30" s="1494" t="s">
        <v>6494</v>
      </c>
      <c r="C30" s="1480"/>
      <c r="D30" s="1665" t="s">
        <v>210</v>
      </c>
      <c r="E30" s="1882">
        <v>4</v>
      </c>
      <c r="F30" s="1526"/>
      <c r="G30" s="1526"/>
      <c r="H30" s="1448"/>
    </row>
    <row r="31" spans="1:8">
      <c r="A31" s="1484"/>
      <c r="B31" s="1494" t="s">
        <v>6495</v>
      </c>
      <c r="C31" s="1480"/>
      <c r="D31" s="1665" t="s">
        <v>210</v>
      </c>
      <c r="E31" s="1882">
        <v>1</v>
      </c>
      <c r="F31" s="2609"/>
      <c r="G31" s="1526"/>
      <c r="H31" s="1448"/>
    </row>
    <row r="32" spans="1:8" ht="28.5">
      <c r="A32" s="1495"/>
      <c r="B32" s="1496" t="s">
        <v>6496</v>
      </c>
      <c r="C32" s="1495"/>
      <c r="D32" s="1495"/>
      <c r="E32" s="1643"/>
      <c r="F32" s="2609"/>
      <c r="G32" s="1526"/>
      <c r="H32" s="1448"/>
    </row>
    <row r="33" spans="1:8">
      <c r="A33" s="1451" t="s">
        <v>7665</v>
      </c>
      <c r="B33" s="1498" t="s">
        <v>6498</v>
      </c>
      <c r="C33" s="1480"/>
      <c r="D33" s="1484" t="s">
        <v>369</v>
      </c>
      <c r="E33" s="1884">
        <v>4</v>
      </c>
      <c r="F33" s="2629"/>
      <c r="G33" s="1526">
        <f>E33*F33</f>
        <v>0</v>
      </c>
      <c r="H33" s="1448"/>
    </row>
    <row r="34" spans="1:8">
      <c r="A34" s="1484"/>
      <c r="B34" s="1500"/>
      <c r="C34" s="1491"/>
      <c r="D34" s="1667"/>
      <c r="E34" s="1883"/>
      <c r="F34" s="2609"/>
      <c r="G34" s="1526"/>
      <c r="H34" s="1448"/>
    </row>
    <row r="35" spans="1:8">
      <c r="A35" s="1459" t="s">
        <v>7666</v>
      </c>
      <c r="B35" s="1479" t="s">
        <v>6500</v>
      </c>
      <c r="C35" s="1480"/>
      <c r="D35" s="1665"/>
      <c r="E35" s="1882"/>
      <c r="F35" s="2609"/>
      <c r="G35" s="1526"/>
      <c r="H35" s="1448"/>
    </row>
    <row r="36" spans="1:8" ht="57">
      <c r="A36" s="1484"/>
      <c r="B36" s="1485" t="s">
        <v>6486</v>
      </c>
      <c r="C36" s="1480"/>
      <c r="D36" s="1665" t="s">
        <v>210</v>
      </c>
      <c r="E36" s="1882">
        <v>1</v>
      </c>
      <c r="F36" s="2609"/>
      <c r="G36" s="1526"/>
      <c r="H36" s="1448"/>
    </row>
    <row r="37" spans="1:8">
      <c r="A37" s="1484"/>
      <c r="B37" s="1488" t="s">
        <v>6487</v>
      </c>
      <c r="C37" s="1480"/>
      <c r="D37" s="1665" t="s">
        <v>210</v>
      </c>
      <c r="E37" s="1882">
        <v>1</v>
      </c>
      <c r="F37" s="2609"/>
      <c r="G37" s="1526"/>
      <c r="H37" s="1448"/>
    </row>
    <row r="38" spans="1:8">
      <c r="A38" s="1489"/>
      <c r="B38" s="1490" t="s">
        <v>6488</v>
      </c>
      <c r="C38" s="1491"/>
      <c r="D38" s="1667" t="s">
        <v>210</v>
      </c>
      <c r="E38" s="1883">
        <v>4</v>
      </c>
      <c r="F38" s="2609"/>
      <c r="G38" s="1526"/>
      <c r="H38" s="1448"/>
    </row>
    <row r="39" spans="1:8">
      <c r="A39" s="1484"/>
      <c r="B39" s="1485" t="s">
        <v>6489</v>
      </c>
      <c r="C39" s="1480"/>
      <c r="D39" s="1665"/>
      <c r="E39" s="1882"/>
      <c r="F39" s="2609"/>
      <c r="G39" s="1526"/>
      <c r="H39" s="1448"/>
    </row>
    <row r="40" spans="1:8">
      <c r="A40" s="1484"/>
      <c r="B40" s="1494" t="s">
        <v>6490</v>
      </c>
      <c r="C40" s="1480"/>
      <c r="D40" s="1665" t="s">
        <v>210</v>
      </c>
      <c r="E40" s="1882">
        <v>2</v>
      </c>
      <c r="F40" s="2609"/>
      <c r="G40" s="1526"/>
      <c r="H40" s="1448"/>
    </row>
    <row r="41" spans="1:8">
      <c r="A41" s="1484"/>
      <c r="B41" s="1494" t="s">
        <v>6491</v>
      </c>
      <c r="C41" s="1480"/>
      <c r="D41" s="1665" t="s">
        <v>210</v>
      </c>
      <c r="E41" s="1882">
        <v>9</v>
      </c>
      <c r="F41" s="2609"/>
      <c r="G41" s="1526"/>
      <c r="H41" s="1448"/>
    </row>
    <row r="42" spans="1:8">
      <c r="A42" s="1484"/>
      <c r="B42" s="1494" t="s">
        <v>6492</v>
      </c>
      <c r="C42" s="1480"/>
      <c r="D42" s="1665" t="s">
        <v>210</v>
      </c>
      <c r="E42" s="1882">
        <v>1</v>
      </c>
      <c r="F42" s="2609"/>
      <c r="G42" s="1526"/>
      <c r="H42" s="1448"/>
    </row>
    <row r="43" spans="1:8">
      <c r="A43" s="1484"/>
      <c r="B43" s="1494" t="s">
        <v>6493</v>
      </c>
      <c r="C43" s="1480"/>
      <c r="D43" s="1665" t="s">
        <v>210</v>
      </c>
      <c r="E43" s="1882">
        <v>1</v>
      </c>
      <c r="F43" s="2609"/>
      <c r="G43" s="1526"/>
      <c r="H43" s="1448"/>
    </row>
    <row r="44" spans="1:8">
      <c r="A44" s="1484"/>
      <c r="B44" s="1494" t="s">
        <v>6494</v>
      </c>
      <c r="C44" s="1480"/>
      <c r="D44" s="1665" t="s">
        <v>210</v>
      </c>
      <c r="E44" s="1882">
        <v>4</v>
      </c>
      <c r="F44" s="2609"/>
      <c r="G44" s="1526"/>
      <c r="H44" s="1448"/>
    </row>
    <row r="45" spans="1:8">
      <c r="A45" s="1484"/>
      <c r="B45" s="1494" t="s">
        <v>6495</v>
      </c>
      <c r="C45" s="1480"/>
      <c r="D45" s="1665" t="s">
        <v>210</v>
      </c>
      <c r="E45" s="1882">
        <v>1</v>
      </c>
      <c r="F45" s="2609"/>
      <c r="G45" s="1526"/>
      <c r="H45" s="1448"/>
    </row>
    <row r="46" spans="1:8" ht="28.5">
      <c r="A46" s="1495"/>
      <c r="B46" s="1496" t="s">
        <v>6496</v>
      </c>
      <c r="C46" s="1495"/>
      <c r="D46" s="1495"/>
      <c r="E46" s="1643"/>
      <c r="F46" s="2609"/>
      <c r="G46" s="1526"/>
      <c r="H46" s="1448"/>
    </row>
    <row r="47" spans="1:8">
      <c r="A47" s="1451" t="s">
        <v>7667</v>
      </c>
      <c r="B47" s="1498" t="s">
        <v>6498</v>
      </c>
      <c r="C47" s="1480"/>
      <c r="D47" s="1484" t="s">
        <v>369</v>
      </c>
      <c r="E47" s="1884">
        <v>4</v>
      </c>
      <c r="F47" s="2629"/>
      <c r="G47" s="1526">
        <f>E47*F47</f>
        <v>0</v>
      </c>
      <c r="H47" s="1448"/>
    </row>
    <row r="48" spans="1:8">
      <c r="A48" s="1484"/>
      <c r="B48" s="1494"/>
      <c r="C48" s="1480"/>
      <c r="D48" s="1665"/>
      <c r="E48" s="1882"/>
      <c r="F48" s="2609"/>
      <c r="G48" s="1526"/>
      <c r="H48" s="1448"/>
    </row>
    <row r="49" spans="1:8">
      <c r="A49" s="1459" t="s">
        <v>7668</v>
      </c>
      <c r="B49" s="1479" t="s">
        <v>6503</v>
      </c>
      <c r="C49" s="1480"/>
      <c r="D49" s="1665"/>
      <c r="E49" s="1882"/>
      <c r="F49" s="2609"/>
      <c r="G49" s="1526"/>
      <c r="H49" s="1448"/>
    </row>
    <row r="50" spans="1:8" ht="57">
      <c r="A50" s="1484"/>
      <c r="B50" s="1485" t="s">
        <v>6486</v>
      </c>
      <c r="C50" s="1480"/>
      <c r="D50" s="1665" t="s">
        <v>210</v>
      </c>
      <c r="E50" s="1882">
        <v>1</v>
      </c>
      <c r="F50" s="2609"/>
      <c r="G50" s="1526"/>
      <c r="H50" s="1448"/>
    </row>
    <row r="51" spans="1:8">
      <c r="A51" s="1484"/>
      <c r="B51" s="1488" t="s">
        <v>6487</v>
      </c>
      <c r="C51" s="1480"/>
      <c r="D51" s="1665" t="s">
        <v>210</v>
      </c>
      <c r="E51" s="1882">
        <v>1</v>
      </c>
      <c r="F51" s="2609"/>
      <c r="G51" s="1526"/>
      <c r="H51" s="1448"/>
    </row>
    <row r="52" spans="1:8">
      <c r="A52" s="1489"/>
      <c r="B52" s="1490" t="s">
        <v>6488</v>
      </c>
      <c r="C52" s="1491"/>
      <c r="D52" s="1667" t="s">
        <v>210</v>
      </c>
      <c r="E52" s="1883">
        <v>4</v>
      </c>
      <c r="F52" s="2609"/>
      <c r="G52" s="1526"/>
      <c r="H52" s="1448"/>
    </row>
    <row r="53" spans="1:8">
      <c r="A53" s="1484"/>
      <c r="B53" s="1485" t="s">
        <v>6489</v>
      </c>
      <c r="C53" s="1480"/>
      <c r="D53" s="1665"/>
      <c r="E53" s="1882"/>
      <c r="F53" s="2609"/>
      <c r="G53" s="1526"/>
      <c r="H53" s="1448"/>
    </row>
    <row r="54" spans="1:8">
      <c r="A54" s="1484"/>
      <c r="B54" s="1494" t="s">
        <v>6490</v>
      </c>
      <c r="C54" s="1480"/>
      <c r="D54" s="1665" t="s">
        <v>210</v>
      </c>
      <c r="E54" s="1882">
        <v>2</v>
      </c>
      <c r="F54" s="2609"/>
      <c r="G54" s="1526"/>
      <c r="H54" s="1448"/>
    </row>
    <row r="55" spans="1:8">
      <c r="A55" s="1484"/>
      <c r="B55" s="1494" t="s">
        <v>6491</v>
      </c>
      <c r="C55" s="1480"/>
      <c r="D55" s="1665" t="s">
        <v>210</v>
      </c>
      <c r="E55" s="1882">
        <v>10</v>
      </c>
      <c r="F55" s="2609"/>
      <c r="G55" s="1526"/>
      <c r="H55" s="1448"/>
    </row>
    <row r="56" spans="1:8">
      <c r="A56" s="1484"/>
      <c r="B56" s="1494" t="s">
        <v>6492</v>
      </c>
      <c r="C56" s="1480"/>
      <c r="D56" s="1665" t="s">
        <v>210</v>
      </c>
      <c r="E56" s="1882">
        <v>1</v>
      </c>
      <c r="F56" s="2609"/>
      <c r="G56" s="1526"/>
      <c r="H56" s="1448"/>
    </row>
    <row r="57" spans="1:8">
      <c r="A57" s="1484"/>
      <c r="B57" s="1494" t="s">
        <v>6493</v>
      </c>
      <c r="C57" s="1480"/>
      <c r="D57" s="1665" t="s">
        <v>210</v>
      </c>
      <c r="E57" s="1882">
        <v>1</v>
      </c>
      <c r="F57" s="2609"/>
      <c r="G57" s="1526"/>
      <c r="H57" s="1448"/>
    </row>
    <row r="58" spans="1:8">
      <c r="A58" s="1484"/>
      <c r="B58" s="1494" t="s">
        <v>6494</v>
      </c>
      <c r="C58" s="1480"/>
      <c r="D58" s="1665" t="s">
        <v>210</v>
      </c>
      <c r="E58" s="1882">
        <v>4</v>
      </c>
      <c r="F58" s="2609"/>
      <c r="G58" s="1526"/>
      <c r="H58" s="1448"/>
    </row>
    <row r="59" spans="1:8">
      <c r="A59" s="1484"/>
      <c r="B59" s="1494" t="s">
        <v>6495</v>
      </c>
      <c r="C59" s="1480"/>
      <c r="D59" s="1665" t="s">
        <v>210</v>
      </c>
      <c r="E59" s="1882">
        <v>1</v>
      </c>
      <c r="F59" s="2609"/>
      <c r="G59" s="1526"/>
      <c r="H59" s="1448"/>
    </row>
    <row r="60" spans="1:8" ht="28.5">
      <c r="A60" s="1495"/>
      <c r="B60" s="1496" t="s">
        <v>6496</v>
      </c>
      <c r="C60" s="1495"/>
      <c r="D60" s="1669"/>
      <c r="E60" s="1883"/>
      <c r="F60" s="2609"/>
      <c r="G60" s="1526"/>
      <c r="H60" s="1448"/>
    </row>
    <row r="61" spans="1:8">
      <c r="A61" s="1451" t="s">
        <v>7669</v>
      </c>
      <c r="B61" s="1498" t="s">
        <v>6498</v>
      </c>
      <c r="C61" s="1480"/>
      <c r="D61" s="1484" t="s">
        <v>369</v>
      </c>
      <c r="E61" s="1884">
        <v>10</v>
      </c>
      <c r="F61" s="2629"/>
      <c r="G61" s="1526">
        <f>E61*F61</f>
        <v>0</v>
      </c>
      <c r="H61" s="1448"/>
    </row>
    <row r="62" spans="1:8">
      <c r="A62" s="1484"/>
      <c r="B62" s="1494"/>
      <c r="C62" s="1480"/>
      <c r="D62" s="1484"/>
      <c r="E62" s="1884"/>
      <c r="F62" s="2609"/>
      <c r="G62" s="1526"/>
      <c r="H62" s="1448"/>
    </row>
    <row r="63" spans="1:8">
      <c r="A63" s="1459" t="s">
        <v>7670</v>
      </c>
      <c r="B63" s="1479" t="s">
        <v>6506</v>
      </c>
      <c r="C63" s="1480"/>
      <c r="D63" s="1484"/>
      <c r="E63" s="1884"/>
      <c r="F63" s="2609"/>
      <c r="G63" s="1526"/>
      <c r="H63" s="1448"/>
    </row>
    <row r="64" spans="1:8" ht="57">
      <c r="A64" s="1484"/>
      <c r="B64" s="1485" t="s">
        <v>6486</v>
      </c>
      <c r="C64" s="1480"/>
      <c r="D64" s="1665" t="s">
        <v>210</v>
      </c>
      <c r="E64" s="1882">
        <v>1</v>
      </c>
      <c r="F64" s="2609"/>
      <c r="G64" s="1526"/>
      <c r="H64" s="1448"/>
    </row>
    <row r="65" spans="1:8">
      <c r="A65" s="1484"/>
      <c r="B65" s="1488" t="s">
        <v>6487</v>
      </c>
      <c r="C65" s="1480"/>
      <c r="D65" s="1665" t="s">
        <v>210</v>
      </c>
      <c r="E65" s="1882">
        <v>1</v>
      </c>
      <c r="F65" s="2609"/>
      <c r="G65" s="1526"/>
      <c r="H65" s="1448"/>
    </row>
    <row r="66" spans="1:8">
      <c r="A66" s="1489"/>
      <c r="B66" s="1490" t="s">
        <v>6488</v>
      </c>
      <c r="C66" s="1491"/>
      <c r="D66" s="1667" t="s">
        <v>210</v>
      </c>
      <c r="E66" s="1883">
        <v>4</v>
      </c>
      <c r="F66" s="2609"/>
      <c r="G66" s="1526"/>
      <c r="H66" s="1448"/>
    </row>
    <row r="67" spans="1:8">
      <c r="A67" s="1484"/>
      <c r="B67" s="1485" t="s">
        <v>6489</v>
      </c>
      <c r="C67" s="1480"/>
      <c r="D67" s="1665"/>
      <c r="E67" s="1882"/>
      <c r="F67" s="2609"/>
      <c r="G67" s="1526"/>
      <c r="H67" s="1448"/>
    </row>
    <row r="68" spans="1:8">
      <c r="A68" s="1484"/>
      <c r="B68" s="1494" t="s">
        <v>6490</v>
      </c>
      <c r="C68" s="1480"/>
      <c r="D68" s="1665" t="s">
        <v>210</v>
      </c>
      <c r="E68" s="1882">
        <v>3</v>
      </c>
      <c r="F68" s="2609"/>
      <c r="G68" s="1526"/>
      <c r="H68" s="1448"/>
    </row>
    <row r="69" spans="1:8">
      <c r="A69" s="1484"/>
      <c r="B69" s="1494" t="s">
        <v>6491</v>
      </c>
      <c r="C69" s="1480"/>
      <c r="D69" s="1665" t="s">
        <v>210</v>
      </c>
      <c r="E69" s="1882">
        <v>10</v>
      </c>
      <c r="F69" s="2609"/>
      <c r="G69" s="1526"/>
      <c r="H69" s="1448"/>
    </row>
    <row r="70" spans="1:8">
      <c r="A70" s="1484"/>
      <c r="B70" s="1494" t="s">
        <v>6492</v>
      </c>
      <c r="C70" s="1480"/>
      <c r="D70" s="1665" t="s">
        <v>210</v>
      </c>
      <c r="E70" s="1882">
        <v>1</v>
      </c>
      <c r="F70" s="2609"/>
      <c r="G70" s="1526"/>
      <c r="H70" s="1448"/>
    </row>
    <row r="71" spans="1:8">
      <c r="A71" s="1484"/>
      <c r="B71" s="1494" t="s">
        <v>6493</v>
      </c>
      <c r="C71" s="1480"/>
      <c r="D71" s="1665" t="s">
        <v>210</v>
      </c>
      <c r="E71" s="1882">
        <v>1</v>
      </c>
      <c r="F71" s="2609"/>
      <c r="G71" s="1526"/>
      <c r="H71" s="1448"/>
    </row>
    <row r="72" spans="1:8">
      <c r="A72" s="1484"/>
      <c r="B72" s="1494" t="s">
        <v>6494</v>
      </c>
      <c r="C72" s="1480"/>
      <c r="D72" s="1665" t="s">
        <v>210</v>
      </c>
      <c r="E72" s="1882">
        <v>4</v>
      </c>
      <c r="F72" s="2609"/>
      <c r="G72" s="1526"/>
      <c r="H72" s="1448"/>
    </row>
    <row r="73" spans="1:8">
      <c r="A73" s="1484"/>
      <c r="B73" s="1494" t="s">
        <v>6495</v>
      </c>
      <c r="C73" s="1480"/>
      <c r="D73" s="1665" t="s">
        <v>210</v>
      </c>
      <c r="E73" s="1882">
        <v>1</v>
      </c>
      <c r="F73" s="2609"/>
      <c r="G73" s="1526"/>
      <c r="H73" s="1448"/>
    </row>
    <row r="74" spans="1:8" ht="28.5">
      <c r="A74" s="1495"/>
      <c r="B74" s="1496" t="s">
        <v>6496</v>
      </c>
      <c r="C74" s="1495"/>
      <c r="D74" s="1669"/>
      <c r="E74" s="1883"/>
      <c r="F74" s="2609"/>
      <c r="G74" s="1526"/>
      <c r="H74" s="1448"/>
    </row>
    <row r="75" spans="1:8">
      <c r="A75" s="1451" t="s">
        <v>7671</v>
      </c>
      <c r="B75" s="1498" t="s">
        <v>6498</v>
      </c>
      <c r="C75" s="1480"/>
      <c r="D75" s="1484" t="s">
        <v>369</v>
      </c>
      <c r="E75" s="1884">
        <v>6</v>
      </c>
      <c r="F75" s="2629"/>
      <c r="G75" s="1526">
        <f>E75*F75</f>
        <v>0</v>
      </c>
      <c r="H75" s="1448"/>
    </row>
    <row r="76" spans="1:8">
      <c r="A76" s="1484"/>
      <c r="B76" s="1494"/>
      <c r="C76" s="1480"/>
      <c r="D76" s="1484"/>
      <c r="E76" s="1884"/>
      <c r="F76" s="2609"/>
      <c r="G76" s="1526"/>
      <c r="H76" s="1448"/>
    </row>
    <row r="77" spans="1:8">
      <c r="A77" s="1451" t="s">
        <v>7672</v>
      </c>
      <c r="B77" s="1479" t="s">
        <v>6509</v>
      </c>
      <c r="C77" s="1480"/>
      <c r="D77" s="1484"/>
      <c r="E77" s="1884"/>
      <c r="F77" s="2609"/>
      <c r="G77" s="1526"/>
      <c r="H77" s="1448"/>
    </row>
    <row r="78" spans="1:8" ht="57">
      <c r="A78" s="1484"/>
      <c r="B78" s="1485" t="s">
        <v>6486</v>
      </c>
      <c r="C78" s="1480"/>
      <c r="D78" s="1665" t="s">
        <v>210</v>
      </c>
      <c r="E78" s="1882">
        <v>1</v>
      </c>
      <c r="F78" s="2609"/>
      <c r="G78" s="1526"/>
      <c r="H78" s="1448"/>
    </row>
    <row r="79" spans="1:8">
      <c r="A79" s="1484"/>
      <c r="B79" s="1488" t="s">
        <v>6487</v>
      </c>
      <c r="C79" s="1480"/>
      <c r="D79" s="1665" t="s">
        <v>210</v>
      </c>
      <c r="E79" s="1882">
        <v>1</v>
      </c>
      <c r="F79" s="2609"/>
      <c r="G79" s="1526"/>
      <c r="H79" s="1448"/>
    </row>
    <row r="80" spans="1:8">
      <c r="A80" s="1489"/>
      <c r="B80" s="1490" t="s">
        <v>6488</v>
      </c>
      <c r="C80" s="1491"/>
      <c r="D80" s="1667" t="s">
        <v>210</v>
      </c>
      <c r="E80" s="1883">
        <v>4</v>
      </c>
      <c r="F80" s="2609"/>
      <c r="G80" s="1526"/>
      <c r="H80" s="1448"/>
    </row>
    <row r="81" spans="1:8">
      <c r="A81" s="1484"/>
      <c r="B81" s="1485" t="s">
        <v>6489</v>
      </c>
      <c r="C81" s="1480"/>
      <c r="D81" s="1665"/>
      <c r="E81" s="1882"/>
      <c r="F81" s="2609"/>
      <c r="G81" s="1526"/>
      <c r="H81" s="1448"/>
    </row>
    <row r="82" spans="1:8">
      <c r="A82" s="1484"/>
      <c r="B82" s="1494" t="s">
        <v>6490</v>
      </c>
      <c r="C82" s="1480"/>
      <c r="D82" s="1665" t="s">
        <v>210</v>
      </c>
      <c r="E82" s="1882">
        <v>3</v>
      </c>
      <c r="F82" s="2609"/>
      <c r="G82" s="1526"/>
      <c r="H82" s="1448"/>
    </row>
    <row r="83" spans="1:8">
      <c r="A83" s="1484"/>
      <c r="B83" s="1494" t="s">
        <v>6491</v>
      </c>
      <c r="C83" s="1480"/>
      <c r="D83" s="1665" t="s">
        <v>210</v>
      </c>
      <c r="E83" s="1882">
        <v>11</v>
      </c>
      <c r="F83" s="2609"/>
      <c r="G83" s="1526"/>
      <c r="H83" s="1448"/>
    </row>
    <row r="84" spans="1:8">
      <c r="A84" s="1484"/>
      <c r="B84" s="1494" t="s">
        <v>6492</v>
      </c>
      <c r="C84" s="1480"/>
      <c r="D84" s="1665" t="s">
        <v>210</v>
      </c>
      <c r="E84" s="1882">
        <v>1</v>
      </c>
      <c r="F84" s="2609"/>
      <c r="G84" s="1526"/>
      <c r="H84" s="1448"/>
    </row>
    <row r="85" spans="1:8">
      <c r="A85" s="1484"/>
      <c r="B85" s="1494" t="s">
        <v>6493</v>
      </c>
      <c r="C85" s="1480"/>
      <c r="D85" s="1665" t="s">
        <v>210</v>
      </c>
      <c r="E85" s="1882">
        <v>1</v>
      </c>
      <c r="F85" s="2609"/>
      <c r="G85" s="1526"/>
      <c r="H85" s="1448"/>
    </row>
    <row r="86" spans="1:8">
      <c r="A86" s="1484"/>
      <c r="B86" s="1494" t="s">
        <v>6494</v>
      </c>
      <c r="C86" s="1480"/>
      <c r="D86" s="1665" t="s">
        <v>210</v>
      </c>
      <c r="E86" s="1882">
        <v>4</v>
      </c>
      <c r="F86" s="2609"/>
      <c r="G86" s="1526"/>
      <c r="H86" s="1448"/>
    </row>
    <row r="87" spans="1:8">
      <c r="A87" s="1484"/>
      <c r="B87" s="1494" t="s">
        <v>6495</v>
      </c>
      <c r="C87" s="1480"/>
      <c r="D87" s="1665" t="s">
        <v>210</v>
      </c>
      <c r="E87" s="1882">
        <v>1</v>
      </c>
      <c r="F87" s="2609"/>
      <c r="G87" s="1526"/>
      <c r="H87" s="1448"/>
    </row>
    <row r="88" spans="1:8" ht="28.5">
      <c r="A88" s="1495"/>
      <c r="B88" s="1496" t="s">
        <v>6496</v>
      </c>
      <c r="C88" s="1495"/>
      <c r="D88" s="1495"/>
      <c r="E88" s="1643"/>
      <c r="F88" s="2609"/>
      <c r="G88" s="1526"/>
      <c r="H88" s="1448"/>
    </row>
    <row r="89" spans="1:8">
      <c r="A89" s="1451" t="s">
        <v>7673</v>
      </c>
      <c r="B89" s="1498" t="s">
        <v>6498</v>
      </c>
      <c r="C89" s="1480"/>
      <c r="D89" s="1484" t="s">
        <v>369</v>
      </c>
      <c r="E89" s="1884">
        <v>2</v>
      </c>
      <c r="F89" s="2629"/>
      <c r="G89" s="1526">
        <f>E89*F89</f>
        <v>0</v>
      </c>
      <c r="H89" s="1448"/>
    </row>
    <row r="90" spans="1:8">
      <c r="A90" s="1484"/>
      <c r="B90" s="1494"/>
      <c r="C90" s="1480"/>
      <c r="D90" s="1484"/>
      <c r="E90" s="1884"/>
      <c r="F90" s="2609"/>
      <c r="G90" s="1526"/>
      <c r="H90" s="1448"/>
    </row>
    <row r="91" spans="1:8">
      <c r="A91" s="1484"/>
      <c r="B91" s="1501"/>
      <c r="C91" s="1480"/>
      <c r="D91" s="1484"/>
      <c r="E91" s="1884"/>
      <c r="F91" s="2609"/>
      <c r="G91" s="1526"/>
      <c r="H91" s="1448"/>
    </row>
    <row r="92" spans="1:8">
      <c r="A92" s="1459" t="s">
        <v>7674</v>
      </c>
      <c r="B92" s="1502" t="s">
        <v>6512</v>
      </c>
      <c r="C92" s="1491"/>
      <c r="D92" s="1489"/>
      <c r="E92" s="1643"/>
      <c r="F92" s="2609"/>
      <c r="G92" s="1526"/>
      <c r="H92" s="1448"/>
    </row>
    <row r="93" spans="1:8" ht="71.25">
      <c r="A93" s="1489"/>
      <c r="B93" s="1502" t="s">
        <v>6513</v>
      </c>
      <c r="C93" s="1491"/>
      <c r="D93" s="1667" t="s">
        <v>210</v>
      </c>
      <c r="E93" s="1883">
        <v>1</v>
      </c>
      <c r="F93" s="2609"/>
      <c r="G93" s="1526"/>
      <c r="H93" s="1448"/>
    </row>
    <row r="94" spans="1:8">
      <c r="A94" s="1489"/>
      <c r="B94" s="1502" t="s">
        <v>6514</v>
      </c>
      <c r="C94" s="1491"/>
      <c r="D94" s="1667"/>
      <c r="E94" s="1883"/>
      <c r="F94" s="2609"/>
      <c r="G94" s="1526"/>
      <c r="H94" s="1448"/>
    </row>
    <row r="95" spans="1:8">
      <c r="A95" s="1503"/>
      <c r="B95" s="1490" t="s">
        <v>6515</v>
      </c>
      <c r="C95" s="1491"/>
      <c r="D95" s="1667" t="s">
        <v>210</v>
      </c>
      <c r="E95" s="1883">
        <v>1</v>
      </c>
      <c r="F95" s="2609"/>
      <c r="G95" s="1526"/>
      <c r="H95" s="1448"/>
    </row>
    <row r="96" spans="1:8">
      <c r="A96" s="1489"/>
      <c r="B96" s="1504" t="s">
        <v>6488</v>
      </c>
      <c r="C96" s="1491"/>
      <c r="D96" s="1667" t="s">
        <v>210</v>
      </c>
      <c r="E96" s="1883">
        <v>4</v>
      </c>
      <c r="F96" s="2609"/>
      <c r="G96" s="1526"/>
      <c r="H96" s="1448"/>
    </row>
    <row r="97" spans="1:8">
      <c r="A97" s="1503"/>
      <c r="B97" s="1505" t="s">
        <v>6516</v>
      </c>
      <c r="C97" s="1491"/>
      <c r="D97" s="1667"/>
      <c r="E97" s="1883"/>
      <c r="F97" s="2609"/>
      <c r="G97" s="1526"/>
      <c r="H97" s="1448"/>
    </row>
    <row r="98" spans="1:8">
      <c r="A98" s="1503"/>
      <c r="B98" s="2618" t="s">
        <v>6517</v>
      </c>
      <c r="C98" s="1492"/>
      <c r="D98" s="2314" t="s">
        <v>210</v>
      </c>
      <c r="E98" s="2341">
        <v>0</v>
      </c>
      <c r="F98" s="2609"/>
      <c r="G98" s="1526"/>
      <c r="H98" s="1448"/>
    </row>
    <row r="99" spans="1:8">
      <c r="A99" s="1503"/>
      <c r="B99" s="1506" t="s">
        <v>6518</v>
      </c>
      <c r="C99" s="1491"/>
      <c r="D99" s="1667" t="s">
        <v>210</v>
      </c>
      <c r="E99" s="1883">
        <v>1</v>
      </c>
      <c r="F99" s="2609"/>
      <c r="G99" s="1526"/>
      <c r="H99" s="1448"/>
    </row>
    <row r="100" spans="1:8">
      <c r="A100" s="1503"/>
      <c r="B100" s="1506" t="s">
        <v>6519</v>
      </c>
      <c r="C100" s="1491"/>
      <c r="D100" s="1667" t="s">
        <v>210</v>
      </c>
      <c r="E100" s="1883">
        <v>10</v>
      </c>
      <c r="F100" s="2609"/>
      <c r="G100" s="1526"/>
      <c r="H100" s="1448"/>
    </row>
    <row r="101" spans="1:8">
      <c r="A101" s="1503"/>
      <c r="B101" s="1505" t="s">
        <v>6520</v>
      </c>
      <c r="C101" s="1491"/>
      <c r="D101" s="1667" t="s">
        <v>210</v>
      </c>
      <c r="E101" s="1883">
        <v>2</v>
      </c>
      <c r="F101" s="2609"/>
      <c r="G101" s="1526"/>
      <c r="H101" s="1448"/>
    </row>
    <row r="102" spans="1:8">
      <c r="A102" s="1503"/>
      <c r="B102" s="2347" t="s">
        <v>6521</v>
      </c>
      <c r="C102" s="1492"/>
      <c r="D102" s="2314" t="s">
        <v>210</v>
      </c>
      <c r="E102" s="2341">
        <v>0</v>
      </c>
      <c r="F102" s="2609"/>
      <c r="G102" s="1526"/>
      <c r="H102" s="1448"/>
    </row>
    <row r="103" spans="1:8">
      <c r="A103" s="1503"/>
      <c r="B103" s="1505" t="s">
        <v>6522</v>
      </c>
      <c r="C103" s="1491"/>
      <c r="D103" s="1667" t="s">
        <v>210</v>
      </c>
      <c r="E103" s="1883">
        <v>7</v>
      </c>
      <c r="F103" s="2609"/>
      <c r="G103" s="1526"/>
      <c r="H103" s="1448"/>
    </row>
    <row r="104" spans="1:8">
      <c r="A104" s="1503"/>
      <c r="B104" s="2347" t="s">
        <v>6523</v>
      </c>
      <c r="C104" s="1492"/>
      <c r="D104" s="2314" t="s">
        <v>210</v>
      </c>
      <c r="E104" s="2341">
        <v>2</v>
      </c>
      <c r="F104" s="2609"/>
      <c r="G104" s="1526"/>
      <c r="H104" s="1448"/>
    </row>
    <row r="105" spans="1:8">
      <c r="A105" s="1489"/>
      <c r="B105" s="2346" t="s">
        <v>6524</v>
      </c>
      <c r="C105" s="1492"/>
      <c r="D105" s="2314" t="s">
        <v>210</v>
      </c>
      <c r="E105" s="2341">
        <v>0</v>
      </c>
      <c r="F105" s="2609"/>
      <c r="G105" s="1526"/>
      <c r="H105" s="1448"/>
    </row>
    <row r="106" spans="1:8">
      <c r="A106" s="1489"/>
      <c r="B106" s="2346" t="s">
        <v>6874</v>
      </c>
      <c r="C106" s="1492"/>
      <c r="D106" s="2314" t="s">
        <v>210</v>
      </c>
      <c r="E106" s="2341">
        <v>4</v>
      </c>
      <c r="F106" s="2609"/>
      <c r="G106" s="1526"/>
      <c r="H106" s="1448"/>
    </row>
    <row r="107" spans="1:8" ht="28.5">
      <c r="A107" s="1507"/>
      <c r="B107" s="2588" t="s">
        <v>6526</v>
      </c>
      <c r="C107" s="1492"/>
      <c r="D107" s="2314" t="s">
        <v>210</v>
      </c>
      <c r="E107" s="2351">
        <v>0</v>
      </c>
      <c r="F107" s="2609"/>
      <c r="G107" s="1526"/>
      <c r="H107" s="1448"/>
    </row>
    <row r="108" spans="1:8">
      <c r="A108" s="1507"/>
      <c r="B108" s="2588" t="s">
        <v>6527</v>
      </c>
      <c r="C108" s="1492"/>
      <c r="D108" s="2314" t="s">
        <v>210</v>
      </c>
      <c r="E108" s="2351">
        <v>0</v>
      </c>
      <c r="F108" s="2609"/>
      <c r="G108" s="1526"/>
      <c r="H108" s="1448"/>
    </row>
    <row r="109" spans="1:8">
      <c r="A109" s="1507"/>
      <c r="B109" s="2588" t="s">
        <v>6528</v>
      </c>
      <c r="C109" s="1492"/>
      <c r="D109" s="2314" t="s">
        <v>210</v>
      </c>
      <c r="E109" s="2351">
        <v>0</v>
      </c>
      <c r="F109" s="2609"/>
      <c r="G109" s="1526"/>
      <c r="H109" s="1448"/>
    </row>
    <row r="110" spans="1:8">
      <c r="A110" s="1510"/>
      <c r="B110" s="2588" t="s">
        <v>6529</v>
      </c>
      <c r="C110" s="1511"/>
      <c r="D110" s="1511" t="s">
        <v>210</v>
      </c>
      <c r="E110" s="2352">
        <v>0</v>
      </c>
      <c r="F110" s="2609"/>
      <c r="G110" s="1526"/>
      <c r="H110" s="1448"/>
    </row>
    <row r="111" spans="1:8">
      <c r="A111" s="1510"/>
      <c r="B111" s="2588" t="s">
        <v>6530</v>
      </c>
      <c r="C111" s="1511"/>
      <c r="D111" s="1511" t="s">
        <v>210</v>
      </c>
      <c r="E111" s="2352">
        <v>0</v>
      </c>
      <c r="F111" s="2609"/>
      <c r="G111" s="1526"/>
      <c r="H111" s="1448"/>
    </row>
    <row r="112" spans="1:8">
      <c r="A112" s="1513"/>
      <c r="B112" s="1508" t="s">
        <v>6531</v>
      </c>
      <c r="C112" s="1513"/>
      <c r="D112" s="1669" t="s">
        <v>210</v>
      </c>
      <c r="E112" s="1883">
        <v>1</v>
      </c>
      <c r="F112" s="2609"/>
      <c r="G112" s="1526"/>
      <c r="H112" s="1448"/>
    </row>
    <row r="113" spans="1:8">
      <c r="A113" s="1495"/>
      <c r="B113" s="1508" t="s">
        <v>6532</v>
      </c>
      <c r="C113" s="1495"/>
      <c r="D113" s="1669" t="s">
        <v>210</v>
      </c>
      <c r="E113" s="1883">
        <v>1</v>
      </c>
      <c r="F113" s="2609"/>
      <c r="G113" s="1526"/>
      <c r="H113" s="1448"/>
    </row>
    <row r="114" spans="1:8">
      <c r="A114" s="1495"/>
      <c r="B114" s="1508" t="s">
        <v>6533</v>
      </c>
      <c r="C114" s="1495"/>
      <c r="D114" s="1669" t="s">
        <v>210</v>
      </c>
      <c r="E114" s="1883">
        <v>1</v>
      </c>
      <c r="F114" s="2609"/>
      <c r="G114" s="1526"/>
      <c r="H114" s="1448"/>
    </row>
    <row r="115" spans="1:8">
      <c r="A115" s="1495"/>
      <c r="B115" s="1508" t="s">
        <v>6534</v>
      </c>
      <c r="C115" s="1495"/>
      <c r="D115" s="1669" t="s">
        <v>369</v>
      </c>
      <c r="E115" s="1883">
        <v>1</v>
      </c>
      <c r="F115" s="2609"/>
      <c r="G115" s="1526"/>
      <c r="H115" s="1448"/>
    </row>
    <row r="116" spans="1:8" ht="28.5">
      <c r="A116" s="1495"/>
      <c r="B116" s="1508" t="s">
        <v>6496</v>
      </c>
      <c r="C116" s="1495"/>
      <c r="D116" s="1495"/>
      <c r="E116" s="1643"/>
      <c r="F116" s="2609"/>
      <c r="G116" s="1526"/>
      <c r="H116" s="1448"/>
    </row>
    <row r="117" spans="1:8">
      <c r="A117" s="1451" t="s">
        <v>7675</v>
      </c>
      <c r="B117" s="1516" t="s">
        <v>6498</v>
      </c>
      <c r="C117" s="1491"/>
      <c r="D117" s="1489" t="s">
        <v>369</v>
      </c>
      <c r="E117" s="1643">
        <v>2</v>
      </c>
      <c r="F117" s="2629"/>
      <c r="G117" s="1526">
        <f>E117*F117</f>
        <v>0</v>
      </c>
      <c r="H117" s="1448"/>
    </row>
    <row r="118" spans="1:8">
      <c r="A118" s="1489"/>
      <c r="B118" s="1500"/>
      <c r="C118" s="1491"/>
      <c r="D118" s="1489"/>
      <c r="E118" s="1643"/>
      <c r="F118" s="2609"/>
      <c r="G118" s="1526"/>
      <c r="H118" s="1448"/>
    </row>
    <row r="119" spans="1:8" ht="28.5">
      <c r="A119" s="1459" t="s">
        <v>7676</v>
      </c>
      <c r="B119" s="1502" t="s">
        <v>6537</v>
      </c>
      <c r="C119" s="1491"/>
      <c r="D119" s="1489"/>
      <c r="E119" s="1643"/>
      <c r="F119" s="2609"/>
      <c r="G119" s="1526"/>
      <c r="H119" s="1448"/>
    </row>
    <row r="120" spans="1:8">
      <c r="A120" s="1503"/>
      <c r="B120" s="1505" t="s">
        <v>6516</v>
      </c>
      <c r="C120" s="1491"/>
      <c r="D120" s="1489"/>
      <c r="E120" s="1643"/>
      <c r="F120" s="2609"/>
      <c r="G120" s="1526"/>
      <c r="H120" s="1448"/>
    </row>
    <row r="121" spans="1:8">
      <c r="A121" s="1503"/>
      <c r="B121" s="1506" t="s">
        <v>6538</v>
      </c>
      <c r="C121" s="1491"/>
      <c r="D121" s="1667" t="s">
        <v>210</v>
      </c>
      <c r="E121" s="1883">
        <v>1</v>
      </c>
      <c r="F121" s="2609"/>
      <c r="G121" s="1526"/>
      <c r="H121" s="1448"/>
    </row>
    <row r="122" spans="1:8">
      <c r="A122" s="1503"/>
      <c r="B122" s="1506" t="s">
        <v>6539</v>
      </c>
      <c r="C122" s="1491"/>
      <c r="D122" s="1667" t="s">
        <v>210</v>
      </c>
      <c r="E122" s="1883">
        <v>2</v>
      </c>
      <c r="F122" s="2609"/>
      <c r="G122" s="1526"/>
      <c r="H122" s="1448"/>
    </row>
    <row r="123" spans="1:8" ht="42.75">
      <c r="A123" s="1489"/>
      <c r="B123" s="1517" t="s">
        <v>6540</v>
      </c>
      <c r="C123" s="1491"/>
      <c r="D123" s="1667" t="s">
        <v>210</v>
      </c>
      <c r="E123" s="1883">
        <v>1</v>
      </c>
      <c r="F123" s="2609"/>
      <c r="G123" s="1526"/>
      <c r="H123" s="1448"/>
    </row>
    <row r="124" spans="1:8">
      <c r="A124" s="1489"/>
      <c r="B124" s="1517" t="s">
        <v>6541</v>
      </c>
      <c r="C124" s="1491"/>
      <c r="D124" s="1667" t="s">
        <v>210</v>
      </c>
      <c r="E124" s="1883">
        <v>3</v>
      </c>
      <c r="F124" s="2609"/>
      <c r="G124" s="1526"/>
      <c r="H124" s="1448"/>
    </row>
    <row r="125" spans="1:8">
      <c r="A125" s="1451" t="s">
        <v>7677</v>
      </c>
      <c r="B125" s="1516" t="s">
        <v>6498</v>
      </c>
      <c r="C125" s="1491"/>
      <c r="D125" s="1489" t="s">
        <v>369</v>
      </c>
      <c r="E125" s="1643">
        <v>1</v>
      </c>
      <c r="F125" s="2629"/>
      <c r="G125" s="1526">
        <f>E125*F125</f>
        <v>0</v>
      </c>
      <c r="H125" s="1448"/>
    </row>
    <row r="126" spans="1:8">
      <c r="A126" s="1489"/>
      <c r="B126" s="1517"/>
      <c r="C126" s="1491"/>
      <c r="D126" s="1491"/>
      <c r="E126" s="1664"/>
      <c r="F126" s="2624"/>
      <c r="G126" s="1874"/>
      <c r="H126" s="1448"/>
    </row>
    <row r="127" spans="1:8" ht="26.45" customHeight="1" thickBot="1">
      <c r="A127" s="1344" t="s">
        <v>7581</v>
      </c>
      <c r="B127" s="1431" t="s">
        <v>6483</v>
      </c>
      <c r="C127" s="1432" t="s">
        <v>2978</v>
      </c>
      <c r="D127" s="1432"/>
      <c r="E127" s="1572"/>
      <c r="F127" s="1519"/>
      <c r="G127" s="1520">
        <f>+SUM(G20:G125)</f>
        <v>0</v>
      </c>
      <c r="H127" s="1448"/>
    </row>
    <row r="128" spans="1:8" ht="15" thickTop="1">
      <c r="A128" s="1448"/>
      <c r="B128" s="1448"/>
      <c r="C128" s="1448"/>
      <c r="D128" s="1448"/>
      <c r="E128" s="1565"/>
      <c r="F128" s="1752"/>
      <c r="G128" s="1752"/>
      <c r="H128" s="1448"/>
    </row>
    <row r="129" spans="1:8">
      <c r="A129" s="1448"/>
      <c r="B129" s="1448"/>
      <c r="C129" s="1448"/>
      <c r="D129" s="1448"/>
      <c r="E129" s="1565"/>
      <c r="F129" s="1752"/>
      <c r="G129" s="1752"/>
      <c r="H129" s="1448"/>
    </row>
  </sheetData>
  <sheetProtection formatRows="0"/>
  <mergeCells count="1">
    <mergeCell ref="B18:C18"/>
  </mergeCells>
  <pageMargins left="0.7" right="0.7" top="0.75" bottom="0.75" header="0.3" footer="0.3"/>
  <pageSetup paperSize="9" scale="45" fitToHeight="0" orientation="portrait" horizontalDpi="4294967293"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58"/>
  <sheetViews>
    <sheetView view="pageBreakPreview" topLeftCell="A27" zoomScale="85" zoomScaleNormal="100" zoomScaleSheetLayoutView="85" workbookViewId="0">
      <selection activeCell="I53" sqref="I53"/>
    </sheetView>
  </sheetViews>
  <sheetFormatPr defaultColWidth="11" defaultRowHeight="14.25"/>
  <cols>
    <col min="1" max="1" width="16.42578125" style="1374" customWidth="1"/>
    <col min="2" max="2" width="71" style="1374" customWidth="1"/>
    <col min="3" max="3" width="14" style="1374" customWidth="1"/>
    <col min="4" max="4" width="11" style="1374"/>
    <col min="5" max="5" width="11" style="1697"/>
    <col min="6" max="6" width="16.5703125" style="1763" customWidth="1"/>
    <col min="7" max="7" width="19.42578125" style="1763" customWidth="1"/>
    <col min="8" max="16384" width="11" style="1374"/>
  </cols>
  <sheetData>
    <row r="1" spans="1:8">
      <c r="A1" s="1435" t="s">
        <v>8</v>
      </c>
      <c r="B1" s="1381" t="s">
        <v>9</v>
      </c>
      <c r="C1" s="1381"/>
      <c r="D1" s="1382"/>
      <c r="E1" s="1670"/>
      <c r="F1" s="1470"/>
      <c r="G1" s="1470"/>
      <c r="H1" s="1343"/>
    </row>
    <row r="2" spans="1:8">
      <c r="A2" s="1435" t="s">
        <v>130</v>
      </c>
      <c r="B2" s="491" t="str">
        <f>'NASLOVNA STRAN'!$C$30</f>
        <v>Gradnja stanovanjske soseske Dečkovo naselje - DN 10</v>
      </c>
      <c r="C2" s="1381"/>
      <c r="D2" s="1382"/>
      <c r="E2" s="1670"/>
      <c r="F2" s="1470"/>
      <c r="G2" s="1470"/>
      <c r="H2" s="1343"/>
    </row>
    <row r="3" spans="1:8">
      <c r="A3" s="1435" t="s">
        <v>131</v>
      </c>
      <c r="B3" s="1654">
        <f>'NASLOVNA STRAN'!$C$13</f>
        <v>0</v>
      </c>
      <c r="C3" s="1381"/>
      <c r="D3" s="1382"/>
      <c r="E3" s="1670"/>
      <c r="F3" s="1470"/>
      <c r="G3" s="1470"/>
      <c r="H3" s="1343"/>
    </row>
    <row r="4" spans="1:8">
      <c r="A4" s="1435"/>
      <c r="B4" s="1381"/>
      <c r="C4" s="1381"/>
      <c r="D4" s="1382"/>
      <c r="E4" s="1670"/>
      <c r="F4" s="1470"/>
      <c r="G4" s="1470"/>
      <c r="H4" s="1343"/>
    </row>
    <row r="5" spans="1:8">
      <c r="A5" s="1437" t="s">
        <v>72</v>
      </c>
      <c r="B5" s="1387" t="s">
        <v>6311</v>
      </c>
      <c r="C5" s="1387"/>
      <c r="D5" s="1388"/>
      <c r="E5" s="1671"/>
      <c r="F5" s="1471"/>
      <c r="G5" s="1471"/>
      <c r="H5" s="1343"/>
    </row>
    <row r="6" spans="1:8">
      <c r="A6" s="1435"/>
      <c r="B6" s="1381"/>
      <c r="C6" s="1381"/>
      <c r="D6" s="1382"/>
      <c r="E6" s="1670"/>
      <c r="F6" s="1384"/>
      <c r="G6" s="1384"/>
      <c r="H6" s="1343"/>
    </row>
    <row r="7" spans="1:8">
      <c r="A7" s="1437" t="s">
        <v>80</v>
      </c>
      <c r="B7" s="1387" t="s">
        <v>6543</v>
      </c>
      <c r="C7" s="1387"/>
      <c r="D7" s="1388"/>
      <c r="E7" s="1671"/>
      <c r="F7" s="1471"/>
      <c r="G7" s="1471"/>
      <c r="H7" s="1343"/>
    </row>
    <row r="8" spans="1:8">
      <c r="A8" s="1435"/>
      <c r="B8" s="1381"/>
      <c r="C8" s="1381"/>
      <c r="D8" s="1382"/>
      <c r="E8" s="1670"/>
      <c r="F8" s="1470"/>
      <c r="G8" s="1470"/>
      <c r="H8" s="1343"/>
    </row>
    <row r="9" spans="1:8">
      <c r="A9" s="1435"/>
      <c r="B9" s="1381"/>
      <c r="C9" s="1381"/>
      <c r="D9" s="1382"/>
      <c r="E9" s="1670"/>
      <c r="F9" s="1470"/>
      <c r="G9" s="1470"/>
      <c r="H9" s="1343"/>
    </row>
    <row r="10" spans="1:8" ht="42.75">
      <c r="A10" s="1439" t="s">
        <v>132</v>
      </c>
      <c r="B10" s="1392" t="s">
        <v>133</v>
      </c>
      <c r="C10" s="1393" t="s">
        <v>134</v>
      </c>
      <c r="D10" s="1394" t="s">
        <v>140</v>
      </c>
      <c r="E10" s="1672" t="s">
        <v>136</v>
      </c>
      <c r="F10" s="1472" t="s">
        <v>237</v>
      </c>
      <c r="G10" s="1472" t="s">
        <v>238</v>
      </c>
      <c r="H10" s="1343"/>
    </row>
    <row r="11" spans="1:8">
      <c r="A11" s="1381"/>
      <c r="B11" s="1381"/>
      <c r="C11" s="1381"/>
      <c r="D11" s="1382"/>
      <c r="E11" s="1673"/>
      <c r="F11" s="1473"/>
      <c r="G11" s="1473"/>
      <c r="H11" s="1343"/>
    </row>
    <row r="12" spans="1:8">
      <c r="A12" s="1442" t="s">
        <v>7582</v>
      </c>
      <c r="B12" s="1400" t="s">
        <v>4933</v>
      </c>
      <c r="C12" s="1400"/>
      <c r="D12" s="1401"/>
      <c r="E12" s="1674"/>
      <c r="F12" s="1474"/>
      <c r="G12" s="1474"/>
      <c r="H12" s="1343"/>
    </row>
    <row r="13" spans="1:8">
      <c r="A13" s="1444"/>
      <c r="B13" s="1405"/>
      <c r="C13" s="1405"/>
      <c r="D13" s="1406"/>
      <c r="E13" s="1675"/>
      <c r="F13" s="1475"/>
      <c r="G13" s="1475"/>
      <c r="H13" s="1343"/>
    </row>
    <row r="14" spans="1:8">
      <c r="A14" s="1409"/>
      <c r="B14" s="1410" t="s">
        <v>6543</v>
      </c>
      <c r="C14" s="1410"/>
      <c r="D14" s="1409"/>
      <c r="E14" s="1676"/>
      <c r="F14" s="1476"/>
      <c r="G14" s="1477"/>
      <c r="H14" s="1343"/>
    </row>
    <row r="15" spans="1:8">
      <c r="A15" s="1446"/>
      <c r="B15" s="1385" t="s">
        <v>3461</v>
      </c>
      <c r="C15" s="1385"/>
      <c r="D15" s="1415"/>
      <c r="E15" s="1677"/>
      <c r="F15" s="1478"/>
      <c r="G15" s="1478"/>
      <c r="H15" s="1343"/>
    </row>
    <row r="16" spans="1:8">
      <c r="A16" s="1446"/>
      <c r="B16" s="1418"/>
      <c r="C16" s="1419"/>
      <c r="D16" s="1415"/>
      <c r="E16" s="1677"/>
      <c r="F16" s="1478"/>
      <c r="G16" s="1478"/>
      <c r="H16" s="1343"/>
    </row>
    <row r="17" spans="1:8">
      <c r="A17" s="1446"/>
      <c r="B17" s="1418" t="s">
        <v>2299</v>
      </c>
      <c r="C17" s="1419"/>
      <c r="D17" s="1415"/>
      <c r="E17" s="1677"/>
      <c r="F17" s="1478"/>
      <c r="G17" s="1478"/>
      <c r="H17" s="1343"/>
    </row>
    <row r="18" spans="1:8" ht="57" customHeight="1">
      <c r="A18" s="1446"/>
      <c r="B18" s="3117" t="s">
        <v>3565</v>
      </c>
      <c r="C18" s="3118"/>
      <c r="D18" s="1415"/>
      <c r="E18" s="1677"/>
      <c r="F18" s="1478"/>
      <c r="G18" s="1478"/>
      <c r="H18" s="1448"/>
    </row>
    <row r="19" spans="1:8">
      <c r="A19" s="1448"/>
      <c r="B19" s="1448"/>
      <c r="C19" s="1448"/>
      <c r="D19" s="1448"/>
      <c r="E19" s="1678"/>
      <c r="F19" s="1752"/>
      <c r="G19" s="1752"/>
      <c r="H19" s="1448"/>
    </row>
    <row r="20" spans="1:8" ht="42.75">
      <c r="A20" s="1448"/>
      <c r="B20" s="1522" t="s">
        <v>6545</v>
      </c>
      <c r="C20" s="1448"/>
      <c r="D20" s="1448"/>
      <c r="E20" s="1678"/>
      <c r="F20" s="1752"/>
      <c r="G20" s="1752"/>
      <c r="H20" s="1448"/>
    </row>
    <row r="21" spans="1:8">
      <c r="A21" s="1523"/>
      <c r="B21" s="1479"/>
      <c r="C21" s="1480"/>
      <c r="D21" s="1481"/>
      <c r="E21" s="1679"/>
      <c r="F21" s="1874"/>
      <c r="G21" s="1752"/>
      <c r="H21" s="1448"/>
    </row>
    <row r="22" spans="1:8">
      <c r="A22" s="1484"/>
      <c r="B22" s="1485"/>
      <c r="C22" s="1480"/>
      <c r="D22" s="1484"/>
      <c r="E22" s="1680"/>
      <c r="F22" s="1526"/>
      <c r="G22" s="1526"/>
      <c r="H22" s="1448"/>
    </row>
    <row r="23" spans="1:8" ht="28.5">
      <c r="A23" s="1459" t="s">
        <v>7678</v>
      </c>
      <c r="B23" s="1527" t="s">
        <v>6547</v>
      </c>
      <c r="C23" s="1528"/>
      <c r="D23" s="1681" t="s">
        <v>369</v>
      </c>
      <c r="E23" s="3115" t="s">
        <v>6480</v>
      </c>
      <c r="F23" s="3116"/>
      <c r="G23" s="1929"/>
      <c r="H23" s="1448"/>
    </row>
    <row r="24" spans="1:8">
      <c r="A24" s="1528"/>
      <c r="B24" s="1527"/>
      <c r="C24" s="1528"/>
      <c r="D24" s="1681"/>
      <c r="E24" s="1682"/>
      <c r="F24" s="1683"/>
      <c r="G24" s="1930"/>
      <c r="H24" s="1448"/>
    </row>
    <row r="25" spans="1:8" ht="25.9" customHeight="1">
      <c r="A25" s="1459" t="s">
        <v>7679</v>
      </c>
      <c r="B25" s="1684" t="s">
        <v>6549</v>
      </c>
      <c r="C25" s="1528"/>
      <c r="D25" s="1681" t="s">
        <v>369</v>
      </c>
      <c r="E25" s="3115" t="s">
        <v>6480</v>
      </c>
      <c r="F25" s="3116"/>
      <c r="G25" s="1929"/>
      <c r="H25" s="1448"/>
    </row>
    <row r="26" spans="1:8">
      <c r="A26" s="1528"/>
      <c r="B26" s="1684"/>
      <c r="C26" s="1528"/>
      <c r="D26" s="1681"/>
      <c r="E26" s="1682"/>
      <c r="F26" s="1683"/>
      <c r="G26" s="1930"/>
      <c r="H26" s="1448"/>
    </row>
    <row r="27" spans="1:8" ht="26.45" customHeight="1">
      <c r="A27" s="1459" t="s">
        <v>7680</v>
      </c>
      <c r="B27" s="1684" t="s">
        <v>6551</v>
      </c>
      <c r="C27" s="1528"/>
      <c r="D27" s="1681" t="s">
        <v>369</v>
      </c>
      <c r="E27" s="3115" t="s">
        <v>6480</v>
      </c>
      <c r="F27" s="3116"/>
      <c r="G27" s="1929"/>
      <c r="H27" s="1448"/>
    </row>
    <row r="28" spans="1:8">
      <c r="A28" s="1528"/>
      <c r="B28" s="1527"/>
      <c r="C28" s="1528"/>
      <c r="D28" s="1681"/>
      <c r="E28" s="1682"/>
      <c r="F28" s="1796"/>
      <c r="G28" s="1930"/>
      <c r="H28" s="1448"/>
    </row>
    <row r="29" spans="1:8">
      <c r="A29" s="1459" t="s">
        <v>7681</v>
      </c>
      <c r="B29" s="1533" t="s">
        <v>6882</v>
      </c>
      <c r="C29" s="1534"/>
      <c r="D29" s="1685"/>
      <c r="E29" s="1686"/>
      <c r="F29" s="1818"/>
      <c r="G29" s="1818"/>
      <c r="H29" s="1448"/>
    </row>
    <row r="30" spans="1:8" ht="57">
      <c r="A30" s="1534"/>
      <c r="B30" s="1527" t="s">
        <v>6554</v>
      </c>
      <c r="C30" s="1534"/>
      <c r="D30" s="1685"/>
      <c r="E30" s="1686"/>
      <c r="F30" s="1818"/>
      <c r="G30" s="1818"/>
      <c r="H30" s="1448"/>
    </row>
    <row r="31" spans="1:8">
      <c r="A31" s="1534"/>
      <c r="B31" s="1527" t="s">
        <v>6555</v>
      </c>
      <c r="C31" s="1534"/>
      <c r="D31" s="1688" t="s">
        <v>210</v>
      </c>
      <c r="E31" s="1689">
        <v>1</v>
      </c>
      <c r="F31" s="1818"/>
      <c r="G31" s="1818"/>
      <c r="H31" s="1448"/>
    </row>
    <row r="32" spans="1:8">
      <c r="A32" s="1528"/>
      <c r="B32" s="1527" t="s">
        <v>6556</v>
      </c>
      <c r="C32" s="1539"/>
      <c r="D32" s="1690" t="s">
        <v>210</v>
      </c>
      <c r="E32" s="1691">
        <v>3</v>
      </c>
      <c r="F32" s="1796"/>
      <c r="G32" s="1918"/>
      <c r="H32" s="1448"/>
    </row>
    <row r="33" spans="1:8">
      <c r="A33" s="1528"/>
      <c r="B33" s="1527" t="s">
        <v>6557</v>
      </c>
      <c r="C33" s="1539"/>
      <c r="D33" s="1690"/>
      <c r="E33" s="1691"/>
      <c r="F33" s="1796"/>
      <c r="G33" s="1918"/>
      <c r="H33" s="1448"/>
    </row>
    <row r="34" spans="1:8">
      <c r="A34" s="1528"/>
      <c r="B34" s="1527" t="s">
        <v>6558</v>
      </c>
      <c r="C34" s="1528"/>
      <c r="D34" s="1692" t="s">
        <v>210</v>
      </c>
      <c r="E34" s="1691">
        <v>1</v>
      </c>
      <c r="F34" s="1796"/>
      <c r="G34" s="1918"/>
      <c r="H34" s="1448"/>
    </row>
    <row r="35" spans="1:8">
      <c r="A35" s="1528"/>
      <c r="B35" s="1527" t="s">
        <v>6559</v>
      </c>
      <c r="C35" s="1528"/>
      <c r="D35" s="1692"/>
      <c r="E35" s="1691"/>
      <c r="F35" s="1796"/>
      <c r="G35" s="1918"/>
      <c r="H35" s="1448"/>
    </row>
    <row r="36" spans="1:8">
      <c r="A36" s="1528"/>
      <c r="B36" s="1522" t="s">
        <v>6560</v>
      </c>
      <c r="C36" s="1528"/>
      <c r="D36" s="1692" t="s">
        <v>210</v>
      </c>
      <c r="E36" s="1691">
        <v>3</v>
      </c>
      <c r="F36" s="1796"/>
      <c r="G36" s="1918"/>
      <c r="H36" s="1448"/>
    </row>
    <row r="37" spans="1:8" ht="28.5">
      <c r="A37" s="1528"/>
      <c r="B37" s="1527" t="s">
        <v>6561</v>
      </c>
      <c r="C37" s="1539"/>
      <c r="D37" s="1690" t="s">
        <v>210</v>
      </c>
      <c r="E37" s="1691">
        <v>14</v>
      </c>
      <c r="F37" s="1796"/>
      <c r="G37" s="1918"/>
      <c r="H37" s="1448"/>
    </row>
    <row r="38" spans="1:8">
      <c r="A38" s="1528"/>
      <c r="B38" s="1527" t="s">
        <v>6562</v>
      </c>
      <c r="C38" s="1539"/>
      <c r="D38" s="1690" t="s">
        <v>210</v>
      </c>
      <c r="E38" s="1691">
        <f>13*3</f>
        <v>39</v>
      </c>
      <c r="F38" s="1796"/>
      <c r="G38" s="1918"/>
      <c r="H38" s="1448"/>
    </row>
    <row r="39" spans="1:8">
      <c r="A39" s="1528"/>
      <c r="B39" s="1527" t="s">
        <v>6563</v>
      </c>
      <c r="C39" s="1539"/>
      <c r="D39" s="1690" t="s">
        <v>210</v>
      </c>
      <c r="E39" s="1691">
        <v>3</v>
      </c>
      <c r="F39" s="1796"/>
      <c r="G39" s="1918"/>
      <c r="H39" s="1448"/>
    </row>
    <row r="40" spans="1:8" ht="42.75">
      <c r="A40" s="1534"/>
      <c r="B40" s="1544" t="s">
        <v>6564</v>
      </c>
      <c r="C40" s="1534"/>
      <c r="D40" s="1688" t="s">
        <v>210</v>
      </c>
      <c r="E40" s="1689">
        <v>14</v>
      </c>
      <c r="F40" s="2670"/>
      <c r="G40" s="1818"/>
      <c r="H40" s="1448"/>
    </row>
    <row r="41" spans="1:8">
      <c r="A41" s="1534"/>
      <c r="B41" s="1545" t="s">
        <v>6565</v>
      </c>
      <c r="C41" s="1534"/>
      <c r="D41" s="1685"/>
      <c r="E41" s="1686"/>
      <c r="F41" s="2670"/>
      <c r="G41" s="1818"/>
      <c r="H41" s="1448"/>
    </row>
    <row r="42" spans="1:8">
      <c r="A42" s="1534"/>
      <c r="B42" s="1545" t="s">
        <v>6566</v>
      </c>
      <c r="C42" s="1528"/>
      <c r="D42" s="1681"/>
      <c r="E42" s="1686"/>
      <c r="F42" s="2670"/>
      <c r="G42" s="1818"/>
      <c r="H42" s="1448"/>
    </row>
    <row r="43" spans="1:8">
      <c r="A43" s="1451" t="s">
        <v>7682</v>
      </c>
      <c r="B43" s="1546" t="s">
        <v>6498</v>
      </c>
      <c r="C43" s="1528"/>
      <c r="D43" s="1681" t="s">
        <v>369</v>
      </c>
      <c r="E43" s="1686">
        <v>1</v>
      </c>
      <c r="F43" s="2671"/>
      <c r="G43" s="1929">
        <f>E43*F43</f>
        <v>0</v>
      </c>
      <c r="H43" s="1448"/>
    </row>
    <row r="44" spans="1:8">
      <c r="A44" s="1534"/>
      <c r="B44" s="1547"/>
      <c r="C44" s="1528"/>
      <c r="D44" s="1681"/>
      <c r="E44" s="1686"/>
      <c r="F44" s="2670"/>
      <c r="G44" s="1929"/>
      <c r="H44" s="1448"/>
    </row>
    <row r="45" spans="1:8">
      <c r="A45" s="1459" t="s">
        <v>7683</v>
      </c>
      <c r="B45" s="1533" t="s">
        <v>6885</v>
      </c>
      <c r="C45" s="1534"/>
      <c r="D45" s="1685"/>
      <c r="E45" s="1686"/>
      <c r="F45" s="2670"/>
      <c r="G45" s="1818"/>
      <c r="H45" s="1448"/>
    </row>
    <row r="46" spans="1:8" ht="57">
      <c r="A46" s="1534"/>
      <c r="B46" s="1527" t="s">
        <v>6554</v>
      </c>
      <c r="C46" s="1534"/>
      <c r="D46" s="1688"/>
      <c r="E46" s="1689"/>
      <c r="F46" s="2670"/>
      <c r="G46" s="1818"/>
      <c r="H46" s="1448"/>
    </row>
    <row r="47" spans="1:8" ht="28.5">
      <c r="A47" s="1528"/>
      <c r="B47" s="1527" t="s">
        <v>6570</v>
      </c>
      <c r="C47" s="1539"/>
      <c r="D47" s="1690" t="s">
        <v>210</v>
      </c>
      <c r="E47" s="1691">
        <v>14</v>
      </c>
      <c r="F47" s="1796"/>
      <c r="G47" s="1918"/>
      <c r="H47" s="1448"/>
    </row>
    <row r="48" spans="1:8">
      <c r="A48" s="1528"/>
      <c r="B48" s="1527" t="s">
        <v>6562</v>
      </c>
      <c r="C48" s="1539"/>
      <c r="D48" s="1690" t="s">
        <v>210</v>
      </c>
      <c r="E48" s="1691">
        <f>13*3</f>
        <v>39</v>
      </c>
      <c r="F48" s="1796"/>
      <c r="G48" s="1918"/>
      <c r="H48" s="1448"/>
    </row>
    <row r="49" spans="1:8">
      <c r="A49" s="1528"/>
      <c r="B49" s="1527" t="s">
        <v>6563</v>
      </c>
      <c r="C49" s="1539"/>
      <c r="D49" s="1690" t="s">
        <v>210</v>
      </c>
      <c r="E49" s="1691">
        <v>4</v>
      </c>
      <c r="F49" s="1796"/>
      <c r="G49" s="1918"/>
      <c r="H49" s="1448"/>
    </row>
    <row r="50" spans="1:8" ht="42.75">
      <c r="A50" s="1534"/>
      <c r="B50" s="1544" t="s">
        <v>6564</v>
      </c>
      <c r="C50" s="1534"/>
      <c r="D50" s="1688" t="s">
        <v>210</v>
      </c>
      <c r="E50" s="1689">
        <v>14</v>
      </c>
      <c r="F50" s="2670"/>
      <c r="G50" s="1818"/>
      <c r="H50" s="1448"/>
    </row>
    <row r="51" spans="1:8">
      <c r="A51" s="1534"/>
      <c r="B51" s="1545" t="s">
        <v>6565</v>
      </c>
      <c r="C51" s="1534"/>
      <c r="D51" s="1685"/>
      <c r="E51" s="1686"/>
      <c r="F51" s="2670"/>
      <c r="G51" s="1818"/>
      <c r="H51" s="1448"/>
    </row>
    <row r="52" spans="1:8">
      <c r="A52" s="1534"/>
      <c r="B52" s="1545" t="s">
        <v>6566</v>
      </c>
      <c r="C52" s="1528"/>
      <c r="D52" s="1681"/>
      <c r="E52" s="1686"/>
      <c r="F52" s="2670"/>
      <c r="G52" s="1818"/>
      <c r="H52" s="1448"/>
    </row>
    <row r="53" spans="1:8">
      <c r="A53" s="1451" t="s">
        <v>7684</v>
      </c>
      <c r="B53" s="1546" t="s">
        <v>6498</v>
      </c>
      <c r="C53" s="1528"/>
      <c r="D53" s="1681" t="s">
        <v>369</v>
      </c>
      <c r="E53" s="1686">
        <v>1</v>
      </c>
      <c r="F53" s="2671"/>
      <c r="G53" s="1929">
        <f>E53*F53</f>
        <v>0</v>
      </c>
      <c r="H53" s="1448"/>
    </row>
    <row r="54" spans="1:8">
      <c r="A54" s="1534"/>
      <c r="B54" s="1547"/>
      <c r="C54" s="1528"/>
      <c r="D54" s="1681"/>
      <c r="E54" s="1686"/>
      <c r="F54" s="2670"/>
      <c r="G54" s="1929"/>
      <c r="H54" s="1448"/>
    </row>
    <row r="55" spans="1:8">
      <c r="A55" s="1451" t="s">
        <v>7685</v>
      </c>
      <c r="B55" s="1548" t="s">
        <v>6573</v>
      </c>
      <c r="C55" s="1549"/>
      <c r="D55" s="1693" t="s">
        <v>369</v>
      </c>
      <c r="E55" s="1694">
        <v>1</v>
      </c>
      <c r="F55" s="2672"/>
      <c r="G55" s="1929">
        <f>E55*F55</f>
        <v>0</v>
      </c>
      <c r="H55" s="1448"/>
    </row>
    <row r="56" spans="1:8">
      <c r="A56" s="1484"/>
      <c r="B56" s="1494"/>
      <c r="C56" s="1480"/>
      <c r="D56" s="1484"/>
      <c r="E56" s="1680"/>
      <c r="F56" s="2609"/>
      <c r="G56" s="1526"/>
      <c r="H56" s="1448"/>
    </row>
    <row r="57" spans="1:8" ht="24" customHeight="1" thickBot="1">
      <c r="A57" s="1344" t="s">
        <v>7582</v>
      </c>
      <c r="B57" s="1431" t="s">
        <v>6574</v>
      </c>
      <c r="C57" s="1432" t="s">
        <v>2978</v>
      </c>
      <c r="D57" s="1432"/>
      <c r="E57" s="1695"/>
      <c r="F57" s="1519"/>
      <c r="G57" s="1519">
        <f>SUM(G18:G55)</f>
        <v>0</v>
      </c>
      <c r="H57" s="1448"/>
    </row>
    <row r="58" spans="1:8" ht="15" thickTop="1">
      <c r="A58" s="1495"/>
      <c r="B58" s="1496"/>
      <c r="C58" s="1495"/>
      <c r="D58" s="1495"/>
      <c r="E58" s="1696"/>
      <c r="F58" s="1526"/>
      <c r="G58" s="1526"/>
      <c r="H58" s="1448"/>
    </row>
  </sheetData>
  <sheetProtection formatRows="0"/>
  <mergeCells count="4">
    <mergeCell ref="B18:C18"/>
    <mergeCell ref="E23:F23"/>
    <mergeCell ref="E25:F25"/>
    <mergeCell ref="E27:F27"/>
  </mergeCells>
  <pageMargins left="0.7" right="0.7" top="0.75" bottom="0.75" header="0.3" footer="0.3"/>
  <pageSetup paperSize="9" scale="45" fitToHeight="0" orientation="portrait" horizontalDpi="4294967293"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58"/>
  <sheetViews>
    <sheetView view="pageBreakPreview" zoomScale="85" zoomScaleNormal="100" zoomScaleSheetLayoutView="85" workbookViewId="0">
      <selection activeCell="F30" sqref="F30"/>
    </sheetView>
  </sheetViews>
  <sheetFormatPr defaultColWidth="11" defaultRowHeight="14.25"/>
  <cols>
    <col min="1" max="1" width="15.7109375" style="1374" customWidth="1"/>
    <col min="2" max="2" width="71" style="1374" customWidth="1"/>
    <col min="3" max="3" width="14" style="1374" customWidth="1"/>
    <col min="4" max="4" width="11" style="1374"/>
    <col min="5" max="5" width="11" style="1575"/>
    <col min="6" max="6" width="16.5703125" style="1763" customWidth="1"/>
    <col min="7" max="7" width="17.42578125" style="1763" customWidth="1"/>
    <col min="8" max="16384" width="11" style="1374"/>
  </cols>
  <sheetData>
    <row r="1" spans="1:7">
      <c r="A1" s="1435" t="s">
        <v>8</v>
      </c>
      <c r="B1" s="1381" t="s">
        <v>9</v>
      </c>
      <c r="C1" s="1381"/>
      <c r="D1" s="1382"/>
      <c r="E1" s="1557"/>
      <c r="F1" s="1470"/>
      <c r="G1" s="1470"/>
    </row>
    <row r="2" spans="1:7">
      <c r="A2" s="1435" t="s">
        <v>130</v>
      </c>
      <c r="B2" s="491" t="str">
        <f>'NASLOVNA STRAN'!$C$30</f>
        <v>Gradnja stanovanjske soseske Dečkovo naselje - DN 10</v>
      </c>
      <c r="C2" s="1381"/>
      <c r="D2" s="1382"/>
      <c r="E2" s="1557"/>
      <c r="F2" s="1470"/>
      <c r="G2" s="1470"/>
    </row>
    <row r="3" spans="1:7">
      <c r="A3" s="1435" t="s">
        <v>131</v>
      </c>
      <c r="B3" s="1654">
        <f>'NASLOVNA STRAN'!$C$13</f>
        <v>0</v>
      </c>
      <c r="C3" s="1381"/>
      <c r="D3" s="1382"/>
      <c r="E3" s="1557"/>
      <c r="F3" s="1470"/>
      <c r="G3" s="1470"/>
    </row>
    <row r="4" spans="1:7">
      <c r="A4" s="1435"/>
      <c r="B4" s="1381"/>
      <c r="C4" s="1381"/>
      <c r="D4" s="1382"/>
      <c r="E4" s="1557"/>
      <c r="F4" s="1470"/>
      <c r="G4" s="1470"/>
    </row>
    <row r="5" spans="1:7">
      <c r="A5" s="1437" t="s">
        <v>72</v>
      </c>
      <c r="B5" s="1387" t="s">
        <v>6311</v>
      </c>
      <c r="C5" s="1387"/>
      <c r="D5" s="1388"/>
      <c r="E5" s="1558"/>
      <c r="F5" s="1471"/>
      <c r="G5" s="1471"/>
    </row>
    <row r="6" spans="1:7">
      <c r="A6" s="1435"/>
      <c r="B6" s="1381"/>
      <c r="C6" s="1381"/>
      <c r="D6" s="1382"/>
      <c r="E6" s="1557"/>
      <c r="F6" s="1384"/>
      <c r="G6" s="1384"/>
    </row>
    <row r="7" spans="1:7">
      <c r="A7" s="1437" t="s">
        <v>82</v>
      </c>
      <c r="B7" s="1387" t="s">
        <v>63</v>
      </c>
      <c r="C7" s="1387"/>
      <c r="D7" s="1388"/>
      <c r="E7" s="1558"/>
      <c r="F7" s="1471"/>
      <c r="G7" s="1471"/>
    </row>
    <row r="8" spans="1:7">
      <c r="A8" s="1435"/>
      <c r="B8" s="1381"/>
      <c r="C8" s="1381"/>
      <c r="D8" s="1382"/>
      <c r="E8" s="1557"/>
      <c r="F8" s="1470"/>
      <c r="G8" s="1470"/>
    </row>
    <row r="9" spans="1:7">
      <c r="A9" s="1435"/>
      <c r="B9" s="1381"/>
      <c r="C9" s="1381"/>
      <c r="D9" s="1382"/>
      <c r="E9" s="1557"/>
      <c r="F9" s="1470"/>
      <c r="G9" s="1470"/>
    </row>
    <row r="10" spans="1:7" ht="42.75">
      <c r="A10" s="1439" t="s">
        <v>132</v>
      </c>
      <c r="B10" s="1392" t="s">
        <v>133</v>
      </c>
      <c r="C10" s="1393" t="s">
        <v>134</v>
      </c>
      <c r="D10" s="1394" t="s">
        <v>140</v>
      </c>
      <c r="E10" s="1559" t="s">
        <v>136</v>
      </c>
      <c r="F10" s="1472" t="s">
        <v>237</v>
      </c>
      <c r="G10" s="1472" t="s">
        <v>238</v>
      </c>
    </row>
    <row r="11" spans="1:7">
      <c r="A11" s="1381"/>
      <c r="B11" s="1381"/>
      <c r="C11" s="1381"/>
      <c r="D11" s="1382"/>
      <c r="E11" s="1560"/>
      <c r="F11" s="1473"/>
      <c r="G11" s="1473"/>
    </row>
    <row r="12" spans="1:7">
      <c r="A12" s="1442" t="s">
        <v>7583</v>
      </c>
      <c r="B12" s="1400" t="s">
        <v>4933</v>
      </c>
      <c r="C12" s="1400"/>
      <c r="D12" s="1401"/>
      <c r="E12" s="1561"/>
      <c r="F12" s="1474"/>
      <c r="G12" s="1474"/>
    </row>
    <row r="13" spans="1:7">
      <c r="A13" s="1444"/>
      <c r="B13" s="1405"/>
      <c r="C13" s="1405"/>
      <c r="D13" s="1406"/>
      <c r="E13" s="1562"/>
      <c r="F13" s="1475"/>
      <c r="G13" s="1475"/>
    </row>
    <row r="14" spans="1:7">
      <c r="A14" s="1409"/>
      <c r="B14" s="1410" t="s">
        <v>63</v>
      </c>
      <c r="C14" s="1410"/>
      <c r="D14" s="1409"/>
      <c r="E14" s="1563"/>
      <c r="F14" s="1476"/>
      <c r="G14" s="1477"/>
    </row>
    <row r="15" spans="1:7">
      <c r="A15" s="1446"/>
      <c r="B15" s="1385" t="s">
        <v>3461</v>
      </c>
      <c r="C15" s="1385"/>
      <c r="D15" s="1415"/>
      <c r="E15" s="1564"/>
      <c r="F15" s="1478"/>
      <c r="G15" s="1478"/>
    </row>
    <row r="16" spans="1:7">
      <c r="A16" s="1446"/>
      <c r="B16" s="1418"/>
      <c r="C16" s="1419"/>
      <c r="D16" s="1415"/>
      <c r="E16" s="1564"/>
      <c r="F16" s="1478"/>
      <c r="G16" s="1478"/>
    </row>
    <row r="17" spans="1:7">
      <c r="A17" s="1446"/>
      <c r="B17" s="1418" t="s">
        <v>2299</v>
      </c>
      <c r="C17" s="1419"/>
      <c r="D17" s="1415"/>
      <c r="E17" s="1564"/>
      <c r="F17" s="1478"/>
      <c r="G17" s="1478"/>
    </row>
    <row r="18" spans="1:7" ht="33" customHeight="1">
      <c r="A18" s="1446"/>
      <c r="B18" s="3117" t="s">
        <v>3565</v>
      </c>
      <c r="C18" s="3118"/>
      <c r="D18" s="1415"/>
      <c r="E18" s="1564"/>
      <c r="F18" s="1478"/>
      <c r="G18" s="1478"/>
    </row>
    <row r="19" spans="1:7">
      <c r="A19" s="1448"/>
      <c r="B19" s="1448"/>
      <c r="C19" s="1448"/>
      <c r="D19" s="1448"/>
      <c r="E19" s="1565"/>
      <c r="F19" s="1752"/>
      <c r="G19" s="1752"/>
    </row>
    <row r="20" spans="1:7">
      <c r="A20" s="1385"/>
      <c r="B20" s="1385"/>
      <c r="C20" s="1385"/>
      <c r="D20" s="1385"/>
      <c r="E20" s="1566"/>
      <c r="F20" s="1412"/>
      <c r="G20" s="1412"/>
    </row>
    <row r="21" spans="1:7" ht="28.5">
      <c r="A21" s="1424" t="s">
        <v>7686</v>
      </c>
      <c r="B21" s="1567" t="s">
        <v>6576</v>
      </c>
      <c r="C21" s="1568"/>
      <c r="D21" s="1568" t="s">
        <v>3514</v>
      </c>
      <c r="E21" s="1566">
        <v>420</v>
      </c>
      <c r="F21" s="2629"/>
      <c r="G21" s="1526">
        <f>E21*F21</f>
        <v>0</v>
      </c>
    </row>
    <row r="22" spans="1:7">
      <c r="A22" s="1568"/>
      <c r="B22" s="1567"/>
      <c r="C22" s="1568"/>
      <c r="D22" s="1568"/>
      <c r="E22" s="1566"/>
      <c r="F22" s="2609"/>
      <c r="G22" s="1526"/>
    </row>
    <row r="23" spans="1:7" ht="28.5">
      <c r="A23" s="2248" t="s">
        <v>7687</v>
      </c>
      <c r="B23" s="2319" t="s">
        <v>6578</v>
      </c>
      <c r="C23" s="2322"/>
      <c r="D23" s="2322" t="s">
        <v>3514</v>
      </c>
      <c r="E23" s="2344">
        <v>0</v>
      </c>
      <c r="F23" s="2630"/>
      <c r="G23" s="1526"/>
    </row>
    <row r="24" spans="1:7">
      <c r="A24" s="1568"/>
      <c r="B24" s="1567"/>
      <c r="C24" s="1568"/>
      <c r="D24" s="1568"/>
      <c r="E24" s="1566"/>
      <c r="F24" s="2609"/>
      <c r="G24" s="1526"/>
    </row>
    <row r="25" spans="1:7" ht="28.5">
      <c r="A25" s="1424" t="s">
        <v>7688</v>
      </c>
      <c r="B25" s="1567" t="s">
        <v>6580</v>
      </c>
      <c r="C25" s="1569"/>
      <c r="D25" s="1569" t="s">
        <v>3514</v>
      </c>
      <c r="E25" s="1566">
        <v>40</v>
      </c>
      <c r="F25" s="2629"/>
      <c r="G25" s="1526">
        <f t="shared" ref="G25:G49" si="0">E25*F25</f>
        <v>0</v>
      </c>
    </row>
    <row r="26" spans="1:7">
      <c r="A26" s="1568"/>
      <c r="B26" s="1567"/>
      <c r="C26" s="1569"/>
      <c r="D26" s="1569"/>
      <c r="E26" s="1566"/>
      <c r="F26" s="2609"/>
      <c r="G26" s="1526"/>
    </row>
    <row r="27" spans="1:7" ht="28.5">
      <c r="A27" s="1424" t="s">
        <v>7689</v>
      </c>
      <c r="B27" s="1567" t="s">
        <v>6582</v>
      </c>
      <c r="C27" s="1569"/>
      <c r="D27" s="1569" t="s">
        <v>3514</v>
      </c>
      <c r="E27" s="1566">
        <v>110</v>
      </c>
      <c r="F27" s="2629"/>
      <c r="G27" s="1526">
        <f t="shared" si="0"/>
        <v>0</v>
      </c>
    </row>
    <row r="28" spans="1:7">
      <c r="A28" s="1568"/>
      <c r="B28" s="1567"/>
      <c r="C28" s="1569"/>
      <c r="D28" s="1569"/>
      <c r="E28" s="1566"/>
      <c r="F28" s="2609"/>
      <c r="G28" s="1526"/>
    </row>
    <row r="29" spans="1:7" ht="24" customHeight="1">
      <c r="A29" s="1424" t="s">
        <v>7690</v>
      </c>
      <c r="B29" s="1567" t="s">
        <v>6584</v>
      </c>
      <c r="C29" s="1569"/>
      <c r="D29" s="1569" t="s">
        <v>210</v>
      </c>
      <c r="E29" s="1566">
        <v>15</v>
      </c>
      <c r="F29" s="2629"/>
      <c r="G29" s="1526">
        <f t="shared" si="0"/>
        <v>0</v>
      </c>
    </row>
    <row r="30" spans="1:7">
      <c r="A30" s="1568"/>
      <c r="B30" s="1567"/>
      <c r="C30" s="1569"/>
      <c r="D30" s="1569"/>
      <c r="E30" s="1566"/>
      <c r="F30" s="2609"/>
      <c r="G30" s="1526"/>
    </row>
    <row r="31" spans="1:7">
      <c r="A31" s="1424" t="s">
        <v>7691</v>
      </c>
      <c r="B31" s="1385" t="s">
        <v>6586</v>
      </c>
      <c r="C31" s="1569"/>
      <c r="D31" s="1569" t="s">
        <v>210</v>
      </c>
      <c r="E31" s="1566">
        <v>2</v>
      </c>
      <c r="F31" s="2629"/>
      <c r="G31" s="1526">
        <f t="shared" si="0"/>
        <v>0</v>
      </c>
    </row>
    <row r="32" spans="1:7">
      <c r="A32" s="1568"/>
      <c r="B32" s="1385"/>
      <c r="C32" s="1569"/>
      <c r="D32" s="1569"/>
      <c r="E32" s="1566"/>
      <c r="F32" s="2609"/>
      <c r="G32" s="1526"/>
    </row>
    <row r="33" spans="1:7">
      <c r="A33" s="1424" t="s">
        <v>7692</v>
      </c>
      <c r="B33" s="1385" t="s">
        <v>6586</v>
      </c>
      <c r="C33" s="1569"/>
      <c r="D33" s="1569" t="s">
        <v>210</v>
      </c>
      <c r="E33" s="1566">
        <v>2</v>
      </c>
      <c r="F33" s="2629"/>
      <c r="G33" s="1526">
        <f t="shared" si="0"/>
        <v>0</v>
      </c>
    </row>
    <row r="34" spans="1:7">
      <c r="A34" s="1568"/>
      <c r="B34" s="1385"/>
      <c r="C34" s="1569"/>
      <c r="D34" s="1569"/>
      <c r="E34" s="1566"/>
      <c r="F34" s="2609"/>
      <c r="G34" s="1526"/>
    </row>
    <row r="35" spans="1:7">
      <c r="A35" s="1424" t="s">
        <v>7693</v>
      </c>
      <c r="B35" s="1567" t="s">
        <v>6589</v>
      </c>
      <c r="C35" s="1569"/>
      <c r="D35" s="1569" t="s">
        <v>210</v>
      </c>
      <c r="E35" s="1566">
        <v>243</v>
      </c>
      <c r="F35" s="2629"/>
      <c r="G35" s="1526">
        <f t="shared" si="0"/>
        <v>0</v>
      </c>
    </row>
    <row r="36" spans="1:7">
      <c r="A36" s="1568"/>
      <c r="B36" s="1567"/>
      <c r="C36" s="1569"/>
      <c r="D36" s="1569"/>
      <c r="E36" s="1566"/>
      <c r="F36" s="2609"/>
      <c r="G36" s="1526"/>
    </row>
    <row r="37" spans="1:7">
      <c r="A37" s="1424" t="s">
        <v>7694</v>
      </c>
      <c r="B37" s="1567" t="s">
        <v>6591</v>
      </c>
      <c r="C37" s="1569"/>
      <c r="D37" s="1569" t="s">
        <v>210</v>
      </c>
      <c r="E37" s="1566">
        <v>8</v>
      </c>
      <c r="F37" s="2629"/>
      <c r="G37" s="1526">
        <f t="shared" si="0"/>
        <v>0</v>
      </c>
    </row>
    <row r="38" spans="1:7">
      <c r="A38" s="1568"/>
      <c r="B38" s="1567"/>
      <c r="C38" s="1569"/>
      <c r="D38" s="1569"/>
      <c r="E38" s="1566"/>
      <c r="F38" s="2609"/>
      <c r="G38" s="1526"/>
    </row>
    <row r="39" spans="1:7">
      <c r="A39" s="2248" t="s">
        <v>7695</v>
      </c>
      <c r="B39" s="2319" t="s">
        <v>6593</v>
      </c>
      <c r="C39" s="2320"/>
      <c r="D39" s="2320" t="s">
        <v>210</v>
      </c>
      <c r="E39" s="2344">
        <v>0</v>
      </c>
      <c r="F39" s="2630"/>
      <c r="G39" s="1526"/>
    </row>
    <row r="40" spans="1:7">
      <c r="A40" s="1568"/>
      <c r="B40" s="1567"/>
      <c r="C40" s="1569"/>
      <c r="D40" s="1569"/>
      <c r="E40" s="1566"/>
      <c r="F40" s="2609"/>
      <c r="G40" s="1526"/>
    </row>
    <row r="41" spans="1:7">
      <c r="A41" s="1424" t="s">
        <v>7696</v>
      </c>
      <c r="B41" s="1567" t="s">
        <v>6595</v>
      </c>
      <c r="C41" s="1569"/>
      <c r="D41" s="1569" t="s">
        <v>3514</v>
      </c>
      <c r="E41" s="1566">
        <v>250</v>
      </c>
      <c r="F41" s="2629"/>
      <c r="G41" s="1526">
        <f t="shared" si="0"/>
        <v>0</v>
      </c>
    </row>
    <row r="42" spans="1:7">
      <c r="A42" s="1568"/>
      <c r="B42" s="1567"/>
      <c r="C42" s="1569"/>
      <c r="D42" s="1569"/>
      <c r="E42" s="1566"/>
      <c r="F42" s="2609"/>
      <c r="G42" s="1526"/>
    </row>
    <row r="43" spans="1:7">
      <c r="A43" s="1424" t="s">
        <v>7697</v>
      </c>
      <c r="B43" s="1567" t="s">
        <v>6597</v>
      </c>
      <c r="C43" s="1569"/>
      <c r="D43" s="1569" t="s">
        <v>3514</v>
      </c>
      <c r="E43" s="1566">
        <v>190</v>
      </c>
      <c r="F43" s="2629"/>
      <c r="G43" s="1526">
        <f t="shared" si="0"/>
        <v>0</v>
      </c>
    </row>
    <row r="44" spans="1:7">
      <c r="A44" s="1568"/>
      <c r="B44" s="1567"/>
      <c r="C44" s="1569"/>
      <c r="D44" s="1569"/>
      <c r="E44" s="1566"/>
      <c r="F44" s="2609"/>
      <c r="G44" s="1526"/>
    </row>
    <row r="45" spans="1:7">
      <c r="A45" s="1424" t="s">
        <v>7698</v>
      </c>
      <c r="B45" s="1567" t="s">
        <v>6599</v>
      </c>
      <c r="C45" s="1569"/>
      <c r="D45" s="1569" t="s">
        <v>210</v>
      </c>
      <c r="E45" s="1566">
        <v>26</v>
      </c>
      <c r="F45" s="2629"/>
      <c r="G45" s="1526">
        <f t="shared" si="0"/>
        <v>0</v>
      </c>
    </row>
    <row r="46" spans="1:7">
      <c r="A46" s="1568"/>
      <c r="B46" s="1567"/>
      <c r="C46" s="1569"/>
      <c r="D46" s="1569"/>
      <c r="E46" s="1566"/>
      <c r="F46" s="2609"/>
      <c r="G46" s="1526"/>
    </row>
    <row r="47" spans="1:7">
      <c r="A47" s="1424" t="s">
        <v>7699</v>
      </c>
      <c r="B47" s="1567" t="s">
        <v>6601</v>
      </c>
      <c r="C47" s="1569"/>
      <c r="D47" s="1569" t="s">
        <v>210</v>
      </c>
      <c r="E47" s="1566">
        <v>4</v>
      </c>
      <c r="F47" s="2629"/>
      <c r="G47" s="1526">
        <f t="shared" si="0"/>
        <v>0</v>
      </c>
    </row>
    <row r="48" spans="1:7">
      <c r="A48" s="1568"/>
      <c r="B48" s="1567"/>
      <c r="C48" s="1569"/>
      <c r="D48" s="1569"/>
      <c r="E48" s="1566"/>
      <c r="F48" s="2609"/>
      <c r="G48" s="1526"/>
    </row>
    <row r="49" spans="1:7" ht="28.5">
      <c r="A49" s="1424" t="s">
        <v>7700</v>
      </c>
      <c r="B49" s="1567" t="s">
        <v>6603</v>
      </c>
      <c r="C49" s="1569"/>
      <c r="D49" s="1569" t="s">
        <v>369</v>
      </c>
      <c r="E49" s="1570">
        <v>1</v>
      </c>
      <c r="F49" s="2629"/>
      <c r="G49" s="1526">
        <f t="shared" si="0"/>
        <v>0</v>
      </c>
    </row>
    <row r="50" spans="1:7">
      <c r="A50" s="1568"/>
      <c r="B50" s="1567"/>
      <c r="C50" s="1569"/>
      <c r="D50" s="1569"/>
      <c r="E50" s="1570"/>
      <c r="F50" s="1526"/>
      <c r="G50" s="1526"/>
    </row>
    <row r="51" spans="1:7">
      <c r="A51" s="1421" t="s">
        <v>7701</v>
      </c>
      <c r="B51" s="1567" t="s">
        <v>6456</v>
      </c>
      <c r="C51" s="1569"/>
      <c r="D51" s="1569" t="s">
        <v>369</v>
      </c>
      <c r="E51" s="3115" t="s">
        <v>6454</v>
      </c>
      <c r="F51" s="3116"/>
      <c r="G51" s="1526"/>
    </row>
    <row r="52" spans="1:7">
      <c r="A52" s="1448"/>
      <c r="B52" s="1463"/>
      <c r="C52" s="1464"/>
      <c r="D52" s="1464"/>
      <c r="E52" s="1698"/>
      <c r="F52" s="1574"/>
      <c r="G52" s="1466"/>
    </row>
    <row r="53" spans="1:7" ht="25.15" customHeight="1" thickBot="1">
      <c r="A53" s="1344" t="s">
        <v>7583</v>
      </c>
      <c r="B53" s="1431" t="s">
        <v>6605</v>
      </c>
      <c r="C53" s="1432" t="s">
        <v>2978</v>
      </c>
      <c r="D53" s="1432"/>
      <c r="E53" s="1572"/>
      <c r="F53" s="1519"/>
      <c r="G53" s="1519">
        <f>SUM(G17:G51)</f>
        <v>0</v>
      </c>
    </row>
    <row r="54" spans="1:7" ht="15" thickTop="1">
      <c r="A54" s="1448"/>
      <c r="B54" s="1467"/>
      <c r="C54" s="1453"/>
      <c r="D54" s="1453"/>
      <c r="E54" s="1573"/>
      <c r="F54" s="1574"/>
      <c r="G54" s="1466"/>
    </row>
    <row r="55" spans="1:7">
      <c r="A55" s="1448"/>
      <c r="B55" s="1467"/>
      <c r="C55" s="1453"/>
      <c r="D55" s="1453"/>
      <c r="E55" s="1573"/>
      <c r="F55" s="1574"/>
      <c r="G55" s="1466"/>
    </row>
    <row r="56" spans="1:7">
      <c r="A56" s="1448"/>
      <c r="B56" s="1448"/>
      <c r="C56" s="1448"/>
      <c r="D56" s="1448"/>
      <c r="E56" s="1565"/>
      <c r="F56" s="1752"/>
      <c r="G56" s="1752"/>
    </row>
    <row r="57" spans="1:7">
      <c r="A57" s="1448"/>
      <c r="B57" s="1448"/>
      <c r="C57" s="1448"/>
      <c r="D57" s="1448"/>
      <c r="E57" s="1565"/>
      <c r="F57" s="1752"/>
      <c r="G57" s="1752"/>
    </row>
    <row r="58" spans="1:7">
      <c r="A58" s="1448"/>
      <c r="B58" s="1448"/>
      <c r="C58" s="1448"/>
      <c r="D58" s="1448"/>
      <c r="E58" s="1565"/>
      <c r="F58" s="1752"/>
      <c r="G58" s="1752"/>
    </row>
  </sheetData>
  <sheetProtection formatRows="0"/>
  <mergeCells count="2">
    <mergeCell ref="B18:C18"/>
    <mergeCell ref="E51:F51"/>
  </mergeCells>
  <pageMargins left="0.7" right="0.7" top="0.75" bottom="0.75" header="0.3" footer="0.3"/>
  <pageSetup paperSize="9" scale="45" fitToHeight="0" orientation="portrait" horizontalDpi="4294967293"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74"/>
  <sheetViews>
    <sheetView view="pageBreakPreview" zoomScale="85" zoomScaleNormal="100" zoomScaleSheetLayoutView="85" workbookViewId="0">
      <selection activeCell="G64" sqref="G64"/>
    </sheetView>
  </sheetViews>
  <sheetFormatPr defaultColWidth="11" defaultRowHeight="14.25"/>
  <cols>
    <col min="1" max="1" width="15.42578125" style="1374" customWidth="1"/>
    <col min="2" max="2" width="71" style="1374" customWidth="1"/>
    <col min="3" max="3" width="14" style="1374" customWidth="1"/>
    <col min="4" max="4" width="11" style="1374"/>
    <col min="5" max="5" width="16" style="1762" customWidth="1"/>
    <col min="6" max="6" width="16.42578125" style="1763" customWidth="1"/>
    <col min="7" max="7" width="19.42578125" style="1763" customWidth="1"/>
    <col min="8" max="16384" width="11" style="1374"/>
  </cols>
  <sheetData>
    <row r="1" spans="1:7">
      <c r="A1" s="1435" t="s">
        <v>8</v>
      </c>
      <c r="B1" s="1381" t="s">
        <v>9</v>
      </c>
      <c r="C1" s="1381"/>
      <c r="D1" s="1382"/>
      <c r="E1" s="1670"/>
      <c r="F1" s="1470"/>
      <c r="G1" s="1470"/>
    </row>
    <row r="2" spans="1:7">
      <c r="A2" s="1435" t="s">
        <v>130</v>
      </c>
      <c r="B2" s="491" t="str">
        <f>'NASLOVNA STRAN'!$C$30</f>
        <v>Gradnja stanovanjske soseske Dečkovo naselje - DN 10</v>
      </c>
      <c r="C2" s="1381"/>
      <c r="D2" s="1382"/>
      <c r="E2" s="1670"/>
      <c r="F2" s="1470"/>
      <c r="G2" s="1470"/>
    </row>
    <row r="3" spans="1:7">
      <c r="A3" s="1435" t="s">
        <v>131</v>
      </c>
      <c r="B3" s="1654">
        <f>'NASLOVNA STRAN'!$C$13</f>
        <v>0</v>
      </c>
      <c r="C3" s="1381"/>
      <c r="D3" s="1382"/>
      <c r="E3" s="1670"/>
      <c r="F3" s="1470"/>
      <c r="G3" s="1470"/>
    </row>
    <row r="4" spans="1:7">
      <c r="A4" s="1435"/>
      <c r="B4" s="1381"/>
      <c r="C4" s="1381"/>
      <c r="D4" s="1382"/>
      <c r="E4" s="1670"/>
      <c r="F4" s="1470"/>
      <c r="G4" s="1470"/>
    </row>
    <row r="5" spans="1:7">
      <c r="A5" s="1437" t="s">
        <v>72</v>
      </c>
      <c r="B5" s="1387" t="s">
        <v>6311</v>
      </c>
      <c r="C5" s="1387"/>
      <c r="D5" s="1388"/>
      <c r="E5" s="1671"/>
      <c r="F5" s="1471"/>
      <c r="G5" s="1471"/>
    </row>
    <row r="6" spans="1:7">
      <c r="A6" s="1435"/>
      <c r="B6" s="1381"/>
      <c r="C6" s="1381"/>
      <c r="D6" s="1382"/>
      <c r="E6" s="1557"/>
      <c r="F6" s="1384"/>
      <c r="G6" s="1384"/>
    </row>
    <row r="7" spans="1:7">
      <c r="A7" s="1437" t="s">
        <v>116</v>
      </c>
      <c r="B7" s="1387" t="s">
        <v>6606</v>
      </c>
      <c r="C7" s="1387"/>
      <c r="D7" s="1388"/>
      <c r="E7" s="1671"/>
      <c r="F7" s="1471"/>
      <c r="G7" s="1471"/>
    </row>
    <row r="8" spans="1:7">
      <c r="A8" s="1435"/>
      <c r="B8" s="1381"/>
      <c r="C8" s="1381"/>
      <c r="D8" s="1382"/>
      <c r="E8" s="1670"/>
      <c r="F8" s="1470"/>
      <c r="G8" s="1470"/>
    </row>
    <row r="9" spans="1:7">
      <c r="A9" s="1435"/>
      <c r="B9" s="1381"/>
      <c r="C9" s="1381"/>
      <c r="D9" s="1382"/>
      <c r="E9" s="1670"/>
      <c r="F9" s="1470"/>
      <c r="G9" s="1470"/>
    </row>
    <row r="10" spans="1:7" ht="42.75">
      <c r="A10" s="1439" t="s">
        <v>132</v>
      </c>
      <c r="B10" s="1392" t="s">
        <v>133</v>
      </c>
      <c r="C10" s="1393" t="s">
        <v>134</v>
      </c>
      <c r="D10" s="1394" t="s">
        <v>140</v>
      </c>
      <c r="E10" s="1672" t="s">
        <v>136</v>
      </c>
      <c r="F10" s="1472" t="s">
        <v>237</v>
      </c>
      <c r="G10" s="1472" t="s">
        <v>238</v>
      </c>
    </row>
    <row r="11" spans="1:7">
      <c r="A11" s="1381"/>
      <c r="B11" s="1381"/>
      <c r="C11" s="1381"/>
      <c r="D11" s="1382"/>
      <c r="E11" s="1673"/>
      <c r="F11" s="1473"/>
      <c r="G11" s="1473"/>
    </row>
    <row r="12" spans="1:7">
      <c r="A12" s="1442" t="s">
        <v>7584</v>
      </c>
      <c r="B12" s="1400" t="s">
        <v>4933</v>
      </c>
      <c r="C12" s="1400"/>
      <c r="D12" s="1401"/>
      <c r="E12" s="1674"/>
      <c r="F12" s="1474"/>
      <c r="G12" s="1474"/>
    </row>
    <row r="13" spans="1:7">
      <c r="A13" s="1444"/>
      <c r="B13" s="1405"/>
      <c r="C13" s="1405"/>
      <c r="D13" s="1406"/>
      <c r="E13" s="1675"/>
      <c r="F13" s="1475"/>
      <c r="G13" s="1475"/>
    </row>
    <row r="14" spans="1:7">
      <c r="A14" s="1409"/>
      <c r="B14" s="1410" t="s">
        <v>64</v>
      </c>
      <c r="C14" s="1410"/>
      <c r="D14" s="1409"/>
      <c r="E14" s="1676"/>
      <c r="F14" s="1476"/>
      <c r="G14" s="1477"/>
    </row>
    <row r="15" spans="1:7">
      <c r="A15" s="1446"/>
      <c r="B15" s="1385" t="s">
        <v>3461</v>
      </c>
      <c r="C15" s="1385"/>
      <c r="D15" s="1415"/>
      <c r="E15" s="1677"/>
      <c r="F15" s="1478"/>
      <c r="G15" s="1478"/>
    </row>
    <row r="16" spans="1:7">
      <c r="A16" s="1446"/>
      <c r="B16" s="1418"/>
      <c r="C16" s="1419"/>
      <c r="D16" s="1415"/>
      <c r="E16" s="1677"/>
      <c r="F16" s="1478"/>
      <c r="G16" s="1478"/>
    </row>
    <row r="17" spans="1:8">
      <c r="A17" s="1446"/>
      <c r="B17" s="1418" t="s">
        <v>2299</v>
      </c>
      <c r="C17" s="1419"/>
      <c r="D17" s="1415"/>
      <c r="E17" s="1677"/>
      <c r="F17" s="1478"/>
      <c r="G17" s="1478"/>
    </row>
    <row r="18" spans="1:8" ht="33" customHeight="1">
      <c r="A18" s="1446"/>
      <c r="B18" s="3117" t="s">
        <v>3565</v>
      </c>
      <c r="C18" s="3118"/>
      <c r="D18" s="1415"/>
      <c r="E18" s="1677"/>
      <c r="F18" s="1478"/>
      <c r="G18" s="1478"/>
    </row>
    <row r="19" spans="1:8">
      <c r="A19" s="1448"/>
      <c r="B19" s="1448"/>
      <c r="C19" s="1448"/>
      <c r="D19" s="1448"/>
      <c r="E19" s="1751"/>
      <c r="F19" s="1752"/>
      <c r="G19" s="1752"/>
    </row>
    <row r="20" spans="1:8">
      <c r="A20" s="1448"/>
      <c r="B20" s="1576" t="s">
        <v>6607</v>
      </c>
      <c r="C20" s="1448"/>
      <c r="D20" s="1448"/>
      <c r="E20" s="1751"/>
      <c r="F20" s="1752"/>
      <c r="G20" s="1752"/>
    </row>
    <row r="21" spans="1:8" ht="99.75">
      <c r="A21" s="1448"/>
      <c r="B21" s="1577" t="s">
        <v>6608</v>
      </c>
      <c r="C21" s="1448"/>
      <c r="D21" s="1448"/>
      <c r="E21" s="1751"/>
      <c r="F21" s="1752"/>
      <c r="G21" s="1752"/>
    </row>
    <row r="22" spans="1:8">
      <c r="A22" s="1385"/>
      <c r="B22" s="1385"/>
      <c r="C22" s="1385"/>
      <c r="D22" s="1385"/>
      <c r="E22" s="1566"/>
      <c r="F22" s="1412"/>
      <c r="G22" s="1412"/>
      <c r="H22" s="1448"/>
    </row>
    <row r="23" spans="1:8">
      <c r="A23" s="1385"/>
      <c r="B23" s="1385"/>
      <c r="C23" s="1385"/>
      <c r="D23" s="1385"/>
      <c r="E23" s="1566"/>
      <c r="F23" s="1412"/>
      <c r="G23" s="1412"/>
      <c r="H23" s="1448"/>
    </row>
    <row r="24" spans="1:8" ht="42.75">
      <c r="A24" s="1424" t="s">
        <v>7702</v>
      </c>
      <c r="B24" s="1600" t="s">
        <v>6905</v>
      </c>
      <c r="C24" s="1580"/>
      <c r="D24" s="1580" t="s">
        <v>210</v>
      </c>
      <c r="E24" s="1764">
        <v>26</v>
      </c>
      <c r="F24" s="2604"/>
      <c r="G24" s="1738">
        <f>E24*F24</f>
        <v>0</v>
      </c>
      <c r="H24" s="1448"/>
    </row>
    <row r="25" spans="1:8">
      <c r="A25" s="1580"/>
      <c r="B25" s="1600"/>
      <c r="C25" s="1580"/>
      <c r="D25" s="1580"/>
      <c r="E25" s="1764"/>
      <c r="F25" s="2605"/>
      <c r="G25" s="1738"/>
      <c r="H25" s="1448"/>
    </row>
    <row r="26" spans="1:8" ht="42.75">
      <c r="A26" s="1424" t="s">
        <v>7703</v>
      </c>
      <c r="B26" s="1600" t="s">
        <v>6612</v>
      </c>
      <c r="C26" s="1580"/>
      <c r="D26" s="1580" t="s">
        <v>210</v>
      </c>
      <c r="E26" s="1764">
        <v>60</v>
      </c>
      <c r="F26" s="2604"/>
      <c r="G26" s="1738">
        <f t="shared" ref="G26:G36" si="0">E26*F26</f>
        <v>0</v>
      </c>
      <c r="H26" s="1448"/>
    </row>
    <row r="27" spans="1:8">
      <c r="A27" s="1580"/>
      <c r="B27" s="1600"/>
      <c r="C27" s="1580"/>
      <c r="D27" s="1580"/>
      <c r="E27" s="1764"/>
      <c r="F27" s="2605"/>
      <c r="G27" s="1738"/>
      <c r="H27" s="1448"/>
    </row>
    <row r="28" spans="1:8" ht="42.75">
      <c r="A28" s="2248" t="s">
        <v>7704</v>
      </c>
      <c r="B28" s="2309" t="s">
        <v>6614</v>
      </c>
      <c r="C28" s="2310"/>
      <c r="D28" s="2310" t="s">
        <v>210</v>
      </c>
      <c r="E28" s="2355">
        <v>0</v>
      </c>
      <c r="F28" s="2647"/>
      <c r="G28" s="1738"/>
      <c r="H28" s="1448"/>
    </row>
    <row r="29" spans="1:8">
      <c r="A29" s="1580"/>
      <c r="B29" s="1600"/>
      <c r="C29" s="1580"/>
      <c r="D29" s="1580"/>
      <c r="E29" s="1764"/>
      <c r="F29" s="2605"/>
      <c r="G29" s="1738"/>
      <c r="H29" s="1448"/>
    </row>
    <row r="30" spans="1:8" ht="42.75">
      <c r="A30" s="1424" t="s">
        <v>7705</v>
      </c>
      <c r="B30" s="1600" t="s">
        <v>6616</v>
      </c>
      <c r="C30" s="1580"/>
      <c r="D30" s="1580" t="s">
        <v>3514</v>
      </c>
      <c r="E30" s="1764">
        <v>1200</v>
      </c>
      <c r="F30" s="2604"/>
      <c r="G30" s="1738">
        <f t="shared" si="0"/>
        <v>0</v>
      </c>
      <c r="H30" s="1448"/>
    </row>
    <row r="31" spans="1:8">
      <c r="A31" s="1580"/>
      <c r="B31" s="1600"/>
      <c r="C31" s="1580"/>
      <c r="D31" s="1580"/>
      <c r="E31" s="1764"/>
      <c r="F31" s="2605"/>
      <c r="G31" s="1738"/>
      <c r="H31" s="1448"/>
    </row>
    <row r="32" spans="1:8" ht="28.5">
      <c r="A32" s="1424" t="s">
        <v>7706</v>
      </c>
      <c r="B32" s="1600" t="s">
        <v>6910</v>
      </c>
      <c r="C32" s="1580"/>
      <c r="D32" s="1580" t="s">
        <v>3514</v>
      </c>
      <c r="E32" s="1764">
        <v>780</v>
      </c>
      <c r="F32" s="2604"/>
      <c r="G32" s="1738">
        <f t="shared" si="0"/>
        <v>0</v>
      </c>
      <c r="H32" s="1448"/>
    </row>
    <row r="33" spans="1:8">
      <c r="A33" s="1580"/>
      <c r="B33" s="1600"/>
      <c r="C33" s="1580"/>
      <c r="D33" s="1580"/>
      <c r="E33" s="1764"/>
      <c r="F33" s="2605"/>
      <c r="G33" s="1738"/>
      <c r="H33" s="1448"/>
    </row>
    <row r="34" spans="1:8" ht="28.5">
      <c r="A34" s="1424" t="s">
        <v>7707</v>
      </c>
      <c r="B34" s="1614" t="s">
        <v>6620</v>
      </c>
      <c r="C34" s="1586"/>
      <c r="D34" s="1586" t="s">
        <v>3514</v>
      </c>
      <c r="E34" s="1764">
        <v>600</v>
      </c>
      <c r="F34" s="2604"/>
      <c r="G34" s="1738">
        <f t="shared" si="0"/>
        <v>0</v>
      </c>
      <c r="H34" s="1448"/>
    </row>
    <row r="35" spans="1:8">
      <c r="A35" s="1580"/>
      <c r="B35" s="1614"/>
      <c r="C35" s="1586"/>
      <c r="D35" s="1586"/>
      <c r="E35" s="1764"/>
      <c r="F35" s="2605"/>
      <c r="G35" s="1738"/>
      <c r="H35" s="1448"/>
    </row>
    <row r="36" spans="1:8" ht="28.5">
      <c r="A36" s="1424" t="s">
        <v>7708</v>
      </c>
      <c r="B36" s="1614" t="s">
        <v>6622</v>
      </c>
      <c r="C36" s="1586"/>
      <c r="D36" s="1586" t="s">
        <v>3514</v>
      </c>
      <c r="E36" s="1764">
        <v>390</v>
      </c>
      <c r="F36" s="2604"/>
      <c r="G36" s="1738">
        <f t="shared" si="0"/>
        <v>0</v>
      </c>
      <c r="H36" s="1448"/>
    </row>
    <row r="37" spans="1:8">
      <c r="A37" s="1580"/>
      <c r="B37" s="1614"/>
      <c r="C37" s="1586"/>
      <c r="D37" s="1586"/>
      <c r="E37" s="1764"/>
      <c r="F37" s="2605"/>
      <c r="G37" s="1738"/>
      <c r="H37" s="1448"/>
    </row>
    <row r="38" spans="1:8" ht="28.5">
      <c r="A38" s="2248" t="s">
        <v>7709</v>
      </c>
      <c r="B38" s="2309" t="s">
        <v>6413</v>
      </c>
      <c r="C38" s="2310"/>
      <c r="D38" s="2310" t="s">
        <v>3514</v>
      </c>
      <c r="E38" s="2355">
        <v>0</v>
      </c>
      <c r="F38" s="2647"/>
      <c r="G38" s="1738"/>
      <c r="H38" s="1448"/>
    </row>
    <row r="39" spans="1:8">
      <c r="A39" s="2310"/>
      <c r="B39" s="2309" t="s">
        <v>6415</v>
      </c>
      <c r="C39" s="2310"/>
      <c r="D39" s="2310"/>
      <c r="E39" s="2355"/>
      <c r="F39" s="2647"/>
      <c r="G39" s="1738"/>
      <c r="H39" s="1448"/>
    </row>
    <row r="40" spans="1:8">
      <c r="A40" s="1580"/>
      <c r="B40" s="1600"/>
      <c r="C40" s="1580"/>
      <c r="D40" s="1580"/>
      <c r="E40" s="1764"/>
      <c r="F40" s="2605"/>
      <c r="G40" s="1738"/>
      <c r="H40" s="1448"/>
    </row>
    <row r="41" spans="1:8" ht="28.5">
      <c r="A41" s="1424" t="s">
        <v>7710</v>
      </c>
      <c r="B41" s="1600" t="s">
        <v>6625</v>
      </c>
      <c r="C41" s="1580"/>
      <c r="D41" s="1580" t="s">
        <v>1748</v>
      </c>
      <c r="E41" s="1764">
        <v>15</v>
      </c>
      <c r="F41" s="2604"/>
      <c r="G41" s="1738">
        <f t="shared" ref="G41" si="1">E41*F41</f>
        <v>0</v>
      </c>
      <c r="H41" s="1448"/>
    </row>
    <row r="42" spans="1:8">
      <c r="A42" s="1580"/>
      <c r="B42" s="1600"/>
      <c r="C42" s="1580"/>
      <c r="D42" s="1580"/>
      <c r="E42" s="1764"/>
      <c r="F42" s="2605"/>
      <c r="G42" s="1738"/>
      <c r="H42" s="1448"/>
    </row>
    <row r="43" spans="1:8">
      <c r="A43" s="1421" t="s">
        <v>7711</v>
      </c>
      <c r="B43" s="1385" t="s">
        <v>6627</v>
      </c>
      <c r="C43" s="1385"/>
      <c r="D43" s="1420"/>
      <c r="E43" s="1764"/>
      <c r="F43" s="2645"/>
      <c r="G43" s="1476"/>
      <c r="H43" s="1448"/>
    </row>
    <row r="44" spans="1:8" ht="28.5">
      <c r="A44" s="1420"/>
      <c r="B44" s="1418" t="s">
        <v>6628</v>
      </c>
      <c r="C44" s="1385"/>
      <c r="D44" s="1741" t="s">
        <v>6629</v>
      </c>
      <c r="E44" s="1811">
        <v>1</v>
      </c>
      <c r="F44" s="2645"/>
      <c r="G44" s="1476"/>
      <c r="H44" s="1448"/>
    </row>
    <row r="45" spans="1:8">
      <c r="A45" s="1420"/>
      <c r="B45" s="1385" t="s">
        <v>6630</v>
      </c>
      <c r="C45" s="1385"/>
      <c r="D45" s="1741" t="s">
        <v>6629</v>
      </c>
      <c r="E45" s="1811">
        <v>1</v>
      </c>
      <c r="F45" s="2645"/>
      <c r="G45" s="1476"/>
      <c r="H45" s="1448"/>
    </row>
    <row r="46" spans="1:8">
      <c r="A46" s="1420"/>
      <c r="B46" s="1385" t="s">
        <v>6631</v>
      </c>
      <c r="C46" s="1385"/>
      <c r="D46" s="1741" t="s">
        <v>6629</v>
      </c>
      <c r="E46" s="1811">
        <v>3</v>
      </c>
      <c r="F46" s="2645"/>
      <c r="G46" s="1476"/>
      <c r="H46" s="1448"/>
    </row>
    <row r="47" spans="1:8">
      <c r="A47" s="1420"/>
      <c r="B47" s="1385" t="s">
        <v>6632</v>
      </c>
      <c r="C47" s="1385"/>
      <c r="D47" s="1741" t="s">
        <v>6629</v>
      </c>
      <c r="E47" s="1811">
        <v>2</v>
      </c>
      <c r="F47" s="2645"/>
      <c r="G47" s="1476"/>
      <c r="H47" s="1448"/>
    </row>
    <row r="48" spans="1:8" ht="28.5">
      <c r="A48" s="1420"/>
      <c r="B48" s="1418" t="s">
        <v>6633</v>
      </c>
      <c r="C48" s="1385"/>
      <c r="D48" s="1741" t="s">
        <v>6629</v>
      </c>
      <c r="E48" s="1811">
        <v>2</v>
      </c>
      <c r="F48" s="2593"/>
      <c r="G48" s="1476"/>
      <c r="H48" s="1448"/>
    </row>
    <row r="49" spans="1:8">
      <c r="A49" s="1420"/>
      <c r="B49" s="1385" t="s">
        <v>6634</v>
      </c>
      <c r="C49" s="1385"/>
      <c r="D49" s="1741" t="s">
        <v>6629</v>
      </c>
      <c r="E49" s="1811">
        <v>3</v>
      </c>
      <c r="F49" s="2593"/>
      <c r="G49" s="1476"/>
      <c r="H49" s="1448"/>
    </row>
    <row r="50" spans="1:8">
      <c r="A50" s="1424" t="s">
        <v>7712</v>
      </c>
      <c r="B50" s="1415" t="s">
        <v>6636</v>
      </c>
      <c r="C50" s="1385"/>
      <c r="D50" s="1420" t="s">
        <v>369</v>
      </c>
      <c r="E50" s="1764">
        <v>1</v>
      </c>
      <c r="F50" s="2604"/>
      <c r="G50" s="1738">
        <f>E50*F50</f>
        <v>0</v>
      </c>
      <c r="H50" s="1448"/>
    </row>
    <row r="51" spans="1:8">
      <c r="A51" s="1420"/>
      <c r="B51" s="1385"/>
      <c r="C51" s="1385"/>
      <c r="D51" s="1420"/>
      <c r="E51" s="1764"/>
      <c r="F51" s="2605"/>
      <c r="G51" s="1738"/>
      <c r="H51" s="1448"/>
    </row>
    <row r="52" spans="1:8">
      <c r="A52" s="1421" t="s">
        <v>7713</v>
      </c>
      <c r="B52" s="1385" t="s">
        <v>6638</v>
      </c>
      <c r="C52" s="1385"/>
      <c r="D52" s="1420"/>
      <c r="E52" s="1764"/>
      <c r="F52" s="2645"/>
      <c r="G52" s="1476"/>
      <c r="H52" s="1448"/>
    </row>
    <row r="53" spans="1:8" ht="28.5">
      <c r="A53" s="1420"/>
      <c r="B53" s="1418" t="s">
        <v>6628</v>
      </c>
      <c r="C53" s="1385"/>
      <c r="D53" s="1741" t="s">
        <v>6629</v>
      </c>
      <c r="E53" s="1811">
        <v>1</v>
      </c>
      <c r="F53" s="2645"/>
      <c r="G53" s="1476"/>
      <c r="H53" s="1448"/>
    </row>
    <row r="54" spans="1:8">
      <c r="A54" s="1420"/>
      <c r="B54" s="1385" t="s">
        <v>6630</v>
      </c>
      <c r="C54" s="1385"/>
      <c r="D54" s="1741" t="s">
        <v>6629</v>
      </c>
      <c r="E54" s="1811">
        <v>1</v>
      </c>
      <c r="F54" s="2645"/>
      <c r="G54" s="1476"/>
      <c r="H54" s="1448"/>
    </row>
    <row r="55" spans="1:8">
      <c r="A55" s="1420"/>
      <c r="B55" s="1385" t="s">
        <v>6631</v>
      </c>
      <c r="C55" s="1385"/>
      <c r="D55" s="1741" t="s">
        <v>6629</v>
      </c>
      <c r="E55" s="1811">
        <v>3</v>
      </c>
      <c r="F55" s="2645"/>
      <c r="G55" s="1476"/>
      <c r="H55" s="1448"/>
    </row>
    <row r="56" spans="1:8">
      <c r="A56" s="1420"/>
      <c r="B56" s="1385" t="s">
        <v>6632</v>
      </c>
      <c r="C56" s="1385"/>
      <c r="D56" s="1741" t="s">
        <v>6629</v>
      </c>
      <c r="E56" s="1811">
        <v>2</v>
      </c>
      <c r="F56" s="2645"/>
      <c r="G56" s="1476"/>
      <c r="H56" s="1448"/>
    </row>
    <row r="57" spans="1:8" ht="28.5">
      <c r="A57" s="1420"/>
      <c r="B57" s="1418" t="s">
        <v>6633</v>
      </c>
      <c r="C57" s="1385"/>
      <c r="D57" s="1741" t="s">
        <v>6629</v>
      </c>
      <c r="E57" s="1811">
        <v>2</v>
      </c>
      <c r="F57" s="2593"/>
      <c r="G57" s="1476"/>
      <c r="H57" s="1448"/>
    </row>
    <row r="58" spans="1:8">
      <c r="A58" s="1420"/>
      <c r="B58" s="1385" t="s">
        <v>6639</v>
      </c>
      <c r="C58" s="1385"/>
      <c r="D58" s="1741" t="s">
        <v>6629</v>
      </c>
      <c r="E58" s="1811">
        <v>1</v>
      </c>
      <c r="F58" s="2593"/>
      <c r="G58" s="1476"/>
      <c r="H58" s="1448"/>
    </row>
    <row r="59" spans="1:8">
      <c r="A59" s="1420"/>
      <c r="B59" s="1385" t="s">
        <v>6634</v>
      </c>
      <c r="C59" s="1385"/>
      <c r="D59" s="1741" t="s">
        <v>6629</v>
      </c>
      <c r="E59" s="1811">
        <v>1</v>
      </c>
      <c r="F59" s="2593"/>
      <c r="G59" s="1476"/>
      <c r="H59" s="1448"/>
    </row>
    <row r="60" spans="1:8">
      <c r="A60" s="1424" t="s">
        <v>7714</v>
      </c>
      <c r="B60" s="1415" t="s">
        <v>6636</v>
      </c>
      <c r="C60" s="1385"/>
      <c r="D60" s="1420" t="s">
        <v>369</v>
      </c>
      <c r="E60" s="1764">
        <v>1</v>
      </c>
      <c r="F60" s="2604"/>
      <c r="G60" s="1738">
        <f t="shared" ref="G60:G66" si="2">E60*F60</f>
        <v>0</v>
      </c>
      <c r="H60" s="1448"/>
    </row>
    <row r="61" spans="1:8">
      <c r="A61" s="1420"/>
      <c r="B61" s="1385"/>
      <c r="C61" s="1385"/>
      <c r="D61" s="1420"/>
      <c r="E61" s="1764"/>
      <c r="F61" s="2605"/>
      <c r="G61" s="1738"/>
      <c r="H61" s="1448"/>
    </row>
    <row r="62" spans="1:8" ht="30.6" customHeight="1">
      <c r="A62" s="1424" t="s">
        <v>7715</v>
      </c>
      <c r="B62" s="1743" t="s">
        <v>6642</v>
      </c>
      <c r="C62" s="1596"/>
      <c r="D62" s="1596" t="s">
        <v>210</v>
      </c>
      <c r="E62" s="1760">
        <v>2</v>
      </c>
      <c r="F62" s="2604"/>
      <c r="G62" s="1738">
        <f t="shared" si="2"/>
        <v>0</v>
      </c>
      <c r="H62" s="1448"/>
    </row>
    <row r="63" spans="1:8">
      <c r="A63" s="1596"/>
      <c r="B63" s="1743"/>
      <c r="C63" s="1596"/>
      <c r="D63" s="1596"/>
      <c r="E63" s="1760"/>
      <c r="F63" s="2605"/>
      <c r="G63" s="1738"/>
      <c r="H63" s="1448"/>
    </row>
    <row r="64" spans="1:8" ht="120.6" customHeight="1">
      <c r="A64" s="1424" t="s">
        <v>7716</v>
      </c>
      <c r="B64" s="1744" t="s">
        <v>6644</v>
      </c>
      <c r="C64" s="1596"/>
      <c r="D64" s="1596" t="s">
        <v>210</v>
      </c>
      <c r="E64" s="1760">
        <v>1</v>
      </c>
      <c r="F64" s="2604"/>
      <c r="G64" s="1738">
        <f t="shared" si="2"/>
        <v>0</v>
      </c>
      <c r="H64" s="1448"/>
    </row>
    <row r="65" spans="1:8">
      <c r="A65" s="1596"/>
      <c r="B65" s="1744"/>
      <c r="C65" s="1596"/>
      <c r="D65" s="1596"/>
      <c r="E65" s="1760"/>
      <c r="F65" s="2605"/>
      <c r="G65" s="1738"/>
      <c r="H65" s="1448"/>
    </row>
    <row r="66" spans="1:8" ht="173.45" customHeight="1">
      <c r="A66" s="1424" t="s">
        <v>7717</v>
      </c>
      <c r="B66" s="1744" t="s">
        <v>6646</v>
      </c>
      <c r="C66" s="1420"/>
      <c r="D66" s="1420" t="s">
        <v>210</v>
      </c>
      <c r="E66" s="1760">
        <v>1</v>
      </c>
      <c r="F66" s="2604"/>
      <c r="G66" s="1738">
        <f t="shared" si="2"/>
        <v>0</v>
      </c>
      <c r="H66" s="1448"/>
    </row>
    <row r="67" spans="1:8">
      <c r="A67" s="1596"/>
      <c r="B67" s="1744"/>
      <c r="C67" s="1420"/>
      <c r="D67" s="1420"/>
      <c r="E67" s="1760"/>
      <c r="F67" s="1738"/>
      <c r="G67" s="1738"/>
      <c r="H67" s="1448"/>
    </row>
    <row r="68" spans="1:8" ht="28.9" customHeight="1">
      <c r="A68" s="1424" t="s">
        <v>7718</v>
      </c>
      <c r="B68" s="1600" t="s">
        <v>6648</v>
      </c>
      <c r="C68" s="1580"/>
      <c r="D68" s="1580" t="s">
        <v>369</v>
      </c>
      <c r="E68" s="3121" t="s">
        <v>6454</v>
      </c>
      <c r="F68" s="3122"/>
      <c r="G68" s="1738"/>
      <c r="H68" s="1448"/>
    </row>
    <row r="69" spans="1:8">
      <c r="A69" s="1596"/>
      <c r="B69" s="1600"/>
      <c r="C69" s="1580"/>
      <c r="D69" s="1580"/>
      <c r="E69" s="1597"/>
      <c r="F69" s="1738"/>
      <c r="G69" s="1738"/>
      <c r="H69" s="1448"/>
    </row>
    <row r="70" spans="1:8" ht="30.6" customHeight="1">
      <c r="A70" s="1424" t="s">
        <v>7719</v>
      </c>
      <c r="B70" s="1600" t="s">
        <v>6650</v>
      </c>
      <c r="C70" s="1580"/>
      <c r="D70" s="1580" t="s">
        <v>369</v>
      </c>
      <c r="E70" s="3121" t="s">
        <v>6454</v>
      </c>
      <c r="F70" s="3122"/>
      <c r="G70" s="1738"/>
      <c r="H70" s="1448"/>
    </row>
    <row r="71" spans="1:8">
      <c r="A71" s="1580"/>
      <c r="B71" s="1601"/>
      <c r="C71" s="1580"/>
      <c r="D71" s="1580"/>
      <c r="E71" s="1760"/>
      <c r="F71" s="1602"/>
      <c r="G71" s="1602"/>
      <c r="H71" s="1448"/>
    </row>
    <row r="72" spans="1:8" ht="28.15" customHeight="1" thickBot="1">
      <c r="A72" s="1344" t="s">
        <v>7584</v>
      </c>
      <c r="B72" s="1431" t="s">
        <v>6606</v>
      </c>
      <c r="C72" s="1432" t="s">
        <v>2978</v>
      </c>
      <c r="D72" s="1432"/>
      <c r="E72" s="1759"/>
      <c r="F72" s="1519"/>
      <c r="G72" s="1520">
        <f>SUM(G24:G70)</f>
        <v>0</v>
      </c>
      <c r="H72" s="1448"/>
    </row>
    <row r="73" spans="1:8" ht="15" thickTop="1">
      <c r="A73" s="1580"/>
      <c r="B73" s="1601"/>
      <c r="C73" s="1580"/>
      <c r="D73" s="1580"/>
      <c r="E73" s="1760"/>
      <c r="F73" s="1602"/>
      <c r="G73" s="1602"/>
      <c r="H73" s="1448"/>
    </row>
    <row r="74" spans="1:8">
      <c r="A74" s="1448"/>
      <c r="B74" s="1448"/>
      <c r="C74" s="1448"/>
      <c r="D74" s="1448"/>
      <c r="E74" s="1751"/>
      <c r="F74" s="1752"/>
      <c r="G74" s="1752"/>
    </row>
  </sheetData>
  <sheetProtection formatRows="0"/>
  <mergeCells count="3">
    <mergeCell ref="B18:C18"/>
    <mergeCell ref="E68:F68"/>
    <mergeCell ref="E70:F70"/>
  </mergeCells>
  <hyperlinks>
    <hyperlink ref="B45" r:id="rId1" tooltip="19&quot; ventilatorski sklop, 2x ventilator, z termostatom, 2HE" display="https://www.schrack.si/trgovina/mrezna-in-sat-oprema/mrezne-omare/pribor/ventilatorski-sklopi-19/ventilatorski-sklopi-19/19-ventilatorski-sklop-2x-ventilator-z-termostatom-2he-dlt24802.html"/>
    <hyperlink ref="B46" r:id="rId2" tooltip="19&quot; fiksna polica, 1HE, G=150mm, maks. 15kg, kov., RAL 7035" display="https://www.schrack.si/trgovina/mrezna-in-sat-oprema/mrezne-omare/pribor/police/fiksne-police-19/19-fiksna-polica-1he-g-150mm-maks-15kg-kov-ral-7035-dfs14815-c.html"/>
    <hyperlink ref="B54" r:id="rId3" tooltip="19&quot; ventilatorski sklop, 2x ventilator, z termostatom, 2HE" display="https://www.schrack.si/trgovina/mrezna-in-sat-oprema/mrezne-omare/pribor/ventilatorski-sklopi-19/ventilatorski-sklopi-19/19-ventilatorski-sklop-2x-ventilator-z-termostatom-2he-dlt24802.html"/>
    <hyperlink ref="B55" r:id="rId4" tooltip="19&quot; fiksna polica, 1HE, G=150mm, maks. 15kg, kov., RAL 7035" display="https://www.schrack.si/trgovina/mrezna-in-sat-oprema/mrezne-omare/pribor/police/fiksne-police-19/19-fiksna-polica-1he-g-150mm-maks-15kg-kov-ral-7035-dfs14815-c.html"/>
  </hyperlinks>
  <pageMargins left="0.7" right="0.7" top="0.75" bottom="0.75" header="0.3" footer="0.3"/>
  <pageSetup paperSize="9" scale="43" fitToHeight="0" orientation="portrait" horizontalDpi="4294967293" verticalDpi="4294967293" r:id="rId5"/>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9"/>
  <sheetViews>
    <sheetView view="pageBreakPreview" zoomScale="85" zoomScaleNormal="100" zoomScaleSheetLayoutView="85" workbookViewId="0">
      <selection activeCell="G30" sqref="G30"/>
    </sheetView>
  </sheetViews>
  <sheetFormatPr defaultColWidth="11" defaultRowHeight="14.25"/>
  <cols>
    <col min="1" max="1" width="13" style="1374" customWidth="1"/>
    <col min="2" max="2" width="71" style="1374" customWidth="1"/>
    <col min="3" max="3" width="14" style="1374" customWidth="1"/>
    <col min="4" max="4" width="11" style="1374"/>
    <col min="5" max="5" width="11" style="1762"/>
    <col min="6" max="6" width="14.42578125" style="1763" customWidth="1"/>
    <col min="7" max="7" width="18.28515625" style="1763" customWidth="1"/>
    <col min="8" max="16384" width="11" style="1374"/>
  </cols>
  <sheetData>
    <row r="1" spans="1:7">
      <c r="A1" s="1435" t="s">
        <v>8</v>
      </c>
      <c r="B1" s="1381" t="s">
        <v>9</v>
      </c>
      <c r="C1" s="1381"/>
      <c r="D1" s="1382"/>
      <c r="E1" s="1670"/>
      <c r="F1" s="1470"/>
      <c r="G1" s="1470"/>
    </row>
    <row r="2" spans="1:7">
      <c r="A2" s="1435" t="s">
        <v>130</v>
      </c>
      <c r="B2" s="491" t="str">
        <f>'NASLOVNA STRAN'!$C$30</f>
        <v>Gradnja stanovanjske soseske Dečkovo naselje - DN 10</v>
      </c>
      <c r="C2" s="1381"/>
      <c r="D2" s="1382"/>
      <c r="E2" s="1670"/>
      <c r="F2" s="1470"/>
      <c r="G2" s="1470"/>
    </row>
    <row r="3" spans="1:7">
      <c r="A3" s="1435" t="s">
        <v>131</v>
      </c>
      <c r="B3" s="1654">
        <f>'NASLOVNA STRAN'!$C$13</f>
        <v>0</v>
      </c>
      <c r="C3" s="1381"/>
      <c r="D3" s="1382"/>
      <c r="E3" s="1670"/>
      <c r="F3" s="1470"/>
      <c r="G3" s="1470"/>
    </row>
    <row r="4" spans="1:7">
      <c r="A4" s="1435"/>
      <c r="B4" s="1381"/>
      <c r="C4" s="1381"/>
      <c r="D4" s="1382"/>
      <c r="E4" s="1670"/>
      <c r="F4" s="1470"/>
      <c r="G4" s="1470"/>
    </row>
    <row r="5" spans="1:7">
      <c r="A5" s="1437" t="s">
        <v>72</v>
      </c>
      <c r="B5" s="1387" t="s">
        <v>6311</v>
      </c>
      <c r="C5" s="1387"/>
      <c r="D5" s="1388"/>
      <c r="E5" s="1671"/>
      <c r="F5" s="1471"/>
      <c r="G5" s="1471"/>
    </row>
    <row r="6" spans="1:7">
      <c r="A6" s="1435"/>
      <c r="B6" s="1381"/>
      <c r="C6" s="1381"/>
      <c r="D6" s="1382"/>
      <c r="E6" s="1557"/>
      <c r="F6" s="1384"/>
      <c r="G6" s="1384"/>
    </row>
    <row r="7" spans="1:7">
      <c r="A7" s="1437" t="s">
        <v>117</v>
      </c>
      <c r="B7" s="1387" t="s">
        <v>6651</v>
      </c>
      <c r="C7" s="1387"/>
      <c r="D7" s="1388"/>
      <c r="E7" s="1671"/>
      <c r="F7" s="1471"/>
      <c r="G7" s="1471"/>
    </row>
    <row r="8" spans="1:7">
      <c r="A8" s="1435"/>
      <c r="B8" s="1381"/>
      <c r="C8" s="1381"/>
      <c r="D8" s="1382"/>
      <c r="E8" s="1670"/>
      <c r="F8" s="1470"/>
      <c r="G8" s="1470"/>
    </row>
    <row r="9" spans="1:7">
      <c r="A9" s="1435"/>
      <c r="B9" s="1381"/>
      <c r="C9" s="1381"/>
      <c r="D9" s="1382"/>
      <c r="E9" s="1670"/>
      <c r="F9" s="1470"/>
      <c r="G9" s="1470"/>
    </row>
    <row r="10" spans="1:7" ht="42.75">
      <c r="A10" s="1439" t="s">
        <v>132</v>
      </c>
      <c r="B10" s="1392" t="s">
        <v>133</v>
      </c>
      <c r="C10" s="1393" t="s">
        <v>134</v>
      </c>
      <c r="D10" s="1394" t="s">
        <v>140</v>
      </c>
      <c r="E10" s="1672" t="s">
        <v>136</v>
      </c>
      <c r="F10" s="1472" t="s">
        <v>237</v>
      </c>
      <c r="G10" s="1472" t="s">
        <v>238</v>
      </c>
    </row>
    <row r="11" spans="1:7">
      <c r="A11" s="1381"/>
      <c r="B11" s="1381"/>
      <c r="C11" s="1381"/>
      <c r="D11" s="1382"/>
      <c r="E11" s="1673"/>
      <c r="F11" s="1473"/>
      <c r="G11" s="1473"/>
    </row>
    <row r="12" spans="1:7">
      <c r="A12" s="1442" t="s">
        <v>7585</v>
      </c>
      <c r="B12" s="1400" t="s">
        <v>4933</v>
      </c>
      <c r="C12" s="1400"/>
      <c r="D12" s="1401"/>
      <c r="E12" s="1674"/>
      <c r="F12" s="1474"/>
      <c r="G12" s="1474"/>
    </row>
    <row r="13" spans="1:7">
      <c r="A13" s="1444"/>
      <c r="B13" s="1405"/>
      <c r="C13" s="1405"/>
      <c r="D13" s="1406"/>
      <c r="E13" s="1675"/>
      <c r="F13" s="1475"/>
      <c r="G13" s="1475"/>
    </row>
    <row r="14" spans="1:7">
      <c r="A14" s="1409"/>
      <c r="B14" s="1410" t="s">
        <v>6652</v>
      </c>
      <c r="C14" s="1410"/>
      <c r="D14" s="1409"/>
      <c r="E14" s="1676"/>
      <c r="F14" s="1476"/>
      <c r="G14" s="1477"/>
    </row>
    <row r="15" spans="1:7">
      <c r="A15" s="1446"/>
      <c r="B15" s="1385" t="s">
        <v>3461</v>
      </c>
      <c r="C15" s="1385"/>
      <c r="D15" s="1415"/>
      <c r="E15" s="1677"/>
      <c r="F15" s="1478"/>
      <c r="G15" s="1478"/>
    </row>
    <row r="16" spans="1:7">
      <c r="A16" s="1446"/>
      <c r="B16" s="1418"/>
      <c r="C16" s="1419"/>
      <c r="D16" s="1415"/>
      <c r="E16" s="1677"/>
      <c r="F16" s="1478"/>
      <c r="G16" s="1478"/>
    </row>
    <row r="17" spans="1:8">
      <c r="A17" s="1446"/>
      <c r="B17" s="1418" t="s">
        <v>2299</v>
      </c>
      <c r="C17" s="1419"/>
      <c r="D17" s="1415"/>
      <c r="E17" s="1677"/>
      <c r="F17" s="1478"/>
      <c r="G17" s="1478"/>
    </row>
    <row r="18" spans="1:8" ht="51" customHeight="1">
      <c r="A18" s="1446"/>
      <c r="B18" s="3117" t="s">
        <v>3565</v>
      </c>
      <c r="C18" s="3118"/>
      <c r="D18" s="1415"/>
      <c r="E18" s="1677"/>
      <c r="F18" s="1478"/>
      <c r="G18" s="1478"/>
    </row>
    <row r="19" spans="1:8">
      <c r="A19" s="1448"/>
      <c r="B19" s="1448"/>
      <c r="C19" s="1448"/>
      <c r="D19" s="1448"/>
      <c r="E19" s="1751"/>
      <c r="F19" s="1752"/>
      <c r="G19" s="1752"/>
    </row>
    <row r="20" spans="1:8" ht="63.6" customHeight="1">
      <c r="A20" s="1448"/>
      <c r="B20" s="1606" t="s">
        <v>6653</v>
      </c>
      <c r="C20" s="1448"/>
      <c r="D20" s="1448"/>
      <c r="E20" s="1751"/>
      <c r="F20" s="1752"/>
      <c r="G20" s="1752"/>
    </row>
    <row r="21" spans="1:8">
      <c r="A21" s="1448"/>
      <c r="B21" s="1577"/>
      <c r="C21" s="1448"/>
      <c r="D21" s="1448"/>
      <c r="E21" s="1751"/>
      <c r="F21" s="1752"/>
      <c r="G21" s="1752"/>
    </row>
    <row r="22" spans="1:8">
      <c r="A22" s="1385"/>
      <c r="B22" s="1385"/>
      <c r="C22" s="1385"/>
      <c r="D22" s="1385"/>
      <c r="E22" s="1566"/>
      <c r="F22" s="1412"/>
      <c r="G22" s="1412"/>
      <c r="H22" s="1448"/>
    </row>
    <row r="23" spans="1:8">
      <c r="A23" s="1385"/>
      <c r="B23" s="1385"/>
      <c r="C23" s="1385"/>
      <c r="D23" s="1385"/>
      <c r="E23" s="1566"/>
      <c r="F23" s="1412"/>
      <c r="G23" s="1412"/>
      <c r="H23" s="1448"/>
    </row>
    <row r="24" spans="1:8">
      <c r="A24" s="1451" t="s">
        <v>7720</v>
      </c>
      <c r="B24" s="1614" t="s">
        <v>6655</v>
      </c>
      <c r="C24" s="1596"/>
      <c r="D24" s="1596"/>
      <c r="E24" s="1753"/>
      <c r="F24" s="1754"/>
      <c r="G24" s="1738"/>
      <c r="H24" s="1448"/>
    </row>
    <row r="25" spans="1:8">
      <c r="A25" s="1596"/>
      <c r="B25" s="1614" t="s">
        <v>6656</v>
      </c>
      <c r="C25" s="1596"/>
      <c r="D25" s="1596" t="s">
        <v>210</v>
      </c>
      <c r="E25" s="1755">
        <v>54</v>
      </c>
      <c r="F25" s="2612"/>
      <c r="G25" s="1738">
        <f>E25*F25</f>
        <v>0</v>
      </c>
      <c r="H25" s="1448"/>
    </row>
    <row r="26" spans="1:8">
      <c r="A26" s="1596"/>
      <c r="B26" s="1614" t="s">
        <v>6657</v>
      </c>
      <c r="C26" s="1596"/>
      <c r="D26" s="1596"/>
      <c r="E26" s="1755"/>
      <c r="F26" s="2606"/>
      <c r="G26" s="1602"/>
      <c r="H26" s="1448"/>
    </row>
    <row r="27" spans="1:8">
      <c r="A27" s="1596"/>
      <c r="B27" s="1614" t="s">
        <v>6658</v>
      </c>
      <c r="C27" s="1596"/>
      <c r="D27" s="1596"/>
      <c r="E27" s="1755"/>
      <c r="F27" s="2606"/>
      <c r="G27" s="1602"/>
      <c r="H27" s="1448"/>
    </row>
    <row r="28" spans="1:8">
      <c r="A28" s="1596"/>
      <c r="B28" s="1614"/>
      <c r="C28" s="1596"/>
      <c r="D28" s="1596"/>
      <c r="E28" s="1755"/>
      <c r="F28" s="2606"/>
      <c r="G28" s="1602"/>
      <c r="H28" s="1448"/>
    </row>
    <row r="29" spans="1:8">
      <c r="A29" s="1451" t="s">
        <v>7721</v>
      </c>
      <c r="B29" s="1614" t="s">
        <v>6660</v>
      </c>
      <c r="C29" s="1596"/>
      <c r="D29" s="1596" t="s">
        <v>3514</v>
      </c>
      <c r="E29" s="1755">
        <v>432</v>
      </c>
      <c r="F29" s="2612"/>
      <c r="G29" s="1738">
        <f>E29*F29</f>
        <v>0</v>
      </c>
      <c r="H29" s="1448"/>
    </row>
    <row r="30" spans="1:8">
      <c r="A30" s="1596"/>
      <c r="B30" s="1614"/>
      <c r="C30" s="1596"/>
      <c r="D30" s="1596"/>
      <c r="E30" s="1755"/>
      <c r="F30" s="2606"/>
      <c r="G30" s="1738"/>
      <c r="H30" s="1448"/>
    </row>
    <row r="31" spans="1:8">
      <c r="A31" s="1451" t="s">
        <v>7722</v>
      </c>
      <c r="B31" s="1614" t="s">
        <v>6662</v>
      </c>
      <c r="C31" s="1596"/>
      <c r="D31" s="1596" t="s">
        <v>3514</v>
      </c>
      <c r="E31" s="1755">
        <v>432</v>
      </c>
      <c r="F31" s="2612"/>
      <c r="G31" s="1738">
        <f>E31*F31</f>
        <v>0</v>
      </c>
      <c r="H31" s="1448"/>
    </row>
    <row r="32" spans="1:8">
      <c r="A32" s="1596"/>
      <c r="B32" s="1614"/>
      <c r="C32" s="1596"/>
      <c r="D32" s="1596"/>
      <c r="E32" s="1755"/>
      <c r="F32" s="1602"/>
      <c r="G32" s="1738"/>
      <c r="H32" s="1448"/>
    </row>
    <row r="33" spans="1:8">
      <c r="A33" s="1451" t="s">
        <v>7723</v>
      </c>
      <c r="B33" s="1614" t="s">
        <v>6664</v>
      </c>
      <c r="C33" s="1596"/>
      <c r="D33" s="1596" t="s">
        <v>369</v>
      </c>
      <c r="E33" s="3121" t="s">
        <v>6454</v>
      </c>
      <c r="F33" s="3122"/>
      <c r="G33" s="1738"/>
      <c r="H33" s="1448"/>
    </row>
    <row r="34" spans="1:8">
      <c r="A34" s="1596"/>
      <c r="B34" s="1614"/>
      <c r="C34" s="1596"/>
      <c r="D34" s="1596"/>
      <c r="E34" s="1756"/>
      <c r="F34" s="1602"/>
      <c r="G34" s="1738"/>
      <c r="H34" s="1448"/>
    </row>
    <row r="35" spans="1:8">
      <c r="A35" s="1451" t="s">
        <v>7724</v>
      </c>
      <c r="B35" s="1614" t="s">
        <v>6666</v>
      </c>
      <c r="C35" s="1596"/>
      <c r="D35" s="1596" t="s">
        <v>369</v>
      </c>
      <c r="E35" s="3121" t="s">
        <v>6454</v>
      </c>
      <c r="F35" s="3122"/>
      <c r="G35" s="1738"/>
      <c r="H35" s="1448"/>
    </row>
    <row r="36" spans="1:8">
      <c r="A36" s="1596"/>
      <c r="B36" s="1606"/>
      <c r="C36" s="1608"/>
      <c r="D36" s="1608"/>
      <c r="E36" s="1757"/>
      <c r="F36" s="1758"/>
      <c r="G36" s="1877"/>
      <c r="H36" s="1448"/>
    </row>
    <row r="37" spans="1:8" ht="25.15" customHeight="1" thickBot="1">
      <c r="A37" s="1344" t="s">
        <v>7585</v>
      </c>
      <c r="B37" s="1431" t="s">
        <v>6651</v>
      </c>
      <c r="C37" s="1432" t="s">
        <v>2978</v>
      </c>
      <c r="D37" s="1432"/>
      <c r="E37" s="1759"/>
      <c r="F37" s="1519"/>
      <c r="G37" s="1520">
        <f>SUM(G24:G36)</f>
        <v>0</v>
      </c>
      <c r="H37" s="1448"/>
    </row>
    <row r="38" spans="1:8" ht="15" thickTop="1">
      <c r="A38" s="1580"/>
      <c r="B38" s="1601"/>
      <c r="C38" s="1580"/>
      <c r="D38" s="1580"/>
      <c r="E38" s="1760"/>
      <c r="F38" s="1602"/>
      <c r="G38" s="1602"/>
      <c r="H38" s="1448"/>
    </row>
    <row r="39" spans="1:8">
      <c r="A39" s="1448"/>
      <c r="B39" s="1448"/>
      <c r="C39" s="1448"/>
      <c r="D39" s="1448"/>
      <c r="E39" s="1751"/>
      <c r="F39" s="1752"/>
      <c r="G39" s="1752"/>
    </row>
  </sheetData>
  <sheetProtection formatRows="0"/>
  <mergeCells count="3">
    <mergeCell ref="B18:C18"/>
    <mergeCell ref="E33:F33"/>
    <mergeCell ref="E35:F35"/>
  </mergeCells>
  <pageMargins left="0.7" right="0.7" top="0.75" bottom="0.75" header="0.3" footer="0.3"/>
  <pageSetup paperSize="9" scale="45" fitToHeight="0" orientation="portrait" horizontalDpi="4294967293"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54"/>
  <sheetViews>
    <sheetView view="pageBreakPreview" zoomScale="85" zoomScaleNormal="100" zoomScaleSheetLayoutView="85" workbookViewId="0">
      <selection activeCell="G26" sqref="G26"/>
    </sheetView>
  </sheetViews>
  <sheetFormatPr defaultColWidth="11" defaultRowHeight="14.25"/>
  <cols>
    <col min="1" max="1" width="14" style="1374" customWidth="1"/>
    <col min="2" max="2" width="74.42578125" style="1374" customWidth="1"/>
    <col min="3" max="3" width="14" style="1374" customWidth="1"/>
    <col min="4" max="4" width="11" style="1374"/>
    <col min="5" max="5" width="11" style="1762"/>
    <col min="6" max="6" width="14.28515625" style="1763" customWidth="1"/>
    <col min="7" max="7" width="20.42578125" style="1763" customWidth="1"/>
    <col min="8" max="16384" width="11" style="1374"/>
  </cols>
  <sheetData>
    <row r="1" spans="1:7">
      <c r="A1" s="1435" t="s">
        <v>8</v>
      </c>
      <c r="B1" s="1381" t="s">
        <v>9</v>
      </c>
      <c r="C1" s="1381"/>
      <c r="D1" s="1382"/>
      <c r="E1" s="1670"/>
      <c r="F1" s="1470"/>
      <c r="G1" s="1470"/>
    </row>
    <row r="2" spans="1:7">
      <c r="A2" s="1435" t="s">
        <v>130</v>
      </c>
      <c r="B2" s="491" t="str">
        <f>'NASLOVNA STRAN'!$C$30</f>
        <v>Gradnja stanovanjske soseske Dečkovo naselje - DN 10</v>
      </c>
      <c r="C2" s="1381"/>
      <c r="D2" s="1382"/>
      <c r="E2" s="1670"/>
      <c r="F2" s="1470"/>
      <c r="G2" s="1470"/>
    </row>
    <row r="3" spans="1:7">
      <c r="A3" s="1435" t="s">
        <v>131</v>
      </c>
      <c r="B3" s="1654">
        <f>'NASLOVNA STRAN'!$C$13</f>
        <v>0</v>
      </c>
      <c r="C3" s="1381"/>
      <c r="D3" s="1382"/>
      <c r="E3" s="1670"/>
      <c r="F3" s="1470"/>
      <c r="G3" s="1470"/>
    </row>
    <row r="4" spans="1:7">
      <c r="A4" s="1435"/>
      <c r="B4" s="1381"/>
      <c r="C4" s="1381"/>
      <c r="D4" s="1382"/>
      <c r="E4" s="1670"/>
      <c r="F4" s="1470"/>
      <c r="G4" s="1470"/>
    </row>
    <row r="5" spans="1:7">
      <c r="A5" s="1437" t="s">
        <v>72</v>
      </c>
      <c r="B5" s="1387" t="s">
        <v>6311</v>
      </c>
      <c r="C5" s="1387"/>
      <c r="D5" s="1388"/>
      <c r="E5" s="1671"/>
      <c r="F5" s="1471"/>
      <c r="G5" s="1471"/>
    </row>
    <row r="6" spans="1:7">
      <c r="A6" s="1435"/>
      <c r="B6" s="1381"/>
      <c r="C6" s="1381"/>
      <c r="D6" s="1382"/>
      <c r="E6" s="1557"/>
      <c r="F6" s="1384"/>
      <c r="G6" s="1384"/>
    </row>
    <row r="7" spans="1:7">
      <c r="A7" s="1437" t="s">
        <v>118</v>
      </c>
      <c r="B7" s="1387" t="s">
        <v>6667</v>
      </c>
      <c r="C7" s="1387"/>
      <c r="D7" s="1388"/>
      <c r="E7" s="1671"/>
      <c r="F7" s="1471"/>
      <c r="G7" s="1471"/>
    </row>
    <row r="8" spans="1:7">
      <c r="A8" s="1435"/>
      <c r="B8" s="1381"/>
      <c r="C8" s="1381"/>
      <c r="D8" s="1382"/>
      <c r="E8" s="1670"/>
      <c r="F8" s="1470"/>
      <c r="G8" s="1470"/>
    </row>
    <row r="9" spans="1:7">
      <c r="A9" s="1435"/>
      <c r="B9" s="1381"/>
      <c r="C9" s="1381"/>
      <c r="D9" s="1382"/>
      <c r="E9" s="1670"/>
      <c r="F9" s="1470"/>
      <c r="G9" s="1470"/>
    </row>
    <row r="10" spans="1:7" ht="42.75">
      <c r="A10" s="1439" t="s">
        <v>132</v>
      </c>
      <c r="B10" s="1392" t="s">
        <v>133</v>
      </c>
      <c r="C10" s="1393" t="s">
        <v>134</v>
      </c>
      <c r="D10" s="1394" t="s">
        <v>140</v>
      </c>
      <c r="E10" s="1672" t="s">
        <v>136</v>
      </c>
      <c r="F10" s="1472" t="s">
        <v>237</v>
      </c>
      <c r="G10" s="1472" t="s">
        <v>238</v>
      </c>
    </row>
    <row r="11" spans="1:7">
      <c r="A11" s="1381"/>
      <c r="B11" s="1381"/>
      <c r="C11" s="1381"/>
      <c r="D11" s="1382"/>
      <c r="E11" s="1673"/>
      <c r="F11" s="1473"/>
      <c r="G11" s="1473"/>
    </row>
    <row r="12" spans="1:7">
      <c r="A12" s="1442" t="s">
        <v>7586</v>
      </c>
      <c r="B12" s="1400" t="s">
        <v>4933</v>
      </c>
      <c r="C12" s="1400"/>
      <c r="D12" s="1401"/>
      <c r="E12" s="1674"/>
      <c r="F12" s="1474"/>
      <c r="G12" s="1474"/>
    </row>
    <row r="13" spans="1:7">
      <c r="A13" s="1444"/>
      <c r="B13" s="1405"/>
      <c r="C13" s="1405"/>
      <c r="D13" s="1406"/>
      <c r="E13" s="1675"/>
      <c r="F13" s="1475"/>
      <c r="G13" s="1475"/>
    </row>
    <row r="14" spans="1:7">
      <c r="A14" s="1409"/>
      <c r="B14" s="1410" t="s">
        <v>6668</v>
      </c>
      <c r="C14" s="1410"/>
      <c r="D14" s="1409"/>
      <c r="E14" s="1676"/>
      <c r="F14" s="1476"/>
      <c r="G14" s="1477"/>
    </row>
    <row r="15" spans="1:7">
      <c r="A15" s="1446"/>
      <c r="B15" s="1385" t="s">
        <v>3461</v>
      </c>
      <c r="C15" s="1385"/>
      <c r="D15" s="1415"/>
      <c r="E15" s="1677"/>
      <c r="F15" s="1478"/>
      <c r="G15" s="1478"/>
    </row>
    <row r="16" spans="1:7">
      <c r="A16" s="1446"/>
      <c r="B16" s="1418"/>
      <c r="C16" s="1419"/>
      <c r="D16" s="1415"/>
      <c r="E16" s="1677"/>
      <c r="F16" s="1478"/>
      <c r="G16" s="1478"/>
    </row>
    <row r="17" spans="1:8">
      <c r="A17" s="1446"/>
      <c r="B17" s="1418" t="s">
        <v>2299</v>
      </c>
      <c r="C17" s="1419"/>
      <c r="D17" s="1415"/>
      <c r="E17" s="1677"/>
      <c r="F17" s="1478"/>
      <c r="G17" s="1478"/>
    </row>
    <row r="18" spans="1:8" ht="33" customHeight="1">
      <c r="A18" s="1656"/>
      <c r="B18" s="3117" t="s">
        <v>3565</v>
      </c>
      <c r="C18" s="3118"/>
      <c r="D18" s="1415"/>
      <c r="E18" s="1677"/>
      <c r="F18" s="1478"/>
      <c r="G18" s="1478"/>
    </row>
    <row r="19" spans="1:8">
      <c r="A19" s="1448"/>
      <c r="B19" s="1448"/>
      <c r="C19" s="1448"/>
      <c r="D19" s="1448"/>
      <c r="E19" s="1751"/>
      <c r="F19" s="1752"/>
      <c r="G19" s="1752"/>
    </row>
    <row r="20" spans="1:8">
      <c r="A20" s="1448"/>
      <c r="B20" s="1606"/>
      <c r="C20" s="1448"/>
      <c r="D20" s="1448"/>
      <c r="E20" s="1751"/>
      <c r="F20" s="1752"/>
      <c r="G20" s="1752"/>
    </row>
    <row r="21" spans="1:8">
      <c r="A21" s="1448"/>
      <c r="B21" s="1593" t="s">
        <v>6669</v>
      </c>
      <c r="C21" s="1448"/>
      <c r="D21" s="1448"/>
      <c r="E21" s="1751"/>
      <c r="F21" s="1752"/>
      <c r="G21" s="1752"/>
    </row>
    <row r="22" spans="1:8" ht="71.25">
      <c r="A22" s="1424" t="s">
        <v>7725</v>
      </c>
      <c r="B22" s="1590" t="s">
        <v>6671</v>
      </c>
      <c r="C22" s="1587"/>
      <c r="D22" s="1420" t="s">
        <v>210</v>
      </c>
      <c r="E22" s="1764">
        <v>2</v>
      </c>
      <c r="F22" s="2592"/>
      <c r="G22" s="1476">
        <f>E22*F22</f>
        <v>0</v>
      </c>
      <c r="H22" s="1448"/>
    </row>
    <row r="23" spans="1:8">
      <c r="A23" s="1640"/>
      <c r="B23" s="1590"/>
      <c r="C23" s="1587"/>
      <c r="D23" s="1420"/>
      <c r="E23" s="1764"/>
      <c r="F23" s="2593"/>
      <c r="G23" s="1476"/>
      <c r="H23" s="1448"/>
    </row>
    <row r="24" spans="1:8" ht="71.25">
      <c r="A24" s="1424" t="s">
        <v>7726</v>
      </c>
      <c r="B24" s="1590" t="s">
        <v>6673</v>
      </c>
      <c r="C24" s="1587"/>
      <c r="D24" s="1420" t="s">
        <v>210</v>
      </c>
      <c r="E24" s="1764">
        <v>2</v>
      </c>
      <c r="F24" s="2592"/>
      <c r="G24" s="1476">
        <f t="shared" ref="G24:G38" si="0">E24*F24</f>
        <v>0</v>
      </c>
      <c r="H24" s="1448"/>
    </row>
    <row r="25" spans="1:8">
      <c r="A25" s="1640"/>
      <c r="B25" s="1590"/>
      <c r="C25" s="1587"/>
      <c r="D25" s="1420"/>
      <c r="E25" s="1764"/>
      <c r="F25" s="2593"/>
      <c r="G25" s="1476"/>
      <c r="H25" s="1448"/>
    </row>
    <row r="26" spans="1:8" ht="42.75">
      <c r="A26" s="1424" t="s">
        <v>7727</v>
      </c>
      <c r="B26" s="1590" t="s">
        <v>6675</v>
      </c>
      <c r="C26" s="1587"/>
      <c r="D26" s="1420" t="s">
        <v>210</v>
      </c>
      <c r="E26" s="1764">
        <v>8</v>
      </c>
      <c r="F26" s="2592"/>
      <c r="G26" s="1476">
        <f t="shared" si="0"/>
        <v>0</v>
      </c>
      <c r="H26" s="1448"/>
    </row>
    <row r="27" spans="1:8">
      <c r="A27" s="1640"/>
      <c r="B27" s="1590"/>
      <c r="C27" s="1587"/>
      <c r="D27" s="1420"/>
      <c r="E27" s="1764"/>
      <c r="F27" s="2593"/>
      <c r="G27" s="1476"/>
      <c r="H27" s="1448"/>
    </row>
    <row r="28" spans="1:8">
      <c r="A28" s="1424" t="s">
        <v>7728</v>
      </c>
      <c r="B28" s="1590" t="s">
        <v>6677</v>
      </c>
      <c r="C28" s="1587"/>
      <c r="D28" s="1420" t="s">
        <v>210</v>
      </c>
      <c r="E28" s="1764">
        <v>6</v>
      </c>
      <c r="F28" s="2592"/>
      <c r="G28" s="1476">
        <f t="shared" si="0"/>
        <v>0</v>
      </c>
      <c r="H28" s="1448"/>
    </row>
    <row r="29" spans="1:8">
      <c r="A29" s="1640"/>
      <c r="B29" s="1590"/>
      <c r="C29" s="1587"/>
      <c r="D29" s="1420"/>
      <c r="E29" s="1764"/>
      <c r="F29" s="2593"/>
      <c r="G29" s="1476"/>
      <c r="H29" s="1448"/>
    </row>
    <row r="30" spans="1:8" ht="71.25">
      <c r="A30" s="1424" t="s">
        <v>7729</v>
      </c>
      <c r="B30" s="1590" t="s">
        <v>6679</v>
      </c>
      <c r="C30" s="1587"/>
      <c r="D30" s="1420" t="s">
        <v>210</v>
      </c>
      <c r="E30" s="1764">
        <v>2</v>
      </c>
      <c r="F30" s="2592"/>
      <c r="G30" s="1476">
        <f t="shared" si="0"/>
        <v>0</v>
      </c>
      <c r="H30" s="1448"/>
    </row>
    <row r="31" spans="1:8">
      <c r="A31" s="1640"/>
      <c r="B31" s="1590"/>
      <c r="C31" s="1587"/>
      <c r="D31" s="1420"/>
      <c r="E31" s="1764"/>
      <c r="F31" s="2593"/>
      <c r="G31" s="1476"/>
      <c r="H31" s="1448"/>
    </row>
    <row r="32" spans="1:8" ht="28.5">
      <c r="A32" s="1424" t="s">
        <v>7730</v>
      </c>
      <c r="B32" s="1590" t="s">
        <v>6681</v>
      </c>
      <c r="C32" s="1587"/>
      <c r="D32" s="1420" t="s">
        <v>210</v>
      </c>
      <c r="E32" s="1764">
        <v>2</v>
      </c>
      <c r="F32" s="2592"/>
      <c r="G32" s="1476">
        <f t="shared" si="0"/>
        <v>0</v>
      </c>
      <c r="H32" s="1448"/>
    </row>
    <row r="33" spans="1:8">
      <c r="A33" s="1640"/>
      <c r="B33" s="1590"/>
      <c r="C33" s="1587"/>
      <c r="D33" s="1420"/>
      <c r="E33" s="1764"/>
      <c r="F33" s="2593"/>
      <c r="G33" s="1476"/>
      <c r="H33" s="1448"/>
    </row>
    <row r="34" spans="1:8">
      <c r="A34" s="1424" t="s">
        <v>7731</v>
      </c>
      <c r="B34" s="1590" t="s">
        <v>6683</v>
      </c>
      <c r="C34" s="1587"/>
      <c r="D34" s="1420" t="s">
        <v>210</v>
      </c>
      <c r="E34" s="1764">
        <v>4</v>
      </c>
      <c r="F34" s="2592"/>
      <c r="G34" s="1476">
        <f t="shared" si="0"/>
        <v>0</v>
      </c>
      <c r="H34" s="1448"/>
    </row>
    <row r="35" spans="1:8">
      <c r="A35" s="1640"/>
      <c r="B35" s="1590"/>
      <c r="C35" s="1587"/>
      <c r="D35" s="1420"/>
      <c r="E35" s="1764"/>
      <c r="F35" s="2593"/>
      <c r="G35" s="1476"/>
      <c r="H35" s="1448"/>
    </row>
    <row r="36" spans="1:8">
      <c r="A36" s="1424" t="s">
        <v>7732</v>
      </c>
      <c r="B36" s="1590" t="s">
        <v>6685</v>
      </c>
      <c r="C36" s="1587"/>
      <c r="D36" s="1420" t="s">
        <v>210</v>
      </c>
      <c r="E36" s="1764">
        <v>4</v>
      </c>
      <c r="F36" s="2592"/>
      <c r="G36" s="1476">
        <f t="shared" si="0"/>
        <v>0</v>
      </c>
      <c r="H36" s="1448"/>
    </row>
    <row r="37" spans="1:8">
      <c r="A37" s="1640"/>
      <c r="B37" s="1590"/>
      <c r="C37" s="1587"/>
      <c r="D37" s="1420"/>
      <c r="E37" s="1764"/>
      <c r="F37" s="2593"/>
      <c r="G37" s="1476"/>
      <c r="H37" s="1448"/>
    </row>
    <row r="38" spans="1:8">
      <c r="A38" s="1424" t="s">
        <v>7733</v>
      </c>
      <c r="B38" s="1627" t="s">
        <v>6687</v>
      </c>
      <c r="C38" s="1385"/>
      <c r="D38" s="1420" t="s">
        <v>354</v>
      </c>
      <c r="E38" s="1607">
        <v>220</v>
      </c>
      <c r="F38" s="2592"/>
      <c r="G38" s="1476">
        <f t="shared" si="0"/>
        <v>0</v>
      </c>
      <c r="H38" s="1448"/>
    </row>
    <row r="39" spans="1:8">
      <c r="A39" s="1640"/>
      <c r="B39" s="1765"/>
      <c r="C39" s="1587"/>
      <c r="D39" s="1420"/>
      <c r="E39" s="1764"/>
      <c r="F39" s="2593"/>
      <c r="G39" s="1476"/>
      <c r="H39" s="1448"/>
    </row>
    <row r="40" spans="1:8">
      <c r="A40" s="1640"/>
      <c r="B40" s="1766" t="s">
        <v>6688</v>
      </c>
      <c r="C40" s="1587"/>
      <c r="D40" s="1420"/>
      <c r="E40" s="1764"/>
      <c r="F40" s="2593"/>
      <c r="G40" s="1476"/>
      <c r="H40" s="1448"/>
    </row>
    <row r="41" spans="1:8" ht="99.75">
      <c r="A41" s="1424" t="s">
        <v>7734</v>
      </c>
      <c r="B41" s="1590" t="s">
        <v>6690</v>
      </c>
      <c r="C41" s="1587"/>
      <c r="D41" s="1420" t="s">
        <v>210</v>
      </c>
      <c r="E41" s="1764">
        <v>10</v>
      </c>
      <c r="F41" s="2592"/>
      <c r="G41" s="1476">
        <f t="shared" ref="G41:G47" si="1">E41*F41</f>
        <v>0</v>
      </c>
      <c r="H41" s="1448"/>
    </row>
    <row r="42" spans="1:8">
      <c r="A42" s="1640"/>
      <c r="B42" s="1590"/>
      <c r="C42" s="1587"/>
      <c r="D42" s="1420"/>
      <c r="E42" s="1764"/>
      <c r="F42" s="2593"/>
      <c r="G42" s="1476"/>
      <c r="H42" s="1448"/>
    </row>
    <row r="43" spans="1:8" ht="99.75">
      <c r="A43" s="1424" t="s">
        <v>7735</v>
      </c>
      <c r="B43" s="1590" t="s">
        <v>6692</v>
      </c>
      <c r="C43" s="1587"/>
      <c r="D43" s="1420" t="s">
        <v>210</v>
      </c>
      <c r="E43" s="1764">
        <v>26</v>
      </c>
      <c r="F43" s="2592"/>
      <c r="G43" s="1476">
        <f t="shared" si="1"/>
        <v>0</v>
      </c>
      <c r="H43" s="1448"/>
    </row>
    <row r="44" spans="1:8">
      <c r="A44" s="1640"/>
      <c r="B44" s="1590"/>
      <c r="C44" s="1587"/>
      <c r="D44" s="1420"/>
      <c r="E44" s="1764"/>
      <c r="F44" s="2593"/>
      <c r="G44" s="1476"/>
      <c r="H44" s="1448"/>
    </row>
    <row r="45" spans="1:8">
      <c r="A45" s="1424" t="s">
        <v>7736</v>
      </c>
      <c r="B45" s="1590" t="s">
        <v>6694</v>
      </c>
      <c r="C45" s="1587"/>
      <c r="D45" s="1420" t="s">
        <v>210</v>
      </c>
      <c r="E45" s="1764">
        <f>2*26</f>
        <v>52</v>
      </c>
      <c r="F45" s="2592"/>
      <c r="G45" s="1476">
        <f t="shared" si="1"/>
        <v>0</v>
      </c>
      <c r="H45" s="1448"/>
    </row>
    <row r="46" spans="1:8">
      <c r="A46" s="1640"/>
      <c r="B46" s="1590"/>
      <c r="C46" s="1587"/>
      <c r="D46" s="1420"/>
      <c r="E46" s="1764"/>
      <c r="F46" s="2593"/>
      <c r="G46" s="1476"/>
      <c r="H46" s="1448"/>
    </row>
    <row r="47" spans="1:8">
      <c r="A47" s="1424" t="s">
        <v>7737</v>
      </c>
      <c r="B47" s="1767" t="s">
        <v>6696</v>
      </c>
      <c r="C47" s="1768"/>
      <c r="D47" s="1629" t="s">
        <v>210</v>
      </c>
      <c r="E47" s="1769">
        <v>2</v>
      </c>
      <c r="F47" s="2592"/>
      <c r="G47" s="1476">
        <f t="shared" si="1"/>
        <v>0</v>
      </c>
      <c r="H47" s="1448"/>
    </row>
    <row r="48" spans="1:8">
      <c r="A48" s="1640"/>
      <c r="B48" s="1767"/>
      <c r="C48" s="1768"/>
      <c r="D48" s="1629"/>
      <c r="E48" s="1769"/>
      <c r="F48" s="1476"/>
      <c r="G48" s="1476"/>
      <c r="H48" s="1448"/>
    </row>
    <row r="49" spans="1:8" ht="57">
      <c r="A49" s="1421" t="s">
        <v>7738</v>
      </c>
      <c r="B49" s="1590" t="s">
        <v>6698</v>
      </c>
      <c r="C49" s="1588"/>
      <c r="D49" s="1420" t="s">
        <v>369</v>
      </c>
      <c r="E49" s="3121" t="s">
        <v>6454</v>
      </c>
      <c r="F49" s="3122"/>
      <c r="G49" s="1476"/>
      <c r="H49" s="1448"/>
    </row>
    <row r="50" spans="1:8">
      <c r="A50" s="1385"/>
      <c r="B50" s="1385"/>
      <c r="C50" s="1385"/>
      <c r="D50" s="1385"/>
      <c r="E50" s="1566"/>
      <c r="F50" s="1412"/>
      <c r="G50" s="1412"/>
      <c r="H50" s="1448"/>
    </row>
    <row r="51" spans="1:8" ht="22.15" customHeight="1" thickBot="1">
      <c r="A51" s="1344" t="s">
        <v>7586</v>
      </c>
      <c r="B51" s="1431" t="s">
        <v>6667</v>
      </c>
      <c r="C51" s="1432" t="s">
        <v>2978</v>
      </c>
      <c r="D51" s="1432"/>
      <c r="E51" s="1759"/>
      <c r="F51" s="1519"/>
      <c r="G51" s="1520">
        <f>SUM(G22:G49)</f>
        <v>0</v>
      </c>
      <c r="H51" s="1448"/>
    </row>
    <row r="52" spans="1:8" ht="15" thickTop="1">
      <c r="A52" s="1580"/>
      <c r="B52" s="1601"/>
      <c r="C52" s="1580"/>
      <c r="D52" s="1580"/>
      <c r="E52" s="1760"/>
      <c r="F52" s="1602"/>
      <c r="G52" s="1602"/>
      <c r="H52" s="1448"/>
    </row>
    <row r="53" spans="1:8">
      <c r="A53" s="1448"/>
      <c r="B53" s="1448"/>
      <c r="C53" s="1448"/>
      <c r="D53" s="1448"/>
      <c r="E53" s="1751"/>
      <c r="F53" s="1752"/>
      <c r="G53" s="1752"/>
    </row>
    <row r="54" spans="1:8">
      <c r="A54" s="1448"/>
      <c r="B54" s="1448"/>
      <c r="C54" s="1448"/>
      <c r="D54" s="1448"/>
      <c r="E54" s="1751"/>
      <c r="F54" s="1752"/>
      <c r="G54" s="1752"/>
    </row>
  </sheetData>
  <sheetProtection formatRows="0"/>
  <mergeCells count="2">
    <mergeCell ref="B18:C18"/>
    <mergeCell ref="E49:F49"/>
  </mergeCells>
  <pageMargins left="0.7" right="0.7" top="0.75" bottom="0.75" header="0.3" footer="0.3"/>
  <pageSetup paperSize="9" scale="45" fitToHeight="0" orientation="portrait" horizontalDpi="4294967293"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72"/>
  <sheetViews>
    <sheetView view="pageBreakPreview" zoomScale="85" zoomScaleNormal="100" zoomScaleSheetLayoutView="85" workbookViewId="0">
      <selection activeCell="G21" sqref="G21"/>
    </sheetView>
  </sheetViews>
  <sheetFormatPr defaultColWidth="11" defaultRowHeight="14.25"/>
  <cols>
    <col min="1" max="1" width="15.85546875" style="1374" customWidth="1"/>
    <col min="2" max="2" width="71" style="1374" customWidth="1"/>
    <col min="3" max="3" width="14" style="1374" customWidth="1"/>
    <col min="4" max="4" width="11" style="1374"/>
    <col min="5" max="5" width="11" style="1575"/>
    <col min="6" max="6" width="17.42578125" style="1763" customWidth="1"/>
    <col min="7" max="7" width="18.28515625" style="1763" customWidth="1"/>
    <col min="8" max="16384" width="11" style="1374"/>
  </cols>
  <sheetData>
    <row r="1" spans="1:7">
      <c r="A1" s="1435" t="s">
        <v>8</v>
      </c>
      <c r="B1" s="1381" t="s">
        <v>9</v>
      </c>
      <c r="C1" s="1381"/>
      <c r="D1" s="1382"/>
      <c r="E1" s="1557"/>
      <c r="F1" s="1470"/>
      <c r="G1" s="1470"/>
    </row>
    <row r="2" spans="1:7">
      <c r="A2" s="1435" t="s">
        <v>130</v>
      </c>
      <c r="B2" s="491" t="str">
        <f>'NASLOVNA STRAN'!$C$30</f>
        <v>Gradnja stanovanjske soseske Dečkovo naselje - DN 10</v>
      </c>
      <c r="C2" s="1381"/>
      <c r="D2" s="1382"/>
      <c r="E2" s="1557"/>
      <c r="F2" s="1470"/>
      <c r="G2" s="1470"/>
    </row>
    <row r="3" spans="1:7">
      <c r="A3" s="1435" t="s">
        <v>131</v>
      </c>
      <c r="B3" s="1654">
        <f>'NASLOVNA STRAN'!$C$13</f>
        <v>0</v>
      </c>
      <c r="C3" s="1381"/>
      <c r="D3" s="1382"/>
      <c r="E3" s="1557"/>
      <c r="F3" s="1470"/>
      <c r="G3" s="1470"/>
    </row>
    <row r="4" spans="1:7">
      <c r="A4" s="1435"/>
      <c r="B4" s="1381"/>
      <c r="C4" s="1381"/>
      <c r="D4" s="1382"/>
      <c r="E4" s="1557"/>
      <c r="F4" s="1470"/>
      <c r="G4" s="1470"/>
    </row>
    <row r="5" spans="1:7">
      <c r="A5" s="1437" t="s">
        <v>72</v>
      </c>
      <c r="B5" s="1387" t="s">
        <v>6311</v>
      </c>
      <c r="C5" s="1387"/>
      <c r="D5" s="1388"/>
      <c r="E5" s="1558"/>
      <c r="F5" s="1471"/>
      <c r="G5" s="1471"/>
    </row>
    <row r="6" spans="1:7">
      <c r="A6" s="1435"/>
      <c r="B6" s="1381"/>
      <c r="C6" s="1381"/>
      <c r="D6" s="1382"/>
      <c r="E6" s="1557"/>
      <c r="F6" s="1384"/>
      <c r="G6" s="1384"/>
    </row>
    <row r="7" spans="1:7">
      <c r="A7" s="1437" t="s">
        <v>119</v>
      </c>
      <c r="B7" s="1387" t="s">
        <v>6699</v>
      </c>
      <c r="C7" s="1387"/>
      <c r="D7" s="1388"/>
      <c r="E7" s="1558"/>
      <c r="F7" s="1471"/>
      <c r="G7" s="1471"/>
    </row>
    <row r="8" spans="1:7">
      <c r="A8" s="1435"/>
      <c r="B8" s="1381"/>
      <c r="C8" s="1381"/>
      <c r="D8" s="1382"/>
      <c r="E8" s="1557"/>
      <c r="F8" s="1470"/>
      <c r="G8" s="1470"/>
    </row>
    <row r="9" spans="1:7">
      <c r="A9" s="1435"/>
      <c r="B9" s="1381"/>
      <c r="C9" s="1381"/>
      <c r="D9" s="1382"/>
      <c r="E9" s="1557"/>
      <c r="F9" s="1470"/>
      <c r="G9" s="1470"/>
    </row>
    <row r="10" spans="1:7" ht="42.75">
      <c r="A10" s="1439" t="s">
        <v>132</v>
      </c>
      <c r="B10" s="1392" t="s">
        <v>133</v>
      </c>
      <c r="C10" s="1393" t="s">
        <v>134</v>
      </c>
      <c r="D10" s="1394" t="s">
        <v>140</v>
      </c>
      <c r="E10" s="1559" t="s">
        <v>136</v>
      </c>
      <c r="F10" s="1472" t="s">
        <v>237</v>
      </c>
      <c r="G10" s="1472" t="s">
        <v>238</v>
      </c>
    </row>
    <row r="11" spans="1:7">
      <c r="A11" s="1381"/>
      <c r="B11" s="1381"/>
      <c r="C11" s="1381"/>
      <c r="D11" s="1382"/>
      <c r="E11" s="1560"/>
      <c r="F11" s="1473"/>
      <c r="G11" s="1473"/>
    </row>
    <row r="12" spans="1:7">
      <c r="A12" s="1442" t="s">
        <v>7587</v>
      </c>
      <c r="B12" s="1400" t="s">
        <v>4933</v>
      </c>
      <c r="C12" s="1400"/>
      <c r="D12" s="1401"/>
      <c r="E12" s="1561"/>
      <c r="F12" s="1474"/>
      <c r="G12" s="1474"/>
    </row>
    <row r="13" spans="1:7">
      <c r="A13" s="1444"/>
      <c r="B13" s="1405"/>
      <c r="C13" s="1405"/>
      <c r="D13" s="1406"/>
      <c r="E13" s="1562"/>
      <c r="F13" s="1475"/>
      <c r="G13" s="1475"/>
    </row>
    <row r="14" spans="1:7">
      <c r="A14" s="1409"/>
      <c r="B14" s="1410" t="s">
        <v>67</v>
      </c>
      <c r="C14" s="1410"/>
      <c r="D14" s="1409"/>
      <c r="E14" s="1563"/>
      <c r="F14" s="1476"/>
      <c r="G14" s="1477"/>
    </row>
    <row r="15" spans="1:7">
      <c r="A15" s="1446"/>
      <c r="B15" s="1385" t="s">
        <v>3461</v>
      </c>
      <c r="C15" s="1385"/>
      <c r="D15" s="1415"/>
      <c r="E15" s="1564"/>
      <c r="F15" s="1478"/>
      <c r="G15" s="1478"/>
    </row>
    <row r="16" spans="1:7">
      <c r="A16" s="1446"/>
      <c r="B16" s="1418"/>
      <c r="C16" s="1419"/>
      <c r="D16" s="1415"/>
      <c r="E16" s="1564"/>
      <c r="F16" s="1478"/>
      <c r="G16" s="1478"/>
    </row>
    <row r="17" spans="1:7">
      <c r="A17" s="1446"/>
      <c r="B17" s="1418" t="s">
        <v>2299</v>
      </c>
      <c r="C17" s="1419"/>
      <c r="D17" s="1415"/>
      <c r="E17" s="1564"/>
      <c r="F17" s="1478"/>
      <c r="G17" s="1478"/>
    </row>
    <row r="18" spans="1:7" ht="48" customHeight="1">
      <c r="A18" s="1656"/>
      <c r="B18" s="3117" t="s">
        <v>3565</v>
      </c>
      <c r="C18" s="3118"/>
      <c r="D18" s="1415"/>
      <c r="E18" s="1564"/>
      <c r="F18" s="1478"/>
      <c r="G18" s="1478"/>
    </row>
    <row r="19" spans="1:7">
      <c r="A19" s="1448"/>
      <c r="B19" s="1448"/>
      <c r="C19" s="1448"/>
      <c r="D19" s="1448"/>
      <c r="E19" s="1565"/>
      <c r="F19" s="1752"/>
      <c r="G19" s="1752"/>
    </row>
    <row r="20" spans="1:7">
      <c r="A20" s="1448"/>
      <c r="B20" s="1606"/>
      <c r="C20" s="1448"/>
      <c r="D20" s="1448"/>
      <c r="E20" s="1565"/>
      <c r="F20" s="1752"/>
      <c r="G20" s="1752"/>
    </row>
    <row r="21" spans="1:7" ht="213.75">
      <c r="A21" s="1424" t="s">
        <v>7739</v>
      </c>
      <c r="B21" s="1502" t="s">
        <v>6701</v>
      </c>
      <c r="C21" s="1489"/>
      <c r="D21" s="1489" t="s">
        <v>210</v>
      </c>
      <c r="E21" s="1668">
        <v>1</v>
      </c>
      <c r="F21" s="2610"/>
      <c r="G21" s="1879">
        <f>E21*F21</f>
        <v>0</v>
      </c>
    </row>
    <row r="22" spans="1:7">
      <c r="A22" s="1503"/>
      <c r="B22" s="1502"/>
      <c r="C22" s="1489"/>
      <c r="D22" s="1489"/>
      <c r="E22" s="1668"/>
      <c r="F22" s="2611"/>
      <c r="G22" s="1879"/>
    </row>
    <row r="23" spans="1:7" ht="28.5">
      <c r="A23" s="1424" t="s">
        <v>7740</v>
      </c>
      <c r="B23" s="1631" t="s">
        <v>6703</v>
      </c>
      <c r="C23" s="1489"/>
      <c r="D23" s="1489" t="s">
        <v>210</v>
      </c>
      <c r="E23" s="1668">
        <v>1</v>
      </c>
      <c r="F23" s="2610"/>
      <c r="G23" s="1879">
        <f>E23*F23</f>
        <v>0</v>
      </c>
    </row>
    <row r="24" spans="1:7">
      <c r="A24" s="1503"/>
      <c r="B24" s="1502"/>
      <c r="C24" s="1489"/>
      <c r="D24" s="1489"/>
      <c r="E24" s="1668"/>
      <c r="F24" s="2611"/>
      <c r="G24" s="1879"/>
    </row>
    <row r="25" spans="1:7" ht="28.5">
      <c r="A25" s="1424" t="s">
        <v>7741</v>
      </c>
      <c r="B25" s="1502" t="s">
        <v>6705</v>
      </c>
      <c r="C25" s="1489"/>
      <c r="D25" s="1489" t="s">
        <v>210</v>
      </c>
      <c r="E25" s="1668">
        <v>1</v>
      </c>
      <c r="F25" s="2610"/>
      <c r="G25" s="1879">
        <f>E25*F25</f>
        <v>0</v>
      </c>
    </row>
    <row r="26" spans="1:7">
      <c r="A26" s="1503"/>
      <c r="B26" s="1502"/>
      <c r="C26" s="1489"/>
      <c r="D26" s="1489"/>
      <c r="E26" s="1668"/>
      <c r="F26" s="2611"/>
      <c r="G26" s="1879"/>
    </row>
    <row r="27" spans="1:7">
      <c r="A27" s="1424" t="s">
        <v>7742</v>
      </c>
      <c r="B27" s="1502" t="s">
        <v>6707</v>
      </c>
      <c r="C27" s="1489"/>
      <c r="D27" s="1489" t="s">
        <v>210</v>
      </c>
      <c r="E27" s="1668">
        <v>1</v>
      </c>
      <c r="F27" s="2610"/>
      <c r="G27" s="1879">
        <f>E27*F27</f>
        <v>0</v>
      </c>
    </row>
    <row r="28" spans="1:7">
      <c r="A28" s="1503"/>
      <c r="B28" s="1502"/>
      <c r="C28" s="1489"/>
      <c r="D28" s="1489"/>
      <c r="E28" s="1668"/>
      <c r="F28" s="2611"/>
      <c r="G28" s="1879"/>
    </row>
    <row r="29" spans="1:7">
      <c r="A29" s="1424" t="s">
        <v>7743</v>
      </c>
      <c r="B29" s="1502" t="s">
        <v>6709</v>
      </c>
      <c r="C29" s="1489"/>
      <c r="D29" s="1489" t="s">
        <v>210</v>
      </c>
      <c r="E29" s="1668">
        <v>45</v>
      </c>
      <c r="F29" s="2610"/>
      <c r="G29" s="1879">
        <f>E29*F29</f>
        <v>0</v>
      </c>
    </row>
    <row r="30" spans="1:7">
      <c r="A30" s="2312"/>
      <c r="B30" s="2313"/>
      <c r="C30" s="2314"/>
      <c r="D30" s="2314"/>
      <c r="E30" s="2359"/>
      <c r="F30" s="2613"/>
      <c r="G30" s="1879"/>
    </row>
    <row r="31" spans="1:7">
      <c r="A31" s="2248" t="s">
        <v>7744</v>
      </c>
      <c r="B31" s="2313" t="s">
        <v>6711</v>
      </c>
      <c r="C31" s="2314"/>
      <c r="D31" s="2314" t="s">
        <v>210</v>
      </c>
      <c r="E31" s="2359">
        <v>0</v>
      </c>
      <c r="F31" s="2613"/>
      <c r="G31" s="1879"/>
    </row>
    <row r="32" spans="1:7">
      <c r="A32" s="1503"/>
      <c r="B32" s="1502"/>
      <c r="C32" s="1489"/>
      <c r="D32" s="1489"/>
      <c r="E32" s="1668"/>
      <c r="F32" s="2611"/>
      <c r="G32" s="1879"/>
    </row>
    <row r="33" spans="1:7">
      <c r="A33" s="1424" t="s">
        <v>7745</v>
      </c>
      <c r="B33" s="1502" t="s">
        <v>6713</v>
      </c>
      <c r="C33" s="1489"/>
      <c r="D33" s="1489" t="s">
        <v>210</v>
      </c>
      <c r="E33" s="1668">
        <v>14</v>
      </c>
      <c r="F33" s="2610"/>
      <c r="G33" s="1879">
        <f>E33*F33</f>
        <v>0</v>
      </c>
    </row>
    <row r="34" spans="1:7">
      <c r="A34" s="1503"/>
      <c r="B34" s="1502"/>
      <c r="C34" s="1454"/>
      <c r="D34" s="1454"/>
      <c r="E34" s="1668"/>
      <c r="F34" s="2611"/>
      <c r="G34" s="1879"/>
    </row>
    <row r="35" spans="1:7">
      <c r="A35" s="1424" t="s">
        <v>7746</v>
      </c>
      <c r="B35" s="1502" t="s">
        <v>6715</v>
      </c>
      <c r="C35" s="1454"/>
      <c r="D35" s="1454" t="s">
        <v>210</v>
      </c>
      <c r="E35" s="1668">
        <v>43</v>
      </c>
      <c r="F35" s="2610"/>
      <c r="G35" s="1879">
        <f>E35*F35</f>
        <v>0</v>
      </c>
    </row>
    <row r="36" spans="1:7">
      <c r="A36" s="1632"/>
      <c r="B36" s="1633"/>
      <c r="C36" s="1634"/>
      <c r="D36" s="1634"/>
      <c r="E36" s="1770"/>
      <c r="F36" s="2611"/>
      <c r="G36" s="1879"/>
    </row>
    <row r="37" spans="1:7">
      <c r="A37" s="1424" t="s">
        <v>7747</v>
      </c>
      <c r="B37" s="1633" t="s">
        <v>6717</v>
      </c>
      <c r="C37" s="1489"/>
      <c r="D37" s="1489" t="s">
        <v>210</v>
      </c>
      <c r="E37" s="1668">
        <v>10</v>
      </c>
      <c r="F37" s="2610"/>
      <c r="G37" s="1879">
        <f>E37*F37</f>
        <v>0</v>
      </c>
    </row>
    <row r="38" spans="1:7">
      <c r="A38" s="1503"/>
      <c r="B38" s="1635"/>
      <c r="C38" s="1489"/>
      <c r="D38" s="1489"/>
      <c r="E38" s="1668"/>
      <c r="F38" s="2611"/>
      <c r="G38" s="1879"/>
    </row>
    <row r="39" spans="1:7" ht="42.75">
      <c r="A39" s="2248" t="s">
        <v>7748</v>
      </c>
      <c r="B39" s="2336" t="s">
        <v>6719</v>
      </c>
      <c r="C39" s="2314"/>
      <c r="D39" s="2314" t="s">
        <v>210</v>
      </c>
      <c r="E39" s="2359">
        <v>0</v>
      </c>
      <c r="F39" s="2613"/>
      <c r="G39" s="1879"/>
    </row>
    <row r="40" spans="1:7">
      <c r="A40" s="1503"/>
      <c r="B40" s="1636"/>
      <c r="C40" s="1489"/>
      <c r="D40" s="1489"/>
      <c r="E40" s="1668"/>
      <c r="F40" s="2611"/>
      <c r="G40" s="1879"/>
    </row>
    <row r="41" spans="1:7" ht="42.75">
      <c r="A41" s="1424" t="s">
        <v>7749</v>
      </c>
      <c r="B41" s="1636" t="s">
        <v>6721</v>
      </c>
      <c r="C41" s="1489"/>
      <c r="D41" s="1489" t="s">
        <v>210</v>
      </c>
      <c r="E41" s="1668">
        <v>10</v>
      </c>
      <c r="F41" s="2610"/>
      <c r="G41" s="1879">
        <f>E41*F41</f>
        <v>0</v>
      </c>
    </row>
    <row r="42" spans="1:7">
      <c r="A42" s="1503"/>
      <c r="B42" s="1636"/>
      <c r="C42" s="1489"/>
      <c r="D42" s="1489"/>
      <c r="E42" s="1668"/>
      <c r="F42" s="2611"/>
      <c r="G42" s="1879"/>
    </row>
    <row r="43" spans="1:7" ht="28.5">
      <c r="A43" s="1424" t="s">
        <v>7750</v>
      </c>
      <c r="B43" s="1633" t="s">
        <v>6723</v>
      </c>
      <c r="C43" s="1489"/>
      <c r="D43" s="1489" t="s">
        <v>210</v>
      </c>
      <c r="E43" s="1668">
        <v>24</v>
      </c>
      <c r="F43" s="2610"/>
      <c r="G43" s="1879">
        <f>E43*F43</f>
        <v>0</v>
      </c>
    </row>
    <row r="44" spans="1:7">
      <c r="A44" s="1503"/>
      <c r="B44" s="1636"/>
      <c r="C44" s="1489"/>
      <c r="D44" s="1489"/>
      <c r="E44" s="1668"/>
      <c r="F44" s="2611"/>
      <c r="G44" s="1879"/>
    </row>
    <row r="45" spans="1:7">
      <c r="A45" s="1424" t="s">
        <v>7751</v>
      </c>
      <c r="B45" s="1635" t="s">
        <v>6725</v>
      </c>
      <c r="C45" s="1489"/>
      <c r="D45" s="1489" t="s">
        <v>210</v>
      </c>
      <c r="E45" s="1668">
        <v>43</v>
      </c>
      <c r="F45" s="2610"/>
      <c r="G45" s="1879">
        <f>E45*F45</f>
        <v>0</v>
      </c>
    </row>
    <row r="46" spans="1:7">
      <c r="A46" s="1503"/>
      <c r="B46" s="1636"/>
      <c r="C46" s="1489"/>
      <c r="D46" s="1489"/>
      <c r="E46" s="1668"/>
      <c r="F46" s="2611"/>
      <c r="G46" s="1879"/>
    </row>
    <row r="47" spans="1:7" ht="57">
      <c r="A47" s="1424" t="s">
        <v>7752</v>
      </c>
      <c r="B47" s="1636" t="s">
        <v>6727</v>
      </c>
      <c r="C47" s="1489"/>
      <c r="D47" s="1489" t="s">
        <v>210</v>
      </c>
      <c r="E47" s="1668">
        <v>3</v>
      </c>
      <c r="F47" s="2610"/>
      <c r="G47" s="1879">
        <f>E47*F47</f>
        <v>0</v>
      </c>
    </row>
    <row r="48" spans="1:7">
      <c r="A48" s="1503"/>
      <c r="B48" s="1636"/>
      <c r="C48" s="1489"/>
      <c r="D48" s="1489"/>
      <c r="E48" s="1668"/>
      <c r="F48" s="2611"/>
      <c r="G48" s="1879"/>
    </row>
    <row r="49" spans="1:8">
      <c r="A49" s="1424" t="s">
        <v>7753</v>
      </c>
      <c r="B49" s="1636" t="s">
        <v>6729</v>
      </c>
      <c r="C49" s="1489"/>
      <c r="D49" s="1489" t="s">
        <v>3514</v>
      </c>
      <c r="E49" s="1668">
        <v>330</v>
      </c>
      <c r="F49" s="2610"/>
      <c r="G49" s="1879">
        <f>E49*F49</f>
        <v>0</v>
      </c>
    </row>
    <row r="50" spans="1:8">
      <c r="A50" s="1503"/>
      <c r="B50" s="1635"/>
      <c r="C50" s="1489"/>
      <c r="D50" s="1489"/>
      <c r="E50" s="1668"/>
      <c r="F50" s="2611"/>
      <c r="G50" s="1879"/>
    </row>
    <row r="51" spans="1:8">
      <c r="A51" s="1424" t="s">
        <v>7754</v>
      </c>
      <c r="B51" s="1633" t="s">
        <v>6731</v>
      </c>
      <c r="C51" s="1489"/>
      <c r="D51" s="1489" t="s">
        <v>3514</v>
      </c>
      <c r="E51" s="1668">
        <v>100</v>
      </c>
      <c r="F51" s="2610"/>
      <c r="G51" s="1879">
        <f>E51*F51</f>
        <v>0</v>
      </c>
    </row>
    <row r="52" spans="1:8">
      <c r="A52" s="1503"/>
      <c r="B52" s="1635"/>
      <c r="C52" s="1489"/>
      <c r="D52" s="1489"/>
      <c r="E52" s="1668"/>
      <c r="F52" s="2611"/>
      <c r="G52" s="1879"/>
    </row>
    <row r="53" spans="1:8">
      <c r="A53" s="1424" t="s">
        <v>7755</v>
      </c>
      <c r="B53" s="1633" t="s">
        <v>6733</v>
      </c>
      <c r="C53" s="1634"/>
      <c r="D53" s="1634" t="s">
        <v>3514</v>
      </c>
      <c r="E53" s="1770">
        <v>20</v>
      </c>
      <c r="F53" s="2610"/>
      <c r="G53" s="1879">
        <f>E53*F53</f>
        <v>0</v>
      </c>
    </row>
    <row r="54" spans="1:8">
      <c r="A54" s="1632"/>
      <c r="B54" s="1636"/>
      <c r="C54" s="1634"/>
      <c r="D54" s="1634"/>
      <c r="E54" s="1770"/>
      <c r="F54" s="2611"/>
      <c r="G54" s="1879"/>
    </row>
    <row r="55" spans="1:8">
      <c r="A55" s="2248" t="s">
        <v>7756</v>
      </c>
      <c r="B55" s="2309" t="s">
        <v>6735</v>
      </c>
      <c r="C55" s="2334"/>
      <c r="D55" s="2334" t="s">
        <v>210</v>
      </c>
      <c r="E55" s="2358">
        <v>0</v>
      </c>
      <c r="F55" s="2611"/>
      <c r="G55" s="1879"/>
    </row>
    <row r="56" spans="1:8">
      <c r="A56" s="1503"/>
      <c r="B56" s="1502"/>
      <c r="C56" s="1489"/>
      <c r="D56" s="1489"/>
      <c r="E56" s="1668"/>
      <c r="F56" s="2611"/>
      <c r="G56" s="1879"/>
    </row>
    <row r="57" spans="1:8" ht="28.5">
      <c r="A57" s="1424" t="s">
        <v>7757</v>
      </c>
      <c r="B57" s="1502" t="s">
        <v>6737</v>
      </c>
      <c r="C57" s="1638"/>
      <c r="D57" s="1638" t="s">
        <v>3514</v>
      </c>
      <c r="E57" s="1770">
        <v>430</v>
      </c>
      <c r="F57" s="2610"/>
      <c r="G57" s="1879">
        <f>E57*F57</f>
        <v>0</v>
      </c>
    </row>
    <row r="58" spans="1:8">
      <c r="A58" s="1503"/>
      <c r="B58" s="1502"/>
      <c r="C58" s="1489"/>
      <c r="D58" s="1489"/>
      <c r="E58" s="1770"/>
      <c r="F58" s="2611"/>
      <c r="G58" s="1879"/>
    </row>
    <row r="59" spans="1:8">
      <c r="A59" s="1424" t="s">
        <v>7758</v>
      </c>
      <c r="B59" s="1502" t="s">
        <v>6739</v>
      </c>
      <c r="C59" s="1489"/>
      <c r="D59" s="1489" t="s">
        <v>3514</v>
      </c>
      <c r="E59" s="1668">
        <v>20</v>
      </c>
      <c r="F59" s="2610"/>
      <c r="G59" s="1879">
        <f>E59*F59</f>
        <v>0</v>
      </c>
    </row>
    <row r="60" spans="1:8">
      <c r="A60" s="1632"/>
      <c r="B60" s="1502"/>
      <c r="C60" s="1489"/>
      <c r="D60" s="1489"/>
      <c r="E60" s="1770"/>
      <c r="F60" s="2611"/>
      <c r="G60" s="1879"/>
    </row>
    <row r="61" spans="1:8">
      <c r="A61" s="1424" t="s">
        <v>7759</v>
      </c>
      <c r="B61" s="1502" t="s">
        <v>6964</v>
      </c>
      <c r="C61" s="1489"/>
      <c r="D61" s="1489" t="s">
        <v>1748</v>
      </c>
      <c r="E61" s="1770">
        <v>5</v>
      </c>
      <c r="F61" s="2610"/>
      <c r="G61" s="1879">
        <f>E61*F61</f>
        <v>0</v>
      </c>
    </row>
    <row r="62" spans="1:8">
      <c r="A62" s="1632"/>
      <c r="B62" s="1502"/>
      <c r="C62" s="1489"/>
      <c r="D62" s="1489"/>
      <c r="E62" s="1770"/>
      <c r="F62" s="1879"/>
      <c r="G62" s="1879"/>
    </row>
    <row r="63" spans="1:8">
      <c r="A63" s="1421" t="s">
        <v>7760</v>
      </c>
      <c r="B63" s="1502" t="s">
        <v>6743</v>
      </c>
      <c r="C63" s="1489"/>
      <c r="D63" s="1489" t="s">
        <v>369</v>
      </c>
      <c r="E63" s="3121" t="s">
        <v>6454</v>
      </c>
      <c r="F63" s="3122"/>
      <c r="G63" s="1879"/>
      <c r="H63" s="1448"/>
    </row>
    <row r="64" spans="1:8">
      <c r="A64" s="1632"/>
      <c r="B64" s="1502"/>
      <c r="C64" s="1489"/>
      <c r="D64" s="1489"/>
      <c r="E64" s="1455"/>
      <c r="F64" s="1879"/>
      <c r="G64" s="1879"/>
      <c r="H64" s="1448"/>
    </row>
    <row r="65" spans="1:8" ht="28.5">
      <c r="A65" s="1421" t="s">
        <v>7761</v>
      </c>
      <c r="B65" s="1639" t="s">
        <v>6745</v>
      </c>
      <c r="C65" s="1420"/>
      <c r="D65" s="1420" t="s">
        <v>369</v>
      </c>
      <c r="E65" s="3121" t="s">
        <v>6454</v>
      </c>
      <c r="F65" s="3122"/>
      <c r="G65" s="1477"/>
      <c r="H65" s="1448"/>
    </row>
    <row r="66" spans="1:8">
      <c r="A66" s="1425"/>
      <c r="B66" s="1639"/>
      <c r="C66" s="1420"/>
      <c r="D66" s="1420"/>
      <c r="E66" s="1455"/>
      <c r="F66" s="1476"/>
      <c r="G66" s="1477"/>
      <c r="H66" s="1448"/>
    </row>
    <row r="67" spans="1:8" ht="28.5">
      <c r="A67" s="1421" t="s">
        <v>7762</v>
      </c>
      <c r="B67" s="1639" t="s">
        <v>6747</v>
      </c>
      <c r="C67" s="1420"/>
      <c r="D67" s="1420" t="s">
        <v>369</v>
      </c>
      <c r="E67" s="3121" t="s">
        <v>6454</v>
      </c>
      <c r="F67" s="3122"/>
      <c r="G67" s="1477"/>
      <c r="H67" s="1448"/>
    </row>
    <row r="68" spans="1:8">
      <c r="A68" s="1425"/>
      <c r="B68" s="1639"/>
      <c r="C68" s="1420"/>
      <c r="D68" s="1420"/>
      <c r="E68" s="1455"/>
      <c r="F68" s="1476"/>
      <c r="G68" s="1477"/>
      <c r="H68" s="1448"/>
    </row>
    <row r="69" spans="1:8" ht="42.75">
      <c r="A69" s="1421" t="s">
        <v>7763</v>
      </c>
      <c r="B69" s="1639" t="s">
        <v>6749</v>
      </c>
      <c r="C69" s="1420"/>
      <c r="D69" s="1420" t="s">
        <v>369</v>
      </c>
      <c r="E69" s="3121" t="s">
        <v>6454</v>
      </c>
      <c r="F69" s="3122"/>
      <c r="G69" s="1477"/>
      <c r="H69" s="1448"/>
    </row>
    <row r="70" spans="1:8">
      <c r="A70" s="1640"/>
      <c r="B70" s="1590"/>
      <c r="C70" s="1587"/>
      <c r="D70" s="1588"/>
      <c r="E70" s="1771"/>
      <c r="F70" s="1589"/>
      <c r="G70" s="1589"/>
      <c r="H70" s="1448"/>
    </row>
    <row r="71" spans="1:8" ht="25.9" customHeight="1" thickBot="1">
      <c r="A71" s="1344" t="s">
        <v>7587</v>
      </c>
      <c r="B71" s="1431" t="s">
        <v>6699</v>
      </c>
      <c r="C71" s="1432" t="s">
        <v>2978</v>
      </c>
      <c r="D71" s="1432"/>
      <c r="E71" s="1572"/>
      <c r="F71" s="1519"/>
      <c r="G71" s="1520">
        <f>SUM(G21:G69)</f>
        <v>0</v>
      </c>
      <c r="H71" s="1448"/>
    </row>
    <row r="72" spans="1:8" ht="15" thickTop="1">
      <c r="A72" s="1448"/>
      <c r="B72" s="1448"/>
      <c r="C72" s="1448"/>
      <c r="D72" s="1448"/>
      <c r="E72" s="1565"/>
      <c r="F72" s="1752"/>
      <c r="G72" s="1752"/>
    </row>
  </sheetData>
  <sheetProtection formatRows="0"/>
  <protectedRanges>
    <protectedRange sqref="B23" name="Cena_C25_1_1_1_2_1_1_1_1"/>
    <protectedRange sqref="B25" name="Cena_C25_1_1_1_2_1_2_1_1"/>
    <protectedRange sqref="B35" name="Cena_C34_1_1_1_2_1_1_1_1"/>
    <protectedRange sqref="B43" name="Cena_C82_1_1_1_2_1_1_1_1"/>
  </protectedRanges>
  <mergeCells count="5">
    <mergeCell ref="B18:C18"/>
    <mergeCell ref="E63:F63"/>
    <mergeCell ref="E65:F65"/>
    <mergeCell ref="E67:F67"/>
    <mergeCell ref="E69:F69"/>
  </mergeCells>
  <pageMargins left="0.7" right="0.7" top="0.75" bottom="0.75" header="0.3" footer="0.3"/>
  <pageSetup paperSize="9" scale="45" fitToHeight="0" orientation="portrait" horizontalDpi="4294967293"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3"/>
  <sheetViews>
    <sheetView view="pageBreakPreview" zoomScale="85" zoomScaleNormal="100" zoomScaleSheetLayoutView="85" workbookViewId="0">
      <selection activeCell="G29" sqref="G29"/>
    </sheetView>
  </sheetViews>
  <sheetFormatPr defaultColWidth="11" defaultRowHeight="14.25"/>
  <cols>
    <col min="1" max="1" width="13" style="1374" customWidth="1"/>
    <col min="2" max="2" width="71" style="1374" customWidth="1"/>
    <col min="3" max="3" width="14" style="1374" customWidth="1"/>
    <col min="4" max="4" width="11" style="1374"/>
    <col min="5" max="5" width="11" style="1575"/>
    <col min="6" max="6" width="22.140625" style="1763" customWidth="1"/>
    <col min="7" max="7" width="18.85546875" style="1763" customWidth="1"/>
    <col min="8" max="16384" width="11" style="1374"/>
  </cols>
  <sheetData>
    <row r="1" spans="1:7">
      <c r="A1" s="1435" t="s">
        <v>8</v>
      </c>
      <c r="B1" s="1381" t="s">
        <v>9</v>
      </c>
      <c r="C1" s="1381"/>
      <c r="D1" s="1382"/>
      <c r="E1" s="1557"/>
      <c r="F1" s="1470"/>
      <c r="G1" s="1470"/>
    </row>
    <row r="2" spans="1:7">
      <c r="A2" s="1435" t="s">
        <v>130</v>
      </c>
      <c r="B2" s="491" t="str">
        <f>'NASLOVNA STRAN'!$C$30</f>
        <v>Gradnja stanovanjske soseske Dečkovo naselje - DN 10</v>
      </c>
      <c r="C2" s="1381"/>
      <c r="D2" s="1382"/>
      <c r="E2" s="1557"/>
      <c r="F2" s="1470"/>
      <c r="G2" s="1470"/>
    </row>
    <row r="3" spans="1:7">
      <c r="A3" s="1435" t="s">
        <v>131</v>
      </c>
      <c r="B3" s="1654">
        <f>'NASLOVNA STRAN'!$C$13</f>
        <v>0</v>
      </c>
      <c r="C3" s="1381"/>
      <c r="D3" s="1382"/>
      <c r="E3" s="1557"/>
      <c r="F3" s="1470"/>
      <c r="G3" s="1470"/>
    </row>
    <row r="4" spans="1:7">
      <c r="A4" s="1435"/>
      <c r="B4" s="1381"/>
      <c r="C4" s="1381"/>
      <c r="D4" s="1382"/>
      <c r="E4" s="1557"/>
      <c r="F4" s="1470"/>
      <c r="G4" s="1470"/>
    </row>
    <row r="5" spans="1:7">
      <c r="A5" s="1437" t="s">
        <v>72</v>
      </c>
      <c r="B5" s="1387" t="s">
        <v>6311</v>
      </c>
      <c r="C5" s="1387"/>
      <c r="D5" s="1388"/>
      <c r="E5" s="1558"/>
      <c r="F5" s="1471"/>
      <c r="G5" s="1471"/>
    </row>
    <row r="6" spans="1:7">
      <c r="A6" s="1435"/>
      <c r="B6" s="1381"/>
      <c r="C6" s="1381"/>
      <c r="D6" s="1382"/>
      <c r="E6" s="1557"/>
      <c r="F6" s="1384"/>
      <c r="G6" s="1384"/>
    </row>
    <row r="7" spans="1:7">
      <c r="A7" s="1437" t="s">
        <v>120</v>
      </c>
      <c r="B7" s="1387" t="s">
        <v>6750</v>
      </c>
      <c r="C7" s="1387"/>
      <c r="D7" s="1388"/>
      <c r="E7" s="1558"/>
      <c r="F7" s="1471"/>
      <c r="G7" s="1471"/>
    </row>
    <row r="8" spans="1:7">
      <c r="A8" s="1435"/>
      <c r="B8" s="1381"/>
      <c r="C8" s="1381"/>
      <c r="D8" s="1382"/>
      <c r="E8" s="1557"/>
      <c r="F8" s="1470"/>
      <c r="G8" s="1470"/>
    </row>
    <row r="9" spans="1:7">
      <c r="A9" s="1435"/>
      <c r="B9" s="1381"/>
      <c r="C9" s="1381"/>
      <c r="D9" s="1382"/>
      <c r="E9" s="1557"/>
      <c r="F9" s="1470"/>
      <c r="G9" s="1470"/>
    </row>
    <row r="10" spans="1:7" ht="42.75">
      <c r="A10" s="1439" t="s">
        <v>132</v>
      </c>
      <c r="B10" s="1392" t="s">
        <v>133</v>
      </c>
      <c r="C10" s="1393" t="s">
        <v>134</v>
      </c>
      <c r="D10" s="1394" t="s">
        <v>140</v>
      </c>
      <c r="E10" s="1559" t="s">
        <v>136</v>
      </c>
      <c r="F10" s="1472" t="s">
        <v>237</v>
      </c>
      <c r="G10" s="1472" t="s">
        <v>238</v>
      </c>
    </row>
    <row r="11" spans="1:7">
      <c r="A11" s="1381"/>
      <c r="B11" s="1381"/>
      <c r="C11" s="1381"/>
      <c r="D11" s="1382"/>
      <c r="E11" s="1560"/>
      <c r="F11" s="1473"/>
      <c r="G11" s="1473"/>
    </row>
    <row r="12" spans="1:7">
      <c r="A12" s="1442" t="s">
        <v>7588</v>
      </c>
      <c r="B12" s="1400" t="s">
        <v>4933</v>
      </c>
      <c r="C12" s="1400"/>
      <c r="D12" s="1401"/>
      <c r="E12" s="1561"/>
      <c r="F12" s="1474"/>
      <c r="G12" s="1474"/>
    </row>
    <row r="13" spans="1:7">
      <c r="A13" s="1444"/>
      <c r="B13" s="1405"/>
      <c r="C13" s="1405"/>
      <c r="D13" s="1406"/>
      <c r="E13" s="1562"/>
      <c r="F13" s="1475"/>
      <c r="G13" s="1475"/>
    </row>
    <row r="14" spans="1:7">
      <c r="A14" s="1409"/>
      <c r="B14" s="1410" t="s">
        <v>69</v>
      </c>
      <c r="C14" s="1410"/>
      <c r="D14" s="1409"/>
      <c r="E14" s="1563"/>
      <c r="F14" s="1476"/>
      <c r="G14" s="1477"/>
    </row>
    <row r="15" spans="1:7">
      <c r="A15" s="1446"/>
      <c r="B15" s="1385" t="s">
        <v>3461</v>
      </c>
      <c r="C15" s="1385"/>
      <c r="D15" s="1415"/>
      <c r="E15" s="1564"/>
      <c r="F15" s="1478"/>
      <c r="G15" s="1478"/>
    </row>
    <row r="16" spans="1:7">
      <c r="A16" s="1446"/>
      <c r="B16" s="1418"/>
      <c r="C16" s="1419"/>
      <c r="D16" s="1415"/>
      <c r="E16" s="1564"/>
      <c r="F16" s="1478"/>
      <c r="G16" s="1478"/>
    </row>
    <row r="17" spans="1:8">
      <c r="A17" s="1446"/>
      <c r="B17" s="1418" t="s">
        <v>2299</v>
      </c>
      <c r="C17" s="1419"/>
      <c r="D17" s="1415"/>
      <c r="E17" s="1564"/>
      <c r="F17" s="1478"/>
      <c r="G17" s="1478"/>
    </row>
    <row r="18" spans="1:8" ht="52.15" customHeight="1">
      <c r="A18" s="1446"/>
      <c r="B18" s="3117" t="s">
        <v>3565</v>
      </c>
      <c r="C18" s="3118"/>
      <c r="D18" s="1415"/>
      <c r="E18" s="1564"/>
      <c r="F18" s="1478"/>
      <c r="G18" s="1478"/>
    </row>
    <row r="19" spans="1:8">
      <c r="A19" s="1448"/>
      <c r="B19" s="1448"/>
      <c r="C19" s="1448"/>
      <c r="D19" s="1448"/>
      <c r="E19" s="1565"/>
      <c r="F19" s="1752"/>
      <c r="G19" s="1752"/>
    </row>
    <row r="20" spans="1:8">
      <c r="A20" s="1448"/>
      <c r="B20" s="1606"/>
      <c r="C20" s="1448"/>
      <c r="D20" s="1448"/>
      <c r="E20" s="1565"/>
      <c r="F20" s="1752"/>
      <c r="G20" s="1752"/>
    </row>
    <row r="21" spans="1:8" ht="42.75">
      <c r="A21" s="1451" t="s">
        <v>7764</v>
      </c>
      <c r="B21" s="1642" t="s">
        <v>6752</v>
      </c>
      <c r="C21" s="1588"/>
      <c r="D21" s="1588" t="s">
        <v>369</v>
      </c>
      <c r="E21" s="1771">
        <v>1</v>
      </c>
      <c r="F21" s="2649"/>
      <c r="G21" s="1901">
        <f>E21*F21</f>
        <v>0</v>
      </c>
    </row>
    <row r="22" spans="1:8">
      <c r="A22" s="1644"/>
      <c r="B22" s="1642"/>
      <c r="C22" s="1588"/>
      <c r="D22" s="1588"/>
      <c r="E22" s="1771"/>
      <c r="F22" s="2650"/>
      <c r="G22" s="1901"/>
    </row>
    <row r="23" spans="1:8" ht="42.75">
      <c r="A23" s="1451" t="s">
        <v>7765</v>
      </c>
      <c r="B23" s="1642" t="s">
        <v>6754</v>
      </c>
      <c r="C23" s="1645"/>
      <c r="D23" s="1645" t="s">
        <v>369</v>
      </c>
      <c r="E23" s="1771">
        <v>1</v>
      </c>
      <c r="F23" s="2649"/>
      <c r="G23" s="1901">
        <f>E23*F23</f>
        <v>0</v>
      </c>
    </row>
    <row r="24" spans="1:8">
      <c r="A24" s="1645"/>
      <c r="B24" s="1642"/>
      <c r="C24" s="1645"/>
      <c r="D24" s="1645"/>
      <c r="E24" s="1771"/>
      <c r="F24" s="2650"/>
      <c r="G24" s="1901"/>
    </row>
    <row r="25" spans="1:8">
      <c r="A25" s="1451" t="s">
        <v>7766</v>
      </c>
      <c r="B25" s="1646" t="s">
        <v>6756</v>
      </c>
      <c r="C25" s="1647"/>
      <c r="D25" s="1647" t="s">
        <v>3514</v>
      </c>
      <c r="E25" s="1771">
        <v>140</v>
      </c>
      <c r="F25" s="2649"/>
      <c r="G25" s="1901">
        <f>E25*F25</f>
        <v>0</v>
      </c>
    </row>
    <row r="26" spans="1:8">
      <c r="A26" s="1645"/>
      <c r="B26" s="1646"/>
      <c r="C26" s="1647"/>
      <c r="D26" s="1647"/>
      <c r="E26" s="1771"/>
      <c r="F26" s="2650"/>
      <c r="G26" s="1901"/>
    </row>
    <row r="27" spans="1:8">
      <c r="A27" s="1451" t="s">
        <v>7767</v>
      </c>
      <c r="B27" s="1646" t="s">
        <v>6758</v>
      </c>
      <c r="C27" s="1647"/>
      <c r="D27" s="1647" t="s">
        <v>3514</v>
      </c>
      <c r="E27" s="1771">
        <v>140</v>
      </c>
      <c r="F27" s="2649"/>
      <c r="G27" s="1901">
        <f>E27*F27</f>
        <v>0</v>
      </c>
    </row>
    <row r="28" spans="1:8">
      <c r="A28" s="1645"/>
      <c r="B28" s="1646"/>
      <c r="C28" s="1647"/>
      <c r="D28" s="1647"/>
      <c r="E28" s="1771"/>
      <c r="F28" s="2650"/>
      <c r="G28" s="1901"/>
    </row>
    <row r="29" spans="1:8" ht="28.5">
      <c r="A29" s="1451" t="s">
        <v>7768</v>
      </c>
      <c r="B29" s="1648" t="s">
        <v>6760</v>
      </c>
      <c r="C29" s="1588"/>
      <c r="D29" s="1588" t="s">
        <v>210</v>
      </c>
      <c r="E29" s="1771">
        <v>56</v>
      </c>
      <c r="F29" s="2649"/>
      <c r="G29" s="1901">
        <f>E29*F29</f>
        <v>0</v>
      </c>
    </row>
    <row r="30" spans="1:8">
      <c r="A30" s="1503"/>
      <c r="B30" s="1502"/>
      <c r="C30" s="1489"/>
      <c r="D30" s="1489"/>
      <c r="E30" s="1668"/>
      <c r="F30" s="1880"/>
      <c r="G30" s="1879"/>
    </row>
    <row r="31" spans="1:8" ht="23.45" customHeight="1" thickBot="1">
      <c r="A31" s="1344" t="s">
        <v>7588</v>
      </c>
      <c r="B31" s="1431" t="s">
        <v>6750</v>
      </c>
      <c r="C31" s="1432" t="s">
        <v>2978</v>
      </c>
      <c r="D31" s="1432"/>
      <c r="E31" s="1572"/>
      <c r="F31" s="1519"/>
      <c r="G31" s="1520">
        <f>SUM(G21:G29)</f>
        <v>0</v>
      </c>
      <c r="H31" s="1448"/>
    </row>
    <row r="32" spans="1:8" ht="15" thickTop="1">
      <c r="A32" s="1580"/>
      <c r="B32" s="1601"/>
      <c r="C32" s="1580"/>
      <c r="D32" s="1580"/>
      <c r="E32" s="1773"/>
      <c r="F32" s="1602"/>
      <c r="G32" s="1602"/>
      <c r="H32" s="1448"/>
    </row>
    <row r="33" spans="1:7">
      <c r="A33" s="1448"/>
      <c r="B33" s="1448"/>
      <c r="C33" s="1448"/>
      <c r="D33" s="1448"/>
      <c r="E33" s="1565"/>
      <c r="F33" s="1752"/>
      <c r="G33" s="1752"/>
    </row>
  </sheetData>
  <sheetProtection formatRows="0"/>
  <protectedRanges>
    <protectedRange sqref="B25:B26" name="Cena_C25_1_1_1_2_1_1_1_1"/>
    <protectedRange sqref="B29" name="Cena_C25_1_1_1_2_1_2_1_1"/>
  </protectedRanges>
  <mergeCells count="1">
    <mergeCell ref="B18:C18"/>
  </mergeCells>
  <conditionalFormatting sqref="B21:B24">
    <cfRule type="cellIs" dxfId="12" priority="1" stopIfTrue="1" operator="equal">
      <formula>"?"</formula>
    </cfRule>
  </conditionalFormatting>
  <pageMargins left="0.7" right="0.7" top="0.75" bottom="0.75" header="0.3" footer="0.3"/>
  <pageSetup paperSize="9" scale="45" fitToHeight="0" orientation="portrait" horizontalDpi="4294967293"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8"/>
  <sheetViews>
    <sheetView view="pageBreakPreview" zoomScale="85" zoomScaleNormal="100" zoomScaleSheetLayoutView="85" workbookViewId="0">
      <selection activeCell="G22" sqref="G22"/>
    </sheetView>
  </sheetViews>
  <sheetFormatPr defaultColWidth="11" defaultRowHeight="14.25"/>
  <cols>
    <col min="1" max="1" width="17" style="1374" customWidth="1"/>
    <col min="2" max="2" width="76.5703125" style="1374" customWidth="1"/>
    <col min="3" max="3" width="14" style="1374" customWidth="1"/>
    <col min="4" max="4" width="11" style="1374"/>
    <col min="5" max="5" width="11" style="1469"/>
    <col min="6" max="6" width="16.7109375" style="1763" customWidth="1"/>
    <col min="7" max="7" width="18.7109375" style="1763" customWidth="1"/>
    <col min="8" max="16384" width="11" style="1374"/>
  </cols>
  <sheetData>
    <row r="1" spans="1:7">
      <c r="A1" s="1435" t="s">
        <v>8</v>
      </c>
      <c r="B1" s="1381" t="s">
        <v>9</v>
      </c>
      <c r="C1" s="1381"/>
      <c r="D1" s="1382"/>
      <c r="E1" s="1383"/>
      <c r="F1" s="1470"/>
      <c r="G1" s="1470"/>
    </row>
    <row r="2" spans="1:7">
      <c r="A2" s="1435" t="s">
        <v>130</v>
      </c>
      <c r="B2" s="491" t="str">
        <f>'NASLOVNA STRAN'!$C$30</f>
        <v>Gradnja stanovanjske soseske Dečkovo naselje - DN 10</v>
      </c>
      <c r="C2" s="1381"/>
      <c r="D2" s="1382"/>
      <c r="E2" s="1383"/>
      <c r="F2" s="1470"/>
      <c r="G2" s="1470"/>
    </row>
    <row r="3" spans="1:7">
      <c r="A3" s="1435" t="s">
        <v>131</v>
      </c>
      <c r="B3" s="1654">
        <f>'NASLOVNA STRAN'!$C$13</f>
        <v>0</v>
      </c>
      <c r="C3" s="1381"/>
      <c r="D3" s="1382"/>
      <c r="E3" s="1383"/>
      <c r="F3" s="1470"/>
      <c r="G3" s="1470"/>
    </row>
    <row r="4" spans="1:7">
      <c r="A4" s="1435"/>
      <c r="B4" s="1381"/>
      <c r="C4" s="1381"/>
      <c r="D4" s="1382"/>
      <c r="E4" s="1383"/>
      <c r="F4" s="1470"/>
      <c r="G4" s="1470"/>
    </row>
    <row r="5" spans="1:7">
      <c r="A5" s="1437" t="s">
        <v>72</v>
      </c>
      <c r="B5" s="1387" t="s">
        <v>6311</v>
      </c>
      <c r="C5" s="1387"/>
      <c r="D5" s="1388"/>
      <c r="E5" s="1389"/>
      <c r="F5" s="1471"/>
      <c r="G5" s="1471"/>
    </row>
    <row r="6" spans="1:7">
      <c r="A6" s="1435"/>
      <c r="B6" s="1381"/>
      <c r="C6" s="1381"/>
      <c r="D6" s="1382"/>
      <c r="E6" s="1435"/>
      <c r="F6" s="1384"/>
      <c r="G6" s="1384"/>
    </row>
    <row r="7" spans="1:7">
      <c r="A7" s="1437" t="s">
        <v>121</v>
      </c>
      <c r="B7" s="1387" t="s">
        <v>6761</v>
      </c>
      <c r="C7" s="1387"/>
      <c r="D7" s="1388"/>
      <c r="E7" s="1389"/>
      <c r="F7" s="1471"/>
      <c r="G7" s="1471"/>
    </row>
    <row r="8" spans="1:7">
      <c r="A8" s="1435"/>
      <c r="B8" s="1381"/>
      <c r="C8" s="1381"/>
      <c r="D8" s="1382"/>
      <c r="E8" s="1383"/>
      <c r="F8" s="1470"/>
      <c r="G8" s="1470"/>
    </row>
    <row r="9" spans="1:7">
      <c r="A9" s="1435"/>
      <c r="B9" s="1381"/>
      <c r="C9" s="1381"/>
      <c r="D9" s="1382"/>
      <c r="E9" s="1383"/>
      <c r="F9" s="1470"/>
      <c r="G9" s="1470"/>
    </row>
    <row r="10" spans="1:7">
      <c r="A10" s="1439" t="s">
        <v>132</v>
      </c>
      <c r="B10" s="1392" t="s">
        <v>133</v>
      </c>
      <c r="C10" s="1393"/>
      <c r="D10" s="1394" t="s">
        <v>140</v>
      </c>
      <c r="E10" s="1395" t="s">
        <v>136</v>
      </c>
      <c r="F10" s="1472" t="s">
        <v>237</v>
      </c>
      <c r="G10" s="1472" t="s">
        <v>238</v>
      </c>
    </row>
    <row r="11" spans="1:7">
      <c r="A11" s="1381"/>
      <c r="B11" s="1381"/>
      <c r="C11" s="1381"/>
      <c r="D11" s="1382"/>
      <c r="E11" s="1397"/>
      <c r="F11" s="1473"/>
      <c r="G11" s="1473"/>
    </row>
    <row r="12" spans="1:7">
      <c r="A12" s="1442" t="s">
        <v>7589</v>
      </c>
      <c r="B12" s="1400" t="s">
        <v>4933</v>
      </c>
      <c r="C12" s="1400"/>
      <c r="D12" s="1401"/>
      <c r="E12" s="1402"/>
      <c r="F12" s="1474"/>
      <c r="G12" s="1474"/>
    </row>
    <row r="13" spans="1:7">
      <c r="A13" s="1444"/>
      <c r="B13" s="1405"/>
      <c r="C13" s="1405"/>
      <c r="D13" s="1406"/>
      <c r="E13" s="1407"/>
      <c r="F13" s="1475"/>
      <c r="G13" s="1475"/>
    </row>
    <row r="14" spans="1:7">
      <c r="A14" s="1409"/>
      <c r="B14" s="1410" t="s">
        <v>71</v>
      </c>
      <c r="C14" s="1410"/>
      <c r="D14" s="1409"/>
      <c r="E14" s="1411"/>
      <c r="F14" s="1476"/>
      <c r="G14" s="1477"/>
    </row>
    <row r="15" spans="1:7">
      <c r="A15" s="1446"/>
      <c r="B15" s="1385" t="s">
        <v>3461</v>
      </c>
      <c r="C15" s="1385"/>
      <c r="D15" s="1415"/>
      <c r="E15" s="1416"/>
      <c r="F15" s="1478"/>
      <c r="G15" s="1478"/>
    </row>
    <row r="16" spans="1:7">
      <c r="A16" s="1446"/>
      <c r="B16" s="1418"/>
      <c r="C16" s="1419"/>
      <c r="D16" s="1415"/>
      <c r="E16" s="1416"/>
      <c r="F16" s="1478"/>
      <c r="G16" s="1478"/>
    </row>
    <row r="17" spans="1:7">
      <c r="A17" s="1446"/>
      <c r="B17" s="1418" t="s">
        <v>2299</v>
      </c>
      <c r="C17" s="1419"/>
      <c r="D17" s="1415"/>
      <c r="E17" s="1416"/>
      <c r="F17" s="1478"/>
      <c r="G17" s="1478"/>
    </row>
    <row r="18" spans="1:7" ht="33" customHeight="1">
      <c r="A18" s="1446"/>
      <c r="B18" s="3117" t="s">
        <v>3565</v>
      </c>
      <c r="C18" s="3118"/>
      <c r="D18" s="1415"/>
      <c r="E18" s="1416"/>
      <c r="F18" s="1478"/>
      <c r="G18" s="1478"/>
    </row>
    <row r="19" spans="1:7">
      <c r="A19" s="1448"/>
      <c r="B19" s="1448"/>
      <c r="C19" s="1448"/>
      <c r="D19" s="1448"/>
      <c r="E19" s="1450"/>
      <c r="F19" s="1752"/>
      <c r="G19" s="1752"/>
    </row>
    <row r="20" spans="1:7">
      <c r="A20" s="1448"/>
      <c r="B20" s="1653"/>
      <c r="C20" s="1448"/>
      <c r="D20" s="1448"/>
      <c r="E20" s="1450"/>
      <c r="F20" s="1752"/>
      <c r="G20" s="1752"/>
    </row>
    <row r="21" spans="1:7" ht="356.25">
      <c r="A21" s="1451" t="s">
        <v>7571</v>
      </c>
      <c r="B21" s="1418" t="s">
        <v>6763</v>
      </c>
      <c r="C21" s="1457"/>
      <c r="D21" s="1457" t="s">
        <v>210</v>
      </c>
      <c r="E21" s="1418">
        <v>3</v>
      </c>
      <c r="F21" s="2610"/>
      <c r="G21" s="1879">
        <f t="shared" ref="G21:G24" si="0">E21*F21</f>
        <v>0</v>
      </c>
    </row>
    <row r="22" spans="1:7" ht="128.25">
      <c r="A22" s="1425"/>
      <c r="B22" s="1418" t="s">
        <v>6764</v>
      </c>
      <c r="C22" s="1457"/>
      <c r="D22" s="1457"/>
      <c r="E22" s="1418"/>
      <c r="F22" s="2611"/>
      <c r="G22" s="1879"/>
    </row>
    <row r="23" spans="1:7">
      <c r="A23" s="1425"/>
      <c r="B23" s="1418"/>
      <c r="C23" s="1457"/>
      <c r="D23" s="1457"/>
      <c r="E23" s="1418"/>
      <c r="F23" s="2611"/>
      <c r="G23" s="1879"/>
    </row>
    <row r="24" spans="1:7" ht="142.5">
      <c r="A24" s="1451" t="s">
        <v>7572</v>
      </c>
      <c r="B24" s="1418" t="s">
        <v>6766</v>
      </c>
      <c r="C24" s="1457"/>
      <c r="D24" s="1457" t="s">
        <v>210</v>
      </c>
      <c r="E24" s="1418">
        <v>3</v>
      </c>
      <c r="F24" s="2610"/>
      <c r="G24" s="1879">
        <f t="shared" si="0"/>
        <v>0</v>
      </c>
    </row>
    <row r="25" spans="1:7">
      <c r="A25" s="1425"/>
      <c r="B25" s="1418"/>
      <c r="C25" s="1457"/>
      <c r="D25" s="1457"/>
      <c r="E25" s="1418"/>
      <c r="F25" s="1879"/>
      <c r="G25" s="1879"/>
    </row>
    <row r="26" spans="1:7">
      <c r="A26" s="1451" t="s">
        <v>7573</v>
      </c>
      <c r="B26" s="1639" t="s">
        <v>6768</v>
      </c>
      <c r="C26" s="1457"/>
      <c r="D26" s="1457" t="s">
        <v>369</v>
      </c>
      <c r="E26" s="3121" t="s">
        <v>6977</v>
      </c>
      <c r="F26" s="3122"/>
      <c r="G26" s="1879"/>
    </row>
    <row r="27" spans="1:7">
      <c r="A27" s="1425"/>
      <c r="B27" s="1639"/>
      <c r="C27" s="1457"/>
      <c r="D27" s="1457"/>
      <c r="E27" s="1455"/>
      <c r="F27" s="1879"/>
      <c r="G27" s="1879"/>
    </row>
    <row r="28" spans="1:7">
      <c r="A28" s="1451" t="s">
        <v>7574</v>
      </c>
      <c r="B28" s="1418" t="s">
        <v>6770</v>
      </c>
      <c r="C28" s="1457"/>
      <c r="D28" s="1457" t="s">
        <v>369</v>
      </c>
      <c r="E28" s="3121" t="s">
        <v>6977</v>
      </c>
      <c r="F28" s="3122"/>
      <c r="G28" s="1879"/>
    </row>
    <row r="29" spans="1:7">
      <c r="A29" s="1425"/>
      <c r="B29" s="1418"/>
      <c r="C29" s="1457"/>
      <c r="D29" s="1457"/>
      <c r="E29" s="1455"/>
      <c r="F29" s="1476"/>
      <c r="G29" s="1879"/>
    </row>
    <row r="30" spans="1:7">
      <c r="A30" s="1451" t="s">
        <v>7575</v>
      </c>
      <c r="B30" s="1639" t="s">
        <v>6772</v>
      </c>
      <c r="C30" s="1457"/>
      <c r="D30" s="1457" t="s">
        <v>369</v>
      </c>
      <c r="E30" s="3121" t="s">
        <v>6977</v>
      </c>
      <c r="F30" s="3122"/>
      <c r="G30" s="1879"/>
    </row>
    <row r="31" spans="1:7">
      <c r="A31" s="1425"/>
      <c r="B31" s="1639"/>
      <c r="C31" s="1457"/>
      <c r="D31" s="1457"/>
      <c r="E31" s="1455"/>
      <c r="F31" s="1476"/>
      <c r="G31" s="1879"/>
    </row>
    <row r="32" spans="1:7">
      <c r="A32" s="1451" t="s">
        <v>7576</v>
      </c>
      <c r="B32" s="1418" t="s">
        <v>6774</v>
      </c>
      <c r="C32" s="1457"/>
      <c r="D32" s="1457" t="s">
        <v>369</v>
      </c>
      <c r="E32" s="3121" t="s">
        <v>6977</v>
      </c>
      <c r="F32" s="3122"/>
      <c r="G32" s="1879"/>
    </row>
    <row r="33" spans="1:8">
      <c r="A33" s="1425"/>
      <c r="B33" s="1418"/>
      <c r="C33" s="1457"/>
      <c r="D33" s="1457"/>
      <c r="E33" s="1781"/>
      <c r="F33" s="1911"/>
      <c r="G33" s="1879"/>
    </row>
    <row r="34" spans="1:8">
      <c r="A34" s="1451" t="s">
        <v>7577</v>
      </c>
      <c r="B34" s="1639" t="s">
        <v>6776</v>
      </c>
      <c r="C34" s="1457"/>
      <c r="D34" s="1457" t="s">
        <v>369</v>
      </c>
      <c r="E34" s="3121" t="s">
        <v>6977</v>
      </c>
      <c r="F34" s="3122"/>
      <c r="G34" s="1879"/>
    </row>
    <row r="35" spans="1:8">
      <c r="A35" s="1503"/>
      <c r="B35" s="1502"/>
      <c r="C35" s="1489"/>
      <c r="D35" s="1489"/>
      <c r="E35" s="1500"/>
      <c r="F35" s="1880"/>
      <c r="G35" s="1879"/>
    </row>
    <row r="36" spans="1:8" ht="27.6" customHeight="1" thickBot="1">
      <c r="A36" s="1344" t="s">
        <v>7589</v>
      </c>
      <c r="B36" s="1431" t="s">
        <v>6761</v>
      </c>
      <c r="C36" s="1432" t="s">
        <v>2978</v>
      </c>
      <c r="D36" s="1432"/>
      <c r="E36" s="1433"/>
      <c r="F36" s="1519"/>
      <c r="G36" s="1520">
        <f>SUM(G21:G34)</f>
        <v>0</v>
      </c>
      <c r="H36" s="1448"/>
    </row>
    <row r="37" spans="1:8" ht="15" thickTop="1">
      <c r="A37" s="1580"/>
      <c r="B37" s="1601"/>
      <c r="C37" s="1580"/>
      <c r="D37" s="1580"/>
      <c r="E37" s="1601"/>
      <c r="F37" s="1602"/>
      <c r="G37" s="1602"/>
      <c r="H37" s="1448"/>
    </row>
    <row r="38" spans="1:8">
      <c r="A38" s="1448"/>
      <c r="B38" s="1448"/>
      <c r="C38" s="1448"/>
      <c r="D38" s="1448"/>
      <c r="E38" s="1450"/>
      <c r="F38" s="1752"/>
      <c r="G38" s="1752"/>
    </row>
  </sheetData>
  <sheetProtection formatRows="0"/>
  <mergeCells count="6">
    <mergeCell ref="E34:F34"/>
    <mergeCell ref="B18:C18"/>
    <mergeCell ref="E26:F26"/>
    <mergeCell ref="E28:F28"/>
    <mergeCell ref="E30:F30"/>
    <mergeCell ref="E32:F32"/>
  </mergeCells>
  <pageMargins left="0.7" right="0.7" top="0.75" bottom="0.75" header="0.3" footer="0.3"/>
  <pageSetup paperSize="9" scale="45" fitToHeight="0" orientation="portrait" horizontalDpi="4294967293"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K292"/>
  <sheetViews>
    <sheetView view="pageBreakPreview" topLeftCell="A22" zoomScaleNormal="70" zoomScaleSheetLayoutView="100" workbookViewId="0">
      <selection activeCell="F36" sqref="F36"/>
    </sheetView>
  </sheetViews>
  <sheetFormatPr defaultColWidth="9.140625" defaultRowHeight="12.75"/>
  <cols>
    <col min="1" max="1" width="12.7109375" style="712" customWidth="1"/>
    <col min="2" max="2" width="57.7109375" style="713" customWidth="1"/>
    <col min="3" max="3" width="13.7109375" style="713" customWidth="1"/>
    <col min="4" max="4" width="34.28515625" style="38" customWidth="1"/>
    <col min="5" max="5" width="10.140625" style="714" customWidth="1"/>
    <col min="6" max="6" width="12.28515625" style="620" customWidth="1"/>
    <col min="7" max="7" width="16.140625" style="620" customWidth="1"/>
    <col min="8" max="8" width="12.28515625" style="62" customWidth="1"/>
    <col min="9" max="16384" width="9.140625" style="62"/>
  </cols>
  <sheetData>
    <row r="1" spans="1:7">
      <c r="A1" s="666" t="s">
        <v>8</v>
      </c>
      <c r="B1" s="667" t="s">
        <v>9</v>
      </c>
      <c r="C1" s="667"/>
      <c r="D1" s="668"/>
      <c r="E1" s="669"/>
      <c r="F1" s="670"/>
      <c r="G1" s="670"/>
    </row>
    <row r="2" spans="1:7">
      <c r="A2" s="671" t="s">
        <v>130</v>
      </c>
      <c r="B2" s="359" t="str">
        <f>'NASLOVNA STRAN'!$C$30</f>
        <v>Gradnja stanovanjske soseske Dečkovo naselje - DN 10</v>
      </c>
      <c r="C2" s="667"/>
      <c r="D2" s="668"/>
      <c r="E2" s="669"/>
      <c r="F2" s="670"/>
      <c r="G2" s="670"/>
    </row>
    <row r="3" spans="1:7">
      <c r="A3" s="666" t="s">
        <v>131</v>
      </c>
      <c r="B3" s="442">
        <f>'NASLOVNA STRAN'!$C$13</f>
        <v>0</v>
      </c>
      <c r="C3" s="667"/>
      <c r="D3" s="668"/>
      <c r="E3" s="669"/>
      <c r="F3" s="670"/>
      <c r="G3" s="670"/>
    </row>
    <row r="4" spans="1:7">
      <c r="A4" s="666"/>
      <c r="B4" s="667"/>
      <c r="C4" s="667"/>
      <c r="D4" s="668"/>
      <c r="E4" s="669"/>
      <c r="F4" s="670"/>
      <c r="G4" s="670"/>
    </row>
    <row r="5" spans="1:7">
      <c r="A5" s="666"/>
      <c r="B5" s="667"/>
      <c r="C5" s="667"/>
      <c r="D5" s="668"/>
      <c r="E5" s="669"/>
      <c r="F5" s="670"/>
      <c r="G5" s="670"/>
    </row>
    <row r="6" spans="1:7">
      <c r="A6" s="666"/>
      <c r="B6" s="667"/>
      <c r="C6" s="667"/>
      <c r="D6" s="668"/>
      <c r="E6" s="669"/>
      <c r="F6" s="670"/>
      <c r="G6" s="670"/>
    </row>
    <row r="7" spans="1:7">
      <c r="A7" s="666"/>
      <c r="B7" s="667"/>
      <c r="C7" s="667"/>
      <c r="D7" s="668"/>
      <c r="E7" s="669"/>
      <c r="F7" s="670"/>
      <c r="G7" s="670"/>
    </row>
    <row r="8" spans="1:7">
      <c r="A8" s="666"/>
      <c r="B8" s="667"/>
      <c r="C8" s="667"/>
      <c r="D8" s="668"/>
      <c r="E8" s="669"/>
      <c r="F8" s="670"/>
      <c r="G8" s="670"/>
    </row>
    <row r="9" spans="1:7" ht="27" customHeight="1">
      <c r="A9" s="672" t="s">
        <v>122</v>
      </c>
      <c r="B9" s="673" t="s">
        <v>3446</v>
      </c>
      <c r="C9" s="214"/>
      <c r="D9" s="674"/>
      <c r="E9" s="216"/>
      <c r="F9" s="463"/>
      <c r="G9" s="463"/>
    </row>
    <row r="10" spans="1:7">
      <c r="A10" s="666"/>
      <c r="B10" s="667"/>
      <c r="C10" s="667"/>
      <c r="D10" s="668"/>
      <c r="E10" s="666"/>
      <c r="F10" s="675"/>
      <c r="G10" s="675"/>
    </row>
    <row r="11" spans="1:7">
      <c r="A11" s="666"/>
      <c r="B11" s="667"/>
      <c r="C11" s="667"/>
      <c r="D11" s="668"/>
      <c r="E11" s="666"/>
      <c r="F11" s="675"/>
      <c r="G11" s="675"/>
    </row>
    <row r="12" spans="1:7">
      <c r="A12" s="666"/>
      <c r="B12" s="667"/>
      <c r="C12" s="667"/>
      <c r="D12" s="668"/>
      <c r="E12" s="666"/>
      <c r="F12" s="675"/>
      <c r="G12" s="675"/>
    </row>
    <row r="13" spans="1:7">
      <c r="A13" s="666"/>
      <c r="B13" s="667"/>
      <c r="C13" s="667"/>
      <c r="D13" s="668"/>
      <c r="E13" s="666"/>
      <c r="F13" s="675"/>
      <c r="G13" s="675"/>
    </row>
    <row r="14" spans="1:7">
      <c r="A14" s="666"/>
      <c r="B14" s="667"/>
      <c r="C14" s="667"/>
      <c r="D14" s="668"/>
      <c r="E14" s="666"/>
      <c r="F14" s="675"/>
      <c r="G14" s="675"/>
    </row>
    <row r="15" spans="1:7">
      <c r="A15" s="666"/>
      <c r="B15" s="667"/>
      <c r="C15" s="667"/>
      <c r="D15" s="668"/>
      <c r="E15" s="666"/>
      <c r="F15" s="675"/>
      <c r="G15" s="675"/>
    </row>
    <row r="16" spans="1:7">
      <c r="A16" s="666"/>
      <c r="B16" s="667"/>
      <c r="C16" s="667"/>
      <c r="D16" s="668"/>
      <c r="E16" s="666"/>
      <c r="F16" s="675"/>
      <c r="G16" s="675"/>
    </row>
    <row r="17" spans="1:7" s="681" customFormat="1" ht="30.4" customHeight="1">
      <c r="A17" s="676" t="s">
        <v>3447</v>
      </c>
      <c r="B17" s="677" t="s">
        <v>3448</v>
      </c>
      <c r="C17" s="678"/>
      <c r="D17" s="679" t="s">
        <v>3449</v>
      </c>
      <c r="E17" s="680"/>
      <c r="F17" s="680"/>
      <c r="G17" s="680"/>
    </row>
    <row r="18" spans="1:7">
      <c r="A18" s="666"/>
      <c r="B18" s="667"/>
      <c r="C18" s="667"/>
      <c r="D18" s="668"/>
      <c r="E18" s="669"/>
      <c r="F18" s="670"/>
      <c r="G18" s="670"/>
    </row>
    <row r="19" spans="1:7">
      <c r="A19" s="666"/>
      <c r="B19" s="667"/>
      <c r="C19" s="667"/>
      <c r="D19" s="668"/>
      <c r="E19" s="669"/>
      <c r="F19" s="670"/>
      <c r="G19" s="670"/>
    </row>
    <row r="20" spans="1:7">
      <c r="A20" s="666"/>
      <c r="B20" s="3024" t="s">
        <v>3222</v>
      </c>
      <c r="C20" s="3025"/>
      <c r="D20" s="3025"/>
      <c r="E20" s="669"/>
      <c r="F20" s="670"/>
      <c r="G20" s="670"/>
    </row>
    <row r="21" spans="1:7" ht="69" customHeight="1">
      <c r="A21" s="666"/>
      <c r="B21" s="3026" t="s">
        <v>3224</v>
      </c>
      <c r="C21" s="3026"/>
      <c r="D21" s="3026"/>
      <c r="E21" s="669"/>
      <c r="F21" s="670"/>
      <c r="G21" s="670"/>
    </row>
    <row r="22" spans="1:7" ht="74.25" customHeight="1">
      <c r="A22" s="666"/>
      <c r="B22" s="3027" t="s">
        <v>3223</v>
      </c>
      <c r="C22" s="3028"/>
      <c r="D22" s="3028"/>
      <c r="E22" s="669"/>
      <c r="F22" s="670"/>
      <c r="G22" s="670"/>
    </row>
    <row r="23" spans="1:7">
      <c r="A23" s="666"/>
      <c r="B23" s="3027"/>
      <c r="C23" s="3028"/>
      <c r="D23" s="3028"/>
      <c r="E23" s="669"/>
      <c r="F23" s="670"/>
      <c r="G23" s="670"/>
    </row>
    <row r="24" spans="1:7">
      <c r="A24" s="666"/>
      <c r="B24" s="3024" t="s">
        <v>3450</v>
      </c>
      <c r="C24" s="3025"/>
      <c r="D24" s="3025"/>
      <c r="E24" s="669"/>
      <c r="F24" s="670"/>
      <c r="G24" s="670"/>
    </row>
    <row r="25" spans="1:7" ht="28.9" customHeight="1">
      <c r="A25" s="666"/>
      <c r="B25" s="3029" t="s">
        <v>3451</v>
      </c>
      <c r="C25" s="3030"/>
      <c r="D25" s="3030"/>
      <c r="E25" s="669"/>
      <c r="F25" s="670"/>
      <c r="G25" s="670"/>
    </row>
    <row r="26" spans="1:7" ht="30" customHeight="1">
      <c r="A26" s="666"/>
      <c r="B26" s="3029" t="s">
        <v>3452</v>
      </c>
      <c r="C26" s="3030"/>
      <c r="D26" s="3030"/>
      <c r="E26" s="669"/>
      <c r="F26" s="670"/>
      <c r="G26" s="670"/>
    </row>
    <row r="27" spans="1:7" ht="65.25" customHeight="1">
      <c r="A27" s="666"/>
      <c r="B27" s="3029" t="s">
        <v>3453</v>
      </c>
      <c r="C27" s="3030"/>
      <c r="D27" s="3030"/>
      <c r="E27" s="669"/>
      <c r="F27" s="670"/>
      <c r="G27" s="670"/>
    </row>
    <row r="28" spans="1:7">
      <c r="A28" s="666"/>
      <c r="B28" s="3029"/>
      <c r="C28" s="3030"/>
      <c r="D28" s="3030"/>
      <c r="E28" s="669"/>
      <c r="F28" s="670"/>
      <c r="G28" s="670"/>
    </row>
    <row r="29" spans="1:7">
      <c r="A29" s="666"/>
      <c r="B29" s="667"/>
      <c r="C29" s="667"/>
      <c r="D29" s="682"/>
      <c r="E29" s="669"/>
      <c r="F29" s="670"/>
      <c r="G29" s="670"/>
    </row>
    <row r="30" spans="1:7" ht="15" customHeight="1">
      <c r="A30" s="683" t="s">
        <v>3454</v>
      </c>
      <c r="B30" s="684" t="str">
        <f>+'E.1._VoKa blok B2'!B7</f>
        <v>Vodovod in kanalizacija (VoKa)</v>
      </c>
      <c r="C30" s="685"/>
      <c r="D30" s="686">
        <f>+'E.1._VoKa blok B2'!G115</f>
        <v>0</v>
      </c>
      <c r="E30" s="669"/>
      <c r="F30" s="670"/>
      <c r="G30" s="670"/>
    </row>
    <row r="31" spans="1:7" ht="15" customHeight="1">
      <c r="A31" s="687"/>
      <c r="B31" s="685"/>
      <c r="C31" s="685"/>
      <c r="D31" s="686"/>
      <c r="E31" s="669"/>
      <c r="F31" s="670"/>
      <c r="G31" s="670"/>
    </row>
    <row r="32" spans="1:7" ht="15" customHeight="1">
      <c r="A32" s="683" t="s">
        <v>3455</v>
      </c>
      <c r="B32" s="684" t="str">
        <f>+'E.2._OgHla blok B2'!B7</f>
        <v>Ogrevanje in hlajenje (OgHla)</v>
      </c>
      <c r="C32" s="685"/>
      <c r="D32" s="686">
        <f>+'E.2._OgHla blok B2'!G73</f>
        <v>0</v>
      </c>
      <c r="E32" s="669"/>
      <c r="F32" s="670"/>
      <c r="G32" s="670"/>
    </row>
    <row r="33" spans="1:7" ht="15" customHeight="1">
      <c r="A33" s="687"/>
      <c r="B33" s="685"/>
      <c r="C33" s="685"/>
      <c r="D33" s="686"/>
      <c r="E33" s="669"/>
      <c r="F33" s="670"/>
      <c r="G33" s="670"/>
    </row>
    <row r="34" spans="1:7" ht="15" customHeight="1">
      <c r="A34" s="683" t="s">
        <v>3456</v>
      </c>
      <c r="B34" s="684" t="str">
        <f>+'E.3._PrSi blok B2'!B7</f>
        <v>Prezračevalni sistem (PrSi))</v>
      </c>
      <c r="C34" s="685"/>
      <c r="D34" s="686">
        <f>'E.3._PrSi blok B2'!G125</f>
        <v>0</v>
      </c>
      <c r="E34" s="669"/>
      <c r="F34" s="670"/>
      <c r="G34" s="670"/>
    </row>
    <row r="35" spans="1:7" ht="15" customHeight="1">
      <c r="A35" s="687"/>
      <c r="B35" s="685"/>
      <c r="C35" s="685"/>
      <c r="D35" s="686"/>
      <c r="E35" s="669"/>
      <c r="F35" s="670"/>
      <c r="G35" s="670"/>
    </row>
    <row r="36" spans="1:7" ht="15" customHeight="1">
      <c r="A36" s="683" t="s">
        <v>3457</v>
      </c>
      <c r="B36" s="684" t="str">
        <f>+'E.4._VoPr blok B2'!B7</f>
        <v>Vodovodni priključek (VoPr)</v>
      </c>
      <c r="C36" s="685"/>
      <c r="D36" s="686">
        <f>+'E.4._VoPr blok B2'!G73</f>
        <v>0</v>
      </c>
      <c r="E36" s="669"/>
      <c r="F36" s="670"/>
      <c r="G36" s="670"/>
    </row>
    <row r="37" spans="1:7" ht="15" customHeight="1">
      <c r="A37" s="687"/>
      <c r="B37" s="685"/>
      <c r="C37" s="685"/>
      <c r="D37" s="686"/>
      <c r="E37" s="669"/>
      <c r="F37" s="670"/>
      <c r="G37" s="670"/>
    </row>
    <row r="38" spans="1:7" ht="15" customHeight="1">
      <c r="A38" s="683" t="s">
        <v>3458</v>
      </c>
      <c r="B38" s="684" t="str">
        <f>+'E.5._ToPo blok B2'!B7</f>
        <v>Topotna postaja (ToPo)</v>
      </c>
      <c r="C38" s="685"/>
      <c r="D38" s="686">
        <f>+'E.5._ToPo blok B2'!G279</f>
        <v>0</v>
      </c>
      <c r="E38" s="669"/>
      <c r="F38" s="670"/>
      <c r="G38" s="670"/>
    </row>
    <row r="39" spans="1:7">
      <c r="A39" s="666"/>
      <c r="B39" s="667"/>
      <c r="C39" s="667"/>
      <c r="D39" s="682"/>
      <c r="E39" s="669"/>
      <c r="F39" s="670"/>
      <c r="G39" s="670"/>
    </row>
    <row r="40" spans="1:7" s="322" customFormat="1">
      <c r="A40" s="688"/>
      <c r="B40" s="689"/>
      <c r="C40" s="689"/>
      <c r="D40" s="37"/>
      <c r="E40" s="690"/>
      <c r="F40" s="690"/>
      <c r="G40" s="690"/>
    </row>
    <row r="41" spans="1:7" s="322" customFormat="1" ht="29.65" customHeight="1" thickBot="1">
      <c r="A41" s="691" t="s">
        <v>3447</v>
      </c>
      <c r="B41" s="692" t="s">
        <v>3448</v>
      </c>
      <c r="C41" s="693" t="s">
        <v>2978</v>
      </c>
      <c r="D41" s="694">
        <f>+SUM(D30:D38)</f>
        <v>0</v>
      </c>
      <c r="E41" s="695"/>
      <c r="F41" s="696"/>
      <c r="G41" s="696"/>
    </row>
    <row r="42" spans="1:7" s="322" customFormat="1" ht="13.5" thickTop="1">
      <c r="A42" s="688"/>
      <c r="B42" s="689"/>
      <c r="C42" s="689"/>
      <c r="D42" s="164"/>
      <c r="E42" s="690"/>
      <c r="F42" s="690"/>
      <c r="G42" s="690"/>
    </row>
    <row r="43" spans="1:7" s="322" customFormat="1" ht="13.5" customHeight="1">
      <c r="A43" s="688"/>
      <c r="B43" s="302"/>
      <c r="C43" s="302"/>
      <c r="D43" s="164"/>
      <c r="E43" s="690"/>
      <c r="F43" s="690"/>
      <c r="G43" s="690"/>
    </row>
    <row r="44" spans="1:7" s="322" customFormat="1" ht="26.25" customHeight="1">
      <c r="A44" s="688"/>
      <c r="B44" s="697"/>
      <c r="C44" s="697"/>
      <c r="D44" s="164"/>
      <c r="E44" s="690"/>
      <c r="F44" s="690"/>
      <c r="G44" s="690"/>
    </row>
    <row r="45" spans="1:7" s="700" customFormat="1" ht="26.25" customHeight="1">
      <c r="A45" s="698"/>
      <c r="B45" s="697"/>
      <c r="C45" s="697"/>
      <c r="D45" s="158"/>
      <c r="E45" s="699"/>
      <c r="F45" s="699"/>
      <c r="G45" s="699"/>
    </row>
    <row r="46" spans="1:7" s="322" customFormat="1" ht="18" customHeight="1">
      <c r="A46" s="688"/>
      <c r="B46" s="302"/>
      <c r="C46" s="302"/>
      <c r="D46" s="164"/>
      <c r="E46" s="690"/>
      <c r="F46" s="690"/>
      <c r="G46" s="690"/>
    </row>
    <row r="47" spans="1:7" s="322" customFormat="1" ht="105" customHeight="1">
      <c r="A47" s="688"/>
      <c r="B47" s="336"/>
      <c r="C47" s="336"/>
      <c r="D47" s="164"/>
      <c r="E47" s="690"/>
      <c r="F47" s="690"/>
      <c r="G47" s="690"/>
    </row>
    <row r="48" spans="1:7" s="322" customFormat="1" ht="22.5" customHeight="1">
      <c r="A48" s="688"/>
      <c r="B48" s="336"/>
      <c r="C48" s="336"/>
      <c r="D48" s="164"/>
      <c r="E48" s="690"/>
      <c r="F48" s="690"/>
      <c r="G48" s="690"/>
    </row>
    <row r="49" spans="1:11" s="322" customFormat="1" ht="18" customHeight="1">
      <c r="A49" s="688"/>
      <c r="B49" s="302"/>
      <c r="C49" s="302"/>
      <c r="D49" s="164"/>
      <c r="E49" s="690"/>
      <c r="F49" s="690"/>
      <c r="G49" s="690"/>
    </row>
    <row r="50" spans="1:11" s="322" customFormat="1" ht="23.25" customHeight="1">
      <c r="A50" s="688"/>
      <c r="B50" s="302"/>
      <c r="C50" s="302"/>
      <c r="D50" s="164"/>
      <c r="E50" s="690"/>
      <c r="F50" s="690"/>
      <c r="G50" s="690"/>
    </row>
    <row r="51" spans="1:11" s="322" customFormat="1" ht="23.25" customHeight="1">
      <c r="A51" s="688"/>
      <c r="B51" s="302"/>
      <c r="C51" s="302"/>
      <c r="D51" s="164"/>
      <c r="E51" s="690"/>
      <c r="F51" s="690"/>
      <c r="G51" s="690"/>
    </row>
    <row r="52" spans="1:11" s="322" customFormat="1" ht="32.25" customHeight="1">
      <c r="A52" s="688"/>
      <c r="B52" s="302"/>
      <c r="C52" s="302"/>
      <c r="D52" s="164"/>
      <c r="E52" s="690"/>
      <c r="F52" s="690"/>
      <c r="G52" s="690"/>
    </row>
    <row r="53" spans="1:11" s="322" customFormat="1" ht="93.75" customHeight="1">
      <c r="A53" s="688"/>
      <c r="B53" s="701"/>
      <c r="C53" s="701"/>
      <c r="D53" s="164"/>
      <c r="E53" s="690"/>
      <c r="F53" s="690"/>
      <c r="G53" s="690"/>
    </row>
    <row r="54" spans="1:11" s="322" customFormat="1" ht="67.5" customHeight="1">
      <c r="A54" s="688"/>
      <c r="B54" s="701"/>
      <c r="C54" s="701"/>
      <c r="D54" s="164"/>
      <c r="E54" s="690"/>
      <c r="F54" s="690"/>
      <c r="G54" s="690"/>
    </row>
    <row r="55" spans="1:11" s="322" customFormat="1" ht="38.25" customHeight="1">
      <c r="A55" s="688"/>
      <c r="B55" s="701"/>
      <c r="C55" s="701"/>
      <c r="D55" s="164"/>
      <c r="E55" s="690"/>
      <c r="F55" s="690"/>
      <c r="G55" s="690"/>
    </row>
    <row r="56" spans="1:11" s="322" customFormat="1" ht="54" customHeight="1">
      <c r="A56" s="688"/>
      <c r="B56" s="701"/>
      <c r="C56" s="701"/>
      <c r="D56" s="164"/>
      <c r="E56" s="690"/>
      <c r="F56" s="690"/>
      <c r="G56" s="690"/>
    </row>
    <row r="57" spans="1:11" s="322" customFormat="1" ht="21.75" customHeight="1">
      <c r="A57" s="688"/>
      <c r="B57" s="701"/>
      <c r="C57" s="701"/>
      <c r="D57" s="164"/>
      <c r="E57" s="690"/>
      <c r="F57" s="690"/>
      <c r="G57" s="690"/>
      <c r="K57" s="702"/>
    </row>
    <row r="58" spans="1:11" s="322" customFormat="1" ht="20.25" customHeight="1">
      <c r="A58" s="688"/>
      <c r="B58" s="701"/>
      <c r="C58" s="701"/>
      <c r="D58" s="164"/>
      <c r="E58" s="690"/>
      <c r="F58" s="690"/>
      <c r="G58" s="690"/>
      <c r="K58" s="702"/>
    </row>
    <row r="59" spans="1:11" s="322" customFormat="1" ht="58.5" customHeight="1">
      <c r="A59" s="688"/>
      <c r="B59" s="701"/>
      <c r="C59" s="701"/>
      <c r="D59" s="164"/>
      <c r="E59" s="690"/>
      <c r="F59" s="690"/>
      <c r="G59" s="690"/>
    </row>
    <row r="60" spans="1:11" s="322" customFormat="1" ht="58.5" customHeight="1">
      <c r="A60" s="688"/>
      <c r="B60" s="701"/>
      <c r="C60" s="701"/>
      <c r="D60" s="164"/>
      <c r="E60" s="690"/>
      <c r="F60" s="690"/>
      <c r="G60" s="690"/>
    </row>
    <row r="61" spans="1:11" s="322" customFormat="1" ht="23.25" customHeight="1">
      <c r="A61" s="688"/>
      <c r="B61" s="701"/>
      <c r="C61" s="701"/>
      <c r="D61" s="164"/>
      <c r="E61" s="690"/>
      <c r="F61" s="690"/>
      <c r="G61" s="690"/>
      <c r="K61" s="702"/>
    </row>
    <row r="62" spans="1:11" s="322" customFormat="1" ht="16.5" customHeight="1">
      <c r="A62" s="688"/>
      <c r="B62" s="701"/>
      <c r="C62" s="701"/>
      <c r="D62" s="164"/>
      <c r="E62" s="690"/>
      <c r="F62" s="690"/>
      <c r="G62" s="690"/>
      <c r="K62" s="702"/>
    </row>
    <row r="63" spans="1:11" s="322" customFormat="1" ht="14.25" customHeight="1">
      <c r="A63" s="688"/>
      <c r="B63" s="701"/>
      <c r="C63" s="701"/>
      <c r="D63" s="164"/>
      <c r="E63" s="690"/>
      <c r="F63" s="690"/>
      <c r="G63" s="690"/>
    </row>
    <row r="64" spans="1:11" s="322" customFormat="1" ht="15.75" customHeight="1">
      <c r="A64" s="688"/>
      <c r="B64" s="701"/>
      <c r="C64" s="701"/>
      <c r="D64" s="164"/>
      <c r="E64" s="690"/>
      <c r="F64" s="690"/>
      <c r="G64" s="690"/>
    </row>
    <row r="65" spans="1:7" s="322" customFormat="1" ht="55.5" customHeight="1">
      <c r="A65" s="688"/>
      <c r="B65" s="701"/>
      <c r="C65" s="701"/>
      <c r="D65" s="164"/>
      <c r="E65" s="690"/>
      <c r="F65" s="690"/>
      <c r="G65" s="690"/>
    </row>
    <row r="66" spans="1:7" s="322" customFormat="1" ht="35.25" customHeight="1">
      <c r="A66" s="688"/>
      <c r="B66" s="701"/>
      <c r="C66" s="701"/>
      <c r="D66" s="164"/>
      <c r="E66" s="690"/>
      <c r="F66" s="690"/>
      <c r="G66" s="690"/>
    </row>
    <row r="67" spans="1:7" s="322" customFormat="1">
      <c r="A67" s="688"/>
      <c r="B67" s="701"/>
      <c r="C67" s="701"/>
      <c r="D67" s="164"/>
      <c r="E67" s="690"/>
      <c r="F67" s="690"/>
      <c r="G67" s="690"/>
    </row>
    <row r="68" spans="1:7" s="322" customFormat="1">
      <c r="A68" s="688"/>
      <c r="B68" s="689"/>
      <c r="C68" s="689"/>
      <c r="D68" s="164"/>
      <c r="E68" s="690"/>
      <c r="F68" s="690"/>
      <c r="G68" s="690"/>
    </row>
    <row r="69" spans="1:7" s="322" customFormat="1">
      <c r="A69" s="688"/>
      <c r="B69" s="689"/>
      <c r="C69" s="689"/>
      <c r="D69" s="164"/>
      <c r="E69" s="690"/>
      <c r="F69" s="690"/>
      <c r="G69" s="690"/>
    </row>
    <row r="70" spans="1:7" s="322" customFormat="1">
      <c r="A70" s="688"/>
      <c r="B70" s="689"/>
      <c r="C70" s="689"/>
      <c r="D70" s="164"/>
      <c r="E70" s="690"/>
      <c r="F70" s="690"/>
      <c r="G70" s="690"/>
    </row>
    <row r="71" spans="1:7" s="322" customFormat="1">
      <c r="A71" s="688"/>
      <c r="B71" s="697"/>
      <c r="C71" s="697"/>
      <c r="D71" s="164"/>
      <c r="E71" s="690"/>
      <c r="F71" s="690"/>
      <c r="G71" s="690"/>
    </row>
    <row r="72" spans="1:7" s="700" customFormat="1">
      <c r="A72" s="698"/>
      <c r="B72" s="697"/>
      <c r="C72" s="697"/>
      <c r="D72" s="158"/>
      <c r="E72" s="699"/>
      <c r="F72" s="699"/>
      <c r="G72" s="699"/>
    </row>
    <row r="73" spans="1:7" s="322" customFormat="1">
      <c r="A73" s="688"/>
      <c r="B73" s="697"/>
      <c r="C73" s="697"/>
      <c r="D73" s="164"/>
      <c r="E73" s="690"/>
      <c r="F73" s="690"/>
      <c r="G73" s="690"/>
    </row>
    <row r="74" spans="1:7" s="322" customFormat="1">
      <c r="A74" s="688"/>
      <c r="B74" s="701"/>
      <c r="C74" s="701"/>
      <c r="D74" s="164"/>
      <c r="E74" s="690"/>
      <c r="F74" s="690"/>
      <c r="G74" s="690"/>
    </row>
    <row r="75" spans="1:7" s="322" customFormat="1">
      <c r="A75" s="688"/>
      <c r="B75" s="701"/>
      <c r="C75" s="701"/>
      <c r="D75" s="164"/>
      <c r="E75" s="690"/>
      <c r="F75" s="690"/>
      <c r="G75" s="690"/>
    </row>
    <row r="76" spans="1:7" s="322" customFormat="1">
      <c r="A76" s="688"/>
      <c r="B76" s="701"/>
      <c r="C76" s="701"/>
      <c r="D76" s="164"/>
      <c r="E76" s="690"/>
      <c r="F76" s="690"/>
      <c r="G76" s="690"/>
    </row>
    <row r="77" spans="1:7" s="322" customFormat="1">
      <c r="A77" s="688"/>
      <c r="B77" s="701"/>
      <c r="C77" s="701"/>
      <c r="D77" s="164"/>
      <c r="E77" s="690"/>
      <c r="F77" s="690"/>
      <c r="G77" s="690"/>
    </row>
    <row r="78" spans="1:7" s="322" customFormat="1">
      <c r="A78" s="688"/>
      <c r="B78" s="701"/>
      <c r="C78" s="701"/>
      <c r="D78" s="164"/>
      <c r="E78" s="690"/>
      <c r="F78" s="690"/>
      <c r="G78" s="690"/>
    </row>
    <row r="79" spans="1:7" s="322" customFormat="1">
      <c r="A79" s="688"/>
      <c r="B79" s="701"/>
      <c r="C79" s="701"/>
      <c r="D79" s="164"/>
      <c r="E79" s="690"/>
      <c r="F79" s="690"/>
      <c r="G79" s="690"/>
    </row>
    <row r="80" spans="1:7" s="322" customFormat="1">
      <c r="A80" s="688"/>
      <c r="B80" s="697"/>
      <c r="C80" s="697"/>
      <c r="D80" s="164"/>
      <c r="E80" s="690"/>
      <c r="F80" s="690"/>
      <c r="G80" s="690"/>
    </row>
    <row r="81" spans="1:7" s="322" customFormat="1" ht="155.25" customHeight="1">
      <c r="A81" s="688"/>
      <c r="B81" s="701"/>
      <c r="C81" s="701"/>
      <c r="D81" s="36"/>
      <c r="E81" s="690"/>
      <c r="F81" s="690"/>
      <c r="G81" s="690"/>
    </row>
    <row r="82" spans="1:7" s="322" customFormat="1">
      <c r="A82" s="688"/>
      <c r="B82" s="641"/>
      <c r="C82" s="641"/>
      <c r="D82" s="164"/>
      <c r="E82" s="690"/>
      <c r="F82" s="690"/>
      <c r="G82" s="690"/>
    </row>
    <row r="83" spans="1:7" s="322" customFormat="1">
      <c r="A83" s="688"/>
      <c r="B83" s="641"/>
      <c r="C83" s="641"/>
      <c r="D83" s="164"/>
      <c r="E83" s="690"/>
      <c r="F83" s="690"/>
      <c r="G83" s="690"/>
    </row>
    <row r="84" spans="1:7" s="322" customFormat="1">
      <c r="A84" s="688"/>
      <c r="B84" s="641"/>
      <c r="C84" s="641"/>
      <c r="D84" s="164"/>
      <c r="E84" s="690"/>
      <c r="F84" s="690"/>
      <c r="G84" s="690"/>
    </row>
    <row r="85" spans="1:7" s="322" customFormat="1">
      <c r="A85" s="688"/>
      <c r="B85" s="641"/>
      <c r="C85" s="641"/>
      <c r="D85" s="164"/>
      <c r="E85" s="690"/>
      <c r="F85" s="690"/>
      <c r="G85" s="690"/>
    </row>
    <row r="86" spans="1:7" s="322" customFormat="1">
      <c r="A86" s="688"/>
      <c r="B86" s="641"/>
      <c r="C86" s="641"/>
      <c r="D86" s="164"/>
      <c r="E86" s="690"/>
      <c r="F86" s="690"/>
      <c r="G86" s="690"/>
    </row>
    <row r="87" spans="1:7" s="322" customFormat="1">
      <c r="A87" s="688"/>
      <c r="B87" s="641"/>
      <c r="C87" s="641"/>
      <c r="D87" s="579"/>
      <c r="E87" s="703"/>
      <c r="F87" s="690"/>
      <c r="G87" s="690"/>
    </row>
    <row r="88" spans="1:7" s="322" customFormat="1">
      <c r="A88" s="688"/>
      <c r="B88" s="701"/>
      <c r="C88" s="701"/>
      <c r="D88" s="164"/>
      <c r="E88" s="690"/>
      <c r="F88" s="704"/>
      <c r="G88" s="690"/>
    </row>
    <row r="89" spans="1:7" s="322" customFormat="1" ht="96.75" customHeight="1">
      <c r="A89" s="688"/>
      <c r="B89" s="701"/>
      <c r="C89" s="701"/>
      <c r="D89" s="164"/>
      <c r="E89" s="690"/>
      <c r="F89" s="690"/>
      <c r="G89" s="690"/>
    </row>
    <row r="90" spans="1:7" s="322" customFormat="1" ht="119.25" customHeight="1">
      <c r="A90" s="688"/>
      <c r="B90" s="701"/>
      <c r="C90" s="701"/>
      <c r="D90" s="164"/>
      <c r="E90" s="690"/>
      <c r="F90" s="690"/>
      <c r="G90" s="690"/>
    </row>
    <row r="91" spans="1:7" s="322" customFormat="1" ht="42" customHeight="1">
      <c r="A91" s="688"/>
      <c r="B91" s="701"/>
      <c r="C91" s="701"/>
      <c r="D91" s="164"/>
      <c r="E91" s="690"/>
      <c r="F91" s="690"/>
      <c r="G91" s="690"/>
    </row>
    <row r="92" spans="1:7" s="322" customFormat="1" ht="79.5" customHeight="1">
      <c r="A92" s="688"/>
      <c r="B92" s="701"/>
      <c r="C92" s="701"/>
      <c r="D92" s="164"/>
      <c r="E92" s="690"/>
      <c r="F92" s="690"/>
      <c r="G92" s="690"/>
    </row>
    <row r="93" spans="1:7" s="322" customFormat="1" ht="48" customHeight="1">
      <c r="A93" s="688"/>
      <c r="B93" s="302"/>
      <c r="C93" s="302"/>
      <c r="D93" s="164"/>
      <c r="E93" s="690"/>
      <c r="F93" s="690"/>
      <c r="G93" s="690"/>
    </row>
    <row r="94" spans="1:7" s="322" customFormat="1" ht="22.5" customHeight="1">
      <c r="A94" s="688"/>
      <c r="B94" s="689"/>
      <c r="C94" s="689"/>
      <c r="D94" s="579"/>
      <c r="E94" s="703"/>
      <c r="F94" s="690"/>
      <c r="G94" s="690"/>
    </row>
    <row r="95" spans="1:7" s="322" customFormat="1" ht="48" customHeight="1">
      <c r="A95" s="688"/>
      <c r="B95" s="302"/>
      <c r="C95" s="302"/>
      <c r="D95" s="164"/>
      <c r="E95" s="690"/>
      <c r="F95" s="690"/>
      <c r="G95" s="690"/>
    </row>
    <row r="96" spans="1:7" s="322" customFormat="1" ht="63" customHeight="1">
      <c r="A96" s="688"/>
      <c r="B96" s="336"/>
      <c r="C96" s="336"/>
      <c r="D96" s="164"/>
      <c r="E96" s="690"/>
      <c r="F96" s="690"/>
      <c r="G96" s="690"/>
    </row>
    <row r="97" spans="1:10" s="322" customFormat="1" ht="59.25" customHeight="1">
      <c r="A97" s="688"/>
      <c r="B97" s="336"/>
      <c r="C97" s="336"/>
      <c r="D97" s="164"/>
      <c r="E97" s="690"/>
      <c r="F97" s="690"/>
      <c r="G97" s="690"/>
    </row>
    <row r="98" spans="1:10" s="322" customFormat="1" ht="137.25" customHeight="1">
      <c r="A98" s="688"/>
      <c r="B98" s="701"/>
      <c r="C98" s="701"/>
      <c r="D98" s="164"/>
      <c r="E98" s="690"/>
      <c r="F98" s="705"/>
      <c r="G98" s="705"/>
    </row>
    <row r="99" spans="1:10" s="322" customFormat="1" ht="24.75" customHeight="1">
      <c r="A99" s="688"/>
      <c r="B99" s="701"/>
      <c r="C99" s="701"/>
      <c r="D99" s="579"/>
      <c r="E99" s="703"/>
      <c r="F99" s="705"/>
      <c r="G99" s="705"/>
      <c r="J99" s="702"/>
    </row>
    <row r="100" spans="1:10" s="322" customFormat="1" ht="156.75" customHeight="1">
      <c r="A100" s="688"/>
      <c r="B100" s="706"/>
      <c r="C100" s="706"/>
      <c r="D100" s="164"/>
      <c r="E100" s="690"/>
      <c r="F100" s="705"/>
      <c r="G100" s="705"/>
    </row>
    <row r="101" spans="1:10" s="322" customFormat="1">
      <c r="A101" s="688"/>
      <c r="B101" s="707"/>
      <c r="C101" s="707"/>
      <c r="D101" s="164"/>
      <c r="E101" s="690"/>
      <c r="F101" s="705"/>
      <c r="G101" s="705"/>
    </row>
    <row r="102" spans="1:10" s="322" customFormat="1">
      <c r="A102" s="688"/>
      <c r="B102" s="707"/>
      <c r="C102" s="707"/>
      <c r="D102" s="164"/>
      <c r="E102" s="690"/>
      <c r="F102" s="705"/>
      <c r="G102" s="705"/>
    </row>
    <row r="103" spans="1:10" s="322" customFormat="1">
      <c r="A103" s="688"/>
      <c r="B103" s="707"/>
      <c r="C103" s="707"/>
      <c r="D103" s="164"/>
      <c r="E103" s="690"/>
      <c r="F103" s="705"/>
      <c r="G103" s="705"/>
    </row>
    <row r="104" spans="1:10" s="322" customFormat="1">
      <c r="A104" s="688"/>
      <c r="B104" s="707"/>
      <c r="C104" s="707"/>
      <c r="D104" s="164"/>
      <c r="E104" s="690"/>
      <c r="F104" s="705"/>
      <c r="G104" s="705"/>
    </row>
    <row r="105" spans="1:10" s="322" customFormat="1" ht="24" customHeight="1">
      <c r="A105" s="688"/>
      <c r="B105" s="707"/>
      <c r="C105" s="707"/>
      <c r="D105" s="579"/>
      <c r="E105" s="703"/>
      <c r="F105" s="705"/>
      <c r="G105" s="705"/>
    </row>
    <row r="106" spans="1:10" s="322" customFormat="1" ht="29.25" customHeight="1">
      <c r="A106" s="688"/>
      <c r="B106" s="707"/>
      <c r="C106" s="707"/>
      <c r="D106" s="164"/>
      <c r="E106" s="690"/>
      <c r="F106" s="705"/>
      <c r="G106" s="705"/>
    </row>
    <row r="107" spans="1:10" s="322" customFormat="1" ht="102" customHeight="1">
      <c r="A107" s="688"/>
      <c r="B107" s="701"/>
      <c r="C107" s="701"/>
      <c r="D107" s="164"/>
      <c r="E107" s="690"/>
      <c r="F107" s="705"/>
      <c r="G107" s="705"/>
    </row>
    <row r="108" spans="1:10" s="322" customFormat="1">
      <c r="A108" s="688"/>
      <c r="B108" s="707"/>
      <c r="C108" s="707"/>
      <c r="D108" s="164"/>
      <c r="E108" s="690"/>
      <c r="F108" s="705"/>
      <c r="G108" s="705"/>
    </row>
    <row r="109" spans="1:10" s="322" customFormat="1">
      <c r="A109" s="688"/>
      <c r="B109" s="707"/>
      <c r="C109" s="707"/>
      <c r="D109" s="164"/>
      <c r="E109" s="690"/>
      <c r="F109" s="705"/>
      <c r="G109" s="705"/>
    </row>
    <row r="110" spans="1:10" s="322" customFormat="1">
      <c r="A110" s="688"/>
      <c r="B110" s="707"/>
      <c r="C110" s="707"/>
      <c r="D110" s="164"/>
      <c r="E110" s="690"/>
      <c r="F110" s="705"/>
      <c r="G110" s="705"/>
    </row>
    <row r="111" spans="1:10" s="322" customFormat="1">
      <c r="A111" s="688"/>
      <c r="B111" s="707"/>
      <c r="C111" s="707"/>
      <c r="D111" s="164"/>
      <c r="E111" s="690"/>
      <c r="F111" s="705"/>
      <c r="G111" s="705"/>
    </row>
    <row r="112" spans="1:10" s="322" customFormat="1" ht="24.75" customHeight="1">
      <c r="A112" s="688"/>
      <c r="B112" s="707"/>
      <c r="C112" s="707"/>
      <c r="D112" s="579"/>
      <c r="E112" s="703"/>
      <c r="F112" s="705"/>
      <c r="G112" s="705"/>
    </row>
    <row r="113" spans="1:7" s="322" customFormat="1" ht="55.5" customHeight="1">
      <c r="A113" s="688"/>
      <c r="B113" s="701"/>
      <c r="C113" s="701"/>
      <c r="D113" s="164"/>
      <c r="E113" s="690"/>
      <c r="F113" s="705"/>
      <c r="G113" s="705"/>
    </row>
    <row r="114" spans="1:7" s="322" customFormat="1" ht="28.5" customHeight="1">
      <c r="A114" s="688"/>
      <c r="B114" s="701"/>
      <c r="C114" s="701"/>
      <c r="D114" s="164"/>
      <c r="E114" s="690"/>
      <c r="F114" s="705"/>
      <c r="G114" s="705"/>
    </row>
    <row r="115" spans="1:7" s="322" customFormat="1" ht="43.5" customHeight="1">
      <c r="A115" s="688"/>
      <c r="B115" s="701"/>
      <c r="C115" s="701"/>
      <c r="D115" s="161"/>
      <c r="E115" s="690"/>
      <c r="F115" s="705"/>
      <c r="G115" s="705"/>
    </row>
    <row r="116" spans="1:7" s="322" customFormat="1">
      <c r="A116" s="688"/>
      <c r="B116" s="689"/>
      <c r="C116" s="689"/>
      <c r="D116" s="164"/>
      <c r="E116" s="690"/>
      <c r="F116" s="705"/>
      <c r="G116" s="705"/>
    </row>
    <row r="117" spans="1:7" s="322" customFormat="1">
      <c r="A117" s="688"/>
      <c r="B117" s="302"/>
      <c r="C117" s="302"/>
      <c r="D117" s="164"/>
      <c r="E117" s="690"/>
      <c r="F117" s="705"/>
      <c r="G117" s="705"/>
    </row>
    <row r="118" spans="1:7" s="322" customFormat="1">
      <c r="A118" s="688"/>
      <c r="B118" s="302"/>
      <c r="C118" s="302"/>
      <c r="D118" s="164"/>
      <c r="E118" s="690"/>
      <c r="F118" s="705"/>
      <c r="G118" s="705"/>
    </row>
    <row r="119" spans="1:7" s="700" customFormat="1">
      <c r="A119" s="708"/>
      <c r="B119" s="697"/>
      <c r="C119" s="697"/>
      <c r="D119" s="158"/>
      <c r="E119" s="699"/>
      <c r="F119" s="709"/>
      <c r="G119" s="709"/>
    </row>
    <row r="120" spans="1:7" s="322" customFormat="1">
      <c r="A120" s="688"/>
      <c r="B120" s="697"/>
      <c r="C120" s="697"/>
      <c r="D120" s="164"/>
      <c r="E120" s="690"/>
      <c r="F120" s="705"/>
      <c r="G120" s="705"/>
    </row>
    <row r="121" spans="1:7" s="322" customFormat="1" ht="68.25" customHeight="1">
      <c r="A121" s="688"/>
      <c r="B121" s="701"/>
      <c r="C121" s="701"/>
      <c r="D121" s="164"/>
      <c r="E121" s="690"/>
      <c r="F121" s="705"/>
      <c r="G121" s="705"/>
    </row>
    <row r="122" spans="1:7" s="322" customFormat="1" ht="21" customHeight="1">
      <c r="A122" s="688"/>
      <c r="B122" s="710"/>
      <c r="C122" s="710"/>
      <c r="D122" s="164"/>
      <c r="E122" s="690"/>
      <c r="F122" s="705"/>
      <c r="G122" s="705"/>
    </row>
    <row r="123" spans="1:7" s="322" customFormat="1">
      <c r="A123" s="688"/>
      <c r="B123" s="710"/>
      <c r="C123" s="710"/>
      <c r="D123" s="164"/>
      <c r="E123" s="690"/>
      <c r="F123" s="705"/>
      <c r="G123" s="705"/>
    </row>
    <row r="124" spans="1:7" s="322" customFormat="1">
      <c r="A124" s="688"/>
      <c r="B124" s="710"/>
      <c r="C124" s="710"/>
      <c r="D124" s="164"/>
      <c r="E124" s="690"/>
      <c r="F124" s="705"/>
      <c r="G124" s="705"/>
    </row>
    <row r="125" spans="1:7" s="322" customFormat="1">
      <c r="A125" s="688"/>
      <c r="B125" s="710"/>
      <c r="C125" s="710"/>
      <c r="D125" s="164"/>
      <c r="E125" s="690"/>
      <c r="F125" s="705"/>
      <c r="G125" s="705"/>
    </row>
    <row r="126" spans="1:7" s="322" customFormat="1">
      <c r="A126" s="688"/>
      <c r="B126" s="710"/>
      <c r="C126" s="710"/>
      <c r="D126" s="164"/>
      <c r="E126" s="690"/>
      <c r="F126" s="705"/>
      <c r="G126" s="705"/>
    </row>
    <row r="127" spans="1:7" s="322" customFormat="1">
      <c r="A127" s="688"/>
      <c r="B127" s="710"/>
      <c r="C127" s="710"/>
      <c r="D127" s="164"/>
      <c r="E127" s="690"/>
      <c r="F127" s="705"/>
      <c r="G127" s="705"/>
    </row>
    <row r="128" spans="1:7" s="322" customFormat="1">
      <c r="A128" s="688"/>
      <c r="B128" s="710"/>
      <c r="C128" s="710"/>
      <c r="D128" s="164"/>
      <c r="E128" s="690"/>
      <c r="F128" s="705"/>
      <c r="G128" s="705"/>
    </row>
    <row r="129" spans="1:7" s="322" customFormat="1">
      <c r="A129" s="688"/>
      <c r="B129" s="710"/>
      <c r="C129" s="710"/>
      <c r="D129" s="164"/>
      <c r="E129" s="690"/>
      <c r="F129" s="705"/>
      <c r="G129" s="705"/>
    </row>
    <row r="130" spans="1:7" s="322" customFormat="1" ht="21" customHeight="1">
      <c r="A130" s="688"/>
      <c r="B130" s="710"/>
      <c r="C130" s="710"/>
      <c r="D130" s="164"/>
      <c r="E130" s="690"/>
      <c r="F130" s="705"/>
      <c r="G130" s="705"/>
    </row>
    <row r="131" spans="1:7" s="322" customFormat="1">
      <c r="A131" s="688"/>
      <c r="B131" s="710"/>
      <c r="C131" s="710"/>
      <c r="D131" s="164"/>
      <c r="E131" s="690"/>
      <c r="F131" s="705"/>
      <c r="G131" s="705"/>
    </row>
    <row r="132" spans="1:7" s="322" customFormat="1">
      <c r="A132" s="688"/>
      <c r="B132" s="710"/>
      <c r="C132" s="710"/>
      <c r="D132" s="164"/>
      <c r="E132" s="690"/>
      <c r="F132" s="705"/>
      <c r="G132" s="705"/>
    </row>
    <row r="133" spans="1:7" s="322" customFormat="1">
      <c r="A133" s="688"/>
      <c r="B133" s="710"/>
      <c r="C133" s="710"/>
      <c r="D133" s="164"/>
      <c r="E133" s="690"/>
      <c r="F133" s="705"/>
      <c r="G133" s="705"/>
    </row>
    <row r="134" spans="1:7" s="322" customFormat="1">
      <c r="A134" s="688"/>
      <c r="B134" s="710"/>
      <c r="C134" s="710"/>
      <c r="D134" s="164"/>
      <c r="E134" s="690"/>
      <c r="F134" s="705"/>
      <c r="G134" s="705"/>
    </row>
    <row r="135" spans="1:7" s="322" customFormat="1">
      <c r="A135" s="688"/>
      <c r="B135" s="710"/>
      <c r="C135" s="710"/>
      <c r="D135" s="164"/>
      <c r="E135" s="690"/>
      <c r="F135" s="705"/>
      <c r="G135" s="705"/>
    </row>
    <row r="136" spans="1:7" s="322" customFormat="1">
      <c r="A136" s="688"/>
      <c r="B136" s="710"/>
      <c r="C136" s="710"/>
      <c r="D136" s="164"/>
      <c r="E136" s="690"/>
      <c r="F136" s="705"/>
      <c r="G136" s="705"/>
    </row>
    <row r="137" spans="1:7" s="322" customFormat="1" ht="21" customHeight="1">
      <c r="A137" s="688"/>
      <c r="B137" s="710"/>
      <c r="C137" s="710"/>
      <c r="D137" s="164"/>
      <c r="E137" s="690"/>
      <c r="F137" s="705"/>
      <c r="G137" s="705"/>
    </row>
    <row r="138" spans="1:7" s="322" customFormat="1">
      <c r="A138" s="688"/>
      <c r="B138" s="710"/>
      <c r="C138" s="710"/>
      <c r="D138" s="164"/>
      <c r="E138" s="690"/>
      <c r="F138" s="705"/>
      <c r="G138" s="705"/>
    </row>
    <row r="139" spans="1:7" s="322" customFormat="1">
      <c r="A139" s="688"/>
      <c r="B139" s="710"/>
      <c r="C139" s="710"/>
      <c r="D139" s="164"/>
      <c r="E139" s="690"/>
      <c r="F139" s="705"/>
      <c r="G139" s="705"/>
    </row>
    <row r="140" spans="1:7" s="322" customFormat="1">
      <c r="A140" s="688"/>
      <c r="B140" s="710"/>
      <c r="C140" s="710"/>
      <c r="D140" s="164"/>
      <c r="E140" s="690"/>
      <c r="F140" s="705"/>
      <c r="G140" s="705"/>
    </row>
    <row r="141" spans="1:7" s="322" customFormat="1">
      <c r="A141" s="688"/>
      <c r="B141" s="710"/>
      <c r="C141" s="710"/>
      <c r="D141" s="164"/>
      <c r="E141" s="690"/>
      <c r="F141" s="705"/>
      <c r="G141" s="705"/>
    </row>
    <row r="142" spans="1:7" s="322" customFormat="1">
      <c r="A142" s="688"/>
      <c r="B142" s="710"/>
      <c r="C142" s="710"/>
      <c r="D142" s="164"/>
      <c r="E142" s="690"/>
      <c r="F142" s="705"/>
      <c r="G142" s="705"/>
    </row>
    <row r="143" spans="1:7" s="322" customFormat="1" ht="68.25" customHeight="1">
      <c r="A143" s="688"/>
      <c r="B143" s="710"/>
      <c r="C143" s="710"/>
      <c r="D143" s="164"/>
      <c r="E143" s="690"/>
      <c r="F143" s="705"/>
      <c r="G143" s="705"/>
    </row>
    <row r="144" spans="1:7" s="322" customFormat="1" ht="21" customHeight="1">
      <c r="A144" s="688"/>
      <c r="B144" s="710"/>
      <c r="C144" s="710"/>
      <c r="D144" s="164"/>
      <c r="E144" s="690"/>
      <c r="F144" s="705"/>
      <c r="G144" s="705"/>
    </row>
    <row r="145" spans="1:7" s="322" customFormat="1">
      <c r="A145" s="688"/>
      <c r="B145" s="701"/>
      <c r="C145" s="701"/>
      <c r="D145" s="164"/>
      <c r="E145" s="690"/>
      <c r="F145" s="705"/>
      <c r="G145" s="705"/>
    </row>
    <row r="146" spans="1:7" s="322" customFormat="1">
      <c r="A146" s="688"/>
      <c r="B146" s="701"/>
      <c r="C146" s="701"/>
      <c r="D146" s="164"/>
      <c r="E146" s="690"/>
      <c r="F146" s="705"/>
      <c r="G146" s="705"/>
    </row>
    <row r="147" spans="1:7" s="322" customFormat="1">
      <c r="A147" s="688"/>
      <c r="B147" s="710"/>
      <c r="C147" s="710"/>
      <c r="D147" s="164"/>
      <c r="E147" s="690"/>
      <c r="F147" s="705"/>
      <c r="G147" s="705"/>
    </row>
    <row r="148" spans="1:7" s="322" customFormat="1">
      <c r="A148" s="688"/>
      <c r="B148" s="710"/>
      <c r="C148" s="710"/>
      <c r="D148" s="164"/>
      <c r="E148" s="690"/>
      <c r="F148" s="705"/>
      <c r="G148" s="705"/>
    </row>
    <row r="149" spans="1:7" s="322" customFormat="1">
      <c r="A149" s="688"/>
      <c r="B149" s="710"/>
      <c r="C149" s="710"/>
      <c r="D149" s="164"/>
      <c r="E149" s="690"/>
      <c r="F149" s="705"/>
      <c r="G149" s="705"/>
    </row>
    <row r="150" spans="1:7" s="322" customFormat="1">
      <c r="A150" s="688"/>
      <c r="B150" s="710"/>
      <c r="C150" s="710"/>
      <c r="D150" s="164"/>
      <c r="E150" s="690"/>
      <c r="F150" s="705"/>
      <c r="G150" s="705"/>
    </row>
    <row r="151" spans="1:7" s="322" customFormat="1" ht="30.75" customHeight="1">
      <c r="A151" s="688"/>
      <c r="B151" s="701"/>
      <c r="C151" s="701"/>
      <c r="D151" s="164"/>
      <c r="E151" s="690"/>
      <c r="F151" s="705"/>
      <c r="G151" s="705"/>
    </row>
    <row r="152" spans="1:7" s="322" customFormat="1" ht="81" customHeight="1">
      <c r="A152" s="688"/>
      <c r="B152" s="701"/>
      <c r="C152" s="701"/>
      <c r="D152" s="164"/>
      <c r="E152" s="690"/>
      <c r="F152" s="705"/>
      <c r="G152" s="705"/>
    </row>
    <row r="153" spans="1:7" s="322" customFormat="1" ht="30.75" customHeight="1">
      <c r="A153" s="688"/>
      <c r="B153" s="701"/>
      <c r="C153" s="701"/>
      <c r="D153" s="164"/>
      <c r="E153" s="690"/>
      <c r="F153" s="705"/>
      <c r="G153" s="705"/>
    </row>
    <row r="154" spans="1:7" s="322" customFormat="1" ht="30.75" customHeight="1">
      <c r="A154" s="688"/>
      <c r="B154" s="701"/>
      <c r="C154" s="701"/>
      <c r="D154" s="164"/>
      <c r="E154" s="690"/>
      <c r="F154" s="705"/>
      <c r="G154" s="705"/>
    </row>
    <row r="155" spans="1:7" s="322" customFormat="1" ht="67.5" customHeight="1">
      <c r="A155" s="688"/>
      <c r="B155" s="701"/>
      <c r="C155" s="701"/>
      <c r="D155" s="164"/>
      <c r="E155" s="690"/>
      <c r="F155" s="705"/>
      <c r="G155" s="705"/>
    </row>
    <row r="156" spans="1:7" s="322" customFormat="1" ht="30.75" customHeight="1">
      <c r="A156" s="688"/>
      <c r="B156" s="701"/>
      <c r="C156" s="701"/>
      <c r="D156" s="164"/>
      <c r="E156" s="690"/>
      <c r="F156" s="705"/>
      <c r="G156" s="705"/>
    </row>
    <row r="157" spans="1:7" s="322" customFormat="1" ht="92.25" customHeight="1">
      <c r="A157" s="688"/>
      <c r="B157" s="701"/>
      <c r="C157" s="701"/>
      <c r="D157" s="164"/>
      <c r="E157" s="690"/>
      <c r="F157" s="705"/>
      <c r="G157" s="705"/>
    </row>
    <row r="158" spans="1:7" s="322" customFormat="1">
      <c r="A158" s="688"/>
      <c r="B158" s="689"/>
      <c r="C158" s="689"/>
      <c r="D158" s="164"/>
      <c r="E158" s="690"/>
      <c r="F158" s="705"/>
      <c r="G158" s="705"/>
    </row>
    <row r="159" spans="1:7" s="322" customFormat="1">
      <c r="A159" s="688"/>
      <c r="B159" s="689"/>
      <c r="C159" s="689"/>
      <c r="D159" s="164"/>
      <c r="E159" s="690"/>
      <c r="F159" s="705"/>
      <c r="G159" s="705"/>
    </row>
    <row r="160" spans="1:7" s="322" customFormat="1">
      <c r="A160" s="688"/>
      <c r="B160" s="689"/>
      <c r="C160" s="689"/>
      <c r="D160" s="164"/>
      <c r="E160" s="690"/>
      <c r="F160" s="705"/>
      <c r="G160" s="705"/>
    </row>
    <row r="161" spans="1:7" s="322" customFormat="1">
      <c r="A161" s="688"/>
      <c r="B161" s="689"/>
      <c r="C161" s="689"/>
      <c r="D161" s="164"/>
      <c r="E161" s="690"/>
      <c r="F161" s="705"/>
      <c r="G161" s="705"/>
    </row>
    <row r="162" spans="1:7" s="322" customFormat="1">
      <c r="A162" s="688"/>
      <c r="B162" s="689"/>
      <c r="C162" s="689"/>
      <c r="D162" s="164"/>
      <c r="E162" s="690"/>
      <c r="F162" s="626"/>
      <c r="G162" s="705"/>
    </row>
    <row r="163" spans="1:7" s="322" customFormat="1" ht="68.25" customHeight="1">
      <c r="A163" s="688"/>
      <c r="B163" s="701"/>
      <c r="C163" s="701"/>
      <c r="D163" s="164"/>
      <c r="E163" s="690"/>
      <c r="F163" s="705"/>
      <c r="G163" s="705"/>
    </row>
    <row r="164" spans="1:7" s="322" customFormat="1" ht="21.75" customHeight="1">
      <c r="A164" s="688"/>
      <c r="B164" s="689"/>
      <c r="C164" s="689"/>
      <c r="D164" s="579"/>
      <c r="E164" s="703"/>
      <c r="F164" s="705"/>
      <c r="G164" s="705"/>
    </row>
    <row r="165" spans="1:7" s="322" customFormat="1" ht="30.75" customHeight="1">
      <c r="A165" s="688"/>
      <c r="B165" s="701"/>
      <c r="C165" s="701"/>
      <c r="D165" s="164"/>
      <c r="E165" s="690"/>
      <c r="F165" s="705"/>
      <c r="G165" s="705"/>
    </row>
    <row r="166" spans="1:7" s="322" customFormat="1" ht="70.5" customHeight="1">
      <c r="A166" s="688"/>
      <c r="B166" s="701"/>
      <c r="C166" s="701"/>
      <c r="D166" s="164"/>
      <c r="E166" s="690"/>
      <c r="F166" s="705"/>
      <c r="G166" s="705"/>
    </row>
    <row r="167" spans="1:7" s="322" customFormat="1" ht="31.5" customHeight="1">
      <c r="A167" s="688"/>
      <c r="B167" s="701"/>
      <c r="C167" s="701"/>
      <c r="D167" s="164"/>
      <c r="E167" s="690"/>
      <c r="F167" s="705"/>
      <c r="G167" s="705"/>
    </row>
    <row r="168" spans="1:7" s="322" customFormat="1" ht="14.25" customHeight="1">
      <c r="A168" s="688"/>
      <c r="B168" s="689"/>
      <c r="C168" s="689"/>
      <c r="D168" s="164"/>
      <c r="E168" s="690"/>
      <c r="F168" s="705"/>
      <c r="G168" s="705"/>
    </row>
    <row r="169" spans="1:7" s="322" customFormat="1">
      <c r="A169" s="688"/>
      <c r="B169" s="302"/>
      <c r="C169" s="302"/>
      <c r="D169" s="164"/>
      <c r="E169" s="690"/>
      <c r="F169" s="705"/>
      <c r="G169" s="705"/>
    </row>
    <row r="170" spans="1:7" s="322" customFormat="1">
      <c r="A170" s="688"/>
      <c r="B170" s="302"/>
      <c r="C170" s="302"/>
      <c r="D170" s="164"/>
      <c r="E170" s="690"/>
      <c r="F170" s="705"/>
      <c r="G170" s="705"/>
    </row>
    <row r="171" spans="1:7" s="322" customFormat="1">
      <c r="A171" s="688"/>
      <c r="B171" s="302"/>
      <c r="C171" s="302"/>
      <c r="D171" s="164"/>
      <c r="E171" s="690"/>
      <c r="F171" s="705"/>
      <c r="G171" s="705"/>
    </row>
    <row r="172" spans="1:7" s="700" customFormat="1">
      <c r="A172" s="708"/>
      <c r="B172" s="697"/>
      <c r="C172" s="697"/>
      <c r="D172" s="158"/>
      <c r="E172" s="699"/>
      <c r="F172" s="709"/>
      <c r="G172" s="709"/>
    </row>
    <row r="173" spans="1:7" s="700" customFormat="1">
      <c r="A173" s="708"/>
      <c r="B173" s="697"/>
      <c r="C173" s="697"/>
      <c r="D173" s="158"/>
      <c r="E173" s="699"/>
      <c r="F173" s="709"/>
      <c r="G173" s="709"/>
    </row>
    <row r="174" spans="1:7" s="700" customFormat="1">
      <c r="A174" s="708"/>
      <c r="B174" s="697"/>
      <c r="C174" s="697"/>
      <c r="D174" s="158"/>
      <c r="E174" s="699"/>
      <c r="F174" s="709"/>
      <c r="G174" s="709"/>
    </row>
    <row r="175" spans="1:7" s="700" customFormat="1">
      <c r="A175" s="688"/>
      <c r="B175" s="336"/>
      <c r="C175" s="336"/>
      <c r="D175" s="164"/>
      <c r="E175" s="690"/>
      <c r="F175" s="705"/>
      <c r="G175" s="705"/>
    </row>
    <row r="176" spans="1:7" s="700" customFormat="1">
      <c r="A176" s="708"/>
      <c r="B176" s="701"/>
      <c r="C176" s="701"/>
      <c r="D176" s="164"/>
      <c r="E176" s="690"/>
      <c r="F176" s="705"/>
      <c r="G176" s="705"/>
    </row>
    <row r="177" spans="1:7" s="700" customFormat="1" ht="83.25" customHeight="1">
      <c r="A177" s="708"/>
      <c r="B177" s="701"/>
      <c r="C177" s="701"/>
      <c r="D177" s="164"/>
      <c r="E177" s="690"/>
      <c r="F177" s="705"/>
      <c r="G177" s="705"/>
    </row>
    <row r="178" spans="1:7" s="700" customFormat="1">
      <c r="A178" s="708"/>
      <c r="B178" s="701"/>
      <c r="C178" s="701"/>
      <c r="D178" s="164"/>
      <c r="E178" s="690"/>
      <c r="F178" s="705"/>
      <c r="G178" s="705"/>
    </row>
    <row r="179" spans="1:7" s="700" customFormat="1">
      <c r="A179" s="708"/>
      <c r="B179" s="701"/>
      <c r="C179" s="701"/>
      <c r="D179" s="164"/>
      <c r="E179" s="690"/>
      <c r="F179" s="705"/>
      <c r="G179" s="705"/>
    </row>
    <row r="180" spans="1:7" s="700" customFormat="1" ht="32.25" customHeight="1">
      <c r="A180" s="708"/>
      <c r="B180" s="336"/>
      <c r="C180" s="336"/>
      <c r="D180" s="164"/>
      <c r="E180" s="690"/>
      <c r="F180" s="705"/>
      <c r="G180" s="705"/>
    </row>
    <row r="181" spans="1:7" s="700" customFormat="1">
      <c r="A181" s="708"/>
      <c r="B181" s="336"/>
      <c r="C181" s="336"/>
      <c r="D181" s="164"/>
      <c r="E181" s="690"/>
      <c r="F181" s="705"/>
      <c r="G181" s="705"/>
    </row>
    <row r="182" spans="1:7" s="700" customFormat="1">
      <c r="A182" s="708"/>
      <c r="B182" s="701"/>
      <c r="C182" s="701"/>
      <c r="D182" s="164"/>
      <c r="E182" s="690"/>
      <c r="F182" s="705"/>
      <c r="G182" s="705"/>
    </row>
    <row r="183" spans="1:7" s="700" customFormat="1" ht="12" customHeight="1">
      <c r="A183" s="708"/>
      <c r="B183" s="701"/>
      <c r="C183" s="701"/>
      <c r="D183" s="164"/>
      <c r="E183" s="690"/>
      <c r="F183" s="705"/>
      <c r="G183" s="705"/>
    </row>
    <row r="184" spans="1:7" s="700" customFormat="1" ht="12" customHeight="1">
      <c r="A184" s="708"/>
      <c r="B184" s="701"/>
      <c r="C184" s="701"/>
      <c r="D184" s="164"/>
      <c r="E184" s="690"/>
      <c r="F184" s="705"/>
      <c r="G184" s="705"/>
    </row>
    <row r="185" spans="1:7" s="700" customFormat="1" ht="105" customHeight="1">
      <c r="A185" s="688"/>
      <c r="B185" s="336"/>
      <c r="C185" s="336"/>
      <c r="D185" s="164"/>
      <c r="E185" s="690"/>
      <c r="F185" s="705"/>
      <c r="G185" s="705"/>
    </row>
    <row r="186" spans="1:7" s="322" customFormat="1">
      <c r="A186" s="688"/>
      <c r="B186" s="701"/>
      <c r="C186" s="701"/>
      <c r="D186" s="164"/>
      <c r="E186" s="690"/>
      <c r="F186" s="705"/>
      <c r="G186" s="705"/>
    </row>
    <row r="187" spans="1:7" s="322" customFormat="1">
      <c r="A187" s="688"/>
      <c r="B187" s="701"/>
      <c r="C187" s="701"/>
      <c r="D187" s="164"/>
      <c r="E187" s="690"/>
      <c r="F187" s="705"/>
      <c r="G187" s="705"/>
    </row>
    <row r="188" spans="1:7" s="322" customFormat="1">
      <c r="A188" s="688"/>
      <c r="B188" s="701"/>
      <c r="C188" s="701"/>
      <c r="D188" s="164"/>
      <c r="E188" s="690"/>
      <c r="F188" s="705"/>
      <c r="G188" s="705"/>
    </row>
    <row r="189" spans="1:7" s="322" customFormat="1" ht="51.75" customHeight="1">
      <c r="A189" s="688"/>
      <c r="B189" s="707"/>
      <c r="C189" s="707"/>
      <c r="D189" s="164"/>
      <c r="E189" s="690"/>
      <c r="F189" s="705"/>
      <c r="G189" s="705"/>
    </row>
    <row r="190" spans="1:7" s="322" customFormat="1" ht="51.75" customHeight="1">
      <c r="A190" s="688"/>
      <c r="B190" s="707"/>
      <c r="C190" s="707"/>
      <c r="D190" s="164"/>
      <c r="E190" s="690"/>
      <c r="F190" s="705"/>
      <c r="G190" s="705"/>
    </row>
    <row r="191" spans="1:7" s="322" customFormat="1" ht="18.75" customHeight="1">
      <c r="A191" s="688"/>
      <c r="B191" s="707"/>
      <c r="C191" s="707"/>
      <c r="D191" s="164"/>
      <c r="E191" s="690"/>
      <c r="F191" s="705"/>
      <c r="G191" s="705"/>
    </row>
    <row r="192" spans="1:7" s="322" customFormat="1" ht="34.5" customHeight="1">
      <c r="A192" s="688"/>
      <c r="B192" s="707"/>
      <c r="C192" s="707"/>
      <c r="D192" s="164"/>
      <c r="E192" s="690"/>
      <c r="F192" s="705"/>
      <c r="G192" s="705"/>
    </row>
    <row r="193" spans="1:7" s="322" customFormat="1" ht="45" customHeight="1">
      <c r="A193" s="688"/>
      <c r="B193" s="707"/>
      <c r="C193" s="707"/>
      <c r="D193" s="164"/>
      <c r="E193" s="690"/>
      <c r="F193" s="705"/>
      <c r="G193" s="705"/>
    </row>
    <row r="194" spans="1:7" s="322" customFormat="1" ht="75.75" customHeight="1">
      <c r="A194" s="688"/>
      <c r="B194" s="707"/>
      <c r="C194" s="707"/>
      <c r="D194" s="164"/>
      <c r="E194" s="690"/>
      <c r="F194" s="705"/>
      <c r="G194" s="705"/>
    </row>
    <row r="195" spans="1:7" s="322" customFormat="1" ht="84" customHeight="1">
      <c r="A195" s="688"/>
      <c r="B195" s="707"/>
      <c r="C195" s="707"/>
      <c r="D195" s="164"/>
      <c r="E195" s="690"/>
      <c r="F195" s="705"/>
      <c r="G195" s="705"/>
    </row>
    <row r="196" spans="1:7" s="322" customFormat="1" ht="66.75" customHeight="1">
      <c r="A196" s="688"/>
      <c r="B196" s="707"/>
      <c r="C196" s="707"/>
      <c r="D196" s="164"/>
      <c r="E196" s="690"/>
      <c r="F196" s="705"/>
      <c r="G196" s="705"/>
    </row>
    <row r="197" spans="1:7" s="322" customFormat="1" ht="92.25" customHeight="1">
      <c r="A197" s="688"/>
      <c r="B197" s="707"/>
      <c r="C197" s="707"/>
      <c r="D197" s="164"/>
      <c r="E197" s="690"/>
      <c r="F197" s="705"/>
      <c r="G197" s="705"/>
    </row>
    <row r="198" spans="1:7" s="322" customFormat="1" ht="23.25" customHeight="1">
      <c r="A198" s="688"/>
      <c r="B198" s="707"/>
      <c r="C198" s="707"/>
      <c r="D198" s="164"/>
      <c r="E198" s="690"/>
      <c r="F198" s="705"/>
      <c r="G198" s="705"/>
    </row>
    <row r="199" spans="1:7" s="322" customFormat="1" ht="20.25" customHeight="1">
      <c r="A199" s="688"/>
      <c r="B199" s="707"/>
      <c r="C199" s="707"/>
      <c r="D199" s="164"/>
      <c r="E199" s="690"/>
      <c r="F199" s="705"/>
      <c r="G199" s="705"/>
    </row>
    <row r="200" spans="1:7" s="322" customFormat="1" ht="18" customHeight="1">
      <c r="A200" s="688"/>
      <c r="B200" s="707"/>
      <c r="C200" s="707"/>
      <c r="D200" s="164"/>
      <c r="E200" s="690"/>
      <c r="F200" s="705"/>
      <c r="G200" s="705"/>
    </row>
    <row r="201" spans="1:7" s="322" customFormat="1" ht="18.75" customHeight="1">
      <c r="A201" s="688"/>
      <c r="B201" s="707"/>
      <c r="C201" s="707"/>
      <c r="D201" s="164"/>
      <c r="E201" s="690"/>
      <c r="F201" s="705"/>
      <c r="G201" s="705"/>
    </row>
    <row r="202" spans="1:7" s="322" customFormat="1" ht="20.25" customHeight="1">
      <c r="A202" s="688"/>
      <c r="B202" s="707"/>
      <c r="C202" s="707"/>
      <c r="D202" s="164"/>
      <c r="E202" s="690"/>
      <c r="F202" s="705"/>
      <c r="G202" s="705"/>
    </row>
    <row r="203" spans="1:7" s="322" customFormat="1" ht="71.25" customHeight="1">
      <c r="A203" s="688"/>
      <c r="B203" s="707"/>
      <c r="C203" s="707"/>
      <c r="D203" s="164"/>
      <c r="E203" s="690"/>
      <c r="F203" s="705"/>
      <c r="G203" s="705"/>
    </row>
    <row r="204" spans="1:7" s="322" customFormat="1" ht="32.25" customHeight="1">
      <c r="A204" s="688"/>
      <c r="B204" s="701"/>
      <c r="C204" s="701"/>
      <c r="D204" s="164"/>
      <c r="E204" s="690"/>
      <c r="F204" s="705"/>
      <c r="G204" s="705"/>
    </row>
    <row r="205" spans="1:7" s="322" customFormat="1" ht="32.25" customHeight="1">
      <c r="A205" s="688"/>
      <c r="B205" s="701"/>
      <c r="C205" s="701"/>
      <c r="D205" s="164"/>
      <c r="E205" s="690"/>
      <c r="F205" s="705"/>
      <c r="G205" s="705"/>
    </row>
    <row r="206" spans="1:7" s="322" customFormat="1">
      <c r="A206" s="688"/>
      <c r="B206" s="701"/>
      <c r="C206" s="701"/>
      <c r="D206" s="164"/>
      <c r="E206" s="690"/>
      <c r="F206" s="705"/>
      <c r="G206" s="705"/>
    </row>
    <row r="207" spans="1:7" s="322" customFormat="1" ht="85.5" customHeight="1">
      <c r="A207" s="688"/>
      <c r="B207" s="701"/>
      <c r="C207" s="701"/>
      <c r="D207" s="164"/>
      <c r="E207" s="690"/>
      <c r="F207" s="705"/>
      <c r="G207" s="705"/>
    </row>
    <row r="208" spans="1:7" s="322" customFormat="1">
      <c r="A208" s="688"/>
      <c r="B208" s="701"/>
      <c r="C208" s="701"/>
      <c r="D208" s="164"/>
      <c r="E208" s="690"/>
      <c r="F208" s="705"/>
      <c r="G208" s="705"/>
    </row>
    <row r="209" spans="1:7" s="322" customFormat="1">
      <c r="A209" s="688"/>
      <c r="B209" s="701"/>
      <c r="C209" s="701"/>
      <c r="D209" s="164"/>
      <c r="E209" s="690"/>
      <c r="F209" s="705"/>
      <c r="G209" s="705"/>
    </row>
    <row r="210" spans="1:7" s="322" customFormat="1">
      <c r="A210" s="688"/>
      <c r="B210" s="701"/>
      <c r="C210" s="701"/>
      <c r="D210" s="164"/>
      <c r="E210" s="690"/>
      <c r="F210" s="705"/>
      <c r="G210" s="705"/>
    </row>
    <row r="211" spans="1:7" s="322" customFormat="1">
      <c r="A211" s="698"/>
      <c r="B211" s="711"/>
      <c r="C211" s="711"/>
      <c r="D211" s="164"/>
      <c r="E211" s="690"/>
      <c r="F211" s="705"/>
      <c r="G211" s="705"/>
    </row>
    <row r="212" spans="1:7" s="322" customFormat="1">
      <c r="A212" s="698"/>
      <c r="B212" s="711"/>
      <c r="C212" s="711"/>
      <c r="D212" s="164"/>
      <c r="E212" s="690"/>
      <c r="F212" s="705"/>
      <c r="G212" s="705"/>
    </row>
    <row r="213" spans="1:7">
      <c r="A213" s="688"/>
      <c r="B213" s="701"/>
      <c r="C213" s="701"/>
      <c r="D213" s="164"/>
      <c r="E213" s="690"/>
      <c r="F213" s="705"/>
      <c r="G213" s="705"/>
    </row>
    <row r="214" spans="1:7" s="353" customFormat="1" ht="218.25" customHeight="1">
      <c r="A214" s="688"/>
      <c r="B214" s="701"/>
      <c r="C214" s="701"/>
      <c r="D214" s="164"/>
      <c r="E214" s="690"/>
      <c r="F214" s="705"/>
      <c r="G214" s="705"/>
    </row>
    <row r="215" spans="1:7" s="353" customFormat="1" ht="408.4" customHeight="1">
      <c r="A215" s="688"/>
      <c r="B215" s="701"/>
      <c r="C215" s="701"/>
      <c r="D215" s="164"/>
      <c r="E215" s="690"/>
      <c r="F215" s="705"/>
      <c r="G215" s="705"/>
    </row>
    <row r="216" spans="1:7" s="353" customFormat="1" ht="292.14999999999998" customHeight="1">
      <c r="A216" s="688"/>
      <c r="B216" s="701"/>
      <c r="C216" s="701"/>
      <c r="D216" s="164"/>
      <c r="E216" s="690"/>
      <c r="F216" s="705"/>
      <c r="G216" s="705"/>
    </row>
    <row r="217" spans="1:7" s="353" customFormat="1">
      <c r="A217" s="688"/>
      <c r="B217" s="701"/>
      <c r="C217" s="701"/>
      <c r="D217" s="164"/>
      <c r="E217" s="690"/>
      <c r="F217" s="705"/>
      <c r="G217" s="705"/>
    </row>
    <row r="218" spans="1:7" s="353" customFormat="1">
      <c r="A218" s="688"/>
      <c r="B218" s="701"/>
      <c r="C218" s="701"/>
      <c r="D218" s="164"/>
      <c r="E218" s="690"/>
      <c r="F218" s="705"/>
      <c r="G218" s="705"/>
    </row>
    <row r="219" spans="1:7" s="353" customFormat="1">
      <c r="A219" s="688"/>
      <c r="B219" s="701"/>
      <c r="C219" s="701"/>
      <c r="D219" s="164"/>
      <c r="E219" s="690"/>
      <c r="F219" s="705"/>
      <c r="G219" s="705"/>
    </row>
    <row r="220" spans="1:7" s="353" customFormat="1" ht="39.4" customHeight="1">
      <c r="A220" s="688"/>
      <c r="B220" s="701"/>
      <c r="C220" s="701"/>
      <c r="D220" s="164"/>
      <c r="E220" s="690"/>
      <c r="F220" s="705"/>
      <c r="G220" s="705"/>
    </row>
    <row r="221" spans="1:7" s="353" customFormat="1" ht="41.65" customHeight="1">
      <c r="A221" s="688"/>
      <c r="B221" s="701"/>
      <c r="C221" s="701"/>
      <c r="D221" s="164"/>
      <c r="E221" s="690"/>
      <c r="F221" s="705"/>
      <c r="G221" s="705"/>
    </row>
    <row r="222" spans="1:7" s="353" customFormat="1" ht="41.65" customHeight="1">
      <c r="A222" s="688"/>
      <c r="B222" s="701"/>
      <c r="C222" s="701"/>
      <c r="D222" s="164"/>
      <c r="E222" s="690"/>
      <c r="F222" s="705"/>
      <c r="G222" s="705"/>
    </row>
    <row r="223" spans="1:7" s="353" customFormat="1" ht="101.65" customHeight="1">
      <c r="A223" s="688"/>
      <c r="B223" s="701"/>
      <c r="C223" s="701"/>
      <c r="D223" s="164"/>
      <c r="E223" s="690"/>
      <c r="F223" s="705"/>
      <c r="G223" s="705"/>
    </row>
    <row r="224" spans="1:7" s="353" customFormat="1" ht="250.9" customHeight="1">
      <c r="A224" s="688"/>
      <c r="B224" s="701"/>
      <c r="C224" s="701"/>
      <c r="D224" s="164"/>
      <c r="E224" s="690"/>
      <c r="F224" s="705"/>
      <c r="G224" s="705"/>
    </row>
    <row r="225" spans="1:7" s="353" customFormat="1">
      <c r="A225" s="688"/>
      <c r="B225" s="701"/>
      <c r="C225" s="701"/>
      <c r="D225" s="164"/>
      <c r="E225" s="690"/>
      <c r="F225" s="705"/>
      <c r="G225" s="705"/>
    </row>
    <row r="226" spans="1:7" s="353" customFormat="1" ht="133.9" customHeight="1">
      <c r="A226" s="688"/>
      <c r="B226" s="336"/>
      <c r="C226" s="336"/>
      <c r="D226" s="164"/>
      <c r="E226" s="690"/>
      <c r="F226" s="705"/>
      <c r="G226" s="705"/>
    </row>
    <row r="227" spans="1:7" s="353" customFormat="1" ht="133.9" customHeight="1">
      <c r="A227" s="688"/>
      <c r="B227" s="336"/>
      <c r="C227" s="336"/>
      <c r="D227" s="164"/>
      <c r="E227" s="690"/>
      <c r="F227" s="705"/>
      <c r="G227" s="705"/>
    </row>
    <row r="228" spans="1:7" s="353" customFormat="1" ht="234.75" customHeight="1">
      <c r="A228" s="688"/>
      <c r="B228" s="336"/>
      <c r="C228" s="336"/>
      <c r="D228" s="164"/>
      <c r="E228" s="690"/>
      <c r="F228" s="705"/>
      <c r="G228" s="705"/>
    </row>
    <row r="229" spans="1:7" s="353" customFormat="1" ht="35.25" customHeight="1">
      <c r="A229" s="688"/>
      <c r="B229" s="336"/>
      <c r="C229" s="336"/>
      <c r="D229" s="164"/>
      <c r="E229" s="690"/>
      <c r="F229" s="705"/>
      <c r="G229" s="705"/>
    </row>
    <row r="230" spans="1:7" s="353" customFormat="1" ht="33.75" customHeight="1">
      <c r="A230" s="688"/>
      <c r="B230" s="701"/>
      <c r="C230" s="701"/>
      <c r="D230" s="164"/>
      <c r="E230" s="690"/>
      <c r="F230" s="705"/>
      <c r="G230" s="705"/>
    </row>
    <row r="231" spans="1:7" s="353" customFormat="1">
      <c r="A231" s="688"/>
      <c r="B231" s="701"/>
      <c r="C231" s="701"/>
      <c r="D231" s="164"/>
      <c r="E231" s="690"/>
      <c r="F231" s="705"/>
      <c r="G231" s="705"/>
    </row>
    <row r="232" spans="1:7" s="353" customFormat="1">
      <c r="A232" s="688"/>
      <c r="B232" s="701"/>
      <c r="C232" s="701"/>
      <c r="D232" s="164"/>
      <c r="E232" s="690"/>
      <c r="F232" s="705"/>
      <c r="G232" s="705"/>
    </row>
    <row r="233" spans="1:7" s="353" customFormat="1">
      <c r="A233" s="688"/>
      <c r="B233" s="701"/>
      <c r="C233" s="701"/>
      <c r="D233" s="164"/>
      <c r="E233" s="690"/>
      <c r="F233" s="705"/>
      <c r="G233" s="705"/>
    </row>
    <row r="234" spans="1:7" s="353" customFormat="1">
      <c r="A234" s="688"/>
      <c r="B234" s="701"/>
      <c r="C234" s="701"/>
      <c r="D234" s="164"/>
      <c r="E234" s="690"/>
      <c r="F234" s="705"/>
      <c r="G234" s="705"/>
    </row>
    <row r="235" spans="1:7" s="353" customFormat="1">
      <c r="A235" s="688"/>
      <c r="B235" s="701"/>
      <c r="C235" s="701"/>
      <c r="D235" s="164"/>
      <c r="E235" s="690"/>
      <c r="F235" s="705"/>
      <c r="G235" s="705"/>
    </row>
    <row r="236" spans="1:7" s="353" customFormat="1">
      <c r="A236" s="688"/>
      <c r="B236" s="701"/>
      <c r="C236" s="701"/>
      <c r="D236" s="164"/>
      <c r="E236" s="690"/>
      <c r="F236" s="705"/>
      <c r="G236" s="705"/>
    </row>
    <row r="237" spans="1:7" s="353" customFormat="1" ht="397.9" customHeight="1">
      <c r="A237" s="688"/>
      <c r="B237" s="701"/>
      <c r="C237" s="701"/>
      <c r="D237" s="164"/>
      <c r="E237" s="690"/>
      <c r="F237" s="705"/>
      <c r="G237" s="705"/>
    </row>
    <row r="238" spans="1:7" s="353" customFormat="1" ht="408" customHeight="1">
      <c r="A238" s="688"/>
      <c r="B238" s="701"/>
      <c r="C238" s="701"/>
      <c r="D238" s="164"/>
      <c r="E238" s="690"/>
      <c r="F238" s="705"/>
      <c r="G238" s="705"/>
    </row>
    <row r="239" spans="1:7" s="353" customFormat="1">
      <c r="A239" s="688"/>
      <c r="B239" s="336"/>
      <c r="C239" s="336"/>
      <c r="D239" s="164"/>
      <c r="E239" s="690"/>
      <c r="F239" s="705"/>
      <c r="G239" s="705"/>
    </row>
    <row r="240" spans="1:7" s="353" customFormat="1">
      <c r="A240" s="688"/>
      <c r="B240" s="701"/>
      <c r="C240" s="701"/>
      <c r="D240" s="164"/>
      <c r="E240" s="690"/>
      <c r="F240" s="705"/>
      <c r="G240" s="705"/>
    </row>
    <row r="241" spans="1:7">
      <c r="A241" s="698"/>
      <c r="B241" s="711"/>
      <c r="C241" s="711"/>
      <c r="D241" s="164"/>
      <c r="E241" s="690"/>
      <c r="F241" s="705"/>
      <c r="G241" s="705"/>
    </row>
    <row r="242" spans="1:7">
      <c r="A242" s="698"/>
      <c r="B242" s="711"/>
      <c r="C242" s="711"/>
      <c r="D242" s="164"/>
      <c r="E242" s="690"/>
      <c r="F242" s="705"/>
      <c r="G242" s="705"/>
    </row>
    <row r="243" spans="1:7" s="322" customFormat="1" ht="14.25" customHeight="1">
      <c r="A243" s="688"/>
      <c r="B243" s="689"/>
      <c r="C243" s="689"/>
      <c r="D243" s="164"/>
      <c r="E243" s="690"/>
      <c r="F243" s="705"/>
      <c r="G243" s="705"/>
    </row>
    <row r="244" spans="1:7" ht="38.25" customHeight="1">
      <c r="A244" s="688"/>
      <c r="B244" s="302"/>
      <c r="C244" s="302"/>
      <c r="D244" s="164"/>
      <c r="E244" s="704"/>
      <c r="F244" s="705"/>
      <c r="G244" s="705"/>
    </row>
    <row r="245" spans="1:7">
      <c r="A245" s="688"/>
      <c r="B245" s="302"/>
      <c r="C245" s="302"/>
      <c r="D245" s="164"/>
      <c r="E245" s="690"/>
      <c r="F245" s="705"/>
      <c r="G245" s="705"/>
    </row>
    <row r="246" spans="1:7">
      <c r="A246" s="688"/>
      <c r="B246" s="302"/>
      <c r="C246" s="302"/>
      <c r="D246" s="164"/>
      <c r="E246" s="690"/>
      <c r="F246" s="705"/>
      <c r="G246" s="705"/>
    </row>
    <row r="247" spans="1:7">
      <c r="A247" s="688"/>
      <c r="B247" s="302"/>
      <c r="C247" s="302"/>
      <c r="D247" s="164"/>
      <c r="E247" s="690"/>
      <c r="F247" s="705"/>
      <c r="G247" s="705"/>
    </row>
    <row r="248" spans="1:7">
      <c r="A248" s="688"/>
      <c r="B248" s="302"/>
      <c r="C248" s="302"/>
      <c r="D248" s="164"/>
      <c r="E248" s="690"/>
      <c r="F248" s="705"/>
      <c r="G248" s="705"/>
    </row>
    <row r="249" spans="1:7">
      <c r="A249" s="688"/>
      <c r="B249" s="302"/>
      <c r="C249" s="302"/>
      <c r="D249" s="164"/>
      <c r="E249" s="690"/>
      <c r="F249" s="705"/>
      <c r="G249" s="705"/>
    </row>
    <row r="250" spans="1:7">
      <c r="A250" s="688"/>
      <c r="B250" s="302"/>
      <c r="C250" s="302"/>
      <c r="D250" s="164"/>
      <c r="E250" s="690"/>
      <c r="F250" s="705"/>
      <c r="G250" s="705"/>
    </row>
    <row r="251" spans="1:7">
      <c r="A251" s="688"/>
      <c r="B251" s="302"/>
      <c r="C251" s="302"/>
      <c r="D251" s="164"/>
      <c r="E251" s="690"/>
      <c r="F251" s="705"/>
      <c r="G251" s="705"/>
    </row>
    <row r="252" spans="1:7">
      <c r="A252" s="688"/>
      <c r="B252" s="302"/>
      <c r="C252" s="302"/>
      <c r="D252" s="164"/>
      <c r="E252" s="690"/>
      <c r="F252" s="705"/>
      <c r="G252" s="705"/>
    </row>
    <row r="253" spans="1:7">
      <c r="A253" s="688"/>
      <c r="B253" s="302"/>
      <c r="C253" s="302"/>
      <c r="D253" s="164"/>
      <c r="E253" s="690"/>
      <c r="F253" s="705"/>
      <c r="G253" s="705"/>
    </row>
    <row r="254" spans="1:7">
      <c r="A254" s="688"/>
      <c r="B254" s="302"/>
      <c r="C254" s="302"/>
      <c r="D254" s="164"/>
      <c r="E254" s="690"/>
      <c r="F254" s="705"/>
      <c r="G254" s="705"/>
    </row>
    <row r="255" spans="1:7">
      <c r="A255" s="688"/>
      <c r="B255" s="302"/>
      <c r="C255" s="302"/>
      <c r="D255" s="164"/>
      <c r="E255" s="690"/>
      <c r="F255" s="705"/>
      <c r="G255" s="705"/>
    </row>
    <row r="256" spans="1:7">
      <c r="A256" s="688"/>
      <c r="B256" s="302"/>
      <c r="C256" s="302"/>
      <c r="D256" s="164"/>
      <c r="E256" s="690"/>
      <c r="F256" s="705"/>
      <c r="G256" s="705"/>
    </row>
    <row r="257" spans="1:7">
      <c r="A257" s="688"/>
      <c r="B257" s="302"/>
      <c r="C257" s="302"/>
      <c r="D257" s="164"/>
      <c r="E257" s="690"/>
      <c r="F257" s="705"/>
      <c r="G257" s="705"/>
    </row>
    <row r="258" spans="1:7">
      <c r="A258" s="688"/>
      <c r="B258" s="302"/>
      <c r="C258" s="302"/>
      <c r="D258" s="164"/>
      <c r="E258" s="690"/>
      <c r="F258" s="705"/>
      <c r="G258" s="705"/>
    </row>
    <row r="259" spans="1:7">
      <c r="A259" s="688"/>
      <c r="B259" s="302"/>
      <c r="C259" s="302"/>
      <c r="D259" s="164"/>
      <c r="E259" s="690"/>
      <c r="F259" s="705"/>
      <c r="G259" s="705"/>
    </row>
    <row r="260" spans="1:7">
      <c r="A260" s="688"/>
      <c r="B260" s="302"/>
      <c r="C260" s="302"/>
      <c r="D260" s="164"/>
      <c r="E260" s="690"/>
      <c r="F260" s="705"/>
      <c r="G260" s="705"/>
    </row>
    <row r="261" spans="1:7">
      <c r="A261" s="688"/>
      <c r="B261" s="302"/>
      <c r="C261" s="302"/>
      <c r="D261" s="164"/>
      <c r="E261" s="690"/>
      <c r="F261" s="705"/>
      <c r="G261" s="705"/>
    </row>
    <row r="262" spans="1:7">
      <c r="A262" s="688"/>
      <c r="B262" s="302"/>
      <c r="C262" s="302"/>
      <c r="D262" s="164"/>
      <c r="E262" s="690"/>
      <c r="F262" s="705"/>
      <c r="G262" s="705"/>
    </row>
    <row r="263" spans="1:7">
      <c r="A263" s="688"/>
      <c r="B263" s="302"/>
      <c r="C263" s="302"/>
      <c r="D263" s="164"/>
      <c r="E263" s="690"/>
      <c r="F263" s="705"/>
      <c r="G263" s="705"/>
    </row>
    <row r="264" spans="1:7" ht="34.5" customHeight="1">
      <c r="A264" s="688"/>
      <c r="B264" s="302"/>
      <c r="C264" s="302"/>
      <c r="D264" s="164"/>
      <c r="E264" s="690"/>
      <c r="F264" s="705"/>
      <c r="G264" s="705"/>
    </row>
    <row r="265" spans="1:7" ht="33.75" customHeight="1">
      <c r="A265" s="688"/>
      <c r="B265" s="302"/>
      <c r="C265" s="302"/>
      <c r="D265" s="164"/>
      <c r="E265" s="690"/>
      <c r="F265" s="705"/>
      <c r="G265" s="705"/>
    </row>
    <row r="266" spans="1:7" ht="24" customHeight="1">
      <c r="A266" s="688"/>
      <c r="B266" s="302"/>
      <c r="C266" s="302"/>
      <c r="D266" s="164"/>
      <c r="E266" s="690"/>
      <c r="F266" s="705"/>
      <c r="G266" s="705"/>
    </row>
    <row r="267" spans="1:7">
      <c r="A267" s="688"/>
      <c r="B267" s="302"/>
      <c r="C267" s="302"/>
      <c r="D267" s="164"/>
      <c r="E267" s="690"/>
      <c r="F267" s="705"/>
      <c r="G267" s="705"/>
    </row>
    <row r="268" spans="1:7">
      <c r="A268" s="688"/>
      <c r="B268" s="302"/>
      <c r="C268" s="302"/>
      <c r="D268" s="164"/>
      <c r="E268" s="690"/>
      <c r="F268" s="705"/>
      <c r="G268" s="705"/>
    </row>
    <row r="269" spans="1:7">
      <c r="A269" s="688"/>
      <c r="B269" s="302"/>
      <c r="C269" s="302"/>
      <c r="D269" s="164"/>
      <c r="E269" s="690"/>
      <c r="F269" s="705"/>
      <c r="G269" s="705"/>
    </row>
    <row r="270" spans="1:7">
      <c r="A270" s="688"/>
      <c r="B270" s="302"/>
      <c r="C270" s="302"/>
      <c r="D270" s="164"/>
      <c r="E270" s="690"/>
      <c r="F270" s="705"/>
      <c r="G270" s="705"/>
    </row>
    <row r="271" spans="1:7">
      <c r="A271" s="688"/>
      <c r="B271" s="302"/>
      <c r="C271" s="302"/>
      <c r="D271" s="164"/>
      <c r="E271" s="690"/>
      <c r="F271" s="705"/>
      <c r="G271" s="705"/>
    </row>
    <row r="272" spans="1:7">
      <c r="A272" s="688"/>
      <c r="B272" s="302"/>
      <c r="C272" s="302"/>
      <c r="D272" s="164"/>
      <c r="E272" s="690"/>
      <c r="F272" s="705"/>
      <c r="G272" s="705"/>
    </row>
    <row r="274" spans="1:7">
      <c r="A274" s="688"/>
      <c r="B274" s="689"/>
      <c r="C274" s="689"/>
      <c r="D274" s="164"/>
      <c r="E274" s="690"/>
      <c r="F274" s="705"/>
      <c r="G274" s="705"/>
    </row>
    <row r="275" spans="1:7" s="700" customFormat="1">
      <c r="A275" s="708"/>
      <c r="B275" s="697"/>
      <c r="C275" s="697"/>
      <c r="D275" s="158"/>
      <c r="E275" s="699"/>
      <c r="F275" s="709"/>
      <c r="G275" s="709"/>
    </row>
    <row r="276" spans="1:7" s="700" customFormat="1">
      <c r="A276" s="708"/>
      <c r="B276" s="697"/>
      <c r="C276" s="697"/>
      <c r="D276" s="158"/>
      <c r="E276" s="699"/>
      <c r="F276" s="709"/>
      <c r="G276" s="709"/>
    </row>
    <row r="277" spans="1:7" s="700" customFormat="1">
      <c r="A277" s="708"/>
      <c r="B277" s="697"/>
      <c r="C277" s="697"/>
      <c r="D277" s="158"/>
      <c r="E277" s="699"/>
      <c r="F277" s="709"/>
      <c r="G277" s="709"/>
    </row>
    <row r="278" spans="1:7" s="322" customFormat="1" ht="75.75" customHeight="1">
      <c r="A278" s="688"/>
      <c r="B278" s="707"/>
      <c r="C278" s="707"/>
      <c r="D278" s="164"/>
      <c r="E278" s="690"/>
      <c r="F278" s="705"/>
      <c r="G278" s="705"/>
    </row>
    <row r="279" spans="1:7" s="322" customFormat="1" ht="84" customHeight="1">
      <c r="A279" s="688"/>
      <c r="B279" s="707"/>
      <c r="C279" s="707"/>
      <c r="D279" s="164"/>
      <c r="E279" s="690"/>
      <c r="F279" s="705"/>
      <c r="G279" s="705"/>
    </row>
    <row r="280" spans="1:7" s="322" customFormat="1" ht="66.75" customHeight="1">
      <c r="A280" s="688"/>
      <c r="B280" s="707"/>
      <c r="C280" s="707"/>
      <c r="D280" s="164"/>
      <c r="E280" s="690"/>
      <c r="F280" s="705"/>
      <c r="G280" s="705"/>
    </row>
    <row r="281" spans="1:7" s="322" customFormat="1" ht="92.25" customHeight="1">
      <c r="A281" s="688"/>
      <c r="B281" s="707"/>
      <c r="C281" s="707"/>
      <c r="D281" s="164"/>
      <c r="E281" s="690"/>
      <c r="F281" s="705"/>
      <c r="G281" s="705"/>
    </row>
    <row r="282" spans="1:7" s="322" customFormat="1" ht="23.25" customHeight="1">
      <c r="A282" s="688"/>
      <c r="B282" s="707"/>
      <c r="C282" s="707"/>
      <c r="D282" s="164"/>
      <c r="E282" s="690"/>
      <c r="F282" s="705"/>
      <c r="G282" s="705"/>
    </row>
    <row r="283" spans="1:7" s="322" customFormat="1" ht="20.25" customHeight="1">
      <c r="A283" s="688"/>
      <c r="B283" s="707"/>
      <c r="C283" s="707"/>
      <c r="D283" s="164"/>
      <c r="E283" s="690"/>
      <c r="F283" s="705"/>
      <c r="G283" s="705"/>
    </row>
    <row r="284" spans="1:7" s="322" customFormat="1" ht="18" customHeight="1">
      <c r="A284" s="688"/>
      <c r="B284" s="707"/>
      <c r="C284" s="707"/>
      <c r="D284" s="164"/>
      <c r="E284" s="690"/>
      <c r="F284" s="705"/>
      <c r="G284" s="705"/>
    </row>
    <row r="285" spans="1:7" s="322" customFormat="1" ht="18.75" customHeight="1">
      <c r="A285" s="688"/>
      <c r="B285" s="707"/>
      <c r="C285" s="707"/>
      <c r="D285" s="164"/>
      <c r="E285" s="690"/>
      <c r="F285" s="705"/>
      <c r="G285" s="705"/>
    </row>
    <row r="286" spans="1:7" s="322" customFormat="1" ht="20.25" customHeight="1">
      <c r="A286" s="688"/>
      <c r="B286" s="707"/>
      <c r="C286" s="707"/>
      <c r="D286" s="164"/>
      <c r="E286" s="690"/>
      <c r="F286" s="705"/>
      <c r="G286" s="705"/>
    </row>
    <row r="287" spans="1:7" s="322" customFormat="1" ht="71.25" customHeight="1">
      <c r="A287" s="688"/>
      <c r="B287" s="707"/>
      <c r="C287" s="707"/>
      <c r="D287" s="164"/>
      <c r="E287" s="690"/>
      <c r="F287" s="705"/>
      <c r="G287" s="705"/>
    </row>
    <row r="288" spans="1:7" s="322" customFormat="1" ht="45" customHeight="1">
      <c r="A288" s="688"/>
      <c r="B288" s="707"/>
      <c r="C288" s="707"/>
      <c r="D288" s="164"/>
      <c r="E288" s="690"/>
      <c r="F288" s="705"/>
      <c r="G288" s="705"/>
    </row>
    <row r="289" spans="1:7" s="322" customFormat="1" ht="32.25" customHeight="1">
      <c r="A289" s="688"/>
      <c r="B289" s="701"/>
      <c r="C289" s="701"/>
      <c r="D289" s="164"/>
      <c r="E289" s="690"/>
      <c r="F289" s="705"/>
      <c r="G289" s="705"/>
    </row>
    <row r="290" spans="1:7" s="322" customFormat="1">
      <c r="A290" s="688"/>
      <c r="B290" s="701"/>
      <c r="C290" s="701"/>
      <c r="D290" s="164"/>
      <c r="E290" s="690"/>
      <c r="F290" s="705"/>
      <c r="G290" s="705"/>
    </row>
    <row r="292" spans="1:7">
      <c r="A292" s="688"/>
      <c r="B292" s="689"/>
      <c r="C292" s="689"/>
      <c r="D292" s="164"/>
      <c r="E292" s="690"/>
      <c r="F292" s="705"/>
      <c r="G292" s="705"/>
    </row>
  </sheetData>
  <sheetProtection formatRows="0"/>
  <mergeCells count="9">
    <mergeCell ref="B26:D26"/>
    <mergeCell ref="B27:D27"/>
    <mergeCell ref="B28:D28"/>
    <mergeCell ref="B20:D20"/>
    <mergeCell ref="B21:D21"/>
    <mergeCell ref="B22:D22"/>
    <mergeCell ref="B23:D23"/>
    <mergeCell ref="B24:D24"/>
    <mergeCell ref="B25:D25"/>
  </mergeCells>
  <pageMargins left="0.7" right="0.7" top="0.75" bottom="0.75" header="0.3" footer="0.3"/>
  <pageSetup paperSize="9" scale="69" fitToHeight="0" orientation="portrait"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AMK132"/>
  <sheetViews>
    <sheetView view="pageBreakPreview" zoomScale="80" zoomScaleNormal="100" zoomScaleSheetLayoutView="80" workbookViewId="0">
      <selection activeCell="B20" sqref="B20:C20"/>
    </sheetView>
  </sheetViews>
  <sheetFormatPr defaultRowHeight="12.75"/>
  <cols>
    <col min="1" max="1" width="14.7109375" style="232" customWidth="1"/>
    <col min="2" max="2" width="84" style="259" customWidth="1"/>
    <col min="3" max="3" width="15.5703125" style="230" customWidth="1"/>
    <col min="4" max="4" width="7.28515625" style="228" customWidth="1"/>
    <col min="5" max="5" width="11.28515625" style="229" customWidth="1"/>
    <col min="6" max="6" width="14.140625" style="468" customWidth="1"/>
    <col min="7" max="7" width="15.42578125" style="468" customWidth="1"/>
    <col min="8" max="8" width="13.7109375" style="209" customWidth="1"/>
    <col min="9" max="9" width="13.28515625" style="209" customWidth="1"/>
    <col min="10" max="10" width="10" style="210" customWidth="1"/>
    <col min="11" max="1025" width="9.140625" style="211" customWidth="1"/>
  </cols>
  <sheetData>
    <row r="2" spans="1:7">
      <c r="A2" s="367" t="s">
        <v>8</v>
      </c>
      <c r="B2" s="359" t="s">
        <v>9</v>
      </c>
      <c r="C2" s="359"/>
      <c r="D2" s="361"/>
      <c r="E2" s="368"/>
      <c r="F2" s="443"/>
      <c r="G2" s="443"/>
    </row>
    <row r="3" spans="1:7" s="212" customFormat="1">
      <c r="A3" s="367" t="s">
        <v>130</v>
      </c>
      <c r="B3" s="359" t="str">
        <f>'NASLOVNA STRAN'!$C$30</f>
        <v>Gradnja stanovanjske soseske Dečkovo naselje - DN 10</v>
      </c>
      <c r="C3" s="359"/>
      <c r="D3" s="361"/>
      <c r="E3" s="368"/>
      <c r="F3" s="443"/>
      <c r="G3" s="443"/>
    </row>
    <row r="4" spans="1:7" s="212" customFormat="1">
      <c r="A4" s="367" t="s">
        <v>131</v>
      </c>
      <c r="B4" s="442">
        <f>'NASLOVNA STRAN'!$C$13</f>
        <v>0</v>
      </c>
      <c r="C4" s="359"/>
      <c r="D4" s="361"/>
      <c r="E4" s="368"/>
      <c r="F4" s="443"/>
      <c r="G4" s="443"/>
    </row>
    <row r="5" spans="1:7" s="212" customFormat="1">
      <c r="A5" s="367"/>
      <c r="B5" s="359"/>
      <c r="C5" s="359"/>
      <c r="D5" s="361"/>
      <c r="E5" s="368"/>
      <c r="F5" s="443"/>
      <c r="G5" s="443"/>
    </row>
    <row r="6" spans="1:7" s="212" customFormat="1">
      <c r="A6" s="213" t="s">
        <v>87</v>
      </c>
      <c r="B6" s="214" t="s">
        <v>370</v>
      </c>
      <c r="C6" s="214"/>
      <c r="D6" s="215"/>
      <c r="E6" s="216"/>
      <c r="F6" s="463"/>
      <c r="G6" s="463"/>
    </row>
    <row r="7" spans="1:7" s="212" customFormat="1">
      <c r="A7" s="367"/>
      <c r="B7" s="359"/>
      <c r="C7" s="359"/>
      <c r="D7" s="361"/>
      <c r="E7" s="368"/>
      <c r="F7" s="443"/>
      <c r="G7" s="443"/>
    </row>
    <row r="8" spans="1:7" s="212" customFormat="1">
      <c r="A8" s="213" t="s">
        <v>46</v>
      </c>
      <c r="B8" s="214" t="s">
        <v>92</v>
      </c>
      <c r="C8" s="214"/>
      <c r="D8" s="215"/>
      <c r="E8" s="216"/>
      <c r="F8" s="463"/>
      <c r="G8" s="463"/>
    </row>
    <row r="9" spans="1:7">
      <c r="A9" s="217"/>
      <c r="B9" s="650"/>
      <c r="C9" s="219"/>
      <c r="D9" s="220"/>
      <c r="E9" s="220"/>
      <c r="F9" s="464"/>
      <c r="G9" s="465"/>
    </row>
    <row r="10" spans="1:7" ht="25.5">
      <c r="A10" s="83" t="s">
        <v>132</v>
      </c>
      <c r="B10" s="221" t="s">
        <v>133</v>
      </c>
      <c r="C10" s="222" t="s">
        <v>134</v>
      </c>
      <c r="D10" s="203" t="s">
        <v>140</v>
      </c>
      <c r="E10" s="204" t="s">
        <v>136</v>
      </c>
      <c r="F10" s="453" t="s">
        <v>237</v>
      </c>
      <c r="G10" s="453" t="s">
        <v>238</v>
      </c>
    </row>
    <row r="11" spans="1:7" ht="21.6" customHeight="1">
      <c r="A11" s="223"/>
      <c r="B11" s="224" t="s">
        <v>5611</v>
      </c>
      <c r="C11" s="225"/>
      <c r="D11" s="226"/>
      <c r="E11" s="226"/>
      <c r="F11" s="466"/>
      <c r="G11" s="467"/>
    </row>
    <row r="12" spans="1:7">
      <c r="A12" s="105"/>
      <c r="B12" s="91"/>
      <c r="C12" s="92"/>
      <c r="D12" s="93"/>
      <c r="E12" s="93"/>
      <c r="F12" s="456"/>
    </row>
    <row r="13" spans="1:7" ht="13.15" customHeight="1">
      <c r="A13" s="227"/>
      <c r="B13" s="2906" t="s">
        <v>143</v>
      </c>
      <c r="C13" s="2906"/>
    </row>
    <row r="14" spans="1:7">
      <c r="A14" s="227"/>
      <c r="B14" s="2034"/>
      <c r="C14" s="2118"/>
    </row>
    <row r="15" spans="1:7" ht="51.6" customHeight="1">
      <c r="A15" s="227"/>
      <c r="B15" s="2908" t="s">
        <v>5612</v>
      </c>
      <c r="C15" s="2908"/>
    </row>
    <row r="16" spans="1:7" s="96" customFormat="1" ht="24" customHeight="1">
      <c r="A16" s="227"/>
      <c r="B16" s="2904" t="s">
        <v>5613</v>
      </c>
      <c r="C16" s="2904"/>
      <c r="D16" s="228"/>
      <c r="E16" s="229"/>
      <c r="F16" s="468"/>
      <c r="G16" s="468"/>
    </row>
    <row r="17" spans="1:7" s="96" customFormat="1" ht="52.15" customHeight="1">
      <c r="A17" s="227"/>
      <c r="B17" s="2904" t="s">
        <v>5614</v>
      </c>
      <c r="C17" s="2904"/>
      <c r="D17" s="228"/>
      <c r="E17" s="229"/>
      <c r="F17" s="468"/>
      <c r="G17" s="468"/>
    </row>
    <row r="18" spans="1:7" s="96" customFormat="1" ht="47.45" customHeight="1">
      <c r="A18" s="227"/>
      <c r="B18" s="2904" t="s">
        <v>244</v>
      </c>
      <c r="C18" s="2904"/>
      <c r="D18" s="228"/>
      <c r="E18" s="229"/>
      <c r="F18" s="468"/>
      <c r="G18" s="468"/>
    </row>
    <row r="19" spans="1:7" s="96" customFormat="1" ht="19.149999999999999" customHeight="1">
      <c r="A19" s="227"/>
      <c r="B19" s="2980" t="s">
        <v>374</v>
      </c>
      <c r="C19" s="2980"/>
      <c r="D19" s="228"/>
      <c r="E19" s="229"/>
      <c r="F19" s="468"/>
      <c r="G19" s="468"/>
    </row>
    <row r="20" spans="1:7" s="96" customFormat="1" ht="32.450000000000003" customHeight="1">
      <c r="A20" s="227"/>
      <c r="B20" s="2904" t="s">
        <v>245</v>
      </c>
      <c r="C20" s="2904"/>
      <c r="D20" s="228"/>
      <c r="E20" s="229"/>
      <c r="F20" s="468"/>
      <c r="G20" s="468"/>
    </row>
    <row r="21" spans="1:7" s="96" customFormat="1" ht="87" customHeight="1">
      <c r="A21" s="232"/>
      <c r="B21" s="2904" t="s">
        <v>5615</v>
      </c>
      <c r="C21" s="2904"/>
      <c r="D21" s="228"/>
      <c r="E21" s="229"/>
      <c r="F21" s="468"/>
      <c r="G21" s="468"/>
    </row>
    <row r="22" spans="1:7" s="96" customFormat="1">
      <c r="A22" s="233"/>
      <c r="B22" s="95"/>
      <c r="C22" s="2119"/>
      <c r="D22" s="235"/>
      <c r="E22" s="236"/>
      <c r="F22" s="465"/>
      <c r="G22" s="465"/>
    </row>
    <row r="23" spans="1:7" s="96" customFormat="1">
      <c r="A23" s="233"/>
      <c r="B23" s="95"/>
      <c r="C23" s="2119"/>
      <c r="D23" s="235"/>
      <c r="E23" s="236"/>
      <c r="F23" s="465"/>
      <c r="G23" s="465"/>
    </row>
    <row r="24" spans="1:7" s="96" customFormat="1" ht="17.45" customHeight="1" thickBot="1">
      <c r="A24" s="233"/>
      <c r="B24" s="2985" t="s">
        <v>174</v>
      </c>
      <c r="C24" s="2985"/>
      <c r="D24" s="235"/>
      <c r="E24" s="236"/>
      <c r="F24" s="465"/>
      <c r="G24" s="465"/>
    </row>
    <row r="25" spans="1:7" s="96" customFormat="1" ht="17.45" customHeight="1">
      <c r="A25" s="233"/>
      <c r="B25" s="2960" t="s">
        <v>175</v>
      </c>
      <c r="C25" s="2960"/>
      <c r="D25" s="235"/>
      <c r="E25" s="236"/>
      <c r="F25" s="465"/>
      <c r="G25" s="465"/>
    </row>
    <row r="26" spans="1:7" s="96" customFormat="1" ht="34.15" customHeight="1">
      <c r="A26" s="233"/>
      <c r="B26" s="2920" t="s">
        <v>376</v>
      </c>
      <c r="C26" s="2920"/>
      <c r="D26" s="235"/>
      <c r="E26" s="236"/>
      <c r="F26" s="465"/>
      <c r="G26" s="465"/>
    </row>
    <row r="27" spans="1:7" s="96" customFormat="1" ht="126" customHeight="1">
      <c r="A27" s="233"/>
      <c r="B27" s="2920" t="s">
        <v>377</v>
      </c>
      <c r="C27" s="2920"/>
      <c r="D27" s="235"/>
      <c r="E27" s="236"/>
      <c r="F27" s="465"/>
      <c r="G27" s="465"/>
    </row>
    <row r="28" spans="1:7" s="96" customFormat="1" ht="29.45" customHeight="1">
      <c r="A28" s="233"/>
      <c r="B28" s="2920" t="s">
        <v>378</v>
      </c>
      <c r="C28" s="2920"/>
      <c r="D28" s="235"/>
      <c r="E28" s="236"/>
      <c r="F28" s="465"/>
      <c r="G28" s="465"/>
    </row>
    <row r="29" spans="1:7" s="96" customFormat="1" ht="7.9" customHeight="1">
      <c r="A29" s="233"/>
      <c r="B29" s="2920"/>
      <c r="C29" s="2920"/>
      <c r="D29" s="235"/>
      <c r="E29" s="236"/>
      <c r="F29" s="465"/>
      <c r="G29" s="465"/>
    </row>
    <row r="30" spans="1:7" s="96" customFormat="1" ht="13.15" customHeight="1">
      <c r="A30" s="233"/>
      <c r="B30" s="2960" t="s">
        <v>346</v>
      </c>
      <c r="C30" s="2960"/>
      <c r="D30" s="235"/>
      <c r="E30" s="236"/>
      <c r="F30" s="465"/>
      <c r="G30" s="465"/>
    </row>
    <row r="31" spans="1:7" s="96" customFormat="1" ht="82.15" customHeight="1">
      <c r="A31" s="233"/>
      <c r="B31" s="2920" t="s">
        <v>379</v>
      </c>
      <c r="C31" s="2920"/>
      <c r="D31" s="235"/>
      <c r="E31" s="236"/>
      <c r="F31" s="465"/>
      <c r="G31" s="465"/>
    </row>
    <row r="32" spans="1:7" s="96" customFormat="1" ht="13.15" customHeight="1">
      <c r="A32" s="233"/>
      <c r="B32" s="2960" t="s">
        <v>380</v>
      </c>
      <c r="C32" s="2960"/>
      <c r="D32" s="235"/>
      <c r="E32" s="236"/>
      <c r="F32" s="465"/>
      <c r="G32" s="465"/>
    </row>
    <row r="33" spans="1:7" s="96" customFormat="1" ht="55.15" customHeight="1">
      <c r="A33" s="233"/>
      <c r="B33" s="2920" t="s">
        <v>381</v>
      </c>
      <c r="C33" s="2920"/>
      <c r="D33" s="235"/>
      <c r="E33" s="236"/>
      <c r="F33" s="465"/>
      <c r="G33" s="465"/>
    </row>
    <row r="34" spans="1:7" s="96" customFormat="1" ht="43.9" customHeight="1">
      <c r="A34" s="233"/>
      <c r="B34" s="2920" t="s">
        <v>382</v>
      </c>
      <c r="C34" s="2920"/>
      <c r="D34" s="235"/>
      <c r="E34" s="236"/>
      <c r="F34" s="465"/>
      <c r="G34" s="465"/>
    </row>
    <row r="35" spans="1:7" s="96" customFormat="1" ht="13.15" customHeight="1">
      <c r="A35" s="233"/>
      <c r="B35" s="2960" t="s">
        <v>383</v>
      </c>
      <c r="C35" s="2960"/>
      <c r="D35" s="235"/>
      <c r="E35" s="236"/>
      <c r="F35" s="465"/>
      <c r="G35" s="465"/>
    </row>
    <row r="36" spans="1:7" s="96" customFormat="1" ht="27.6" customHeight="1">
      <c r="A36" s="233"/>
      <c r="B36" s="2920" t="s">
        <v>384</v>
      </c>
      <c r="C36" s="2920"/>
      <c r="D36" s="235"/>
      <c r="E36" s="236"/>
      <c r="F36" s="465"/>
      <c r="G36" s="465"/>
    </row>
    <row r="37" spans="1:7" s="96" customFormat="1" ht="69" customHeight="1">
      <c r="A37" s="233"/>
      <c r="B37" s="2920" t="s">
        <v>385</v>
      </c>
      <c r="C37" s="2920"/>
      <c r="D37" s="235"/>
      <c r="E37" s="236"/>
      <c r="F37" s="465"/>
      <c r="G37" s="465"/>
    </row>
    <row r="38" spans="1:7" s="96" customFormat="1" ht="37.9" customHeight="1">
      <c r="A38" s="233"/>
      <c r="B38" s="2920" t="s">
        <v>386</v>
      </c>
      <c r="C38" s="2920"/>
      <c r="D38" s="235"/>
      <c r="E38" s="236"/>
      <c r="F38" s="465"/>
      <c r="G38" s="465"/>
    </row>
    <row r="39" spans="1:7" s="96" customFormat="1" ht="12.6" customHeight="1">
      <c r="A39" s="233"/>
      <c r="B39" s="2035"/>
      <c r="C39" s="2042"/>
      <c r="D39" s="235"/>
      <c r="E39" s="236"/>
      <c r="F39" s="465"/>
      <c r="G39" s="465"/>
    </row>
    <row r="40" spans="1:7" s="96" customFormat="1" ht="13.15" customHeight="1" thickBot="1">
      <c r="A40" s="233"/>
      <c r="B40" s="2986" t="s">
        <v>348</v>
      </c>
      <c r="C40" s="2986"/>
      <c r="D40" s="235"/>
      <c r="E40" s="236"/>
      <c r="F40" s="465"/>
      <c r="G40" s="465"/>
    </row>
    <row r="41" spans="1:7" s="96" customFormat="1" ht="16.149999999999999" customHeight="1">
      <c r="A41" s="233"/>
      <c r="B41" s="2987" t="s">
        <v>387</v>
      </c>
      <c r="C41" s="2987"/>
      <c r="D41" s="235"/>
      <c r="E41" s="236"/>
      <c r="F41" s="465"/>
      <c r="G41" s="465"/>
    </row>
    <row r="42" spans="1:7" s="96" customFormat="1" ht="151.9" customHeight="1">
      <c r="A42" s="233"/>
      <c r="B42" s="2920" t="s">
        <v>388</v>
      </c>
      <c r="C42" s="2920"/>
      <c r="D42" s="235"/>
      <c r="E42" s="236"/>
      <c r="F42" s="465"/>
      <c r="G42" s="465"/>
    </row>
    <row r="43" spans="1:7" s="96" customFormat="1" ht="13.15" customHeight="1">
      <c r="A43" s="233"/>
      <c r="B43" s="2960" t="s">
        <v>389</v>
      </c>
      <c r="C43" s="2960"/>
      <c r="D43" s="235"/>
      <c r="E43" s="236"/>
      <c r="F43" s="465"/>
      <c r="G43" s="465"/>
    </row>
    <row r="44" spans="1:7" s="96" customFormat="1" ht="107.45" customHeight="1">
      <c r="A44" s="233"/>
      <c r="B44" s="2920" t="s">
        <v>390</v>
      </c>
      <c r="C44" s="2920"/>
      <c r="D44" s="235"/>
      <c r="E44" s="236"/>
      <c r="F44" s="465"/>
      <c r="G44" s="465"/>
    </row>
    <row r="45" spans="1:7" s="96" customFormat="1" ht="13.15" customHeight="1">
      <c r="A45" s="233"/>
      <c r="B45" s="2960" t="s">
        <v>391</v>
      </c>
      <c r="C45" s="2960"/>
      <c r="D45" s="235"/>
      <c r="E45" s="236"/>
      <c r="F45" s="465"/>
      <c r="G45" s="465"/>
    </row>
    <row r="46" spans="1:7" s="96" customFormat="1" ht="97.9" customHeight="1">
      <c r="A46" s="233"/>
      <c r="B46" s="2904" t="s">
        <v>392</v>
      </c>
      <c r="C46" s="2904"/>
      <c r="D46" s="235"/>
      <c r="E46" s="236"/>
      <c r="F46" s="465"/>
      <c r="G46" s="465"/>
    </row>
    <row r="47" spans="1:7" s="96" customFormat="1" ht="97.15" customHeight="1">
      <c r="A47" s="233"/>
      <c r="B47" s="2904" t="s">
        <v>393</v>
      </c>
      <c r="C47" s="2904"/>
      <c r="D47" s="235"/>
      <c r="E47" s="236"/>
      <c r="F47" s="465"/>
      <c r="G47" s="465"/>
    </row>
    <row r="48" spans="1:7" s="96" customFormat="1" ht="94.15" customHeight="1">
      <c r="A48" s="233"/>
      <c r="B48" s="2904" t="s">
        <v>394</v>
      </c>
      <c r="C48" s="2904"/>
      <c r="D48" s="235"/>
      <c r="E48" s="236"/>
      <c r="F48" s="465"/>
      <c r="G48" s="465"/>
    </row>
    <row r="49" spans="1:7" s="96" customFormat="1" ht="100.15" customHeight="1">
      <c r="A49" s="233"/>
      <c r="B49" s="2904" t="s">
        <v>395</v>
      </c>
      <c r="C49" s="2904"/>
      <c r="D49" s="235"/>
      <c r="E49" s="236"/>
      <c r="F49" s="465"/>
      <c r="G49" s="465"/>
    </row>
    <row r="50" spans="1:7" s="96" customFormat="1" ht="13.15" customHeight="1">
      <c r="A50" s="233"/>
      <c r="B50" s="2960" t="s">
        <v>396</v>
      </c>
      <c r="C50" s="2960"/>
      <c r="D50" s="235"/>
      <c r="E50" s="236"/>
      <c r="F50" s="465"/>
      <c r="G50" s="465"/>
    </row>
    <row r="51" spans="1:7" s="96" customFormat="1" ht="82.9" customHeight="1">
      <c r="A51" s="233"/>
      <c r="B51" s="2920" t="s">
        <v>397</v>
      </c>
      <c r="C51" s="2920"/>
      <c r="D51" s="235"/>
      <c r="E51" s="236"/>
      <c r="F51" s="465"/>
      <c r="G51" s="465"/>
    </row>
    <row r="52" spans="1:7" s="96" customFormat="1">
      <c r="A52" s="233"/>
      <c r="B52" s="207"/>
      <c r="C52" s="207"/>
      <c r="D52" s="235"/>
      <c r="E52" s="236"/>
      <c r="F52" s="465"/>
      <c r="G52" s="465"/>
    </row>
    <row r="53" spans="1:7" s="96" customFormat="1" ht="13.15" customHeight="1">
      <c r="A53" s="233"/>
      <c r="B53" s="2960" t="s">
        <v>190</v>
      </c>
      <c r="C53" s="2960"/>
      <c r="D53" s="235"/>
      <c r="E53" s="236"/>
      <c r="F53" s="465"/>
      <c r="G53" s="465"/>
    </row>
    <row r="54" spans="1:7" s="96" customFormat="1" ht="76.900000000000006" customHeight="1">
      <c r="A54" s="233"/>
      <c r="B54" s="2920" t="s">
        <v>398</v>
      </c>
      <c r="C54" s="2920"/>
      <c r="D54" s="235"/>
      <c r="E54" s="236"/>
      <c r="F54" s="465"/>
      <c r="G54" s="465"/>
    </row>
    <row r="55" spans="1:7" s="96" customFormat="1" ht="21.6" customHeight="1">
      <c r="A55" s="233"/>
      <c r="B55" s="2035"/>
      <c r="C55" s="2041"/>
      <c r="D55" s="235"/>
      <c r="E55" s="236"/>
      <c r="F55" s="465"/>
      <c r="G55" s="465"/>
    </row>
    <row r="56" spans="1:7" s="96" customFormat="1" ht="14.45" customHeight="1">
      <c r="A56" s="233"/>
      <c r="B56" s="2960" t="s">
        <v>349</v>
      </c>
      <c r="C56" s="2960"/>
      <c r="D56" s="235"/>
      <c r="E56" s="236"/>
      <c r="F56" s="465"/>
      <c r="G56" s="465"/>
    </row>
    <row r="57" spans="1:7" s="96" customFormat="1" ht="30.6" customHeight="1">
      <c r="A57" s="233"/>
      <c r="B57" s="2920" t="s">
        <v>350</v>
      </c>
      <c r="C57" s="2920"/>
      <c r="D57" s="235"/>
      <c r="E57" s="236"/>
      <c r="F57" s="465"/>
      <c r="G57" s="465"/>
    </row>
    <row r="58" spans="1:7" s="96" customFormat="1" ht="43.15" customHeight="1">
      <c r="A58" s="233"/>
      <c r="B58" s="2920" t="s">
        <v>399</v>
      </c>
      <c r="C58" s="2920"/>
      <c r="D58" s="235"/>
      <c r="E58" s="236"/>
      <c r="F58" s="465"/>
      <c r="G58" s="465"/>
    </row>
    <row r="59" spans="1:7" s="96" customFormat="1" ht="42.6" customHeight="1">
      <c r="A59" s="233"/>
      <c r="B59" s="2920" t="s">
        <v>400</v>
      </c>
      <c r="C59" s="2920"/>
      <c r="D59" s="235"/>
      <c r="E59" s="236"/>
      <c r="F59" s="465"/>
      <c r="G59" s="465"/>
    </row>
    <row r="60" spans="1:7" s="96" customFormat="1" ht="94.9" customHeight="1">
      <c r="A60" s="233"/>
      <c r="B60" s="2920" t="s">
        <v>401</v>
      </c>
      <c r="C60" s="2920"/>
      <c r="D60" s="235"/>
      <c r="E60" s="236"/>
      <c r="F60" s="465"/>
      <c r="G60" s="465"/>
    </row>
    <row r="61" spans="1:7" s="96" customFormat="1" ht="54" customHeight="1">
      <c r="A61" s="233"/>
      <c r="B61" s="2920" t="s">
        <v>402</v>
      </c>
      <c r="C61" s="2920"/>
      <c r="D61" s="235"/>
      <c r="E61" s="236"/>
      <c r="F61" s="465"/>
      <c r="G61" s="465"/>
    </row>
    <row r="62" spans="1:7" s="96" customFormat="1" ht="69" customHeight="1">
      <c r="A62" s="233"/>
      <c r="B62" s="2920" t="s">
        <v>403</v>
      </c>
      <c r="C62" s="2920"/>
      <c r="D62" s="235"/>
      <c r="E62" s="236"/>
      <c r="F62" s="465"/>
      <c r="G62" s="465"/>
    </row>
    <row r="63" spans="1:7" s="96" customFormat="1" ht="31.15" customHeight="1">
      <c r="A63" s="233"/>
      <c r="B63" s="2920" t="s">
        <v>404</v>
      </c>
      <c r="C63" s="2920"/>
      <c r="D63" s="235"/>
      <c r="E63" s="236"/>
      <c r="F63" s="465"/>
      <c r="G63" s="465"/>
    </row>
    <row r="64" spans="1:7" s="96" customFormat="1" ht="15" customHeight="1">
      <c r="A64" s="233"/>
      <c r="B64" s="2920" t="s">
        <v>351</v>
      </c>
      <c r="C64" s="2920"/>
      <c r="D64" s="235"/>
      <c r="E64" s="236"/>
      <c r="F64" s="465"/>
      <c r="G64" s="465"/>
    </row>
    <row r="65" spans="1:7" s="96" customFormat="1" ht="94.9" customHeight="1">
      <c r="A65" s="233"/>
      <c r="B65" s="2920" t="s">
        <v>405</v>
      </c>
      <c r="C65" s="2920"/>
      <c r="D65" s="235"/>
      <c r="E65" s="236"/>
      <c r="F65" s="465"/>
      <c r="G65" s="465"/>
    </row>
    <row r="66" spans="1:7" s="96" customFormat="1" ht="54" customHeight="1">
      <c r="A66" s="233"/>
      <c r="B66" s="2920" t="s">
        <v>406</v>
      </c>
      <c r="C66" s="2920"/>
      <c r="D66" s="235"/>
      <c r="E66" s="236"/>
      <c r="F66" s="465"/>
      <c r="G66" s="465"/>
    </row>
    <row r="67" spans="1:7" s="96" customFormat="1" ht="14.45" customHeight="1">
      <c r="A67" s="233"/>
      <c r="B67" s="2035"/>
      <c r="C67" s="2041"/>
      <c r="D67" s="235"/>
      <c r="E67" s="236"/>
      <c r="F67" s="465"/>
      <c r="G67" s="465"/>
    </row>
    <row r="68" spans="1:7" s="96" customFormat="1" ht="14.45" customHeight="1">
      <c r="A68" s="233"/>
      <c r="B68" s="2044" t="s">
        <v>407</v>
      </c>
      <c r="C68" s="2041"/>
      <c r="D68" s="235"/>
      <c r="E68" s="236"/>
      <c r="F68" s="465"/>
      <c r="G68" s="465"/>
    </row>
    <row r="69" spans="1:7" s="96" customFormat="1" ht="31.15" customHeight="1">
      <c r="A69" s="233"/>
      <c r="B69" s="2920" t="s">
        <v>408</v>
      </c>
      <c r="C69" s="2920"/>
      <c r="D69" s="235"/>
      <c r="E69" s="236"/>
      <c r="F69" s="465"/>
      <c r="G69" s="465"/>
    </row>
    <row r="70" spans="1:7" s="96" customFormat="1" ht="66.599999999999994" customHeight="1">
      <c r="A70" s="233"/>
      <c r="B70" s="2920" t="s">
        <v>409</v>
      </c>
      <c r="C70" s="2920"/>
      <c r="D70" s="235"/>
      <c r="E70" s="236"/>
      <c r="F70" s="2450"/>
      <c r="G70" s="465"/>
    </row>
    <row r="71" spans="1:7" s="96" customFormat="1" ht="26.45" customHeight="1">
      <c r="A71" s="233"/>
      <c r="B71" s="2920" t="s">
        <v>410</v>
      </c>
      <c r="C71" s="2920"/>
      <c r="D71" s="235"/>
      <c r="E71" s="236"/>
      <c r="F71" s="2450"/>
      <c r="G71" s="465"/>
    </row>
    <row r="72" spans="1:7" s="96" customFormat="1" ht="94.9" customHeight="1">
      <c r="A72" s="233"/>
      <c r="B72" s="2904" t="s">
        <v>411</v>
      </c>
      <c r="C72" s="2904"/>
      <c r="D72" s="235"/>
      <c r="E72" s="104"/>
      <c r="F72" s="2424"/>
      <c r="G72" s="465"/>
    </row>
    <row r="73" spans="1:7" s="96" customFormat="1" ht="47.25" customHeight="1">
      <c r="A73" s="233"/>
      <c r="B73" s="2920" t="s">
        <v>412</v>
      </c>
      <c r="C73" s="2920"/>
      <c r="D73" s="235"/>
      <c r="E73" s="236"/>
      <c r="F73" s="2450"/>
      <c r="G73" s="465"/>
    </row>
    <row r="74" spans="1:7" s="96" customFormat="1" ht="14.45" customHeight="1">
      <c r="A74" s="233"/>
      <c r="B74" s="2920" t="s">
        <v>413</v>
      </c>
      <c r="C74" s="2920"/>
      <c r="D74" s="235"/>
      <c r="E74" s="236"/>
      <c r="F74" s="2450"/>
      <c r="G74" s="465"/>
    </row>
    <row r="75" spans="1:7" s="96" customFormat="1" ht="28.15" hidden="1" customHeight="1">
      <c r="A75" s="233"/>
      <c r="B75" s="2920" t="s">
        <v>414</v>
      </c>
      <c r="C75" s="2920"/>
      <c r="D75" s="235"/>
      <c r="E75" s="236"/>
      <c r="F75" s="2450"/>
      <c r="G75" s="465"/>
    </row>
    <row r="76" spans="1:7" s="96" customFormat="1" ht="14.45" customHeight="1">
      <c r="A76" s="233"/>
      <c r="B76" s="2920"/>
      <c r="C76" s="2920"/>
      <c r="D76" s="235"/>
      <c r="E76" s="236"/>
      <c r="F76" s="2450"/>
      <c r="G76" s="465"/>
    </row>
    <row r="77" spans="1:7" s="96" customFormat="1" ht="14.45" customHeight="1">
      <c r="A77" s="233"/>
      <c r="B77" s="2960" t="s">
        <v>415</v>
      </c>
      <c r="C77" s="2960"/>
      <c r="D77" s="235"/>
      <c r="E77" s="236"/>
      <c r="F77" s="2450"/>
      <c r="G77" s="465"/>
    </row>
    <row r="78" spans="1:7" s="96" customFormat="1" ht="43.15" customHeight="1">
      <c r="A78" s="233"/>
      <c r="B78" s="2904" t="s">
        <v>5616</v>
      </c>
      <c r="C78" s="2904"/>
      <c r="D78" s="235"/>
      <c r="E78" s="236"/>
      <c r="F78" s="2450"/>
      <c r="G78" s="465"/>
    </row>
    <row r="79" spans="1:7" s="96" customFormat="1" ht="44.45" customHeight="1">
      <c r="A79" s="233"/>
      <c r="B79" s="2904" t="s">
        <v>5617</v>
      </c>
      <c r="C79" s="2904"/>
      <c r="D79" s="235"/>
      <c r="E79" s="236"/>
      <c r="F79" s="2450"/>
      <c r="G79" s="465"/>
    </row>
    <row r="80" spans="1:7" s="96" customFormat="1" ht="12.6" hidden="1" customHeight="1">
      <c r="A80" s="233"/>
      <c r="B80" s="2920" t="s">
        <v>418</v>
      </c>
      <c r="C80" s="2920"/>
      <c r="D80" s="235"/>
      <c r="E80" s="236"/>
      <c r="F80" s="2450"/>
      <c r="G80" s="465"/>
    </row>
    <row r="81" spans="1:7" s="96" customFormat="1" ht="13.9" customHeight="1">
      <c r="A81" s="233"/>
      <c r="B81" s="2035"/>
      <c r="C81" s="2042"/>
      <c r="D81" s="235"/>
      <c r="E81" s="236"/>
      <c r="F81" s="2450"/>
      <c r="G81" s="465"/>
    </row>
    <row r="82" spans="1:7" s="96" customFormat="1">
      <c r="A82" s="233"/>
      <c r="B82" s="2035"/>
      <c r="C82" s="2042"/>
      <c r="D82" s="235"/>
      <c r="E82" s="236"/>
      <c r="F82" s="2450"/>
      <c r="G82" s="465"/>
    </row>
    <row r="83" spans="1:7" s="96" customFormat="1">
      <c r="A83" s="237" t="s">
        <v>5618</v>
      </c>
      <c r="B83" s="238" t="s">
        <v>5619</v>
      </c>
      <c r="C83" s="239"/>
      <c r="D83" s="240"/>
      <c r="E83" s="241"/>
      <c r="F83" s="2454"/>
      <c r="G83" s="469"/>
    </row>
    <row r="84" spans="1:7" s="96" customFormat="1">
      <c r="A84" s="233"/>
      <c r="B84" s="2035"/>
      <c r="C84" s="2042"/>
      <c r="D84" s="235"/>
      <c r="E84" s="236"/>
      <c r="F84" s="2450"/>
      <c r="G84" s="465"/>
    </row>
    <row r="85" spans="1:7" s="96" customFormat="1" ht="12.6" customHeight="1">
      <c r="A85" s="233"/>
      <c r="B85" s="2906" t="s">
        <v>352</v>
      </c>
      <c r="C85" s="2906"/>
      <c r="D85" s="235"/>
      <c r="E85" s="236"/>
      <c r="F85" s="2450"/>
      <c r="G85" s="465"/>
    </row>
    <row r="86" spans="1:7" s="96" customFormat="1" ht="29.45" customHeight="1">
      <c r="A86" s="233"/>
      <c r="B86" s="2109" t="s">
        <v>5620</v>
      </c>
      <c r="C86" s="2109"/>
      <c r="D86" s="235"/>
      <c r="E86" s="236"/>
      <c r="F86" s="2450"/>
      <c r="G86" s="465"/>
    </row>
    <row r="87" spans="1:7" s="96" customFormat="1" ht="28.9" customHeight="1">
      <c r="A87" s="233"/>
      <c r="B87" s="2038" t="s">
        <v>5621</v>
      </c>
      <c r="C87" s="2104"/>
      <c r="D87" s="235"/>
      <c r="E87" s="236"/>
      <c r="F87" s="2450"/>
      <c r="G87" s="465"/>
    </row>
    <row r="88" spans="1:7" s="96" customFormat="1" ht="18" customHeight="1">
      <c r="A88" s="233"/>
      <c r="B88" s="2038"/>
      <c r="C88" s="2104"/>
      <c r="D88" s="235"/>
      <c r="E88" s="236"/>
      <c r="F88" s="2450"/>
      <c r="G88" s="465"/>
    </row>
    <row r="89" spans="1:7" s="96" customFormat="1" ht="27" customHeight="1">
      <c r="A89" s="233" t="s">
        <v>5622</v>
      </c>
      <c r="B89" s="2120" t="s">
        <v>5623</v>
      </c>
      <c r="C89" s="2105"/>
      <c r="D89" s="235"/>
      <c r="E89" s="236"/>
      <c r="F89" s="2450"/>
      <c r="G89" s="465"/>
    </row>
    <row r="90" spans="1:7" s="96" customFormat="1">
      <c r="A90" s="103"/>
      <c r="B90" s="2048" t="s">
        <v>425</v>
      </c>
      <c r="C90" s="207"/>
      <c r="D90" s="104"/>
      <c r="E90" s="104"/>
      <c r="F90" s="2424"/>
      <c r="G90" s="459"/>
    </row>
    <row r="91" spans="1:7" s="96" customFormat="1" ht="69" customHeight="1">
      <c r="A91" s="103"/>
      <c r="B91" s="2048" t="s">
        <v>5624</v>
      </c>
      <c r="C91" s="207"/>
      <c r="D91" s="104"/>
      <c r="E91" s="104"/>
      <c r="F91" s="2424"/>
      <c r="G91" s="459"/>
    </row>
    <row r="92" spans="1:7" s="96" customFormat="1" ht="70.150000000000006" customHeight="1">
      <c r="A92" s="103"/>
      <c r="B92" s="2048" t="s">
        <v>5625</v>
      </c>
      <c r="C92" s="207"/>
      <c r="D92" s="104"/>
      <c r="E92" s="104"/>
      <c r="F92" s="2424"/>
      <c r="G92" s="459"/>
    </row>
    <row r="93" spans="1:7" s="96" customFormat="1" ht="27" customHeight="1">
      <c r="A93" s="233"/>
      <c r="B93" s="2048" t="s">
        <v>5626</v>
      </c>
      <c r="C93" s="207"/>
      <c r="D93" s="104"/>
      <c r="E93" s="104"/>
      <c r="F93" s="2424"/>
      <c r="G93" s="459"/>
    </row>
    <row r="94" spans="1:7" s="96" customFormat="1">
      <c r="A94" s="242"/>
      <c r="B94" s="2037" t="s">
        <v>5627</v>
      </c>
      <c r="C94" s="207"/>
      <c r="D94" s="104"/>
      <c r="E94" s="104"/>
      <c r="F94" s="2424"/>
      <c r="G94" s="459"/>
    </row>
    <row r="95" spans="1:7" s="96" customFormat="1">
      <c r="A95" s="243" t="s">
        <v>5628</v>
      </c>
      <c r="B95" s="441" t="s">
        <v>209</v>
      </c>
      <c r="C95" s="207"/>
      <c r="D95" s="96" t="s">
        <v>353</v>
      </c>
      <c r="E95" s="104">
        <f>44.7*11.6</f>
        <v>518.52</v>
      </c>
      <c r="F95" s="2425"/>
      <c r="G95" s="456">
        <f t="shared" ref="G95:G100" si="0">+F95*E95</f>
        <v>0</v>
      </c>
    </row>
    <row r="96" spans="1:7" s="96" customFormat="1">
      <c r="A96" s="245" t="s">
        <v>5629</v>
      </c>
      <c r="B96" s="441" t="s">
        <v>211</v>
      </c>
      <c r="C96" s="207"/>
      <c r="D96" s="96" t="s">
        <v>353</v>
      </c>
      <c r="E96" s="104">
        <f>44.7*11.6</f>
        <v>518.52</v>
      </c>
      <c r="F96" s="2425"/>
      <c r="G96" s="456">
        <f t="shared" si="0"/>
        <v>0</v>
      </c>
    </row>
    <row r="97" spans="1:7" s="96" customFormat="1">
      <c r="A97" s="246" t="s">
        <v>5630</v>
      </c>
      <c r="B97" s="441" t="s">
        <v>212</v>
      </c>
      <c r="C97" s="207"/>
      <c r="D97" s="96" t="s">
        <v>353</v>
      </c>
      <c r="E97" s="104">
        <f>+E95</f>
        <v>518.52</v>
      </c>
      <c r="F97" s="2425"/>
      <c r="G97" s="456">
        <f t="shared" si="0"/>
        <v>0</v>
      </c>
    </row>
    <row r="98" spans="1:7" s="96" customFormat="1">
      <c r="A98" s="247" t="s">
        <v>5631</v>
      </c>
      <c r="B98" s="441" t="s">
        <v>213</v>
      </c>
      <c r="C98" s="207"/>
      <c r="D98" s="96" t="s">
        <v>353</v>
      </c>
      <c r="E98" s="104">
        <f>+E96</f>
        <v>518.52</v>
      </c>
      <c r="F98" s="2425"/>
      <c r="G98" s="456">
        <f t="shared" si="0"/>
        <v>0</v>
      </c>
    </row>
    <row r="99" spans="1:7" s="96" customFormat="1">
      <c r="A99" s="248" t="s">
        <v>5632</v>
      </c>
      <c r="B99" s="441" t="s">
        <v>214</v>
      </c>
      <c r="C99" s="207"/>
      <c r="D99" s="96" t="s">
        <v>353</v>
      </c>
      <c r="E99" s="104">
        <f>47.46*11.6</f>
        <v>550.54</v>
      </c>
      <c r="F99" s="2425"/>
      <c r="G99" s="456">
        <f t="shared" si="0"/>
        <v>0</v>
      </c>
    </row>
    <row r="100" spans="1:7" s="96" customFormat="1">
      <c r="A100" s="249" t="s">
        <v>5633</v>
      </c>
      <c r="B100" s="441" t="s">
        <v>215</v>
      </c>
      <c r="C100" s="207"/>
      <c r="D100" s="96" t="s">
        <v>353</v>
      </c>
      <c r="E100" s="104">
        <f>+E96</f>
        <v>518.52</v>
      </c>
      <c r="F100" s="2425"/>
      <c r="G100" s="456">
        <f t="shared" si="0"/>
        <v>0</v>
      </c>
    </row>
    <row r="101" spans="1:7" s="96" customFormat="1">
      <c r="A101" s="103"/>
      <c r="B101" s="2037"/>
      <c r="C101" s="207"/>
      <c r="E101" s="104"/>
      <c r="F101" s="2424"/>
      <c r="G101" s="459"/>
    </row>
    <row r="102" spans="1:7" s="96" customFormat="1">
      <c r="A102" s="103"/>
      <c r="B102" s="2037"/>
      <c r="C102" s="207"/>
      <c r="E102" s="104"/>
      <c r="F102" s="2424"/>
      <c r="G102" s="459"/>
    </row>
    <row r="103" spans="1:7" s="96" customFormat="1">
      <c r="A103" s="237" t="s">
        <v>5634</v>
      </c>
      <c r="B103" s="238" t="s">
        <v>5635</v>
      </c>
      <c r="C103" s="239"/>
      <c r="D103" s="240"/>
      <c r="E103" s="241"/>
      <c r="F103" s="2454"/>
      <c r="G103" s="469"/>
    </row>
    <row r="104" spans="1:7" s="96" customFormat="1" ht="12.6" customHeight="1">
      <c r="A104" s="233"/>
      <c r="B104" s="2035"/>
      <c r="C104" s="2042"/>
      <c r="D104" s="235"/>
      <c r="E104" s="236"/>
      <c r="F104" s="2450"/>
      <c r="G104" s="465"/>
    </row>
    <row r="105" spans="1:7" s="96" customFormat="1">
      <c r="A105" s="233"/>
      <c r="B105" s="2906" t="s">
        <v>352</v>
      </c>
      <c r="C105" s="2906"/>
      <c r="D105" s="235"/>
      <c r="E105" s="236"/>
      <c r="F105" s="2450"/>
      <c r="G105" s="465"/>
    </row>
    <row r="106" spans="1:7" s="96" customFormat="1" ht="25.5">
      <c r="A106" s="233"/>
      <c r="B106" s="2109" t="s">
        <v>5620</v>
      </c>
      <c r="C106" s="2109"/>
      <c r="D106" s="235"/>
      <c r="E106" s="236"/>
      <c r="F106" s="2450"/>
      <c r="G106" s="465"/>
    </row>
    <row r="107" spans="1:7" s="96" customFormat="1">
      <c r="A107" s="103"/>
      <c r="B107" s="2037"/>
      <c r="C107" s="207"/>
      <c r="E107" s="104"/>
      <c r="F107" s="2424"/>
      <c r="G107" s="459"/>
    </row>
    <row r="108" spans="1:7" s="96" customFormat="1" ht="27.6" customHeight="1">
      <c r="A108" s="233" t="s">
        <v>5636</v>
      </c>
      <c r="B108" s="2120" t="s">
        <v>5637</v>
      </c>
      <c r="C108" s="207"/>
      <c r="E108" s="104"/>
      <c r="F108" s="2424"/>
      <c r="G108" s="459"/>
    </row>
    <row r="109" spans="1:7" s="96" customFormat="1">
      <c r="A109" s="103"/>
      <c r="B109" s="2048" t="s">
        <v>425</v>
      </c>
      <c r="C109" s="207"/>
      <c r="E109" s="104"/>
      <c r="F109" s="2424"/>
      <c r="G109" s="459"/>
    </row>
    <row r="110" spans="1:7" s="96" customFormat="1" ht="68.45" customHeight="1">
      <c r="A110" s="103"/>
      <c r="B110" s="2048" t="s">
        <v>5624</v>
      </c>
      <c r="C110" s="207"/>
      <c r="E110" s="104"/>
      <c r="F110" s="2424"/>
      <c r="G110" s="459"/>
    </row>
    <row r="111" spans="1:7" s="96" customFormat="1" ht="90" customHeight="1">
      <c r="A111" s="103"/>
      <c r="B111" s="2048" t="s">
        <v>5625</v>
      </c>
      <c r="C111" s="207"/>
      <c r="E111" s="104"/>
      <c r="F111" s="2420"/>
      <c r="G111" s="456"/>
    </row>
    <row r="112" spans="1:7" s="96" customFormat="1" ht="22.15" customHeight="1">
      <c r="A112" s="233"/>
      <c r="B112" s="2048" t="s">
        <v>5638</v>
      </c>
      <c r="C112" s="207"/>
      <c r="E112" s="104"/>
      <c r="F112" s="2420"/>
      <c r="G112" s="456"/>
    </row>
    <row r="113" spans="1:7" s="96" customFormat="1" ht="17.45" customHeight="1">
      <c r="A113" s="242"/>
      <c r="B113" s="2037" t="s">
        <v>5627</v>
      </c>
      <c r="C113" s="207"/>
      <c r="E113" s="104"/>
      <c r="F113" s="2420"/>
      <c r="G113" s="456"/>
    </row>
    <row r="114" spans="1:7" s="96" customFormat="1">
      <c r="A114" s="243" t="s">
        <v>5639</v>
      </c>
      <c r="B114" s="441" t="s">
        <v>209</v>
      </c>
      <c r="C114" s="207"/>
      <c r="D114" s="96" t="s">
        <v>353</v>
      </c>
      <c r="E114" s="104">
        <f>(44.7*2+11.6*2+1.8*2)*2</f>
        <v>232.4</v>
      </c>
      <c r="F114" s="2425"/>
      <c r="G114" s="456">
        <f t="shared" ref="G114:G119" si="1">+F114*E114</f>
        <v>0</v>
      </c>
    </row>
    <row r="115" spans="1:7" s="96" customFormat="1">
      <c r="A115" s="245" t="s">
        <v>5640</v>
      </c>
      <c r="B115" s="441" t="s">
        <v>211</v>
      </c>
      <c r="C115" s="207"/>
      <c r="D115" s="96" t="s">
        <v>353</v>
      </c>
      <c r="E115" s="104">
        <f>(44.7*2+11.6*2+1.8*2)*2</f>
        <v>232.4</v>
      </c>
      <c r="F115" s="2425"/>
      <c r="G115" s="456">
        <f t="shared" si="1"/>
        <v>0</v>
      </c>
    </row>
    <row r="116" spans="1:7" s="96" customFormat="1">
      <c r="A116" s="246" t="s">
        <v>5641</v>
      </c>
      <c r="B116" s="441" t="s">
        <v>212</v>
      </c>
      <c r="C116" s="207"/>
      <c r="D116" s="96" t="s">
        <v>353</v>
      </c>
      <c r="E116" s="104">
        <f>+E114</f>
        <v>232.4</v>
      </c>
      <c r="F116" s="2425"/>
      <c r="G116" s="456">
        <f t="shared" si="1"/>
        <v>0</v>
      </c>
    </row>
    <row r="117" spans="1:7" s="96" customFormat="1">
      <c r="A117" s="247" t="s">
        <v>5642</v>
      </c>
      <c r="B117" s="441" t="s">
        <v>213</v>
      </c>
      <c r="C117" s="207"/>
      <c r="D117" s="96" t="s">
        <v>353</v>
      </c>
      <c r="E117" s="104">
        <f>+E115</f>
        <v>232.4</v>
      </c>
      <c r="F117" s="2425"/>
      <c r="G117" s="456">
        <f t="shared" si="1"/>
        <v>0</v>
      </c>
    </row>
    <row r="118" spans="1:7" s="96" customFormat="1">
      <c r="A118" s="248" t="s">
        <v>5643</v>
      </c>
      <c r="B118" s="441" t="s">
        <v>214</v>
      </c>
      <c r="C118" s="207"/>
      <c r="D118" s="96" t="s">
        <v>353</v>
      </c>
      <c r="E118" s="104">
        <f>(47.46*2+11.6*2+1.8*2)*2</f>
        <v>243.44</v>
      </c>
      <c r="F118" s="2425"/>
      <c r="G118" s="456">
        <f t="shared" si="1"/>
        <v>0</v>
      </c>
    </row>
    <row r="119" spans="1:7" s="96" customFormat="1">
      <c r="A119" s="249" t="s">
        <v>5644</v>
      </c>
      <c r="B119" s="441" t="s">
        <v>215</v>
      </c>
      <c r="C119" s="207"/>
      <c r="D119" s="96" t="s">
        <v>353</v>
      </c>
      <c r="E119" s="104">
        <f>+E115</f>
        <v>232.4</v>
      </c>
      <c r="F119" s="2425"/>
      <c r="G119" s="456">
        <f t="shared" si="1"/>
        <v>0</v>
      </c>
    </row>
    <row r="120" spans="1:7" s="96" customFormat="1">
      <c r="A120" s="103"/>
      <c r="B120" s="65"/>
      <c r="E120" s="104"/>
      <c r="F120" s="2424"/>
      <c r="G120" s="459"/>
    </row>
    <row r="121" spans="1:7" s="96" customFormat="1">
      <c r="B121" s="252"/>
      <c r="C121" s="92"/>
      <c r="D121" s="92"/>
      <c r="E121" s="235"/>
      <c r="F121" s="471"/>
      <c r="G121" s="465"/>
    </row>
    <row r="122" spans="1:7" s="96" customFormat="1" ht="20.45" customHeight="1" thickBot="1">
      <c r="A122" s="253" t="str">
        <f>+A8</f>
        <v>B.7.</v>
      </c>
      <c r="B122" s="254" t="str">
        <f>+B8</f>
        <v>Hidroizolacije</v>
      </c>
      <c r="C122" s="255" t="s">
        <v>279</v>
      </c>
      <c r="D122" s="255"/>
      <c r="E122" s="256"/>
      <c r="F122" s="472"/>
      <c r="G122" s="472">
        <f>SUM(G93:G121)</f>
        <v>0</v>
      </c>
    </row>
    <row r="123" spans="1:7" s="96" customFormat="1" ht="13.5" thickTop="1">
      <c r="A123" s="217"/>
      <c r="B123" s="651"/>
      <c r="C123" s="258"/>
      <c r="D123" s="258"/>
      <c r="E123" s="220"/>
      <c r="F123" s="464"/>
      <c r="G123" s="464"/>
    </row>
    <row r="124" spans="1:7" s="96" customFormat="1">
      <c r="A124" s="217"/>
      <c r="B124" s="651"/>
      <c r="C124" s="258"/>
      <c r="D124" s="258"/>
      <c r="E124" s="220"/>
      <c r="F124" s="464"/>
      <c r="G124" s="464"/>
    </row>
    <row r="125" spans="1:7" s="96" customFormat="1">
      <c r="A125" s="243"/>
      <c r="B125" s="244" t="s">
        <v>209</v>
      </c>
      <c r="C125" s="258"/>
      <c r="D125" s="258"/>
      <c r="E125" s="220"/>
      <c r="F125" s="464"/>
      <c r="G125" s="464">
        <f>+G95+G114</f>
        <v>0</v>
      </c>
    </row>
    <row r="126" spans="1:7" s="96" customFormat="1">
      <c r="A126" s="245"/>
      <c r="B126" s="244" t="s">
        <v>211</v>
      </c>
      <c r="C126" s="258"/>
      <c r="D126" s="258"/>
      <c r="E126" s="220"/>
      <c r="F126" s="464"/>
      <c r="G126" s="464">
        <f t="shared" ref="G126:G130" si="2">+G96+G115</f>
        <v>0</v>
      </c>
    </row>
    <row r="127" spans="1:7" s="96" customFormat="1">
      <c r="A127" s="246"/>
      <c r="B127" s="244" t="s">
        <v>212</v>
      </c>
      <c r="C127" s="258"/>
      <c r="D127" s="258"/>
      <c r="E127" s="220"/>
      <c r="F127" s="464"/>
      <c r="G127" s="464">
        <f t="shared" si="2"/>
        <v>0</v>
      </c>
    </row>
    <row r="128" spans="1:7" s="96" customFormat="1">
      <c r="A128" s="247"/>
      <c r="B128" s="244" t="s">
        <v>213</v>
      </c>
      <c r="C128" s="258"/>
      <c r="D128" s="258"/>
      <c r="E128" s="220"/>
      <c r="F128" s="464"/>
      <c r="G128" s="464">
        <f t="shared" si="2"/>
        <v>0</v>
      </c>
    </row>
    <row r="129" spans="1:10" s="96" customFormat="1">
      <c r="A129" s="248"/>
      <c r="B129" s="244" t="s">
        <v>214</v>
      </c>
      <c r="C129" s="258"/>
      <c r="D129" s="258"/>
      <c r="E129" s="220"/>
      <c r="F129" s="464"/>
      <c r="G129" s="464">
        <f t="shared" si="2"/>
        <v>0</v>
      </c>
    </row>
    <row r="130" spans="1:10" s="96" customFormat="1">
      <c r="A130" s="249"/>
      <c r="B130" s="244" t="s">
        <v>215</v>
      </c>
      <c r="C130" s="258"/>
      <c r="D130" s="258"/>
      <c r="E130" s="220"/>
      <c r="F130" s="464"/>
      <c r="G130" s="464">
        <f t="shared" si="2"/>
        <v>0</v>
      </c>
    </row>
    <row r="131" spans="1:10" s="96" customFormat="1">
      <c r="A131" s="217"/>
      <c r="B131" s="651"/>
      <c r="C131" s="258"/>
      <c r="D131" s="258"/>
      <c r="E131" s="220"/>
      <c r="F131" s="464"/>
      <c r="G131" s="464"/>
    </row>
    <row r="132" spans="1:10" s="209" customFormat="1">
      <c r="A132" s="105"/>
      <c r="B132" s="252"/>
      <c r="C132" s="92"/>
      <c r="D132" s="235"/>
      <c r="E132" s="236"/>
      <c r="F132" s="465"/>
      <c r="G132" s="459"/>
      <c r="J132" s="210"/>
    </row>
  </sheetData>
  <sheetProtection formatRows="0"/>
  <mergeCells count="62">
    <mergeCell ref="B85:C85"/>
    <mergeCell ref="B105:C105"/>
    <mergeCell ref="B75:C75"/>
    <mergeCell ref="B76:C76"/>
    <mergeCell ref="B77:C77"/>
    <mergeCell ref="B78:C78"/>
    <mergeCell ref="B79:C79"/>
    <mergeCell ref="B80:C80"/>
    <mergeCell ref="B74:C74"/>
    <mergeCell ref="B61:C61"/>
    <mergeCell ref="B62:C62"/>
    <mergeCell ref="B63:C63"/>
    <mergeCell ref="B64:C64"/>
    <mergeCell ref="B65:C65"/>
    <mergeCell ref="B66:C66"/>
    <mergeCell ref="B69:C69"/>
    <mergeCell ref="B70:C70"/>
    <mergeCell ref="B71:C71"/>
    <mergeCell ref="B72:C72"/>
    <mergeCell ref="B73:C73"/>
    <mergeCell ref="B60:C60"/>
    <mergeCell ref="B47:C47"/>
    <mergeCell ref="B48:C48"/>
    <mergeCell ref="B49:C49"/>
    <mergeCell ref="B50:C50"/>
    <mergeCell ref="B51:C51"/>
    <mergeCell ref="B53:C53"/>
    <mergeCell ref="B54:C54"/>
    <mergeCell ref="B56:C56"/>
    <mergeCell ref="B57:C57"/>
    <mergeCell ref="B58:C58"/>
    <mergeCell ref="B59:C59"/>
    <mergeCell ref="B46:C46"/>
    <mergeCell ref="B34:C34"/>
    <mergeCell ref="B35:C35"/>
    <mergeCell ref="B36:C36"/>
    <mergeCell ref="B37:C37"/>
    <mergeCell ref="B38:C38"/>
    <mergeCell ref="B40:C40"/>
    <mergeCell ref="B41:C41"/>
    <mergeCell ref="B42:C42"/>
    <mergeCell ref="B43:C43"/>
    <mergeCell ref="B44:C44"/>
    <mergeCell ref="B45:C45"/>
    <mergeCell ref="B33:C33"/>
    <mergeCell ref="B20:C20"/>
    <mergeCell ref="B21:C21"/>
    <mergeCell ref="B24:C24"/>
    <mergeCell ref="B25:C25"/>
    <mergeCell ref="B26:C26"/>
    <mergeCell ref="B27:C27"/>
    <mergeCell ref="B28:C28"/>
    <mergeCell ref="B29:C29"/>
    <mergeCell ref="B30:C30"/>
    <mergeCell ref="B31:C31"/>
    <mergeCell ref="B32:C32"/>
    <mergeCell ref="B19:C19"/>
    <mergeCell ref="B13:C13"/>
    <mergeCell ref="B15:C15"/>
    <mergeCell ref="B16:C16"/>
    <mergeCell ref="B17:C17"/>
    <mergeCell ref="B18:C18"/>
  </mergeCells>
  <pageMargins left="0.7" right="0.7" top="0.75" bottom="0.75" header="0.3" footer="0.3"/>
  <pageSetup paperSize="9" scale="52"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2" manualBreakCount="2">
    <brk id="42" max="16383" man="1"/>
    <brk id="67"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K367"/>
  <sheetViews>
    <sheetView view="pageBreakPreview" topLeftCell="A106" zoomScaleNormal="100" zoomScaleSheetLayoutView="100" workbookViewId="0">
      <selection activeCell="E23" sqref="E23"/>
    </sheetView>
  </sheetViews>
  <sheetFormatPr defaultColWidth="9.140625" defaultRowHeight="12.75"/>
  <cols>
    <col min="1" max="1" width="12.7109375" style="712" customWidth="1"/>
    <col min="2" max="2" width="70.7109375" style="713" customWidth="1"/>
    <col min="3" max="3" width="11.28515625" style="713" customWidth="1"/>
    <col min="4" max="4" width="7" style="780" customWidth="1"/>
    <col min="5" max="5" width="10.140625" style="714" customWidth="1"/>
    <col min="6" max="6" width="12.28515625" style="165" customWidth="1"/>
    <col min="7" max="7" width="16.140625" style="166" customWidth="1"/>
    <col min="8" max="8" width="12.28515625" style="62" customWidth="1"/>
    <col min="9" max="16384" width="9.140625" style="62"/>
  </cols>
  <sheetData>
    <row r="1" spans="1:8">
      <c r="A1" s="666" t="s">
        <v>8</v>
      </c>
      <c r="B1" s="667" t="s">
        <v>9</v>
      </c>
      <c r="C1" s="667"/>
      <c r="D1" s="715"/>
      <c r="E1" s="669"/>
      <c r="F1" s="686"/>
      <c r="G1" s="686"/>
      <c r="H1" s="353"/>
    </row>
    <row r="2" spans="1:8">
      <c r="A2" s="671" t="s">
        <v>130</v>
      </c>
      <c r="B2" s="359" t="str">
        <f>'NASLOVNA STRAN'!$C$30</f>
        <v>Gradnja stanovanjske soseske Dečkovo naselje - DN 10</v>
      </c>
      <c r="C2" s="667"/>
      <c r="D2" s="715"/>
      <c r="E2" s="669"/>
      <c r="F2" s="686"/>
      <c r="G2" s="686"/>
      <c r="H2" s="353"/>
    </row>
    <row r="3" spans="1:8">
      <c r="A3" s="666" t="s">
        <v>131</v>
      </c>
      <c r="B3" s="442">
        <f>'NASLOVNA STRAN'!$C$13</f>
        <v>0</v>
      </c>
      <c r="C3" s="667"/>
      <c r="D3" s="715"/>
      <c r="E3" s="669"/>
      <c r="F3" s="686"/>
      <c r="G3" s="686"/>
      <c r="H3" s="353"/>
    </row>
    <row r="4" spans="1:8">
      <c r="A4" s="666"/>
      <c r="B4" s="667"/>
      <c r="C4" s="667"/>
      <c r="D4" s="715"/>
      <c r="E4" s="669"/>
      <c r="F4" s="686"/>
      <c r="G4" s="686"/>
      <c r="H4" s="353"/>
    </row>
    <row r="5" spans="1:8">
      <c r="A5" s="213" t="s">
        <v>122</v>
      </c>
      <c r="B5" s="214" t="s">
        <v>3446</v>
      </c>
      <c r="C5" s="214"/>
      <c r="D5" s="215"/>
      <c r="E5" s="216"/>
      <c r="F5" s="463"/>
      <c r="G5" s="463"/>
      <c r="H5" s="353"/>
    </row>
    <row r="6" spans="1:8">
      <c r="A6" s="666"/>
      <c r="B6" s="667"/>
      <c r="C6" s="667"/>
      <c r="D6" s="715"/>
      <c r="E6" s="716"/>
      <c r="F6" s="675"/>
      <c r="G6" s="717"/>
      <c r="H6" s="353"/>
    </row>
    <row r="7" spans="1:8">
      <c r="A7" s="213" t="s">
        <v>123</v>
      </c>
      <c r="B7" s="214" t="s">
        <v>3459</v>
      </c>
      <c r="C7" s="214"/>
      <c r="D7" s="215"/>
      <c r="E7" s="216"/>
      <c r="F7" s="463"/>
      <c r="G7" s="463"/>
      <c r="H7" s="353"/>
    </row>
    <row r="8" spans="1:8">
      <c r="A8" s="666"/>
      <c r="B8" s="667"/>
      <c r="C8" s="667"/>
      <c r="D8" s="715"/>
      <c r="E8" s="669"/>
      <c r="F8" s="686"/>
      <c r="G8" s="686"/>
    </row>
    <row r="9" spans="1:8">
      <c r="A9" s="666"/>
      <c r="B9" s="667"/>
      <c r="C9" s="667"/>
      <c r="D9" s="715"/>
      <c r="E9" s="669"/>
      <c r="F9" s="686"/>
      <c r="G9" s="686"/>
    </row>
    <row r="10" spans="1:8" s="700" customFormat="1" ht="38.25">
      <c r="A10" s="718" t="s">
        <v>132</v>
      </c>
      <c r="B10" s="719" t="s">
        <v>133</v>
      </c>
      <c r="C10" s="720" t="s">
        <v>134</v>
      </c>
      <c r="D10" s="203" t="s">
        <v>140</v>
      </c>
      <c r="E10" s="204" t="s">
        <v>136</v>
      </c>
      <c r="F10" s="453" t="s">
        <v>237</v>
      </c>
      <c r="G10" s="453" t="s">
        <v>238</v>
      </c>
    </row>
    <row r="11" spans="1:8" s="700" customFormat="1">
      <c r="A11" s="667"/>
      <c r="B11" s="667"/>
      <c r="C11" s="667"/>
      <c r="D11" s="715"/>
      <c r="E11" s="721"/>
      <c r="F11" s="722"/>
      <c r="G11" s="722"/>
    </row>
    <row r="12" spans="1:8" s="700" customFormat="1">
      <c r="A12" s="723" t="s">
        <v>3454</v>
      </c>
      <c r="B12" s="724" t="s">
        <v>3448</v>
      </c>
      <c r="C12" s="724"/>
      <c r="D12" s="725"/>
      <c r="E12" s="726"/>
      <c r="F12" s="727"/>
      <c r="G12" s="727"/>
    </row>
    <row r="13" spans="1:8" s="700" customFormat="1">
      <c r="A13" s="728"/>
      <c r="B13" s="729"/>
      <c r="C13" s="729"/>
      <c r="D13" s="730"/>
      <c r="E13" s="731"/>
      <c r="F13" s="732"/>
      <c r="G13" s="732"/>
    </row>
    <row r="14" spans="1:8" s="700" customFormat="1" ht="13.5" thickBot="1">
      <c r="A14" s="733"/>
      <c r="B14" s="734" t="s">
        <v>3460</v>
      </c>
      <c r="C14" s="734"/>
      <c r="D14" s="735"/>
      <c r="E14" s="736"/>
      <c r="F14" s="737"/>
      <c r="G14" s="738"/>
    </row>
    <row r="15" spans="1:8" s="700" customFormat="1">
      <c r="A15" s="698"/>
      <c r="B15" s="3125" t="s">
        <v>3461</v>
      </c>
      <c r="C15" s="3125"/>
      <c r="E15" s="699"/>
      <c r="F15" s="160"/>
      <c r="G15" s="160"/>
    </row>
    <row r="16" spans="1:8" s="700" customFormat="1">
      <c r="A16" s="698"/>
      <c r="B16" s="302"/>
      <c r="C16" s="697"/>
      <c r="E16" s="699"/>
      <c r="F16" s="160"/>
      <c r="G16" s="160"/>
    </row>
    <row r="17" spans="1:7" s="700" customFormat="1">
      <c r="A17" s="698"/>
      <c r="B17" s="739" t="s">
        <v>2299</v>
      </c>
      <c r="C17" s="740"/>
      <c r="E17" s="699"/>
      <c r="F17" s="160"/>
      <c r="G17" s="160"/>
    </row>
    <row r="18" spans="1:7" s="700" customFormat="1" ht="141" customHeight="1">
      <c r="A18" s="698"/>
      <c r="B18" s="3125" t="s">
        <v>3462</v>
      </c>
      <c r="C18" s="3125"/>
      <c r="E18" s="699"/>
      <c r="F18" s="160"/>
      <c r="G18" s="160"/>
    </row>
    <row r="19" spans="1:7" s="700" customFormat="1">
      <c r="A19" s="698"/>
      <c r="B19" s="697"/>
      <c r="C19" s="697"/>
      <c r="E19" s="741"/>
      <c r="F19" s="2497"/>
      <c r="G19" s="160"/>
    </row>
    <row r="20" spans="1:7" s="700" customFormat="1">
      <c r="A20" s="698"/>
      <c r="B20" s="697"/>
      <c r="C20" s="697"/>
      <c r="E20" s="741"/>
      <c r="F20" s="2497"/>
      <c r="G20" s="160"/>
    </row>
    <row r="21" spans="1:7" s="322" customFormat="1" ht="25.5">
      <c r="A21" s="742" t="s">
        <v>3463</v>
      </c>
      <c r="B21" s="743" t="s">
        <v>3464</v>
      </c>
      <c r="C21" s="701"/>
      <c r="D21" s="744" t="s">
        <v>369</v>
      </c>
      <c r="E21" s="705">
        <v>21</v>
      </c>
      <c r="F21" s="2498"/>
      <c r="G21" s="746">
        <f t="shared" ref="G21" si="0">E21*F21</f>
        <v>0</v>
      </c>
    </row>
    <row r="22" spans="1:7" s="322" customFormat="1" ht="51">
      <c r="A22" s="747"/>
      <c r="B22" s="701" t="s">
        <v>3465</v>
      </c>
      <c r="C22" s="701"/>
      <c r="E22" s="323"/>
      <c r="F22" s="2406"/>
      <c r="G22" s="37"/>
    </row>
    <row r="23" spans="1:7" s="322" customFormat="1" ht="25.5">
      <c r="A23" s="747"/>
      <c r="B23" s="701" t="s">
        <v>3466</v>
      </c>
      <c r="C23" s="701"/>
      <c r="E23" s="323"/>
      <c r="F23" s="2406"/>
      <c r="G23" s="37"/>
    </row>
    <row r="24" spans="1:7" s="322" customFormat="1" ht="25.5">
      <c r="A24" s="747"/>
      <c r="B24" s="336" t="s">
        <v>3467</v>
      </c>
      <c r="C24" s="336"/>
      <c r="E24" s="323"/>
      <c r="F24" s="2406"/>
      <c r="G24" s="37"/>
    </row>
    <row r="25" spans="1:7" s="322" customFormat="1" ht="25.5">
      <c r="A25" s="747"/>
      <c r="B25" s="701" t="s">
        <v>3468</v>
      </c>
      <c r="C25" s="701"/>
      <c r="E25" s="323"/>
      <c r="F25" s="2406"/>
      <c r="G25" s="37"/>
    </row>
    <row r="26" spans="1:7" s="322" customFormat="1" ht="25.5">
      <c r="A26" s="747"/>
      <c r="B26" s="701" t="s">
        <v>3469</v>
      </c>
      <c r="C26" s="701"/>
      <c r="E26" s="323"/>
      <c r="F26" s="2406"/>
      <c r="G26" s="37"/>
    </row>
    <row r="27" spans="1:7" s="322" customFormat="1" ht="25.5">
      <c r="A27" s="747"/>
      <c r="B27" s="701" t="s">
        <v>3470</v>
      </c>
      <c r="C27" s="701"/>
      <c r="E27" s="748"/>
      <c r="F27" s="2499"/>
      <c r="G27" s="750"/>
    </row>
    <row r="28" spans="1:7" s="322" customFormat="1">
      <c r="A28" s="747"/>
      <c r="B28" s="701"/>
      <c r="C28" s="701"/>
      <c r="E28" s="748"/>
      <c r="F28" s="2499"/>
      <c r="G28" s="750"/>
    </row>
    <row r="29" spans="1:7" s="322" customFormat="1" ht="25.5">
      <c r="A29" s="742" t="s">
        <v>3471</v>
      </c>
      <c r="B29" s="743" t="s">
        <v>3472</v>
      </c>
      <c r="C29" s="701"/>
      <c r="D29" s="322" t="s">
        <v>369</v>
      </c>
      <c r="E29" s="748">
        <v>14</v>
      </c>
      <c r="F29" s="2500"/>
      <c r="G29" s="750">
        <f t="shared" ref="G29" si="1">E29*F29</f>
        <v>0</v>
      </c>
    </row>
    <row r="30" spans="1:7" s="322" customFormat="1" ht="51">
      <c r="A30" s="747"/>
      <c r="B30" s="701" t="s">
        <v>3465</v>
      </c>
      <c r="C30" s="701"/>
      <c r="E30" s="323"/>
      <c r="F30" s="2406"/>
      <c r="G30" s="37"/>
    </row>
    <row r="31" spans="1:7" s="322" customFormat="1" ht="25.5">
      <c r="A31" s="747"/>
      <c r="B31" s="701" t="s">
        <v>3466</v>
      </c>
      <c r="C31" s="701"/>
      <c r="E31" s="323"/>
      <c r="F31" s="2406"/>
      <c r="G31" s="37"/>
    </row>
    <row r="32" spans="1:7" s="322" customFormat="1" ht="25.5">
      <c r="A32" s="747"/>
      <c r="B32" s="336" t="s">
        <v>3467</v>
      </c>
      <c r="C32" s="336"/>
      <c r="E32" s="323"/>
      <c r="F32" s="2406"/>
      <c r="G32" s="37"/>
    </row>
    <row r="33" spans="1:7" s="322" customFormat="1" ht="25.5">
      <c r="A33" s="747"/>
      <c r="B33" s="701" t="s">
        <v>3468</v>
      </c>
      <c r="C33" s="701"/>
      <c r="E33" s="323"/>
      <c r="F33" s="2406"/>
      <c r="G33" s="37"/>
    </row>
    <row r="34" spans="1:7" s="322" customFormat="1" ht="25.5">
      <c r="A34" s="747"/>
      <c r="B34" s="701" t="s">
        <v>3469</v>
      </c>
      <c r="C34" s="701"/>
      <c r="E34" s="323"/>
      <c r="F34" s="2406"/>
      <c r="G34" s="37"/>
    </row>
    <row r="35" spans="1:7" s="322" customFormat="1" ht="25.5">
      <c r="A35" s="747"/>
      <c r="B35" s="701" t="s">
        <v>3470</v>
      </c>
      <c r="C35" s="701"/>
      <c r="E35" s="748"/>
      <c r="F35" s="2499"/>
      <c r="G35" s="750"/>
    </row>
    <row r="36" spans="1:7" s="322" customFormat="1">
      <c r="A36" s="747"/>
      <c r="B36" s="701"/>
      <c r="C36" s="701"/>
      <c r="E36" s="748"/>
      <c r="F36" s="2499"/>
      <c r="G36" s="750"/>
    </row>
    <row r="37" spans="1:7" s="322" customFormat="1" ht="25.5">
      <c r="A37" s="742" t="s">
        <v>3473</v>
      </c>
      <c r="B37" s="743" t="s">
        <v>3474</v>
      </c>
      <c r="C37" s="701"/>
      <c r="D37" s="744" t="s">
        <v>369</v>
      </c>
      <c r="E37" s="751">
        <v>20</v>
      </c>
      <c r="F37" s="2501"/>
      <c r="G37" s="746">
        <f t="shared" ref="G37" si="2">E37*F37</f>
        <v>0</v>
      </c>
    </row>
    <row r="38" spans="1:7" s="322" customFormat="1" ht="63.75">
      <c r="A38" s="747"/>
      <c r="B38" s="752" t="s">
        <v>3475</v>
      </c>
      <c r="C38" s="752"/>
      <c r="E38" s="748"/>
      <c r="F38" s="2499"/>
      <c r="G38" s="750"/>
    </row>
    <row r="39" spans="1:7" s="322" customFormat="1" ht="76.5">
      <c r="A39" s="747"/>
      <c r="B39" s="752" t="s">
        <v>3476</v>
      </c>
      <c r="C39" s="752"/>
      <c r="E39" s="748"/>
      <c r="F39" s="2499"/>
      <c r="G39" s="750"/>
    </row>
    <row r="40" spans="1:7" s="322" customFormat="1">
      <c r="A40" s="747"/>
      <c r="B40" s="302"/>
      <c r="C40" s="302"/>
      <c r="E40" s="748"/>
      <c r="F40" s="2499"/>
      <c r="G40" s="750"/>
    </row>
    <row r="41" spans="1:7" s="322" customFormat="1" ht="25.5">
      <c r="A41" s="742" t="s">
        <v>3477</v>
      </c>
      <c r="B41" s="743" t="s">
        <v>3478</v>
      </c>
      <c r="C41" s="701"/>
      <c r="D41" s="753" t="s">
        <v>369</v>
      </c>
      <c r="E41" s="705">
        <v>20</v>
      </c>
      <c r="F41" s="2498"/>
      <c r="G41" s="746">
        <f t="shared" ref="G41" si="3">E41*F41</f>
        <v>0</v>
      </c>
    </row>
    <row r="42" spans="1:7" s="322" customFormat="1" ht="38.25">
      <c r="A42" s="747"/>
      <c r="B42" s="701" t="s">
        <v>3479</v>
      </c>
      <c r="C42" s="701"/>
      <c r="E42" s="748"/>
      <c r="F42" s="2499"/>
      <c r="G42" s="750"/>
    </row>
    <row r="43" spans="1:7" s="322" customFormat="1" ht="51">
      <c r="A43" s="747"/>
      <c r="B43" s="701" t="s">
        <v>3480</v>
      </c>
      <c r="C43" s="701"/>
      <c r="E43" s="748"/>
      <c r="F43" s="2499"/>
      <c r="G43" s="750"/>
    </row>
    <row r="44" spans="1:7" s="322" customFormat="1" ht="27">
      <c r="A44" s="747"/>
      <c r="B44" s="701" t="s">
        <v>3481</v>
      </c>
      <c r="C44" s="701"/>
      <c r="E44" s="748"/>
      <c r="F44" s="2499"/>
      <c r="G44" s="750"/>
    </row>
    <row r="45" spans="1:7" s="322" customFormat="1" ht="76.5">
      <c r="A45" s="747"/>
      <c r="B45" s="701" t="s">
        <v>8104</v>
      </c>
      <c r="C45" s="701"/>
      <c r="E45" s="748"/>
      <c r="F45" s="2499"/>
      <c r="G45" s="750"/>
    </row>
    <row r="46" spans="1:7" s="322" customFormat="1" ht="114" customHeight="1">
      <c r="A46" s="747"/>
      <c r="B46" s="701"/>
      <c r="C46" s="701"/>
      <c r="E46" s="748"/>
      <c r="F46" s="2499"/>
      <c r="G46" s="750"/>
    </row>
    <row r="47" spans="1:7" s="322" customFormat="1">
      <c r="A47" s="747"/>
      <c r="B47" s="754"/>
      <c r="C47" s="754"/>
      <c r="E47" s="748"/>
      <c r="F47" s="2499"/>
      <c r="G47" s="750"/>
    </row>
    <row r="48" spans="1:7" s="322" customFormat="1">
      <c r="A48" s="742" t="s">
        <v>3482</v>
      </c>
      <c r="B48" s="755" t="s">
        <v>3483</v>
      </c>
      <c r="C48" s="752"/>
      <c r="D48" s="322" t="s">
        <v>369</v>
      </c>
      <c r="E48" s="748">
        <v>20</v>
      </c>
      <c r="F48" s="2500"/>
      <c r="G48" s="750">
        <f t="shared" ref="G48" si="4">E48*F48</f>
        <v>0</v>
      </c>
    </row>
    <row r="49" spans="1:7" s="322" customFormat="1" ht="51">
      <c r="A49" s="747"/>
      <c r="B49" s="701" t="s">
        <v>3484</v>
      </c>
      <c r="C49" s="701"/>
      <c r="E49" s="748"/>
      <c r="F49" s="2499"/>
      <c r="G49" s="750"/>
    </row>
    <row r="50" spans="1:7" s="322" customFormat="1" ht="63.75">
      <c r="A50" s="747"/>
      <c r="B50" s="701" t="s">
        <v>3485</v>
      </c>
      <c r="C50" s="701"/>
      <c r="E50" s="748"/>
      <c r="F50" s="2499"/>
      <c r="G50" s="750"/>
    </row>
    <row r="51" spans="1:7" s="322" customFormat="1">
      <c r="A51" s="747"/>
      <c r="B51" s="302"/>
      <c r="C51" s="302"/>
      <c r="E51" s="748"/>
      <c r="F51" s="2499"/>
      <c r="G51" s="750"/>
    </row>
    <row r="52" spans="1:7" s="322" customFormat="1" ht="25.5">
      <c r="A52" s="742" t="s">
        <v>3486</v>
      </c>
      <c r="B52" s="752" t="s">
        <v>3487</v>
      </c>
      <c r="C52" s="752"/>
      <c r="D52" s="322" t="s">
        <v>369</v>
      </c>
      <c r="E52" s="748">
        <v>20</v>
      </c>
      <c r="F52" s="2500"/>
      <c r="G52" s="750">
        <f t="shared" ref="G52" si="5">E52*F52</f>
        <v>0</v>
      </c>
    </row>
    <row r="53" spans="1:7" s="322" customFormat="1">
      <c r="A53" s="747"/>
      <c r="B53" s="701" t="s">
        <v>3488</v>
      </c>
      <c r="C53" s="701"/>
      <c r="E53" s="748"/>
      <c r="F53" s="2499"/>
      <c r="G53" s="750"/>
    </row>
    <row r="54" spans="1:7" s="322" customFormat="1">
      <c r="A54" s="747"/>
      <c r="B54" s="752" t="s">
        <v>3489</v>
      </c>
      <c r="C54" s="752"/>
      <c r="E54" s="748"/>
      <c r="F54" s="2499"/>
      <c r="G54" s="750"/>
    </row>
    <row r="55" spans="1:7" s="322" customFormat="1">
      <c r="A55" s="747"/>
      <c r="B55" s="752"/>
      <c r="C55" s="752"/>
      <c r="E55" s="748"/>
      <c r="F55" s="2499"/>
      <c r="G55" s="750"/>
    </row>
    <row r="56" spans="1:7" s="322" customFormat="1" ht="25.5">
      <c r="A56" s="742" t="s">
        <v>3490</v>
      </c>
      <c r="B56" s="752" t="s">
        <v>3491</v>
      </c>
      <c r="C56" s="752"/>
      <c r="D56" s="753" t="s">
        <v>369</v>
      </c>
      <c r="E56" s="756">
        <v>20</v>
      </c>
      <c r="F56" s="2502"/>
      <c r="G56" s="746">
        <f t="shared" ref="G56" si="6">E56*F56</f>
        <v>0</v>
      </c>
    </row>
    <row r="57" spans="1:7" s="322" customFormat="1">
      <c r="A57" s="747"/>
      <c r="B57" s="701" t="s">
        <v>3492</v>
      </c>
      <c r="C57" s="701"/>
      <c r="E57" s="748"/>
      <c r="F57" s="2499"/>
      <c r="G57" s="750"/>
    </row>
    <row r="58" spans="1:7" s="322" customFormat="1">
      <c r="A58" s="747"/>
      <c r="B58" s="752" t="s">
        <v>3489</v>
      </c>
      <c r="C58" s="752"/>
      <c r="E58" s="748"/>
      <c r="F58" s="2499"/>
      <c r="G58" s="750"/>
    </row>
    <row r="59" spans="1:7" s="322" customFormat="1">
      <c r="A59" s="747"/>
      <c r="B59" s="752"/>
      <c r="C59" s="752"/>
      <c r="E59" s="748"/>
      <c r="F59" s="2499"/>
      <c r="G59" s="750"/>
    </row>
    <row r="60" spans="1:7" s="322" customFormat="1" ht="25.5">
      <c r="A60" s="245" t="s">
        <v>3493</v>
      </c>
      <c r="B60" s="701" t="s">
        <v>3494</v>
      </c>
      <c r="C60" s="701"/>
      <c r="D60" s="689" t="s">
        <v>3495</v>
      </c>
      <c r="E60" s="588">
        <v>35</v>
      </c>
      <c r="F60" s="2503"/>
      <c r="G60" s="757">
        <f t="shared" ref="G60:G106" si="7">E60*F60</f>
        <v>0</v>
      </c>
    </row>
    <row r="61" spans="1:7" s="322" customFormat="1">
      <c r="A61" s="79"/>
      <c r="B61" s="701"/>
      <c r="C61" s="701"/>
      <c r="D61" s="689"/>
      <c r="E61" s="588"/>
      <c r="F61" s="2504"/>
      <c r="G61" s="757"/>
    </row>
    <row r="62" spans="1:7" s="322" customFormat="1" ht="63.75">
      <c r="A62" s="245" t="s">
        <v>3496</v>
      </c>
      <c r="B62" s="701" t="s">
        <v>3497</v>
      </c>
      <c r="C62" s="701"/>
      <c r="D62" s="689" t="s">
        <v>3495</v>
      </c>
      <c r="E62" s="588">
        <v>37</v>
      </c>
      <c r="F62" s="2503"/>
      <c r="G62" s="757">
        <f t="shared" si="7"/>
        <v>0</v>
      </c>
    </row>
    <row r="63" spans="1:7" s="322" customFormat="1">
      <c r="A63" s="747"/>
      <c r="B63" s="701"/>
      <c r="C63" s="701"/>
      <c r="E63" s="748"/>
      <c r="F63" s="2499"/>
      <c r="G63" s="750"/>
    </row>
    <row r="64" spans="1:7" s="322" customFormat="1" ht="66">
      <c r="A64" s="245" t="s">
        <v>3498</v>
      </c>
      <c r="B64" s="701" t="s">
        <v>3499</v>
      </c>
      <c r="C64" s="701"/>
      <c r="D64" s="689" t="s">
        <v>210</v>
      </c>
      <c r="E64" s="588">
        <v>42</v>
      </c>
      <c r="F64" s="2503"/>
      <c r="G64" s="757">
        <f t="shared" si="7"/>
        <v>0</v>
      </c>
    </row>
    <row r="65" spans="1:7" s="322" customFormat="1">
      <c r="A65" s="747"/>
      <c r="B65" s="701"/>
      <c r="C65" s="701"/>
      <c r="E65" s="748"/>
      <c r="F65" s="2499"/>
      <c r="G65" s="750"/>
    </row>
    <row r="66" spans="1:7" s="322" customFormat="1" ht="51">
      <c r="A66" s="747">
        <v>10</v>
      </c>
      <c r="B66" s="336" t="s">
        <v>3500</v>
      </c>
      <c r="C66" s="336"/>
      <c r="E66" s="748"/>
      <c r="F66" s="2499"/>
      <c r="G66" s="750"/>
    </row>
    <row r="67" spans="1:7" s="322" customFormat="1">
      <c r="A67" s="245" t="s">
        <v>3501</v>
      </c>
      <c r="B67" s="336" t="s">
        <v>3502</v>
      </c>
      <c r="C67" s="336"/>
      <c r="D67" s="322" t="s">
        <v>210</v>
      </c>
      <c r="E67" s="748">
        <v>4</v>
      </c>
      <c r="F67" s="2500"/>
      <c r="G67" s="750">
        <f t="shared" si="7"/>
        <v>0</v>
      </c>
    </row>
    <row r="68" spans="1:7" s="322" customFormat="1">
      <c r="A68" s="245" t="s">
        <v>3503</v>
      </c>
      <c r="B68" s="302" t="s">
        <v>3504</v>
      </c>
      <c r="C68" s="302"/>
      <c r="D68" s="322" t="s">
        <v>210</v>
      </c>
      <c r="E68" s="748">
        <v>42</v>
      </c>
      <c r="F68" s="2500"/>
      <c r="G68" s="750">
        <f t="shared" si="7"/>
        <v>0</v>
      </c>
    </row>
    <row r="69" spans="1:7" s="322" customFormat="1">
      <c r="A69" s="245" t="s">
        <v>3505</v>
      </c>
      <c r="B69" s="336" t="s">
        <v>3506</v>
      </c>
      <c r="C69" s="336"/>
      <c r="D69" s="322" t="s">
        <v>210</v>
      </c>
      <c r="E69" s="748">
        <v>42</v>
      </c>
      <c r="F69" s="2500"/>
      <c r="G69" s="750">
        <f t="shared" si="7"/>
        <v>0</v>
      </c>
    </row>
    <row r="70" spans="1:7" s="322" customFormat="1">
      <c r="A70" s="245" t="s">
        <v>3507</v>
      </c>
      <c r="B70" s="336" t="s">
        <v>3508</v>
      </c>
      <c r="C70" s="336"/>
      <c r="D70" s="322" t="s">
        <v>210</v>
      </c>
      <c r="E70" s="748">
        <v>5</v>
      </c>
      <c r="F70" s="2500"/>
      <c r="G70" s="750">
        <f t="shared" si="7"/>
        <v>0</v>
      </c>
    </row>
    <row r="71" spans="1:7" s="322" customFormat="1">
      <c r="A71" s="245" t="s">
        <v>3509</v>
      </c>
      <c r="B71" s="302" t="s">
        <v>3510</v>
      </c>
      <c r="C71" s="302"/>
      <c r="D71" s="322" t="s">
        <v>210</v>
      </c>
      <c r="E71" s="748">
        <v>5</v>
      </c>
      <c r="F71" s="2500"/>
      <c r="G71" s="750">
        <f t="shared" si="7"/>
        <v>0</v>
      </c>
    </row>
    <row r="72" spans="1:7" s="322" customFormat="1">
      <c r="A72" s="79"/>
      <c r="B72" s="302"/>
      <c r="C72" s="302"/>
      <c r="E72" s="748"/>
      <c r="F72" s="2499"/>
      <c r="G72" s="750"/>
    </row>
    <row r="73" spans="1:7" s="322" customFormat="1" ht="76.5">
      <c r="A73" s="79" t="s">
        <v>3511</v>
      </c>
      <c r="B73" s="758" t="s">
        <v>3512</v>
      </c>
      <c r="C73" s="752"/>
      <c r="E73" s="748"/>
      <c r="F73" s="2499"/>
      <c r="G73" s="750"/>
    </row>
    <row r="74" spans="1:7" s="322" customFormat="1">
      <c r="A74" s="245" t="s">
        <v>3513</v>
      </c>
      <c r="B74" s="336" t="s">
        <v>3502</v>
      </c>
      <c r="C74" s="336"/>
      <c r="D74" s="322" t="s">
        <v>3514</v>
      </c>
      <c r="E74" s="748">
        <v>700</v>
      </c>
      <c r="F74" s="2500"/>
      <c r="G74" s="750">
        <f t="shared" si="7"/>
        <v>0</v>
      </c>
    </row>
    <row r="75" spans="1:7" s="322" customFormat="1">
      <c r="A75" s="245" t="s">
        <v>3515</v>
      </c>
      <c r="B75" s="302" t="s">
        <v>3504</v>
      </c>
      <c r="C75" s="302"/>
      <c r="D75" s="322" t="s">
        <v>3514</v>
      </c>
      <c r="E75" s="748">
        <v>295</v>
      </c>
      <c r="F75" s="2500"/>
      <c r="G75" s="750">
        <f t="shared" si="7"/>
        <v>0</v>
      </c>
    </row>
    <row r="76" spans="1:7" s="322" customFormat="1">
      <c r="A76" s="245" t="s">
        <v>3516</v>
      </c>
      <c r="B76" s="336" t="s">
        <v>3506</v>
      </c>
      <c r="C76" s="336"/>
      <c r="D76" s="322" t="s">
        <v>3514</v>
      </c>
      <c r="E76" s="748">
        <v>220</v>
      </c>
      <c r="F76" s="2500"/>
      <c r="G76" s="750">
        <f t="shared" si="7"/>
        <v>0</v>
      </c>
    </row>
    <row r="77" spans="1:7" s="322" customFormat="1">
      <c r="A77" s="245" t="s">
        <v>3517</v>
      </c>
      <c r="B77" s="336" t="s">
        <v>3508</v>
      </c>
      <c r="C77" s="336"/>
      <c r="D77" s="322" t="s">
        <v>3514</v>
      </c>
      <c r="E77" s="748">
        <v>35</v>
      </c>
      <c r="F77" s="2500"/>
      <c r="G77" s="750">
        <f t="shared" si="7"/>
        <v>0</v>
      </c>
    </row>
    <row r="78" spans="1:7" s="322" customFormat="1">
      <c r="A78" s="245" t="s">
        <v>3518</v>
      </c>
      <c r="B78" s="302" t="s">
        <v>3510</v>
      </c>
      <c r="C78" s="302"/>
      <c r="D78" s="322" t="s">
        <v>3514</v>
      </c>
      <c r="E78" s="748">
        <v>40</v>
      </c>
      <c r="F78" s="2500"/>
      <c r="G78" s="750">
        <f t="shared" si="7"/>
        <v>0</v>
      </c>
    </row>
    <row r="79" spans="1:7" s="322" customFormat="1">
      <c r="A79" s="245" t="s">
        <v>3519</v>
      </c>
      <c r="B79" s="302" t="s">
        <v>3520</v>
      </c>
      <c r="C79" s="302"/>
      <c r="D79" s="322" t="s">
        <v>3514</v>
      </c>
      <c r="E79" s="748">
        <v>12</v>
      </c>
      <c r="F79" s="2500"/>
      <c r="G79" s="750">
        <f t="shared" si="7"/>
        <v>0</v>
      </c>
    </row>
    <row r="80" spans="1:7" s="322" customFormat="1">
      <c r="A80" s="79"/>
      <c r="B80" s="302"/>
      <c r="C80" s="302"/>
      <c r="E80" s="748"/>
      <c r="F80" s="2499"/>
      <c r="G80" s="750"/>
    </row>
    <row r="81" spans="1:7" s="322" customFormat="1" ht="51">
      <c r="A81" s="79" t="s">
        <v>3521</v>
      </c>
      <c r="B81" s="759" t="s">
        <v>3522</v>
      </c>
      <c r="C81" s="759"/>
      <c r="E81" s="748"/>
      <c r="F81" s="2499"/>
      <c r="G81" s="750"/>
    </row>
    <row r="82" spans="1:7" s="322" customFormat="1">
      <c r="A82" s="245" t="s">
        <v>3523</v>
      </c>
      <c r="B82" s="336" t="s">
        <v>3502</v>
      </c>
      <c r="C82" s="336"/>
      <c r="D82" s="322" t="s">
        <v>3514</v>
      </c>
      <c r="E82" s="748">
        <v>200</v>
      </c>
      <c r="F82" s="2500"/>
      <c r="G82" s="750">
        <f t="shared" si="7"/>
        <v>0</v>
      </c>
    </row>
    <row r="83" spans="1:7" s="322" customFormat="1">
      <c r="A83" s="245" t="s">
        <v>3524</v>
      </c>
      <c r="B83" s="302" t="s">
        <v>3504</v>
      </c>
      <c r="C83" s="302"/>
      <c r="D83" s="322" t="s">
        <v>3514</v>
      </c>
      <c r="E83" s="748">
        <v>100</v>
      </c>
      <c r="F83" s="2500"/>
      <c r="G83" s="750">
        <f t="shared" si="7"/>
        <v>0</v>
      </c>
    </row>
    <row r="84" spans="1:7" s="322" customFormat="1">
      <c r="A84" s="245" t="s">
        <v>3525</v>
      </c>
      <c r="B84" s="336" t="s">
        <v>3506</v>
      </c>
      <c r="C84" s="336"/>
      <c r="D84" s="322" t="s">
        <v>3514</v>
      </c>
      <c r="E84" s="748">
        <v>60</v>
      </c>
      <c r="F84" s="2500"/>
      <c r="G84" s="750">
        <f t="shared" si="7"/>
        <v>0</v>
      </c>
    </row>
    <row r="85" spans="1:7" s="322" customFormat="1">
      <c r="A85" s="245" t="s">
        <v>3526</v>
      </c>
      <c r="B85" s="336" t="s">
        <v>3508</v>
      </c>
      <c r="C85" s="336"/>
      <c r="D85" s="322" t="s">
        <v>3514</v>
      </c>
      <c r="E85" s="748">
        <v>10</v>
      </c>
      <c r="F85" s="2500"/>
      <c r="G85" s="750">
        <f t="shared" si="7"/>
        <v>0</v>
      </c>
    </row>
    <row r="86" spans="1:7" s="322" customFormat="1">
      <c r="A86" s="245" t="s">
        <v>3527</v>
      </c>
      <c r="B86" s="302" t="s">
        <v>3510</v>
      </c>
      <c r="C86" s="302"/>
      <c r="D86" s="322" t="s">
        <v>3514</v>
      </c>
      <c r="E86" s="748">
        <v>10</v>
      </c>
      <c r="F86" s="2500"/>
      <c r="G86" s="750">
        <f t="shared" si="7"/>
        <v>0</v>
      </c>
    </row>
    <row r="87" spans="1:7" s="322" customFormat="1">
      <c r="A87" s="245" t="s">
        <v>3528</v>
      </c>
      <c r="B87" s="302" t="s">
        <v>3520</v>
      </c>
      <c r="C87" s="302"/>
      <c r="D87" s="322" t="s">
        <v>3514</v>
      </c>
      <c r="E87" s="748">
        <v>3</v>
      </c>
      <c r="F87" s="2500"/>
      <c r="G87" s="750">
        <f t="shared" si="7"/>
        <v>0</v>
      </c>
    </row>
    <row r="88" spans="1:7" s="322" customFormat="1">
      <c r="A88" s="747"/>
      <c r="B88" s="302"/>
      <c r="C88" s="302"/>
      <c r="E88" s="748"/>
      <c r="F88" s="2499"/>
      <c r="G88" s="750"/>
    </row>
    <row r="89" spans="1:7" s="322" customFormat="1" ht="51">
      <c r="A89" s="79" t="s">
        <v>3529</v>
      </c>
      <c r="B89" s="760" t="s">
        <v>3530</v>
      </c>
      <c r="C89" s="302"/>
      <c r="E89" s="748"/>
      <c r="F89" s="2499"/>
      <c r="G89" s="750"/>
    </row>
    <row r="90" spans="1:7" s="322" customFormat="1">
      <c r="A90" s="245" t="s">
        <v>3531</v>
      </c>
      <c r="B90" s="689" t="s">
        <v>3532</v>
      </c>
      <c r="C90" s="689"/>
      <c r="D90" s="322" t="s">
        <v>3514</v>
      </c>
      <c r="E90" s="748">
        <v>280</v>
      </c>
      <c r="F90" s="2500"/>
      <c r="G90" s="750">
        <f t="shared" si="7"/>
        <v>0</v>
      </c>
    </row>
    <row r="91" spans="1:7" s="322" customFormat="1">
      <c r="A91" s="245" t="s">
        <v>3533</v>
      </c>
      <c r="B91" s="689" t="s">
        <v>3534</v>
      </c>
      <c r="C91" s="689"/>
      <c r="D91" s="322" t="s">
        <v>3514</v>
      </c>
      <c r="E91" s="748">
        <v>25</v>
      </c>
      <c r="F91" s="2500"/>
      <c r="G91" s="750">
        <f t="shared" si="7"/>
        <v>0</v>
      </c>
    </row>
    <row r="92" spans="1:7" s="322" customFormat="1">
      <c r="A92" s="245" t="s">
        <v>3535</v>
      </c>
      <c r="B92" s="689" t="s">
        <v>3536</v>
      </c>
      <c r="C92" s="689"/>
      <c r="D92" s="322" t="s">
        <v>3514</v>
      </c>
      <c r="E92" s="748">
        <v>50</v>
      </c>
      <c r="F92" s="2500"/>
      <c r="G92" s="750">
        <f t="shared" si="7"/>
        <v>0</v>
      </c>
    </row>
    <row r="93" spans="1:7" s="322" customFormat="1">
      <c r="A93" s="747"/>
      <c r="B93" s="689"/>
      <c r="C93" s="689"/>
      <c r="E93" s="748"/>
      <c r="F93" s="2499"/>
      <c r="G93" s="750"/>
    </row>
    <row r="94" spans="1:7" s="322" customFormat="1" ht="51">
      <c r="A94" s="79" t="s">
        <v>3537</v>
      </c>
      <c r="B94" s="336" t="s">
        <v>3538</v>
      </c>
      <c r="C94" s="336"/>
      <c r="E94" s="748"/>
      <c r="F94" s="2499"/>
      <c r="G94" s="750"/>
    </row>
    <row r="95" spans="1:7" s="322" customFormat="1">
      <c r="A95" s="245" t="s">
        <v>3539</v>
      </c>
      <c r="B95" s="689" t="s">
        <v>3532</v>
      </c>
      <c r="C95" s="689"/>
      <c r="D95" s="322" t="s">
        <v>3514</v>
      </c>
      <c r="E95" s="748">
        <v>90</v>
      </c>
      <c r="F95" s="2500"/>
      <c r="G95" s="750">
        <f t="shared" si="7"/>
        <v>0</v>
      </c>
    </row>
    <row r="96" spans="1:7" s="322" customFormat="1">
      <c r="A96" s="245" t="s">
        <v>3540</v>
      </c>
      <c r="B96" s="689" t="s">
        <v>3536</v>
      </c>
      <c r="C96" s="689"/>
      <c r="D96" s="322" t="s">
        <v>3514</v>
      </c>
      <c r="E96" s="748">
        <v>130</v>
      </c>
      <c r="F96" s="2500"/>
      <c r="G96" s="750">
        <f t="shared" si="7"/>
        <v>0</v>
      </c>
    </row>
    <row r="97" spans="1:7" s="322" customFormat="1">
      <c r="A97" s="747"/>
      <c r="B97" s="689"/>
      <c r="C97" s="689"/>
      <c r="E97" s="748"/>
      <c r="F97" s="2499"/>
      <c r="G97" s="750"/>
    </row>
    <row r="98" spans="1:7" s="353" customFormat="1" ht="25.5">
      <c r="A98" s="761" t="s">
        <v>3541</v>
      </c>
      <c r="B98" s="762" t="s">
        <v>3542</v>
      </c>
      <c r="C98" s="762"/>
      <c r="D98" s="322" t="s">
        <v>210</v>
      </c>
      <c r="E98" s="748">
        <v>7</v>
      </c>
      <c r="F98" s="2500"/>
      <c r="G98" s="750">
        <f t="shared" si="7"/>
        <v>0</v>
      </c>
    </row>
    <row r="99" spans="1:7" s="353" customFormat="1">
      <c r="A99" s="747"/>
      <c r="B99" s="762"/>
      <c r="C99" s="762"/>
      <c r="D99" s="322"/>
      <c r="E99" s="748"/>
      <c r="F99" s="2499"/>
      <c r="G99" s="750"/>
    </row>
    <row r="100" spans="1:7" s="353" customFormat="1" ht="38.25">
      <c r="A100" s="761" t="s">
        <v>3543</v>
      </c>
      <c r="B100" s="302" t="s">
        <v>3544</v>
      </c>
      <c r="C100" s="302"/>
      <c r="D100" s="322" t="s">
        <v>210</v>
      </c>
      <c r="E100" s="748">
        <v>7</v>
      </c>
      <c r="F100" s="2500"/>
      <c r="G100" s="750">
        <f t="shared" si="7"/>
        <v>0</v>
      </c>
    </row>
    <row r="101" spans="1:7" s="353" customFormat="1">
      <c r="A101" s="747"/>
      <c r="B101" s="302"/>
      <c r="C101" s="302"/>
      <c r="D101" s="322"/>
      <c r="E101" s="748"/>
      <c r="F101" s="2499"/>
      <c r="G101" s="750"/>
    </row>
    <row r="102" spans="1:7" s="353" customFormat="1" ht="25.5">
      <c r="A102" s="761" t="s">
        <v>3545</v>
      </c>
      <c r="B102" s="762" t="s">
        <v>3546</v>
      </c>
      <c r="C102" s="762"/>
      <c r="D102" s="322" t="s">
        <v>210</v>
      </c>
      <c r="E102" s="748">
        <v>9</v>
      </c>
      <c r="F102" s="2500"/>
      <c r="G102" s="750">
        <f t="shared" si="7"/>
        <v>0</v>
      </c>
    </row>
    <row r="103" spans="1:7" s="353" customFormat="1">
      <c r="A103" s="747"/>
      <c r="B103" s="762"/>
      <c r="C103" s="762"/>
      <c r="D103" s="322"/>
      <c r="E103" s="748"/>
      <c r="F103" s="2499"/>
      <c r="G103" s="750"/>
    </row>
    <row r="104" spans="1:7" s="353" customFormat="1" ht="38.25">
      <c r="A104" s="761" t="s">
        <v>3547</v>
      </c>
      <c r="B104" s="302" t="s">
        <v>3548</v>
      </c>
      <c r="C104" s="302"/>
      <c r="D104" s="322" t="s">
        <v>210</v>
      </c>
      <c r="E104" s="748">
        <v>9</v>
      </c>
      <c r="F104" s="2500"/>
      <c r="G104" s="750">
        <f t="shared" si="7"/>
        <v>0</v>
      </c>
    </row>
    <row r="105" spans="1:7" s="353" customFormat="1">
      <c r="A105" s="747"/>
      <c r="B105" s="302"/>
      <c r="C105" s="302"/>
      <c r="D105" s="322"/>
      <c r="E105" s="748"/>
      <c r="F105" s="2499"/>
      <c r="G105" s="750"/>
    </row>
    <row r="106" spans="1:7" s="376" customFormat="1" ht="40.5">
      <c r="A106" s="761" t="s">
        <v>3549</v>
      </c>
      <c r="B106" s="710" t="s">
        <v>3550</v>
      </c>
      <c r="C106" s="710"/>
      <c r="D106" s="376" t="s">
        <v>3514</v>
      </c>
      <c r="E106" s="763">
        <v>160</v>
      </c>
      <c r="F106" s="2500"/>
      <c r="G106" s="750">
        <f t="shared" si="7"/>
        <v>0</v>
      </c>
    </row>
    <row r="107" spans="1:7" s="376" customFormat="1">
      <c r="A107" s="747"/>
      <c r="B107" s="710"/>
      <c r="C107" s="710"/>
      <c r="E107" s="763"/>
      <c r="F107" s="2505"/>
      <c r="G107" s="750"/>
    </row>
    <row r="108" spans="1:7" s="376" customFormat="1" ht="25.5">
      <c r="A108" s="765" t="s">
        <v>3551</v>
      </c>
      <c r="B108" s="710" t="s">
        <v>3552</v>
      </c>
      <c r="C108" s="710"/>
      <c r="D108" s="766" t="s">
        <v>977</v>
      </c>
      <c r="E108" s="763"/>
      <c r="F108" s="764"/>
      <c r="G108" s="750"/>
    </row>
    <row r="109" spans="1:7" s="322" customFormat="1" ht="25.5">
      <c r="A109" s="765" t="s">
        <v>3553</v>
      </c>
      <c r="B109" s="701" t="s">
        <v>3554</v>
      </c>
      <c r="C109" s="701"/>
      <c r="D109" s="766" t="s">
        <v>977</v>
      </c>
      <c r="E109" s="748"/>
      <c r="F109" s="749"/>
      <c r="G109" s="750"/>
    </row>
    <row r="110" spans="1:7" s="769" customFormat="1" ht="38.25">
      <c r="A110" s="765" t="s">
        <v>3555</v>
      </c>
      <c r="B110" s="767" t="s">
        <v>3556</v>
      </c>
      <c r="C110" s="767"/>
      <c r="D110" s="766" t="s">
        <v>977</v>
      </c>
      <c r="E110" s="763"/>
      <c r="F110" s="768"/>
      <c r="G110" s="750"/>
    </row>
    <row r="111" spans="1:7" s="769" customFormat="1" ht="140.25">
      <c r="A111" s="765" t="s">
        <v>3557</v>
      </c>
      <c r="B111" s="767" t="s">
        <v>3558</v>
      </c>
      <c r="C111" s="767"/>
      <c r="D111" s="766" t="s">
        <v>977</v>
      </c>
      <c r="E111" s="763"/>
      <c r="F111" s="768"/>
      <c r="G111" s="750"/>
    </row>
    <row r="112" spans="1:7" s="769" customFormat="1" ht="63.75">
      <c r="A112" s="765" t="s">
        <v>3559</v>
      </c>
      <c r="B112" s="767" t="s">
        <v>3560</v>
      </c>
      <c r="C112" s="767"/>
      <c r="D112" s="766" t="s">
        <v>977</v>
      </c>
      <c r="E112" s="763"/>
      <c r="F112" s="768"/>
      <c r="G112" s="750"/>
    </row>
    <row r="113" spans="1:7" s="769" customFormat="1" ht="76.5">
      <c r="A113" s="765" t="s">
        <v>3561</v>
      </c>
      <c r="B113" s="767" t="s">
        <v>3562</v>
      </c>
      <c r="C113" s="767"/>
      <c r="D113" s="766" t="s">
        <v>977</v>
      </c>
      <c r="E113" s="763"/>
      <c r="F113" s="768"/>
      <c r="G113" s="750"/>
    </row>
    <row r="114" spans="1:7" s="769" customFormat="1">
      <c r="A114" s="747"/>
      <c r="B114" s="767"/>
      <c r="C114" s="767"/>
      <c r="D114" s="766"/>
      <c r="E114" s="763"/>
      <c r="F114" s="768"/>
      <c r="G114" s="750"/>
    </row>
    <row r="115" spans="1:7" s="322" customFormat="1" ht="13.5" thickBot="1">
      <c r="A115" s="676" t="s">
        <v>3454</v>
      </c>
      <c r="B115" s="770" t="s">
        <v>3459</v>
      </c>
      <c r="C115" s="771" t="s">
        <v>2978</v>
      </c>
      <c r="D115" s="771"/>
      <c r="E115" s="772"/>
      <c r="F115" s="773"/>
      <c r="G115" s="774">
        <f>+SUM(G14:G114)</f>
        <v>0</v>
      </c>
    </row>
    <row r="116" spans="1:7" s="322" customFormat="1" ht="13.5" thickTop="1">
      <c r="A116" s="688"/>
      <c r="B116" s="689"/>
      <c r="C116" s="689"/>
      <c r="E116" s="323"/>
      <c r="F116" s="164"/>
      <c r="G116" s="37"/>
    </row>
    <row r="117" spans="1:7" s="322" customFormat="1">
      <c r="A117" s="688"/>
      <c r="B117" s="689"/>
      <c r="C117" s="689"/>
      <c r="E117" s="323"/>
      <c r="F117" s="164"/>
      <c r="G117" s="37"/>
    </row>
    <row r="118" spans="1:7" s="322" customFormat="1">
      <c r="A118" s="688"/>
      <c r="B118" s="302"/>
      <c r="C118" s="302"/>
      <c r="E118" s="323"/>
      <c r="F118" s="164"/>
      <c r="G118" s="37"/>
    </row>
    <row r="119" spans="1:7" s="322" customFormat="1">
      <c r="A119" s="688"/>
      <c r="B119" s="697"/>
      <c r="C119" s="697"/>
      <c r="E119" s="323"/>
      <c r="F119" s="164"/>
      <c r="G119" s="37"/>
    </row>
    <row r="120" spans="1:7" s="700" customFormat="1">
      <c r="A120" s="698"/>
      <c r="B120" s="697"/>
      <c r="C120" s="697"/>
      <c r="E120" s="699"/>
      <c r="F120" s="158"/>
      <c r="G120" s="160"/>
    </row>
    <row r="121" spans="1:7" s="322" customFormat="1">
      <c r="A121" s="688"/>
      <c r="B121" s="302"/>
      <c r="C121" s="302"/>
      <c r="E121" s="690"/>
      <c r="F121" s="164"/>
      <c r="G121" s="37"/>
    </row>
    <row r="122" spans="1:7" s="322" customFormat="1">
      <c r="A122" s="688"/>
      <c r="B122" s="336"/>
      <c r="C122" s="336"/>
      <c r="E122" s="690"/>
      <c r="F122" s="164"/>
      <c r="G122" s="37"/>
    </row>
    <row r="123" spans="1:7" s="322" customFormat="1">
      <c r="A123" s="688"/>
      <c r="B123" s="336"/>
      <c r="C123" s="336"/>
      <c r="E123" s="690"/>
      <c r="F123" s="164"/>
      <c r="G123" s="37"/>
    </row>
    <row r="124" spans="1:7" s="322" customFormat="1">
      <c r="A124" s="688"/>
      <c r="B124" s="302"/>
      <c r="C124" s="302"/>
      <c r="E124" s="690"/>
      <c r="F124" s="164"/>
      <c r="G124" s="37"/>
    </row>
    <row r="125" spans="1:7" s="322" customFormat="1">
      <c r="A125" s="688"/>
      <c r="B125" s="302"/>
      <c r="C125" s="302"/>
      <c r="E125" s="690"/>
      <c r="F125" s="164"/>
      <c r="G125" s="37"/>
    </row>
    <row r="126" spans="1:7" s="322" customFormat="1">
      <c r="A126" s="688"/>
      <c r="B126" s="302"/>
      <c r="C126" s="302"/>
      <c r="E126" s="690"/>
      <c r="F126" s="164"/>
      <c r="G126" s="37"/>
    </row>
    <row r="127" spans="1:7" s="322" customFormat="1">
      <c r="A127" s="688"/>
      <c r="B127" s="302"/>
      <c r="C127" s="302"/>
      <c r="E127" s="690"/>
      <c r="F127" s="164"/>
      <c r="G127" s="37"/>
    </row>
    <row r="128" spans="1:7" s="322" customFormat="1">
      <c r="A128" s="688"/>
      <c r="B128" s="701"/>
      <c r="C128" s="701"/>
      <c r="E128" s="690"/>
      <c r="F128" s="164"/>
      <c r="G128" s="37"/>
    </row>
    <row r="129" spans="1:11" s="322" customFormat="1">
      <c r="A129" s="688"/>
      <c r="B129" s="701"/>
      <c r="C129" s="701"/>
      <c r="E129" s="690"/>
      <c r="F129" s="164"/>
      <c r="G129" s="37"/>
    </row>
    <row r="130" spans="1:11" s="322" customFormat="1">
      <c r="A130" s="688"/>
      <c r="B130" s="701"/>
      <c r="C130" s="701"/>
      <c r="E130" s="690"/>
      <c r="F130" s="164"/>
      <c r="G130" s="37"/>
    </row>
    <row r="131" spans="1:11" s="322" customFormat="1">
      <c r="A131" s="688"/>
      <c r="B131" s="701"/>
      <c r="C131" s="701"/>
      <c r="E131" s="690"/>
      <c r="F131" s="164"/>
      <c r="G131" s="37"/>
    </row>
    <row r="132" spans="1:11" s="322" customFormat="1">
      <c r="A132" s="688"/>
      <c r="B132" s="701"/>
      <c r="C132" s="701"/>
      <c r="E132" s="690"/>
      <c r="F132" s="775"/>
      <c r="G132" s="37"/>
      <c r="K132" s="702"/>
    </row>
    <row r="133" spans="1:11" s="322" customFormat="1">
      <c r="A133" s="688"/>
      <c r="B133" s="701"/>
      <c r="C133" s="701"/>
      <c r="E133" s="690"/>
      <c r="F133" s="775"/>
      <c r="G133" s="37"/>
      <c r="K133" s="702"/>
    </row>
    <row r="134" spans="1:11" s="322" customFormat="1">
      <c r="A134" s="688"/>
      <c r="B134" s="701"/>
      <c r="C134" s="701"/>
      <c r="E134" s="690"/>
      <c r="F134" s="164"/>
      <c r="G134" s="37"/>
    </row>
    <row r="135" spans="1:11" s="322" customFormat="1">
      <c r="A135" s="688"/>
      <c r="B135" s="701"/>
      <c r="C135" s="701"/>
      <c r="E135" s="690"/>
      <c r="F135" s="164"/>
      <c r="G135" s="37"/>
    </row>
    <row r="136" spans="1:11" s="322" customFormat="1">
      <c r="A136" s="688"/>
      <c r="B136" s="701"/>
      <c r="C136" s="701"/>
      <c r="E136" s="690"/>
      <c r="F136" s="775"/>
      <c r="G136" s="37"/>
      <c r="K136" s="702"/>
    </row>
    <row r="137" spans="1:11" s="322" customFormat="1">
      <c r="A137" s="688"/>
      <c r="B137" s="701"/>
      <c r="C137" s="701"/>
      <c r="E137" s="690"/>
      <c r="F137" s="775"/>
      <c r="G137" s="37"/>
      <c r="K137" s="702"/>
    </row>
    <row r="138" spans="1:11" s="322" customFormat="1">
      <c r="A138" s="688"/>
      <c r="B138" s="701"/>
      <c r="C138" s="701"/>
      <c r="E138" s="690"/>
      <c r="F138" s="164"/>
      <c r="G138" s="37"/>
    </row>
    <row r="139" spans="1:11" s="322" customFormat="1">
      <c r="A139" s="688"/>
      <c r="B139" s="701"/>
      <c r="C139" s="701"/>
      <c r="E139" s="690"/>
      <c r="F139" s="164"/>
      <c r="G139" s="37"/>
    </row>
    <row r="140" spans="1:11" s="322" customFormat="1">
      <c r="A140" s="688"/>
      <c r="B140" s="701"/>
      <c r="C140" s="701"/>
      <c r="E140" s="690"/>
      <c r="F140" s="164"/>
      <c r="G140" s="37"/>
    </row>
    <row r="141" spans="1:11" s="322" customFormat="1">
      <c r="A141" s="688"/>
      <c r="B141" s="701"/>
      <c r="C141" s="701"/>
      <c r="E141" s="690"/>
      <c r="F141" s="164"/>
      <c r="G141" s="37"/>
    </row>
    <row r="142" spans="1:11" s="322" customFormat="1">
      <c r="A142" s="688"/>
      <c r="B142" s="701"/>
      <c r="C142" s="701"/>
      <c r="E142" s="690"/>
      <c r="F142" s="164"/>
      <c r="G142" s="37"/>
    </row>
    <row r="143" spans="1:11" s="322" customFormat="1">
      <c r="A143" s="688"/>
      <c r="B143" s="689"/>
      <c r="C143" s="689"/>
      <c r="E143" s="690"/>
      <c r="F143" s="164"/>
      <c r="G143" s="37"/>
    </row>
    <row r="144" spans="1:11" s="322" customFormat="1">
      <c r="A144" s="688"/>
      <c r="B144" s="689"/>
      <c r="C144" s="689"/>
      <c r="E144" s="690"/>
      <c r="F144" s="164"/>
      <c r="G144" s="37"/>
    </row>
    <row r="145" spans="1:7" s="322" customFormat="1">
      <c r="A145" s="688"/>
      <c r="B145" s="689"/>
      <c r="C145" s="689"/>
      <c r="E145" s="690"/>
      <c r="F145" s="164"/>
      <c r="G145" s="37"/>
    </row>
    <row r="146" spans="1:7" s="322" customFormat="1">
      <c r="A146" s="688"/>
      <c r="B146" s="697"/>
      <c r="C146" s="697"/>
      <c r="E146" s="690"/>
      <c r="F146" s="164"/>
      <c r="G146" s="37"/>
    </row>
    <row r="147" spans="1:7" s="700" customFormat="1">
      <c r="A147" s="698"/>
      <c r="B147" s="697"/>
      <c r="C147" s="697"/>
      <c r="E147" s="741"/>
      <c r="F147" s="158"/>
      <c r="G147" s="160"/>
    </row>
    <row r="148" spans="1:7" s="322" customFormat="1">
      <c r="A148" s="688"/>
      <c r="B148" s="697"/>
      <c r="C148" s="697"/>
      <c r="E148" s="323"/>
      <c r="F148" s="164"/>
      <c r="G148" s="37"/>
    </row>
    <row r="149" spans="1:7" s="322" customFormat="1">
      <c r="A149" s="688"/>
      <c r="B149" s="701"/>
      <c r="C149" s="701"/>
      <c r="E149" s="323"/>
      <c r="F149" s="164"/>
      <c r="G149" s="37"/>
    </row>
    <row r="150" spans="1:7" s="322" customFormat="1">
      <c r="A150" s="688"/>
      <c r="B150" s="701"/>
      <c r="C150" s="701"/>
      <c r="E150" s="323"/>
      <c r="F150" s="164"/>
      <c r="G150" s="37"/>
    </row>
    <row r="151" spans="1:7" s="322" customFormat="1">
      <c r="A151" s="688"/>
      <c r="B151" s="701"/>
      <c r="C151" s="701"/>
      <c r="E151" s="323"/>
      <c r="F151" s="164"/>
      <c r="G151" s="37"/>
    </row>
    <row r="152" spans="1:7" s="322" customFormat="1">
      <c r="A152" s="688"/>
      <c r="B152" s="701"/>
      <c r="C152" s="701"/>
      <c r="E152" s="323"/>
      <c r="F152" s="164"/>
      <c r="G152" s="37"/>
    </row>
    <row r="153" spans="1:7" s="322" customFormat="1">
      <c r="A153" s="688"/>
      <c r="B153" s="701"/>
      <c r="C153" s="701"/>
      <c r="E153" s="323"/>
      <c r="F153" s="164"/>
      <c r="G153" s="37"/>
    </row>
    <row r="154" spans="1:7" s="322" customFormat="1">
      <c r="A154" s="688"/>
      <c r="B154" s="701"/>
      <c r="C154" s="701"/>
      <c r="E154" s="323"/>
      <c r="F154" s="164"/>
      <c r="G154" s="37"/>
    </row>
    <row r="155" spans="1:7" s="322" customFormat="1">
      <c r="A155" s="688"/>
      <c r="B155" s="697"/>
      <c r="C155" s="697"/>
      <c r="E155" s="323"/>
      <c r="F155" s="164"/>
      <c r="G155" s="37"/>
    </row>
    <row r="156" spans="1:7" s="322" customFormat="1">
      <c r="A156" s="688"/>
      <c r="B156" s="701"/>
      <c r="C156" s="701"/>
      <c r="D156" s="776"/>
      <c r="E156" s="690"/>
      <c r="F156" s="37"/>
      <c r="G156" s="37"/>
    </row>
    <row r="157" spans="1:7" s="322" customFormat="1">
      <c r="A157" s="688"/>
      <c r="B157" s="641"/>
      <c r="C157" s="641"/>
      <c r="E157" s="690"/>
      <c r="F157" s="37"/>
      <c r="G157" s="777"/>
    </row>
    <row r="158" spans="1:7" s="322" customFormat="1">
      <c r="A158" s="688"/>
      <c r="B158" s="641"/>
      <c r="C158" s="641"/>
      <c r="E158" s="690"/>
      <c r="F158" s="37"/>
      <c r="G158" s="777"/>
    </row>
    <row r="159" spans="1:7" s="322" customFormat="1">
      <c r="A159" s="688"/>
      <c r="B159" s="641"/>
      <c r="C159" s="641"/>
      <c r="E159" s="690"/>
      <c r="F159" s="37"/>
      <c r="G159" s="777"/>
    </row>
    <row r="160" spans="1:7" s="322" customFormat="1">
      <c r="A160" s="688"/>
      <c r="B160" s="641"/>
      <c r="C160" s="641"/>
      <c r="E160" s="690"/>
      <c r="F160" s="37"/>
      <c r="G160" s="777"/>
    </row>
    <row r="161" spans="1:10" s="322" customFormat="1">
      <c r="A161" s="688"/>
      <c r="B161" s="641"/>
      <c r="C161" s="641"/>
      <c r="E161" s="690"/>
      <c r="F161" s="37"/>
      <c r="G161" s="777"/>
    </row>
    <row r="162" spans="1:10" s="322" customFormat="1">
      <c r="A162" s="688"/>
      <c r="B162" s="641"/>
      <c r="C162" s="641"/>
      <c r="D162" s="689"/>
      <c r="E162" s="703"/>
      <c r="F162" s="777"/>
      <c r="G162" s="777"/>
    </row>
    <row r="163" spans="1:10" s="322" customFormat="1">
      <c r="A163" s="688"/>
      <c r="B163" s="701"/>
      <c r="C163" s="701"/>
      <c r="E163" s="690"/>
      <c r="F163" s="449"/>
      <c r="G163" s="37"/>
    </row>
    <row r="164" spans="1:10" s="322" customFormat="1">
      <c r="A164" s="688"/>
      <c r="B164" s="701"/>
      <c r="C164" s="701"/>
      <c r="E164" s="323"/>
      <c r="F164" s="164"/>
      <c r="G164" s="37"/>
    </row>
    <row r="165" spans="1:10" s="322" customFormat="1">
      <c r="A165" s="688"/>
      <c r="B165" s="701"/>
      <c r="C165" s="701"/>
      <c r="E165" s="323"/>
      <c r="F165" s="164"/>
      <c r="G165" s="37"/>
    </row>
    <row r="166" spans="1:10" s="322" customFormat="1">
      <c r="A166" s="688"/>
      <c r="B166" s="701"/>
      <c r="C166" s="701"/>
      <c r="E166" s="323"/>
      <c r="F166" s="164"/>
      <c r="G166" s="37"/>
    </row>
    <row r="167" spans="1:10" s="322" customFormat="1">
      <c r="A167" s="688"/>
      <c r="B167" s="701"/>
      <c r="C167" s="701"/>
      <c r="E167" s="323"/>
      <c r="F167" s="164"/>
      <c r="G167" s="777"/>
    </row>
    <row r="168" spans="1:10" s="322" customFormat="1">
      <c r="A168" s="688"/>
      <c r="B168" s="302"/>
      <c r="C168" s="302"/>
      <c r="E168" s="323"/>
      <c r="F168" s="164"/>
      <c r="G168" s="37"/>
    </row>
    <row r="169" spans="1:10" s="322" customFormat="1">
      <c r="A169" s="688"/>
      <c r="B169" s="689"/>
      <c r="C169" s="689"/>
      <c r="D169" s="689"/>
      <c r="E169" s="778"/>
      <c r="F169" s="579"/>
      <c r="G169" s="777"/>
    </row>
    <row r="170" spans="1:10" s="322" customFormat="1">
      <c r="A170" s="688"/>
      <c r="B170" s="302"/>
      <c r="C170" s="302"/>
      <c r="E170" s="323"/>
      <c r="F170" s="164"/>
      <c r="G170" s="37"/>
    </row>
    <row r="171" spans="1:10" s="322" customFormat="1">
      <c r="A171" s="688"/>
      <c r="B171" s="336"/>
      <c r="C171" s="336"/>
      <c r="E171" s="323"/>
      <c r="F171" s="164"/>
      <c r="G171" s="37"/>
    </row>
    <row r="172" spans="1:10" s="322" customFormat="1">
      <c r="A172" s="688"/>
      <c r="B172" s="336"/>
      <c r="C172" s="336"/>
      <c r="E172" s="323"/>
      <c r="F172" s="164"/>
      <c r="G172" s="37"/>
    </row>
    <row r="173" spans="1:10" s="322" customFormat="1">
      <c r="A173" s="688"/>
      <c r="B173" s="701"/>
      <c r="C173" s="701"/>
      <c r="E173" s="323"/>
      <c r="F173" s="164"/>
      <c r="G173" s="37"/>
    </row>
    <row r="174" spans="1:10" s="322" customFormat="1">
      <c r="A174" s="688"/>
      <c r="B174" s="701"/>
      <c r="C174" s="701"/>
      <c r="D174" s="689"/>
      <c r="E174" s="778"/>
      <c r="F174" s="579"/>
      <c r="G174" s="777"/>
      <c r="J174" s="702"/>
    </row>
    <row r="175" spans="1:10" s="322" customFormat="1">
      <c r="A175" s="688"/>
      <c r="B175" s="706"/>
      <c r="C175" s="706"/>
      <c r="E175" s="323"/>
      <c r="F175" s="164"/>
      <c r="G175" s="37"/>
    </row>
    <row r="176" spans="1:10" s="322" customFormat="1">
      <c r="A176" s="688"/>
      <c r="B176" s="707"/>
      <c r="C176" s="707"/>
      <c r="E176" s="323"/>
      <c r="F176" s="164"/>
      <c r="G176" s="777"/>
    </row>
    <row r="177" spans="1:7" s="322" customFormat="1">
      <c r="A177" s="688"/>
      <c r="B177" s="707"/>
      <c r="C177" s="707"/>
      <c r="E177" s="323"/>
      <c r="F177" s="164"/>
      <c r="G177" s="777"/>
    </row>
    <row r="178" spans="1:7" s="322" customFormat="1">
      <c r="A178" s="688"/>
      <c r="B178" s="707"/>
      <c r="C178" s="707"/>
      <c r="E178" s="323"/>
      <c r="F178" s="164"/>
      <c r="G178" s="777"/>
    </row>
    <row r="179" spans="1:7" s="322" customFormat="1">
      <c r="A179" s="688"/>
      <c r="B179" s="707"/>
      <c r="C179" s="707"/>
      <c r="E179" s="323"/>
      <c r="F179" s="164"/>
      <c r="G179" s="777"/>
    </row>
    <row r="180" spans="1:7" s="322" customFormat="1">
      <c r="A180" s="688"/>
      <c r="B180" s="707"/>
      <c r="C180" s="707"/>
      <c r="D180" s="689"/>
      <c r="E180" s="778"/>
      <c r="F180" s="579"/>
      <c r="G180" s="777"/>
    </row>
    <row r="181" spans="1:7" s="322" customFormat="1">
      <c r="A181" s="688"/>
      <c r="B181" s="707"/>
      <c r="C181" s="707"/>
      <c r="E181" s="323"/>
      <c r="F181" s="164"/>
      <c r="G181" s="37"/>
    </row>
    <row r="182" spans="1:7" s="322" customFormat="1">
      <c r="A182" s="688"/>
      <c r="B182" s="701"/>
      <c r="C182" s="701"/>
      <c r="E182" s="323"/>
      <c r="F182" s="164"/>
      <c r="G182" s="37"/>
    </row>
    <row r="183" spans="1:7" s="322" customFormat="1">
      <c r="A183" s="688"/>
      <c r="B183" s="707"/>
      <c r="C183" s="707"/>
      <c r="E183" s="323"/>
      <c r="F183" s="164"/>
      <c r="G183" s="777"/>
    </row>
    <row r="184" spans="1:7" s="322" customFormat="1">
      <c r="A184" s="688"/>
      <c r="B184" s="707"/>
      <c r="C184" s="707"/>
      <c r="E184" s="323"/>
      <c r="F184" s="164"/>
      <c r="G184" s="777"/>
    </row>
    <row r="185" spans="1:7" s="322" customFormat="1">
      <c r="A185" s="688"/>
      <c r="B185" s="707"/>
      <c r="C185" s="707"/>
      <c r="E185" s="323"/>
      <c r="F185" s="164"/>
      <c r="G185" s="777"/>
    </row>
    <row r="186" spans="1:7" s="322" customFormat="1">
      <c r="A186" s="688"/>
      <c r="B186" s="707"/>
      <c r="C186" s="707"/>
      <c r="E186" s="323"/>
      <c r="F186" s="164"/>
      <c r="G186" s="777"/>
    </row>
    <row r="187" spans="1:7" s="322" customFormat="1">
      <c r="A187" s="688"/>
      <c r="B187" s="707"/>
      <c r="C187" s="707"/>
      <c r="D187" s="689"/>
      <c r="E187" s="778"/>
      <c r="F187" s="579"/>
      <c r="G187" s="777"/>
    </row>
    <row r="188" spans="1:7" s="322" customFormat="1">
      <c r="A188" s="688"/>
      <c r="B188" s="701"/>
      <c r="C188" s="701"/>
      <c r="E188" s="323"/>
      <c r="F188" s="164"/>
      <c r="G188" s="37"/>
    </row>
    <row r="189" spans="1:7" s="322" customFormat="1">
      <c r="A189" s="688"/>
      <c r="B189" s="701"/>
      <c r="C189" s="701"/>
      <c r="E189" s="323"/>
      <c r="F189" s="164"/>
      <c r="G189" s="37"/>
    </row>
    <row r="190" spans="1:7" s="322" customFormat="1">
      <c r="A190" s="688"/>
      <c r="B190" s="701"/>
      <c r="C190" s="701"/>
      <c r="D190" s="272"/>
      <c r="E190" s="274"/>
      <c r="F190" s="164"/>
      <c r="G190" s="37"/>
    </row>
    <row r="191" spans="1:7" s="322" customFormat="1">
      <c r="A191" s="688"/>
      <c r="B191" s="689"/>
      <c r="C191" s="689"/>
      <c r="E191" s="323"/>
      <c r="F191" s="164"/>
      <c r="G191" s="37"/>
    </row>
    <row r="192" spans="1:7" s="322" customFormat="1">
      <c r="A192" s="688"/>
      <c r="B192" s="302"/>
      <c r="C192" s="302"/>
      <c r="E192" s="323"/>
      <c r="F192" s="164"/>
      <c r="G192" s="37"/>
    </row>
    <row r="193" spans="1:7" s="322" customFormat="1">
      <c r="A193" s="688"/>
      <c r="B193" s="302"/>
      <c r="C193" s="302"/>
      <c r="E193" s="690"/>
      <c r="F193" s="164"/>
      <c r="G193" s="37"/>
    </row>
    <row r="194" spans="1:7" s="700" customFormat="1">
      <c r="A194" s="708"/>
      <c r="B194" s="697"/>
      <c r="C194" s="697"/>
      <c r="E194" s="699"/>
      <c r="F194" s="158"/>
      <c r="G194" s="160"/>
    </row>
    <row r="195" spans="1:7" s="322" customFormat="1">
      <c r="A195" s="688"/>
      <c r="B195" s="697"/>
      <c r="C195" s="697"/>
      <c r="E195" s="690"/>
      <c r="F195" s="164"/>
      <c r="G195" s="37"/>
    </row>
    <row r="196" spans="1:7" s="322" customFormat="1">
      <c r="A196" s="688"/>
      <c r="B196" s="701"/>
      <c r="C196" s="701"/>
      <c r="E196" s="690"/>
      <c r="F196" s="164"/>
      <c r="G196" s="37"/>
    </row>
    <row r="197" spans="1:7" s="322" customFormat="1">
      <c r="A197" s="688"/>
      <c r="B197" s="710"/>
      <c r="C197" s="710"/>
      <c r="E197" s="690"/>
      <c r="F197" s="164"/>
      <c r="G197" s="37"/>
    </row>
    <row r="198" spans="1:7" s="322" customFormat="1">
      <c r="A198" s="688"/>
      <c r="B198" s="710"/>
      <c r="C198" s="710"/>
      <c r="E198" s="690"/>
      <c r="F198" s="164"/>
      <c r="G198" s="37"/>
    </row>
    <row r="199" spans="1:7" s="322" customFormat="1">
      <c r="A199" s="688"/>
      <c r="B199" s="710"/>
      <c r="C199" s="710"/>
      <c r="E199" s="690"/>
      <c r="F199" s="164"/>
      <c r="G199" s="37"/>
    </row>
    <row r="200" spans="1:7" s="322" customFormat="1">
      <c r="A200" s="688"/>
      <c r="B200" s="710"/>
      <c r="C200" s="710"/>
      <c r="E200" s="690"/>
      <c r="F200" s="164"/>
      <c r="G200" s="37"/>
    </row>
    <row r="201" spans="1:7" s="322" customFormat="1">
      <c r="A201" s="688"/>
      <c r="B201" s="710"/>
      <c r="C201" s="710"/>
      <c r="E201" s="690"/>
      <c r="F201" s="164"/>
      <c r="G201" s="37"/>
    </row>
    <row r="202" spans="1:7" s="322" customFormat="1">
      <c r="A202" s="688"/>
      <c r="B202" s="710"/>
      <c r="C202" s="710"/>
      <c r="E202" s="690"/>
      <c r="F202" s="164"/>
      <c r="G202" s="37"/>
    </row>
    <row r="203" spans="1:7" s="322" customFormat="1">
      <c r="A203" s="688"/>
      <c r="B203" s="710"/>
      <c r="C203" s="710"/>
      <c r="E203" s="690"/>
      <c r="F203" s="164"/>
      <c r="G203" s="37"/>
    </row>
    <row r="204" spans="1:7" s="322" customFormat="1">
      <c r="A204" s="688"/>
      <c r="B204" s="710"/>
      <c r="C204" s="710"/>
      <c r="E204" s="690"/>
      <c r="F204" s="164"/>
      <c r="G204" s="37"/>
    </row>
    <row r="205" spans="1:7" s="322" customFormat="1">
      <c r="A205" s="688"/>
      <c r="B205" s="710"/>
      <c r="C205" s="710"/>
      <c r="E205" s="690"/>
      <c r="F205" s="164"/>
      <c r="G205" s="37"/>
    </row>
    <row r="206" spans="1:7" s="322" customFormat="1">
      <c r="A206" s="688"/>
      <c r="B206" s="710"/>
      <c r="C206" s="710"/>
      <c r="E206" s="690"/>
      <c r="F206" s="164"/>
      <c r="G206" s="37"/>
    </row>
    <row r="207" spans="1:7" s="322" customFormat="1">
      <c r="A207" s="688"/>
      <c r="B207" s="710"/>
      <c r="C207" s="710"/>
      <c r="E207" s="690"/>
      <c r="F207" s="164"/>
      <c r="G207" s="37"/>
    </row>
    <row r="208" spans="1:7" s="322" customFormat="1">
      <c r="A208" s="688"/>
      <c r="B208" s="710"/>
      <c r="C208" s="710"/>
      <c r="E208" s="690"/>
      <c r="F208" s="164"/>
      <c r="G208" s="37"/>
    </row>
    <row r="209" spans="1:7" s="322" customFormat="1">
      <c r="A209" s="688"/>
      <c r="B209" s="710"/>
      <c r="C209" s="710"/>
      <c r="E209" s="690"/>
      <c r="F209" s="164"/>
      <c r="G209" s="37"/>
    </row>
    <row r="210" spans="1:7" s="322" customFormat="1">
      <c r="A210" s="688"/>
      <c r="B210" s="710"/>
      <c r="C210" s="710"/>
      <c r="E210" s="690"/>
      <c r="F210" s="164"/>
      <c r="G210" s="37"/>
    </row>
    <row r="211" spans="1:7" s="322" customFormat="1">
      <c r="A211" s="688"/>
      <c r="B211" s="710"/>
      <c r="C211" s="710"/>
      <c r="E211" s="690"/>
      <c r="F211" s="164"/>
      <c r="G211" s="37"/>
    </row>
    <row r="212" spans="1:7" s="322" customFormat="1">
      <c r="A212" s="688"/>
      <c r="B212" s="710"/>
      <c r="C212" s="710"/>
      <c r="E212" s="690"/>
      <c r="F212" s="164"/>
      <c r="G212" s="37"/>
    </row>
    <row r="213" spans="1:7" s="322" customFormat="1">
      <c r="A213" s="688"/>
      <c r="B213" s="710"/>
      <c r="C213" s="710"/>
      <c r="E213" s="690"/>
      <c r="F213" s="164"/>
      <c r="G213" s="37"/>
    </row>
    <row r="214" spans="1:7" s="322" customFormat="1">
      <c r="A214" s="688"/>
      <c r="B214" s="710"/>
      <c r="C214" s="710"/>
      <c r="E214" s="690"/>
      <c r="F214" s="164"/>
      <c r="G214" s="37"/>
    </row>
    <row r="215" spans="1:7" s="322" customFormat="1">
      <c r="A215" s="688"/>
      <c r="B215" s="710"/>
      <c r="C215" s="710"/>
      <c r="E215" s="690"/>
      <c r="F215" s="164"/>
      <c r="G215" s="37"/>
    </row>
    <row r="216" spans="1:7" s="322" customFormat="1">
      <c r="A216" s="688"/>
      <c r="B216" s="710"/>
      <c r="C216" s="710"/>
      <c r="E216" s="690"/>
      <c r="F216" s="164"/>
      <c r="G216" s="37"/>
    </row>
    <row r="217" spans="1:7" s="322" customFormat="1">
      <c r="A217" s="688"/>
      <c r="B217" s="710"/>
      <c r="C217" s="710"/>
      <c r="E217" s="690"/>
      <c r="F217" s="164"/>
      <c r="G217" s="37"/>
    </row>
    <row r="218" spans="1:7" s="322" customFormat="1">
      <c r="A218" s="688"/>
      <c r="B218" s="710"/>
      <c r="C218" s="710"/>
      <c r="E218" s="690"/>
      <c r="F218" s="164"/>
      <c r="G218" s="37"/>
    </row>
    <row r="219" spans="1:7" s="322" customFormat="1">
      <c r="A219" s="688"/>
      <c r="B219" s="710"/>
      <c r="C219" s="710"/>
      <c r="E219" s="690"/>
      <c r="F219" s="164"/>
      <c r="G219" s="37"/>
    </row>
    <row r="220" spans="1:7" s="322" customFormat="1">
      <c r="A220" s="688"/>
      <c r="B220" s="701"/>
      <c r="C220" s="701"/>
      <c r="E220" s="690"/>
      <c r="F220" s="164"/>
      <c r="G220" s="37"/>
    </row>
    <row r="221" spans="1:7" s="322" customFormat="1">
      <c r="A221" s="688"/>
      <c r="B221" s="701"/>
      <c r="C221" s="701"/>
      <c r="E221" s="690"/>
      <c r="F221" s="164"/>
      <c r="G221" s="37"/>
    </row>
    <row r="222" spans="1:7" s="322" customFormat="1">
      <c r="A222" s="688"/>
      <c r="B222" s="710"/>
      <c r="C222" s="710"/>
      <c r="E222" s="690"/>
      <c r="F222" s="164"/>
      <c r="G222" s="37"/>
    </row>
    <row r="223" spans="1:7" s="322" customFormat="1">
      <c r="A223" s="688"/>
      <c r="B223" s="710"/>
      <c r="C223" s="710"/>
      <c r="E223" s="690"/>
      <c r="F223" s="164"/>
      <c r="G223" s="37"/>
    </row>
    <row r="224" spans="1:7" s="322" customFormat="1">
      <c r="A224" s="688"/>
      <c r="B224" s="710"/>
      <c r="C224" s="710"/>
      <c r="E224" s="690"/>
      <c r="F224" s="164"/>
      <c r="G224" s="37"/>
    </row>
    <row r="225" spans="1:7" s="322" customFormat="1">
      <c r="A225" s="688"/>
      <c r="B225" s="710"/>
      <c r="C225" s="710"/>
      <c r="E225" s="690"/>
      <c r="F225" s="164"/>
      <c r="G225" s="37"/>
    </row>
    <row r="226" spans="1:7" s="322" customFormat="1">
      <c r="A226" s="688"/>
      <c r="B226" s="701"/>
      <c r="C226" s="701"/>
      <c r="E226" s="690"/>
      <c r="F226" s="164"/>
      <c r="G226" s="37"/>
    </row>
    <row r="227" spans="1:7" s="322" customFormat="1">
      <c r="A227" s="688"/>
      <c r="B227" s="701"/>
      <c r="C227" s="701"/>
      <c r="E227" s="690"/>
      <c r="F227" s="164"/>
      <c r="G227" s="37"/>
    </row>
    <row r="228" spans="1:7" s="322" customFormat="1">
      <c r="A228" s="688"/>
      <c r="B228" s="701"/>
      <c r="C228" s="701"/>
      <c r="E228" s="690"/>
      <c r="F228" s="164"/>
      <c r="G228" s="37"/>
    </row>
    <row r="229" spans="1:7" s="322" customFormat="1">
      <c r="A229" s="688"/>
      <c r="B229" s="701"/>
      <c r="C229" s="701"/>
      <c r="E229" s="690"/>
      <c r="F229" s="164"/>
      <c r="G229" s="37"/>
    </row>
    <row r="230" spans="1:7" s="322" customFormat="1">
      <c r="A230" s="688"/>
      <c r="B230" s="701"/>
      <c r="C230" s="701"/>
      <c r="E230" s="690"/>
      <c r="F230" s="164"/>
      <c r="G230" s="37"/>
    </row>
    <row r="231" spans="1:7" s="322" customFormat="1">
      <c r="A231" s="688"/>
      <c r="B231" s="701"/>
      <c r="C231" s="701"/>
      <c r="E231" s="690"/>
      <c r="F231" s="164"/>
      <c r="G231" s="37"/>
    </row>
    <row r="232" spans="1:7" s="322" customFormat="1">
      <c r="A232" s="688"/>
      <c r="B232" s="701"/>
      <c r="C232" s="701"/>
      <c r="E232" s="690"/>
      <c r="F232" s="164"/>
      <c r="G232" s="37"/>
    </row>
    <row r="233" spans="1:7" s="322" customFormat="1">
      <c r="A233" s="688"/>
      <c r="B233" s="689"/>
      <c r="C233" s="689"/>
      <c r="E233" s="690"/>
      <c r="F233" s="164"/>
      <c r="G233" s="37"/>
    </row>
    <row r="234" spans="1:7" s="322" customFormat="1">
      <c r="A234" s="688"/>
      <c r="B234" s="689"/>
      <c r="C234" s="689"/>
      <c r="E234" s="690"/>
      <c r="F234" s="164"/>
      <c r="G234" s="37"/>
    </row>
    <row r="235" spans="1:7" s="322" customFormat="1">
      <c r="A235" s="688"/>
      <c r="B235" s="689"/>
      <c r="C235" s="689"/>
      <c r="E235" s="690"/>
      <c r="F235" s="164"/>
      <c r="G235" s="37"/>
    </row>
    <row r="236" spans="1:7" s="322" customFormat="1">
      <c r="A236" s="688"/>
      <c r="B236" s="689"/>
      <c r="C236" s="689"/>
      <c r="E236" s="690"/>
      <c r="F236" s="164"/>
      <c r="G236" s="37"/>
    </row>
    <row r="237" spans="1:7" s="322" customFormat="1">
      <c r="A237" s="688"/>
      <c r="B237" s="689"/>
      <c r="C237" s="689"/>
      <c r="E237" s="690"/>
      <c r="F237" s="449"/>
      <c r="G237" s="37"/>
    </row>
    <row r="238" spans="1:7" s="322" customFormat="1">
      <c r="A238" s="688"/>
      <c r="B238" s="701"/>
      <c r="C238" s="701"/>
      <c r="E238" s="690"/>
      <c r="F238" s="164"/>
      <c r="G238" s="37"/>
    </row>
    <row r="239" spans="1:7" s="322" customFormat="1">
      <c r="A239" s="688"/>
      <c r="B239" s="689"/>
      <c r="C239" s="689"/>
      <c r="D239" s="689"/>
      <c r="E239" s="703"/>
      <c r="F239" s="777"/>
      <c r="G239" s="777"/>
    </row>
    <row r="240" spans="1:7" s="322" customFormat="1">
      <c r="A240" s="688"/>
      <c r="B240" s="701"/>
      <c r="C240" s="701"/>
      <c r="E240" s="690"/>
      <c r="F240" s="164"/>
      <c r="G240" s="37"/>
    </row>
    <row r="241" spans="1:7" s="322" customFormat="1">
      <c r="A241" s="688"/>
      <c r="B241" s="701"/>
      <c r="C241" s="701"/>
      <c r="E241" s="690"/>
      <c r="F241" s="164"/>
      <c r="G241" s="37"/>
    </row>
    <row r="242" spans="1:7" s="322" customFormat="1">
      <c r="A242" s="688"/>
      <c r="B242" s="701"/>
      <c r="C242" s="701"/>
      <c r="E242" s="690"/>
      <c r="F242" s="164"/>
      <c r="G242" s="37"/>
    </row>
    <row r="243" spans="1:7" s="322" customFormat="1">
      <c r="A243" s="688"/>
      <c r="B243" s="689"/>
      <c r="C243" s="689"/>
      <c r="E243" s="690"/>
      <c r="F243" s="164"/>
      <c r="G243" s="37"/>
    </row>
    <row r="244" spans="1:7" s="322" customFormat="1">
      <c r="A244" s="688"/>
      <c r="B244" s="302"/>
      <c r="C244" s="302"/>
      <c r="E244" s="690"/>
      <c r="F244" s="164"/>
      <c r="G244" s="37"/>
    </row>
    <row r="245" spans="1:7" s="322" customFormat="1">
      <c r="A245" s="688"/>
      <c r="B245" s="302"/>
      <c r="C245" s="302"/>
      <c r="E245" s="690"/>
      <c r="F245" s="164"/>
      <c r="G245" s="37"/>
    </row>
    <row r="246" spans="1:7" s="322" customFormat="1">
      <c r="A246" s="688"/>
      <c r="B246" s="302"/>
      <c r="C246" s="302"/>
      <c r="E246" s="690"/>
      <c r="F246" s="164"/>
      <c r="G246" s="37"/>
    </row>
    <row r="247" spans="1:7" s="700" customFormat="1">
      <c r="A247" s="708"/>
      <c r="B247" s="697"/>
      <c r="C247" s="697"/>
      <c r="E247" s="699"/>
      <c r="F247" s="158"/>
      <c r="G247" s="160"/>
    </row>
    <row r="248" spans="1:7" s="700" customFormat="1">
      <c r="A248" s="708"/>
      <c r="B248" s="697"/>
      <c r="C248" s="697"/>
      <c r="E248" s="699"/>
      <c r="F248" s="158"/>
      <c r="G248" s="160"/>
    </row>
    <row r="249" spans="1:7" s="700" customFormat="1">
      <c r="A249" s="708"/>
      <c r="B249" s="697"/>
      <c r="C249" s="697"/>
      <c r="E249" s="699"/>
      <c r="F249" s="158"/>
      <c r="G249" s="160"/>
    </row>
    <row r="250" spans="1:7" s="700" customFormat="1">
      <c r="A250" s="688"/>
      <c r="B250" s="336"/>
      <c r="C250" s="336"/>
      <c r="D250" s="322"/>
      <c r="E250" s="690"/>
      <c r="F250" s="779"/>
      <c r="G250" s="37"/>
    </row>
    <row r="251" spans="1:7" s="700" customFormat="1">
      <c r="A251" s="708"/>
      <c r="B251" s="701"/>
      <c r="C251" s="701"/>
      <c r="D251" s="322"/>
      <c r="E251" s="690"/>
      <c r="F251" s="779"/>
      <c r="G251" s="37"/>
    </row>
    <row r="252" spans="1:7" s="700" customFormat="1">
      <c r="A252" s="708"/>
      <c r="B252" s="701"/>
      <c r="C252" s="701"/>
      <c r="D252" s="322"/>
      <c r="E252" s="690"/>
      <c r="F252" s="779"/>
      <c r="G252" s="37"/>
    </row>
    <row r="253" spans="1:7" s="700" customFormat="1">
      <c r="A253" s="708"/>
      <c r="B253" s="701"/>
      <c r="C253" s="701"/>
      <c r="D253" s="322"/>
      <c r="E253" s="690"/>
      <c r="F253" s="779"/>
      <c r="G253" s="37"/>
    </row>
    <row r="254" spans="1:7" s="700" customFormat="1">
      <c r="A254" s="708"/>
      <c r="B254" s="701"/>
      <c r="C254" s="701"/>
      <c r="D254" s="322"/>
      <c r="E254" s="690"/>
      <c r="F254" s="779"/>
      <c r="G254" s="37"/>
    </row>
    <row r="255" spans="1:7" s="700" customFormat="1">
      <c r="A255" s="708"/>
      <c r="B255" s="336"/>
      <c r="C255" s="336"/>
      <c r="D255" s="322"/>
      <c r="E255" s="690"/>
      <c r="F255" s="779"/>
      <c r="G255" s="37"/>
    </row>
    <row r="256" spans="1:7" s="700" customFormat="1">
      <c r="A256" s="708"/>
      <c r="B256" s="336"/>
      <c r="C256" s="336"/>
      <c r="D256" s="322"/>
      <c r="E256" s="690"/>
      <c r="F256" s="779"/>
      <c r="G256" s="37"/>
    </row>
    <row r="257" spans="1:7" s="700" customFormat="1">
      <c r="A257" s="708"/>
      <c r="B257" s="701"/>
      <c r="C257" s="701"/>
      <c r="D257" s="322"/>
      <c r="E257" s="690"/>
      <c r="F257" s="779"/>
      <c r="G257" s="37"/>
    </row>
    <row r="258" spans="1:7" s="700" customFormat="1">
      <c r="A258" s="708"/>
      <c r="B258" s="701"/>
      <c r="C258" s="701"/>
      <c r="D258" s="322"/>
      <c r="E258" s="690"/>
      <c r="F258" s="779"/>
      <c r="G258" s="37"/>
    </row>
    <row r="259" spans="1:7" s="700" customFormat="1">
      <c r="A259" s="708"/>
      <c r="B259" s="701"/>
      <c r="C259" s="701"/>
      <c r="D259" s="322"/>
      <c r="E259" s="690"/>
      <c r="F259" s="779"/>
      <c r="G259" s="37"/>
    </row>
    <row r="260" spans="1:7" s="700" customFormat="1">
      <c r="A260" s="688"/>
      <c r="B260" s="336"/>
      <c r="C260" s="336"/>
      <c r="D260" s="322"/>
      <c r="E260" s="690"/>
      <c r="F260" s="779"/>
      <c r="G260" s="37"/>
    </row>
    <row r="261" spans="1:7" s="322" customFormat="1">
      <c r="A261" s="688"/>
      <c r="B261" s="701"/>
      <c r="C261" s="701"/>
      <c r="E261" s="690"/>
      <c r="F261" s="164"/>
      <c r="G261" s="37"/>
    </row>
    <row r="262" spans="1:7" s="322" customFormat="1">
      <c r="A262" s="688"/>
      <c r="B262" s="701"/>
      <c r="C262" s="701"/>
      <c r="E262" s="690"/>
      <c r="F262" s="164"/>
      <c r="G262" s="37"/>
    </row>
    <row r="263" spans="1:7" s="322" customFormat="1">
      <c r="A263" s="688"/>
      <c r="B263" s="701"/>
      <c r="C263" s="701"/>
      <c r="E263" s="690"/>
      <c r="F263" s="164"/>
      <c r="G263" s="37"/>
    </row>
    <row r="264" spans="1:7" s="322" customFormat="1">
      <c r="A264" s="688"/>
      <c r="B264" s="707"/>
      <c r="C264" s="707"/>
      <c r="E264" s="690"/>
      <c r="F264" s="164"/>
      <c r="G264" s="37"/>
    </row>
    <row r="265" spans="1:7" s="322" customFormat="1">
      <c r="A265" s="688"/>
      <c r="B265" s="707"/>
      <c r="C265" s="707"/>
      <c r="E265" s="690"/>
      <c r="F265" s="164"/>
      <c r="G265" s="37"/>
    </row>
    <row r="266" spans="1:7" s="322" customFormat="1">
      <c r="A266" s="688"/>
      <c r="B266" s="707"/>
      <c r="C266" s="707"/>
      <c r="E266" s="690"/>
      <c r="F266" s="164"/>
      <c r="G266" s="37"/>
    </row>
    <row r="267" spans="1:7" s="322" customFormat="1">
      <c r="A267" s="688"/>
      <c r="B267" s="707"/>
      <c r="C267" s="707"/>
      <c r="E267" s="690"/>
      <c r="F267" s="164"/>
      <c r="G267" s="37"/>
    </row>
    <row r="268" spans="1:7" s="322" customFormat="1">
      <c r="A268" s="688"/>
      <c r="B268" s="707"/>
      <c r="C268" s="707"/>
      <c r="E268" s="690"/>
      <c r="F268" s="164"/>
      <c r="G268" s="37"/>
    </row>
    <row r="269" spans="1:7" s="322" customFormat="1">
      <c r="A269" s="688"/>
      <c r="B269" s="707"/>
      <c r="C269" s="707"/>
      <c r="E269" s="690"/>
      <c r="F269" s="164"/>
      <c r="G269" s="37"/>
    </row>
    <row r="270" spans="1:7" s="322" customFormat="1">
      <c r="A270" s="688"/>
      <c r="B270" s="707"/>
      <c r="C270" s="707"/>
      <c r="E270" s="690"/>
      <c r="F270" s="164"/>
      <c r="G270" s="37"/>
    </row>
    <row r="271" spans="1:7" s="322" customFormat="1">
      <c r="A271" s="688"/>
      <c r="B271" s="707"/>
      <c r="C271" s="707"/>
      <c r="E271" s="690"/>
      <c r="F271" s="164"/>
      <c r="G271" s="37"/>
    </row>
    <row r="272" spans="1:7" s="322" customFormat="1">
      <c r="A272" s="688"/>
      <c r="B272" s="707"/>
      <c r="C272" s="707"/>
      <c r="E272" s="690"/>
      <c r="F272" s="164"/>
      <c r="G272" s="37"/>
    </row>
    <row r="273" spans="1:7" s="322" customFormat="1">
      <c r="A273" s="688"/>
      <c r="B273" s="707"/>
      <c r="C273" s="707"/>
      <c r="E273" s="690"/>
      <c r="F273" s="164"/>
      <c r="G273" s="37"/>
    </row>
    <row r="274" spans="1:7" s="322" customFormat="1">
      <c r="A274" s="688"/>
      <c r="B274" s="707"/>
      <c r="C274" s="707"/>
      <c r="E274" s="690"/>
      <c r="F274" s="164"/>
      <c r="G274" s="37"/>
    </row>
    <row r="275" spans="1:7" s="322" customFormat="1">
      <c r="A275" s="688"/>
      <c r="B275" s="707"/>
      <c r="C275" s="707"/>
      <c r="E275" s="690"/>
      <c r="F275" s="164"/>
      <c r="G275" s="37"/>
    </row>
    <row r="276" spans="1:7" s="322" customFormat="1">
      <c r="A276" s="688"/>
      <c r="B276" s="707"/>
      <c r="C276" s="707"/>
      <c r="E276" s="690"/>
      <c r="F276" s="164"/>
      <c r="G276" s="37"/>
    </row>
    <row r="277" spans="1:7" s="322" customFormat="1">
      <c r="A277" s="688"/>
      <c r="B277" s="707"/>
      <c r="C277" s="707"/>
      <c r="E277" s="690"/>
      <c r="F277" s="164"/>
      <c r="G277" s="37"/>
    </row>
    <row r="278" spans="1:7" s="322" customFormat="1">
      <c r="A278" s="688"/>
      <c r="B278" s="707"/>
      <c r="C278" s="707"/>
      <c r="E278" s="690"/>
      <c r="F278" s="164"/>
      <c r="G278" s="37"/>
    </row>
    <row r="279" spans="1:7" s="322" customFormat="1">
      <c r="A279" s="688"/>
      <c r="B279" s="701"/>
      <c r="C279" s="701"/>
      <c r="E279" s="690"/>
      <c r="F279" s="164"/>
      <c r="G279" s="37"/>
    </row>
    <row r="280" spans="1:7" s="322" customFormat="1">
      <c r="A280" s="688"/>
      <c r="B280" s="701"/>
      <c r="C280" s="701"/>
      <c r="E280" s="690"/>
      <c r="F280" s="164"/>
      <c r="G280" s="37"/>
    </row>
    <row r="281" spans="1:7" s="322" customFormat="1">
      <c r="A281" s="688"/>
      <c r="B281" s="701"/>
      <c r="C281" s="701"/>
      <c r="E281" s="690"/>
      <c r="F281" s="164"/>
      <c r="G281" s="37"/>
    </row>
    <row r="282" spans="1:7" s="322" customFormat="1">
      <c r="A282" s="688"/>
      <c r="B282" s="701"/>
      <c r="C282" s="701"/>
      <c r="E282" s="690"/>
      <c r="F282" s="164"/>
      <c r="G282" s="37"/>
    </row>
    <row r="283" spans="1:7" s="322" customFormat="1">
      <c r="A283" s="688"/>
      <c r="B283" s="701"/>
      <c r="C283" s="701"/>
      <c r="E283" s="690"/>
      <c r="F283" s="164"/>
      <c r="G283" s="37"/>
    </row>
    <row r="284" spans="1:7" s="322" customFormat="1">
      <c r="A284" s="688"/>
      <c r="B284" s="701"/>
      <c r="C284" s="701"/>
      <c r="E284" s="690"/>
      <c r="F284" s="164"/>
      <c r="G284" s="37"/>
    </row>
    <row r="285" spans="1:7" s="322" customFormat="1">
      <c r="A285" s="688"/>
      <c r="B285" s="701"/>
      <c r="C285" s="701"/>
      <c r="E285" s="690"/>
      <c r="F285" s="164"/>
      <c r="G285" s="37"/>
    </row>
    <row r="286" spans="1:7" s="322" customFormat="1">
      <c r="A286" s="698"/>
      <c r="B286" s="711"/>
      <c r="C286" s="711"/>
      <c r="E286" s="690"/>
      <c r="F286" s="164"/>
      <c r="G286" s="37"/>
    </row>
    <row r="287" spans="1:7" s="322" customFormat="1">
      <c r="A287" s="698"/>
      <c r="B287" s="711"/>
      <c r="C287" s="711"/>
      <c r="E287" s="690"/>
      <c r="F287" s="164"/>
      <c r="G287" s="37"/>
    </row>
    <row r="288" spans="1:7">
      <c r="A288" s="688"/>
      <c r="B288" s="701"/>
      <c r="C288" s="701"/>
      <c r="D288" s="322"/>
      <c r="E288" s="690"/>
      <c r="F288" s="164"/>
      <c r="G288" s="37"/>
    </row>
    <row r="289" spans="1:7" s="353" customFormat="1">
      <c r="A289" s="688"/>
      <c r="B289" s="701"/>
      <c r="C289" s="701"/>
      <c r="D289" s="322"/>
      <c r="E289" s="690"/>
      <c r="F289" s="164"/>
      <c r="G289" s="37"/>
    </row>
    <row r="290" spans="1:7" s="353" customFormat="1">
      <c r="A290" s="688"/>
      <c r="B290" s="701"/>
      <c r="C290" s="701"/>
      <c r="D290" s="322"/>
      <c r="E290" s="690"/>
      <c r="F290" s="164"/>
      <c r="G290" s="37"/>
    </row>
    <row r="291" spans="1:7" s="353" customFormat="1">
      <c r="A291" s="688"/>
      <c r="B291" s="701"/>
      <c r="C291" s="701"/>
      <c r="D291" s="322"/>
      <c r="E291" s="690"/>
      <c r="F291" s="164"/>
      <c r="G291" s="37"/>
    </row>
    <row r="292" spans="1:7" s="353" customFormat="1">
      <c r="A292" s="688"/>
      <c r="B292" s="701"/>
      <c r="C292" s="701"/>
      <c r="D292" s="322"/>
      <c r="E292" s="690"/>
      <c r="F292" s="164"/>
      <c r="G292" s="37"/>
    </row>
    <row r="293" spans="1:7" s="353" customFormat="1">
      <c r="A293" s="688"/>
      <c r="B293" s="701"/>
      <c r="C293" s="701"/>
      <c r="D293" s="322"/>
      <c r="E293" s="690"/>
      <c r="F293" s="164"/>
      <c r="G293" s="37"/>
    </row>
    <row r="294" spans="1:7" s="353" customFormat="1">
      <c r="A294" s="688"/>
      <c r="B294" s="701"/>
      <c r="C294" s="701"/>
      <c r="D294" s="322"/>
      <c r="E294" s="690"/>
      <c r="F294" s="164"/>
      <c r="G294" s="37"/>
    </row>
    <row r="295" spans="1:7" s="353" customFormat="1">
      <c r="A295" s="688"/>
      <c r="B295" s="701"/>
      <c r="C295" s="701"/>
      <c r="D295" s="322"/>
      <c r="E295" s="690"/>
      <c r="F295" s="164"/>
      <c r="G295" s="37"/>
    </row>
    <row r="296" spans="1:7" s="353" customFormat="1">
      <c r="A296" s="688"/>
      <c r="B296" s="701"/>
      <c r="C296" s="701"/>
      <c r="D296" s="322"/>
      <c r="E296" s="690"/>
      <c r="F296" s="164"/>
      <c r="G296" s="37"/>
    </row>
    <row r="297" spans="1:7" s="353" customFormat="1">
      <c r="A297" s="688"/>
      <c r="B297" s="701"/>
      <c r="C297" s="701"/>
      <c r="D297" s="322"/>
      <c r="E297" s="690"/>
      <c r="F297" s="164"/>
      <c r="G297" s="37"/>
    </row>
    <row r="298" spans="1:7" s="353" customFormat="1">
      <c r="A298" s="688"/>
      <c r="B298" s="701"/>
      <c r="C298" s="701"/>
      <c r="D298" s="322"/>
      <c r="E298" s="690"/>
      <c r="F298" s="164"/>
      <c r="G298" s="37"/>
    </row>
    <row r="299" spans="1:7" s="353" customFormat="1">
      <c r="A299" s="688"/>
      <c r="B299" s="701"/>
      <c r="C299" s="701"/>
      <c r="D299" s="322"/>
      <c r="E299" s="690"/>
      <c r="F299" s="164"/>
      <c r="G299" s="37"/>
    </row>
    <row r="300" spans="1:7" s="353" customFormat="1">
      <c r="A300" s="688"/>
      <c r="B300" s="701"/>
      <c r="C300" s="701"/>
      <c r="D300" s="322"/>
      <c r="E300" s="690"/>
      <c r="F300" s="164"/>
      <c r="G300" s="37"/>
    </row>
    <row r="301" spans="1:7" s="353" customFormat="1">
      <c r="A301" s="688"/>
      <c r="B301" s="336"/>
      <c r="C301" s="336"/>
      <c r="D301" s="322"/>
      <c r="E301" s="690"/>
      <c r="F301" s="164"/>
      <c r="G301" s="37"/>
    </row>
    <row r="302" spans="1:7" s="353" customFormat="1">
      <c r="A302" s="688"/>
      <c r="B302" s="336"/>
      <c r="C302" s="336"/>
      <c r="D302" s="322"/>
      <c r="E302" s="690"/>
      <c r="F302" s="164"/>
      <c r="G302" s="37"/>
    </row>
    <row r="303" spans="1:7" s="353" customFormat="1">
      <c r="A303" s="688"/>
      <c r="B303" s="336"/>
      <c r="C303" s="336"/>
      <c r="D303" s="322"/>
      <c r="E303" s="690"/>
      <c r="F303" s="164"/>
      <c r="G303" s="37"/>
    </row>
    <row r="304" spans="1:7" s="353" customFormat="1">
      <c r="A304" s="688"/>
      <c r="B304" s="336"/>
      <c r="C304" s="336"/>
      <c r="D304" s="322"/>
      <c r="E304" s="690"/>
      <c r="F304" s="164"/>
      <c r="G304" s="37"/>
    </row>
    <row r="305" spans="1:7" s="353" customFormat="1">
      <c r="A305" s="688"/>
      <c r="B305" s="701"/>
      <c r="C305" s="701"/>
      <c r="D305" s="322"/>
      <c r="E305" s="690"/>
      <c r="F305" s="164"/>
      <c r="G305" s="37"/>
    </row>
    <row r="306" spans="1:7" s="353" customFormat="1">
      <c r="A306" s="688"/>
      <c r="B306" s="701"/>
      <c r="C306" s="701"/>
      <c r="D306" s="322"/>
      <c r="E306" s="690"/>
      <c r="F306" s="164"/>
      <c r="G306" s="37"/>
    </row>
    <row r="307" spans="1:7" s="353" customFormat="1">
      <c r="A307" s="688"/>
      <c r="B307" s="701"/>
      <c r="C307" s="701"/>
      <c r="D307" s="322"/>
      <c r="E307" s="690"/>
      <c r="F307" s="164"/>
      <c r="G307" s="37"/>
    </row>
    <row r="308" spans="1:7" s="353" customFormat="1">
      <c r="A308" s="688"/>
      <c r="B308" s="701"/>
      <c r="C308" s="701"/>
      <c r="D308" s="322"/>
      <c r="E308" s="690"/>
      <c r="F308" s="164"/>
      <c r="G308" s="37"/>
    </row>
    <row r="309" spans="1:7" s="353" customFormat="1">
      <c r="A309" s="688"/>
      <c r="B309" s="701"/>
      <c r="C309" s="701"/>
      <c r="D309" s="322"/>
      <c r="E309" s="690"/>
      <c r="F309" s="164"/>
      <c r="G309" s="37"/>
    </row>
    <row r="310" spans="1:7" s="353" customFormat="1">
      <c r="A310" s="688"/>
      <c r="B310" s="701"/>
      <c r="C310" s="701"/>
      <c r="D310" s="322"/>
      <c r="E310" s="690"/>
      <c r="F310" s="164"/>
      <c r="G310" s="37"/>
    </row>
    <row r="311" spans="1:7" s="353" customFormat="1">
      <c r="A311" s="688"/>
      <c r="B311" s="701"/>
      <c r="C311" s="701"/>
      <c r="D311" s="322"/>
      <c r="E311" s="690"/>
      <c r="F311" s="164"/>
      <c r="G311" s="37"/>
    </row>
    <row r="312" spans="1:7" s="353" customFormat="1">
      <c r="A312" s="688"/>
      <c r="B312" s="701"/>
      <c r="C312" s="701"/>
      <c r="D312" s="322"/>
      <c r="E312" s="690"/>
      <c r="F312" s="164"/>
      <c r="G312" s="37"/>
    </row>
    <row r="313" spans="1:7" s="353" customFormat="1">
      <c r="A313" s="688"/>
      <c r="B313" s="701"/>
      <c r="C313" s="701"/>
      <c r="D313" s="322"/>
      <c r="E313" s="690"/>
      <c r="F313" s="164"/>
      <c r="G313" s="37"/>
    </row>
    <row r="314" spans="1:7" s="353" customFormat="1">
      <c r="A314" s="688"/>
      <c r="B314" s="336"/>
      <c r="C314" s="336"/>
      <c r="D314" s="322"/>
      <c r="E314" s="690"/>
      <c r="F314" s="164"/>
      <c r="G314" s="37"/>
    </row>
    <row r="315" spans="1:7" s="353" customFormat="1">
      <c r="A315" s="688"/>
      <c r="B315" s="701"/>
      <c r="C315" s="701"/>
      <c r="D315" s="322"/>
      <c r="E315" s="690"/>
      <c r="F315" s="164"/>
      <c r="G315" s="37"/>
    </row>
    <row r="316" spans="1:7">
      <c r="A316" s="698"/>
      <c r="B316" s="711"/>
      <c r="C316" s="711"/>
      <c r="D316" s="322"/>
      <c r="E316" s="690"/>
      <c r="F316" s="164"/>
      <c r="G316" s="37"/>
    </row>
    <row r="317" spans="1:7">
      <c r="A317" s="698"/>
      <c r="B317" s="711"/>
      <c r="C317" s="711"/>
      <c r="D317" s="322"/>
      <c r="E317" s="690"/>
      <c r="F317" s="164"/>
      <c r="G317" s="37"/>
    </row>
    <row r="318" spans="1:7" s="322" customFormat="1">
      <c r="A318" s="688"/>
      <c r="B318" s="689"/>
      <c r="C318" s="689"/>
      <c r="E318" s="690"/>
      <c r="F318" s="164"/>
      <c r="G318" s="37"/>
    </row>
    <row r="319" spans="1:7">
      <c r="A319" s="688"/>
      <c r="B319" s="302"/>
      <c r="C319" s="302"/>
      <c r="D319" s="322"/>
      <c r="E319" s="704"/>
      <c r="F319" s="164"/>
      <c r="G319" s="37"/>
    </row>
    <row r="320" spans="1:7">
      <c r="A320" s="688"/>
      <c r="B320" s="302"/>
      <c r="C320" s="302"/>
      <c r="D320" s="322"/>
      <c r="E320" s="690"/>
      <c r="F320" s="164"/>
      <c r="G320" s="37"/>
    </row>
    <row r="321" spans="1:7">
      <c r="A321" s="688"/>
      <c r="B321" s="302"/>
      <c r="C321" s="302"/>
      <c r="D321" s="322"/>
      <c r="E321" s="690"/>
      <c r="F321" s="164"/>
      <c r="G321" s="37"/>
    </row>
    <row r="322" spans="1:7">
      <c r="A322" s="688"/>
      <c r="B322" s="302"/>
      <c r="C322" s="302"/>
      <c r="D322" s="322"/>
      <c r="E322" s="690"/>
      <c r="F322" s="164"/>
      <c r="G322" s="37"/>
    </row>
    <row r="323" spans="1:7">
      <c r="A323" s="688"/>
      <c r="B323" s="302"/>
      <c r="C323" s="302"/>
      <c r="D323" s="322"/>
      <c r="E323" s="690"/>
      <c r="F323" s="164"/>
      <c r="G323" s="37"/>
    </row>
    <row r="324" spans="1:7">
      <c r="A324" s="688"/>
      <c r="B324" s="302"/>
      <c r="C324" s="302"/>
      <c r="D324" s="322"/>
      <c r="E324" s="690"/>
      <c r="F324" s="164"/>
      <c r="G324" s="37"/>
    </row>
    <row r="325" spans="1:7">
      <c r="A325" s="688"/>
      <c r="B325" s="302"/>
      <c r="C325" s="302"/>
      <c r="D325" s="322"/>
      <c r="E325" s="690"/>
      <c r="F325" s="164"/>
      <c r="G325" s="37"/>
    </row>
    <row r="326" spans="1:7">
      <c r="A326" s="688"/>
      <c r="B326" s="302"/>
      <c r="C326" s="302"/>
      <c r="D326" s="322"/>
      <c r="E326" s="690"/>
      <c r="F326" s="164"/>
      <c r="G326" s="37"/>
    </row>
    <row r="327" spans="1:7">
      <c r="A327" s="688"/>
      <c r="B327" s="302"/>
      <c r="C327" s="302"/>
      <c r="D327" s="322"/>
      <c r="E327" s="690"/>
      <c r="F327" s="164"/>
      <c r="G327" s="37"/>
    </row>
    <row r="328" spans="1:7">
      <c r="A328" s="688"/>
      <c r="B328" s="302"/>
      <c r="C328" s="302"/>
      <c r="D328" s="322"/>
      <c r="E328" s="690"/>
      <c r="F328" s="164"/>
      <c r="G328" s="37"/>
    </row>
    <row r="329" spans="1:7">
      <c r="A329" s="688"/>
      <c r="B329" s="302"/>
      <c r="C329" s="302"/>
      <c r="D329" s="322"/>
      <c r="E329" s="690"/>
      <c r="F329" s="164"/>
      <c r="G329" s="37"/>
    </row>
    <row r="330" spans="1:7">
      <c r="A330" s="688"/>
      <c r="B330" s="302"/>
      <c r="C330" s="302"/>
      <c r="D330" s="322"/>
      <c r="E330" s="690"/>
      <c r="F330" s="164"/>
      <c r="G330" s="37"/>
    </row>
    <row r="331" spans="1:7">
      <c r="A331" s="688"/>
      <c r="B331" s="302"/>
      <c r="C331" s="302"/>
      <c r="D331" s="322"/>
      <c r="E331" s="690"/>
      <c r="F331" s="164"/>
      <c r="G331" s="37"/>
    </row>
    <row r="332" spans="1:7">
      <c r="A332" s="688"/>
      <c r="B332" s="302"/>
      <c r="C332" s="302"/>
      <c r="D332" s="322"/>
      <c r="E332" s="690"/>
      <c r="F332" s="164"/>
      <c r="G332" s="37"/>
    </row>
    <row r="333" spans="1:7">
      <c r="A333" s="688"/>
      <c r="B333" s="302"/>
      <c r="C333" s="302"/>
      <c r="D333" s="322"/>
      <c r="E333" s="690"/>
      <c r="F333" s="164"/>
      <c r="G333" s="37"/>
    </row>
    <row r="334" spans="1:7">
      <c r="A334" s="688"/>
      <c r="B334" s="302"/>
      <c r="C334" s="302"/>
      <c r="D334" s="322"/>
      <c r="E334" s="690"/>
      <c r="F334" s="164"/>
      <c r="G334" s="37"/>
    </row>
    <row r="335" spans="1:7">
      <c r="A335" s="688"/>
      <c r="B335" s="302"/>
      <c r="C335" s="302"/>
      <c r="D335" s="322"/>
      <c r="E335" s="690"/>
      <c r="F335" s="164"/>
      <c r="G335" s="37"/>
    </row>
    <row r="336" spans="1:7">
      <c r="A336" s="688"/>
      <c r="B336" s="302"/>
      <c r="C336" s="302"/>
      <c r="D336" s="322"/>
      <c r="E336" s="690"/>
      <c r="F336" s="164"/>
      <c r="G336" s="37"/>
    </row>
    <row r="337" spans="1:7">
      <c r="A337" s="688"/>
      <c r="B337" s="302"/>
      <c r="C337" s="302"/>
      <c r="D337" s="322"/>
      <c r="E337" s="690"/>
      <c r="F337" s="164"/>
      <c r="G337" s="37"/>
    </row>
    <row r="338" spans="1:7">
      <c r="A338" s="688"/>
      <c r="B338" s="302"/>
      <c r="C338" s="302"/>
      <c r="D338" s="322"/>
      <c r="E338" s="690"/>
      <c r="F338" s="164"/>
      <c r="G338" s="37"/>
    </row>
    <row r="339" spans="1:7">
      <c r="A339" s="688"/>
      <c r="B339" s="302"/>
      <c r="C339" s="302"/>
      <c r="D339" s="322"/>
      <c r="E339" s="690"/>
      <c r="F339" s="164"/>
      <c r="G339" s="37"/>
    </row>
    <row r="340" spans="1:7">
      <c r="A340" s="688"/>
      <c r="B340" s="302"/>
      <c r="C340" s="302"/>
      <c r="D340" s="322"/>
      <c r="E340" s="690"/>
      <c r="F340" s="164"/>
      <c r="G340" s="37"/>
    </row>
    <row r="341" spans="1:7">
      <c r="A341" s="688"/>
      <c r="B341" s="302"/>
      <c r="C341" s="302"/>
      <c r="D341" s="322"/>
      <c r="E341" s="690"/>
      <c r="F341" s="164"/>
      <c r="G341" s="37"/>
    </row>
    <row r="342" spans="1:7">
      <c r="A342" s="688"/>
      <c r="B342" s="302"/>
      <c r="C342" s="302"/>
      <c r="D342" s="322"/>
      <c r="E342" s="690"/>
      <c r="F342" s="164"/>
      <c r="G342" s="37"/>
    </row>
    <row r="343" spans="1:7">
      <c r="A343" s="688"/>
      <c r="B343" s="302"/>
      <c r="C343" s="302"/>
      <c r="D343" s="322"/>
      <c r="E343" s="690"/>
      <c r="F343" s="164"/>
      <c r="G343" s="37"/>
    </row>
    <row r="344" spans="1:7">
      <c r="A344" s="688"/>
      <c r="B344" s="302"/>
      <c r="C344" s="302"/>
      <c r="D344" s="322"/>
      <c r="E344" s="690"/>
      <c r="F344" s="164"/>
      <c r="G344" s="37"/>
    </row>
    <row r="345" spans="1:7">
      <c r="A345" s="688"/>
      <c r="B345" s="302"/>
      <c r="C345" s="302"/>
      <c r="D345" s="322"/>
      <c r="E345" s="690"/>
      <c r="F345" s="164"/>
      <c r="G345" s="37"/>
    </row>
    <row r="346" spans="1:7">
      <c r="A346" s="688"/>
      <c r="B346" s="302"/>
      <c r="C346" s="302"/>
      <c r="D346" s="322"/>
      <c r="E346" s="690"/>
      <c r="F346" s="164"/>
      <c r="G346" s="37"/>
    </row>
    <row r="347" spans="1:7">
      <c r="A347" s="688"/>
      <c r="B347" s="302"/>
      <c r="C347" s="302"/>
      <c r="D347" s="322"/>
      <c r="E347" s="690"/>
      <c r="F347" s="164"/>
      <c r="G347" s="37"/>
    </row>
    <row r="349" spans="1:7">
      <c r="A349" s="688"/>
      <c r="B349" s="689"/>
      <c r="C349" s="689"/>
      <c r="D349" s="322"/>
      <c r="E349" s="690"/>
      <c r="F349" s="164"/>
      <c r="G349" s="37"/>
    </row>
    <row r="350" spans="1:7" s="700" customFormat="1">
      <c r="A350" s="708"/>
      <c r="B350" s="697"/>
      <c r="C350" s="697"/>
      <c r="E350" s="699"/>
      <c r="F350" s="158"/>
      <c r="G350" s="160"/>
    </row>
    <row r="351" spans="1:7" s="700" customFormat="1">
      <c r="A351" s="708"/>
      <c r="B351" s="697"/>
      <c r="C351" s="697"/>
      <c r="E351" s="699"/>
      <c r="F351" s="158"/>
      <c r="G351" s="160"/>
    </row>
    <row r="352" spans="1:7" s="700" customFormat="1">
      <c r="A352" s="708"/>
      <c r="B352" s="697"/>
      <c r="C352" s="697"/>
      <c r="E352" s="699"/>
      <c r="F352" s="158"/>
      <c r="G352" s="160"/>
    </row>
    <row r="353" spans="1:7" s="322" customFormat="1">
      <c r="A353" s="688"/>
      <c r="B353" s="707"/>
      <c r="C353" s="707"/>
      <c r="E353" s="690"/>
      <c r="F353" s="164"/>
      <c r="G353" s="37"/>
    </row>
    <row r="354" spans="1:7" s="322" customFormat="1">
      <c r="A354" s="688"/>
      <c r="B354" s="707"/>
      <c r="C354" s="707"/>
      <c r="E354" s="690"/>
      <c r="F354" s="164"/>
      <c r="G354" s="37"/>
    </row>
    <row r="355" spans="1:7" s="322" customFormat="1">
      <c r="A355" s="688"/>
      <c r="B355" s="707"/>
      <c r="C355" s="707"/>
      <c r="E355" s="690"/>
      <c r="F355" s="164"/>
      <c r="G355" s="37"/>
    </row>
    <row r="356" spans="1:7" s="322" customFormat="1">
      <c r="A356" s="688"/>
      <c r="B356" s="707"/>
      <c r="C356" s="707"/>
      <c r="E356" s="690"/>
      <c r="F356" s="164"/>
      <c r="G356" s="37"/>
    </row>
    <row r="357" spans="1:7" s="322" customFormat="1">
      <c r="A357" s="688"/>
      <c r="B357" s="707"/>
      <c r="C357" s="707"/>
      <c r="E357" s="690"/>
      <c r="F357" s="164"/>
      <c r="G357" s="37"/>
    </row>
    <row r="358" spans="1:7" s="322" customFormat="1">
      <c r="A358" s="688"/>
      <c r="B358" s="707"/>
      <c r="C358" s="707"/>
      <c r="E358" s="690"/>
      <c r="F358" s="164"/>
      <c r="G358" s="37"/>
    </row>
    <row r="359" spans="1:7" s="322" customFormat="1">
      <c r="A359" s="688"/>
      <c r="B359" s="707"/>
      <c r="C359" s="707"/>
      <c r="E359" s="690"/>
      <c r="F359" s="164"/>
      <c r="G359" s="37"/>
    </row>
    <row r="360" spans="1:7" s="322" customFormat="1">
      <c r="A360" s="688"/>
      <c r="B360" s="707"/>
      <c r="C360" s="707"/>
      <c r="E360" s="690"/>
      <c r="F360" s="164"/>
      <c r="G360" s="37"/>
    </row>
    <row r="361" spans="1:7" s="322" customFormat="1">
      <c r="A361" s="688"/>
      <c r="B361" s="707"/>
      <c r="C361" s="707"/>
      <c r="E361" s="690"/>
      <c r="F361" s="164"/>
      <c r="G361" s="37"/>
    </row>
    <row r="362" spans="1:7" s="322" customFormat="1">
      <c r="A362" s="688"/>
      <c r="B362" s="707"/>
      <c r="C362" s="707"/>
      <c r="E362" s="690"/>
      <c r="F362" s="164"/>
      <c r="G362" s="37"/>
    </row>
    <row r="363" spans="1:7" s="322" customFormat="1">
      <c r="A363" s="688"/>
      <c r="B363" s="707"/>
      <c r="C363" s="707"/>
      <c r="E363" s="690"/>
      <c r="F363" s="164"/>
      <c r="G363" s="37"/>
    </row>
    <row r="364" spans="1:7" s="322" customFormat="1">
      <c r="A364" s="688"/>
      <c r="B364" s="701"/>
      <c r="C364" s="701"/>
      <c r="E364" s="690"/>
      <c r="F364" s="164"/>
      <c r="G364" s="37"/>
    </row>
    <row r="365" spans="1:7" s="322" customFormat="1">
      <c r="A365" s="688"/>
      <c r="B365" s="701"/>
      <c r="C365" s="701"/>
      <c r="E365" s="690"/>
      <c r="F365" s="164"/>
      <c r="G365" s="37"/>
    </row>
    <row r="367" spans="1:7">
      <c r="A367" s="688"/>
      <c r="B367" s="689"/>
      <c r="C367" s="689"/>
      <c r="D367" s="322"/>
      <c r="E367" s="690"/>
      <c r="F367" s="164"/>
      <c r="G367" s="37"/>
    </row>
  </sheetData>
  <sheetProtection formatRows="0"/>
  <mergeCells count="2">
    <mergeCell ref="B15:C15"/>
    <mergeCell ref="B18:C18"/>
  </mergeCells>
  <pageMargins left="0.7" right="0.7" top="0.75" bottom="0.75" header="0.3" footer="0.3"/>
  <pageSetup paperSize="9" scale="63" fitToHeight="0" orientation="portrait"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J248"/>
  <sheetViews>
    <sheetView view="pageBreakPreview" topLeftCell="A61" zoomScaleNormal="100" zoomScaleSheetLayoutView="100" zoomScalePageLayoutView="60" workbookViewId="0">
      <selection activeCell="B2" sqref="B2:B3"/>
    </sheetView>
  </sheetViews>
  <sheetFormatPr defaultColWidth="9.140625" defaultRowHeight="12.75"/>
  <cols>
    <col min="1" max="1" width="12.7109375" style="861" customWidth="1"/>
    <col min="2" max="2" width="70.7109375" style="862" customWidth="1"/>
    <col min="3" max="3" width="13.7109375" style="862" customWidth="1"/>
    <col min="4" max="4" width="5.7109375" style="863" customWidth="1"/>
    <col min="5" max="5" width="11.140625" style="864" customWidth="1"/>
    <col min="6" max="6" width="15.42578125" style="865" customWidth="1"/>
    <col min="7" max="7" width="18.7109375" style="865" customWidth="1"/>
    <col min="8" max="8" width="12.28515625" style="787" customWidth="1"/>
    <col min="9" max="16384" width="9.140625" style="787"/>
  </cols>
  <sheetData>
    <row r="1" spans="1:8">
      <c r="A1" s="781" t="s">
        <v>8</v>
      </c>
      <c r="B1" s="782" t="s">
        <v>9</v>
      </c>
      <c r="C1" s="782"/>
      <c r="D1" s="783"/>
      <c r="E1" s="784"/>
      <c r="F1" s="785"/>
      <c r="G1" s="785"/>
      <c r="H1" s="786"/>
    </row>
    <row r="2" spans="1:8">
      <c r="A2" s="788" t="s">
        <v>130</v>
      </c>
      <c r="B2" s="359" t="str">
        <f>'NASLOVNA STRAN'!$C$30</f>
        <v>Gradnja stanovanjske soseske Dečkovo naselje - DN 10</v>
      </c>
      <c r="C2" s="782"/>
      <c r="D2" s="783"/>
      <c r="E2" s="784"/>
      <c r="F2" s="785"/>
      <c r="G2" s="785"/>
      <c r="H2" s="786"/>
    </row>
    <row r="3" spans="1:8">
      <c r="A3" s="781" t="s">
        <v>131</v>
      </c>
      <c r="B3" s="442">
        <f>'NASLOVNA STRAN'!$C$13</f>
        <v>0</v>
      </c>
      <c r="C3" s="782"/>
      <c r="D3" s="783"/>
      <c r="E3" s="784"/>
      <c r="F3" s="785"/>
      <c r="G3" s="785"/>
      <c r="H3" s="786"/>
    </row>
    <row r="4" spans="1:8">
      <c r="A4" s="781"/>
      <c r="B4" s="782"/>
      <c r="C4" s="782"/>
      <c r="D4" s="783"/>
      <c r="E4" s="784"/>
      <c r="F4" s="785"/>
      <c r="G4" s="785"/>
      <c r="H4" s="786"/>
    </row>
    <row r="5" spans="1:8">
      <c r="A5" s="789" t="s">
        <v>122</v>
      </c>
      <c r="B5" s="790" t="s">
        <v>3446</v>
      </c>
      <c r="C5" s="790"/>
      <c r="D5" s="791"/>
      <c r="E5" s="792"/>
      <c r="F5" s="793"/>
      <c r="G5" s="793"/>
      <c r="H5" s="786"/>
    </row>
    <row r="6" spans="1:8">
      <c r="A6" s="781"/>
      <c r="B6" s="782"/>
      <c r="C6" s="782"/>
      <c r="D6" s="783"/>
      <c r="E6" s="784"/>
      <c r="F6" s="794"/>
      <c r="G6" s="794"/>
      <c r="H6" s="786"/>
    </row>
    <row r="7" spans="1:8">
      <c r="A7" s="789" t="s">
        <v>124</v>
      </c>
      <c r="B7" s="790" t="s">
        <v>3563</v>
      </c>
      <c r="C7" s="790"/>
      <c r="D7" s="791"/>
      <c r="E7" s="792"/>
      <c r="F7" s="793"/>
      <c r="G7" s="793"/>
      <c r="H7" s="786"/>
    </row>
    <row r="8" spans="1:8" s="795" customFormat="1">
      <c r="A8" s="781"/>
      <c r="B8" s="782"/>
      <c r="C8" s="782"/>
      <c r="D8" s="783"/>
      <c r="E8" s="784"/>
      <c r="F8" s="785"/>
      <c r="G8" s="785"/>
    </row>
    <row r="9" spans="1:8" s="796" customFormat="1">
      <c r="A9" s="781"/>
      <c r="B9" s="782"/>
      <c r="C9" s="782"/>
      <c r="D9" s="783"/>
      <c r="E9" s="784"/>
      <c r="F9" s="785"/>
      <c r="G9" s="785"/>
    </row>
    <row r="10" spans="1:8" s="796" customFormat="1" ht="25.5">
      <c r="A10" s="797" t="s">
        <v>132</v>
      </c>
      <c r="B10" s="798" t="s">
        <v>133</v>
      </c>
      <c r="C10" s="799" t="s">
        <v>134</v>
      </c>
      <c r="D10" s="800" t="s">
        <v>140</v>
      </c>
      <c r="E10" s="801" t="s">
        <v>136</v>
      </c>
      <c r="F10" s="802" t="s">
        <v>237</v>
      </c>
      <c r="G10" s="802" t="s">
        <v>238</v>
      </c>
    </row>
    <row r="11" spans="1:8" s="795" customFormat="1">
      <c r="A11" s="782"/>
      <c r="B11" s="782"/>
      <c r="C11" s="782"/>
      <c r="D11" s="783"/>
      <c r="E11" s="803"/>
      <c r="F11" s="804"/>
      <c r="G11" s="804"/>
    </row>
    <row r="12" spans="1:8" s="795" customFormat="1">
      <c r="A12" s="805" t="s">
        <v>3455</v>
      </c>
      <c r="B12" s="806" t="s">
        <v>3448</v>
      </c>
      <c r="C12" s="806"/>
      <c r="D12" s="807"/>
      <c r="E12" s="808"/>
      <c r="F12" s="809"/>
      <c r="G12" s="809"/>
    </row>
    <row r="13" spans="1:8" s="795" customFormat="1">
      <c r="A13" s="810"/>
      <c r="B13" s="811"/>
      <c r="C13" s="811"/>
      <c r="D13" s="812"/>
      <c r="E13" s="813"/>
      <c r="F13" s="814"/>
      <c r="G13" s="814"/>
    </row>
    <row r="14" spans="1:8" s="795" customFormat="1" ht="13.5" thickBot="1">
      <c r="A14" s="815"/>
      <c r="B14" s="816" t="s">
        <v>3564</v>
      </c>
      <c r="C14" s="817"/>
      <c r="D14" s="818"/>
      <c r="E14" s="819"/>
      <c r="F14" s="820"/>
      <c r="G14" s="821"/>
    </row>
    <row r="15" spans="1:8" s="795" customFormat="1">
      <c r="A15" s="822"/>
      <c r="B15" s="3126" t="s">
        <v>3461</v>
      </c>
      <c r="C15" s="3126"/>
      <c r="D15" s="796"/>
      <c r="E15" s="823"/>
      <c r="F15" s="824"/>
      <c r="G15" s="824"/>
    </row>
    <row r="16" spans="1:8" s="795" customFormat="1">
      <c r="A16" s="822"/>
      <c r="B16" s="825"/>
      <c r="C16" s="826"/>
      <c r="D16" s="796"/>
      <c r="E16" s="823"/>
      <c r="F16" s="824"/>
      <c r="G16" s="824"/>
    </row>
    <row r="17" spans="1:7" s="795" customFormat="1">
      <c r="A17" s="822"/>
      <c r="B17" s="827" t="s">
        <v>2299</v>
      </c>
      <c r="C17" s="828"/>
      <c r="D17" s="796"/>
      <c r="E17" s="823"/>
      <c r="F17" s="824"/>
      <c r="G17" s="824"/>
    </row>
    <row r="18" spans="1:7" s="795" customFormat="1" ht="28.15" customHeight="1">
      <c r="A18" s="822"/>
      <c r="B18" s="3127" t="s">
        <v>3565</v>
      </c>
      <c r="C18" s="3128"/>
      <c r="D18" s="796"/>
      <c r="E18" s="823"/>
      <c r="F18" s="824"/>
      <c r="G18" s="824"/>
    </row>
    <row r="19" spans="1:7" s="795" customFormat="1">
      <c r="A19" s="829"/>
      <c r="B19" s="826"/>
      <c r="C19" s="826"/>
      <c r="E19" s="830"/>
      <c r="F19" s="831"/>
      <c r="G19" s="831"/>
    </row>
    <row r="20" spans="1:7" s="795" customFormat="1" ht="138.6" customHeight="1">
      <c r="A20" s="79" t="s">
        <v>3566</v>
      </c>
      <c r="B20" s="832" t="s">
        <v>3567</v>
      </c>
      <c r="C20" s="833"/>
      <c r="D20" s="834"/>
      <c r="E20" s="830"/>
      <c r="F20" s="2506"/>
      <c r="G20" s="831"/>
    </row>
    <row r="21" spans="1:7" s="795" customFormat="1">
      <c r="A21" s="742" t="s">
        <v>3568</v>
      </c>
      <c r="B21" s="835" t="s">
        <v>3569</v>
      </c>
      <c r="C21" s="835"/>
      <c r="D21" s="795" t="s">
        <v>210</v>
      </c>
      <c r="E21" s="830">
        <v>8</v>
      </c>
      <c r="F21" s="2507"/>
      <c r="G21" s="836">
        <f>E21*F21</f>
        <v>0</v>
      </c>
    </row>
    <row r="22" spans="1:7" s="795" customFormat="1">
      <c r="A22" s="742" t="s">
        <v>3570</v>
      </c>
      <c r="B22" s="835" t="s">
        <v>3571</v>
      </c>
      <c r="C22" s="835"/>
      <c r="D22" s="795" t="s">
        <v>210</v>
      </c>
      <c r="E22" s="830">
        <v>9</v>
      </c>
      <c r="F22" s="2507"/>
      <c r="G22" s="836">
        <f t="shared" ref="G22:G64" si="0">E22*F22</f>
        <v>0</v>
      </c>
    </row>
    <row r="23" spans="1:7" s="795" customFormat="1">
      <c r="A23" s="742" t="s">
        <v>3572</v>
      </c>
      <c r="B23" s="835" t="s">
        <v>3573</v>
      </c>
      <c r="C23" s="835"/>
      <c r="D23" s="795" t="s">
        <v>210</v>
      </c>
      <c r="E23" s="830">
        <v>3</v>
      </c>
      <c r="F23" s="2507"/>
      <c r="G23" s="836">
        <f t="shared" si="0"/>
        <v>0</v>
      </c>
    </row>
    <row r="24" spans="1:7" s="795" customFormat="1">
      <c r="A24" s="742" t="s">
        <v>3574</v>
      </c>
      <c r="B24" s="835" t="s">
        <v>3575</v>
      </c>
      <c r="C24" s="835"/>
      <c r="D24" s="795" t="s">
        <v>210</v>
      </c>
      <c r="E24" s="830">
        <v>3</v>
      </c>
      <c r="F24" s="2507"/>
      <c r="G24" s="836">
        <f t="shared" si="0"/>
        <v>0</v>
      </c>
    </row>
    <row r="25" spans="1:7" s="795" customFormat="1">
      <c r="A25" s="742" t="s">
        <v>3576</v>
      </c>
      <c r="B25" s="835" t="s">
        <v>3577</v>
      </c>
      <c r="C25" s="835"/>
      <c r="D25" s="795" t="s">
        <v>210</v>
      </c>
      <c r="E25" s="830">
        <v>5</v>
      </c>
      <c r="F25" s="2507"/>
      <c r="G25" s="836">
        <f t="shared" si="0"/>
        <v>0</v>
      </c>
    </row>
    <row r="26" spans="1:7" s="795" customFormat="1">
      <c r="A26" s="2378" t="s">
        <v>3578</v>
      </c>
      <c r="B26" s="2377" t="s">
        <v>3579</v>
      </c>
      <c r="C26" s="2377"/>
      <c r="D26" s="2376" t="s">
        <v>210</v>
      </c>
      <c r="E26" s="2375">
        <v>0</v>
      </c>
      <c r="F26" s="2508"/>
      <c r="G26" s="836"/>
    </row>
    <row r="27" spans="1:7" s="795" customFormat="1">
      <c r="A27" s="742" t="s">
        <v>8273</v>
      </c>
      <c r="B27" s="835" t="s">
        <v>8274</v>
      </c>
      <c r="C27" s="835"/>
      <c r="D27" s="795" t="s">
        <v>210</v>
      </c>
      <c r="E27" s="830">
        <v>8</v>
      </c>
      <c r="F27" s="2507"/>
      <c r="G27" s="836">
        <f t="shared" ref="G27:G29" si="1">+E27*F27</f>
        <v>0</v>
      </c>
    </row>
    <row r="28" spans="1:7" s="795" customFormat="1">
      <c r="A28" s="742" t="s">
        <v>8275</v>
      </c>
      <c r="B28" s="835" t="s">
        <v>8276</v>
      </c>
      <c r="C28" s="835"/>
      <c r="D28" s="795" t="s">
        <v>210</v>
      </c>
      <c r="E28" s="830">
        <v>10</v>
      </c>
      <c r="F28" s="2507"/>
      <c r="G28" s="836">
        <f t="shared" si="1"/>
        <v>0</v>
      </c>
    </row>
    <row r="29" spans="1:7" s="795" customFormat="1">
      <c r="A29" s="742" t="s">
        <v>8277</v>
      </c>
      <c r="B29" s="835" t="s">
        <v>8278</v>
      </c>
      <c r="C29" s="835"/>
      <c r="D29" s="795" t="s">
        <v>210</v>
      </c>
      <c r="E29" s="830">
        <v>12</v>
      </c>
      <c r="F29" s="2507"/>
      <c r="G29" s="836">
        <f t="shared" si="1"/>
        <v>0</v>
      </c>
    </row>
    <row r="30" spans="1:7" s="795" customFormat="1">
      <c r="A30" s="765"/>
      <c r="B30" s="835"/>
      <c r="C30" s="835"/>
      <c r="E30" s="830"/>
      <c r="F30" s="2506"/>
      <c r="G30" s="836"/>
    </row>
    <row r="31" spans="1:7" s="795" customFormat="1" ht="89.25">
      <c r="A31" s="245" t="s">
        <v>3580</v>
      </c>
      <c r="B31" s="701" t="s">
        <v>3581</v>
      </c>
      <c r="C31" s="837"/>
      <c r="D31" s="838" t="s">
        <v>210</v>
      </c>
      <c r="E31" s="839">
        <v>20</v>
      </c>
      <c r="F31" s="2509"/>
      <c r="G31" s="841">
        <f t="shared" si="0"/>
        <v>0</v>
      </c>
    </row>
    <row r="32" spans="1:7" s="795" customFormat="1">
      <c r="A32" s="79"/>
      <c r="B32" s="701"/>
      <c r="C32" s="837"/>
      <c r="E32" s="830"/>
      <c r="F32" s="2510"/>
      <c r="G32" s="836"/>
    </row>
    <row r="33" spans="1:7" s="795" customFormat="1" ht="85.9" customHeight="1">
      <c r="A33" s="245" t="s">
        <v>3582</v>
      </c>
      <c r="B33" s="701" t="s">
        <v>3583</v>
      </c>
      <c r="C33" s="837"/>
      <c r="D33" s="838" t="s">
        <v>210</v>
      </c>
      <c r="E33" s="839">
        <v>57</v>
      </c>
      <c r="F33" s="2509"/>
      <c r="G33" s="841">
        <f t="shared" si="0"/>
        <v>0</v>
      </c>
    </row>
    <row r="34" spans="1:7" s="795" customFormat="1">
      <c r="A34" s="844"/>
      <c r="B34" s="837"/>
      <c r="C34" s="837"/>
      <c r="E34" s="830"/>
      <c r="F34" s="2506"/>
      <c r="G34" s="836"/>
    </row>
    <row r="35" spans="1:7" s="795" customFormat="1" ht="102">
      <c r="A35" s="245" t="s">
        <v>3584</v>
      </c>
      <c r="B35" s="752" t="s">
        <v>3585</v>
      </c>
      <c r="C35" s="833"/>
      <c r="D35" s="838" t="s">
        <v>210</v>
      </c>
      <c r="E35" s="839">
        <v>57</v>
      </c>
      <c r="F35" s="2509"/>
      <c r="G35" s="841">
        <f t="shared" si="0"/>
        <v>0</v>
      </c>
    </row>
    <row r="36" spans="1:7" s="795" customFormat="1">
      <c r="A36" s="844"/>
      <c r="B36" s="833"/>
      <c r="C36" s="833"/>
      <c r="E36" s="830"/>
      <c r="F36" s="2506"/>
      <c r="G36" s="836"/>
    </row>
    <row r="37" spans="1:7" s="795" customFormat="1" ht="58.15" customHeight="1">
      <c r="A37" s="245" t="s">
        <v>3586</v>
      </c>
      <c r="B37" s="752" t="s">
        <v>3587</v>
      </c>
      <c r="C37" s="845"/>
      <c r="D37" s="838" t="s">
        <v>210</v>
      </c>
      <c r="E37" s="839">
        <v>20</v>
      </c>
      <c r="F37" s="2509"/>
      <c r="G37" s="841">
        <f t="shared" si="0"/>
        <v>0</v>
      </c>
    </row>
    <row r="38" spans="1:7" s="795" customFormat="1">
      <c r="A38" s="844"/>
      <c r="B38" s="845"/>
      <c r="C38" s="845"/>
      <c r="E38" s="830"/>
      <c r="F38" s="2506"/>
      <c r="G38" s="836"/>
    </row>
    <row r="39" spans="1:7" s="795" customFormat="1" ht="25.5">
      <c r="A39" s="245" t="s">
        <v>3588</v>
      </c>
      <c r="B39" s="845" t="s">
        <v>3589</v>
      </c>
      <c r="C39" s="845"/>
      <c r="D39" s="795" t="s">
        <v>369</v>
      </c>
      <c r="E39" s="830">
        <v>4</v>
      </c>
      <c r="F39" s="2507"/>
      <c r="G39" s="836">
        <f t="shared" si="0"/>
        <v>0</v>
      </c>
    </row>
    <row r="40" spans="1:7" s="795" customFormat="1">
      <c r="A40" s="844"/>
      <c r="B40" s="845"/>
      <c r="C40" s="845"/>
      <c r="E40" s="830"/>
      <c r="F40" s="2506"/>
      <c r="G40" s="836"/>
    </row>
    <row r="41" spans="1:7" s="795" customFormat="1" ht="25.5">
      <c r="A41" s="245" t="s">
        <v>3590</v>
      </c>
      <c r="B41" s="845" t="s">
        <v>3591</v>
      </c>
      <c r="C41" s="845"/>
      <c r="D41" s="795" t="s">
        <v>369</v>
      </c>
      <c r="E41" s="830">
        <v>4</v>
      </c>
      <c r="F41" s="2507"/>
      <c r="G41" s="836">
        <f t="shared" si="0"/>
        <v>0</v>
      </c>
    </row>
    <row r="42" spans="1:7" s="795" customFormat="1">
      <c r="A42" s="844"/>
      <c r="B42" s="845"/>
      <c r="C42" s="845"/>
      <c r="E42" s="830"/>
      <c r="F42" s="2506"/>
      <c r="G42" s="836"/>
    </row>
    <row r="43" spans="1:7" s="795" customFormat="1" ht="79.5" customHeight="1">
      <c r="A43" s="79" t="s">
        <v>3592</v>
      </c>
      <c r="B43" s="833" t="s">
        <v>3593</v>
      </c>
      <c r="C43" s="833"/>
      <c r="E43" s="830"/>
      <c r="F43" s="2506"/>
      <c r="G43" s="836"/>
    </row>
    <row r="44" spans="1:7" s="795" customFormat="1">
      <c r="A44" s="245" t="s">
        <v>3594</v>
      </c>
      <c r="B44" s="833" t="s">
        <v>3502</v>
      </c>
      <c r="C44" s="833"/>
      <c r="D44" s="795" t="s">
        <v>210</v>
      </c>
      <c r="E44" s="830">
        <v>40</v>
      </c>
      <c r="F44" s="2507"/>
      <c r="G44" s="836">
        <f t="shared" si="0"/>
        <v>0</v>
      </c>
    </row>
    <row r="45" spans="1:7" s="795" customFormat="1">
      <c r="A45" s="245" t="s">
        <v>3595</v>
      </c>
      <c r="B45" s="833" t="s">
        <v>3504</v>
      </c>
      <c r="C45" s="833"/>
      <c r="D45" s="795" t="s">
        <v>210</v>
      </c>
      <c r="E45" s="830">
        <v>16</v>
      </c>
      <c r="F45" s="2507"/>
      <c r="G45" s="836">
        <f t="shared" si="0"/>
        <v>0</v>
      </c>
    </row>
    <row r="46" spans="1:7" s="795" customFormat="1">
      <c r="A46" s="79"/>
      <c r="B46" s="833"/>
      <c r="C46" s="833"/>
      <c r="E46" s="830"/>
      <c r="F46" s="2506"/>
      <c r="G46" s="836"/>
    </row>
    <row r="47" spans="1:7" s="795" customFormat="1" ht="36" customHeight="1">
      <c r="A47" s="79" t="s">
        <v>3596</v>
      </c>
      <c r="B47" s="701" t="s">
        <v>3597</v>
      </c>
      <c r="C47" s="833"/>
      <c r="E47" s="830"/>
      <c r="F47" s="2506"/>
      <c r="G47" s="836"/>
    </row>
    <row r="48" spans="1:7" s="795" customFormat="1">
      <c r="A48" s="245" t="s">
        <v>3598</v>
      </c>
      <c r="B48" s="833" t="s">
        <v>3502</v>
      </c>
      <c r="C48" s="833"/>
      <c r="D48" s="795" t="s">
        <v>210</v>
      </c>
      <c r="E48" s="830">
        <v>20</v>
      </c>
      <c r="F48" s="2507"/>
      <c r="G48" s="836">
        <f t="shared" si="0"/>
        <v>0</v>
      </c>
    </row>
    <row r="49" spans="1:10" s="795" customFormat="1">
      <c r="A49" s="844"/>
      <c r="B49" s="833"/>
      <c r="C49" s="833"/>
      <c r="E49" s="830"/>
      <c r="F49" s="2506"/>
      <c r="G49" s="836"/>
    </row>
    <row r="50" spans="1:10" s="795" customFormat="1" ht="102">
      <c r="A50" s="79" t="s">
        <v>3599</v>
      </c>
      <c r="B50" s="336" t="s">
        <v>3600</v>
      </c>
      <c r="C50" s="833"/>
      <c r="E50" s="830"/>
      <c r="F50" s="2506"/>
      <c r="G50" s="836"/>
    </row>
    <row r="51" spans="1:10" s="795" customFormat="1">
      <c r="A51" s="245" t="s">
        <v>3601</v>
      </c>
      <c r="B51" s="833" t="s">
        <v>3602</v>
      </c>
      <c r="C51" s="833"/>
      <c r="D51" s="838" t="s">
        <v>3514</v>
      </c>
      <c r="E51" s="839">
        <v>110</v>
      </c>
      <c r="F51" s="2507"/>
      <c r="G51" s="836">
        <f t="shared" si="0"/>
        <v>0</v>
      </c>
      <c r="J51" s="846"/>
    </row>
    <row r="52" spans="1:10" s="795" customFormat="1">
      <c r="A52" s="245" t="s">
        <v>3603</v>
      </c>
      <c r="B52" s="833" t="s">
        <v>3604</v>
      </c>
      <c r="C52" s="833"/>
      <c r="D52" s="838" t="s">
        <v>3514</v>
      </c>
      <c r="E52" s="839">
        <v>110</v>
      </c>
      <c r="F52" s="2507"/>
      <c r="G52" s="836">
        <f t="shared" si="0"/>
        <v>0</v>
      </c>
      <c r="J52" s="846"/>
    </row>
    <row r="53" spans="1:10" s="795" customFormat="1">
      <c r="A53" s="844"/>
      <c r="B53" s="833"/>
      <c r="C53" s="833"/>
      <c r="D53" s="838"/>
      <c r="E53" s="839"/>
      <c r="F53" s="2506"/>
      <c r="G53" s="836"/>
      <c r="J53" s="846"/>
    </row>
    <row r="54" spans="1:10" s="795" customFormat="1" ht="76.5">
      <c r="A54" s="79" t="s">
        <v>3605</v>
      </c>
      <c r="B54" s="758" t="s">
        <v>3512</v>
      </c>
      <c r="C54" s="847"/>
      <c r="E54" s="830"/>
      <c r="F54" s="2506"/>
      <c r="G54" s="836"/>
    </row>
    <row r="55" spans="1:10" s="795" customFormat="1">
      <c r="A55" s="245" t="s">
        <v>3606</v>
      </c>
      <c r="B55" s="848" t="s">
        <v>3502</v>
      </c>
      <c r="C55" s="848"/>
      <c r="D55" s="795" t="s">
        <v>3514</v>
      </c>
      <c r="E55" s="830">
        <v>800</v>
      </c>
      <c r="F55" s="2507"/>
      <c r="G55" s="836">
        <f t="shared" si="0"/>
        <v>0</v>
      </c>
    </row>
    <row r="56" spans="1:10" s="795" customFormat="1">
      <c r="A56" s="245" t="s">
        <v>3607</v>
      </c>
      <c r="B56" s="848" t="s">
        <v>3504</v>
      </c>
      <c r="C56" s="848"/>
      <c r="D56" s="795" t="s">
        <v>3514</v>
      </c>
      <c r="E56" s="830">
        <v>350</v>
      </c>
      <c r="F56" s="2507"/>
      <c r="G56" s="836">
        <f t="shared" si="0"/>
        <v>0</v>
      </c>
    </row>
    <row r="57" spans="1:10" s="795" customFormat="1">
      <c r="A57" s="245" t="s">
        <v>3608</v>
      </c>
      <c r="B57" s="848" t="s">
        <v>3506</v>
      </c>
      <c r="C57" s="848"/>
      <c r="D57" s="795" t="s">
        <v>3514</v>
      </c>
      <c r="E57" s="830">
        <v>32</v>
      </c>
      <c r="F57" s="2507"/>
      <c r="G57" s="836">
        <f t="shared" si="0"/>
        <v>0</v>
      </c>
    </row>
    <row r="58" spans="1:10" s="795" customFormat="1">
      <c r="A58" s="245" t="s">
        <v>3609</v>
      </c>
      <c r="B58" s="848" t="s">
        <v>3508</v>
      </c>
      <c r="C58" s="848"/>
      <c r="D58" s="795" t="s">
        <v>3514</v>
      </c>
      <c r="E58" s="830">
        <v>60</v>
      </c>
      <c r="F58" s="2507"/>
      <c r="G58" s="836">
        <f t="shared" si="0"/>
        <v>0</v>
      </c>
    </row>
    <row r="59" spans="1:10" s="795" customFormat="1">
      <c r="A59" s="844"/>
      <c r="B59" s="848"/>
      <c r="C59" s="848"/>
      <c r="E59" s="830"/>
      <c r="F59" s="2506"/>
      <c r="G59" s="836"/>
    </row>
    <row r="60" spans="1:10" s="795" customFormat="1" ht="99.6" customHeight="1">
      <c r="A60" s="79" t="s">
        <v>3610</v>
      </c>
      <c r="B60" s="759" t="s">
        <v>3611</v>
      </c>
      <c r="C60" s="833"/>
      <c r="E60" s="830"/>
      <c r="F60" s="2506"/>
      <c r="G60" s="836"/>
    </row>
    <row r="61" spans="1:10" s="795" customFormat="1">
      <c r="A61" s="245" t="s">
        <v>3612</v>
      </c>
      <c r="B61" s="848" t="s">
        <v>3502</v>
      </c>
      <c r="C61" s="848"/>
      <c r="D61" s="795" t="s">
        <v>3514</v>
      </c>
      <c r="E61" s="830">
        <v>200</v>
      </c>
      <c r="F61" s="2507"/>
      <c r="G61" s="836">
        <f t="shared" si="0"/>
        <v>0</v>
      </c>
    </row>
    <row r="62" spans="1:10" s="795" customFormat="1">
      <c r="A62" s="245" t="s">
        <v>3613</v>
      </c>
      <c r="B62" s="848" t="s">
        <v>3504</v>
      </c>
      <c r="C62" s="848"/>
      <c r="D62" s="795" t="s">
        <v>3514</v>
      </c>
      <c r="E62" s="830">
        <v>150</v>
      </c>
      <c r="F62" s="2507"/>
      <c r="G62" s="836">
        <f t="shared" si="0"/>
        <v>0</v>
      </c>
    </row>
    <row r="63" spans="1:10" s="795" customFormat="1">
      <c r="A63" s="245" t="s">
        <v>3614</v>
      </c>
      <c r="B63" s="848" t="s">
        <v>3506</v>
      </c>
      <c r="C63" s="848"/>
      <c r="D63" s="795" t="s">
        <v>3514</v>
      </c>
      <c r="E63" s="830">
        <v>10</v>
      </c>
      <c r="F63" s="2507"/>
      <c r="G63" s="836">
        <f t="shared" si="0"/>
        <v>0</v>
      </c>
    </row>
    <row r="64" spans="1:10" s="795" customFormat="1">
      <c r="A64" s="245" t="s">
        <v>3615</v>
      </c>
      <c r="B64" s="848" t="s">
        <v>3508</v>
      </c>
      <c r="C64" s="848"/>
      <c r="D64" s="795" t="s">
        <v>3514</v>
      </c>
      <c r="E64" s="830">
        <v>20</v>
      </c>
      <c r="F64" s="2507"/>
      <c r="G64" s="836">
        <f t="shared" si="0"/>
        <v>0</v>
      </c>
    </row>
    <row r="65" spans="1:7" s="795" customFormat="1">
      <c r="A65" s="844"/>
      <c r="B65" s="848"/>
      <c r="C65" s="848"/>
      <c r="E65" s="830"/>
      <c r="F65" s="2506"/>
      <c r="G65" s="836"/>
    </row>
    <row r="66" spans="1:7" s="795" customFormat="1" ht="38.25">
      <c r="A66" s="765" t="s">
        <v>3616</v>
      </c>
      <c r="B66" s="833" t="s">
        <v>3617</v>
      </c>
      <c r="C66" s="833"/>
      <c r="D66" s="849" t="s">
        <v>977</v>
      </c>
      <c r="E66" s="830"/>
      <c r="F66" s="831"/>
      <c r="G66" s="836"/>
    </row>
    <row r="67" spans="1:7" s="795" customFormat="1" ht="25.5">
      <c r="A67" s="765" t="s">
        <v>3618</v>
      </c>
      <c r="B67" s="833" t="s">
        <v>3619</v>
      </c>
      <c r="C67" s="833"/>
      <c r="D67" s="849" t="s">
        <v>977</v>
      </c>
      <c r="E67" s="830"/>
      <c r="F67" s="831"/>
      <c r="G67" s="836"/>
    </row>
    <row r="68" spans="1:7" s="854" customFormat="1" ht="40.9" customHeight="1">
      <c r="A68" s="850" t="s">
        <v>3620</v>
      </c>
      <c r="B68" s="851" t="s">
        <v>3556</v>
      </c>
      <c r="C68" s="852"/>
      <c r="D68" s="849" t="s">
        <v>977</v>
      </c>
      <c r="E68" s="853"/>
      <c r="F68" s="836"/>
      <c r="G68" s="836"/>
    </row>
    <row r="69" spans="1:7" s="854" customFormat="1" ht="144" customHeight="1">
      <c r="A69" s="850" t="s">
        <v>3621</v>
      </c>
      <c r="B69" s="851" t="s">
        <v>3558</v>
      </c>
      <c r="C69" s="852"/>
      <c r="D69" s="849" t="s">
        <v>977</v>
      </c>
      <c r="E69" s="853"/>
      <c r="F69" s="836"/>
      <c r="G69" s="836"/>
    </row>
    <row r="70" spans="1:7" s="854" customFormat="1" ht="65.45" customHeight="1">
      <c r="A70" s="850" t="s">
        <v>3622</v>
      </c>
      <c r="B70" s="851" t="s">
        <v>3560</v>
      </c>
      <c r="C70" s="852"/>
      <c r="D70" s="849" t="s">
        <v>977</v>
      </c>
      <c r="E70" s="853"/>
      <c r="F70" s="836"/>
      <c r="G70" s="836"/>
    </row>
    <row r="71" spans="1:7" s="854" customFormat="1" ht="76.5">
      <c r="A71" s="850" t="s">
        <v>3623</v>
      </c>
      <c r="B71" s="851" t="s">
        <v>3562</v>
      </c>
      <c r="C71" s="852"/>
      <c r="D71" s="849" t="s">
        <v>977</v>
      </c>
      <c r="E71" s="853"/>
      <c r="F71" s="836"/>
      <c r="G71" s="836"/>
    </row>
    <row r="72" spans="1:7" s="854" customFormat="1">
      <c r="A72" s="844"/>
      <c r="B72" s="851"/>
      <c r="C72" s="852"/>
      <c r="D72" s="849"/>
      <c r="E72" s="853"/>
      <c r="F72" s="836"/>
      <c r="G72" s="836"/>
    </row>
    <row r="73" spans="1:7" s="795" customFormat="1" ht="13.5" thickBot="1">
      <c r="A73" s="691" t="s">
        <v>3455</v>
      </c>
      <c r="B73" s="770" t="s">
        <v>3563</v>
      </c>
      <c r="C73" s="771" t="s">
        <v>2978</v>
      </c>
      <c r="D73" s="771"/>
      <c r="E73" s="855"/>
      <c r="F73" s="856"/>
      <c r="G73" s="856">
        <f>+SUM(G12:G72)</f>
        <v>0</v>
      </c>
    </row>
    <row r="74" spans="1:7" s="795" customFormat="1" ht="13.5" thickTop="1">
      <c r="A74" s="829"/>
      <c r="B74" s="838"/>
      <c r="C74" s="838"/>
      <c r="E74" s="830"/>
      <c r="F74" s="831"/>
      <c r="G74" s="831"/>
    </row>
    <row r="75" spans="1:7" s="796" customFormat="1">
      <c r="A75" s="857"/>
      <c r="B75" s="826"/>
      <c r="C75" s="826"/>
      <c r="E75" s="823"/>
      <c r="F75" s="824"/>
      <c r="G75" s="824"/>
    </row>
    <row r="76" spans="1:7" s="795" customFormat="1">
      <c r="A76" s="829"/>
      <c r="B76" s="826"/>
      <c r="C76" s="826"/>
      <c r="E76" s="830"/>
      <c r="F76" s="831"/>
      <c r="G76" s="831"/>
    </row>
    <row r="77" spans="1:7" s="795" customFormat="1" ht="68.25" customHeight="1">
      <c r="A77" s="829"/>
      <c r="B77" s="833"/>
      <c r="C77" s="833"/>
      <c r="E77" s="830"/>
      <c r="F77" s="831"/>
      <c r="G77" s="831"/>
    </row>
    <row r="78" spans="1:7" s="795" customFormat="1" ht="21" customHeight="1">
      <c r="A78" s="829"/>
      <c r="B78" s="832"/>
      <c r="C78" s="832"/>
      <c r="E78" s="830"/>
      <c r="F78" s="831"/>
      <c r="G78" s="831"/>
    </row>
    <row r="79" spans="1:7" s="795" customFormat="1">
      <c r="A79" s="829"/>
      <c r="B79" s="832"/>
      <c r="C79" s="832"/>
      <c r="E79" s="830"/>
      <c r="F79" s="831"/>
      <c r="G79" s="831"/>
    </row>
    <row r="80" spans="1:7" s="795" customFormat="1">
      <c r="A80" s="829"/>
      <c r="B80" s="832"/>
      <c r="C80" s="832"/>
      <c r="E80" s="830"/>
      <c r="F80" s="831"/>
      <c r="G80" s="831"/>
    </row>
    <row r="81" spans="1:7" s="795" customFormat="1">
      <c r="A81" s="829"/>
      <c r="B81" s="832"/>
      <c r="C81" s="832"/>
      <c r="E81" s="830"/>
      <c r="F81" s="831"/>
      <c r="G81" s="831"/>
    </row>
    <row r="82" spans="1:7" s="795" customFormat="1">
      <c r="A82" s="829"/>
      <c r="B82" s="832"/>
      <c r="C82" s="832"/>
      <c r="E82" s="830"/>
      <c r="F82" s="831"/>
      <c r="G82" s="831"/>
    </row>
    <row r="83" spans="1:7" s="795" customFormat="1">
      <c r="A83" s="829"/>
      <c r="B83" s="832"/>
      <c r="C83" s="832"/>
      <c r="E83" s="830"/>
      <c r="F83" s="831"/>
      <c r="G83" s="831"/>
    </row>
    <row r="84" spans="1:7" s="795" customFormat="1">
      <c r="A84" s="829"/>
      <c r="B84" s="832"/>
      <c r="C84" s="832"/>
      <c r="E84" s="830"/>
      <c r="F84" s="831"/>
      <c r="G84" s="831"/>
    </row>
    <row r="85" spans="1:7" s="795" customFormat="1">
      <c r="A85" s="829"/>
      <c r="B85" s="832"/>
      <c r="C85" s="832"/>
      <c r="E85" s="830"/>
      <c r="F85" s="831"/>
      <c r="G85" s="831"/>
    </row>
    <row r="86" spans="1:7" s="795" customFormat="1" ht="21" customHeight="1">
      <c r="A86" s="829"/>
      <c r="B86" s="832"/>
      <c r="C86" s="832"/>
      <c r="E86" s="830"/>
      <c r="F86" s="831"/>
      <c r="G86" s="831"/>
    </row>
    <row r="87" spans="1:7" s="795" customFormat="1">
      <c r="A87" s="829"/>
      <c r="B87" s="832"/>
      <c r="C87" s="832"/>
      <c r="E87" s="830"/>
      <c r="F87" s="831"/>
      <c r="G87" s="831"/>
    </row>
    <row r="88" spans="1:7" s="795" customFormat="1">
      <c r="A88" s="829"/>
      <c r="B88" s="832"/>
      <c r="C88" s="832"/>
      <c r="E88" s="830"/>
      <c r="F88" s="831"/>
      <c r="G88" s="831"/>
    </row>
    <row r="89" spans="1:7" s="795" customFormat="1">
      <c r="A89" s="829"/>
      <c r="B89" s="832"/>
      <c r="C89" s="832"/>
      <c r="E89" s="830"/>
      <c r="F89" s="831"/>
      <c r="G89" s="831"/>
    </row>
    <row r="90" spans="1:7" s="795" customFormat="1">
      <c r="A90" s="829"/>
      <c r="B90" s="832"/>
      <c r="C90" s="832"/>
      <c r="E90" s="830"/>
      <c r="F90" s="831"/>
      <c r="G90" s="831"/>
    </row>
    <row r="91" spans="1:7" s="795" customFormat="1">
      <c r="A91" s="829"/>
      <c r="B91" s="832"/>
      <c r="C91" s="832"/>
      <c r="E91" s="830"/>
      <c r="F91" s="831"/>
      <c r="G91" s="831"/>
    </row>
    <row r="92" spans="1:7" s="795" customFormat="1">
      <c r="A92" s="829"/>
      <c r="B92" s="832"/>
      <c r="C92" s="832"/>
      <c r="E92" s="830"/>
      <c r="F92" s="831"/>
      <c r="G92" s="831"/>
    </row>
    <row r="93" spans="1:7" s="795" customFormat="1" ht="21" customHeight="1">
      <c r="A93" s="829"/>
      <c r="B93" s="832"/>
      <c r="C93" s="832"/>
      <c r="E93" s="830"/>
      <c r="F93" s="831"/>
      <c r="G93" s="831"/>
    </row>
    <row r="94" spans="1:7" s="795" customFormat="1">
      <c r="A94" s="829"/>
      <c r="B94" s="832"/>
      <c r="C94" s="832"/>
      <c r="E94" s="830"/>
      <c r="F94" s="831"/>
      <c r="G94" s="831"/>
    </row>
    <row r="95" spans="1:7" s="795" customFormat="1">
      <c r="A95" s="829"/>
      <c r="B95" s="832"/>
      <c r="C95" s="832"/>
      <c r="E95" s="830"/>
      <c r="F95" s="831"/>
      <c r="G95" s="831"/>
    </row>
    <row r="96" spans="1:7" s="795" customFormat="1">
      <c r="A96" s="829"/>
      <c r="B96" s="832"/>
      <c r="C96" s="832"/>
      <c r="E96" s="830"/>
      <c r="F96" s="831"/>
      <c r="G96" s="831"/>
    </row>
    <row r="97" spans="1:7" s="795" customFormat="1">
      <c r="A97" s="829"/>
      <c r="B97" s="832"/>
      <c r="C97" s="832"/>
      <c r="E97" s="830"/>
      <c r="F97" s="831"/>
      <c r="G97" s="831"/>
    </row>
    <row r="98" spans="1:7" s="795" customFormat="1">
      <c r="A98" s="829"/>
      <c r="B98" s="832"/>
      <c r="C98" s="832"/>
      <c r="E98" s="830"/>
      <c r="F98" s="831"/>
      <c r="G98" s="831"/>
    </row>
    <row r="99" spans="1:7" s="795" customFormat="1" ht="68.25" customHeight="1">
      <c r="A99" s="829"/>
      <c r="B99" s="832"/>
      <c r="C99" s="832"/>
      <c r="E99" s="830"/>
      <c r="F99" s="831"/>
      <c r="G99" s="831"/>
    </row>
    <row r="100" spans="1:7" s="795" customFormat="1" ht="21" customHeight="1">
      <c r="A100" s="829"/>
      <c r="B100" s="832"/>
      <c r="C100" s="832"/>
      <c r="E100" s="830"/>
      <c r="F100" s="831"/>
      <c r="G100" s="831"/>
    </row>
    <row r="101" spans="1:7" s="795" customFormat="1">
      <c r="A101" s="829"/>
      <c r="B101" s="833"/>
      <c r="C101" s="833"/>
      <c r="E101" s="830"/>
      <c r="F101" s="831"/>
      <c r="G101" s="831"/>
    </row>
    <row r="102" spans="1:7" s="795" customFormat="1">
      <c r="A102" s="829"/>
      <c r="B102" s="833"/>
      <c r="C102" s="833"/>
      <c r="E102" s="830"/>
      <c r="F102" s="831"/>
      <c r="G102" s="831"/>
    </row>
    <row r="103" spans="1:7" s="795" customFormat="1">
      <c r="A103" s="829"/>
      <c r="B103" s="832"/>
      <c r="C103" s="832"/>
      <c r="E103" s="830"/>
      <c r="F103" s="831"/>
      <c r="G103" s="831"/>
    </row>
    <row r="104" spans="1:7" s="795" customFormat="1">
      <c r="A104" s="829"/>
      <c r="B104" s="832"/>
      <c r="C104" s="832"/>
      <c r="E104" s="830"/>
      <c r="F104" s="831"/>
      <c r="G104" s="831"/>
    </row>
    <row r="105" spans="1:7" s="795" customFormat="1">
      <c r="A105" s="829"/>
      <c r="B105" s="832"/>
      <c r="C105" s="832"/>
      <c r="E105" s="830"/>
      <c r="F105" s="831"/>
      <c r="G105" s="831"/>
    </row>
    <row r="106" spans="1:7" s="795" customFormat="1">
      <c r="A106" s="829"/>
      <c r="B106" s="832"/>
      <c r="C106" s="832"/>
      <c r="E106" s="830"/>
      <c r="F106" s="831"/>
      <c r="G106" s="831"/>
    </row>
    <row r="107" spans="1:7" s="795" customFormat="1" ht="30.75" customHeight="1">
      <c r="A107" s="829"/>
      <c r="B107" s="833"/>
      <c r="C107" s="833"/>
      <c r="E107" s="830"/>
      <c r="F107" s="831"/>
      <c r="G107" s="831"/>
    </row>
    <row r="108" spans="1:7" s="795" customFormat="1" ht="81" customHeight="1">
      <c r="A108" s="829"/>
      <c r="B108" s="833"/>
      <c r="C108" s="833"/>
      <c r="E108" s="830"/>
      <c r="F108" s="831"/>
      <c r="G108" s="831"/>
    </row>
    <row r="109" spans="1:7" s="795" customFormat="1" ht="30.75" customHeight="1">
      <c r="A109" s="829"/>
      <c r="B109" s="833"/>
      <c r="C109" s="833"/>
      <c r="E109" s="830"/>
      <c r="F109" s="831"/>
      <c r="G109" s="831"/>
    </row>
    <row r="110" spans="1:7" s="795" customFormat="1" ht="30.75" customHeight="1">
      <c r="A110" s="829"/>
      <c r="B110" s="833"/>
      <c r="C110" s="833"/>
      <c r="E110" s="830"/>
      <c r="F110" s="831"/>
      <c r="G110" s="831"/>
    </row>
    <row r="111" spans="1:7" s="795" customFormat="1" ht="67.5" customHeight="1">
      <c r="A111" s="829"/>
      <c r="B111" s="833"/>
      <c r="C111" s="833"/>
      <c r="E111" s="830"/>
      <c r="F111" s="831"/>
      <c r="G111" s="831"/>
    </row>
    <row r="112" spans="1:7" s="795" customFormat="1" ht="30.75" customHeight="1">
      <c r="A112" s="829"/>
      <c r="B112" s="833"/>
      <c r="C112" s="833"/>
      <c r="E112" s="830"/>
      <c r="F112" s="831"/>
      <c r="G112" s="831"/>
    </row>
    <row r="113" spans="1:7" s="795" customFormat="1" ht="92.25" customHeight="1">
      <c r="A113" s="829"/>
      <c r="B113" s="833"/>
      <c r="C113" s="833"/>
      <c r="E113" s="830"/>
      <c r="F113" s="831"/>
      <c r="G113" s="831"/>
    </row>
    <row r="114" spans="1:7" s="795" customFormat="1">
      <c r="A114" s="829"/>
      <c r="B114" s="838"/>
      <c r="C114" s="838"/>
      <c r="E114" s="830"/>
      <c r="F114" s="831"/>
      <c r="G114" s="831"/>
    </row>
    <row r="115" spans="1:7" s="795" customFormat="1">
      <c r="A115" s="829"/>
      <c r="B115" s="838"/>
      <c r="C115" s="838"/>
      <c r="E115" s="830"/>
      <c r="F115" s="831"/>
      <c r="G115" s="831"/>
    </row>
    <row r="116" spans="1:7" s="795" customFormat="1">
      <c r="A116" s="829"/>
      <c r="B116" s="838"/>
      <c r="C116" s="838"/>
      <c r="E116" s="830"/>
      <c r="F116" s="831"/>
      <c r="G116" s="831"/>
    </row>
    <row r="117" spans="1:7" s="795" customFormat="1">
      <c r="A117" s="829"/>
      <c r="B117" s="838"/>
      <c r="C117" s="838"/>
      <c r="E117" s="830"/>
      <c r="F117" s="831"/>
      <c r="G117" s="831"/>
    </row>
    <row r="118" spans="1:7" s="795" customFormat="1">
      <c r="A118" s="829"/>
      <c r="B118" s="838"/>
      <c r="C118" s="838"/>
      <c r="E118" s="830"/>
      <c r="F118" s="842"/>
      <c r="G118" s="831"/>
    </row>
    <row r="119" spans="1:7" s="795" customFormat="1" ht="68.25" customHeight="1">
      <c r="A119" s="829"/>
      <c r="B119" s="833"/>
      <c r="C119" s="833"/>
      <c r="E119" s="830"/>
      <c r="F119" s="831"/>
      <c r="G119" s="831"/>
    </row>
    <row r="120" spans="1:7" s="795" customFormat="1" ht="21.75" customHeight="1">
      <c r="A120" s="829"/>
      <c r="B120" s="838"/>
      <c r="C120" s="838"/>
      <c r="D120" s="838"/>
      <c r="E120" s="839"/>
      <c r="F120" s="843"/>
      <c r="G120" s="843"/>
    </row>
    <row r="121" spans="1:7" s="795" customFormat="1" ht="30.75" customHeight="1">
      <c r="A121" s="829"/>
      <c r="B121" s="833"/>
      <c r="C121" s="833"/>
      <c r="E121" s="830"/>
      <c r="F121" s="831"/>
      <c r="G121" s="831"/>
    </row>
    <row r="122" spans="1:7" s="795" customFormat="1" ht="70.5" customHeight="1">
      <c r="A122" s="829"/>
      <c r="B122" s="833"/>
      <c r="C122" s="833"/>
      <c r="E122" s="830"/>
      <c r="F122" s="831"/>
      <c r="G122" s="831"/>
    </row>
    <row r="123" spans="1:7" s="795" customFormat="1" ht="31.5" customHeight="1">
      <c r="A123" s="829"/>
      <c r="B123" s="833"/>
      <c r="C123" s="833"/>
      <c r="E123" s="830"/>
      <c r="F123" s="831"/>
      <c r="G123" s="831"/>
    </row>
    <row r="124" spans="1:7" s="795" customFormat="1" ht="14.25" customHeight="1">
      <c r="A124" s="829"/>
      <c r="B124" s="838"/>
      <c r="C124" s="838"/>
      <c r="E124" s="830"/>
      <c r="F124" s="831"/>
      <c r="G124" s="831"/>
    </row>
    <row r="125" spans="1:7" s="795" customFormat="1">
      <c r="A125" s="829"/>
      <c r="B125" s="825"/>
      <c r="C125" s="825"/>
      <c r="E125" s="830"/>
      <c r="F125" s="831"/>
      <c r="G125" s="831"/>
    </row>
    <row r="126" spans="1:7" s="795" customFormat="1">
      <c r="A126" s="829"/>
      <c r="B126" s="825"/>
      <c r="C126" s="825"/>
      <c r="E126" s="830"/>
      <c r="F126" s="831"/>
      <c r="G126" s="831"/>
    </row>
    <row r="127" spans="1:7" s="795" customFormat="1">
      <c r="A127" s="829"/>
      <c r="B127" s="825"/>
      <c r="C127" s="825"/>
      <c r="E127" s="830"/>
      <c r="F127" s="831"/>
      <c r="G127" s="831"/>
    </row>
    <row r="128" spans="1:7" s="796" customFormat="1">
      <c r="A128" s="857"/>
      <c r="B128" s="826"/>
      <c r="C128" s="826"/>
      <c r="E128" s="823"/>
      <c r="F128" s="824"/>
      <c r="G128" s="824"/>
    </row>
    <row r="129" spans="1:7" s="796" customFormat="1">
      <c r="A129" s="857"/>
      <c r="B129" s="826"/>
      <c r="C129" s="826"/>
      <c r="E129" s="823"/>
      <c r="F129" s="824"/>
      <c r="G129" s="824"/>
    </row>
    <row r="130" spans="1:7" s="796" customFormat="1">
      <c r="A130" s="857"/>
      <c r="B130" s="826"/>
      <c r="C130" s="826"/>
      <c r="E130" s="823"/>
      <c r="F130" s="824"/>
      <c r="G130" s="824"/>
    </row>
    <row r="131" spans="1:7" s="796" customFormat="1">
      <c r="A131" s="829"/>
      <c r="B131" s="858"/>
      <c r="C131" s="858"/>
      <c r="D131" s="795"/>
      <c r="E131" s="830"/>
      <c r="F131" s="843"/>
      <c r="G131" s="831"/>
    </row>
    <row r="132" spans="1:7" s="796" customFormat="1">
      <c r="A132" s="857"/>
      <c r="B132" s="833"/>
      <c r="C132" s="833"/>
      <c r="D132" s="795"/>
      <c r="E132" s="830"/>
      <c r="F132" s="843"/>
      <c r="G132" s="831"/>
    </row>
    <row r="133" spans="1:7" s="796" customFormat="1" ht="83.25" customHeight="1">
      <c r="A133" s="857"/>
      <c r="B133" s="833"/>
      <c r="C133" s="833"/>
      <c r="D133" s="795"/>
      <c r="E133" s="830"/>
      <c r="F133" s="843"/>
      <c r="G133" s="831"/>
    </row>
    <row r="134" spans="1:7" s="796" customFormat="1">
      <c r="A134" s="857"/>
      <c r="B134" s="833"/>
      <c r="C134" s="833"/>
      <c r="D134" s="795"/>
      <c r="E134" s="830"/>
      <c r="F134" s="843"/>
      <c r="G134" s="831"/>
    </row>
    <row r="135" spans="1:7" s="796" customFormat="1">
      <c r="A135" s="857"/>
      <c r="B135" s="833"/>
      <c r="C135" s="833"/>
      <c r="D135" s="795"/>
      <c r="E135" s="830"/>
      <c r="F135" s="843"/>
      <c r="G135" s="831"/>
    </row>
    <row r="136" spans="1:7" s="796" customFormat="1" ht="32.25" customHeight="1">
      <c r="A136" s="857"/>
      <c r="B136" s="858"/>
      <c r="C136" s="858"/>
      <c r="D136" s="795"/>
      <c r="E136" s="830"/>
      <c r="F136" s="843"/>
      <c r="G136" s="831"/>
    </row>
    <row r="137" spans="1:7" s="796" customFormat="1">
      <c r="A137" s="857"/>
      <c r="B137" s="858"/>
      <c r="C137" s="858"/>
      <c r="D137" s="795"/>
      <c r="E137" s="830"/>
      <c r="F137" s="843"/>
      <c r="G137" s="831"/>
    </row>
    <row r="138" spans="1:7" s="796" customFormat="1">
      <c r="A138" s="857"/>
      <c r="B138" s="833"/>
      <c r="C138" s="833"/>
      <c r="D138" s="795"/>
      <c r="E138" s="830"/>
      <c r="F138" s="843"/>
      <c r="G138" s="831"/>
    </row>
    <row r="139" spans="1:7" s="796" customFormat="1" ht="12" customHeight="1">
      <c r="A139" s="857"/>
      <c r="B139" s="833"/>
      <c r="C139" s="833"/>
      <c r="D139" s="795"/>
      <c r="E139" s="830"/>
      <c r="F139" s="843"/>
      <c r="G139" s="831"/>
    </row>
    <row r="140" spans="1:7" s="796" customFormat="1" ht="12" customHeight="1">
      <c r="A140" s="857"/>
      <c r="B140" s="833"/>
      <c r="C140" s="833"/>
      <c r="D140" s="795"/>
      <c r="E140" s="830"/>
      <c r="F140" s="843"/>
      <c r="G140" s="831"/>
    </row>
    <row r="141" spans="1:7" s="796" customFormat="1" ht="105" customHeight="1">
      <c r="A141" s="829"/>
      <c r="B141" s="858"/>
      <c r="C141" s="858"/>
      <c r="D141" s="795"/>
      <c r="E141" s="830"/>
      <c r="F141" s="843"/>
      <c r="G141" s="831"/>
    </row>
    <row r="142" spans="1:7" s="795" customFormat="1">
      <c r="A142" s="829"/>
      <c r="B142" s="833"/>
      <c r="C142" s="833"/>
      <c r="E142" s="830"/>
      <c r="F142" s="831"/>
      <c r="G142" s="831"/>
    </row>
    <row r="143" spans="1:7" s="795" customFormat="1">
      <c r="A143" s="829"/>
      <c r="B143" s="833"/>
      <c r="C143" s="833"/>
      <c r="E143" s="830"/>
      <c r="F143" s="831"/>
      <c r="G143" s="831"/>
    </row>
    <row r="144" spans="1:7" s="795" customFormat="1">
      <c r="A144" s="829"/>
      <c r="B144" s="833"/>
      <c r="C144" s="833"/>
      <c r="E144" s="830"/>
      <c r="F144" s="831"/>
      <c r="G144" s="831"/>
    </row>
    <row r="145" spans="1:7" s="795" customFormat="1" ht="51.75" customHeight="1">
      <c r="A145" s="829"/>
      <c r="B145" s="848"/>
      <c r="C145" s="848"/>
      <c r="E145" s="830"/>
      <c r="F145" s="831"/>
      <c r="G145" s="831"/>
    </row>
    <row r="146" spans="1:7" s="795" customFormat="1" ht="51.75" customHeight="1">
      <c r="A146" s="829"/>
      <c r="B146" s="848"/>
      <c r="C146" s="848"/>
      <c r="E146" s="830"/>
      <c r="F146" s="831"/>
      <c r="G146" s="831"/>
    </row>
    <row r="147" spans="1:7" s="795" customFormat="1" ht="18.75" customHeight="1">
      <c r="A147" s="829"/>
      <c r="B147" s="848"/>
      <c r="C147" s="848"/>
      <c r="E147" s="830"/>
      <c r="F147" s="831"/>
      <c r="G147" s="831"/>
    </row>
    <row r="148" spans="1:7" s="795" customFormat="1" ht="34.5" customHeight="1">
      <c r="A148" s="829"/>
      <c r="B148" s="848"/>
      <c r="C148" s="848"/>
      <c r="E148" s="830"/>
      <c r="F148" s="831"/>
      <c r="G148" s="831"/>
    </row>
    <row r="149" spans="1:7" s="795" customFormat="1" ht="45" customHeight="1">
      <c r="A149" s="829"/>
      <c r="B149" s="848"/>
      <c r="C149" s="848"/>
      <c r="E149" s="830"/>
      <c r="F149" s="831"/>
      <c r="G149" s="831"/>
    </row>
    <row r="150" spans="1:7" s="795" customFormat="1" ht="75.75" customHeight="1">
      <c r="A150" s="829"/>
      <c r="B150" s="848"/>
      <c r="C150" s="848"/>
      <c r="E150" s="830"/>
      <c r="F150" s="831"/>
      <c r="G150" s="831"/>
    </row>
    <row r="151" spans="1:7" s="795" customFormat="1" ht="84" customHeight="1">
      <c r="A151" s="829"/>
      <c r="B151" s="848"/>
      <c r="C151" s="848"/>
      <c r="E151" s="830"/>
      <c r="F151" s="831"/>
      <c r="G151" s="831"/>
    </row>
    <row r="152" spans="1:7" s="795" customFormat="1" ht="66.75" customHeight="1">
      <c r="A152" s="829"/>
      <c r="B152" s="848"/>
      <c r="C152" s="848"/>
      <c r="E152" s="830"/>
      <c r="F152" s="831"/>
      <c r="G152" s="831"/>
    </row>
    <row r="153" spans="1:7" s="795" customFormat="1" ht="92.25" customHeight="1">
      <c r="A153" s="829"/>
      <c r="B153" s="848"/>
      <c r="C153" s="848"/>
      <c r="E153" s="830"/>
      <c r="F153" s="831"/>
      <c r="G153" s="831"/>
    </row>
    <row r="154" spans="1:7" s="795" customFormat="1" ht="23.25" customHeight="1">
      <c r="A154" s="829"/>
      <c r="B154" s="848"/>
      <c r="C154" s="848"/>
      <c r="E154" s="830"/>
      <c r="F154" s="831"/>
      <c r="G154" s="831"/>
    </row>
    <row r="155" spans="1:7" s="795" customFormat="1" ht="20.25" customHeight="1">
      <c r="A155" s="829"/>
      <c r="B155" s="848"/>
      <c r="C155" s="848"/>
      <c r="E155" s="830"/>
      <c r="F155" s="831"/>
      <c r="G155" s="831"/>
    </row>
    <row r="156" spans="1:7" s="795" customFormat="1" ht="18" customHeight="1">
      <c r="A156" s="829"/>
      <c r="B156" s="848"/>
      <c r="C156" s="848"/>
      <c r="E156" s="830"/>
      <c r="F156" s="831"/>
      <c r="G156" s="831"/>
    </row>
    <row r="157" spans="1:7" s="795" customFormat="1" ht="18.75" customHeight="1">
      <c r="A157" s="829"/>
      <c r="B157" s="848"/>
      <c r="C157" s="848"/>
      <c r="E157" s="830"/>
      <c r="F157" s="831"/>
      <c r="G157" s="831"/>
    </row>
    <row r="158" spans="1:7" s="795" customFormat="1" ht="20.25" customHeight="1">
      <c r="A158" s="829"/>
      <c r="B158" s="848"/>
      <c r="C158" s="848"/>
      <c r="E158" s="830"/>
      <c r="F158" s="831"/>
      <c r="G158" s="831"/>
    </row>
    <row r="159" spans="1:7" s="795" customFormat="1" ht="71.25" customHeight="1">
      <c r="A159" s="829"/>
      <c r="B159" s="848"/>
      <c r="C159" s="848"/>
      <c r="E159" s="830"/>
      <c r="F159" s="831"/>
      <c r="G159" s="831"/>
    </row>
    <row r="160" spans="1:7" s="795" customFormat="1" ht="32.25" customHeight="1">
      <c r="A160" s="829"/>
      <c r="B160" s="833"/>
      <c r="C160" s="833"/>
      <c r="E160" s="830"/>
      <c r="F160" s="831"/>
      <c r="G160" s="831"/>
    </row>
    <row r="161" spans="1:7" s="795" customFormat="1" ht="32.25" customHeight="1">
      <c r="A161" s="829"/>
      <c r="B161" s="833"/>
      <c r="C161" s="833"/>
      <c r="E161" s="830"/>
      <c r="F161" s="831"/>
      <c r="G161" s="831"/>
    </row>
    <row r="162" spans="1:7" s="795" customFormat="1">
      <c r="A162" s="829"/>
      <c r="B162" s="833"/>
      <c r="C162" s="833"/>
      <c r="E162" s="830"/>
      <c r="F162" s="831"/>
      <c r="G162" s="831"/>
    </row>
    <row r="163" spans="1:7" s="795" customFormat="1" ht="85.5" customHeight="1">
      <c r="A163" s="829"/>
      <c r="B163" s="833"/>
      <c r="C163" s="833"/>
      <c r="E163" s="830"/>
      <c r="F163" s="831"/>
      <c r="G163" s="831"/>
    </row>
    <row r="164" spans="1:7" s="795" customFormat="1">
      <c r="A164" s="829"/>
      <c r="B164" s="833"/>
      <c r="C164" s="833"/>
      <c r="E164" s="830"/>
      <c r="F164" s="831"/>
      <c r="G164" s="831"/>
    </row>
    <row r="165" spans="1:7" s="795" customFormat="1">
      <c r="A165" s="829"/>
      <c r="B165" s="833"/>
      <c r="C165" s="833"/>
      <c r="E165" s="830"/>
      <c r="F165" s="831"/>
      <c r="G165" s="831"/>
    </row>
    <row r="166" spans="1:7" s="795" customFormat="1">
      <c r="A166" s="829"/>
      <c r="B166" s="833"/>
      <c r="C166" s="833"/>
      <c r="E166" s="830"/>
      <c r="F166" s="831"/>
      <c r="G166" s="831"/>
    </row>
    <row r="167" spans="1:7" s="795" customFormat="1">
      <c r="A167" s="822"/>
      <c r="B167" s="859"/>
      <c r="C167" s="859"/>
      <c r="E167" s="830"/>
      <c r="F167" s="831"/>
      <c r="G167" s="831"/>
    </row>
    <row r="168" spans="1:7" s="795" customFormat="1">
      <c r="A168" s="822"/>
      <c r="B168" s="859"/>
      <c r="C168" s="859"/>
      <c r="E168" s="830"/>
      <c r="F168" s="831"/>
      <c r="G168" s="831"/>
    </row>
    <row r="169" spans="1:7">
      <c r="A169" s="829"/>
      <c r="B169" s="833"/>
      <c r="C169" s="833"/>
      <c r="D169" s="795"/>
      <c r="E169" s="830"/>
      <c r="F169" s="831"/>
      <c r="G169" s="831"/>
    </row>
    <row r="170" spans="1:7" s="786" customFormat="1" ht="218.25" customHeight="1">
      <c r="A170" s="829"/>
      <c r="B170" s="833"/>
      <c r="C170" s="833"/>
      <c r="D170" s="795"/>
      <c r="E170" s="830"/>
      <c r="F170" s="831"/>
      <c r="G170" s="831"/>
    </row>
    <row r="171" spans="1:7" s="786" customFormat="1" ht="408.4" customHeight="1">
      <c r="A171" s="829"/>
      <c r="B171" s="833"/>
      <c r="C171" s="833"/>
      <c r="D171" s="795"/>
      <c r="E171" s="830"/>
      <c r="F171" s="831"/>
      <c r="G171" s="831"/>
    </row>
    <row r="172" spans="1:7" s="786" customFormat="1" ht="292.14999999999998" customHeight="1">
      <c r="A172" s="829"/>
      <c r="B172" s="833"/>
      <c r="C172" s="833"/>
      <c r="D172" s="795"/>
      <c r="E172" s="830"/>
      <c r="F172" s="831"/>
      <c r="G172" s="831"/>
    </row>
    <row r="173" spans="1:7" s="786" customFormat="1">
      <c r="A173" s="829"/>
      <c r="B173" s="833"/>
      <c r="C173" s="833"/>
      <c r="D173" s="795"/>
      <c r="E173" s="830"/>
      <c r="F173" s="831"/>
      <c r="G173" s="831"/>
    </row>
    <row r="174" spans="1:7" s="786" customFormat="1">
      <c r="A174" s="829"/>
      <c r="B174" s="833"/>
      <c r="C174" s="833"/>
      <c r="D174" s="795"/>
      <c r="E174" s="830"/>
      <c r="F174" s="831"/>
      <c r="G174" s="831"/>
    </row>
    <row r="175" spans="1:7" s="786" customFormat="1">
      <c r="A175" s="829"/>
      <c r="B175" s="833"/>
      <c r="C175" s="833"/>
      <c r="D175" s="795"/>
      <c r="E175" s="830"/>
      <c r="F175" s="831"/>
      <c r="G175" s="831"/>
    </row>
    <row r="176" spans="1:7" s="786" customFormat="1" ht="39.4" customHeight="1">
      <c r="A176" s="829"/>
      <c r="B176" s="833"/>
      <c r="C176" s="833"/>
      <c r="D176" s="795"/>
      <c r="E176" s="830"/>
      <c r="F176" s="831"/>
      <c r="G176" s="831"/>
    </row>
    <row r="177" spans="1:7" s="786" customFormat="1" ht="41.65" customHeight="1">
      <c r="A177" s="829"/>
      <c r="B177" s="833"/>
      <c r="C177" s="833"/>
      <c r="D177" s="795"/>
      <c r="E177" s="830"/>
      <c r="F177" s="831"/>
      <c r="G177" s="831"/>
    </row>
    <row r="178" spans="1:7" s="786" customFormat="1" ht="41.65" customHeight="1">
      <c r="A178" s="829"/>
      <c r="B178" s="833"/>
      <c r="C178" s="833"/>
      <c r="D178" s="795"/>
      <c r="E178" s="830"/>
      <c r="F178" s="831"/>
      <c r="G178" s="831"/>
    </row>
    <row r="179" spans="1:7" s="786" customFormat="1" ht="101.65" customHeight="1">
      <c r="A179" s="829"/>
      <c r="B179" s="833"/>
      <c r="C179" s="833"/>
      <c r="D179" s="795"/>
      <c r="E179" s="830"/>
      <c r="F179" s="831"/>
      <c r="G179" s="831"/>
    </row>
    <row r="180" spans="1:7" s="786" customFormat="1" ht="250.9" customHeight="1">
      <c r="A180" s="829"/>
      <c r="B180" s="833"/>
      <c r="C180" s="833"/>
      <c r="D180" s="795"/>
      <c r="E180" s="830"/>
      <c r="F180" s="831"/>
      <c r="G180" s="831"/>
    </row>
    <row r="181" spans="1:7" s="786" customFormat="1">
      <c r="A181" s="829"/>
      <c r="B181" s="833"/>
      <c r="C181" s="833"/>
      <c r="D181" s="795"/>
      <c r="E181" s="830"/>
      <c r="F181" s="831"/>
      <c r="G181" s="831"/>
    </row>
    <row r="182" spans="1:7" s="786" customFormat="1" ht="133.9" customHeight="1">
      <c r="A182" s="829"/>
      <c r="B182" s="858"/>
      <c r="C182" s="858"/>
      <c r="D182" s="795"/>
      <c r="E182" s="830"/>
      <c r="F182" s="831"/>
      <c r="G182" s="831"/>
    </row>
    <row r="183" spans="1:7" s="786" customFormat="1" ht="133.9" customHeight="1">
      <c r="A183" s="829"/>
      <c r="B183" s="858"/>
      <c r="C183" s="858"/>
      <c r="D183" s="795"/>
      <c r="E183" s="830"/>
      <c r="F183" s="831"/>
      <c r="G183" s="831"/>
    </row>
    <row r="184" spans="1:7" s="786" customFormat="1" ht="234.75" customHeight="1">
      <c r="A184" s="829"/>
      <c r="B184" s="858"/>
      <c r="C184" s="858"/>
      <c r="D184" s="795"/>
      <c r="E184" s="830"/>
      <c r="F184" s="831"/>
      <c r="G184" s="831"/>
    </row>
    <row r="185" spans="1:7" s="786" customFormat="1" ht="35.25" customHeight="1">
      <c r="A185" s="829"/>
      <c r="B185" s="858"/>
      <c r="C185" s="858"/>
      <c r="D185" s="795"/>
      <c r="E185" s="830"/>
      <c r="F185" s="831"/>
      <c r="G185" s="831"/>
    </row>
    <row r="186" spans="1:7" s="786" customFormat="1" ht="33.75" customHeight="1">
      <c r="A186" s="829"/>
      <c r="B186" s="833"/>
      <c r="C186" s="833"/>
      <c r="D186" s="795"/>
      <c r="E186" s="830"/>
      <c r="F186" s="831"/>
      <c r="G186" s="831"/>
    </row>
    <row r="187" spans="1:7" s="786" customFormat="1">
      <c r="A187" s="829"/>
      <c r="B187" s="833"/>
      <c r="C187" s="833"/>
      <c r="D187" s="795"/>
      <c r="E187" s="830"/>
      <c r="F187" s="831"/>
      <c r="G187" s="831"/>
    </row>
    <row r="188" spans="1:7" s="786" customFormat="1">
      <c r="A188" s="829"/>
      <c r="B188" s="833"/>
      <c r="C188" s="833"/>
      <c r="D188" s="795"/>
      <c r="E188" s="830"/>
      <c r="F188" s="831"/>
      <c r="G188" s="831"/>
    </row>
    <row r="189" spans="1:7" s="786" customFormat="1">
      <c r="A189" s="829"/>
      <c r="B189" s="833"/>
      <c r="C189" s="833"/>
      <c r="D189" s="795"/>
      <c r="E189" s="830"/>
      <c r="F189" s="831"/>
      <c r="G189" s="831"/>
    </row>
    <row r="190" spans="1:7" s="786" customFormat="1">
      <c r="A190" s="829"/>
      <c r="B190" s="833"/>
      <c r="C190" s="833"/>
      <c r="D190" s="795"/>
      <c r="E190" s="830"/>
      <c r="F190" s="831"/>
      <c r="G190" s="831"/>
    </row>
    <row r="191" spans="1:7" s="786" customFormat="1">
      <c r="A191" s="829"/>
      <c r="B191" s="833"/>
      <c r="C191" s="833"/>
      <c r="D191" s="795"/>
      <c r="E191" s="830"/>
      <c r="F191" s="831"/>
      <c r="G191" s="831"/>
    </row>
    <row r="192" spans="1:7" s="786" customFormat="1">
      <c r="A192" s="829"/>
      <c r="B192" s="833"/>
      <c r="C192" s="833"/>
      <c r="D192" s="795"/>
      <c r="E192" s="830"/>
      <c r="F192" s="831"/>
      <c r="G192" s="831"/>
    </row>
    <row r="193" spans="1:7" s="786" customFormat="1" ht="397.9" customHeight="1">
      <c r="A193" s="829"/>
      <c r="B193" s="833"/>
      <c r="C193" s="833"/>
      <c r="D193" s="795"/>
      <c r="E193" s="830"/>
      <c r="F193" s="831"/>
      <c r="G193" s="831"/>
    </row>
    <row r="194" spans="1:7" s="786" customFormat="1" ht="408" customHeight="1">
      <c r="A194" s="829"/>
      <c r="B194" s="833"/>
      <c r="C194" s="833"/>
      <c r="D194" s="795"/>
      <c r="E194" s="830"/>
      <c r="F194" s="831"/>
      <c r="G194" s="831"/>
    </row>
    <row r="195" spans="1:7" s="786" customFormat="1">
      <c r="A195" s="829"/>
      <c r="B195" s="858"/>
      <c r="C195" s="858"/>
      <c r="D195" s="795"/>
      <c r="E195" s="830"/>
      <c r="F195" s="831"/>
      <c r="G195" s="831"/>
    </row>
    <row r="196" spans="1:7" s="786" customFormat="1">
      <c r="A196" s="829"/>
      <c r="B196" s="833"/>
      <c r="C196" s="833"/>
      <c r="D196" s="795"/>
      <c r="E196" s="830"/>
      <c r="F196" s="831"/>
      <c r="G196" s="831"/>
    </row>
    <row r="197" spans="1:7">
      <c r="A197" s="822"/>
      <c r="B197" s="859"/>
      <c r="C197" s="859"/>
      <c r="D197" s="795"/>
      <c r="E197" s="830"/>
      <c r="F197" s="831"/>
      <c r="G197" s="831"/>
    </row>
    <row r="198" spans="1:7">
      <c r="A198" s="822"/>
      <c r="B198" s="859"/>
      <c r="C198" s="859"/>
      <c r="D198" s="795"/>
      <c r="E198" s="830"/>
      <c r="F198" s="831"/>
      <c r="G198" s="831"/>
    </row>
    <row r="199" spans="1:7" s="795" customFormat="1" ht="14.25" customHeight="1">
      <c r="A199" s="829"/>
      <c r="B199" s="838"/>
      <c r="C199" s="838"/>
      <c r="E199" s="830"/>
      <c r="F199" s="831"/>
      <c r="G199" s="831"/>
    </row>
    <row r="200" spans="1:7" ht="38.25" customHeight="1">
      <c r="A200" s="829"/>
      <c r="B200" s="825"/>
      <c r="C200" s="825"/>
      <c r="D200" s="795"/>
      <c r="E200" s="860"/>
      <c r="F200" s="831"/>
      <c r="G200" s="831"/>
    </row>
    <row r="201" spans="1:7">
      <c r="A201" s="829"/>
      <c r="B201" s="825"/>
      <c r="C201" s="825"/>
      <c r="D201" s="795"/>
      <c r="E201" s="830"/>
      <c r="F201" s="831"/>
      <c r="G201" s="831"/>
    </row>
    <row r="202" spans="1:7">
      <c r="A202" s="829"/>
      <c r="B202" s="825"/>
      <c r="C202" s="825"/>
      <c r="D202" s="795"/>
      <c r="E202" s="830"/>
      <c r="F202" s="831"/>
      <c r="G202" s="831"/>
    </row>
    <row r="203" spans="1:7">
      <c r="A203" s="829"/>
      <c r="B203" s="825"/>
      <c r="C203" s="825"/>
      <c r="D203" s="795"/>
      <c r="E203" s="830"/>
      <c r="F203" s="831"/>
      <c r="G203" s="831"/>
    </row>
    <row r="204" spans="1:7">
      <c r="A204" s="829"/>
      <c r="B204" s="825"/>
      <c r="C204" s="825"/>
      <c r="D204" s="795"/>
      <c r="E204" s="830"/>
      <c r="F204" s="831"/>
      <c r="G204" s="831"/>
    </row>
    <row r="205" spans="1:7">
      <c r="A205" s="829"/>
      <c r="B205" s="825"/>
      <c r="C205" s="825"/>
      <c r="D205" s="795"/>
      <c r="E205" s="830"/>
      <c r="F205" s="831"/>
      <c r="G205" s="831"/>
    </row>
    <row r="206" spans="1:7">
      <c r="A206" s="829"/>
      <c r="B206" s="825"/>
      <c r="C206" s="825"/>
      <c r="D206" s="795"/>
      <c r="E206" s="830"/>
      <c r="F206" s="831"/>
      <c r="G206" s="831"/>
    </row>
    <row r="207" spans="1:7">
      <c r="A207" s="829"/>
      <c r="B207" s="825"/>
      <c r="C207" s="825"/>
      <c r="D207" s="795"/>
      <c r="E207" s="830"/>
      <c r="F207" s="831"/>
      <c r="G207" s="831"/>
    </row>
    <row r="208" spans="1:7">
      <c r="A208" s="829"/>
      <c r="B208" s="825"/>
      <c r="C208" s="825"/>
      <c r="D208" s="795"/>
      <c r="E208" s="830"/>
      <c r="F208" s="831"/>
      <c r="G208" s="831"/>
    </row>
    <row r="209" spans="1:7">
      <c r="A209" s="829"/>
      <c r="B209" s="825"/>
      <c r="C209" s="825"/>
      <c r="D209" s="795"/>
      <c r="E209" s="830"/>
      <c r="F209" s="831"/>
      <c r="G209" s="831"/>
    </row>
    <row r="210" spans="1:7">
      <c r="A210" s="829"/>
      <c r="B210" s="825"/>
      <c r="C210" s="825"/>
      <c r="D210" s="795"/>
      <c r="E210" s="830"/>
      <c r="F210" s="831"/>
      <c r="G210" s="831"/>
    </row>
    <row r="211" spans="1:7">
      <c r="A211" s="829"/>
      <c r="B211" s="825"/>
      <c r="C211" s="825"/>
      <c r="D211" s="795"/>
      <c r="E211" s="830"/>
      <c r="F211" s="831"/>
      <c r="G211" s="831"/>
    </row>
    <row r="212" spans="1:7">
      <c r="A212" s="829"/>
      <c r="B212" s="825"/>
      <c r="C212" s="825"/>
      <c r="D212" s="795"/>
      <c r="E212" s="830"/>
      <c r="F212" s="831"/>
      <c r="G212" s="831"/>
    </row>
    <row r="213" spans="1:7">
      <c r="A213" s="829"/>
      <c r="B213" s="825"/>
      <c r="C213" s="825"/>
      <c r="D213" s="795"/>
      <c r="E213" s="830"/>
      <c r="F213" s="831"/>
      <c r="G213" s="831"/>
    </row>
    <row r="214" spans="1:7">
      <c r="A214" s="829"/>
      <c r="B214" s="825"/>
      <c r="C214" s="825"/>
      <c r="D214" s="795"/>
      <c r="E214" s="830"/>
      <c r="F214" s="831"/>
      <c r="G214" s="831"/>
    </row>
    <row r="215" spans="1:7">
      <c r="A215" s="829"/>
      <c r="B215" s="825"/>
      <c r="C215" s="825"/>
      <c r="D215" s="795"/>
      <c r="E215" s="830"/>
      <c r="F215" s="831"/>
      <c r="G215" s="831"/>
    </row>
    <row r="216" spans="1:7">
      <c r="A216" s="829"/>
      <c r="B216" s="825"/>
      <c r="C216" s="825"/>
      <c r="D216" s="795"/>
      <c r="E216" s="830"/>
      <c r="F216" s="831"/>
      <c r="G216" s="831"/>
    </row>
    <row r="217" spans="1:7">
      <c r="A217" s="829"/>
      <c r="B217" s="825"/>
      <c r="C217" s="825"/>
      <c r="D217" s="795"/>
      <c r="E217" s="830"/>
      <c r="F217" s="831"/>
      <c r="G217" s="831"/>
    </row>
    <row r="218" spans="1:7">
      <c r="A218" s="829"/>
      <c r="B218" s="825"/>
      <c r="C218" s="825"/>
      <c r="D218" s="795"/>
      <c r="E218" s="830"/>
      <c r="F218" s="831"/>
      <c r="G218" s="831"/>
    </row>
    <row r="219" spans="1:7">
      <c r="A219" s="829"/>
      <c r="B219" s="825"/>
      <c r="C219" s="825"/>
      <c r="D219" s="795"/>
      <c r="E219" s="830"/>
      <c r="F219" s="831"/>
      <c r="G219" s="831"/>
    </row>
    <row r="220" spans="1:7" ht="34.5" customHeight="1">
      <c r="A220" s="829"/>
      <c r="B220" s="825"/>
      <c r="C220" s="825"/>
      <c r="D220" s="795"/>
      <c r="E220" s="830"/>
      <c r="F220" s="831"/>
      <c r="G220" s="831"/>
    </row>
    <row r="221" spans="1:7" ht="33.75" customHeight="1">
      <c r="A221" s="829"/>
      <c r="B221" s="825"/>
      <c r="C221" s="825"/>
      <c r="D221" s="795"/>
      <c r="E221" s="830"/>
      <c r="F221" s="831"/>
      <c r="G221" s="831"/>
    </row>
    <row r="222" spans="1:7" ht="24" customHeight="1">
      <c r="A222" s="829"/>
      <c r="B222" s="825"/>
      <c r="C222" s="825"/>
      <c r="D222" s="795"/>
      <c r="E222" s="830"/>
      <c r="F222" s="831"/>
      <c r="G222" s="831"/>
    </row>
    <row r="223" spans="1:7">
      <c r="A223" s="829"/>
      <c r="B223" s="825"/>
      <c r="C223" s="825"/>
      <c r="D223" s="795"/>
      <c r="E223" s="830"/>
      <c r="F223" s="831"/>
      <c r="G223" s="831"/>
    </row>
    <row r="224" spans="1:7">
      <c r="A224" s="829"/>
      <c r="B224" s="825"/>
      <c r="C224" s="825"/>
      <c r="D224" s="795"/>
      <c r="E224" s="830"/>
      <c r="F224" s="831"/>
      <c r="G224" s="831"/>
    </row>
    <row r="225" spans="1:7">
      <c r="A225" s="829"/>
      <c r="B225" s="825"/>
      <c r="C225" s="825"/>
      <c r="D225" s="795"/>
      <c r="E225" s="830"/>
      <c r="F225" s="831"/>
      <c r="G225" s="831"/>
    </row>
    <row r="226" spans="1:7">
      <c r="A226" s="829"/>
      <c r="B226" s="825"/>
      <c r="C226" s="825"/>
      <c r="D226" s="795"/>
      <c r="E226" s="830"/>
      <c r="F226" s="831"/>
      <c r="G226" s="831"/>
    </row>
    <row r="227" spans="1:7">
      <c r="A227" s="829"/>
      <c r="B227" s="825"/>
      <c r="C227" s="825"/>
      <c r="D227" s="795"/>
      <c r="E227" s="830"/>
      <c r="F227" s="831"/>
      <c r="G227" s="831"/>
    </row>
    <row r="228" spans="1:7">
      <c r="A228" s="829"/>
      <c r="B228" s="825"/>
      <c r="C228" s="825"/>
      <c r="D228" s="795"/>
      <c r="E228" s="830"/>
      <c r="F228" s="831"/>
      <c r="G228" s="831"/>
    </row>
    <row r="230" spans="1:7">
      <c r="A230" s="829"/>
      <c r="B230" s="838"/>
      <c r="C230" s="838"/>
      <c r="D230" s="795"/>
      <c r="E230" s="830"/>
      <c r="F230" s="831"/>
      <c r="G230" s="831"/>
    </row>
    <row r="231" spans="1:7" s="796" customFormat="1">
      <c r="A231" s="857"/>
      <c r="B231" s="826"/>
      <c r="C231" s="826"/>
      <c r="E231" s="823"/>
      <c r="F231" s="824"/>
      <c r="G231" s="824"/>
    </row>
    <row r="232" spans="1:7" s="796" customFormat="1">
      <c r="A232" s="857"/>
      <c r="B232" s="826"/>
      <c r="C232" s="826"/>
      <c r="E232" s="823"/>
      <c r="F232" s="824"/>
      <c r="G232" s="824"/>
    </row>
    <row r="233" spans="1:7" s="796" customFormat="1">
      <c r="A233" s="857"/>
      <c r="B233" s="826"/>
      <c r="C233" s="826"/>
      <c r="E233" s="823"/>
      <c r="F233" s="824"/>
      <c r="G233" s="824"/>
    </row>
    <row r="234" spans="1:7" s="795" customFormat="1" ht="75.75" customHeight="1">
      <c r="A234" s="829"/>
      <c r="B234" s="848"/>
      <c r="C234" s="848"/>
      <c r="E234" s="830"/>
      <c r="F234" s="831"/>
      <c r="G234" s="831"/>
    </row>
    <row r="235" spans="1:7" s="795" customFormat="1" ht="84" customHeight="1">
      <c r="A235" s="829"/>
      <c r="B235" s="848"/>
      <c r="C235" s="848"/>
      <c r="E235" s="830"/>
      <c r="F235" s="831"/>
      <c r="G235" s="831"/>
    </row>
    <row r="236" spans="1:7" s="795" customFormat="1" ht="66.75" customHeight="1">
      <c r="A236" s="829"/>
      <c r="B236" s="848"/>
      <c r="C236" s="848"/>
      <c r="E236" s="830"/>
      <c r="F236" s="831"/>
      <c r="G236" s="831"/>
    </row>
    <row r="237" spans="1:7" s="795" customFormat="1" ht="92.25" customHeight="1">
      <c r="A237" s="829"/>
      <c r="B237" s="848"/>
      <c r="C237" s="848"/>
      <c r="E237" s="830"/>
      <c r="F237" s="831"/>
      <c r="G237" s="831"/>
    </row>
    <row r="238" spans="1:7" s="795" customFormat="1" ht="23.25" customHeight="1">
      <c r="A238" s="829"/>
      <c r="B238" s="848"/>
      <c r="C238" s="848"/>
      <c r="E238" s="830"/>
      <c r="F238" s="831"/>
      <c r="G238" s="831"/>
    </row>
    <row r="239" spans="1:7" s="795" customFormat="1" ht="20.25" customHeight="1">
      <c r="A239" s="829"/>
      <c r="B239" s="848"/>
      <c r="C239" s="848"/>
      <c r="E239" s="830"/>
      <c r="F239" s="831"/>
      <c r="G239" s="831"/>
    </row>
    <row r="240" spans="1:7" s="795" customFormat="1" ht="18" customHeight="1">
      <c r="A240" s="829"/>
      <c r="B240" s="848"/>
      <c r="C240" s="848"/>
      <c r="E240" s="830"/>
      <c r="F240" s="831"/>
      <c r="G240" s="831"/>
    </row>
    <row r="241" spans="1:7" s="795" customFormat="1" ht="18.75" customHeight="1">
      <c r="A241" s="829"/>
      <c r="B241" s="848"/>
      <c r="C241" s="848"/>
      <c r="E241" s="830"/>
      <c r="F241" s="831"/>
      <c r="G241" s="831"/>
    </row>
    <row r="242" spans="1:7" s="795" customFormat="1" ht="20.25" customHeight="1">
      <c r="A242" s="829"/>
      <c r="B242" s="848"/>
      <c r="C242" s="848"/>
      <c r="E242" s="830"/>
      <c r="F242" s="831"/>
      <c r="G242" s="831"/>
    </row>
    <row r="243" spans="1:7" s="795" customFormat="1" ht="71.25" customHeight="1">
      <c r="A243" s="829"/>
      <c r="B243" s="848"/>
      <c r="C243" s="848"/>
      <c r="E243" s="830"/>
      <c r="F243" s="831"/>
      <c r="G243" s="831"/>
    </row>
    <row r="244" spans="1:7" s="795" customFormat="1" ht="45" customHeight="1">
      <c r="A244" s="829"/>
      <c r="B244" s="848"/>
      <c r="C244" s="848"/>
      <c r="E244" s="830"/>
      <c r="F244" s="831"/>
      <c r="G244" s="831"/>
    </row>
    <row r="245" spans="1:7" s="795" customFormat="1" ht="32.25" customHeight="1">
      <c r="A245" s="829"/>
      <c r="B245" s="833"/>
      <c r="C245" s="833"/>
      <c r="E245" s="830"/>
      <c r="F245" s="831"/>
      <c r="G245" s="831"/>
    </row>
    <row r="246" spans="1:7" s="795" customFormat="1">
      <c r="A246" s="829"/>
      <c r="B246" s="833"/>
      <c r="C246" s="833"/>
      <c r="E246" s="830"/>
      <c r="F246" s="831"/>
      <c r="G246" s="831"/>
    </row>
    <row r="248" spans="1:7">
      <c r="A248" s="829"/>
      <c r="B248" s="838"/>
      <c r="C248" s="838"/>
      <c r="D248" s="795"/>
      <c r="E248" s="830"/>
      <c r="F248" s="831"/>
      <c r="G248" s="831"/>
    </row>
  </sheetData>
  <sheetProtection formatRows="0"/>
  <mergeCells count="2">
    <mergeCell ref="B15:C15"/>
    <mergeCell ref="B18:C18"/>
  </mergeCells>
  <pageMargins left="0.7" right="0.7" top="0.75" bottom="0.75" header="0.3" footer="0.3"/>
  <pageSetup paperSize="9" scale="60" fitToHeight="0" orientation="portrait" r:id="rId1"/>
  <headerFooter>
    <oddHeader>&amp;LNEPREMIČNINE CELJE d.o.o.
Miklošičeva ulica 1
3000 Celje&amp;CStanovanjska soseska Dečkovo naselje - DN10  &amp;REVROPSKA UNIJA
EVROPSKI SKLAD ZA REGIONALNI RAZVOJ
NALOŽBA V VAŠO PRIHODNOST</oddHeader>
    <oddFooter>&amp;C&amp;A &amp;R&amp;P / &amp;N</oddFooter>
  </headerFooter>
  <rowBreaks count="1" manualBreakCount="1">
    <brk id="46" max="6"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H207"/>
  <sheetViews>
    <sheetView view="pageBreakPreview" zoomScale="90" zoomScaleNormal="100" zoomScaleSheetLayoutView="90" zoomScalePageLayoutView="50" workbookViewId="0">
      <selection activeCell="I20" sqref="I20"/>
    </sheetView>
  </sheetViews>
  <sheetFormatPr defaultColWidth="9.140625" defaultRowHeight="12.75"/>
  <cols>
    <col min="1" max="1" width="15.5703125" style="861" customWidth="1"/>
    <col min="2" max="2" width="70.7109375" style="862" customWidth="1"/>
    <col min="3" max="3" width="13.7109375" style="862" customWidth="1"/>
    <col min="4" max="4" width="7.140625" style="902" customWidth="1"/>
    <col min="5" max="5" width="11.140625" style="903" customWidth="1"/>
    <col min="6" max="6" width="15.28515625" style="891" customWidth="1"/>
    <col min="7" max="7" width="19.28515625" style="891" customWidth="1"/>
    <col min="8" max="8" width="12.28515625" style="869" customWidth="1"/>
    <col min="9" max="16384" width="9.140625" style="869"/>
  </cols>
  <sheetData>
    <row r="1" spans="1:8">
      <c r="A1" s="666" t="s">
        <v>8</v>
      </c>
      <c r="B1" s="667" t="s">
        <v>9</v>
      </c>
      <c r="C1" s="667"/>
      <c r="D1" s="715"/>
      <c r="E1" s="866"/>
      <c r="F1" s="867"/>
      <c r="G1" s="867"/>
      <c r="H1" s="868"/>
    </row>
    <row r="2" spans="1:8">
      <c r="A2" s="671" t="s">
        <v>130</v>
      </c>
      <c r="B2" s="359" t="str">
        <f>'NASLOVNA STRAN'!$C$30</f>
        <v>Gradnja stanovanjske soseske Dečkovo naselje - DN 10</v>
      </c>
      <c r="C2" s="667"/>
      <c r="D2" s="715"/>
      <c r="E2" s="866"/>
      <c r="F2" s="867"/>
      <c r="G2" s="867"/>
      <c r="H2" s="868"/>
    </row>
    <row r="3" spans="1:8">
      <c r="A3" s="666" t="s">
        <v>131</v>
      </c>
      <c r="B3" s="442">
        <f>'NASLOVNA STRAN'!$C$13</f>
        <v>0</v>
      </c>
      <c r="C3" s="667"/>
      <c r="D3" s="715"/>
      <c r="E3" s="866"/>
      <c r="F3" s="867"/>
      <c r="G3" s="867"/>
      <c r="H3" s="868"/>
    </row>
    <row r="4" spans="1:8">
      <c r="A4" s="666"/>
      <c r="B4" s="667"/>
      <c r="C4" s="667"/>
      <c r="D4" s="715"/>
      <c r="E4" s="866"/>
      <c r="F4" s="867"/>
      <c r="G4" s="867"/>
      <c r="H4" s="868"/>
    </row>
    <row r="5" spans="1:8">
      <c r="A5" s="213" t="s">
        <v>122</v>
      </c>
      <c r="B5" s="214" t="s">
        <v>3446</v>
      </c>
      <c r="C5" s="214"/>
      <c r="D5" s="215"/>
      <c r="E5" s="870"/>
      <c r="F5" s="871"/>
      <c r="G5" s="871"/>
      <c r="H5" s="868"/>
    </row>
    <row r="6" spans="1:8">
      <c r="A6" s="666"/>
      <c r="B6" s="667"/>
      <c r="C6" s="667"/>
      <c r="D6" s="715"/>
      <c r="E6" s="866"/>
      <c r="F6" s="872"/>
      <c r="G6" s="872"/>
      <c r="H6" s="868"/>
    </row>
    <row r="7" spans="1:8">
      <c r="A7" s="213" t="s">
        <v>125</v>
      </c>
      <c r="B7" s="214" t="s">
        <v>3624</v>
      </c>
      <c r="C7" s="214"/>
      <c r="D7" s="215"/>
      <c r="E7" s="870"/>
      <c r="F7" s="871"/>
      <c r="G7" s="871"/>
      <c r="H7" s="868"/>
    </row>
    <row r="8" spans="1:8" s="838" customFormat="1">
      <c r="A8" s="666"/>
      <c r="B8" s="667"/>
      <c r="C8" s="667"/>
      <c r="D8" s="715"/>
      <c r="E8" s="866"/>
      <c r="F8" s="867"/>
      <c r="G8" s="867"/>
    </row>
    <row r="9" spans="1:8" s="873" customFormat="1">
      <c r="A9" s="666"/>
      <c r="B9" s="667"/>
      <c r="C9" s="667"/>
      <c r="D9" s="715"/>
      <c r="E9" s="866"/>
      <c r="F9" s="867"/>
      <c r="G9" s="867"/>
    </row>
    <row r="10" spans="1:8" s="873" customFormat="1" ht="25.5">
      <c r="A10" s="718" t="s">
        <v>132</v>
      </c>
      <c r="B10" s="719" t="s">
        <v>133</v>
      </c>
      <c r="C10" s="720" t="s">
        <v>134</v>
      </c>
      <c r="D10" s="203" t="s">
        <v>140</v>
      </c>
      <c r="E10" s="874" t="s">
        <v>136</v>
      </c>
      <c r="F10" s="875" t="s">
        <v>237</v>
      </c>
      <c r="G10" s="875" t="s">
        <v>238</v>
      </c>
    </row>
    <row r="11" spans="1:8" s="873" customFormat="1">
      <c r="A11" s="667"/>
      <c r="B11" s="667"/>
      <c r="C11" s="667"/>
      <c r="D11" s="715"/>
      <c r="E11" s="876"/>
      <c r="F11" s="877"/>
      <c r="G11" s="877"/>
    </row>
    <row r="12" spans="1:8" s="873" customFormat="1">
      <c r="A12" s="723" t="s">
        <v>3456</v>
      </c>
      <c r="B12" s="724" t="s">
        <v>3448</v>
      </c>
      <c r="C12" s="724"/>
      <c r="D12" s="725"/>
      <c r="E12" s="878"/>
      <c r="F12" s="879"/>
      <c r="G12" s="879"/>
    </row>
    <row r="13" spans="1:8" s="873" customFormat="1">
      <c r="A13" s="728"/>
      <c r="B13" s="729"/>
      <c r="C13" s="729"/>
      <c r="D13" s="730"/>
      <c r="E13" s="880"/>
      <c r="F13" s="881"/>
      <c r="G13" s="881"/>
    </row>
    <row r="14" spans="1:8" s="873" customFormat="1" ht="13.5" thickBot="1">
      <c r="A14" s="882"/>
      <c r="B14" s="883" t="s">
        <v>3625</v>
      </c>
      <c r="C14" s="734"/>
      <c r="D14" s="735"/>
      <c r="E14" s="884"/>
      <c r="F14" s="885"/>
      <c r="G14" s="886"/>
    </row>
    <row r="15" spans="1:8" s="873" customFormat="1">
      <c r="A15" s="698"/>
      <c r="B15" s="3125" t="s">
        <v>3461</v>
      </c>
      <c r="C15" s="3129"/>
      <c r="D15" s="700"/>
      <c r="E15" s="887"/>
      <c r="F15" s="888"/>
      <c r="G15" s="888"/>
    </row>
    <row r="16" spans="1:8" s="873" customFormat="1">
      <c r="A16" s="698"/>
      <c r="B16" s="2676"/>
      <c r="C16" s="697"/>
      <c r="D16" s="700"/>
      <c r="E16" s="887"/>
      <c r="F16" s="888"/>
      <c r="G16" s="888"/>
    </row>
    <row r="17" spans="1:7" s="873" customFormat="1">
      <c r="A17" s="698"/>
      <c r="B17" s="739" t="s">
        <v>2299</v>
      </c>
      <c r="C17" s="740"/>
      <c r="D17" s="700"/>
      <c r="E17" s="887"/>
      <c r="F17" s="888"/>
      <c r="G17" s="888"/>
    </row>
    <row r="18" spans="1:7" s="873" customFormat="1">
      <c r="A18" s="698"/>
      <c r="B18" s="2966" t="s">
        <v>3565</v>
      </c>
      <c r="C18" s="2967"/>
      <c r="D18" s="700"/>
      <c r="E18" s="887"/>
      <c r="F18" s="888"/>
      <c r="G18" s="888"/>
    </row>
    <row r="19" spans="1:7" s="873" customFormat="1">
      <c r="A19" s="857"/>
      <c r="B19" s="826"/>
      <c r="C19" s="826"/>
      <c r="E19" s="889"/>
      <c r="F19" s="890"/>
      <c r="G19" s="890"/>
    </row>
    <row r="20" spans="1:7" s="873" customFormat="1" ht="165.75">
      <c r="A20" s="761" t="s">
        <v>3626</v>
      </c>
      <c r="B20" s="352" t="s">
        <v>3627</v>
      </c>
      <c r="C20" s="858"/>
      <c r="D20" s="838" t="s">
        <v>369</v>
      </c>
      <c r="E20" s="839">
        <v>15</v>
      </c>
      <c r="F20" s="2695"/>
      <c r="G20" s="841">
        <f>E20*F20</f>
        <v>0</v>
      </c>
    </row>
    <row r="21" spans="1:7" s="873" customFormat="1">
      <c r="A21" s="761"/>
      <c r="B21" s="352" t="s">
        <v>3628</v>
      </c>
      <c r="C21" s="858"/>
      <c r="D21" s="838"/>
      <c r="E21" s="839"/>
      <c r="F21" s="2698"/>
      <c r="G21" s="843"/>
    </row>
    <row r="22" spans="1:7" s="873" customFormat="1" ht="89.25">
      <c r="A22" s="844"/>
      <c r="B22" s="858" t="s">
        <v>3629</v>
      </c>
      <c r="C22" s="858"/>
      <c r="D22" s="838"/>
      <c r="E22" s="839"/>
      <c r="F22" s="2698"/>
      <c r="G22" s="843"/>
    </row>
    <row r="23" spans="1:7" s="873" customFormat="1" ht="63.75">
      <c r="A23" s="844"/>
      <c r="B23" s="858" t="s">
        <v>3630</v>
      </c>
      <c r="C23" s="858"/>
      <c r="D23" s="838"/>
      <c r="E23" s="839"/>
      <c r="F23" s="2698"/>
      <c r="G23" s="843"/>
    </row>
    <row r="24" spans="1:7" s="873" customFormat="1" ht="63.75">
      <c r="A24" s="844"/>
      <c r="B24" s="858" t="s">
        <v>3631</v>
      </c>
      <c r="C24" s="833"/>
      <c r="D24" s="838"/>
      <c r="E24" s="839"/>
      <c r="F24" s="2698"/>
      <c r="G24" s="843"/>
    </row>
    <row r="25" spans="1:7" s="873" customFormat="1" ht="38.25">
      <c r="A25" s="844"/>
      <c r="B25" s="833" t="s">
        <v>3632</v>
      </c>
      <c r="C25" s="833"/>
      <c r="D25" s="838"/>
      <c r="E25" s="839"/>
      <c r="F25" s="2698"/>
      <c r="G25" s="843"/>
    </row>
    <row r="26" spans="1:7" s="873" customFormat="1" ht="25.5">
      <c r="A26" s="844"/>
      <c r="B26" s="858" t="s">
        <v>3633</v>
      </c>
      <c r="C26" s="858"/>
      <c r="D26" s="838"/>
      <c r="E26" s="839"/>
      <c r="F26" s="2698"/>
      <c r="G26" s="843"/>
    </row>
    <row r="27" spans="1:7" s="873" customFormat="1" ht="63.75">
      <c r="A27" s="844"/>
      <c r="B27" s="858" t="s">
        <v>3634</v>
      </c>
      <c r="C27" s="858"/>
      <c r="D27" s="838"/>
      <c r="E27" s="839"/>
      <c r="F27" s="2698"/>
      <c r="G27" s="843"/>
    </row>
    <row r="28" spans="1:7" s="868" customFormat="1" ht="38.25">
      <c r="A28" s="844"/>
      <c r="B28" s="892" t="s">
        <v>3635</v>
      </c>
      <c r="C28" s="892"/>
      <c r="D28" s="838"/>
      <c r="E28" s="839"/>
      <c r="F28" s="2696"/>
      <c r="G28" s="891"/>
    </row>
    <row r="29" spans="1:7" s="873" customFormat="1" ht="89.25">
      <c r="A29" s="844"/>
      <c r="B29" s="858" t="s">
        <v>3636</v>
      </c>
      <c r="C29" s="858"/>
      <c r="D29" s="838"/>
      <c r="E29" s="839"/>
      <c r="F29" s="2698"/>
      <c r="G29" s="843"/>
    </row>
    <row r="30" spans="1:7" s="868" customFormat="1">
      <c r="A30" s="844"/>
      <c r="B30" s="893"/>
      <c r="C30" s="893"/>
      <c r="D30" s="838"/>
      <c r="E30" s="839"/>
      <c r="F30" s="2696"/>
      <c r="G30" s="841"/>
    </row>
    <row r="31" spans="1:7" s="873" customFormat="1" ht="165.75">
      <c r="A31" s="761" t="s">
        <v>3637</v>
      </c>
      <c r="B31" s="858" t="s">
        <v>3627</v>
      </c>
      <c r="C31" s="858"/>
      <c r="D31" s="838" t="s">
        <v>369</v>
      </c>
      <c r="E31" s="839">
        <v>2</v>
      </c>
      <c r="F31" s="2695"/>
      <c r="G31" s="841">
        <f>E31*F31</f>
        <v>0</v>
      </c>
    </row>
    <row r="32" spans="1:7" s="873" customFormat="1">
      <c r="A32" s="761"/>
      <c r="B32" s="352" t="s">
        <v>3638</v>
      </c>
      <c r="C32" s="858"/>
      <c r="D32" s="838"/>
      <c r="E32" s="839"/>
      <c r="F32" s="2696"/>
      <c r="G32" s="841"/>
    </row>
    <row r="33" spans="1:7" s="873" customFormat="1" ht="89.25">
      <c r="A33" s="844"/>
      <c r="B33" s="858" t="s">
        <v>3629</v>
      </c>
      <c r="C33" s="858"/>
      <c r="D33" s="838"/>
      <c r="E33" s="839"/>
      <c r="F33" s="2696"/>
      <c r="G33" s="841"/>
    </row>
    <row r="34" spans="1:7" s="873" customFormat="1" ht="63.75">
      <c r="A34" s="844"/>
      <c r="B34" s="858" t="s">
        <v>3639</v>
      </c>
      <c r="C34" s="858"/>
      <c r="D34" s="838"/>
      <c r="E34" s="839"/>
      <c r="F34" s="2696"/>
      <c r="G34" s="841"/>
    </row>
    <row r="35" spans="1:7" s="873" customFormat="1" ht="63.75">
      <c r="A35" s="844"/>
      <c r="B35" s="833" t="s">
        <v>3631</v>
      </c>
      <c r="C35" s="833"/>
      <c r="D35" s="838"/>
      <c r="E35" s="839"/>
      <c r="F35" s="2696"/>
      <c r="G35" s="841"/>
    </row>
    <row r="36" spans="1:7" s="873" customFormat="1" ht="38.25">
      <c r="A36" s="844"/>
      <c r="B36" s="833" t="s">
        <v>3632</v>
      </c>
      <c r="C36" s="833"/>
      <c r="D36" s="838"/>
      <c r="E36" s="839"/>
      <c r="F36" s="2696"/>
      <c r="G36" s="841"/>
    </row>
    <row r="37" spans="1:7" s="873" customFormat="1" ht="25.5">
      <c r="A37" s="844"/>
      <c r="B37" s="858" t="s">
        <v>3633</v>
      </c>
      <c r="C37" s="858"/>
      <c r="D37" s="838"/>
      <c r="E37" s="839"/>
      <c r="F37" s="2696"/>
      <c r="G37" s="841"/>
    </row>
    <row r="38" spans="1:7" s="873" customFormat="1" ht="63.75">
      <c r="A38" s="844"/>
      <c r="B38" s="858" t="s">
        <v>3634</v>
      </c>
      <c r="C38" s="858"/>
      <c r="D38" s="838"/>
      <c r="E38" s="839"/>
      <c r="F38" s="2696"/>
      <c r="G38" s="841"/>
    </row>
    <row r="39" spans="1:7" s="868" customFormat="1" ht="38.25">
      <c r="A39" s="844"/>
      <c r="B39" s="892" t="s">
        <v>3635</v>
      </c>
      <c r="C39" s="892"/>
      <c r="D39" s="838"/>
      <c r="E39" s="839"/>
      <c r="F39" s="2696"/>
      <c r="G39" s="841"/>
    </row>
    <row r="40" spans="1:7" s="873" customFormat="1" ht="89.25">
      <c r="A40" s="844"/>
      <c r="B40" s="858" t="s">
        <v>3640</v>
      </c>
      <c r="C40" s="858"/>
      <c r="D40" s="838"/>
      <c r="E40" s="839"/>
      <c r="F40" s="2696"/>
      <c r="G40" s="841"/>
    </row>
    <row r="41" spans="1:7" s="868" customFormat="1">
      <c r="A41" s="844"/>
      <c r="B41" s="893"/>
      <c r="C41" s="893"/>
      <c r="D41" s="838"/>
      <c r="E41" s="839"/>
      <c r="F41" s="2696"/>
      <c r="G41" s="841"/>
    </row>
    <row r="42" spans="1:7" s="868" customFormat="1" ht="38.25">
      <c r="A42" s="761" t="s">
        <v>3641</v>
      </c>
      <c r="B42" s="894" t="s">
        <v>3642</v>
      </c>
      <c r="C42" s="894"/>
      <c r="D42" s="838" t="s">
        <v>210</v>
      </c>
      <c r="E42" s="839">
        <v>3</v>
      </c>
      <c r="F42" s="2695"/>
      <c r="G42" s="841">
        <f>E42*F42</f>
        <v>0</v>
      </c>
    </row>
    <row r="43" spans="1:7" s="868" customFormat="1">
      <c r="A43" s="761"/>
      <c r="B43" s="352" t="s">
        <v>8279</v>
      </c>
      <c r="C43" s="894"/>
      <c r="D43" s="838"/>
      <c r="E43" s="839"/>
      <c r="F43" s="2696"/>
      <c r="G43" s="841"/>
    </row>
    <row r="44" spans="1:7" s="873" customFormat="1" ht="51">
      <c r="A44" s="844"/>
      <c r="B44" s="858" t="s">
        <v>3644</v>
      </c>
      <c r="C44" s="858"/>
      <c r="D44" s="838"/>
      <c r="E44" s="839"/>
      <c r="F44" s="2696"/>
      <c r="G44" s="841"/>
    </row>
    <row r="45" spans="1:7" s="873" customFormat="1" ht="38.25">
      <c r="A45" s="844"/>
      <c r="B45" s="833" t="s">
        <v>3632</v>
      </c>
      <c r="C45" s="833"/>
      <c r="D45" s="838"/>
      <c r="E45" s="839"/>
      <c r="F45" s="2696"/>
      <c r="G45" s="841"/>
    </row>
    <row r="46" spans="1:7" s="873" customFormat="1" ht="38.25">
      <c r="A46" s="844"/>
      <c r="B46" s="858" t="s">
        <v>3645</v>
      </c>
      <c r="C46" s="858"/>
      <c r="D46" s="838"/>
      <c r="E46" s="839"/>
      <c r="F46" s="2696"/>
      <c r="G46" s="841"/>
    </row>
    <row r="47" spans="1:7" s="868" customFormat="1" ht="25.5">
      <c r="A47" s="844"/>
      <c r="B47" s="894" t="s">
        <v>3646</v>
      </c>
      <c r="C47" s="894"/>
      <c r="D47" s="838"/>
      <c r="E47" s="839"/>
      <c r="F47" s="2696"/>
      <c r="G47" s="841"/>
    </row>
    <row r="48" spans="1:7" s="873" customFormat="1" ht="63.75">
      <c r="A48" s="844"/>
      <c r="B48" s="858" t="s">
        <v>3647</v>
      </c>
      <c r="C48" s="858"/>
      <c r="D48" s="838"/>
      <c r="E48" s="839"/>
      <c r="F48" s="2696"/>
      <c r="G48" s="841"/>
    </row>
    <row r="49" spans="1:7" s="868" customFormat="1">
      <c r="A49" s="844"/>
      <c r="B49" s="895"/>
      <c r="C49" s="895"/>
      <c r="D49" s="838"/>
      <c r="E49" s="839"/>
      <c r="F49" s="2696"/>
      <c r="G49" s="841"/>
    </row>
    <row r="50" spans="1:7" s="868" customFormat="1" ht="63.75">
      <c r="A50" s="761" t="s">
        <v>3648</v>
      </c>
      <c r="B50" s="896" t="s">
        <v>8280</v>
      </c>
      <c r="C50" s="896"/>
      <c r="D50" s="838" t="s">
        <v>210</v>
      </c>
      <c r="E50" s="839">
        <v>3</v>
      </c>
      <c r="F50" s="2695"/>
      <c r="G50" s="841">
        <f>E50*F50</f>
        <v>0</v>
      </c>
    </row>
    <row r="51" spans="1:7" s="868" customFormat="1">
      <c r="A51" s="844"/>
      <c r="B51" s="896" t="s">
        <v>3649</v>
      </c>
      <c r="C51" s="896"/>
      <c r="D51" s="838"/>
      <c r="E51" s="839"/>
      <c r="F51" s="2696"/>
      <c r="G51" s="841"/>
    </row>
    <row r="52" spans="1:7" s="868" customFormat="1">
      <c r="A52" s="844"/>
      <c r="B52" s="896" t="s">
        <v>3650</v>
      </c>
      <c r="C52" s="896"/>
      <c r="D52" s="838"/>
      <c r="E52" s="839"/>
      <c r="F52" s="2696"/>
      <c r="G52" s="841"/>
    </row>
    <row r="53" spans="1:7" s="868" customFormat="1">
      <c r="A53" s="844"/>
      <c r="B53" s="895"/>
      <c r="C53" s="895"/>
      <c r="D53" s="838"/>
      <c r="E53" s="839"/>
      <c r="F53" s="2696"/>
      <c r="G53" s="841"/>
    </row>
    <row r="54" spans="1:7" s="868" customFormat="1" ht="25.5">
      <c r="A54" s="245" t="s">
        <v>3651</v>
      </c>
      <c r="B54" s="892" t="s">
        <v>3652</v>
      </c>
      <c r="C54" s="892"/>
      <c r="D54" s="838" t="s">
        <v>3514</v>
      </c>
      <c r="E54" s="839">
        <v>1900</v>
      </c>
      <c r="F54" s="2695"/>
      <c r="G54" s="841">
        <f>E54*F54</f>
        <v>0</v>
      </c>
    </row>
    <row r="55" spans="1:7" s="868" customFormat="1">
      <c r="A55" s="844"/>
      <c r="B55" s="892"/>
      <c r="C55" s="892"/>
      <c r="D55" s="838"/>
      <c r="E55" s="839"/>
      <c r="F55" s="2696"/>
      <c r="G55" s="841"/>
    </row>
    <row r="56" spans="1:7" s="868" customFormat="1" ht="38.25">
      <c r="A56" s="245" t="s">
        <v>3653</v>
      </c>
      <c r="B56" s="892" t="s">
        <v>3654</v>
      </c>
      <c r="C56" s="892"/>
      <c r="D56" s="838" t="s">
        <v>210</v>
      </c>
      <c r="E56" s="839">
        <v>30</v>
      </c>
      <c r="F56" s="2695"/>
      <c r="G56" s="841">
        <f>E56*F56</f>
        <v>0</v>
      </c>
    </row>
    <row r="57" spans="1:7" s="868" customFormat="1">
      <c r="A57" s="844"/>
      <c r="B57" s="893"/>
      <c r="C57" s="893"/>
      <c r="D57" s="838"/>
      <c r="E57" s="839"/>
      <c r="F57" s="2696"/>
      <c r="G57" s="841"/>
    </row>
    <row r="58" spans="1:7" s="868" customFormat="1" ht="38.25">
      <c r="A58" s="245" t="s">
        <v>3655</v>
      </c>
      <c r="B58" s="892" t="s">
        <v>3656</v>
      </c>
      <c r="C58" s="892"/>
      <c r="D58" s="838" t="s">
        <v>210</v>
      </c>
      <c r="E58" s="839">
        <v>4</v>
      </c>
      <c r="F58" s="2695"/>
      <c r="G58" s="841">
        <f>E58*F58</f>
        <v>0</v>
      </c>
    </row>
    <row r="59" spans="1:7" s="868" customFormat="1">
      <c r="A59" s="844"/>
      <c r="B59" s="893"/>
      <c r="C59" s="893"/>
      <c r="D59" s="838"/>
      <c r="E59" s="839"/>
      <c r="F59" s="2696"/>
      <c r="G59" s="841"/>
    </row>
    <row r="60" spans="1:7" s="868" customFormat="1" ht="25.5">
      <c r="A60" s="245" t="s">
        <v>3657</v>
      </c>
      <c r="B60" s="892" t="s">
        <v>3658</v>
      </c>
      <c r="C60" s="892"/>
      <c r="D60" s="838" t="s">
        <v>210</v>
      </c>
      <c r="E60" s="839">
        <v>16</v>
      </c>
      <c r="F60" s="2695"/>
      <c r="G60" s="841">
        <f>E60*F60</f>
        <v>0</v>
      </c>
    </row>
    <row r="61" spans="1:7" s="868" customFormat="1">
      <c r="A61" s="844"/>
      <c r="B61" s="893"/>
      <c r="C61" s="893"/>
      <c r="D61" s="838"/>
      <c r="E61" s="839"/>
      <c r="F61" s="2696"/>
      <c r="G61" s="841"/>
    </row>
    <row r="62" spans="1:7" s="868" customFormat="1" ht="38.25">
      <c r="A62" s="245" t="s">
        <v>3659</v>
      </c>
      <c r="B62" s="892" t="s">
        <v>3660</v>
      </c>
      <c r="C62" s="892"/>
      <c r="D62" s="838" t="s">
        <v>210</v>
      </c>
      <c r="E62" s="839">
        <v>30</v>
      </c>
      <c r="F62" s="2695"/>
      <c r="G62" s="841">
        <f>E62*F62</f>
        <v>0</v>
      </c>
    </row>
    <row r="63" spans="1:7" s="868" customFormat="1">
      <c r="A63" s="844"/>
      <c r="B63" s="897"/>
      <c r="C63" s="897"/>
      <c r="D63" s="838"/>
      <c r="E63" s="839"/>
      <c r="F63" s="2696"/>
      <c r="G63" s="841"/>
    </row>
    <row r="64" spans="1:7" s="868" customFormat="1" ht="38.25">
      <c r="A64" s="245" t="s">
        <v>3661</v>
      </c>
      <c r="B64" s="892" t="s">
        <v>3662</v>
      </c>
      <c r="C64" s="892"/>
      <c r="D64" s="838" t="s">
        <v>210</v>
      </c>
      <c r="E64" s="839">
        <v>46</v>
      </c>
      <c r="F64" s="2695"/>
      <c r="G64" s="841">
        <f>E64*F64</f>
        <v>0</v>
      </c>
    </row>
    <row r="65" spans="1:7" s="868" customFormat="1">
      <c r="A65" s="844"/>
      <c r="B65" s="897"/>
      <c r="C65" s="897"/>
      <c r="D65" s="838"/>
      <c r="E65" s="839"/>
      <c r="F65" s="2696"/>
      <c r="G65" s="841"/>
    </row>
    <row r="66" spans="1:7" s="868" customFormat="1" ht="38.25">
      <c r="A66" s="245" t="s">
        <v>3663</v>
      </c>
      <c r="B66" s="892" t="s">
        <v>3664</v>
      </c>
      <c r="C66" s="892"/>
      <c r="D66" s="838" t="s">
        <v>210</v>
      </c>
      <c r="E66" s="839">
        <v>28</v>
      </c>
      <c r="F66" s="2695"/>
      <c r="G66" s="841">
        <f>E66*F66</f>
        <v>0</v>
      </c>
    </row>
    <row r="67" spans="1:7" s="868" customFormat="1">
      <c r="A67" s="844"/>
      <c r="B67" s="897"/>
      <c r="C67" s="897"/>
      <c r="D67" s="838"/>
      <c r="E67" s="839"/>
      <c r="F67" s="2696"/>
      <c r="G67" s="841"/>
    </row>
    <row r="68" spans="1:7" s="868" customFormat="1" ht="38.25">
      <c r="A68" s="245" t="s">
        <v>3665</v>
      </c>
      <c r="B68" s="892" t="s">
        <v>3666</v>
      </c>
      <c r="C68" s="892"/>
      <c r="D68" s="838" t="s">
        <v>210</v>
      </c>
      <c r="E68" s="839">
        <v>104</v>
      </c>
      <c r="F68" s="2695"/>
      <c r="G68" s="841">
        <f>E68*F68</f>
        <v>0</v>
      </c>
    </row>
    <row r="69" spans="1:7" s="868" customFormat="1">
      <c r="A69" s="844"/>
      <c r="B69" s="893"/>
      <c r="C69" s="893"/>
      <c r="D69" s="838"/>
      <c r="E69" s="839"/>
      <c r="F69" s="2696"/>
      <c r="G69" s="841"/>
    </row>
    <row r="70" spans="1:7" s="868" customFormat="1" ht="25.5">
      <c r="A70" s="245" t="s">
        <v>3667</v>
      </c>
      <c r="B70" s="892" t="s">
        <v>3668</v>
      </c>
      <c r="C70" s="892"/>
      <c r="D70" s="838" t="s">
        <v>210</v>
      </c>
      <c r="E70" s="839">
        <v>30</v>
      </c>
      <c r="F70" s="2695"/>
      <c r="G70" s="841">
        <f>E70*F70</f>
        <v>0</v>
      </c>
    </row>
    <row r="71" spans="1:7" s="868" customFormat="1">
      <c r="A71" s="844"/>
      <c r="B71" s="893"/>
      <c r="C71" s="893"/>
      <c r="D71" s="838"/>
      <c r="E71" s="839"/>
      <c r="F71" s="2696"/>
      <c r="G71" s="841"/>
    </row>
    <row r="72" spans="1:7" s="868" customFormat="1" ht="25.5">
      <c r="A72" s="245" t="s">
        <v>3669</v>
      </c>
      <c r="B72" s="892" t="s">
        <v>3670</v>
      </c>
      <c r="C72" s="892"/>
      <c r="D72" s="838" t="s">
        <v>210</v>
      </c>
      <c r="E72" s="839">
        <v>4</v>
      </c>
      <c r="F72" s="2695"/>
      <c r="G72" s="841">
        <f>E72*F72</f>
        <v>0</v>
      </c>
    </row>
    <row r="73" spans="1:7" s="868" customFormat="1">
      <c r="A73" s="844"/>
      <c r="B73" s="893"/>
      <c r="C73" s="893"/>
      <c r="D73" s="838"/>
      <c r="E73" s="839"/>
      <c r="F73" s="2696"/>
      <c r="G73" s="841"/>
    </row>
    <row r="74" spans="1:7" s="868" customFormat="1" ht="38.25">
      <c r="A74" s="245" t="s">
        <v>3671</v>
      </c>
      <c r="B74" s="898" t="s">
        <v>3672</v>
      </c>
      <c r="C74" s="892"/>
      <c r="D74" s="838" t="s">
        <v>354</v>
      </c>
      <c r="E74" s="839">
        <f>62*2*1.05</f>
        <v>130.19999999999999</v>
      </c>
      <c r="F74" s="2695"/>
      <c r="G74" s="841">
        <f>E74*F74</f>
        <v>0</v>
      </c>
    </row>
    <row r="75" spans="1:7" s="868" customFormat="1">
      <c r="A75" s="844"/>
      <c r="B75" s="893"/>
      <c r="C75" s="893"/>
      <c r="D75" s="838"/>
      <c r="E75" s="839"/>
      <c r="F75" s="2696"/>
      <c r="G75" s="841"/>
    </row>
    <row r="76" spans="1:7" s="868" customFormat="1" ht="38.25">
      <c r="A76" s="245" t="s">
        <v>3673</v>
      </c>
      <c r="B76" s="898" t="s">
        <v>3674</v>
      </c>
      <c r="C76" s="892"/>
      <c r="D76" s="838" t="s">
        <v>354</v>
      </c>
      <c r="E76" s="839">
        <f>22*2*1.05</f>
        <v>46.2</v>
      </c>
      <c r="F76" s="2695"/>
      <c r="G76" s="841">
        <f>E76*F76</f>
        <v>0</v>
      </c>
    </row>
    <row r="77" spans="1:7" s="868" customFormat="1">
      <c r="A77" s="844"/>
      <c r="B77" s="893"/>
      <c r="C77" s="893"/>
      <c r="D77" s="838"/>
      <c r="E77" s="839"/>
      <c r="F77" s="891"/>
      <c r="G77" s="841"/>
    </row>
    <row r="78" spans="1:7" s="868" customFormat="1" ht="25.5">
      <c r="A78" s="2678" t="s">
        <v>3675</v>
      </c>
      <c r="B78" s="892" t="s">
        <v>3676</v>
      </c>
      <c r="C78" s="892"/>
      <c r="D78" s="838" t="s">
        <v>210</v>
      </c>
      <c r="E78" s="839">
        <v>16</v>
      </c>
      <c r="F78" s="899" t="s">
        <v>3677</v>
      </c>
      <c r="G78" s="841"/>
    </row>
    <row r="79" spans="1:7" s="868" customFormat="1">
      <c r="A79" s="900"/>
      <c r="B79" s="893"/>
      <c r="C79" s="893"/>
      <c r="D79" s="838"/>
      <c r="E79" s="839"/>
      <c r="F79" s="891"/>
      <c r="G79" s="841"/>
    </row>
    <row r="80" spans="1:7" s="868" customFormat="1" ht="25.5">
      <c r="A80" s="2678" t="s">
        <v>3678</v>
      </c>
      <c r="B80" s="892" t="s">
        <v>3679</v>
      </c>
      <c r="C80" s="892"/>
      <c r="D80" s="838" t="s">
        <v>210</v>
      </c>
      <c r="E80" s="839">
        <v>16</v>
      </c>
      <c r="F80" s="899" t="s">
        <v>3677</v>
      </c>
      <c r="G80" s="841"/>
    </row>
    <row r="81" spans="1:7" s="868" customFormat="1">
      <c r="A81" s="900"/>
      <c r="B81" s="893"/>
      <c r="C81" s="893"/>
      <c r="D81" s="838"/>
      <c r="E81" s="839"/>
      <c r="F81" s="891"/>
      <c r="G81" s="841"/>
    </row>
    <row r="82" spans="1:7" s="868" customFormat="1" ht="25.5">
      <c r="A82" s="2678" t="s">
        <v>3680</v>
      </c>
      <c r="B82" s="892" t="s">
        <v>3681</v>
      </c>
      <c r="C82" s="892"/>
      <c r="D82" s="838" t="s">
        <v>210</v>
      </c>
      <c r="E82" s="839">
        <v>30</v>
      </c>
      <c r="F82" s="899" t="s">
        <v>3677</v>
      </c>
      <c r="G82" s="841"/>
    </row>
    <row r="83" spans="1:7" s="868" customFormat="1">
      <c r="A83" s="900"/>
      <c r="B83" s="893"/>
      <c r="C83" s="893"/>
      <c r="D83" s="838"/>
      <c r="E83" s="839"/>
      <c r="F83" s="891"/>
      <c r="G83" s="841"/>
    </row>
    <row r="84" spans="1:7" s="868" customFormat="1" ht="25.5">
      <c r="A84" s="2678" t="s">
        <v>3682</v>
      </c>
      <c r="B84" s="892" t="s">
        <v>3683</v>
      </c>
      <c r="C84" s="892"/>
      <c r="D84" s="838" t="s">
        <v>210</v>
      </c>
      <c r="E84" s="839">
        <v>8</v>
      </c>
      <c r="F84" s="899" t="s">
        <v>3677</v>
      </c>
      <c r="G84" s="841"/>
    </row>
    <row r="85" spans="1:7" s="868" customFormat="1">
      <c r="A85" s="844"/>
      <c r="B85" s="893"/>
      <c r="C85" s="893"/>
      <c r="D85" s="838"/>
      <c r="E85" s="839"/>
      <c r="F85" s="891"/>
      <c r="G85" s="841"/>
    </row>
    <row r="86" spans="1:7" s="868" customFormat="1" ht="25.5">
      <c r="A86" s="245" t="s">
        <v>3684</v>
      </c>
      <c r="B86" s="2012" t="s">
        <v>8152</v>
      </c>
      <c r="C86" s="2012"/>
      <c r="D86" s="2013" t="s">
        <v>210</v>
      </c>
      <c r="E86" s="2014">
        <v>4</v>
      </c>
      <c r="F86" s="2695"/>
      <c r="G86" s="841">
        <f>E86*F86</f>
        <v>0</v>
      </c>
    </row>
    <row r="87" spans="1:7" s="868" customFormat="1">
      <c r="A87" s="844"/>
      <c r="B87" s="2015"/>
      <c r="C87" s="2015"/>
      <c r="D87" s="2013"/>
      <c r="E87" s="2014"/>
      <c r="F87" s="2696"/>
      <c r="G87" s="841"/>
    </row>
    <row r="88" spans="1:7" s="868" customFormat="1" ht="25.5">
      <c r="A88" s="245" t="s">
        <v>3685</v>
      </c>
      <c r="B88" s="2012" t="s">
        <v>8153</v>
      </c>
      <c r="C88" s="2012"/>
      <c r="D88" s="2013" t="s">
        <v>210</v>
      </c>
      <c r="E88" s="2014">
        <v>17</v>
      </c>
      <c r="F88" s="2695"/>
      <c r="G88" s="841">
        <f>E88*F88</f>
        <v>0</v>
      </c>
    </row>
    <row r="89" spans="1:7" s="868" customFormat="1">
      <c r="A89" s="844"/>
      <c r="B89" s="2015"/>
      <c r="C89" s="2015"/>
      <c r="D89" s="2013"/>
      <c r="E89" s="2014"/>
      <c r="F89" s="2696"/>
      <c r="G89" s="841"/>
    </row>
    <row r="90" spans="1:7" s="868" customFormat="1" ht="38.25">
      <c r="A90" s="2281" t="s">
        <v>3686</v>
      </c>
      <c r="B90" s="2360" t="s">
        <v>8194</v>
      </c>
      <c r="C90" s="2360"/>
      <c r="D90" s="2692" t="s">
        <v>210</v>
      </c>
      <c r="E90" s="2693">
        <v>0</v>
      </c>
      <c r="F90" s="2701"/>
      <c r="G90" s="841"/>
    </row>
    <row r="91" spans="1:7" s="868" customFormat="1">
      <c r="A91" s="844"/>
      <c r="B91" s="2017"/>
      <c r="C91" s="2017"/>
      <c r="D91" s="2013"/>
      <c r="E91" s="2014"/>
      <c r="F91" s="2696"/>
      <c r="G91" s="841"/>
    </row>
    <row r="92" spans="1:7" s="868" customFormat="1" ht="38.25">
      <c r="A92" s="245" t="s">
        <v>3687</v>
      </c>
      <c r="B92" s="2016" t="s">
        <v>8155</v>
      </c>
      <c r="C92" s="2016"/>
      <c r="D92" s="2013" t="s">
        <v>210</v>
      </c>
      <c r="E92" s="2014">
        <v>13</v>
      </c>
      <c r="F92" s="2695"/>
      <c r="G92" s="841">
        <f>E92*F92</f>
        <v>0</v>
      </c>
    </row>
    <row r="93" spans="1:7" s="868" customFormat="1">
      <c r="A93" s="844"/>
      <c r="B93" s="901"/>
      <c r="C93" s="901"/>
      <c r="D93" s="838"/>
      <c r="E93" s="839"/>
      <c r="F93" s="891"/>
      <c r="G93" s="841"/>
    </row>
    <row r="94" spans="1:7" s="868" customFormat="1" ht="38.25">
      <c r="A94" s="2678" t="s">
        <v>3688</v>
      </c>
      <c r="B94" s="892" t="s">
        <v>3689</v>
      </c>
      <c r="C94" s="892"/>
      <c r="D94" s="838" t="s">
        <v>210</v>
      </c>
      <c r="E94" s="839">
        <v>70</v>
      </c>
      <c r="F94" s="899" t="s">
        <v>3677</v>
      </c>
      <c r="G94" s="841"/>
    </row>
    <row r="95" spans="1:7" s="868" customFormat="1">
      <c r="A95" s="900"/>
      <c r="B95" s="893"/>
      <c r="C95" s="893"/>
      <c r="D95" s="838"/>
      <c r="E95" s="839"/>
      <c r="F95" s="891"/>
      <c r="G95" s="841"/>
    </row>
    <row r="96" spans="1:7" s="868" customFormat="1" ht="38.25">
      <c r="A96" s="2678" t="s">
        <v>3690</v>
      </c>
      <c r="B96" s="892" t="s">
        <v>3691</v>
      </c>
      <c r="C96" s="892"/>
      <c r="D96" s="838" t="s">
        <v>210</v>
      </c>
      <c r="E96" s="839">
        <v>8</v>
      </c>
      <c r="F96" s="899" t="s">
        <v>3677</v>
      </c>
      <c r="G96" s="841"/>
    </row>
    <row r="97" spans="1:7" s="868" customFormat="1">
      <c r="A97" s="844"/>
      <c r="B97" s="893"/>
      <c r="C97" s="893"/>
      <c r="D97" s="838"/>
      <c r="E97" s="839"/>
      <c r="F97" s="891"/>
      <c r="G97" s="841"/>
    </row>
    <row r="98" spans="1:7" s="838" customFormat="1" ht="51">
      <c r="A98" s="245" t="s">
        <v>3692</v>
      </c>
      <c r="B98" s="848" t="s">
        <v>3693</v>
      </c>
      <c r="C98" s="848"/>
      <c r="D98" s="838" t="s">
        <v>3514</v>
      </c>
      <c r="E98" s="839">
        <v>30</v>
      </c>
      <c r="F98" s="2695"/>
      <c r="G98" s="841">
        <f t="shared" ref="G98:G104" si="0">E98*F98</f>
        <v>0</v>
      </c>
    </row>
    <row r="99" spans="1:7" s="838" customFormat="1">
      <c r="A99" s="844"/>
      <c r="B99" s="848"/>
      <c r="C99" s="848"/>
      <c r="E99" s="839"/>
      <c r="F99" s="2696"/>
      <c r="G99" s="841"/>
    </row>
    <row r="100" spans="1:7" s="868" customFormat="1" ht="25.5">
      <c r="A100" s="245" t="s">
        <v>3694</v>
      </c>
      <c r="B100" s="892" t="s">
        <v>3695</v>
      </c>
      <c r="C100" s="892"/>
      <c r="D100" s="838" t="s">
        <v>210</v>
      </c>
      <c r="E100" s="839">
        <v>3</v>
      </c>
      <c r="F100" s="2695"/>
      <c r="G100" s="841">
        <f t="shared" ref="G100" si="1">E100*F100</f>
        <v>0</v>
      </c>
    </row>
    <row r="101" spans="1:7" s="868" customFormat="1">
      <c r="A101" s="844"/>
      <c r="B101" s="893"/>
      <c r="C101" s="893"/>
      <c r="D101" s="838"/>
      <c r="E101" s="839"/>
      <c r="F101" s="2696"/>
      <c r="G101" s="841"/>
    </row>
    <row r="102" spans="1:7" s="838" customFormat="1" ht="38.25">
      <c r="A102" s="245" t="s">
        <v>3696</v>
      </c>
      <c r="B102" s="2677" t="s">
        <v>3697</v>
      </c>
      <c r="C102" s="2677"/>
      <c r="D102" s="838" t="s">
        <v>3514</v>
      </c>
      <c r="E102" s="839">
        <v>70</v>
      </c>
      <c r="F102" s="2697"/>
      <c r="G102" s="841">
        <f t="shared" si="0"/>
        <v>0</v>
      </c>
    </row>
    <row r="103" spans="1:7" s="838" customFormat="1">
      <c r="A103" s="844"/>
      <c r="B103" s="2677"/>
      <c r="C103" s="2677"/>
      <c r="E103" s="839"/>
      <c r="F103" s="2698"/>
      <c r="G103" s="841"/>
    </row>
    <row r="104" spans="1:7" s="838" customFormat="1" ht="38.25">
      <c r="A104" s="245" t="s">
        <v>3698</v>
      </c>
      <c r="B104" s="2677" t="s">
        <v>3699</v>
      </c>
      <c r="C104" s="2677"/>
      <c r="D104" s="838" t="s">
        <v>210</v>
      </c>
      <c r="E104" s="839">
        <v>17</v>
      </c>
      <c r="F104" s="2695"/>
      <c r="G104" s="841">
        <f t="shared" si="0"/>
        <v>0</v>
      </c>
    </row>
    <row r="105" spans="1:7" s="868" customFormat="1">
      <c r="A105" s="844"/>
      <c r="B105" s="892"/>
      <c r="C105" s="892"/>
      <c r="D105" s="902"/>
      <c r="E105" s="1040"/>
      <c r="F105" s="2699"/>
      <c r="G105" s="2395"/>
    </row>
    <row r="106" spans="1:7" s="868" customFormat="1" ht="31.5" customHeight="1">
      <c r="A106" s="245" t="s">
        <v>4110</v>
      </c>
      <c r="B106" s="2677" t="s">
        <v>8302</v>
      </c>
      <c r="C106" s="336"/>
      <c r="D106" s="838" t="s">
        <v>210</v>
      </c>
      <c r="E106" s="839">
        <v>8</v>
      </c>
      <c r="F106" s="2695"/>
      <c r="G106" s="841">
        <f t="shared" ref="G106:G117" si="2">E106*F106</f>
        <v>0</v>
      </c>
    </row>
    <row r="107" spans="1:7" s="868" customFormat="1">
      <c r="A107" s="765"/>
      <c r="B107" s="2677" t="s">
        <v>8281</v>
      </c>
      <c r="C107" s="336"/>
      <c r="D107" s="838"/>
      <c r="E107" s="839"/>
      <c r="F107" s="2700"/>
      <c r="G107" s="841"/>
    </row>
    <row r="108" spans="1:7" s="868" customFormat="1">
      <c r="A108" s="765"/>
      <c r="B108" s="2677" t="s">
        <v>8282</v>
      </c>
      <c r="C108" s="336"/>
      <c r="D108" s="838"/>
      <c r="E108" s="839"/>
      <c r="F108" s="2700"/>
      <c r="G108" s="841"/>
    </row>
    <row r="109" spans="1:7" s="868" customFormat="1">
      <c r="A109" s="765"/>
      <c r="B109" s="2677" t="s">
        <v>8283</v>
      </c>
      <c r="C109" s="336"/>
      <c r="D109" s="838"/>
      <c r="E109" s="839"/>
      <c r="F109" s="2700"/>
      <c r="G109" s="841"/>
    </row>
    <row r="110" spans="1:7" s="868" customFormat="1">
      <c r="A110" s="765"/>
      <c r="B110" s="2677" t="s">
        <v>8284</v>
      </c>
      <c r="C110" s="336"/>
      <c r="D110" s="838"/>
      <c r="E110" s="839"/>
      <c r="F110" s="2700"/>
      <c r="G110" s="841"/>
    </row>
    <row r="111" spans="1:7" s="868" customFormat="1">
      <c r="A111" s="765"/>
      <c r="B111" s="2677" t="s">
        <v>8285</v>
      </c>
      <c r="C111" s="336"/>
      <c r="D111" s="838"/>
      <c r="E111" s="839"/>
      <c r="F111" s="2700"/>
      <c r="G111" s="841"/>
    </row>
    <row r="112" spans="1:7" s="868" customFormat="1">
      <c r="A112" s="765"/>
      <c r="B112" s="2677" t="s">
        <v>8286</v>
      </c>
      <c r="C112" s="336"/>
      <c r="D112" s="838"/>
      <c r="E112" s="839"/>
      <c r="F112" s="2700"/>
      <c r="G112" s="841"/>
    </row>
    <row r="113" spans="1:7" s="868" customFormat="1">
      <c r="A113" s="765"/>
      <c r="B113" s="2677" t="s">
        <v>8287</v>
      </c>
      <c r="C113" s="336"/>
      <c r="D113" s="838"/>
      <c r="E113" s="839"/>
      <c r="F113" s="2700"/>
      <c r="G113" s="841"/>
    </row>
    <row r="114" spans="1:7" s="868" customFormat="1">
      <c r="A114" s="2678"/>
      <c r="B114" s="336"/>
      <c r="C114" s="336"/>
      <c r="D114" s="838"/>
      <c r="E114" s="839"/>
      <c r="F114" s="2696"/>
      <c r="G114" s="2395"/>
    </row>
    <row r="115" spans="1:7" s="868" customFormat="1" ht="53.25" customHeight="1">
      <c r="A115" s="245" t="s">
        <v>4112</v>
      </c>
      <c r="B115" s="336" t="s">
        <v>8303</v>
      </c>
      <c r="C115" s="336"/>
      <c r="D115" s="838" t="s">
        <v>210</v>
      </c>
      <c r="E115" s="839">
        <v>8</v>
      </c>
      <c r="F115" s="2695"/>
      <c r="G115" s="841">
        <f t="shared" si="2"/>
        <v>0</v>
      </c>
    </row>
    <row r="116" spans="1:7" s="868" customFormat="1">
      <c r="A116" s="2678"/>
      <c r="B116" s="336"/>
      <c r="C116" s="336"/>
      <c r="D116" s="838"/>
      <c r="E116" s="839"/>
      <c r="F116" s="2696"/>
      <c r="G116" s="2395"/>
    </row>
    <row r="117" spans="1:7" s="868" customFormat="1" ht="25.5">
      <c r="A117" s="245" t="s">
        <v>4113</v>
      </c>
      <c r="B117" s="336" t="s">
        <v>8304</v>
      </c>
      <c r="C117" s="336"/>
      <c r="D117" s="838" t="s">
        <v>369</v>
      </c>
      <c r="E117" s="839">
        <v>8</v>
      </c>
      <c r="F117" s="2695"/>
      <c r="G117" s="841">
        <f t="shared" si="2"/>
        <v>0</v>
      </c>
    </row>
    <row r="118" spans="1:7" s="868" customFormat="1">
      <c r="A118" s="844"/>
      <c r="B118" s="892"/>
      <c r="C118" s="892"/>
      <c r="D118" s="902"/>
      <c r="E118" s="903"/>
      <c r="F118" s="891"/>
      <c r="G118" s="841"/>
    </row>
    <row r="119" spans="1:7" s="838" customFormat="1" ht="69" customHeight="1">
      <c r="A119" s="844">
        <v>31</v>
      </c>
      <c r="B119" s="1140" t="s">
        <v>3700</v>
      </c>
      <c r="C119" s="833"/>
      <c r="D119" s="904" t="s">
        <v>977</v>
      </c>
      <c r="E119" s="839"/>
      <c r="F119" s="843"/>
      <c r="G119" s="841"/>
    </row>
    <row r="120" spans="1:7" s="907" customFormat="1" ht="48" customHeight="1">
      <c r="A120" s="844">
        <v>32</v>
      </c>
      <c r="B120" s="2694" t="s">
        <v>3556</v>
      </c>
      <c r="C120" s="851"/>
      <c r="D120" s="904" t="s">
        <v>977</v>
      </c>
      <c r="E120" s="906"/>
      <c r="F120" s="843"/>
      <c r="G120" s="841"/>
    </row>
    <row r="121" spans="1:7" s="907" customFormat="1" ht="156" customHeight="1">
      <c r="A121" s="844">
        <v>33</v>
      </c>
      <c r="B121" s="2694" t="s">
        <v>3558</v>
      </c>
      <c r="C121" s="851"/>
      <c r="D121" s="904" t="s">
        <v>977</v>
      </c>
      <c r="E121" s="906"/>
      <c r="F121" s="891"/>
      <c r="G121" s="841"/>
    </row>
    <row r="122" spans="1:7" s="907" customFormat="1" ht="69.75" customHeight="1">
      <c r="A122" s="844">
        <v>34</v>
      </c>
      <c r="B122" s="2694" t="s">
        <v>3560</v>
      </c>
      <c r="C122" s="851"/>
      <c r="D122" s="904" t="s">
        <v>977</v>
      </c>
      <c r="E122" s="906"/>
      <c r="F122" s="843"/>
      <c r="G122" s="841"/>
    </row>
    <row r="123" spans="1:7" s="907" customFormat="1" ht="76.5">
      <c r="A123" s="844">
        <v>35</v>
      </c>
      <c r="B123" s="2694" t="s">
        <v>3562</v>
      </c>
      <c r="C123" s="851"/>
      <c r="D123" s="904" t="s">
        <v>977</v>
      </c>
      <c r="E123" s="906"/>
      <c r="F123" s="841"/>
      <c r="G123" s="841"/>
    </row>
    <row r="124" spans="1:7" s="907" customFormat="1">
      <c r="A124" s="844"/>
      <c r="B124" s="851"/>
      <c r="C124" s="851"/>
      <c r="D124" s="904"/>
      <c r="E124" s="906"/>
      <c r="F124" s="841"/>
      <c r="G124" s="841"/>
    </row>
    <row r="125" spans="1:7" s="838" customFormat="1" ht="13.5" thickBot="1">
      <c r="A125" s="691" t="s">
        <v>3456</v>
      </c>
      <c r="B125" s="770" t="s">
        <v>3624</v>
      </c>
      <c r="C125" s="771" t="s">
        <v>2978</v>
      </c>
      <c r="D125" s="771"/>
      <c r="E125" s="855"/>
      <c r="F125" s="856"/>
      <c r="G125" s="856">
        <f>+SUM(G18:G124)</f>
        <v>0</v>
      </c>
    </row>
    <row r="126" spans="1:7" s="838" customFormat="1" ht="13.5" thickTop="1">
      <c r="A126" s="844"/>
      <c r="B126" s="859"/>
      <c r="C126" s="859"/>
      <c r="E126" s="839"/>
      <c r="F126" s="843"/>
      <c r="G126" s="843"/>
    </row>
    <row r="127" spans="1:7" s="838" customFormat="1">
      <c r="A127" s="844"/>
      <c r="B127" s="859"/>
      <c r="C127" s="859"/>
      <c r="E127" s="839"/>
      <c r="F127" s="843"/>
      <c r="G127" s="843"/>
    </row>
    <row r="128" spans="1:7">
      <c r="A128" s="844"/>
      <c r="B128" s="833"/>
      <c r="C128" s="833"/>
      <c r="D128" s="838"/>
      <c r="E128" s="839"/>
      <c r="F128" s="843"/>
      <c r="G128" s="843"/>
    </row>
    <row r="129" spans="1:7" s="868" customFormat="1" ht="218.25" customHeight="1">
      <c r="A129" s="844"/>
      <c r="B129" s="833"/>
      <c r="C129" s="833"/>
      <c r="D129" s="838"/>
      <c r="E129" s="839"/>
      <c r="F129" s="843"/>
      <c r="G129" s="843"/>
    </row>
    <row r="130" spans="1:7" s="868" customFormat="1" ht="408.4" customHeight="1">
      <c r="A130" s="844"/>
      <c r="B130" s="833"/>
      <c r="C130" s="833"/>
      <c r="D130" s="838"/>
      <c r="E130" s="839"/>
      <c r="F130" s="843"/>
      <c r="G130" s="843"/>
    </row>
    <row r="131" spans="1:7" s="868" customFormat="1" ht="292.14999999999998" customHeight="1">
      <c r="A131" s="844"/>
      <c r="B131" s="833"/>
      <c r="C131" s="833"/>
      <c r="D131" s="838"/>
      <c r="E131" s="839"/>
      <c r="F131" s="843"/>
      <c r="G131" s="843"/>
    </row>
    <row r="132" spans="1:7" s="868" customFormat="1">
      <c r="A132" s="844"/>
      <c r="B132" s="833"/>
      <c r="C132" s="833"/>
      <c r="D132" s="838"/>
      <c r="E132" s="839"/>
      <c r="F132" s="843"/>
      <c r="G132" s="843"/>
    </row>
    <row r="133" spans="1:7" s="868" customFormat="1">
      <c r="A133" s="844"/>
      <c r="B133" s="833"/>
      <c r="C133" s="833"/>
      <c r="D133" s="838"/>
      <c r="E133" s="839"/>
      <c r="F133" s="843"/>
      <c r="G133" s="843"/>
    </row>
    <row r="134" spans="1:7" s="868" customFormat="1">
      <c r="A134" s="844"/>
      <c r="B134" s="833"/>
      <c r="C134" s="833"/>
      <c r="D134" s="838"/>
      <c r="E134" s="839"/>
      <c r="F134" s="843"/>
      <c r="G134" s="843"/>
    </row>
    <row r="135" spans="1:7" s="868" customFormat="1" ht="39.4" customHeight="1">
      <c r="A135" s="844"/>
      <c r="B135" s="833"/>
      <c r="C135" s="833"/>
      <c r="D135" s="838"/>
      <c r="E135" s="839"/>
      <c r="F135" s="843"/>
      <c r="G135" s="843"/>
    </row>
    <row r="136" spans="1:7" s="868" customFormat="1" ht="41.65" customHeight="1">
      <c r="A136" s="844"/>
      <c r="B136" s="833"/>
      <c r="C136" s="833"/>
      <c r="D136" s="838"/>
      <c r="E136" s="839"/>
      <c r="F136" s="843"/>
      <c r="G136" s="843"/>
    </row>
    <row r="137" spans="1:7" s="868" customFormat="1" ht="41.65" customHeight="1">
      <c r="A137" s="844"/>
      <c r="B137" s="833"/>
      <c r="C137" s="833"/>
      <c r="D137" s="838"/>
      <c r="E137" s="839"/>
      <c r="F137" s="843"/>
      <c r="G137" s="843"/>
    </row>
    <row r="138" spans="1:7" s="868" customFormat="1" ht="101.65" customHeight="1">
      <c r="A138" s="844"/>
      <c r="B138" s="833"/>
      <c r="C138" s="833"/>
      <c r="D138" s="838"/>
      <c r="E138" s="839"/>
      <c r="F138" s="843"/>
      <c r="G138" s="843"/>
    </row>
    <row r="139" spans="1:7" s="868" customFormat="1" ht="250.9" customHeight="1">
      <c r="A139" s="844"/>
      <c r="B139" s="833"/>
      <c r="C139" s="833"/>
      <c r="D139" s="838"/>
      <c r="E139" s="839"/>
      <c r="F139" s="843"/>
      <c r="G139" s="843"/>
    </row>
    <row r="140" spans="1:7" s="868" customFormat="1">
      <c r="A140" s="844"/>
      <c r="B140" s="833"/>
      <c r="C140" s="833"/>
      <c r="D140" s="838"/>
      <c r="E140" s="839"/>
      <c r="F140" s="843"/>
      <c r="G140" s="843"/>
    </row>
    <row r="141" spans="1:7" s="868" customFormat="1" ht="133.9" customHeight="1">
      <c r="A141" s="844"/>
      <c r="B141" s="858"/>
      <c r="C141" s="858"/>
      <c r="D141" s="838"/>
      <c r="E141" s="839"/>
      <c r="F141" s="843"/>
      <c r="G141" s="843"/>
    </row>
    <row r="142" spans="1:7" s="868" customFormat="1" ht="133.9" customHeight="1">
      <c r="A142" s="844"/>
      <c r="B142" s="858"/>
      <c r="C142" s="858"/>
      <c r="D142" s="838"/>
      <c r="E142" s="839"/>
      <c r="F142" s="843"/>
      <c r="G142" s="843"/>
    </row>
    <row r="143" spans="1:7" s="868" customFormat="1" ht="234.75" customHeight="1">
      <c r="A143" s="844"/>
      <c r="B143" s="858"/>
      <c r="C143" s="858"/>
      <c r="D143" s="838"/>
      <c r="E143" s="839"/>
      <c r="F143" s="843"/>
      <c r="G143" s="843"/>
    </row>
    <row r="144" spans="1:7" s="868" customFormat="1" ht="35.25" customHeight="1">
      <c r="A144" s="844"/>
      <c r="B144" s="858"/>
      <c r="C144" s="858"/>
      <c r="D144" s="838"/>
      <c r="E144" s="839"/>
      <c r="F144" s="843"/>
      <c r="G144" s="843"/>
    </row>
    <row r="145" spans="1:7" s="868" customFormat="1" ht="33.75" customHeight="1">
      <c r="A145" s="844"/>
      <c r="B145" s="833"/>
      <c r="C145" s="833"/>
      <c r="D145" s="838"/>
      <c r="E145" s="839"/>
      <c r="F145" s="843"/>
      <c r="G145" s="843"/>
    </row>
    <row r="146" spans="1:7" s="868" customFormat="1">
      <c r="A146" s="844"/>
      <c r="B146" s="833"/>
      <c r="C146" s="833"/>
      <c r="D146" s="838"/>
      <c r="E146" s="839"/>
      <c r="F146" s="843"/>
      <c r="G146" s="843"/>
    </row>
    <row r="147" spans="1:7" s="868" customFormat="1">
      <c r="A147" s="844"/>
      <c r="B147" s="833"/>
      <c r="C147" s="833"/>
      <c r="D147" s="838"/>
      <c r="E147" s="839"/>
      <c r="F147" s="843"/>
      <c r="G147" s="843"/>
    </row>
    <row r="148" spans="1:7" s="868" customFormat="1">
      <c r="A148" s="844"/>
      <c r="B148" s="833"/>
      <c r="C148" s="833"/>
      <c r="D148" s="838"/>
      <c r="E148" s="839"/>
      <c r="F148" s="843"/>
      <c r="G148" s="843"/>
    </row>
    <row r="149" spans="1:7" s="868" customFormat="1">
      <c r="A149" s="844"/>
      <c r="B149" s="833"/>
      <c r="C149" s="833"/>
      <c r="D149" s="838"/>
      <c r="E149" s="839"/>
      <c r="F149" s="843"/>
      <c r="G149" s="843"/>
    </row>
    <row r="150" spans="1:7" s="868" customFormat="1">
      <c r="A150" s="844"/>
      <c r="B150" s="833"/>
      <c r="C150" s="833"/>
      <c r="D150" s="838"/>
      <c r="E150" s="839"/>
      <c r="F150" s="843"/>
      <c r="G150" s="843"/>
    </row>
    <row r="151" spans="1:7" s="868" customFormat="1">
      <c r="A151" s="844"/>
      <c r="B151" s="833"/>
      <c r="C151" s="833"/>
      <c r="D151" s="838"/>
      <c r="E151" s="839"/>
      <c r="F151" s="843"/>
      <c r="G151" s="843"/>
    </row>
    <row r="152" spans="1:7" s="868" customFormat="1" ht="397.9" customHeight="1">
      <c r="A152" s="844"/>
      <c r="B152" s="833"/>
      <c r="C152" s="833"/>
      <c r="D152" s="838"/>
      <c r="E152" s="839"/>
      <c r="F152" s="843"/>
      <c r="G152" s="843"/>
    </row>
    <row r="153" spans="1:7" s="868" customFormat="1" ht="408" customHeight="1">
      <c r="A153" s="844"/>
      <c r="B153" s="833"/>
      <c r="C153" s="833"/>
      <c r="D153" s="838"/>
      <c r="E153" s="839"/>
      <c r="F153" s="843"/>
      <c r="G153" s="843"/>
    </row>
    <row r="154" spans="1:7" s="868" customFormat="1">
      <c r="A154" s="844"/>
      <c r="B154" s="858"/>
      <c r="C154" s="858"/>
      <c r="D154" s="838"/>
      <c r="E154" s="839"/>
      <c r="F154" s="843"/>
      <c r="G154" s="843"/>
    </row>
    <row r="155" spans="1:7" s="868" customFormat="1">
      <c r="A155" s="844"/>
      <c r="B155" s="833"/>
      <c r="C155" s="833"/>
      <c r="D155" s="838"/>
      <c r="E155" s="839"/>
      <c r="F155" s="843"/>
      <c r="G155" s="843"/>
    </row>
    <row r="156" spans="1:7">
      <c r="A156" s="844"/>
      <c r="B156" s="859"/>
      <c r="C156" s="859"/>
      <c r="D156" s="838"/>
      <c r="E156" s="839"/>
      <c r="F156" s="843"/>
      <c r="G156" s="843"/>
    </row>
    <row r="157" spans="1:7">
      <c r="A157" s="844"/>
      <c r="B157" s="859"/>
      <c r="C157" s="859"/>
      <c r="D157" s="838"/>
      <c r="E157" s="839"/>
      <c r="F157" s="843"/>
      <c r="G157" s="843"/>
    </row>
    <row r="158" spans="1:7" s="838" customFormat="1" ht="14.25" customHeight="1">
      <c r="A158" s="844"/>
      <c r="E158" s="839"/>
      <c r="F158" s="843"/>
      <c r="G158" s="843"/>
    </row>
    <row r="159" spans="1:7" ht="38.25" customHeight="1">
      <c r="A159" s="844"/>
      <c r="B159" s="2677"/>
      <c r="C159" s="2677"/>
      <c r="D159" s="838"/>
      <c r="E159" s="839"/>
      <c r="F159" s="843"/>
      <c r="G159" s="843"/>
    </row>
    <row r="160" spans="1:7">
      <c r="A160" s="844"/>
      <c r="B160" s="2677"/>
      <c r="C160" s="2677"/>
      <c r="D160" s="838"/>
      <c r="E160" s="839"/>
      <c r="F160" s="843"/>
      <c r="G160" s="843"/>
    </row>
    <row r="161" spans="1:7">
      <c r="A161" s="844"/>
      <c r="B161" s="2677"/>
      <c r="C161" s="2677"/>
      <c r="D161" s="838"/>
      <c r="E161" s="839"/>
      <c r="F161" s="843"/>
      <c r="G161" s="843"/>
    </row>
    <row r="162" spans="1:7">
      <c r="A162" s="844"/>
      <c r="B162" s="2677"/>
      <c r="C162" s="2677"/>
      <c r="D162" s="838"/>
      <c r="E162" s="839"/>
      <c r="F162" s="843"/>
      <c r="G162" s="843"/>
    </row>
    <row r="163" spans="1:7">
      <c r="A163" s="844"/>
      <c r="B163" s="2677"/>
      <c r="C163" s="2677"/>
      <c r="D163" s="838"/>
      <c r="E163" s="839"/>
      <c r="F163" s="843"/>
      <c r="G163" s="843"/>
    </row>
    <row r="164" spans="1:7">
      <c r="A164" s="844"/>
      <c r="B164" s="2677"/>
      <c r="C164" s="2677"/>
      <c r="D164" s="838"/>
      <c r="E164" s="839"/>
      <c r="F164" s="843"/>
      <c r="G164" s="843"/>
    </row>
    <row r="165" spans="1:7">
      <c r="A165" s="844"/>
      <c r="B165" s="2677"/>
      <c r="C165" s="2677"/>
      <c r="D165" s="838"/>
      <c r="E165" s="839"/>
      <c r="F165" s="843"/>
      <c r="G165" s="843"/>
    </row>
    <row r="166" spans="1:7">
      <c r="A166" s="844"/>
      <c r="B166" s="2677"/>
      <c r="C166" s="2677"/>
      <c r="D166" s="838"/>
      <c r="E166" s="839"/>
      <c r="F166" s="843"/>
      <c r="G166" s="843"/>
    </row>
    <row r="167" spans="1:7">
      <c r="A167" s="844"/>
      <c r="B167" s="2677"/>
      <c r="C167" s="2677"/>
      <c r="D167" s="838"/>
      <c r="E167" s="839"/>
      <c r="F167" s="843"/>
      <c r="G167" s="843"/>
    </row>
    <row r="168" spans="1:7">
      <c r="A168" s="844"/>
      <c r="B168" s="2677"/>
      <c r="C168" s="2677"/>
      <c r="D168" s="838"/>
      <c r="E168" s="839"/>
      <c r="F168" s="843"/>
      <c r="G168" s="843"/>
    </row>
    <row r="169" spans="1:7">
      <c r="A169" s="844"/>
      <c r="B169" s="2677"/>
      <c r="C169" s="2677"/>
      <c r="D169" s="838"/>
      <c r="E169" s="839"/>
      <c r="F169" s="843"/>
      <c r="G169" s="843"/>
    </row>
    <row r="170" spans="1:7">
      <c r="A170" s="844"/>
      <c r="B170" s="2677"/>
      <c r="C170" s="2677"/>
      <c r="D170" s="838"/>
      <c r="E170" s="839"/>
      <c r="F170" s="843"/>
      <c r="G170" s="843"/>
    </row>
    <row r="171" spans="1:7">
      <c r="A171" s="844"/>
      <c r="B171" s="2677"/>
      <c r="C171" s="2677"/>
      <c r="D171" s="838"/>
      <c r="E171" s="839"/>
      <c r="F171" s="843"/>
      <c r="G171" s="843"/>
    </row>
    <row r="172" spans="1:7">
      <c r="A172" s="844"/>
      <c r="B172" s="2677"/>
      <c r="C172" s="2677"/>
      <c r="D172" s="838"/>
      <c r="E172" s="839"/>
      <c r="F172" s="843"/>
      <c r="G172" s="843"/>
    </row>
    <row r="173" spans="1:7">
      <c r="A173" s="844"/>
      <c r="B173" s="2677"/>
      <c r="C173" s="2677"/>
      <c r="D173" s="838"/>
      <c r="E173" s="839"/>
      <c r="F173" s="843"/>
      <c r="G173" s="843"/>
    </row>
    <row r="174" spans="1:7">
      <c r="A174" s="844"/>
      <c r="B174" s="2677"/>
      <c r="C174" s="2677"/>
      <c r="D174" s="838"/>
      <c r="E174" s="839"/>
      <c r="F174" s="843"/>
      <c r="G174" s="843"/>
    </row>
    <row r="175" spans="1:7">
      <c r="A175" s="844"/>
      <c r="B175" s="2677"/>
      <c r="C175" s="2677"/>
      <c r="D175" s="838"/>
      <c r="E175" s="839"/>
      <c r="F175" s="843"/>
      <c r="G175" s="843"/>
    </row>
    <row r="176" spans="1:7">
      <c r="A176" s="844"/>
      <c r="B176" s="2677"/>
      <c r="C176" s="2677"/>
      <c r="D176" s="838"/>
      <c r="E176" s="839"/>
      <c r="F176" s="843"/>
      <c r="G176" s="843"/>
    </row>
    <row r="177" spans="1:7">
      <c r="A177" s="844"/>
      <c r="B177" s="2677"/>
      <c r="C177" s="2677"/>
      <c r="D177" s="838"/>
      <c r="E177" s="839"/>
      <c r="F177" s="843"/>
      <c r="G177" s="843"/>
    </row>
    <row r="178" spans="1:7">
      <c r="A178" s="844"/>
      <c r="B178" s="2677"/>
      <c r="C178" s="2677"/>
      <c r="D178" s="838"/>
      <c r="E178" s="839"/>
      <c r="F178" s="843"/>
      <c r="G178" s="843"/>
    </row>
    <row r="179" spans="1:7" ht="34.5" customHeight="1">
      <c r="A179" s="844"/>
      <c r="B179" s="2677"/>
      <c r="C179" s="2677"/>
      <c r="D179" s="838"/>
      <c r="E179" s="839"/>
      <c r="F179" s="843"/>
      <c r="G179" s="843"/>
    </row>
    <row r="180" spans="1:7" ht="33.75" customHeight="1">
      <c r="A180" s="844"/>
      <c r="B180" s="2677"/>
      <c r="C180" s="2677"/>
      <c r="D180" s="838"/>
      <c r="E180" s="839"/>
      <c r="F180" s="843"/>
      <c r="G180" s="843"/>
    </row>
    <row r="181" spans="1:7" ht="24" customHeight="1">
      <c r="A181" s="844"/>
      <c r="B181" s="2677"/>
      <c r="C181" s="2677"/>
      <c r="D181" s="838"/>
      <c r="E181" s="839"/>
      <c r="F181" s="843"/>
      <c r="G181" s="843"/>
    </row>
    <row r="182" spans="1:7">
      <c r="A182" s="844"/>
      <c r="B182" s="2677"/>
      <c r="C182" s="2677"/>
      <c r="D182" s="838"/>
      <c r="E182" s="839"/>
      <c r="F182" s="843"/>
      <c r="G182" s="843"/>
    </row>
    <row r="183" spans="1:7">
      <c r="A183" s="844"/>
      <c r="B183" s="2677"/>
      <c r="C183" s="2677"/>
      <c r="D183" s="838"/>
      <c r="E183" s="839"/>
      <c r="F183" s="843"/>
      <c r="G183" s="843"/>
    </row>
    <row r="184" spans="1:7">
      <c r="A184" s="844"/>
      <c r="B184" s="2677"/>
      <c r="C184" s="2677"/>
      <c r="D184" s="838"/>
      <c r="E184" s="839"/>
      <c r="F184" s="843"/>
      <c r="G184" s="843"/>
    </row>
    <row r="185" spans="1:7">
      <c r="A185" s="844"/>
      <c r="B185" s="2677"/>
      <c r="C185" s="2677"/>
      <c r="D185" s="838"/>
      <c r="E185" s="839"/>
      <c r="F185" s="843"/>
      <c r="G185" s="843"/>
    </row>
    <row r="186" spans="1:7">
      <c r="A186" s="844"/>
      <c r="B186" s="2677"/>
      <c r="C186" s="2677"/>
      <c r="D186" s="838"/>
      <c r="E186" s="839"/>
      <c r="F186" s="843"/>
      <c r="G186" s="843"/>
    </row>
    <row r="187" spans="1:7">
      <c r="A187" s="844"/>
      <c r="B187" s="2677"/>
      <c r="C187" s="2677"/>
      <c r="D187" s="838"/>
      <c r="E187" s="839"/>
      <c r="F187" s="843"/>
      <c r="G187" s="843"/>
    </row>
    <row r="188" spans="1:7">
      <c r="A188" s="844"/>
      <c r="D188" s="838"/>
      <c r="E188" s="839"/>
    </row>
    <row r="189" spans="1:7">
      <c r="A189" s="844"/>
      <c r="B189" s="838"/>
      <c r="C189" s="838"/>
      <c r="D189" s="838"/>
      <c r="E189" s="839"/>
      <c r="F189" s="843"/>
      <c r="G189" s="843"/>
    </row>
    <row r="190" spans="1:7" s="873" customFormat="1">
      <c r="A190" s="844"/>
      <c r="B190" s="826"/>
      <c r="C190" s="826"/>
      <c r="D190" s="838"/>
      <c r="E190" s="839"/>
      <c r="F190" s="890"/>
      <c r="G190" s="890"/>
    </row>
    <row r="191" spans="1:7" s="873" customFormat="1">
      <c r="A191" s="844"/>
      <c r="B191" s="826"/>
      <c r="C191" s="826"/>
      <c r="D191" s="838"/>
      <c r="E191" s="839"/>
      <c r="F191" s="890"/>
      <c r="G191" s="890"/>
    </row>
    <row r="192" spans="1:7" s="873" customFormat="1">
      <c r="A192" s="844"/>
      <c r="B192" s="826"/>
      <c r="C192" s="826"/>
      <c r="D192" s="838"/>
      <c r="E192" s="839"/>
      <c r="F192" s="890"/>
      <c r="G192" s="890"/>
    </row>
    <row r="193" spans="1:7" s="838" customFormat="1" ht="75.75" customHeight="1">
      <c r="A193" s="844"/>
      <c r="B193" s="848"/>
      <c r="C193" s="848"/>
      <c r="E193" s="839"/>
      <c r="F193" s="843"/>
      <c r="G193" s="843"/>
    </row>
    <row r="194" spans="1:7" s="838" customFormat="1" ht="84" customHeight="1">
      <c r="A194" s="844"/>
      <c r="B194" s="848"/>
      <c r="C194" s="848"/>
      <c r="E194" s="839"/>
      <c r="F194" s="843"/>
      <c r="G194" s="843"/>
    </row>
    <row r="195" spans="1:7" s="838" customFormat="1" ht="66.75" customHeight="1">
      <c r="A195" s="829"/>
      <c r="B195" s="848"/>
      <c r="C195" s="848"/>
      <c r="E195" s="839"/>
      <c r="F195" s="843"/>
      <c r="G195" s="843"/>
    </row>
    <row r="196" spans="1:7" s="838" customFormat="1" ht="92.25" customHeight="1">
      <c r="A196" s="829"/>
      <c r="B196" s="848"/>
      <c r="C196" s="848"/>
      <c r="E196" s="839"/>
      <c r="F196" s="843"/>
      <c r="G196" s="843"/>
    </row>
    <row r="197" spans="1:7" s="838" customFormat="1" ht="23.25" customHeight="1">
      <c r="A197" s="829"/>
      <c r="B197" s="848"/>
      <c r="C197" s="848"/>
      <c r="E197" s="839"/>
      <c r="F197" s="843"/>
      <c r="G197" s="843"/>
    </row>
    <row r="198" spans="1:7" s="838" customFormat="1" ht="20.25" customHeight="1">
      <c r="A198" s="829"/>
      <c r="B198" s="848"/>
      <c r="C198" s="848"/>
      <c r="E198" s="839"/>
      <c r="F198" s="843"/>
      <c r="G198" s="843"/>
    </row>
    <row r="199" spans="1:7" s="838" customFormat="1" ht="18" customHeight="1">
      <c r="A199" s="829"/>
      <c r="B199" s="848"/>
      <c r="C199" s="848"/>
      <c r="E199" s="839"/>
      <c r="F199" s="843"/>
      <c r="G199" s="843"/>
    </row>
    <row r="200" spans="1:7" s="838" customFormat="1" ht="18.75" customHeight="1">
      <c r="A200" s="829"/>
      <c r="B200" s="848"/>
      <c r="C200" s="848"/>
      <c r="E200" s="839"/>
      <c r="F200" s="843"/>
      <c r="G200" s="843"/>
    </row>
    <row r="201" spans="1:7" s="838" customFormat="1" ht="20.25" customHeight="1">
      <c r="A201" s="829"/>
      <c r="B201" s="848"/>
      <c r="C201" s="848"/>
      <c r="E201" s="839"/>
      <c r="F201" s="843"/>
      <c r="G201" s="843"/>
    </row>
    <row r="202" spans="1:7" s="838" customFormat="1" ht="71.25" customHeight="1">
      <c r="A202" s="829"/>
      <c r="B202" s="848"/>
      <c r="C202" s="848"/>
      <c r="E202" s="839"/>
      <c r="F202" s="843"/>
      <c r="G202" s="843"/>
    </row>
    <row r="203" spans="1:7" s="838" customFormat="1" ht="45" customHeight="1">
      <c r="A203" s="829"/>
      <c r="B203" s="848"/>
      <c r="C203" s="848"/>
      <c r="E203" s="839"/>
      <c r="F203" s="843"/>
      <c r="G203" s="843"/>
    </row>
    <row r="204" spans="1:7" s="838" customFormat="1" ht="32.25" customHeight="1">
      <c r="A204" s="829"/>
      <c r="B204" s="833"/>
      <c r="C204" s="833"/>
      <c r="E204" s="839"/>
      <c r="F204" s="843"/>
      <c r="G204" s="843"/>
    </row>
    <row r="205" spans="1:7" s="838" customFormat="1">
      <c r="A205" s="829"/>
      <c r="B205" s="833"/>
      <c r="C205" s="833"/>
      <c r="E205" s="839"/>
      <c r="F205" s="843"/>
      <c r="G205" s="843"/>
    </row>
    <row r="207" spans="1:7">
      <c r="A207" s="829"/>
      <c r="B207" s="838"/>
      <c r="C207" s="838"/>
      <c r="D207" s="838"/>
      <c r="E207" s="839"/>
      <c r="F207" s="843"/>
      <c r="G207" s="843"/>
    </row>
  </sheetData>
  <sheetProtection formatRows="0"/>
  <mergeCells count="2">
    <mergeCell ref="B15:C15"/>
    <mergeCell ref="B18:C18"/>
  </mergeCells>
  <pageMargins left="0.7" right="0.7" top="0.75" bottom="0.75" header="0.3" footer="0.3"/>
  <pageSetup paperSize="9" scale="58" fitToHeight="0" orientation="portrait"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rowBreaks count="1" manualBreakCount="1">
    <brk id="78" max="6"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I74"/>
  <sheetViews>
    <sheetView view="pageBreakPreview" zoomScale="90" zoomScaleNormal="100" zoomScaleSheetLayoutView="90" zoomScalePageLayoutView="50" workbookViewId="0">
      <selection activeCell="A2" sqref="A1:A2"/>
    </sheetView>
  </sheetViews>
  <sheetFormatPr defaultColWidth="9.140625" defaultRowHeight="12.75"/>
  <cols>
    <col min="1" max="1" width="12.7109375" style="861" customWidth="1"/>
    <col min="2" max="2" width="70.7109375" style="862" customWidth="1"/>
    <col min="3" max="3" width="13.7109375" style="862" customWidth="1"/>
    <col min="4" max="4" width="6.7109375" style="863" customWidth="1"/>
    <col min="5" max="5" width="11.140625" style="864" customWidth="1"/>
    <col min="6" max="6" width="16.28515625" style="865" customWidth="1"/>
    <col min="7" max="7" width="16.7109375" style="865" customWidth="1"/>
    <col min="8" max="8" width="12.28515625" style="787" customWidth="1"/>
    <col min="9" max="16384" width="9.140625" style="787"/>
  </cols>
  <sheetData>
    <row r="1" spans="1:8">
      <c r="A1" s="666" t="s">
        <v>8</v>
      </c>
      <c r="B1" s="667" t="s">
        <v>9</v>
      </c>
      <c r="C1" s="667"/>
      <c r="D1" s="715"/>
      <c r="E1" s="866"/>
      <c r="F1" s="867"/>
      <c r="G1" s="867"/>
      <c r="H1" s="786"/>
    </row>
    <row r="2" spans="1:8">
      <c r="A2" s="671" t="s">
        <v>130</v>
      </c>
      <c r="B2" s="359" t="str">
        <f>'NASLOVNA STRAN'!$C$30</f>
        <v>Gradnja stanovanjske soseske Dečkovo naselje - DN 10</v>
      </c>
      <c r="C2" s="667"/>
      <c r="D2" s="715"/>
      <c r="E2" s="866"/>
      <c r="F2" s="867"/>
      <c r="G2" s="867"/>
      <c r="H2" s="786"/>
    </row>
    <row r="3" spans="1:8">
      <c r="A3" s="666" t="s">
        <v>131</v>
      </c>
      <c r="B3" s="442">
        <f>'NASLOVNA STRAN'!$C$13</f>
        <v>0</v>
      </c>
      <c r="C3" s="667"/>
      <c r="D3" s="715"/>
      <c r="E3" s="866"/>
      <c r="F3" s="867"/>
      <c r="G3" s="867"/>
      <c r="H3" s="786"/>
    </row>
    <row r="4" spans="1:8">
      <c r="A4" s="666"/>
      <c r="B4" s="667"/>
      <c r="C4" s="667"/>
      <c r="D4" s="715"/>
      <c r="E4" s="866"/>
      <c r="F4" s="867"/>
      <c r="G4" s="867"/>
      <c r="H4" s="786"/>
    </row>
    <row r="5" spans="1:8">
      <c r="A5" s="213" t="s">
        <v>122</v>
      </c>
      <c r="B5" s="214" t="s">
        <v>3446</v>
      </c>
      <c r="C5" s="214"/>
      <c r="D5" s="215"/>
      <c r="E5" s="870"/>
      <c r="F5" s="871"/>
      <c r="G5" s="871"/>
      <c r="H5" s="786"/>
    </row>
    <row r="6" spans="1:8">
      <c r="A6" s="666"/>
      <c r="B6" s="667"/>
      <c r="C6" s="667"/>
      <c r="D6" s="715"/>
      <c r="E6" s="866"/>
      <c r="F6" s="872"/>
      <c r="G6" s="872"/>
      <c r="H6" s="786"/>
    </row>
    <row r="7" spans="1:8">
      <c r="A7" s="213" t="s">
        <v>126</v>
      </c>
      <c r="B7" s="214" t="s">
        <v>3701</v>
      </c>
      <c r="C7" s="214"/>
      <c r="D7" s="215"/>
      <c r="E7" s="870"/>
      <c r="F7" s="871"/>
      <c r="G7" s="871"/>
      <c r="H7" s="786"/>
    </row>
    <row r="8" spans="1:8">
      <c r="A8" s="666"/>
      <c r="B8" s="667"/>
      <c r="C8" s="667"/>
      <c r="D8" s="715"/>
      <c r="E8" s="866"/>
      <c r="F8" s="867"/>
      <c r="G8" s="867"/>
    </row>
    <row r="9" spans="1:8">
      <c r="A9" s="666"/>
      <c r="B9" s="667"/>
      <c r="C9" s="667"/>
      <c r="D9" s="715"/>
      <c r="E9" s="866"/>
      <c r="F9" s="867"/>
      <c r="G9" s="867"/>
    </row>
    <row r="10" spans="1:8" ht="25.5">
      <c r="A10" s="718" t="s">
        <v>132</v>
      </c>
      <c r="B10" s="719" t="s">
        <v>133</v>
      </c>
      <c r="C10" s="720" t="s">
        <v>134</v>
      </c>
      <c r="D10" s="203" t="s">
        <v>140</v>
      </c>
      <c r="E10" s="874" t="s">
        <v>136</v>
      </c>
      <c r="F10" s="875" t="s">
        <v>237</v>
      </c>
      <c r="G10" s="875" t="s">
        <v>238</v>
      </c>
    </row>
    <row r="11" spans="1:8" s="908" customFormat="1">
      <c r="A11" s="667"/>
      <c r="B11" s="667"/>
      <c r="C11" s="667"/>
      <c r="D11" s="715"/>
      <c r="E11" s="876"/>
      <c r="F11" s="877"/>
      <c r="G11" s="877"/>
    </row>
    <row r="12" spans="1:8" s="908" customFormat="1">
      <c r="A12" s="723" t="s">
        <v>3457</v>
      </c>
      <c r="B12" s="724" t="s">
        <v>3448</v>
      </c>
      <c r="C12" s="724"/>
      <c r="D12" s="725"/>
      <c r="E12" s="878"/>
      <c r="F12" s="879"/>
      <c r="G12" s="879"/>
    </row>
    <row r="13" spans="1:8" s="908" customFormat="1">
      <c r="A13" s="728"/>
      <c r="B13" s="729"/>
      <c r="C13" s="729"/>
      <c r="D13" s="730"/>
      <c r="E13" s="880"/>
      <c r="F13" s="881"/>
      <c r="G13" s="881"/>
    </row>
    <row r="14" spans="1:8" s="908" customFormat="1" ht="13.5" thickBot="1">
      <c r="A14" s="882"/>
      <c r="B14" s="883" t="s">
        <v>3702</v>
      </c>
      <c r="C14" s="734"/>
      <c r="D14" s="735"/>
      <c r="E14" s="884"/>
      <c r="F14" s="885"/>
      <c r="G14" s="886"/>
    </row>
    <row r="15" spans="1:8" s="908" customFormat="1" ht="13.15" customHeight="1">
      <c r="A15" s="698"/>
      <c r="B15" s="3125" t="s">
        <v>3461</v>
      </c>
      <c r="C15" s="3129"/>
      <c r="D15" s="700"/>
      <c r="E15" s="887"/>
      <c r="F15" s="888"/>
      <c r="G15" s="888"/>
    </row>
    <row r="16" spans="1:8" s="908" customFormat="1">
      <c r="A16" s="698"/>
      <c r="B16" s="302"/>
      <c r="C16" s="697"/>
      <c r="D16" s="700"/>
      <c r="E16" s="887"/>
      <c r="F16" s="888"/>
      <c r="G16" s="888"/>
    </row>
    <row r="17" spans="1:7" s="908" customFormat="1">
      <c r="A17" s="698"/>
      <c r="B17" s="739" t="s">
        <v>2299</v>
      </c>
      <c r="C17" s="740"/>
      <c r="D17" s="700"/>
      <c r="E17" s="887"/>
      <c r="F17" s="888"/>
      <c r="G17" s="888"/>
    </row>
    <row r="18" spans="1:7" s="908" customFormat="1" ht="13.15" customHeight="1">
      <c r="A18" s="698"/>
      <c r="B18" s="2966" t="s">
        <v>3565</v>
      </c>
      <c r="C18" s="2967"/>
      <c r="D18" s="700"/>
      <c r="E18" s="887"/>
      <c r="F18" s="888"/>
      <c r="G18" s="888"/>
    </row>
    <row r="19" spans="1:7" s="908" customFormat="1">
      <c r="A19" s="822"/>
      <c r="B19" s="859"/>
      <c r="C19" s="859"/>
      <c r="D19" s="795"/>
      <c r="E19" s="830"/>
      <c r="F19" s="831"/>
      <c r="G19" s="831"/>
    </row>
    <row r="20" spans="1:7" ht="38.25">
      <c r="A20" s="761" t="s">
        <v>3703</v>
      </c>
      <c r="B20" s="852" t="s">
        <v>3704</v>
      </c>
      <c r="C20" s="852"/>
      <c r="D20" s="795" t="s">
        <v>210</v>
      </c>
      <c r="E20" s="830">
        <v>1</v>
      </c>
      <c r="F20" s="2507"/>
      <c r="G20" s="836">
        <f>E20*F20</f>
        <v>0</v>
      </c>
    </row>
    <row r="21" spans="1:7">
      <c r="A21" s="844"/>
      <c r="B21" s="852"/>
      <c r="C21" s="852"/>
      <c r="D21" s="795"/>
      <c r="E21" s="830"/>
      <c r="F21" s="2506"/>
      <c r="G21" s="836"/>
    </row>
    <row r="22" spans="1:7">
      <c r="A22" s="761" t="s">
        <v>3705</v>
      </c>
      <c r="B22" s="852" t="s">
        <v>3706</v>
      </c>
      <c r="C22" s="852"/>
      <c r="D22" s="795" t="s">
        <v>210</v>
      </c>
      <c r="E22" s="830">
        <v>2</v>
      </c>
      <c r="F22" s="2507"/>
      <c r="G22" s="836">
        <f t="shared" ref="G22:G66" si="0">E22*F22</f>
        <v>0</v>
      </c>
    </row>
    <row r="23" spans="1:7">
      <c r="A23" s="844"/>
      <c r="B23" s="852"/>
      <c r="C23" s="852"/>
      <c r="D23" s="795"/>
      <c r="E23" s="830"/>
      <c r="F23" s="2506"/>
      <c r="G23" s="836"/>
    </row>
    <row r="24" spans="1:7" ht="25.5">
      <c r="A24" s="761" t="s">
        <v>3707</v>
      </c>
      <c r="B24" s="852" t="s">
        <v>3708</v>
      </c>
      <c r="C24" s="852"/>
      <c r="D24" s="795" t="s">
        <v>210</v>
      </c>
      <c r="E24" s="830">
        <v>1</v>
      </c>
      <c r="F24" s="2507"/>
      <c r="G24" s="836">
        <f t="shared" si="0"/>
        <v>0</v>
      </c>
    </row>
    <row r="25" spans="1:7">
      <c r="A25" s="844"/>
      <c r="B25" s="852"/>
      <c r="C25" s="852"/>
      <c r="D25" s="795"/>
      <c r="E25" s="830"/>
      <c r="F25" s="2506"/>
      <c r="G25" s="836"/>
    </row>
    <row r="26" spans="1:7">
      <c r="A26" s="761" t="s">
        <v>3709</v>
      </c>
      <c r="B26" s="852" t="s">
        <v>3710</v>
      </c>
      <c r="C26" s="852"/>
      <c r="D26" s="795" t="s">
        <v>210</v>
      </c>
      <c r="E26" s="830">
        <v>1</v>
      </c>
      <c r="F26" s="2507"/>
      <c r="G26" s="836">
        <f t="shared" si="0"/>
        <v>0</v>
      </c>
    </row>
    <row r="27" spans="1:7">
      <c r="A27" s="844"/>
      <c r="B27" s="852"/>
      <c r="C27" s="852"/>
      <c r="D27" s="795"/>
      <c r="E27" s="830"/>
      <c r="F27" s="2506"/>
      <c r="G27" s="836"/>
    </row>
    <row r="28" spans="1:7" ht="25.5">
      <c r="A28" s="245" t="s">
        <v>3711</v>
      </c>
      <c r="B28" s="852" t="s">
        <v>3712</v>
      </c>
      <c r="C28" s="852"/>
      <c r="D28" s="795" t="s">
        <v>210</v>
      </c>
      <c r="E28" s="830">
        <v>1</v>
      </c>
      <c r="F28" s="2507"/>
      <c r="G28" s="836">
        <f t="shared" si="0"/>
        <v>0</v>
      </c>
    </row>
    <row r="29" spans="1:7">
      <c r="A29" s="844"/>
      <c r="B29" s="852"/>
      <c r="C29" s="852"/>
      <c r="D29" s="795"/>
      <c r="E29" s="830"/>
      <c r="F29" s="2506"/>
      <c r="G29" s="836"/>
    </row>
    <row r="30" spans="1:7">
      <c r="A30" s="245" t="s">
        <v>3713</v>
      </c>
      <c r="B30" s="852" t="s">
        <v>3714</v>
      </c>
      <c r="C30" s="852"/>
      <c r="D30" s="795" t="s">
        <v>210</v>
      </c>
      <c r="E30" s="830">
        <v>1</v>
      </c>
      <c r="F30" s="2507"/>
      <c r="G30" s="836">
        <f t="shared" si="0"/>
        <v>0</v>
      </c>
    </row>
    <row r="31" spans="1:7">
      <c r="A31" s="844"/>
      <c r="B31" s="852"/>
      <c r="C31" s="852"/>
      <c r="D31" s="795"/>
      <c r="E31" s="830"/>
      <c r="F31" s="2506"/>
      <c r="G31" s="836"/>
    </row>
    <row r="32" spans="1:7" ht="25.5">
      <c r="A32" s="245" t="s">
        <v>3715</v>
      </c>
      <c r="B32" s="852" t="s">
        <v>3716</v>
      </c>
      <c r="C32" s="852"/>
      <c r="D32" s="795" t="s">
        <v>3514</v>
      </c>
      <c r="E32" s="860">
        <v>8</v>
      </c>
      <c r="F32" s="2507"/>
      <c r="G32" s="836">
        <f t="shared" si="0"/>
        <v>0</v>
      </c>
    </row>
    <row r="33" spans="1:8">
      <c r="A33" s="844"/>
      <c r="B33" s="852"/>
      <c r="C33" s="852"/>
      <c r="D33" s="795"/>
      <c r="E33" s="860"/>
      <c r="F33" s="2506"/>
      <c r="G33" s="836"/>
    </row>
    <row r="34" spans="1:8" ht="25.5">
      <c r="A34" s="245" t="s">
        <v>3717</v>
      </c>
      <c r="B34" s="852" t="s">
        <v>3718</v>
      </c>
      <c r="C34" s="852"/>
      <c r="D34" s="795" t="s">
        <v>3514</v>
      </c>
      <c r="E34" s="860">
        <v>8</v>
      </c>
      <c r="F34" s="2507"/>
      <c r="G34" s="836">
        <f t="shared" si="0"/>
        <v>0</v>
      </c>
    </row>
    <row r="35" spans="1:8">
      <c r="A35" s="747"/>
      <c r="B35" s="852"/>
      <c r="C35" s="852"/>
      <c r="D35" s="795"/>
      <c r="E35" s="860"/>
      <c r="F35" s="2506"/>
      <c r="G35" s="836"/>
    </row>
    <row r="36" spans="1:8" s="795" customFormat="1" ht="25.5">
      <c r="A36" s="245" t="s">
        <v>3719</v>
      </c>
      <c r="B36" s="852" t="s">
        <v>3720</v>
      </c>
      <c r="C36" s="852"/>
      <c r="D36" s="909" t="s">
        <v>210</v>
      </c>
      <c r="E36" s="910">
        <v>1</v>
      </c>
      <c r="F36" s="2507"/>
      <c r="G36" s="836">
        <f t="shared" si="0"/>
        <v>0</v>
      </c>
      <c r="H36" s="911"/>
    </row>
    <row r="37" spans="1:8" s="795" customFormat="1">
      <c r="A37" s="912"/>
      <c r="B37" s="852"/>
      <c r="C37" s="852"/>
      <c r="D37" s="909"/>
      <c r="E37" s="910"/>
      <c r="F37" s="2506"/>
      <c r="G37" s="836"/>
      <c r="H37" s="911"/>
    </row>
    <row r="38" spans="1:8" s="795" customFormat="1" ht="25.5">
      <c r="A38" s="245" t="s">
        <v>3721</v>
      </c>
      <c r="B38" s="852" t="s">
        <v>3722</v>
      </c>
      <c r="C38" s="852"/>
      <c r="D38" s="909" t="s">
        <v>369</v>
      </c>
      <c r="E38" s="910">
        <v>1</v>
      </c>
      <c r="F38" s="2507"/>
      <c r="G38" s="836">
        <f t="shared" si="0"/>
        <v>0</v>
      </c>
      <c r="H38" s="911"/>
    </row>
    <row r="39" spans="1:8" s="795" customFormat="1">
      <c r="A39" s="747"/>
      <c r="B39" s="852"/>
      <c r="C39" s="852"/>
      <c r="D39" s="909"/>
      <c r="E39" s="910"/>
      <c r="F39" s="2506"/>
      <c r="G39" s="836"/>
      <c r="H39" s="911"/>
    </row>
    <row r="40" spans="1:8" s="795" customFormat="1">
      <c r="A40" s="245" t="s">
        <v>3723</v>
      </c>
      <c r="B40" s="852" t="s">
        <v>3724</v>
      </c>
      <c r="C40" s="852"/>
      <c r="D40" s="909" t="s">
        <v>210</v>
      </c>
      <c r="E40" s="910">
        <v>1</v>
      </c>
      <c r="F40" s="2507"/>
      <c r="G40" s="836">
        <f t="shared" si="0"/>
        <v>0</v>
      </c>
      <c r="H40" s="911"/>
    </row>
    <row r="41" spans="1:8" s="795" customFormat="1">
      <c r="A41" s="79"/>
      <c r="B41" s="852"/>
      <c r="C41" s="852"/>
      <c r="D41" s="909"/>
      <c r="E41" s="910"/>
      <c r="F41" s="2506"/>
      <c r="G41" s="836"/>
      <c r="H41" s="911"/>
    </row>
    <row r="42" spans="1:8" s="795" customFormat="1">
      <c r="A42" s="245" t="s">
        <v>3725</v>
      </c>
      <c r="B42" s="852" t="s">
        <v>3726</v>
      </c>
      <c r="C42" s="852"/>
      <c r="D42" s="909" t="s">
        <v>210</v>
      </c>
      <c r="E42" s="910">
        <v>2</v>
      </c>
      <c r="F42" s="2507"/>
      <c r="G42" s="836">
        <f t="shared" si="0"/>
        <v>0</v>
      </c>
      <c r="H42" s="911"/>
    </row>
    <row r="43" spans="1:8" s="795" customFormat="1">
      <c r="A43" s="79"/>
      <c r="B43" s="852"/>
      <c r="C43" s="852"/>
      <c r="D43" s="909"/>
      <c r="E43" s="910"/>
      <c r="F43" s="2506"/>
      <c r="G43" s="836"/>
      <c r="H43" s="911"/>
    </row>
    <row r="44" spans="1:8" s="795" customFormat="1">
      <c r="A44" s="245" t="s">
        <v>3727</v>
      </c>
      <c r="B44" s="852" t="s">
        <v>3728</v>
      </c>
      <c r="C44" s="852"/>
      <c r="D44" s="909" t="s">
        <v>210</v>
      </c>
      <c r="E44" s="910">
        <v>1</v>
      </c>
      <c r="F44" s="2507"/>
      <c r="G44" s="836">
        <f t="shared" si="0"/>
        <v>0</v>
      </c>
      <c r="H44" s="911"/>
    </row>
    <row r="45" spans="1:8" s="795" customFormat="1">
      <c r="A45" s="747"/>
      <c r="B45" s="852"/>
      <c r="C45" s="852"/>
      <c r="D45" s="909"/>
      <c r="E45" s="910"/>
      <c r="F45" s="2506"/>
      <c r="G45" s="836"/>
      <c r="H45" s="911"/>
    </row>
    <row r="46" spans="1:8" s="795" customFormat="1">
      <c r="A46" s="245" t="s">
        <v>3729</v>
      </c>
      <c r="B46" s="852" t="s">
        <v>3730</v>
      </c>
      <c r="C46" s="852"/>
      <c r="D46" s="909" t="s">
        <v>210</v>
      </c>
      <c r="E46" s="910">
        <v>1</v>
      </c>
      <c r="F46" s="2507"/>
      <c r="G46" s="836">
        <f t="shared" si="0"/>
        <v>0</v>
      </c>
      <c r="H46" s="911"/>
    </row>
    <row r="47" spans="1:8" s="795" customFormat="1">
      <c r="A47" s="79"/>
      <c r="B47" s="852"/>
      <c r="C47" s="852"/>
      <c r="D47" s="909"/>
      <c r="E47" s="910"/>
      <c r="F47" s="2506"/>
      <c r="G47" s="836"/>
      <c r="H47" s="911"/>
    </row>
    <row r="48" spans="1:8" s="796" customFormat="1" ht="38.25">
      <c r="A48" s="245" t="s">
        <v>3731</v>
      </c>
      <c r="B48" s="852" t="s">
        <v>3732</v>
      </c>
      <c r="C48" s="852"/>
      <c r="D48" s="909" t="s">
        <v>369</v>
      </c>
      <c r="E48" s="910">
        <v>1</v>
      </c>
      <c r="F48" s="2515"/>
      <c r="G48" s="913">
        <f t="shared" si="0"/>
        <v>0</v>
      </c>
    </row>
    <row r="49" spans="1:8" s="796" customFormat="1">
      <c r="A49" s="844"/>
      <c r="B49" s="852"/>
      <c r="C49" s="852"/>
      <c r="D49" s="909"/>
      <c r="E49" s="910"/>
      <c r="F49" s="2506"/>
      <c r="G49" s="836"/>
    </row>
    <row r="50" spans="1:8" s="795" customFormat="1" ht="51">
      <c r="A50" s="245" t="s">
        <v>3733</v>
      </c>
      <c r="B50" s="852" t="s">
        <v>3734</v>
      </c>
      <c r="C50" s="852"/>
      <c r="D50" s="852" t="s">
        <v>3514</v>
      </c>
      <c r="E50" s="914">
        <v>2</v>
      </c>
      <c r="F50" s="2507"/>
      <c r="G50" s="836">
        <f t="shared" si="0"/>
        <v>0</v>
      </c>
    </row>
    <row r="51" spans="1:8" s="795" customFormat="1">
      <c r="A51" s="844"/>
      <c r="B51" s="852"/>
      <c r="C51" s="852"/>
      <c r="D51" s="852"/>
      <c r="E51" s="914"/>
      <c r="F51" s="2506"/>
      <c r="G51" s="836"/>
    </row>
    <row r="52" spans="1:8" s="795" customFormat="1" ht="25.5">
      <c r="A52" s="245" t="s">
        <v>3735</v>
      </c>
      <c r="B52" s="852" t="s">
        <v>3736</v>
      </c>
      <c r="C52" s="852"/>
      <c r="D52" s="909" t="s">
        <v>369</v>
      </c>
      <c r="E52" s="910">
        <v>1</v>
      </c>
      <c r="F52" s="2507"/>
      <c r="G52" s="836">
        <f t="shared" si="0"/>
        <v>0</v>
      </c>
      <c r="H52" s="911"/>
    </row>
    <row r="53" spans="1:8" s="795" customFormat="1">
      <c r="A53" s="844"/>
      <c r="B53" s="852"/>
      <c r="C53" s="852"/>
      <c r="D53" s="909"/>
      <c r="E53" s="910"/>
      <c r="F53" s="2506"/>
      <c r="G53" s="836"/>
      <c r="H53" s="911"/>
    </row>
    <row r="54" spans="1:8" s="795" customFormat="1">
      <c r="A54" s="245" t="s">
        <v>3737</v>
      </c>
      <c r="B54" s="852" t="s">
        <v>3738</v>
      </c>
      <c r="C54" s="852"/>
      <c r="D54" s="909" t="s">
        <v>369</v>
      </c>
      <c r="E54" s="910">
        <v>1</v>
      </c>
      <c r="F54" s="2507"/>
      <c r="G54" s="836">
        <f t="shared" si="0"/>
        <v>0</v>
      </c>
      <c r="H54" s="911"/>
    </row>
    <row r="55" spans="1:8" s="795" customFormat="1">
      <c r="A55" s="844"/>
      <c r="B55" s="852"/>
      <c r="C55" s="852"/>
      <c r="D55" s="909"/>
      <c r="E55" s="910"/>
      <c r="F55" s="2506"/>
      <c r="G55" s="836"/>
      <c r="H55" s="911"/>
    </row>
    <row r="56" spans="1:8" s="915" customFormat="1" ht="25.5">
      <c r="A56" s="245" t="s">
        <v>3739</v>
      </c>
      <c r="B56" s="852" t="s">
        <v>3740</v>
      </c>
      <c r="C56" s="852"/>
      <c r="D56" s="909" t="s">
        <v>3514</v>
      </c>
      <c r="E56" s="910">
        <v>8</v>
      </c>
      <c r="F56" s="2507"/>
      <c r="G56" s="836">
        <f t="shared" si="0"/>
        <v>0</v>
      </c>
    </row>
    <row r="57" spans="1:8" s="915" customFormat="1">
      <c r="A57" s="844"/>
      <c r="B57" s="852"/>
      <c r="C57" s="852"/>
      <c r="D57" s="909"/>
      <c r="E57" s="910"/>
      <c r="F57" s="2506"/>
      <c r="G57" s="836"/>
    </row>
    <row r="58" spans="1:8" s="915" customFormat="1" ht="25.5">
      <c r="A58" s="245" t="s">
        <v>3741</v>
      </c>
      <c r="B58" s="852" t="s">
        <v>3742</v>
      </c>
      <c r="C58" s="852"/>
      <c r="D58" s="909" t="s">
        <v>1580</v>
      </c>
      <c r="E58" s="910">
        <v>16</v>
      </c>
      <c r="F58" s="2507"/>
      <c r="G58" s="836">
        <f t="shared" si="0"/>
        <v>0</v>
      </c>
    </row>
    <row r="59" spans="1:8" s="915" customFormat="1">
      <c r="A59" s="844"/>
      <c r="B59" s="852"/>
      <c r="C59" s="852"/>
      <c r="D59" s="909"/>
      <c r="E59" s="910"/>
      <c r="F59" s="2506"/>
      <c r="G59" s="836"/>
    </row>
    <row r="60" spans="1:8" s="915" customFormat="1" ht="25.5">
      <c r="A60" s="245" t="s">
        <v>3743</v>
      </c>
      <c r="B60" s="852" t="s">
        <v>3744</v>
      </c>
      <c r="C60" s="852"/>
      <c r="D60" s="909" t="s">
        <v>1580</v>
      </c>
      <c r="E60" s="910">
        <v>2</v>
      </c>
      <c r="F60" s="2507"/>
      <c r="G60" s="836">
        <f t="shared" si="0"/>
        <v>0</v>
      </c>
    </row>
    <row r="61" spans="1:8" s="915" customFormat="1">
      <c r="A61" s="844"/>
      <c r="B61" s="852"/>
      <c r="C61" s="852"/>
      <c r="D61" s="909"/>
      <c r="E61" s="910"/>
      <c r="F61" s="2506"/>
      <c r="G61" s="836"/>
    </row>
    <row r="62" spans="1:8" s="915" customFormat="1">
      <c r="A62" s="245" t="s">
        <v>3745</v>
      </c>
      <c r="B62" s="852" t="s">
        <v>3746</v>
      </c>
      <c r="C62" s="852"/>
      <c r="D62" s="909" t="s">
        <v>3514</v>
      </c>
      <c r="E62" s="910">
        <v>8</v>
      </c>
      <c r="F62" s="2507"/>
      <c r="G62" s="836">
        <f t="shared" si="0"/>
        <v>0</v>
      </c>
    </row>
    <row r="63" spans="1:8" s="915" customFormat="1">
      <c r="A63" s="844"/>
      <c r="B63" s="852"/>
      <c r="C63" s="852"/>
      <c r="D63" s="909"/>
      <c r="E63" s="910"/>
      <c r="F63" s="2506"/>
      <c r="G63" s="836"/>
    </row>
    <row r="64" spans="1:8" s="915" customFormat="1" ht="25.5">
      <c r="A64" s="245" t="s">
        <v>3747</v>
      </c>
      <c r="B64" s="852" t="s">
        <v>3748</v>
      </c>
      <c r="C64" s="852"/>
      <c r="D64" s="909" t="s">
        <v>1580</v>
      </c>
      <c r="E64" s="910">
        <v>16</v>
      </c>
      <c r="F64" s="2507"/>
      <c r="G64" s="836">
        <f t="shared" si="0"/>
        <v>0</v>
      </c>
    </row>
    <row r="65" spans="1:9" s="915" customFormat="1">
      <c r="A65" s="844"/>
      <c r="B65" s="852"/>
      <c r="C65" s="852"/>
      <c r="D65" s="909"/>
      <c r="E65" s="910"/>
      <c r="F65" s="2506"/>
      <c r="G65" s="836"/>
    </row>
    <row r="66" spans="1:9" s="915" customFormat="1">
      <c r="A66" s="245" t="s">
        <v>3749</v>
      </c>
      <c r="B66" s="852" t="s">
        <v>3750</v>
      </c>
      <c r="C66" s="852"/>
      <c r="D66" s="909" t="s">
        <v>353</v>
      </c>
      <c r="E66" s="910">
        <v>24</v>
      </c>
      <c r="F66" s="2507"/>
      <c r="G66" s="836">
        <f t="shared" si="0"/>
        <v>0</v>
      </c>
    </row>
    <row r="67" spans="1:9" s="915" customFormat="1">
      <c r="A67" s="844"/>
      <c r="B67" s="852"/>
      <c r="C67" s="852"/>
      <c r="D67" s="909"/>
      <c r="E67" s="910"/>
      <c r="F67" s="2506"/>
      <c r="G67" s="836"/>
    </row>
    <row r="68" spans="1:9" s="854" customFormat="1" ht="39.6" customHeight="1">
      <c r="A68" s="79" t="s">
        <v>3751</v>
      </c>
      <c r="B68" s="905" t="s">
        <v>3556</v>
      </c>
      <c r="C68" s="852"/>
      <c r="D68" s="849" t="s">
        <v>977</v>
      </c>
      <c r="E68" s="853"/>
      <c r="F68" s="836"/>
      <c r="G68" s="836"/>
    </row>
    <row r="69" spans="1:9" s="854" customFormat="1" ht="149.44999999999999" customHeight="1">
      <c r="A69" s="79" t="s">
        <v>3752</v>
      </c>
      <c r="B69" s="905" t="s">
        <v>3558</v>
      </c>
      <c r="C69" s="852"/>
      <c r="D69" s="849" t="s">
        <v>977</v>
      </c>
      <c r="E69" s="853"/>
      <c r="F69" s="836"/>
      <c r="G69" s="836"/>
    </row>
    <row r="70" spans="1:9" s="854" customFormat="1" ht="69.599999999999994" customHeight="1">
      <c r="A70" s="79" t="s">
        <v>3753</v>
      </c>
      <c r="B70" s="905" t="s">
        <v>3560</v>
      </c>
      <c r="C70" s="852"/>
      <c r="D70" s="849" t="s">
        <v>977</v>
      </c>
      <c r="E70" s="853"/>
      <c r="F70" s="836"/>
      <c r="G70" s="836"/>
    </row>
    <row r="71" spans="1:9" s="854" customFormat="1" ht="76.5">
      <c r="A71" s="79" t="s">
        <v>3754</v>
      </c>
      <c r="B71" s="905" t="s">
        <v>3562</v>
      </c>
      <c r="C71" s="852"/>
      <c r="D71" s="849" t="s">
        <v>977</v>
      </c>
      <c r="E71" s="853"/>
      <c r="F71" s="836"/>
      <c r="G71" s="836"/>
    </row>
    <row r="72" spans="1:9" s="854" customFormat="1">
      <c r="A72" s="844"/>
      <c r="B72" s="852"/>
      <c r="C72" s="852"/>
      <c r="D72" s="849"/>
      <c r="E72" s="853"/>
      <c r="F72" s="836"/>
      <c r="G72" s="836"/>
    </row>
    <row r="73" spans="1:9" s="917" customFormat="1" ht="29.25" customHeight="1" thickBot="1">
      <c r="A73" s="691" t="s">
        <v>3457</v>
      </c>
      <c r="B73" s="770" t="s">
        <v>3701</v>
      </c>
      <c r="C73" s="771" t="s">
        <v>2978</v>
      </c>
      <c r="D73" s="771"/>
      <c r="E73" s="855"/>
      <c r="F73" s="856"/>
      <c r="G73" s="856">
        <f>+SUM(G20:G72)</f>
        <v>0</v>
      </c>
      <c r="H73" s="916"/>
      <c r="I73" s="795"/>
    </row>
    <row r="74" spans="1:9" s="795" customFormat="1" ht="14.25" customHeight="1" thickTop="1">
      <c r="A74" s="829"/>
      <c r="B74" s="838"/>
      <c r="C74" s="838"/>
      <c r="E74" s="830"/>
      <c r="F74" s="831"/>
      <c r="G74" s="831"/>
    </row>
  </sheetData>
  <sheetProtection formatRows="0"/>
  <mergeCells count="2">
    <mergeCell ref="B15:C15"/>
    <mergeCell ref="B18:C18"/>
  </mergeCells>
  <pageMargins left="0.7" right="0.7" top="0.75" bottom="0.75" header="0.3" footer="0.3"/>
  <pageSetup paperSize="9" scale="60" fitToHeight="0" orientation="portrait"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pageSetUpPr fitToPage="1"/>
  </sheetPr>
  <dimension ref="A1:L492"/>
  <sheetViews>
    <sheetView view="pageBreakPreview" zoomScaleNormal="110" zoomScaleSheetLayoutView="100" zoomScalePageLayoutView="90" workbookViewId="0">
      <selection activeCell="G279" sqref="G279"/>
    </sheetView>
  </sheetViews>
  <sheetFormatPr defaultColWidth="9.140625" defaultRowHeight="12.75"/>
  <cols>
    <col min="1" max="1" width="12.7109375" style="861" customWidth="1"/>
    <col min="2" max="2" width="70.7109375" style="862" customWidth="1"/>
    <col min="3" max="3" width="13.7109375" style="862" customWidth="1"/>
    <col min="4" max="4" width="7.42578125" style="863" customWidth="1"/>
    <col min="5" max="5" width="11.140625" style="945" customWidth="1"/>
    <col min="6" max="6" width="13.7109375" style="865" customWidth="1"/>
    <col min="7" max="7" width="15.7109375" style="946" customWidth="1"/>
    <col min="8" max="8" width="12.28515625" style="787" customWidth="1"/>
    <col min="9" max="16384" width="9.140625" style="787"/>
  </cols>
  <sheetData>
    <row r="1" spans="1:10">
      <c r="A1" s="666" t="s">
        <v>8</v>
      </c>
      <c r="B1" s="667" t="s">
        <v>9</v>
      </c>
      <c r="C1" s="667"/>
      <c r="D1" s="715"/>
      <c r="E1" s="669"/>
      <c r="F1" s="686"/>
      <c r="G1" s="686"/>
      <c r="H1" s="786"/>
    </row>
    <row r="2" spans="1:10">
      <c r="A2" s="671" t="s">
        <v>130</v>
      </c>
      <c r="B2" s="359" t="str">
        <f>'NASLOVNA STRAN'!$C$30</f>
        <v>Gradnja stanovanjske soseske Dečkovo naselje - DN 10</v>
      </c>
      <c r="C2" s="667"/>
      <c r="D2" s="715"/>
      <c r="E2" s="669"/>
      <c r="F2" s="686"/>
      <c r="G2" s="686"/>
      <c r="H2" s="786"/>
    </row>
    <row r="3" spans="1:10">
      <c r="A3" s="666" t="s">
        <v>131</v>
      </c>
      <c r="B3" s="442">
        <f>'NASLOVNA STRAN'!$C$13</f>
        <v>0</v>
      </c>
      <c r="C3" s="667"/>
      <c r="D3" s="715"/>
      <c r="E3" s="669"/>
      <c r="F3" s="686"/>
      <c r="G3" s="686"/>
      <c r="H3" s="786"/>
    </row>
    <row r="4" spans="1:10">
      <c r="A4" s="666"/>
      <c r="B4" s="667"/>
      <c r="C4" s="667"/>
      <c r="D4" s="715"/>
      <c r="E4" s="669"/>
      <c r="F4" s="686"/>
      <c r="G4" s="686"/>
      <c r="H4" s="786"/>
    </row>
    <row r="5" spans="1:10">
      <c r="A5" s="213" t="s">
        <v>122</v>
      </c>
      <c r="B5" s="214" t="s">
        <v>3446</v>
      </c>
      <c r="C5" s="214"/>
      <c r="D5" s="215"/>
      <c r="E5" s="216"/>
      <c r="F5" s="463"/>
      <c r="G5" s="463"/>
      <c r="H5" s="786"/>
    </row>
    <row r="6" spans="1:10">
      <c r="A6" s="666"/>
      <c r="B6" s="667"/>
      <c r="C6" s="667"/>
      <c r="D6" s="715"/>
      <c r="E6" s="716"/>
      <c r="F6" s="675"/>
      <c r="G6" s="675"/>
      <c r="H6" s="786"/>
    </row>
    <row r="7" spans="1:10">
      <c r="A7" s="213" t="s">
        <v>127</v>
      </c>
      <c r="B7" s="214" t="s">
        <v>3755</v>
      </c>
      <c r="C7" s="214"/>
      <c r="D7" s="215"/>
      <c r="E7" s="216"/>
      <c r="F7" s="463"/>
      <c r="G7" s="463"/>
      <c r="H7" s="786"/>
    </row>
    <row r="8" spans="1:10" s="795" customFormat="1">
      <c r="A8" s="666"/>
      <c r="B8" s="667"/>
      <c r="C8" s="667"/>
      <c r="D8" s="715"/>
      <c r="E8" s="669"/>
      <c r="F8" s="686"/>
      <c r="G8" s="686"/>
    </row>
    <row r="9" spans="1:10" s="796" customFormat="1">
      <c r="A9" s="666"/>
      <c r="B9" s="667"/>
      <c r="C9" s="667"/>
      <c r="D9" s="715"/>
      <c r="E9" s="669"/>
      <c r="F9" s="686"/>
      <c r="G9" s="686"/>
    </row>
    <row r="10" spans="1:10" s="796" customFormat="1" ht="25.5">
      <c r="A10" s="718" t="s">
        <v>132</v>
      </c>
      <c r="B10" s="719" t="s">
        <v>133</v>
      </c>
      <c r="C10" s="720" t="s">
        <v>134</v>
      </c>
      <c r="D10" s="203" t="s">
        <v>140</v>
      </c>
      <c r="E10" s="204" t="s">
        <v>136</v>
      </c>
      <c r="F10" s="453" t="s">
        <v>237</v>
      </c>
      <c r="G10" s="453" t="s">
        <v>238</v>
      </c>
    </row>
    <row r="11" spans="1:10" s="795" customFormat="1">
      <c r="A11" s="667"/>
      <c r="B11" s="667"/>
      <c r="C11" s="667"/>
      <c r="D11" s="715"/>
      <c r="E11" s="721"/>
      <c r="F11" s="722"/>
      <c r="G11" s="722"/>
    </row>
    <row r="12" spans="1:10" s="919" customFormat="1">
      <c r="A12" s="723" t="s">
        <v>3458</v>
      </c>
      <c r="B12" s="724" t="s">
        <v>3448</v>
      </c>
      <c r="C12" s="724"/>
      <c r="D12" s="725"/>
      <c r="E12" s="726"/>
      <c r="F12" s="727"/>
      <c r="G12" s="727"/>
      <c r="H12" s="918"/>
      <c r="I12" s="918"/>
      <c r="J12" s="918"/>
    </row>
    <row r="13" spans="1:10" s="920" customFormat="1">
      <c r="A13" s="728"/>
      <c r="B13" s="729"/>
      <c r="C13" s="729"/>
      <c r="D13" s="730"/>
      <c r="E13" s="731"/>
      <c r="F13" s="732"/>
      <c r="G13" s="732"/>
      <c r="H13" s="918"/>
      <c r="I13" s="918"/>
      <c r="J13" s="918"/>
    </row>
    <row r="14" spans="1:10" s="920" customFormat="1" ht="13.5" thickBot="1">
      <c r="A14" s="882"/>
      <c r="B14" s="883" t="s">
        <v>3756</v>
      </c>
      <c r="C14" s="734"/>
      <c r="D14" s="735"/>
      <c r="E14" s="736"/>
      <c r="F14" s="737"/>
      <c r="G14" s="738"/>
      <c r="H14" s="918"/>
      <c r="I14" s="918"/>
      <c r="J14" s="918"/>
    </row>
    <row r="15" spans="1:10" s="920" customFormat="1">
      <c r="A15" s="698"/>
      <c r="B15" s="3125" t="s">
        <v>3461</v>
      </c>
      <c r="C15" s="3129"/>
      <c r="D15" s="700"/>
      <c r="E15" s="699"/>
      <c r="F15" s="160"/>
      <c r="G15" s="160"/>
      <c r="H15" s="918"/>
      <c r="I15" s="918"/>
      <c r="J15" s="918"/>
    </row>
    <row r="16" spans="1:10" s="920" customFormat="1">
      <c r="A16" s="698"/>
      <c r="B16" s="302"/>
      <c r="C16" s="697"/>
      <c r="D16" s="700"/>
      <c r="E16" s="699"/>
      <c r="F16" s="160"/>
      <c r="G16" s="160"/>
      <c r="H16" s="918"/>
      <c r="I16" s="918"/>
      <c r="J16" s="918"/>
    </row>
    <row r="17" spans="1:11" s="920" customFormat="1">
      <c r="A17" s="698"/>
      <c r="B17" s="739" t="s">
        <v>2299</v>
      </c>
      <c r="C17" s="740"/>
      <c r="D17" s="700"/>
      <c r="E17" s="699"/>
      <c r="F17" s="160"/>
      <c r="G17" s="160"/>
      <c r="H17" s="918"/>
      <c r="I17" s="918"/>
      <c r="J17" s="918"/>
    </row>
    <row r="18" spans="1:11" s="920" customFormat="1">
      <c r="A18" s="698"/>
      <c r="B18" s="2966" t="s">
        <v>3565</v>
      </c>
      <c r="C18" s="2967"/>
      <c r="D18" s="700"/>
      <c r="E18" s="699"/>
      <c r="F18" s="160"/>
      <c r="G18" s="160"/>
      <c r="H18" s="918"/>
      <c r="I18" s="918"/>
      <c r="J18" s="918"/>
    </row>
    <row r="19" spans="1:11" s="920" customFormat="1">
      <c r="A19" s="844"/>
      <c r="B19" s="852"/>
      <c r="C19" s="852"/>
      <c r="D19" s="849"/>
      <c r="E19" s="853"/>
      <c r="F19" s="921"/>
      <c r="G19" s="921"/>
      <c r="H19" s="918"/>
      <c r="I19" s="918"/>
      <c r="J19" s="918"/>
    </row>
    <row r="20" spans="1:11" s="920" customFormat="1" ht="25.5">
      <c r="A20" s="761" t="s">
        <v>3757</v>
      </c>
      <c r="B20" s="851" t="s">
        <v>3758</v>
      </c>
      <c r="C20" s="852"/>
      <c r="D20" s="904" t="s">
        <v>369</v>
      </c>
      <c r="E20" s="906">
        <v>1</v>
      </c>
      <c r="F20" s="2516"/>
      <c r="G20" s="841">
        <f>E20*F20</f>
        <v>0</v>
      </c>
      <c r="H20" s="918"/>
      <c r="I20" s="918"/>
      <c r="J20" s="918"/>
      <c r="K20" s="922"/>
    </row>
    <row r="21" spans="1:11" s="920" customFormat="1">
      <c r="A21" s="844"/>
      <c r="B21" s="852" t="s">
        <v>3759</v>
      </c>
      <c r="C21" s="852"/>
      <c r="D21" s="849"/>
      <c r="E21" s="853"/>
      <c r="F21" s="2517"/>
      <c r="G21" s="921"/>
      <c r="H21" s="918"/>
      <c r="I21" s="918"/>
      <c r="J21" s="918"/>
      <c r="K21" s="922"/>
    </row>
    <row r="22" spans="1:11" s="920" customFormat="1">
      <c r="A22" s="844"/>
      <c r="B22" s="852" t="s">
        <v>3760</v>
      </c>
      <c r="C22" s="852"/>
      <c r="D22" s="849"/>
      <c r="E22" s="853"/>
      <c r="F22" s="2517"/>
      <c r="G22" s="921"/>
      <c r="H22" s="918"/>
      <c r="I22" s="918"/>
      <c r="J22" s="918"/>
      <c r="K22" s="922"/>
    </row>
    <row r="23" spans="1:11" s="920" customFormat="1">
      <c r="A23" s="844"/>
      <c r="B23" s="852" t="s">
        <v>3761</v>
      </c>
      <c r="C23" s="852"/>
      <c r="D23" s="849"/>
      <c r="E23" s="853"/>
      <c r="F23" s="2517"/>
      <c r="G23" s="921"/>
      <c r="H23" s="918"/>
      <c r="I23" s="918"/>
      <c r="J23" s="918"/>
      <c r="K23" s="922"/>
    </row>
    <row r="24" spans="1:11" s="920" customFormat="1" ht="15.75">
      <c r="A24" s="844"/>
      <c r="B24" s="852" t="s">
        <v>3762</v>
      </c>
      <c r="C24" s="852"/>
      <c r="D24" s="849"/>
      <c r="E24" s="853"/>
      <c r="F24" s="2517"/>
      <c r="G24" s="921"/>
      <c r="H24" s="918"/>
      <c r="I24" s="918"/>
      <c r="J24" s="918"/>
      <c r="K24" s="922"/>
    </row>
    <row r="25" spans="1:11" s="920" customFormat="1">
      <c r="A25" s="844"/>
      <c r="B25" s="852" t="s">
        <v>3763</v>
      </c>
      <c r="C25" s="852"/>
      <c r="D25" s="849"/>
      <c r="E25" s="860"/>
      <c r="F25" s="2518"/>
      <c r="G25" s="923"/>
      <c r="H25" s="918"/>
      <c r="I25" s="918"/>
      <c r="J25" s="918"/>
      <c r="K25" s="922"/>
    </row>
    <row r="26" spans="1:11" s="920" customFormat="1" ht="15.75">
      <c r="A26" s="844"/>
      <c r="B26" s="852" t="s">
        <v>3764</v>
      </c>
      <c r="C26" s="852"/>
      <c r="D26" s="849"/>
      <c r="E26" s="860"/>
      <c r="F26" s="2518"/>
      <c r="G26" s="923"/>
      <c r="H26" s="918"/>
      <c r="I26" s="918"/>
      <c r="J26" s="918"/>
      <c r="K26" s="922"/>
    </row>
    <row r="27" spans="1:11" s="920" customFormat="1">
      <c r="A27" s="844"/>
      <c r="B27" s="852" t="s">
        <v>3765</v>
      </c>
      <c r="C27" s="852"/>
      <c r="D27" s="849"/>
      <c r="E27" s="860"/>
      <c r="F27" s="2518"/>
      <c r="G27" s="923"/>
      <c r="H27" s="918"/>
      <c r="I27" s="918"/>
      <c r="J27" s="918"/>
      <c r="K27" s="922"/>
    </row>
    <row r="28" spans="1:11" s="920" customFormat="1">
      <c r="A28" s="844"/>
      <c r="B28" s="852" t="s">
        <v>3761</v>
      </c>
      <c r="C28" s="852"/>
      <c r="D28" s="849"/>
      <c r="E28" s="860"/>
      <c r="F28" s="2518"/>
      <c r="G28" s="923"/>
      <c r="H28" s="918"/>
      <c r="I28" s="918"/>
      <c r="J28" s="918"/>
      <c r="K28" s="922"/>
    </row>
    <row r="29" spans="1:11" s="920" customFormat="1" ht="25.5">
      <c r="A29" s="844"/>
      <c r="B29" s="852" t="s">
        <v>3766</v>
      </c>
      <c r="C29" s="852"/>
      <c r="D29" s="849"/>
      <c r="E29" s="860"/>
      <c r="F29" s="2518"/>
      <c r="G29" s="923"/>
      <c r="H29" s="918"/>
      <c r="I29" s="918"/>
      <c r="J29" s="918"/>
      <c r="K29" s="922"/>
    </row>
    <row r="30" spans="1:11" s="920" customFormat="1" ht="41.25">
      <c r="A30" s="844"/>
      <c r="B30" s="852" t="s">
        <v>3767</v>
      </c>
      <c r="C30" s="852"/>
      <c r="D30" s="849"/>
      <c r="E30" s="860"/>
      <c r="F30" s="2518"/>
      <c r="G30" s="923"/>
      <c r="H30" s="918"/>
      <c r="I30" s="918"/>
      <c r="J30" s="918"/>
      <c r="K30" s="922"/>
    </row>
    <row r="31" spans="1:11" s="920" customFormat="1" ht="25.5">
      <c r="A31" s="844"/>
      <c r="B31" s="852" t="s">
        <v>3768</v>
      </c>
      <c r="C31" s="852"/>
      <c r="D31" s="849"/>
      <c r="E31" s="860"/>
      <c r="F31" s="2518"/>
      <c r="G31" s="923"/>
      <c r="H31" s="918"/>
      <c r="I31" s="918"/>
      <c r="J31" s="918"/>
      <c r="K31" s="922"/>
    </row>
    <row r="32" spans="1:11" s="920" customFormat="1">
      <c r="A32" s="844"/>
      <c r="B32" s="852" t="s">
        <v>3769</v>
      </c>
      <c r="C32" s="852"/>
      <c r="D32" s="849"/>
      <c r="E32" s="860"/>
      <c r="F32" s="2518"/>
      <c r="G32" s="923"/>
      <c r="H32" s="918"/>
      <c r="I32" s="918"/>
      <c r="J32" s="918"/>
      <c r="K32" s="922"/>
    </row>
    <row r="33" spans="1:11" s="920" customFormat="1">
      <c r="A33" s="844"/>
      <c r="B33" s="852" t="s">
        <v>3760</v>
      </c>
      <c r="C33" s="852"/>
      <c r="D33" s="849"/>
      <c r="E33" s="860"/>
      <c r="F33" s="2518"/>
      <c r="G33" s="923"/>
      <c r="H33" s="918"/>
      <c r="I33" s="918"/>
      <c r="J33" s="918"/>
      <c r="K33" s="922"/>
    </row>
    <row r="34" spans="1:11" s="920" customFormat="1">
      <c r="A34" s="844"/>
      <c r="B34" s="852" t="s">
        <v>3770</v>
      </c>
      <c r="C34" s="852"/>
      <c r="D34" s="849"/>
      <c r="E34" s="860"/>
      <c r="F34" s="2518"/>
      <c r="G34" s="923"/>
      <c r="H34" s="918"/>
      <c r="I34" s="918"/>
      <c r="J34" s="918"/>
      <c r="K34" s="922"/>
    </row>
    <row r="35" spans="1:11" s="920" customFormat="1" ht="14.25">
      <c r="A35" s="844"/>
      <c r="B35" s="852" t="s">
        <v>3771</v>
      </c>
      <c r="C35" s="852"/>
      <c r="D35" s="849"/>
      <c r="E35" s="860"/>
      <c r="F35" s="2518"/>
      <c r="G35" s="923"/>
      <c r="H35" s="918"/>
      <c r="I35" s="918"/>
      <c r="J35" s="918"/>
      <c r="K35" s="922"/>
    </row>
    <row r="36" spans="1:11" s="920" customFormat="1">
      <c r="A36" s="844"/>
      <c r="B36" s="852" t="s">
        <v>3772</v>
      </c>
      <c r="C36" s="852"/>
      <c r="D36" s="849"/>
      <c r="E36" s="860"/>
      <c r="F36" s="2518"/>
      <c r="G36" s="923"/>
      <c r="H36" s="918"/>
      <c r="I36" s="918"/>
      <c r="J36" s="918"/>
      <c r="K36" s="922"/>
    </row>
    <row r="37" spans="1:11" s="920" customFormat="1" ht="14.25">
      <c r="A37" s="844"/>
      <c r="B37" s="852" t="s">
        <v>3773</v>
      </c>
      <c r="C37" s="852"/>
      <c r="D37" s="849"/>
      <c r="E37" s="860"/>
      <c r="F37" s="2518"/>
      <c r="G37" s="923"/>
      <c r="H37" s="918"/>
      <c r="I37" s="918"/>
      <c r="J37" s="918"/>
      <c r="K37" s="922"/>
    </row>
    <row r="38" spans="1:11" s="920" customFormat="1">
      <c r="A38" s="844"/>
      <c r="B38" s="852" t="s">
        <v>3774</v>
      </c>
      <c r="C38" s="852"/>
      <c r="D38" s="849"/>
      <c r="E38" s="860"/>
      <c r="F38" s="2518"/>
      <c r="G38" s="923"/>
      <c r="H38" s="918"/>
      <c r="I38" s="918"/>
      <c r="J38" s="918"/>
      <c r="K38" s="922"/>
    </row>
    <row r="39" spans="1:11" s="920" customFormat="1">
      <c r="A39" s="844"/>
      <c r="B39" s="852" t="s">
        <v>3775</v>
      </c>
      <c r="C39" s="852"/>
      <c r="D39" s="849"/>
      <c r="E39" s="860"/>
      <c r="F39" s="2518"/>
      <c r="G39" s="923"/>
      <c r="H39" s="918"/>
      <c r="I39" s="918"/>
      <c r="J39" s="918"/>
      <c r="K39" s="922"/>
    </row>
    <row r="40" spans="1:11" s="920" customFormat="1" ht="25.5">
      <c r="A40" s="844"/>
      <c r="B40" s="852" t="s">
        <v>3776</v>
      </c>
      <c r="C40" s="852"/>
      <c r="D40" s="849"/>
      <c r="E40" s="860"/>
      <c r="F40" s="2518"/>
      <c r="G40" s="923"/>
      <c r="H40" s="918"/>
      <c r="I40" s="918"/>
      <c r="J40" s="918"/>
      <c r="K40" s="922"/>
    </row>
    <row r="41" spans="1:11" s="920" customFormat="1">
      <c r="A41" s="844"/>
      <c r="B41" s="852" t="s">
        <v>3777</v>
      </c>
      <c r="C41" s="852"/>
      <c r="D41" s="849"/>
      <c r="E41" s="860"/>
      <c r="F41" s="2518"/>
      <c r="G41" s="923"/>
      <c r="H41" s="918"/>
      <c r="I41" s="918"/>
      <c r="J41" s="918"/>
      <c r="K41" s="922"/>
    </row>
    <row r="42" spans="1:11" s="920" customFormat="1">
      <c r="A42" s="844"/>
      <c r="B42" s="852" t="s">
        <v>3778</v>
      </c>
      <c r="C42" s="852"/>
      <c r="D42" s="849"/>
      <c r="E42" s="860"/>
      <c r="F42" s="2518"/>
      <c r="G42" s="923"/>
      <c r="H42" s="918"/>
      <c r="I42" s="918"/>
      <c r="J42" s="918"/>
      <c r="K42" s="922"/>
    </row>
    <row r="43" spans="1:11" s="920" customFormat="1">
      <c r="A43" s="844"/>
      <c r="B43" s="852" t="s">
        <v>3779</v>
      </c>
      <c r="C43" s="852"/>
      <c r="D43" s="849"/>
      <c r="E43" s="860"/>
      <c r="F43" s="2518"/>
      <c r="G43" s="923"/>
      <c r="H43" s="918"/>
      <c r="I43" s="918"/>
      <c r="J43" s="918"/>
      <c r="K43" s="922"/>
    </row>
    <row r="44" spans="1:11" s="920" customFormat="1">
      <c r="A44" s="844"/>
      <c r="B44" s="852" t="s">
        <v>3780</v>
      </c>
      <c r="C44" s="852"/>
      <c r="D44" s="849"/>
      <c r="E44" s="860"/>
      <c r="F44" s="2518"/>
      <c r="G44" s="923"/>
      <c r="H44" s="918"/>
      <c r="I44" s="918"/>
      <c r="J44" s="918"/>
      <c r="K44" s="922"/>
    </row>
    <row r="45" spans="1:11" s="920" customFormat="1" ht="25.5">
      <c r="A45" s="844"/>
      <c r="B45" s="852" t="s">
        <v>3781</v>
      </c>
      <c r="C45" s="852"/>
      <c r="D45" s="849"/>
      <c r="E45" s="860"/>
      <c r="F45" s="2518"/>
      <c r="G45" s="923"/>
      <c r="H45" s="918"/>
      <c r="I45" s="918"/>
      <c r="J45" s="918"/>
      <c r="K45" s="922"/>
    </row>
    <row r="46" spans="1:11" s="920" customFormat="1" ht="25.5">
      <c r="A46" s="844"/>
      <c r="B46" s="852" t="s">
        <v>3782</v>
      </c>
      <c r="C46" s="852"/>
      <c r="D46" s="849"/>
      <c r="E46" s="860"/>
      <c r="F46" s="2518"/>
      <c r="G46" s="923"/>
      <c r="H46" s="918"/>
      <c r="I46" s="918"/>
      <c r="J46" s="918"/>
      <c r="K46" s="922"/>
    </row>
    <row r="47" spans="1:11" s="920" customFormat="1">
      <c r="A47" s="844"/>
      <c r="B47" s="852" t="s">
        <v>3783</v>
      </c>
      <c r="C47" s="852"/>
      <c r="D47" s="849"/>
      <c r="E47" s="860"/>
      <c r="F47" s="2518"/>
      <c r="G47" s="923"/>
      <c r="H47" s="918"/>
      <c r="I47" s="918"/>
      <c r="J47" s="918"/>
      <c r="K47" s="922"/>
    </row>
    <row r="48" spans="1:11" s="920" customFormat="1">
      <c r="A48" s="844"/>
      <c r="B48" s="924" t="s">
        <v>3784</v>
      </c>
      <c r="C48" s="852"/>
      <c r="D48" s="849"/>
      <c r="E48" s="860"/>
      <c r="F48" s="2518"/>
      <c r="G48" s="923"/>
      <c r="H48" s="918"/>
      <c r="I48" s="918"/>
      <c r="J48" s="918"/>
      <c r="K48" s="922"/>
    </row>
    <row r="49" spans="1:11" s="920" customFormat="1">
      <c r="A49" s="844"/>
      <c r="B49" s="852" t="s">
        <v>3785</v>
      </c>
      <c r="C49" s="852"/>
      <c r="D49" s="849"/>
      <c r="E49" s="860"/>
      <c r="F49" s="2518"/>
      <c r="G49" s="923"/>
      <c r="H49" s="918"/>
      <c r="I49" s="918"/>
      <c r="J49" s="918"/>
      <c r="K49" s="922"/>
    </row>
    <row r="50" spans="1:11" s="920" customFormat="1">
      <c r="A50" s="844"/>
      <c r="B50" s="852" t="s">
        <v>3786</v>
      </c>
      <c r="C50" s="852"/>
      <c r="D50" s="849"/>
      <c r="E50" s="860"/>
      <c r="F50" s="2518"/>
      <c r="G50" s="923"/>
      <c r="H50" s="918"/>
      <c r="I50" s="918"/>
      <c r="J50" s="918"/>
      <c r="K50" s="922"/>
    </row>
    <row r="51" spans="1:11" s="920" customFormat="1">
      <c r="A51" s="844"/>
      <c r="B51" s="852" t="s">
        <v>3787</v>
      </c>
      <c r="C51" s="852"/>
      <c r="D51" s="849"/>
      <c r="E51" s="860"/>
      <c r="F51" s="2518"/>
      <c r="G51" s="923"/>
      <c r="H51" s="918"/>
      <c r="I51" s="918"/>
      <c r="J51" s="918"/>
      <c r="K51" s="922"/>
    </row>
    <row r="52" spans="1:11" s="920" customFormat="1">
      <c r="A52" s="844"/>
      <c r="B52" s="852" t="s">
        <v>3788</v>
      </c>
      <c r="C52" s="852"/>
      <c r="D52" s="849"/>
      <c r="E52" s="860"/>
      <c r="F52" s="2518"/>
      <c r="G52" s="923"/>
      <c r="H52" s="918"/>
      <c r="I52" s="918"/>
      <c r="J52" s="918"/>
      <c r="K52" s="922"/>
    </row>
    <row r="53" spans="1:11" s="920" customFormat="1">
      <c r="A53" s="844"/>
      <c r="B53" s="852" t="s">
        <v>3789</v>
      </c>
      <c r="C53" s="852"/>
      <c r="D53" s="849"/>
      <c r="E53" s="860"/>
      <c r="F53" s="2518"/>
      <c r="G53" s="923"/>
      <c r="H53" s="918"/>
      <c r="I53" s="918"/>
      <c r="J53" s="918"/>
      <c r="K53" s="922"/>
    </row>
    <row r="54" spans="1:11" s="920" customFormat="1">
      <c r="A54" s="844"/>
      <c r="B54" s="852" t="s">
        <v>3790</v>
      </c>
      <c r="C54" s="852"/>
      <c r="D54" s="849"/>
      <c r="E54" s="860"/>
      <c r="F54" s="2518"/>
      <c r="G54" s="923"/>
      <c r="H54" s="918"/>
      <c r="I54" s="918"/>
      <c r="J54" s="918"/>
      <c r="K54" s="922"/>
    </row>
    <row r="55" spans="1:11" s="920" customFormat="1">
      <c r="A55" s="844"/>
      <c r="B55" s="852" t="s">
        <v>3791</v>
      </c>
      <c r="C55" s="852"/>
      <c r="D55" s="849"/>
      <c r="E55" s="860"/>
      <c r="F55" s="2518"/>
      <c r="G55" s="923"/>
      <c r="H55" s="918"/>
      <c r="I55" s="918"/>
      <c r="J55" s="918"/>
      <c r="K55" s="922"/>
    </row>
    <row r="56" spans="1:11" s="920" customFormat="1" ht="51">
      <c r="A56" s="844"/>
      <c r="B56" s="852" t="s">
        <v>3792</v>
      </c>
      <c r="C56" s="852"/>
      <c r="D56" s="849"/>
      <c r="E56" s="860"/>
      <c r="F56" s="2518"/>
      <c r="G56" s="923"/>
      <c r="H56" s="918"/>
      <c r="I56" s="918"/>
      <c r="J56" s="918"/>
    </row>
    <row r="57" spans="1:11" s="920" customFormat="1">
      <c r="A57" s="844"/>
      <c r="B57" s="852" t="s">
        <v>3793</v>
      </c>
      <c r="C57" s="852"/>
      <c r="D57" s="849"/>
      <c r="E57" s="860"/>
      <c r="F57" s="2518"/>
      <c r="G57" s="923"/>
      <c r="H57" s="918"/>
      <c r="I57" s="918"/>
      <c r="J57" s="918"/>
      <c r="K57" s="922"/>
    </row>
    <row r="58" spans="1:11" s="920" customFormat="1">
      <c r="A58" s="844"/>
      <c r="B58" s="852" t="s">
        <v>3794</v>
      </c>
      <c r="C58" s="852"/>
      <c r="D58" s="849" t="s">
        <v>2890</v>
      </c>
      <c r="E58" s="860"/>
      <c r="F58" s="2518"/>
      <c r="G58" s="923"/>
      <c r="H58" s="918"/>
      <c r="I58" s="918"/>
      <c r="J58" s="918"/>
      <c r="K58" s="922"/>
    </row>
    <row r="59" spans="1:11" s="920" customFormat="1">
      <c r="A59" s="844"/>
      <c r="B59" s="852" t="s">
        <v>3795</v>
      </c>
      <c r="C59" s="852"/>
      <c r="D59" s="849"/>
      <c r="E59" s="860"/>
      <c r="F59" s="2518"/>
      <c r="G59" s="923"/>
      <c r="H59" s="918"/>
      <c r="I59" s="918"/>
      <c r="J59" s="918"/>
      <c r="K59" s="922"/>
    </row>
    <row r="60" spans="1:11" s="920" customFormat="1">
      <c r="A60" s="844"/>
      <c r="B60" s="852" t="s">
        <v>3796</v>
      </c>
      <c r="C60" s="852"/>
      <c r="D60" s="849"/>
      <c r="E60" s="860"/>
      <c r="F60" s="2518"/>
      <c r="G60" s="923"/>
      <c r="H60" s="918"/>
      <c r="I60" s="918"/>
      <c r="J60" s="918"/>
      <c r="K60" s="925"/>
    </row>
    <row r="61" spans="1:11" s="920" customFormat="1" ht="25.5">
      <c r="A61" s="844"/>
      <c r="B61" s="852" t="s">
        <v>3797</v>
      </c>
      <c r="C61" s="852"/>
      <c r="D61" s="849"/>
      <c r="E61" s="860"/>
      <c r="F61" s="2518"/>
      <c r="G61" s="923"/>
      <c r="H61" s="918"/>
      <c r="I61" s="918"/>
      <c r="J61" s="918"/>
      <c r="K61" s="922"/>
    </row>
    <row r="62" spans="1:11" s="920" customFormat="1">
      <c r="A62" s="844"/>
      <c r="B62" s="852" t="s">
        <v>3798</v>
      </c>
      <c r="C62" s="852"/>
      <c r="D62" s="849"/>
      <c r="E62" s="860"/>
      <c r="F62" s="2518"/>
      <c r="G62" s="923"/>
      <c r="H62" s="918"/>
      <c r="I62" s="918"/>
      <c r="J62" s="918"/>
      <c r="K62" s="922"/>
    </row>
    <row r="63" spans="1:11" s="920" customFormat="1">
      <c r="A63" s="844"/>
      <c r="B63" s="852" t="s">
        <v>3799</v>
      </c>
      <c r="C63" s="852"/>
      <c r="D63" s="849"/>
      <c r="E63" s="860"/>
      <c r="F63" s="2518"/>
      <c r="G63" s="923"/>
      <c r="H63" s="918"/>
      <c r="I63" s="918"/>
      <c r="J63" s="918"/>
      <c r="K63" s="922"/>
    </row>
    <row r="64" spans="1:11" s="920" customFormat="1">
      <c r="A64" s="844"/>
      <c r="B64" s="852" t="s">
        <v>3800</v>
      </c>
      <c r="C64" s="852"/>
      <c r="D64" s="849"/>
      <c r="E64" s="860"/>
      <c r="F64" s="2518"/>
      <c r="G64" s="836"/>
      <c r="H64" s="918"/>
      <c r="I64" s="918"/>
      <c r="J64" s="918"/>
      <c r="K64" s="922"/>
    </row>
    <row r="65" spans="1:11" s="920" customFormat="1">
      <c r="A65" s="844"/>
      <c r="B65" s="852"/>
      <c r="C65" s="852"/>
      <c r="D65" s="849"/>
      <c r="E65" s="860"/>
      <c r="F65" s="2518"/>
      <c r="G65" s="836"/>
      <c r="H65" s="918"/>
      <c r="I65" s="918"/>
      <c r="J65" s="918"/>
    </row>
    <row r="66" spans="1:11" s="920" customFormat="1" ht="114.75">
      <c r="A66" s="761" t="s">
        <v>3801</v>
      </c>
      <c r="B66" s="760" t="s">
        <v>3802</v>
      </c>
      <c r="C66" s="852"/>
      <c r="D66" s="904" t="s">
        <v>369</v>
      </c>
      <c r="E66" s="906">
        <v>1</v>
      </c>
      <c r="F66" s="2516"/>
      <c r="G66" s="841">
        <f>E66*F66</f>
        <v>0</v>
      </c>
      <c r="H66" s="918"/>
      <c r="I66" s="918"/>
      <c r="J66" s="918"/>
    </row>
    <row r="67" spans="1:11" s="920" customFormat="1" ht="25.5">
      <c r="A67" s="761"/>
      <c r="B67" s="926" t="s">
        <v>3803</v>
      </c>
      <c r="C67" s="852"/>
      <c r="D67" s="904"/>
      <c r="E67" s="906"/>
      <c r="F67" s="2519"/>
      <c r="G67" s="841"/>
      <c r="H67" s="918"/>
      <c r="I67" s="918"/>
      <c r="J67" s="918"/>
    </row>
    <row r="68" spans="1:11" s="920" customFormat="1">
      <c r="A68" s="844"/>
      <c r="B68" s="852"/>
      <c r="C68" s="852"/>
      <c r="D68" s="849"/>
      <c r="E68" s="860"/>
      <c r="F68" s="2518"/>
      <c r="G68" s="836"/>
      <c r="H68" s="918"/>
      <c r="I68" s="918"/>
      <c r="J68" s="918"/>
      <c r="K68" s="922"/>
    </row>
    <row r="69" spans="1:11" s="920" customFormat="1">
      <c r="A69" s="761" t="s">
        <v>3804</v>
      </c>
      <c r="B69" s="852" t="s">
        <v>3805</v>
      </c>
      <c r="C69" s="852"/>
      <c r="D69" s="849" t="s">
        <v>369</v>
      </c>
      <c r="E69" s="860">
        <v>1</v>
      </c>
      <c r="F69" s="2520"/>
      <c r="G69" s="836">
        <f>E69*F69</f>
        <v>0</v>
      </c>
      <c r="H69" s="918"/>
      <c r="I69" s="918"/>
      <c r="J69" s="918"/>
      <c r="K69" s="922"/>
    </row>
    <row r="70" spans="1:11" s="920" customFormat="1" ht="38.25">
      <c r="A70" s="844"/>
      <c r="B70" s="852" t="s">
        <v>3806</v>
      </c>
      <c r="C70" s="852"/>
      <c r="D70" s="849"/>
      <c r="E70" s="860"/>
      <c r="F70" s="2518"/>
      <c r="G70" s="836"/>
      <c r="H70" s="918"/>
      <c r="I70" s="918"/>
      <c r="J70" s="918"/>
      <c r="K70" s="922"/>
    </row>
    <row r="71" spans="1:11" s="920" customFormat="1">
      <c r="A71" s="844"/>
      <c r="B71" s="852" t="s">
        <v>3807</v>
      </c>
      <c r="C71" s="852"/>
      <c r="D71" s="849"/>
      <c r="E71" s="860"/>
      <c r="F71" s="2518"/>
      <c r="G71" s="836"/>
      <c r="H71" s="918"/>
      <c r="I71" s="918"/>
      <c r="J71" s="918"/>
      <c r="K71" s="922"/>
    </row>
    <row r="72" spans="1:11" s="920" customFormat="1">
      <c r="A72" s="844"/>
      <c r="B72" s="852" t="s">
        <v>3808</v>
      </c>
      <c r="C72" s="852"/>
      <c r="D72" s="849"/>
      <c r="E72" s="860"/>
      <c r="F72" s="2518"/>
      <c r="G72" s="836"/>
      <c r="H72" s="918"/>
      <c r="I72" s="918"/>
      <c r="J72" s="918"/>
      <c r="K72" s="922"/>
    </row>
    <row r="73" spans="1:11" s="920" customFormat="1">
      <c r="A73" s="844"/>
      <c r="B73" s="852" t="s">
        <v>3809</v>
      </c>
      <c r="C73" s="852"/>
      <c r="D73" s="849"/>
      <c r="E73" s="860"/>
      <c r="F73" s="2518"/>
      <c r="G73" s="836"/>
      <c r="H73" s="918"/>
      <c r="I73" s="918"/>
      <c r="J73" s="918"/>
      <c r="K73" s="922"/>
    </row>
    <row r="74" spans="1:11" s="920" customFormat="1" ht="25.5">
      <c r="A74" s="844"/>
      <c r="B74" s="852" t="s">
        <v>3810</v>
      </c>
      <c r="C74" s="852"/>
      <c r="D74" s="849"/>
      <c r="E74" s="860"/>
      <c r="F74" s="2518"/>
      <c r="G74" s="836"/>
      <c r="H74" s="918"/>
      <c r="I74" s="918"/>
      <c r="J74" s="918"/>
      <c r="K74" s="922"/>
    </row>
    <row r="75" spans="1:11" s="920" customFormat="1">
      <c r="A75" s="844"/>
      <c r="B75" s="852" t="s">
        <v>3811</v>
      </c>
      <c r="C75" s="852"/>
      <c r="D75" s="849"/>
      <c r="E75" s="860"/>
      <c r="F75" s="2518"/>
      <c r="G75" s="836"/>
      <c r="H75" s="918"/>
      <c r="I75" s="918"/>
      <c r="J75" s="918"/>
      <c r="K75" s="922"/>
    </row>
    <row r="76" spans="1:11" s="920" customFormat="1" ht="25.5">
      <c r="A76" s="844"/>
      <c r="B76" s="852" t="s">
        <v>3812</v>
      </c>
      <c r="C76" s="852"/>
      <c r="D76" s="849"/>
      <c r="E76" s="860"/>
      <c r="F76" s="2518"/>
      <c r="G76" s="836"/>
      <c r="H76" s="918"/>
      <c r="I76" s="918"/>
      <c r="J76" s="918"/>
      <c r="K76" s="922"/>
    </row>
    <row r="77" spans="1:11" s="920" customFormat="1">
      <c r="A77" s="844"/>
      <c r="B77" s="852" t="s">
        <v>3813</v>
      </c>
      <c r="C77" s="852"/>
      <c r="D77" s="849"/>
      <c r="E77" s="860"/>
      <c r="F77" s="2518"/>
      <c r="G77" s="836"/>
      <c r="H77" s="918"/>
      <c r="I77" s="918"/>
      <c r="J77" s="918"/>
      <c r="K77" s="922"/>
    </row>
    <row r="78" spans="1:11" s="920" customFormat="1" ht="38.25">
      <c r="A78" s="844"/>
      <c r="B78" s="852" t="s">
        <v>3814</v>
      </c>
      <c r="C78" s="852"/>
      <c r="D78" s="849"/>
      <c r="E78" s="860"/>
      <c r="F78" s="2518"/>
      <c r="G78" s="836"/>
      <c r="H78" s="918"/>
      <c r="I78" s="918"/>
      <c r="J78" s="918"/>
      <c r="K78" s="922"/>
    </row>
    <row r="79" spans="1:11" s="920" customFormat="1">
      <c r="A79" s="844"/>
      <c r="B79" s="852" t="s">
        <v>3815</v>
      </c>
      <c r="C79" s="852"/>
      <c r="D79" s="849"/>
      <c r="E79" s="860"/>
      <c r="F79" s="2518"/>
      <c r="G79" s="836"/>
      <c r="H79" s="918"/>
      <c r="I79" s="918"/>
      <c r="J79" s="918"/>
      <c r="K79" s="922"/>
    </row>
    <row r="80" spans="1:11" s="920" customFormat="1">
      <c r="A80" s="844"/>
      <c r="B80" s="852" t="s">
        <v>3816</v>
      </c>
      <c r="C80" s="852"/>
      <c r="D80" s="849"/>
      <c r="E80" s="860"/>
      <c r="F80" s="2518"/>
      <c r="G80" s="836"/>
      <c r="H80" s="918"/>
      <c r="I80" s="918"/>
      <c r="J80" s="918"/>
      <c r="K80" s="922"/>
    </row>
    <row r="81" spans="1:11" s="920" customFormat="1" ht="38.25">
      <c r="A81" s="844"/>
      <c r="B81" s="852" t="s">
        <v>3817</v>
      </c>
      <c r="C81" s="852"/>
      <c r="D81" s="849"/>
      <c r="E81" s="860"/>
      <c r="F81" s="2518"/>
      <c r="G81" s="836"/>
      <c r="H81" s="918"/>
      <c r="I81" s="918"/>
      <c r="J81" s="918"/>
      <c r="K81" s="922"/>
    </row>
    <row r="82" spans="1:11" s="920" customFormat="1" ht="25.5">
      <c r="A82" s="844"/>
      <c r="B82" s="760" t="s">
        <v>3818</v>
      </c>
      <c r="C82" s="852"/>
      <c r="D82" s="849"/>
      <c r="E82" s="860"/>
      <c r="F82" s="2518"/>
      <c r="G82" s="836"/>
      <c r="H82" s="918"/>
      <c r="I82" s="918"/>
      <c r="J82" s="918"/>
      <c r="K82" s="922"/>
    </row>
    <row r="83" spans="1:11" s="920" customFormat="1" ht="25.5">
      <c r="A83" s="844"/>
      <c r="B83" s="926" t="s">
        <v>3819</v>
      </c>
      <c r="C83" s="852"/>
      <c r="D83" s="849"/>
      <c r="E83" s="860"/>
      <c r="F83" s="2518"/>
      <c r="G83" s="836"/>
      <c r="H83" s="918"/>
      <c r="I83" s="918"/>
      <c r="J83" s="918"/>
      <c r="K83" s="922"/>
    </row>
    <row r="84" spans="1:11" s="920" customFormat="1">
      <c r="A84" s="844"/>
      <c r="B84" s="852"/>
      <c r="C84" s="852"/>
      <c r="D84" s="849"/>
      <c r="E84" s="860"/>
      <c r="F84" s="2518"/>
      <c r="G84" s="836"/>
      <c r="H84" s="918"/>
      <c r="I84" s="918"/>
      <c r="J84" s="918"/>
      <c r="K84" s="922"/>
    </row>
    <row r="85" spans="1:11" s="920" customFormat="1" ht="38.25">
      <c r="A85" s="761" t="s">
        <v>3820</v>
      </c>
      <c r="B85" s="760" t="s">
        <v>3821</v>
      </c>
      <c r="C85" s="852"/>
      <c r="D85" s="904" t="s">
        <v>369</v>
      </c>
      <c r="E85" s="906">
        <v>7</v>
      </c>
      <c r="F85" s="2516"/>
      <c r="G85" s="841">
        <f>E85*F85</f>
        <v>0</v>
      </c>
      <c r="H85" s="918"/>
      <c r="I85" s="918"/>
      <c r="J85" s="918"/>
      <c r="K85" s="922"/>
    </row>
    <row r="86" spans="1:11" s="920" customFormat="1">
      <c r="A86" s="844"/>
      <c r="B86" s="852"/>
      <c r="C86" s="852"/>
      <c r="D86" s="904"/>
      <c r="E86" s="906"/>
      <c r="F86" s="2519"/>
      <c r="G86" s="841"/>
      <c r="H86" s="918"/>
      <c r="I86" s="918"/>
      <c r="J86" s="918"/>
      <c r="K86" s="922"/>
    </row>
    <row r="87" spans="1:11" s="920" customFormat="1" ht="25.5">
      <c r="A87" s="761" t="s">
        <v>3822</v>
      </c>
      <c r="B87" s="852" t="s">
        <v>3823</v>
      </c>
      <c r="C87" s="852"/>
      <c r="D87" s="904" t="s">
        <v>369</v>
      </c>
      <c r="E87" s="906">
        <v>1</v>
      </c>
      <c r="F87" s="2516"/>
      <c r="G87" s="841">
        <f>E87*F87</f>
        <v>0</v>
      </c>
      <c r="H87" s="918"/>
      <c r="I87" s="918"/>
      <c r="J87" s="918"/>
      <c r="K87" s="922"/>
    </row>
    <row r="88" spans="1:11" s="920" customFormat="1">
      <c r="A88" s="844"/>
      <c r="B88" s="852"/>
      <c r="C88" s="852"/>
      <c r="D88" s="904"/>
      <c r="E88" s="906"/>
      <c r="F88" s="2519"/>
      <c r="G88" s="841"/>
      <c r="H88" s="918"/>
      <c r="I88" s="918"/>
      <c r="J88" s="918"/>
      <c r="K88" s="922"/>
    </row>
    <row r="89" spans="1:11" s="920" customFormat="1" ht="38.25">
      <c r="A89" s="761" t="s">
        <v>3824</v>
      </c>
      <c r="B89" s="851" t="s">
        <v>3825</v>
      </c>
      <c r="C89" s="852"/>
      <c r="D89" s="904" t="s">
        <v>369</v>
      </c>
      <c r="E89" s="906">
        <v>1</v>
      </c>
      <c r="F89" s="2516"/>
      <c r="G89" s="841">
        <f>E89*F89</f>
        <v>0</v>
      </c>
      <c r="H89" s="918"/>
      <c r="I89" s="918"/>
      <c r="J89" s="918"/>
      <c r="K89" s="922"/>
    </row>
    <row r="90" spans="1:11" s="920" customFormat="1">
      <c r="A90" s="844"/>
      <c r="B90" s="851"/>
      <c r="C90" s="852"/>
      <c r="D90" s="904"/>
      <c r="E90" s="906"/>
      <c r="F90" s="2519"/>
      <c r="G90" s="841"/>
      <c r="H90" s="918"/>
      <c r="I90" s="918"/>
      <c r="J90" s="918"/>
      <c r="K90" s="922"/>
    </row>
    <row r="91" spans="1:11" s="920" customFormat="1" ht="63.75">
      <c r="A91" s="761" t="s">
        <v>3826</v>
      </c>
      <c r="B91" s="851" t="s">
        <v>3827</v>
      </c>
      <c r="C91" s="852"/>
      <c r="D91" s="904" t="s">
        <v>369</v>
      </c>
      <c r="E91" s="906">
        <v>1</v>
      </c>
      <c r="F91" s="2516"/>
      <c r="G91" s="841">
        <f>E91*F91</f>
        <v>0</v>
      </c>
      <c r="H91" s="918"/>
      <c r="I91" s="918"/>
      <c r="J91" s="918"/>
      <c r="K91" s="922"/>
    </row>
    <row r="92" spans="1:11" s="920" customFormat="1">
      <c r="A92" s="844"/>
      <c r="B92" s="851"/>
      <c r="C92" s="852"/>
      <c r="D92" s="904"/>
      <c r="E92" s="906"/>
      <c r="F92" s="2519"/>
      <c r="G92" s="841"/>
      <c r="H92" s="918"/>
      <c r="I92" s="918"/>
      <c r="J92" s="918"/>
      <c r="K92" s="922"/>
    </row>
    <row r="93" spans="1:11" s="920" customFormat="1" ht="25.5">
      <c r="A93" s="927" t="s">
        <v>3828</v>
      </c>
      <c r="B93" s="851" t="s">
        <v>3829</v>
      </c>
      <c r="C93" s="852"/>
      <c r="D93" s="904" t="s">
        <v>369</v>
      </c>
      <c r="E93" s="906">
        <v>1</v>
      </c>
      <c r="F93" s="2516"/>
      <c r="G93" s="841">
        <f>E93*F93</f>
        <v>0</v>
      </c>
      <c r="H93" s="918"/>
      <c r="I93" s="918"/>
      <c r="J93" s="918"/>
      <c r="K93" s="922"/>
    </row>
    <row r="94" spans="1:11" s="920" customFormat="1">
      <c r="A94" s="844"/>
      <c r="B94" s="851"/>
      <c r="C94" s="852"/>
      <c r="D94" s="904"/>
      <c r="E94" s="906"/>
      <c r="F94" s="2519"/>
      <c r="G94" s="841"/>
      <c r="H94" s="918"/>
      <c r="I94" s="918"/>
      <c r="J94" s="918"/>
      <c r="K94" s="922"/>
    </row>
    <row r="95" spans="1:11" s="920" customFormat="1">
      <c r="A95" s="844"/>
      <c r="B95" s="928" t="s">
        <v>3830</v>
      </c>
      <c r="C95" s="852"/>
      <c r="D95" s="904"/>
      <c r="E95" s="906"/>
      <c r="F95" s="2519"/>
      <c r="G95" s="841"/>
      <c r="H95" s="918"/>
      <c r="I95" s="918"/>
      <c r="J95" s="918"/>
      <c r="K95" s="922"/>
    </row>
    <row r="96" spans="1:11" s="920" customFormat="1" ht="51">
      <c r="A96" s="927" t="s">
        <v>3831</v>
      </c>
      <c r="B96" s="851" t="s">
        <v>3832</v>
      </c>
      <c r="C96" s="852"/>
      <c r="D96" s="904" t="s">
        <v>369</v>
      </c>
      <c r="E96" s="906">
        <v>1</v>
      </c>
      <c r="F96" s="2516"/>
      <c r="G96" s="841">
        <f>E96*F96</f>
        <v>0</v>
      </c>
      <c r="H96" s="918"/>
      <c r="I96" s="918"/>
      <c r="J96" s="918"/>
      <c r="K96" s="922"/>
    </row>
    <row r="97" spans="1:11" s="920" customFormat="1">
      <c r="A97" s="844"/>
      <c r="B97" s="851" t="s">
        <v>3833</v>
      </c>
      <c r="C97" s="852"/>
      <c r="D97" s="904"/>
      <c r="E97" s="906"/>
      <c r="F97" s="2519"/>
      <c r="G97" s="841"/>
      <c r="H97" s="918"/>
      <c r="I97" s="918"/>
      <c r="J97" s="918"/>
      <c r="K97" s="922"/>
    </row>
    <row r="98" spans="1:11" s="920" customFormat="1">
      <c r="A98" s="844"/>
      <c r="B98" s="851" t="s">
        <v>3834</v>
      </c>
      <c r="C98" s="852"/>
      <c r="D98" s="904"/>
      <c r="E98" s="906"/>
      <c r="F98" s="2519"/>
      <c r="G98" s="841"/>
      <c r="H98" s="918"/>
      <c r="I98" s="918"/>
      <c r="J98" s="918"/>
      <c r="K98" s="922"/>
    </row>
    <row r="99" spans="1:11" s="920" customFormat="1">
      <c r="A99" s="844"/>
      <c r="B99" s="851" t="s">
        <v>3835</v>
      </c>
      <c r="C99" s="852"/>
      <c r="D99" s="904"/>
      <c r="E99" s="906"/>
      <c r="F99" s="2519"/>
      <c r="G99" s="841"/>
      <c r="H99" s="918"/>
      <c r="I99" s="918"/>
      <c r="J99" s="918"/>
      <c r="K99" s="922"/>
    </row>
    <row r="100" spans="1:11" s="920" customFormat="1">
      <c r="A100" s="844"/>
      <c r="B100" s="852" t="s">
        <v>3836</v>
      </c>
      <c r="C100" s="852"/>
      <c r="D100" s="904"/>
      <c r="E100" s="906"/>
      <c r="F100" s="2519"/>
      <c r="G100" s="841"/>
      <c r="H100" s="918"/>
      <c r="I100" s="918"/>
      <c r="J100" s="918"/>
      <c r="K100" s="922"/>
    </row>
    <row r="101" spans="1:11" s="920" customFormat="1">
      <c r="A101" s="844"/>
      <c r="B101" s="852" t="s">
        <v>3837</v>
      </c>
      <c r="C101" s="852"/>
      <c r="D101" s="904"/>
      <c r="E101" s="906"/>
      <c r="F101" s="2519"/>
      <c r="G101" s="841"/>
      <c r="H101" s="918"/>
      <c r="I101" s="918"/>
      <c r="J101" s="918"/>
      <c r="K101" s="922"/>
    </row>
    <row r="102" spans="1:11" s="920" customFormat="1">
      <c r="A102" s="844"/>
      <c r="B102" s="852" t="s">
        <v>3838</v>
      </c>
      <c r="C102" s="852"/>
      <c r="D102" s="904"/>
      <c r="E102" s="906"/>
      <c r="F102" s="2519"/>
      <c r="G102" s="841"/>
      <c r="H102" s="918"/>
      <c r="I102" s="918"/>
      <c r="J102" s="918"/>
      <c r="K102" s="922"/>
    </row>
    <row r="103" spans="1:11" s="920" customFormat="1">
      <c r="A103" s="844"/>
      <c r="B103" s="852"/>
      <c r="C103" s="852"/>
      <c r="D103" s="904"/>
      <c r="E103" s="906"/>
      <c r="F103" s="2519"/>
      <c r="G103" s="841"/>
      <c r="H103" s="918"/>
      <c r="I103" s="918"/>
      <c r="J103" s="918"/>
    </row>
    <row r="104" spans="1:11" s="920" customFormat="1">
      <c r="A104" s="844"/>
      <c r="B104" s="852"/>
      <c r="C104" s="852"/>
      <c r="D104" s="904"/>
      <c r="E104" s="906"/>
      <c r="F104" s="2519"/>
      <c r="G104" s="841"/>
      <c r="H104" s="918"/>
      <c r="I104" s="918"/>
      <c r="J104" s="918"/>
      <c r="K104" s="922"/>
    </row>
    <row r="105" spans="1:11" s="920" customFormat="1" ht="76.5">
      <c r="A105" s="927" t="s">
        <v>3839</v>
      </c>
      <c r="B105" s="851" t="s">
        <v>3840</v>
      </c>
      <c r="C105" s="852"/>
      <c r="D105" s="904" t="s">
        <v>369</v>
      </c>
      <c r="E105" s="906">
        <v>2</v>
      </c>
      <c r="F105" s="2516"/>
      <c r="G105" s="841">
        <f>E105*F105</f>
        <v>0</v>
      </c>
      <c r="H105" s="918"/>
      <c r="I105" s="918"/>
      <c r="J105" s="918"/>
      <c r="K105" s="922"/>
    </row>
    <row r="106" spans="1:11" s="920" customFormat="1">
      <c r="A106" s="844"/>
      <c r="B106" s="852" t="s">
        <v>3841</v>
      </c>
      <c r="C106" s="852"/>
      <c r="D106" s="849"/>
      <c r="E106" s="860"/>
      <c r="F106" s="2518"/>
      <c r="G106" s="836"/>
      <c r="H106" s="918"/>
      <c r="I106" s="918"/>
      <c r="J106" s="918"/>
      <c r="K106" s="922"/>
    </row>
    <row r="107" spans="1:11" s="920" customFormat="1">
      <c r="A107" s="844"/>
      <c r="B107" s="852" t="s">
        <v>3842</v>
      </c>
      <c r="C107" s="852"/>
      <c r="D107" s="849"/>
      <c r="E107" s="860"/>
      <c r="F107" s="2518"/>
      <c r="G107" s="836"/>
      <c r="H107" s="918"/>
      <c r="I107" s="918"/>
      <c r="J107" s="918"/>
      <c r="K107" s="925"/>
    </row>
    <row r="108" spans="1:11" s="920" customFormat="1">
      <c r="A108" s="844"/>
      <c r="B108" s="852" t="s">
        <v>3843</v>
      </c>
      <c r="C108" s="852"/>
      <c r="D108" s="849"/>
      <c r="E108" s="860"/>
      <c r="F108" s="2518"/>
      <c r="G108" s="836"/>
      <c r="H108" s="918"/>
      <c r="I108" s="918"/>
      <c r="J108" s="918"/>
      <c r="K108" s="922"/>
    </row>
    <row r="109" spans="1:11" s="920" customFormat="1">
      <c r="A109" s="844"/>
      <c r="B109" s="852" t="s">
        <v>3844</v>
      </c>
      <c r="C109" s="852"/>
      <c r="D109" s="849"/>
      <c r="E109" s="860"/>
      <c r="F109" s="2518"/>
      <c r="G109" s="836"/>
      <c r="H109" s="918"/>
      <c r="I109" s="918"/>
      <c r="J109" s="918"/>
      <c r="K109" s="922"/>
    </row>
    <row r="110" spans="1:11" s="920" customFormat="1">
      <c r="A110" s="844"/>
      <c r="B110" s="852" t="s">
        <v>3845</v>
      </c>
      <c r="C110" s="852"/>
      <c r="D110" s="849"/>
      <c r="E110" s="860"/>
      <c r="F110" s="2518"/>
      <c r="G110" s="836"/>
      <c r="H110" s="918"/>
      <c r="I110" s="918"/>
      <c r="J110" s="918"/>
      <c r="K110" s="922"/>
    </row>
    <row r="111" spans="1:11" s="920" customFormat="1" ht="38.25">
      <c r="A111" s="844"/>
      <c r="B111" s="852" t="s">
        <v>3846</v>
      </c>
      <c r="C111" s="852"/>
      <c r="D111" s="849"/>
      <c r="E111" s="860"/>
      <c r="F111" s="2518"/>
      <c r="G111" s="836"/>
      <c r="H111" s="918"/>
      <c r="I111" s="918"/>
      <c r="J111" s="918"/>
      <c r="K111" s="922"/>
    </row>
    <row r="112" spans="1:11" s="920" customFormat="1">
      <c r="A112" s="844"/>
      <c r="B112" s="852"/>
      <c r="C112" s="852"/>
      <c r="D112" s="849"/>
      <c r="E112" s="860"/>
      <c r="F112" s="2518"/>
      <c r="G112" s="836"/>
      <c r="H112" s="918"/>
      <c r="I112" s="918"/>
      <c r="J112" s="918"/>
      <c r="K112" s="922"/>
    </row>
    <row r="113" spans="1:11" s="920" customFormat="1" ht="63.75">
      <c r="A113" s="927" t="s">
        <v>3847</v>
      </c>
      <c r="B113" s="851" t="s">
        <v>3848</v>
      </c>
      <c r="C113" s="852"/>
      <c r="D113" s="904" t="s">
        <v>210</v>
      </c>
      <c r="E113" s="906">
        <v>6</v>
      </c>
      <c r="F113" s="2516"/>
      <c r="G113" s="841">
        <f>E113*F113</f>
        <v>0</v>
      </c>
      <c r="H113" s="918"/>
      <c r="I113" s="918"/>
      <c r="J113" s="918"/>
      <c r="K113" s="922"/>
    </row>
    <row r="114" spans="1:11" s="920" customFormat="1">
      <c r="A114" s="844"/>
      <c r="B114" s="852" t="s">
        <v>3508</v>
      </c>
      <c r="C114" s="852"/>
      <c r="D114" s="849"/>
      <c r="E114" s="860"/>
      <c r="F114" s="2518"/>
      <c r="G114" s="836"/>
      <c r="H114" s="918"/>
      <c r="I114" s="918"/>
      <c r="J114" s="918"/>
      <c r="K114" s="922"/>
    </row>
    <row r="115" spans="1:11" s="920" customFormat="1">
      <c r="A115" s="844"/>
      <c r="B115" s="852"/>
      <c r="C115" s="852"/>
      <c r="D115" s="849"/>
      <c r="E115" s="860"/>
      <c r="F115" s="2518"/>
      <c r="G115" s="836"/>
      <c r="H115" s="918"/>
      <c r="I115" s="918"/>
      <c r="J115" s="918"/>
      <c r="K115" s="922"/>
    </row>
    <row r="116" spans="1:11" s="920" customFormat="1" ht="25.5">
      <c r="A116" s="927" t="s">
        <v>3849</v>
      </c>
      <c r="B116" s="851" t="s">
        <v>3850</v>
      </c>
      <c r="C116" s="852"/>
      <c r="D116" s="904" t="s">
        <v>210</v>
      </c>
      <c r="E116" s="906">
        <v>2</v>
      </c>
      <c r="F116" s="2516"/>
      <c r="G116" s="841">
        <f>E116*F116</f>
        <v>0</v>
      </c>
      <c r="H116" s="918"/>
      <c r="I116" s="918"/>
      <c r="J116" s="918"/>
      <c r="K116" s="922"/>
    </row>
    <row r="117" spans="1:11" s="920" customFormat="1">
      <c r="A117" s="844"/>
      <c r="B117" s="852" t="s">
        <v>3508</v>
      </c>
      <c r="C117" s="852"/>
      <c r="D117" s="849"/>
      <c r="E117" s="860"/>
      <c r="F117" s="2518"/>
      <c r="G117" s="836"/>
      <c r="H117" s="918"/>
      <c r="I117" s="918"/>
      <c r="J117" s="918"/>
      <c r="K117" s="922"/>
    </row>
    <row r="118" spans="1:11" s="920" customFormat="1">
      <c r="A118" s="844"/>
      <c r="B118" s="852"/>
      <c r="C118" s="852"/>
      <c r="D118" s="849"/>
      <c r="E118" s="860"/>
      <c r="F118" s="2518"/>
      <c r="G118" s="836"/>
      <c r="H118" s="918"/>
      <c r="I118" s="918"/>
      <c r="J118" s="918"/>
      <c r="K118" s="922"/>
    </row>
    <row r="119" spans="1:11" s="920" customFormat="1" ht="25.5">
      <c r="A119" s="927" t="s">
        <v>3851</v>
      </c>
      <c r="B119" s="852" t="s">
        <v>3852</v>
      </c>
      <c r="C119" s="852"/>
      <c r="D119" s="904" t="s">
        <v>210</v>
      </c>
      <c r="E119" s="906">
        <v>2</v>
      </c>
      <c r="F119" s="2516"/>
      <c r="G119" s="841">
        <f>E119*F119</f>
        <v>0</v>
      </c>
      <c r="H119" s="918"/>
      <c r="I119" s="918"/>
      <c r="J119" s="918"/>
      <c r="K119" s="922"/>
    </row>
    <row r="120" spans="1:11" s="920" customFormat="1">
      <c r="A120" s="844"/>
      <c r="B120" s="852" t="s">
        <v>3508</v>
      </c>
      <c r="C120" s="852"/>
      <c r="D120" s="849"/>
      <c r="E120" s="860"/>
      <c r="F120" s="2518"/>
      <c r="G120" s="836"/>
      <c r="H120" s="918"/>
      <c r="I120" s="918"/>
      <c r="J120" s="918"/>
      <c r="K120" s="922"/>
    </row>
    <row r="121" spans="1:11" s="920" customFormat="1">
      <c r="A121" s="844"/>
      <c r="B121" s="852"/>
      <c r="C121" s="852"/>
      <c r="D121" s="849"/>
      <c r="E121" s="860"/>
      <c r="F121" s="2518"/>
      <c r="G121" s="836"/>
      <c r="H121" s="918"/>
      <c r="I121" s="918"/>
      <c r="J121" s="918"/>
      <c r="K121" s="922"/>
    </row>
    <row r="122" spans="1:11" s="920" customFormat="1" ht="25.5">
      <c r="A122" s="927" t="s">
        <v>3853</v>
      </c>
      <c r="B122" s="852" t="s">
        <v>3854</v>
      </c>
      <c r="C122" s="852"/>
      <c r="D122" s="849" t="s">
        <v>210</v>
      </c>
      <c r="E122" s="860">
        <v>5</v>
      </c>
      <c r="F122" s="2520"/>
      <c r="G122" s="836">
        <f>E122*F122</f>
        <v>0</v>
      </c>
      <c r="H122" s="918"/>
      <c r="I122" s="918"/>
      <c r="J122" s="918"/>
    </row>
    <row r="123" spans="1:11" s="920" customFormat="1">
      <c r="A123" s="844"/>
      <c r="B123" s="852"/>
      <c r="C123" s="852"/>
      <c r="D123" s="849"/>
      <c r="E123" s="860"/>
      <c r="F123" s="2518"/>
      <c r="G123" s="836"/>
      <c r="H123" s="918"/>
      <c r="I123" s="918"/>
      <c r="J123" s="918"/>
      <c r="K123" s="922"/>
    </row>
    <row r="124" spans="1:11" s="920" customFormat="1" ht="25.5">
      <c r="A124" s="927" t="s">
        <v>3855</v>
      </c>
      <c r="B124" s="851" t="s">
        <v>3856</v>
      </c>
      <c r="C124" s="852"/>
      <c r="D124" s="849" t="s">
        <v>210</v>
      </c>
      <c r="E124" s="860">
        <v>2</v>
      </c>
      <c r="F124" s="2520"/>
      <c r="G124" s="836">
        <f>E124*F124</f>
        <v>0</v>
      </c>
      <c r="H124" s="918"/>
      <c r="I124" s="918"/>
      <c r="J124" s="918"/>
      <c r="K124" s="922"/>
    </row>
    <row r="125" spans="1:11" s="920" customFormat="1">
      <c r="A125" s="844"/>
      <c r="B125" s="852" t="s">
        <v>3508</v>
      </c>
      <c r="C125" s="852"/>
      <c r="D125" s="849"/>
      <c r="E125" s="860"/>
      <c r="F125" s="2518"/>
      <c r="G125" s="836"/>
      <c r="H125" s="918"/>
      <c r="I125" s="918"/>
      <c r="J125" s="918"/>
      <c r="K125" s="922"/>
    </row>
    <row r="126" spans="1:11" s="920" customFormat="1">
      <c r="A126" s="844"/>
      <c r="B126" s="852"/>
      <c r="C126" s="852"/>
      <c r="D126" s="849"/>
      <c r="E126" s="860"/>
      <c r="F126" s="2518"/>
      <c r="G126" s="836"/>
      <c r="H126" s="918"/>
      <c r="I126" s="918"/>
      <c r="J126" s="918"/>
      <c r="K126" s="922"/>
    </row>
    <row r="127" spans="1:11" s="920" customFormat="1" ht="38.25">
      <c r="A127" s="79" t="s">
        <v>3857</v>
      </c>
      <c r="B127" s="852" t="s">
        <v>3858</v>
      </c>
      <c r="C127" s="852"/>
      <c r="D127" s="849"/>
      <c r="E127" s="860"/>
      <c r="F127" s="2518"/>
      <c r="G127" s="836"/>
      <c r="H127" s="918"/>
      <c r="I127" s="918"/>
      <c r="J127" s="918"/>
      <c r="K127" s="922"/>
    </row>
    <row r="128" spans="1:11" s="920" customFormat="1">
      <c r="A128" s="245" t="s">
        <v>3859</v>
      </c>
      <c r="B128" s="852" t="s">
        <v>3510</v>
      </c>
      <c r="C128" s="852"/>
      <c r="D128" s="849" t="s">
        <v>3514</v>
      </c>
      <c r="E128" s="860">
        <v>10</v>
      </c>
      <c r="F128" s="2520"/>
      <c r="G128" s="836">
        <f t="shared" ref="G128:G153" si="0">E128*F128</f>
        <v>0</v>
      </c>
      <c r="H128" s="918"/>
      <c r="I128" s="918"/>
      <c r="J128" s="918"/>
      <c r="K128" s="922"/>
    </row>
    <row r="129" spans="1:11" s="920" customFormat="1">
      <c r="A129" s="245" t="s">
        <v>3860</v>
      </c>
      <c r="B129" s="852" t="s">
        <v>3508</v>
      </c>
      <c r="C129" s="852"/>
      <c r="D129" s="849" t="s">
        <v>3514</v>
      </c>
      <c r="E129" s="860">
        <v>16</v>
      </c>
      <c r="F129" s="2520"/>
      <c r="G129" s="836">
        <f t="shared" si="0"/>
        <v>0</v>
      </c>
      <c r="H129" s="918"/>
      <c r="I129" s="918"/>
      <c r="J129" s="918"/>
      <c r="K129" s="922"/>
    </row>
    <row r="130" spans="1:11" s="920" customFormat="1">
      <c r="A130" s="245" t="s">
        <v>3861</v>
      </c>
      <c r="B130" s="852" t="s">
        <v>3504</v>
      </c>
      <c r="C130" s="852"/>
      <c r="D130" s="849" t="s">
        <v>3514</v>
      </c>
      <c r="E130" s="860">
        <v>10</v>
      </c>
      <c r="F130" s="2520"/>
      <c r="G130" s="836">
        <f t="shared" si="0"/>
        <v>0</v>
      </c>
      <c r="H130" s="918"/>
      <c r="I130" s="918"/>
      <c r="J130" s="918"/>
      <c r="K130" s="922"/>
    </row>
    <row r="131" spans="1:11" s="920" customFormat="1">
      <c r="A131" s="245" t="s">
        <v>3862</v>
      </c>
      <c r="B131" s="852" t="s">
        <v>3502</v>
      </c>
      <c r="C131" s="852"/>
      <c r="D131" s="849" t="s">
        <v>3514</v>
      </c>
      <c r="E131" s="860">
        <v>2</v>
      </c>
      <c r="F131" s="2520"/>
      <c r="G131" s="836">
        <f t="shared" si="0"/>
        <v>0</v>
      </c>
      <c r="H131" s="918"/>
      <c r="I131" s="918"/>
      <c r="J131" s="918"/>
      <c r="K131" s="922"/>
    </row>
    <row r="132" spans="1:11" s="920" customFormat="1">
      <c r="A132" s="844"/>
      <c r="B132" s="852"/>
      <c r="C132" s="852"/>
      <c r="D132" s="849"/>
      <c r="E132" s="860"/>
      <c r="F132" s="2518"/>
      <c r="G132" s="836"/>
      <c r="H132" s="918"/>
      <c r="I132" s="918"/>
      <c r="J132" s="918"/>
      <c r="K132" s="922"/>
    </row>
    <row r="133" spans="1:11" s="795" customFormat="1" ht="63.75">
      <c r="A133" s="79" t="s">
        <v>3863</v>
      </c>
      <c r="B133" s="851" t="s">
        <v>3864</v>
      </c>
      <c r="C133" s="852"/>
      <c r="D133" s="849"/>
      <c r="E133" s="860"/>
      <c r="F133" s="2518"/>
      <c r="G133" s="836"/>
      <c r="H133" s="918"/>
      <c r="I133" s="918"/>
      <c r="J133" s="918"/>
    </row>
    <row r="134" spans="1:11" s="920" customFormat="1">
      <c r="A134" s="245" t="s">
        <v>3865</v>
      </c>
      <c r="B134" s="852" t="s">
        <v>3510</v>
      </c>
      <c r="C134" s="852"/>
      <c r="D134" s="849" t="s">
        <v>3514</v>
      </c>
      <c r="E134" s="860">
        <v>10</v>
      </c>
      <c r="F134" s="2520"/>
      <c r="G134" s="836">
        <f t="shared" si="0"/>
        <v>0</v>
      </c>
      <c r="H134" s="918"/>
      <c r="I134" s="918"/>
      <c r="J134" s="918"/>
      <c r="K134" s="922"/>
    </row>
    <row r="135" spans="1:11" s="920" customFormat="1">
      <c r="A135" s="245" t="s">
        <v>3866</v>
      </c>
      <c r="B135" s="852" t="s">
        <v>3508</v>
      </c>
      <c r="C135" s="852"/>
      <c r="D135" s="849" t="s">
        <v>3514</v>
      </c>
      <c r="E135" s="860">
        <v>16</v>
      </c>
      <c r="F135" s="2520"/>
      <c r="G135" s="836">
        <f t="shared" si="0"/>
        <v>0</v>
      </c>
      <c r="H135" s="918"/>
      <c r="I135" s="918"/>
      <c r="J135" s="918"/>
      <c r="K135" s="922"/>
    </row>
    <row r="136" spans="1:11" s="920" customFormat="1">
      <c r="A136" s="245" t="s">
        <v>3867</v>
      </c>
      <c r="B136" s="852" t="s">
        <v>3504</v>
      </c>
      <c r="C136" s="852"/>
      <c r="D136" s="849" t="s">
        <v>3514</v>
      </c>
      <c r="E136" s="860">
        <v>10</v>
      </c>
      <c r="F136" s="2520"/>
      <c r="G136" s="836">
        <f t="shared" si="0"/>
        <v>0</v>
      </c>
      <c r="H136" s="918"/>
      <c r="I136" s="918"/>
      <c r="J136" s="918"/>
      <c r="K136" s="922"/>
    </row>
    <row r="137" spans="1:11" s="920" customFormat="1">
      <c r="A137" s="245" t="s">
        <v>3868</v>
      </c>
      <c r="B137" s="852" t="s">
        <v>3502</v>
      </c>
      <c r="C137" s="852"/>
      <c r="D137" s="849" t="s">
        <v>3514</v>
      </c>
      <c r="E137" s="860">
        <v>2</v>
      </c>
      <c r="F137" s="2520"/>
      <c r="G137" s="836">
        <f t="shared" si="0"/>
        <v>0</v>
      </c>
      <c r="H137" s="918"/>
      <c r="I137" s="918"/>
      <c r="J137" s="918"/>
      <c r="K137" s="922"/>
    </row>
    <row r="138" spans="1:11" s="920" customFormat="1">
      <c r="A138" s="844"/>
      <c r="B138" s="852"/>
      <c r="C138" s="852"/>
      <c r="D138" s="849"/>
      <c r="E138" s="860"/>
      <c r="F138" s="2518"/>
      <c r="G138" s="836"/>
      <c r="H138" s="918"/>
      <c r="I138" s="918"/>
      <c r="J138" s="918"/>
      <c r="K138" s="922"/>
    </row>
    <row r="139" spans="1:11" s="920" customFormat="1" ht="76.5">
      <c r="A139" s="245" t="s">
        <v>3869</v>
      </c>
      <c r="B139" s="851" t="s">
        <v>3870</v>
      </c>
      <c r="C139" s="852"/>
      <c r="D139" s="904" t="s">
        <v>369</v>
      </c>
      <c r="E139" s="906">
        <v>1</v>
      </c>
      <c r="F139" s="2516"/>
      <c r="G139" s="841">
        <f t="shared" ref="G139" si="1">E139*F139</f>
        <v>0</v>
      </c>
      <c r="H139" s="918"/>
      <c r="I139" s="918"/>
      <c r="J139" s="918"/>
      <c r="K139" s="922"/>
    </row>
    <row r="140" spans="1:11" s="920" customFormat="1" ht="38.25">
      <c r="A140" s="844"/>
      <c r="B140" s="851" t="s">
        <v>3871</v>
      </c>
      <c r="C140" s="852"/>
      <c r="D140" s="849"/>
      <c r="E140" s="853"/>
      <c r="F140" s="2521"/>
      <c r="G140" s="913"/>
      <c r="H140" s="918"/>
      <c r="I140" s="918"/>
      <c r="J140" s="918"/>
      <c r="K140" s="922"/>
    </row>
    <row r="141" spans="1:11" s="920" customFormat="1">
      <c r="A141" s="844"/>
      <c r="B141" s="852"/>
      <c r="C141" s="852"/>
      <c r="D141" s="849"/>
      <c r="E141" s="853"/>
      <c r="F141" s="2521"/>
      <c r="G141" s="913"/>
      <c r="H141" s="918"/>
      <c r="I141" s="918"/>
      <c r="J141" s="918"/>
      <c r="K141" s="922"/>
    </row>
    <row r="142" spans="1:11" s="920" customFormat="1" ht="89.25">
      <c r="A142" s="245" t="s">
        <v>3872</v>
      </c>
      <c r="B142" s="851" t="s">
        <v>3873</v>
      </c>
      <c r="C142" s="852"/>
      <c r="D142" s="904" t="s">
        <v>210</v>
      </c>
      <c r="E142" s="906">
        <v>1</v>
      </c>
      <c r="F142" s="2516"/>
      <c r="G142" s="841">
        <f t="shared" si="0"/>
        <v>0</v>
      </c>
      <c r="H142" s="918"/>
      <c r="I142" s="918"/>
      <c r="J142" s="918"/>
      <c r="K142" s="922"/>
    </row>
    <row r="143" spans="1:11" s="920" customFormat="1">
      <c r="A143" s="844"/>
      <c r="B143" s="851"/>
      <c r="C143" s="852"/>
      <c r="D143" s="904"/>
      <c r="E143" s="906"/>
      <c r="F143" s="2519"/>
      <c r="G143" s="841"/>
      <c r="H143" s="918"/>
      <c r="I143" s="918"/>
      <c r="J143" s="918"/>
      <c r="K143" s="922"/>
    </row>
    <row r="144" spans="1:11" s="920" customFormat="1" ht="38.25">
      <c r="A144" s="79" t="s">
        <v>3874</v>
      </c>
      <c r="B144" s="851" t="s">
        <v>3875</v>
      </c>
      <c r="C144" s="852"/>
      <c r="D144" s="929" t="s">
        <v>977</v>
      </c>
      <c r="E144" s="906"/>
      <c r="F144" s="2519"/>
      <c r="G144" s="841"/>
      <c r="H144" s="918"/>
      <c r="I144" s="918"/>
      <c r="J144" s="918"/>
      <c r="K144" s="922"/>
    </row>
    <row r="145" spans="1:11" s="920" customFormat="1" ht="25.5">
      <c r="A145" s="844"/>
      <c r="B145" s="851" t="s">
        <v>3876</v>
      </c>
      <c r="C145" s="852"/>
      <c r="D145" s="929" t="s">
        <v>977</v>
      </c>
      <c r="E145" s="906"/>
      <c r="F145" s="2519"/>
      <c r="G145" s="841"/>
      <c r="H145" s="918"/>
      <c r="I145" s="918"/>
      <c r="J145" s="918"/>
      <c r="K145" s="922"/>
    </row>
    <row r="146" spans="1:11" s="920" customFormat="1" ht="25.5">
      <c r="A146" s="844"/>
      <c r="B146" s="851" t="s">
        <v>3877</v>
      </c>
      <c r="C146" s="852"/>
      <c r="D146" s="929" t="s">
        <v>977</v>
      </c>
      <c r="E146" s="906"/>
      <c r="F146" s="2519"/>
      <c r="G146" s="841"/>
      <c r="H146" s="918"/>
      <c r="I146" s="918"/>
      <c r="J146" s="918"/>
      <c r="K146" s="922"/>
    </row>
    <row r="147" spans="1:11" s="920" customFormat="1">
      <c r="A147" s="844"/>
      <c r="B147" s="851" t="s">
        <v>3878</v>
      </c>
      <c r="C147" s="852"/>
      <c r="D147" s="929" t="s">
        <v>977</v>
      </c>
      <c r="E147" s="906"/>
      <c r="F147" s="2519"/>
      <c r="G147" s="841"/>
      <c r="H147" s="918"/>
      <c r="I147" s="918"/>
      <c r="J147" s="918"/>
      <c r="K147" s="922"/>
    </row>
    <row r="148" spans="1:11" s="920" customFormat="1">
      <c r="A148" s="844"/>
      <c r="B148" s="851"/>
      <c r="C148" s="852"/>
      <c r="D148" s="904"/>
      <c r="E148" s="906"/>
      <c r="F148" s="2519"/>
      <c r="G148" s="841"/>
      <c r="H148" s="918"/>
      <c r="I148" s="918"/>
      <c r="J148" s="918"/>
      <c r="K148" s="922"/>
    </row>
    <row r="149" spans="1:11" s="920" customFormat="1" ht="38.25">
      <c r="A149" s="245" t="s">
        <v>3879</v>
      </c>
      <c r="B149" s="851" t="s">
        <v>3880</v>
      </c>
      <c r="C149" s="852"/>
      <c r="D149" s="904" t="s">
        <v>369</v>
      </c>
      <c r="E149" s="906">
        <v>1</v>
      </c>
      <c r="F149" s="2516"/>
      <c r="G149" s="841">
        <f t="shared" si="0"/>
        <v>0</v>
      </c>
      <c r="H149" s="918"/>
      <c r="I149" s="918"/>
      <c r="J149" s="918"/>
      <c r="K149" s="922"/>
    </row>
    <row r="150" spans="1:11" s="920" customFormat="1">
      <c r="A150" s="844"/>
      <c r="B150" s="851"/>
      <c r="C150" s="852"/>
      <c r="D150" s="904"/>
      <c r="E150" s="906"/>
      <c r="F150" s="2519"/>
      <c r="G150" s="841"/>
      <c r="H150" s="918"/>
      <c r="I150" s="918"/>
      <c r="J150" s="918"/>
      <c r="K150" s="922"/>
    </row>
    <row r="151" spans="1:11" s="920" customFormat="1" ht="89.25">
      <c r="A151" s="245" t="s">
        <v>3881</v>
      </c>
      <c r="B151" s="851" t="s">
        <v>3882</v>
      </c>
      <c r="C151" s="852"/>
      <c r="D151" s="904" t="s">
        <v>369</v>
      </c>
      <c r="E151" s="906">
        <v>1</v>
      </c>
      <c r="F151" s="2516"/>
      <c r="G151" s="841">
        <f t="shared" si="0"/>
        <v>0</v>
      </c>
      <c r="H151" s="918"/>
      <c r="I151" s="918"/>
      <c r="J151" s="918"/>
      <c r="K151" s="922"/>
    </row>
    <row r="152" spans="1:11" s="920" customFormat="1">
      <c r="A152" s="844"/>
      <c r="B152" s="851"/>
      <c r="C152" s="852"/>
      <c r="D152" s="904"/>
      <c r="E152" s="906"/>
      <c r="F152" s="2519"/>
      <c r="G152" s="841"/>
      <c r="H152" s="918"/>
      <c r="I152" s="918"/>
      <c r="J152" s="918"/>
      <c r="K152" s="922"/>
    </row>
    <row r="153" spans="1:11" s="920" customFormat="1" ht="51">
      <c r="A153" s="245" t="s">
        <v>3883</v>
      </c>
      <c r="B153" s="851" t="s">
        <v>3884</v>
      </c>
      <c r="C153" s="852"/>
      <c r="D153" s="904" t="s">
        <v>369</v>
      </c>
      <c r="E153" s="906">
        <v>1</v>
      </c>
      <c r="F153" s="2516"/>
      <c r="G153" s="841">
        <f t="shared" si="0"/>
        <v>0</v>
      </c>
      <c r="H153" s="918"/>
      <c r="I153" s="918"/>
      <c r="J153" s="918"/>
      <c r="K153" s="922"/>
    </row>
    <row r="154" spans="1:11" s="920" customFormat="1">
      <c r="A154" s="844"/>
      <c r="B154" s="852"/>
      <c r="C154" s="852"/>
      <c r="D154" s="849"/>
      <c r="E154" s="860"/>
      <c r="F154" s="2518"/>
      <c r="G154" s="836"/>
      <c r="H154" s="918"/>
      <c r="I154" s="918"/>
      <c r="J154" s="918"/>
      <c r="K154" s="922"/>
    </row>
    <row r="155" spans="1:11" s="919" customFormat="1">
      <c r="A155" s="844"/>
      <c r="B155" s="852"/>
      <c r="C155" s="852"/>
      <c r="D155" s="849"/>
      <c r="E155" s="860"/>
      <c r="F155" s="2518"/>
      <c r="G155" s="836"/>
      <c r="H155" s="918"/>
      <c r="I155" s="918"/>
      <c r="J155" s="918"/>
    </row>
    <row r="156" spans="1:11" s="919" customFormat="1">
      <c r="A156" s="844"/>
      <c r="B156" s="930" t="s">
        <v>3885</v>
      </c>
      <c r="C156" s="852"/>
      <c r="D156" s="849"/>
      <c r="E156" s="860"/>
      <c r="F156" s="2518"/>
      <c r="G156" s="836"/>
      <c r="H156" s="918"/>
      <c r="I156" s="918"/>
      <c r="J156" s="918"/>
    </row>
    <row r="157" spans="1:11" s="919" customFormat="1">
      <c r="A157" s="245" t="s">
        <v>3886</v>
      </c>
      <c r="B157" s="852" t="s">
        <v>3887</v>
      </c>
      <c r="C157" s="852"/>
      <c r="D157" s="849" t="s">
        <v>369</v>
      </c>
      <c r="E157" s="860">
        <v>1</v>
      </c>
      <c r="F157" s="2520"/>
      <c r="G157" s="836">
        <f>E157*F157</f>
        <v>0</v>
      </c>
      <c r="H157" s="918"/>
      <c r="I157" s="918"/>
      <c r="J157" s="918"/>
    </row>
    <row r="158" spans="1:11" s="919" customFormat="1">
      <c r="A158" s="844"/>
      <c r="B158" s="852" t="s">
        <v>3759</v>
      </c>
      <c r="C158" s="852"/>
      <c r="D158" s="849"/>
      <c r="E158" s="860"/>
      <c r="F158" s="2518"/>
      <c r="G158" s="836"/>
      <c r="H158" s="918"/>
      <c r="I158" s="918"/>
      <c r="J158" s="918"/>
    </row>
    <row r="159" spans="1:11" s="919" customFormat="1">
      <c r="A159" s="844"/>
      <c r="B159" s="852" t="s">
        <v>3888</v>
      </c>
      <c r="C159" s="852"/>
      <c r="D159" s="849"/>
      <c r="E159" s="860"/>
      <c r="F159" s="2518"/>
      <c r="G159" s="836"/>
      <c r="H159" s="918"/>
      <c r="I159" s="918"/>
      <c r="J159" s="918"/>
    </row>
    <row r="160" spans="1:11" s="919" customFormat="1">
      <c r="A160" s="844"/>
      <c r="B160" s="852" t="s">
        <v>3761</v>
      </c>
      <c r="C160" s="852"/>
      <c r="D160" s="849"/>
      <c r="E160" s="860"/>
      <c r="F160" s="2518"/>
      <c r="G160" s="836"/>
      <c r="H160" s="918"/>
      <c r="I160" s="918"/>
      <c r="J160" s="918"/>
    </row>
    <row r="161" spans="1:10" s="919" customFormat="1" ht="15.75">
      <c r="A161" s="844"/>
      <c r="B161" s="852" t="s">
        <v>3889</v>
      </c>
      <c r="C161" s="852"/>
      <c r="D161" s="849"/>
      <c r="E161" s="860"/>
      <c r="F161" s="2518"/>
      <c r="G161" s="836"/>
      <c r="H161" s="918"/>
      <c r="I161" s="918"/>
      <c r="J161" s="918"/>
    </row>
    <row r="162" spans="1:10" s="919" customFormat="1">
      <c r="A162" s="844"/>
      <c r="B162" s="852" t="s">
        <v>3763</v>
      </c>
      <c r="C162" s="852"/>
      <c r="D162" s="849"/>
      <c r="E162" s="860"/>
      <c r="F162" s="2518"/>
      <c r="G162" s="836"/>
      <c r="H162" s="918"/>
      <c r="I162" s="918"/>
      <c r="J162" s="918"/>
    </row>
    <row r="163" spans="1:10" s="919" customFormat="1" ht="15.75">
      <c r="A163" s="844"/>
      <c r="B163" s="852" t="s">
        <v>3890</v>
      </c>
      <c r="C163" s="852"/>
      <c r="D163" s="849"/>
      <c r="E163" s="860"/>
      <c r="F163" s="2518"/>
      <c r="G163" s="836"/>
      <c r="H163" s="918"/>
      <c r="I163" s="918"/>
      <c r="J163" s="918"/>
    </row>
    <row r="164" spans="1:10" s="919" customFormat="1">
      <c r="A164" s="844"/>
      <c r="B164" s="852" t="s">
        <v>3765</v>
      </c>
      <c r="C164" s="852"/>
      <c r="D164" s="849"/>
      <c r="E164" s="860"/>
      <c r="F164" s="2518"/>
      <c r="G164" s="836"/>
      <c r="H164" s="918"/>
      <c r="I164" s="918"/>
      <c r="J164" s="918"/>
    </row>
    <row r="165" spans="1:10" s="919" customFormat="1">
      <c r="A165" s="844"/>
      <c r="B165" s="852"/>
      <c r="C165" s="852"/>
      <c r="D165" s="849"/>
      <c r="E165" s="860"/>
      <c r="F165" s="2518"/>
      <c r="G165" s="836"/>
      <c r="H165" s="918"/>
      <c r="I165" s="918"/>
      <c r="J165" s="918"/>
    </row>
    <row r="166" spans="1:10" s="919" customFormat="1">
      <c r="A166" s="844"/>
      <c r="B166" s="930" t="s">
        <v>3891</v>
      </c>
      <c r="C166" s="852"/>
      <c r="D166" s="849"/>
      <c r="E166" s="860"/>
      <c r="F166" s="2518"/>
      <c r="G166" s="836"/>
      <c r="H166" s="918"/>
      <c r="I166" s="918"/>
      <c r="J166" s="918"/>
    </row>
    <row r="167" spans="1:10" s="919" customFormat="1" ht="25.5">
      <c r="A167" s="844"/>
      <c r="B167" s="852" t="s">
        <v>3892</v>
      </c>
      <c r="C167" s="852"/>
      <c r="D167" s="849"/>
      <c r="E167" s="860"/>
      <c r="F167" s="2518"/>
      <c r="G167" s="836"/>
      <c r="H167" s="918"/>
      <c r="I167" s="918"/>
      <c r="J167" s="918"/>
    </row>
    <row r="168" spans="1:10" s="919" customFormat="1" ht="41.25">
      <c r="A168" s="844"/>
      <c r="B168" s="852" t="s">
        <v>3893</v>
      </c>
      <c r="C168" s="852"/>
      <c r="D168" s="849"/>
      <c r="E168" s="860"/>
      <c r="F168" s="2518"/>
      <c r="G168" s="836"/>
      <c r="H168" s="918"/>
      <c r="I168" s="918"/>
      <c r="J168" s="918"/>
    </row>
    <row r="169" spans="1:10" s="919" customFormat="1" ht="25.5">
      <c r="A169" s="844"/>
      <c r="B169" s="852" t="s">
        <v>3768</v>
      </c>
      <c r="C169" s="852"/>
      <c r="D169" s="849"/>
      <c r="E169" s="860"/>
      <c r="F169" s="2518"/>
      <c r="G169" s="836"/>
      <c r="H169" s="918"/>
      <c r="I169" s="918"/>
      <c r="J169" s="918"/>
    </row>
    <row r="170" spans="1:10" s="919" customFormat="1">
      <c r="A170" s="844"/>
      <c r="B170" s="852" t="s">
        <v>3769</v>
      </c>
      <c r="C170" s="852"/>
      <c r="D170" s="849"/>
      <c r="E170" s="860"/>
      <c r="F170" s="2518"/>
      <c r="G170" s="836"/>
      <c r="H170" s="918"/>
      <c r="I170" s="918"/>
      <c r="J170" s="918"/>
    </row>
    <row r="171" spans="1:10" s="919" customFormat="1">
      <c r="A171" s="844"/>
      <c r="B171" s="852" t="s">
        <v>3888</v>
      </c>
      <c r="C171" s="852"/>
      <c r="D171" s="849"/>
      <c r="E171" s="860"/>
      <c r="F171" s="2518"/>
      <c r="G171" s="836"/>
      <c r="H171" s="918"/>
      <c r="I171" s="918"/>
      <c r="J171" s="918"/>
    </row>
    <row r="172" spans="1:10" s="919" customFormat="1">
      <c r="A172" s="844"/>
      <c r="B172" s="852" t="s">
        <v>3770</v>
      </c>
      <c r="C172" s="852"/>
      <c r="D172" s="849"/>
      <c r="E172" s="860"/>
      <c r="F172" s="2518"/>
      <c r="G172" s="836"/>
      <c r="H172" s="918"/>
      <c r="I172" s="918"/>
      <c r="J172" s="918"/>
    </row>
    <row r="173" spans="1:10" s="919" customFormat="1" ht="14.25">
      <c r="A173" s="844"/>
      <c r="B173" s="852" t="s">
        <v>3894</v>
      </c>
      <c r="C173" s="852"/>
      <c r="D173" s="849"/>
      <c r="E173" s="860"/>
      <c r="F173" s="2518"/>
      <c r="G173" s="836"/>
      <c r="H173" s="918"/>
      <c r="I173" s="918"/>
      <c r="J173" s="918"/>
    </row>
    <row r="174" spans="1:10" s="919" customFormat="1">
      <c r="A174" s="844"/>
      <c r="B174" s="852" t="s">
        <v>3772</v>
      </c>
      <c r="C174" s="852"/>
      <c r="D174" s="849"/>
      <c r="E174" s="860"/>
      <c r="F174" s="2518"/>
      <c r="G174" s="836"/>
      <c r="H174" s="918"/>
      <c r="I174" s="918"/>
      <c r="J174" s="918"/>
    </row>
    <row r="175" spans="1:10" s="919" customFormat="1" ht="14.25">
      <c r="A175" s="844"/>
      <c r="B175" s="852" t="s">
        <v>3895</v>
      </c>
      <c r="C175" s="852"/>
      <c r="D175" s="849"/>
      <c r="E175" s="860"/>
      <c r="F175" s="2518"/>
      <c r="G175" s="836"/>
      <c r="H175" s="918"/>
      <c r="I175" s="918"/>
      <c r="J175" s="918"/>
    </row>
    <row r="176" spans="1:10" s="919" customFormat="1">
      <c r="A176" s="844"/>
      <c r="B176" s="852" t="s">
        <v>3774</v>
      </c>
      <c r="C176" s="852"/>
      <c r="D176" s="849"/>
      <c r="E176" s="860"/>
      <c r="F176" s="2518"/>
      <c r="G176" s="836"/>
      <c r="H176" s="918"/>
      <c r="I176" s="918"/>
      <c r="J176" s="918"/>
    </row>
    <row r="177" spans="1:11" s="919" customFormat="1">
      <c r="A177" s="844"/>
      <c r="B177" s="852" t="s">
        <v>3896</v>
      </c>
      <c r="C177" s="852"/>
      <c r="D177" s="849"/>
      <c r="E177" s="860"/>
      <c r="F177" s="2518"/>
      <c r="G177" s="836"/>
      <c r="H177" s="918"/>
      <c r="I177" s="918"/>
      <c r="J177" s="918"/>
    </row>
    <row r="178" spans="1:11" s="919" customFormat="1" ht="25.5">
      <c r="A178" s="844"/>
      <c r="B178" s="852" t="s">
        <v>3897</v>
      </c>
      <c r="C178" s="852"/>
      <c r="D178" s="849"/>
      <c r="E178" s="860"/>
      <c r="F178" s="2518"/>
      <c r="G178" s="836"/>
      <c r="H178" s="918"/>
      <c r="I178" s="918"/>
      <c r="J178" s="918"/>
    </row>
    <row r="179" spans="1:11" s="919" customFormat="1">
      <c r="A179" s="844"/>
      <c r="B179" s="852" t="s">
        <v>3777</v>
      </c>
      <c r="C179" s="852"/>
      <c r="D179" s="849"/>
      <c r="E179" s="860"/>
      <c r="F179" s="2518"/>
      <c r="G179" s="836"/>
      <c r="H179" s="918"/>
      <c r="I179" s="918"/>
      <c r="J179" s="918"/>
    </row>
    <row r="180" spans="1:11" s="919" customFormat="1">
      <c r="A180" s="844"/>
      <c r="B180" s="852" t="s">
        <v>3778</v>
      </c>
      <c r="C180" s="852"/>
      <c r="D180" s="849"/>
      <c r="E180" s="860"/>
      <c r="F180" s="2518"/>
      <c r="G180" s="836"/>
      <c r="H180" s="918"/>
      <c r="I180" s="918"/>
      <c r="J180" s="918"/>
    </row>
    <row r="181" spans="1:11" s="919" customFormat="1">
      <c r="A181" s="844"/>
      <c r="B181" s="852" t="s">
        <v>3779</v>
      </c>
      <c r="C181" s="852"/>
      <c r="D181" s="849"/>
      <c r="E181" s="860"/>
      <c r="F181" s="2518"/>
      <c r="G181" s="836"/>
      <c r="H181" s="918"/>
      <c r="I181" s="918"/>
      <c r="J181" s="918"/>
    </row>
    <row r="182" spans="1:11" s="919" customFormat="1">
      <c r="A182" s="844"/>
      <c r="B182" s="852" t="s">
        <v>3780</v>
      </c>
      <c r="C182" s="852"/>
      <c r="D182" s="849"/>
      <c r="E182" s="860"/>
      <c r="F182" s="2518"/>
      <c r="G182" s="836"/>
      <c r="H182" s="918"/>
      <c r="I182" s="918"/>
      <c r="J182" s="918"/>
    </row>
    <row r="183" spans="1:11" s="919" customFormat="1" ht="25.5">
      <c r="A183" s="844"/>
      <c r="B183" s="852" t="s">
        <v>3898</v>
      </c>
      <c r="C183" s="852"/>
      <c r="D183" s="849"/>
      <c r="E183" s="860"/>
      <c r="F183" s="2518"/>
      <c r="G183" s="836"/>
      <c r="H183" s="918"/>
      <c r="I183" s="918"/>
      <c r="J183" s="918"/>
    </row>
    <row r="184" spans="1:11" s="919" customFormat="1">
      <c r="A184" s="844"/>
      <c r="B184" s="852" t="s">
        <v>3783</v>
      </c>
      <c r="C184" s="852"/>
      <c r="D184" s="849"/>
      <c r="E184" s="860"/>
      <c r="F184" s="2518"/>
      <c r="G184" s="836"/>
      <c r="H184" s="918"/>
      <c r="I184" s="918"/>
      <c r="J184" s="918"/>
    </row>
    <row r="185" spans="1:11" s="919" customFormat="1">
      <c r="A185" s="844"/>
      <c r="B185" s="852"/>
      <c r="C185" s="852"/>
      <c r="D185" s="849"/>
      <c r="E185" s="860"/>
      <c r="F185" s="2518"/>
      <c r="G185" s="836"/>
      <c r="H185" s="918"/>
      <c r="I185" s="918"/>
      <c r="J185" s="918"/>
    </row>
    <row r="186" spans="1:11" s="919" customFormat="1">
      <c r="A186" s="844"/>
      <c r="B186" s="930" t="s">
        <v>3784</v>
      </c>
      <c r="C186" s="852"/>
      <c r="D186" s="849"/>
      <c r="E186" s="860"/>
      <c r="F186" s="2518"/>
      <c r="G186" s="836"/>
      <c r="H186" s="918"/>
      <c r="I186" s="918"/>
      <c r="J186" s="918"/>
    </row>
    <row r="187" spans="1:11" s="919" customFormat="1">
      <c r="A187" s="844"/>
      <c r="B187" s="852" t="s">
        <v>3785</v>
      </c>
      <c r="C187" s="852"/>
      <c r="D187" s="849"/>
      <c r="E187" s="860"/>
      <c r="F187" s="2518"/>
      <c r="G187" s="836"/>
      <c r="H187" s="918"/>
      <c r="I187" s="918"/>
      <c r="J187" s="918"/>
    </row>
    <row r="188" spans="1:11" s="919" customFormat="1">
      <c r="A188" s="844"/>
      <c r="B188" s="852" t="s">
        <v>3786</v>
      </c>
      <c r="C188" s="852"/>
      <c r="D188" s="849"/>
      <c r="E188" s="860"/>
      <c r="F188" s="2518"/>
      <c r="G188" s="836"/>
      <c r="H188" s="918"/>
      <c r="I188" s="918"/>
      <c r="J188" s="918"/>
    </row>
    <row r="189" spans="1:11" s="919" customFormat="1">
      <c r="A189" s="844"/>
      <c r="B189" s="852" t="s">
        <v>3787</v>
      </c>
      <c r="C189" s="852"/>
      <c r="D189" s="849"/>
      <c r="E189" s="860"/>
      <c r="F189" s="2518"/>
      <c r="G189" s="836"/>
      <c r="H189" s="918"/>
      <c r="I189" s="918"/>
      <c r="J189" s="918"/>
    </row>
    <row r="190" spans="1:11" s="920" customFormat="1">
      <c r="A190" s="844"/>
      <c r="B190" s="852" t="s">
        <v>3788</v>
      </c>
      <c r="C190" s="852"/>
      <c r="D190" s="849"/>
      <c r="E190" s="860"/>
      <c r="F190" s="2518"/>
      <c r="G190" s="836"/>
      <c r="H190" s="918"/>
      <c r="I190" s="918"/>
      <c r="J190" s="918"/>
      <c r="K190" s="922"/>
    </row>
    <row r="191" spans="1:11" s="931" customFormat="1">
      <c r="A191" s="844"/>
      <c r="B191" s="852" t="s">
        <v>3789</v>
      </c>
      <c r="C191" s="852"/>
      <c r="D191" s="849"/>
      <c r="E191" s="860"/>
      <c r="F191" s="2518"/>
      <c r="G191" s="836"/>
      <c r="H191" s="918"/>
      <c r="I191" s="918"/>
      <c r="J191" s="918"/>
    </row>
    <row r="192" spans="1:11" s="931" customFormat="1">
      <c r="A192" s="844"/>
      <c r="B192" s="852" t="s">
        <v>3790</v>
      </c>
      <c r="C192" s="852"/>
      <c r="D192" s="849"/>
      <c r="E192" s="860"/>
      <c r="F192" s="2518"/>
      <c r="G192" s="836"/>
      <c r="H192" s="918"/>
      <c r="I192" s="918"/>
      <c r="J192" s="918"/>
    </row>
    <row r="193" spans="1:11" s="931" customFormat="1">
      <c r="A193" s="844"/>
      <c r="B193" s="852" t="s">
        <v>3791</v>
      </c>
      <c r="C193" s="852"/>
      <c r="D193" s="849"/>
      <c r="E193" s="860"/>
      <c r="F193" s="2518"/>
      <c r="G193" s="836"/>
      <c r="H193" s="918"/>
      <c r="I193" s="918"/>
      <c r="J193" s="918"/>
    </row>
    <row r="194" spans="1:11" s="931" customFormat="1">
      <c r="A194" s="844"/>
      <c r="B194" s="852" t="s">
        <v>3899</v>
      </c>
      <c r="C194" s="852"/>
      <c r="D194" s="849"/>
      <c r="E194" s="860"/>
      <c r="F194" s="2518"/>
      <c r="G194" s="836"/>
      <c r="H194" s="918"/>
      <c r="I194" s="918"/>
      <c r="J194" s="918"/>
    </row>
    <row r="195" spans="1:11" s="920" customFormat="1">
      <c r="A195" s="844"/>
      <c r="B195" s="852" t="s">
        <v>3900</v>
      </c>
      <c r="C195" s="852"/>
      <c r="D195" s="849"/>
      <c r="E195" s="860"/>
      <c r="F195" s="2518"/>
      <c r="G195" s="836"/>
      <c r="H195" s="918"/>
      <c r="I195" s="918"/>
      <c r="J195" s="918"/>
      <c r="K195" s="922"/>
    </row>
    <row r="196" spans="1:11" s="919" customFormat="1" ht="25.5">
      <c r="A196" s="844"/>
      <c r="B196" s="852" t="s">
        <v>3901</v>
      </c>
      <c r="C196" s="852"/>
      <c r="D196" s="849"/>
      <c r="E196" s="860"/>
      <c r="F196" s="2518"/>
      <c r="G196" s="836"/>
      <c r="H196" s="918"/>
      <c r="I196" s="918"/>
      <c r="J196" s="918"/>
    </row>
    <row r="197" spans="1:11" s="931" customFormat="1" ht="25.5">
      <c r="A197" s="844"/>
      <c r="B197" s="852" t="s">
        <v>3902</v>
      </c>
      <c r="C197" s="852"/>
      <c r="D197" s="849"/>
      <c r="E197" s="860"/>
      <c r="F197" s="2518"/>
      <c r="G197" s="836"/>
      <c r="H197" s="918"/>
      <c r="I197" s="918"/>
      <c r="J197" s="918"/>
    </row>
    <row r="198" spans="1:11" s="931" customFormat="1" ht="25.5">
      <c r="A198" s="844"/>
      <c r="B198" s="852" t="s">
        <v>3903</v>
      </c>
      <c r="C198" s="852"/>
      <c r="D198" s="849"/>
      <c r="E198" s="860"/>
      <c r="F198" s="2518"/>
      <c r="G198" s="836"/>
      <c r="H198" s="918"/>
      <c r="I198" s="918"/>
      <c r="J198" s="918"/>
    </row>
    <row r="199" spans="1:11" s="931" customFormat="1">
      <c r="A199" s="844"/>
      <c r="B199" s="852" t="s">
        <v>3904</v>
      </c>
      <c r="C199" s="852"/>
      <c r="D199" s="849"/>
      <c r="E199" s="860"/>
      <c r="F199" s="2518"/>
      <c r="G199" s="836"/>
      <c r="H199" s="918"/>
      <c r="I199" s="918"/>
      <c r="J199" s="918"/>
    </row>
    <row r="200" spans="1:11" s="931" customFormat="1">
      <c r="A200" s="844"/>
      <c r="B200" s="852"/>
      <c r="C200" s="852"/>
      <c r="D200" s="849"/>
      <c r="E200" s="860"/>
      <c r="F200" s="2518"/>
      <c r="G200" s="836"/>
      <c r="H200" s="918"/>
      <c r="I200" s="918"/>
      <c r="J200" s="918"/>
    </row>
    <row r="201" spans="1:11" s="931" customFormat="1" ht="38.25">
      <c r="A201" s="844"/>
      <c r="B201" s="852" t="s">
        <v>3905</v>
      </c>
      <c r="C201" s="852"/>
      <c r="D201" s="849"/>
      <c r="E201" s="860"/>
      <c r="F201" s="2518"/>
      <c r="G201" s="836"/>
      <c r="H201" s="918"/>
      <c r="I201" s="918"/>
      <c r="J201" s="918"/>
    </row>
    <row r="202" spans="1:11" s="931" customFormat="1">
      <c r="A202" s="844"/>
      <c r="B202" s="852" t="s">
        <v>3906</v>
      </c>
      <c r="C202" s="852"/>
      <c r="D202" s="849"/>
      <c r="E202" s="860"/>
      <c r="F202" s="2518"/>
      <c r="G202" s="836"/>
      <c r="H202" s="918"/>
      <c r="I202" s="918"/>
      <c r="J202" s="918"/>
    </row>
    <row r="203" spans="1:11" s="919" customFormat="1">
      <c r="A203" s="844"/>
      <c r="B203" s="852" t="s">
        <v>3907</v>
      </c>
      <c r="C203" s="852"/>
      <c r="D203" s="849" t="s">
        <v>2890</v>
      </c>
      <c r="E203" s="860"/>
      <c r="F203" s="2518"/>
      <c r="G203" s="836"/>
      <c r="H203" s="918"/>
      <c r="I203" s="918"/>
      <c r="J203" s="918"/>
    </row>
    <row r="204" spans="1:11" s="919" customFormat="1">
      <c r="A204" s="844"/>
      <c r="B204" s="852" t="s">
        <v>3795</v>
      </c>
      <c r="C204" s="852"/>
      <c r="D204" s="849"/>
      <c r="E204" s="860"/>
      <c r="F204" s="2518"/>
      <c r="G204" s="836"/>
      <c r="H204" s="918"/>
      <c r="I204" s="918"/>
      <c r="J204" s="918"/>
      <c r="K204" s="846"/>
    </row>
    <row r="205" spans="1:11" s="919" customFormat="1">
      <c r="A205" s="844"/>
      <c r="B205" s="852" t="s">
        <v>3796</v>
      </c>
      <c r="C205" s="852"/>
      <c r="D205" s="849"/>
      <c r="E205" s="860"/>
      <c r="F205" s="2518"/>
      <c r="G205" s="836"/>
      <c r="H205" s="918"/>
      <c r="I205" s="918"/>
      <c r="J205" s="918"/>
      <c r="K205" s="846"/>
    </row>
    <row r="206" spans="1:11" s="919" customFormat="1" ht="25.5">
      <c r="A206" s="844"/>
      <c r="B206" s="852" t="s">
        <v>3797</v>
      </c>
      <c r="C206" s="852"/>
      <c r="D206" s="849"/>
      <c r="E206" s="860"/>
      <c r="F206" s="2518"/>
      <c r="G206" s="836"/>
      <c r="H206" s="918"/>
      <c r="I206" s="918"/>
      <c r="J206" s="918"/>
      <c r="K206" s="846"/>
    </row>
    <row r="207" spans="1:11" s="919" customFormat="1">
      <c r="A207" s="844"/>
      <c r="B207" s="852" t="s">
        <v>3798</v>
      </c>
      <c r="C207" s="852"/>
      <c r="D207" s="849"/>
      <c r="E207" s="860"/>
      <c r="F207" s="2518"/>
      <c r="G207" s="836"/>
      <c r="H207" s="918"/>
      <c r="I207" s="918"/>
      <c r="J207" s="918"/>
      <c r="K207" s="846"/>
    </row>
    <row r="208" spans="1:11" s="919" customFormat="1">
      <c r="A208" s="844"/>
      <c r="B208" s="852" t="s">
        <v>3799</v>
      </c>
      <c r="C208" s="852"/>
      <c r="D208" s="849"/>
      <c r="E208" s="860"/>
      <c r="F208" s="2518"/>
      <c r="G208" s="836"/>
      <c r="H208" s="918"/>
      <c r="I208" s="918"/>
      <c r="J208" s="918"/>
      <c r="K208" s="846"/>
    </row>
    <row r="209" spans="1:12" s="919" customFormat="1">
      <c r="A209" s="844"/>
      <c r="B209" s="852" t="s">
        <v>3800</v>
      </c>
      <c r="C209" s="852"/>
      <c r="D209" s="849"/>
      <c r="E209" s="860"/>
      <c r="F209" s="2518"/>
      <c r="G209" s="836"/>
      <c r="H209" s="918"/>
      <c r="I209" s="918"/>
      <c r="J209" s="918"/>
      <c r="K209" s="846"/>
    </row>
    <row r="210" spans="1:12" s="920" customFormat="1">
      <c r="A210" s="844"/>
      <c r="B210" s="852"/>
      <c r="C210" s="852"/>
      <c r="D210" s="849"/>
      <c r="E210" s="860"/>
      <c r="F210" s="2518"/>
      <c r="G210" s="836"/>
      <c r="H210" s="918"/>
      <c r="I210" s="918"/>
      <c r="J210" s="918"/>
      <c r="K210" s="922"/>
    </row>
    <row r="211" spans="1:12" s="920" customFormat="1" ht="102">
      <c r="A211" s="245" t="s">
        <v>3908</v>
      </c>
      <c r="B211" s="851" t="s">
        <v>3909</v>
      </c>
      <c r="C211" s="852"/>
      <c r="D211" s="904" t="s">
        <v>369</v>
      </c>
      <c r="E211" s="906">
        <v>1</v>
      </c>
      <c r="F211" s="2516"/>
      <c r="G211" s="841">
        <f>E211*F211</f>
        <v>0</v>
      </c>
      <c r="H211" s="918"/>
      <c r="I211" s="918"/>
      <c r="J211" s="918"/>
    </row>
    <row r="212" spans="1:12" s="920" customFormat="1" ht="25.5">
      <c r="A212" s="245"/>
      <c r="B212" s="926" t="s">
        <v>3803</v>
      </c>
      <c r="C212" s="852"/>
      <c r="D212" s="904"/>
      <c r="E212" s="906"/>
      <c r="F212" s="2519"/>
      <c r="G212" s="841"/>
      <c r="H212" s="918"/>
      <c r="I212" s="918"/>
      <c r="J212" s="918"/>
    </row>
    <row r="213" spans="1:12" s="920" customFormat="1">
      <c r="A213" s="844"/>
      <c r="B213" s="852"/>
      <c r="C213" s="852"/>
      <c r="D213" s="904"/>
      <c r="E213" s="906"/>
      <c r="F213" s="2519"/>
      <c r="G213" s="841"/>
      <c r="H213" s="918"/>
      <c r="I213" s="918"/>
      <c r="J213" s="918"/>
      <c r="K213" s="922"/>
    </row>
    <row r="214" spans="1:12" s="920" customFormat="1" ht="63.75">
      <c r="A214" s="245" t="s">
        <v>3910</v>
      </c>
      <c r="B214" s="851" t="s">
        <v>3827</v>
      </c>
      <c r="C214" s="851"/>
      <c r="D214" s="904" t="s">
        <v>369</v>
      </c>
      <c r="E214" s="906">
        <v>2</v>
      </c>
      <c r="F214" s="2516"/>
      <c r="G214" s="841">
        <f>E214*F214</f>
        <v>0</v>
      </c>
      <c r="H214" s="918"/>
      <c r="I214" s="918"/>
      <c r="J214" s="918"/>
      <c r="K214" s="922"/>
    </row>
    <row r="215" spans="1:12" s="920" customFormat="1">
      <c r="A215" s="844"/>
      <c r="B215" s="851"/>
      <c r="C215" s="851"/>
      <c r="D215" s="904"/>
      <c r="E215" s="906"/>
      <c r="F215" s="2519"/>
      <c r="G215" s="841"/>
      <c r="H215" s="918"/>
      <c r="I215" s="918"/>
      <c r="J215" s="918"/>
    </row>
    <row r="216" spans="1:12" s="920" customFormat="1" ht="51">
      <c r="A216" s="245" t="s">
        <v>3911</v>
      </c>
      <c r="B216" s="851" t="s">
        <v>3912</v>
      </c>
      <c r="C216" s="851"/>
      <c r="D216" s="904" t="s">
        <v>369</v>
      </c>
      <c r="E216" s="906">
        <v>1</v>
      </c>
      <c r="F216" s="2516"/>
      <c r="G216" s="841">
        <f>E216*F216</f>
        <v>0</v>
      </c>
      <c r="H216" s="918"/>
      <c r="I216" s="918"/>
      <c r="J216" s="918"/>
    </row>
    <row r="217" spans="1:12" s="919" customFormat="1">
      <c r="A217" s="844"/>
      <c r="B217" s="851"/>
      <c r="C217" s="851"/>
      <c r="D217" s="904"/>
      <c r="E217" s="906"/>
      <c r="F217" s="2519"/>
      <c r="G217" s="841"/>
      <c r="H217" s="918"/>
      <c r="I217" s="918"/>
      <c r="J217" s="918"/>
      <c r="K217" s="795"/>
      <c r="L217" s="795"/>
    </row>
    <row r="218" spans="1:12" s="920" customFormat="1" ht="25.5">
      <c r="A218" s="245" t="s">
        <v>3913</v>
      </c>
      <c r="B218" s="851" t="s">
        <v>3914</v>
      </c>
      <c r="C218" s="851"/>
      <c r="D218" s="904" t="s">
        <v>210</v>
      </c>
      <c r="E218" s="906">
        <v>1</v>
      </c>
      <c r="F218" s="2516"/>
      <c r="G218" s="841">
        <f>E218*F218</f>
        <v>0</v>
      </c>
      <c r="H218" s="918"/>
      <c r="I218" s="918"/>
      <c r="J218" s="918"/>
      <c r="K218" s="922"/>
    </row>
    <row r="219" spans="1:12" s="920" customFormat="1">
      <c r="A219" s="844"/>
      <c r="B219" s="851"/>
      <c r="C219" s="851"/>
      <c r="D219" s="904"/>
      <c r="E219" s="906"/>
      <c r="F219" s="2519"/>
      <c r="G219" s="841"/>
      <c r="H219" s="918"/>
      <c r="I219" s="918"/>
      <c r="J219" s="918"/>
      <c r="K219" s="922"/>
    </row>
    <row r="220" spans="1:12" s="920" customFormat="1" ht="25.5">
      <c r="A220" s="245" t="s">
        <v>3915</v>
      </c>
      <c r="B220" s="851" t="s">
        <v>3916</v>
      </c>
      <c r="C220" s="851"/>
      <c r="D220" s="904" t="s">
        <v>210</v>
      </c>
      <c r="E220" s="906">
        <v>1</v>
      </c>
      <c r="F220" s="2516"/>
      <c r="G220" s="841">
        <f>E220*F220</f>
        <v>0</v>
      </c>
      <c r="H220" s="918"/>
      <c r="I220" s="918"/>
      <c r="J220" s="918"/>
      <c r="K220" s="922"/>
    </row>
    <row r="221" spans="1:12" s="919" customFormat="1">
      <c r="A221" s="844"/>
      <c r="B221" s="851"/>
      <c r="C221" s="851"/>
      <c r="D221" s="904"/>
      <c r="E221" s="906"/>
      <c r="F221" s="2519"/>
      <c r="G221" s="841"/>
      <c r="H221" s="918"/>
      <c r="I221" s="918"/>
      <c r="J221" s="918"/>
      <c r="K221" s="795"/>
      <c r="L221" s="795"/>
    </row>
    <row r="222" spans="1:12" s="919" customFormat="1" ht="38.25">
      <c r="A222" s="245" t="s">
        <v>3917</v>
      </c>
      <c r="B222" s="851" t="s">
        <v>3918</v>
      </c>
      <c r="C222" s="851"/>
      <c r="D222" s="904" t="s">
        <v>369</v>
      </c>
      <c r="E222" s="906">
        <v>1</v>
      </c>
      <c r="F222" s="2516"/>
      <c r="G222" s="841">
        <f>E222*F222</f>
        <v>0</v>
      </c>
      <c r="H222" s="918"/>
      <c r="I222" s="918"/>
      <c r="J222" s="918"/>
      <c r="K222" s="795"/>
      <c r="L222" s="795"/>
    </row>
    <row r="223" spans="1:12" s="919" customFormat="1">
      <c r="A223" s="844"/>
      <c r="B223" s="851"/>
      <c r="C223" s="851"/>
      <c r="D223" s="904"/>
      <c r="E223" s="906"/>
      <c r="F223" s="2519"/>
      <c r="G223" s="841"/>
      <c r="H223" s="918"/>
      <c r="I223" s="918"/>
      <c r="J223" s="918"/>
      <c r="K223" s="795"/>
      <c r="L223" s="795"/>
    </row>
    <row r="224" spans="1:12" s="931" customFormat="1" ht="25.5">
      <c r="A224" s="245" t="s">
        <v>3919</v>
      </c>
      <c r="B224" s="851" t="s">
        <v>3852</v>
      </c>
      <c r="C224" s="851"/>
      <c r="D224" s="904"/>
      <c r="E224" s="906"/>
      <c r="F224" s="2519"/>
      <c r="G224" s="841"/>
      <c r="H224" s="918"/>
      <c r="I224" s="918"/>
      <c r="J224" s="918"/>
    </row>
    <row r="225" spans="1:12" s="931" customFormat="1">
      <c r="A225" s="844"/>
      <c r="B225" s="851" t="s">
        <v>3504</v>
      </c>
      <c r="C225" s="851"/>
      <c r="D225" s="904" t="s">
        <v>210</v>
      </c>
      <c r="E225" s="906">
        <v>1</v>
      </c>
      <c r="F225" s="2516"/>
      <c r="G225" s="841">
        <f>E225*F225</f>
        <v>0</v>
      </c>
      <c r="H225" s="918"/>
      <c r="I225" s="918"/>
      <c r="J225" s="918"/>
    </row>
    <row r="226" spans="1:12" s="931" customFormat="1">
      <c r="A226" s="844"/>
      <c r="B226" s="851" t="s">
        <v>3510</v>
      </c>
      <c r="C226" s="851"/>
      <c r="D226" s="904" t="s">
        <v>210</v>
      </c>
      <c r="E226" s="906">
        <v>1</v>
      </c>
      <c r="F226" s="2516"/>
      <c r="G226" s="841">
        <f>E226*F226</f>
        <v>0</v>
      </c>
      <c r="H226" s="918"/>
      <c r="I226" s="918"/>
      <c r="J226" s="918"/>
    </row>
    <row r="227" spans="1:12" s="931" customFormat="1">
      <c r="A227" s="844"/>
      <c r="B227" s="851"/>
      <c r="C227" s="851"/>
      <c r="D227" s="904"/>
      <c r="E227" s="906"/>
      <c r="F227" s="2519"/>
      <c r="G227" s="841"/>
      <c r="H227" s="918"/>
      <c r="I227" s="918"/>
      <c r="J227" s="918"/>
    </row>
    <row r="228" spans="1:12" s="931" customFormat="1" ht="25.5">
      <c r="A228" s="245" t="s">
        <v>3920</v>
      </c>
      <c r="B228" s="851" t="s">
        <v>3921</v>
      </c>
      <c r="C228" s="851"/>
      <c r="D228" s="904" t="s">
        <v>210</v>
      </c>
      <c r="E228" s="906">
        <v>1</v>
      </c>
      <c r="F228" s="2516"/>
      <c r="G228" s="841">
        <f>E228*F228</f>
        <v>0</v>
      </c>
      <c r="H228" s="918"/>
      <c r="I228" s="918"/>
      <c r="J228" s="918"/>
    </row>
    <row r="229" spans="1:12" s="931" customFormat="1">
      <c r="A229" s="844"/>
      <c r="B229" s="851" t="s">
        <v>3504</v>
      </c>
      <c r="C229" s="851"/>
      <c r="D229" s="904"/>
      <c r="E229" s="906"/>
      <c r="F229" s="2519"/>
      <c r="G229" s="841"/>
      <c r="H229" s="918"/>
      <c r="I229" s="918"/>
      <c r="J229" s="918"/>
    </row>
    <row r="230" spans="1:12" s="919" customFormat="1">
      <c r="A230" s="844"/>
      <c r="B230" s="851"/>
      <c r="C230" s="851"/>
      <c r="D230" s="904"/>
      <c r="E230" s="906"/>
      <c r="F230" s="2519"/>
      <c r="G230" s="841"/>
      <c r="H230" s="918"/>
      <c r="I230" s="918"/>
      <c r="J230" s="918"/>
    </row>
    <row r="231" spans="1:12" s="919" customFormat="1" ht="76.5">
      <c r="A231" s="245" t="s">
        <v>3922</v>
      </c>
      <c r="B231" s="851" t="s">
        <v>3840</v>
      </c>
      <c r="C231" s="851"/>
      <c r="D231" s="904" t="s">
        <v>210</v>
      </c>
      <c r="E231" s="906">
        <v>1</v>
      </c>
      <c r="F231" s="2516"/>
      <c r="G231" s="841">
        <f>E231*F231</f>
        <v>0</v>
      </c>
      <c r="H231" s="918"/>
      <c r="I231" s="918"/>
      <c r="J231" s="918"/>
    </row>
    <row r="232" spans="1:12" s="919" customFormat="1">
      <c r="A232" s="844"/>
      <c r="B232" s="851" t="s">
        <v>3906</v>
      </c>
      <c r="C232" s="851"/>
      <c r="D232" s="904"/>
      <c r="E232" s="906"/>
      <c r="F232" s="2519"/>
      <c r="G232" s="841"/>
      <c r="H232" s="918"/>
      <c r="I232" s="918"/>
      <c r="J232" s="918"/>
    </row>
    <row r="233" spans="1:12" s="919" customFormat="1">
      <c r="A233" s="844"/>
      <c r="B233" s="851" t="s">
        <v>3923</v>
      </c>
      <c r="C233" s="851"/>
      <c r="D233" s="904"/>
      <c r="E233" s="906"/>
      <c r="F233" s="2519"/>
      <c r="G233" s="841"/>
      <c r="H233" s="918"/>
      <c r="I233" s="918"/>
      <c r="J233" s="918"/>
    </row>
    <row r="234" spans="1:12" s="919" customFormat="1">
      <c r="A234" s="844"/>
      <c r="B234" s="851" t="s">
        <v>3924</v>
      </c>
      <c r="C234" s="851"/>
      <c r="D234" s="904"/>
      <c r="E234" s="906"/>
      <c r="F234" s="2519"/>
      <c r="G234" s="841"/>
      <c r="H234" s="918"/>
      <c r="I234" s="918"/>
      <c r="J234" s="918"/>
    </row>
    <row r="235" spans="1:12" s="919" customFormat="1">
      <c r="A235" s="844"/>
      <c r="B235" s="851" t="s">
        <v>3925</v>
      </c>
      <c r="C235" s="851"/>
      <c r="D235" s="904"/>
      <c r="E235" s="906"/>
      <c r="F235" s="2519"/>
      <c r="G235" s="841"/>
      <c r="H235" s="918"/>
      <c r="I235" s="918"/>
      <c r="J235" s="918"/>
    </row>
    <row r="236" spans="1:12" s="919" customFormat="1">
      <c r="A236" s="844"/>
      <c r="B236" s="851" t="s">
        <v>3845</v>
      </c>
      <c r="C236" s="851"/>
      <c r="D236" s="904"/>
      <c r="E236" s="906"/>
      <c r="F236" s="2519"/>
      <c r="G236" s="841"/>
      <c r="H236" s="918"/>
      <c r="I236" s="918"/>
      <c r="J236" s="918"/>
    </row>
    <row r="237" spans="1:12" s="919" customFormat="1" ht="38.25">
      <c r="A237" s="844"/>
      <c r="B237" s="851" t="s">
        <v>3926</v>
      </c>
      <c r="C237" s="851"/>
      <c r="D237" s="904"/>
      <c r="E237" s="906"/>
      <c r="F237" s="2519"/>
      <c r="G237" s="841"/>
      <c r="H237" s="918"/>
      <c r="I237" s="918"/>
      <c r="J237" s="918"/>
    </row>
    <row r="238" spans="1:12" s="919" customFormat="1">
      <c r="A238" s="844"/>
      <c r="B238" s="852"/>
      <c r="C238" s="852"/>
      <c r="D238" s="849"/>
      <c r="E238" s="860"/>
      <c r="F238" s="2518"/>
      <c r="G238" s="836"/>
      <c r="H238" s="918"/>
      <c r="I238" s="918"/>
      <c r="J238" s="918"/>
      <c r="K238" s="795"/>
      <c r="L238" s="795"/>
    </row>
    <row r="239" spans="1:12" s="920" customFormat="1" ht="76.5">
      <c r="A239" s="245" t="s">
        <v>3927</v>
      </c>
      <c r="B239" s="851" t="s">
        <v>3840</v>
      </c>
      <c r="C239" s="852"/>
      <c r="D239" s="904" t="s">
        <v>369</v>
      </c>
      <c r="E239" s="906">
        <v>1</v>
      </c>
      <c r="F239" s="2516"/>
      <c r="G239" s="841">
        <f>E239*F239</f>
        <v>0</v>
      </c>
      <c r="H239" s="918"/>
      <c r="I239" s="918"/>
      <c r="J239" s="918"/>
      <c r="K239" s="922"/>
    </row>
    <row r="240" spans="1:12" s="920" customFormat="1">
      <c r="A240" s="844"/>
      <c r="B240" s="851" t="s">
        <v>3906</v>
      </c>
      <c r="C240" s="852"/>
      <c r="D240" s="904"/>
      <c r="E240" s="906"/>
      <c r="F240" s="2519"/>
      <c r="G240" s="841"/>
      <c r="H240" s="918"/>
      <c r="I240" s="918"/>
      <c r="J240" s="918"/>
      <c r="K240" s="922"/>
    </row>
    <row r="241" spans="1:12" s="920" customFormat="1">
      <c r="A241" s="844"/>
      <c r="B241" s="851" t="s">
        <v>3928</v>
      </c>
      <c r="C241" s="852"/>
      <c r="D241" s="904"/>
      <c r="E241" s="906"/>
      <c r="F241" s="2519"/>
      <c r="G241" s="841"/>
      <c r="H241" s="918"/>
      <c r="I241" s="918"/>
      <c r="J241" s="918"/>
      <c r="K241" s="922"/>
    </row>
    <row r="242" spans="1:12" s="920" customFormat="1">
      <c r="A242" s="844"/>
      <c r="B242" s="851" t="s">
        <v>3924</v>
      </c>
      <c r="C242" s="852"/>
      <c r="D242" s="904"/>
      <c r="E242" s="906"/>
      <c r="F242" s="2519"/>
      <c r="G242" s="841"/>
      <c r="H242" s="918"/>
      <c r="I242" s="918"/>
      <c r="J242" s="918"/>
      <c r="K242" s="922"/>
    </row>
    <row r="243" spans="1:12" s="920" customFormat="1">
      <c r="A243" s="844"/>
      <c r="B243" s="851" t="s">
        <v>3929</v>
      </c>
      <c r="C243" s="852"/>
      <c r="D243" s="904"/>
      <c r="E243" s="906"/>
      <c r="F243" s="2519"/>
      <c r="G243" s="841"/>
      <c r="H243" s="918"/>
      <c r="I243" s="918"/>
      <c r="J243" s="918"/>
      <c r="K243" s="922"/>
    </row>
    <row r="244" spans="1:12" s="920" customFormat="1">
      <c r="A244" s="844"/>
      <c r="B244" s="851" t="s">
        <v>3845</v>
      </c>
      <c r="C244" s="852"/>
      <c r="D244" s="904"/>
      <c r="E244" s="906"/>
      <c r="F244" s="2519"/>
      <c r="G244" s="841"/>
      <c r="H244" s="918"/>
      <c r="I244" s="918"/>
      <c r="J244" s="918"/>
      <c r="K244" s="922"/>
    </row>
    <row r="245" spans="1:12" s="920" customFormat="1" ht="38.25">
      <c r="A245" s="844"/>
      <c r="B245" s="851" t="s">
        <v>3926</v>
      </c>
      <c r="C245" s="852"/>
      <c r="D245" s="904"/>
      <c r="E245" s="906"/>
      <c r="F245" s="2519"/>
      <c r="G245" s="841"/>
      <c r="H245" s="918"/>
      <c r="I245" s="918"/>
      <c r="J245" s="918"/>
      <c r="K245" s="922"/>
    </row>
    <row r="246" spans="1:12" s="920" customFormat="1">
      <c r="A246" s="844"/>
      <c r="B246" s="851"/>
      <c r="C246" s="852"/>
      <c r="D246" s="904"/>
      <c r="E246" s="906"/>
      <c r="F246" s="2519"/>
      <c r="G246" s="841"/>
      <c r="H246" s="918"/>
      <c r="I246" s="918"/>
      <c r="J246" s="918"/>
      <c r="K246" s="922"/>
    </row>
    <row r="247" spans="1:12" s="931" customFormat="1">
      <c r="A247" s="245" t="s">
        <v>3930</v>
      </c>
      <c r="B247" s="851" t="s">
        <v>3931</v>
      </c>
      <c r="C247" s="852"/>
      <c r="D247" s="904" t="s">
        <v>210</v>
      </c>
      <c r="E247" s="906">
        <v>1</v>
      </c>
      <c r="F247" s="2516"/>
      <c r="G247" s="841">
        <f>E247*F247</f>
        <v>0</v>
      </c>
      <c r="H247" s="918"/>
      <c r="I247" s="918"/>
      <c r="J247" s="918"/>
    </row>
    <row r="248" spans="1:12" s="931" customFormat="1">
      <c r="A248" s="844"/>
      <c r="B248" s="851"/>
      <c r="C248" s="852"/>
      <c r="D248" s="904"/>
      <c r="E248" s="906"/>
      <c r="F248" s="2519"/>
      <c r="G248" s="841"/>
      <c r="H248" s="918"/>
      <c r="I248" s="918"/>
      <c r="J248" s="918"/>
    </row>
    <row r="249" spans="1:12" s="931" customFormat="1">
      <c r="A249" s="932" t="s">
        <v>3932</v>
      </c>
      <c r="B249" s="851" t="s">
        <v>3933</v>
      </c>
      <c r="C249" s="852"/>
      <c r="D249" s="904" t="s">
        <v>210</v>
      </c>
      <c r="E249" s="906">
        <v>1</v>
      </c>
      <c r="F249" s="2516"/>
      <c r="G249" s="841">
        <f>E249*F249</f>
        <v>0</v>
      </c>
      <c r="H249" s="918"/>
      <c r="I249" s="918"/>
      <c r="J249" s="918"/>
    </row>
    <row r="250" spans="1:12" s="795" customFormat="1">
      <c r="A250" s="844"/>
      <c r="B250" s="851"/>
      <c r="C250" s="852"/>
      <c r="D250" s="904"/>
      <c r="E250" s="906"/>
      <c r="F250" s="2519"/>
      <c r="G250" s="841"/>
      <c r="H250" s="918"/>
      <c r="I250" s="918"/>
      <c r="J250" s="918"/>
    </row>
    <row r="251" spans="1:12" s="919" customFormat="1" ht="51">
      <c r="A251" s="583" t="s">
        <v>3934</v>
      </c>
      <c r="B251" s="851" t="s">
        <v>3935</v>
      </c>
      <c r="C251" s="852"/>
      <c r="D251" s="904"/>
      <c r="E251" s="906"/>
      <c r="F251" s="2519"/>
      <c r="G251" s="841"/>
      <c r="H251" s="918"/>
      <c r="I251" s="918"/>
      <c r="J251" s="918"/>
      <c r="K251" s="795"/>
      <c r="L251" s="795"/>
    </row>
    <row r="252" spans="1:12" s="919" customFormat="1">
      <c r="A252" s="932" t="s">
        <v>3936</v>
      </c>
      <c r="B252" s="851" t="s">
        <v>3504</v>
      </c>
      <c r="C252" s="852"/>
      <c r="D252" s="904" t="s">
        <v>210</v>
      </c>
      <c r="E252" s="906">
        <v>2</v>
      </c>
      <c r="F252" s="2516"/>
      <c r="G252" s="841">
        <f>E252*F252</f>
        <v>0</v>
      </c>
      <c r="H252" s="918"/>
      <c r="I252" s="918"/>
      <c r="J252" s="918"/>
      <c r="K252" s="795"/>
      <c r="L252" s="795"/>
    </row>
    <row r="253" spans="1:12" s="919" customFormat="1">
      <c r="A253" s="932" t="s">
        <v>3937</v>
      </c>
      <c r="B253" s="851" t="s">
        <v>3506</v>
      </c>
      <c r="C253" s="852"/>
      <c r="D253" s="904" t="s">
        <v>210</v>
      </c>
      <c r="E253" s="906">
        <v>1</v>
      </c>
      <c r="F253" s="2516"/>
      <c r="G253" s="841">
        <f>E253*F253</f>
        <v>0</v>
      </c>
      <c r="H253" s="918"/>
      <c r="I253" s="918"/>
      <c r="J253" s="918"/>
      <c r="K253" s="795"/>
      <c r="L253" s="795"/>
    </row>
    <row r="254" spans="1:12" s="795" customFormat="1">
      <c r="A254" s="932" t="s">
        <v>3938</v>
      </c>
      <c r="B254" s="851" t="s">
        <v>3510</v>
      </c>
      <c r="C254" s="852"/>
      <c r="D254" s="904" t="s">
        <v>210</v>
      </c>
      <c r="E254" s="906">
        <v>3</v>
      </c>
      <c r="F254" s="2516"/>
      <c r="G254" s="841">
        <f>E254*F254</f>
        <v>0</v>
      </c>
      <c r="H254" s="918"/>
      <c r="I254" s="918"/>
      <c r="J254" s="918"/>
    </row>
    <row r="255" spans="1:12" s="795" customFormat="1">
      <c r="A255" s="844"/>
      <c r="B255" s="851"/>
      <c r="C255" s="852"/>
      <c r="D255" s="904"/>
      <c r="E255" s="906"/>
      <c r="F255" s="2519"/>
      <c r="G255" s="841"/>
      <c r="H255" s="918"/>
      <c r="I255" s="918"/>
      <c r="J255" s="918"/>
    </row>
    <row r="256" spans="1:12" s="795" customFormat="1" ht="51">
      <c r="A256" s="583" t="s">
        <v>3939</v>
      </c>
      <c r="B256" s="851" t="s">
        <v>3940</v>
      </c>
      <c r="C256" s="852"/>
      <c r="D256" s="904"/>
      <c r="E256" s="906"/>
      <c r="F256" s="2519"/>
      <c r="G256" s="841"/>
      <c r="H256" s="918"/>
      <c r="I256" s="918"/>
      <c r="J256" s="918"/>
    </row>
    <row r="257" spans="1:10" s="795" customFormat="1">
      <c r="A257" s="932" t="s">
        <v>3941</v>
      </c>
      <c r="B257" s="851" t="s">
        <v>3504</v>
      </c>
      <c r="C257" s="852"/>
      <c r="D257" s="904" t="s">
        <v>3514</v>
      </c>
      <c r="E257" s="906">
        <v>16</v>
      </c>
      <c r="F257" s="2516"/>
      <c r="G257" s="841">
        <f t="shared" ref="G257:G272" si="2">E257*F257</f>
        <v>0</v>
      </c>
      <c r="H257" s="918"/>
      <c r="I257" s="918"/>
      <c r="J257" s="918"/>
    </row>
    <row r="258" spans="1:10" s="795" customFormat="1">
      <c r="A258" s="932" t="s">
        <v>3942</v>
      </c>
      <c r="B258" s="851" t="s">
        <v>3506</v>
      </c>
      <c r="C258" s="852"/>
      <c r="D258" s="904" t="s">
        <v>3514</v>
      </c>
      <c r="E258" s="906">
        <v>2</v>
      </c>
      <c r="F258" s="2516"/>
      <c r="G258" s="841">
        <f t="shared" si="2"/>
        <v>0</v>
      </c>
      <c r="H258" s="918"/>
      <c r="I258" s="918"/>
      <c r="J258" s="918"/>
    </row>
    <row r="259" spans="1:10" s="795" customFormat="1">
      <c r="A259" s="932" t="s">
        <v>3943</v>
      </c>
      <c r="B259" s="851" t="s">
        <v>3510</v>
      </c>
      <c r="C259" s="852"/>
      <c r="D259" s="904" t="s">
        <v>3514</v>
      </c>
      <c r="E259" s="906">
        <v>10</v>
      </c>
      <c r="F259" s="2516"/>
      <c r="G259" s="841">
        <f t="shared" si="2"/>
        <v>0</v>
      </c>
      <c r="H259" s="918"/>
      <c r="I259" s="918"/>
      <c r="J259" s="918"/>
    </row>
    <row r="260" spans="1:10" s="795" customFormat="1">
      <c r="A260" s="844"/>
      <c r="B260" s="851"/>
      <c r="C260" s="852"/>
      <c r="D260" s="904"/>
      <c r="E260" s="906"/>
      <c r="F260" s="2519"/>
      <c r="G260" s="841"/>
      <c r="H260" s="918"/>
      <c r="I260" s="918"/>
      <c r="J260" s="918"/>
    </row>
    <row r="261" spans="1:10" s="795" customFormat="1" ht="178.5">
      <c r="A261" s="583" t="s">
        <v>3944</v>
      </c>
      <c r="B261" s="851" t="s">
        <v>3945</v>
      </c>
      <c r="C261" s="852"/>
      <c r="D261" s="904"/>
      <c r="E261" s="906"/>
      <c r="F261" s="2519"/>
      <c r="G261" s="841"/>
      <c r="H261" s="918"/>
      <c r="I261" s="918"/>
      <c r="J261" s="918"/>
    </row>
    <row r="262" spans="1:10" s="795" customFormat="1">
      <c r="A262" s="844"/>
      <c r="B262" s="851" t="s">
        <v>3946</v>
      </c>
      <c r="C262" s="852"/>
      <c r="D262" s="904"/>
      <c r="E262" s="906"/>
      <c r="F262" s="2519"/>
      <c r="G262" s="841"/>
      <c r="H262" s="918"/>
      <c r="I262" s="918"/>
      <c r="J262" s="918"/>
    </row>
    <row r="263" spans="1:10" s="795" customFormat="1">
      <c r="A263" s="844"/>
      <c r="B263" s="851" t="s">
        <v>3947</v>
      </c>
      <c r="C263" s="852"/>
      <c r="D263" s="904"/>
      <c r="E263" s="906"/>
      <c r="F263" s="2519"/>
      <c r="G263" s="841"/>
      <c r="H263" s="918"/>
      <c r="I263" s="918"/>
      <c r="J263" s="918"/>
    </row>
    <row r="264" spans="1:10" s="795" customFormat="1">
      <c r="A264" s="844"/>
      <c r="B264" s="851" t="s">
        <v>3948</v>
      </c>
      <c r="C264" s="852"/>
      <c r="D264" s="904"/>
      <c r="E264" s="906"/>
      <c r="F264" s="2519"/>
      <c r="G264" s="841"/>
      <c r="H264" s="918"/>
      <c r="I264" s="918"/>
      <c r="J264" s="918"/>
    </row>
    <row r="265" spans="1:10" s="795" customFormat="1">
      <c r="A265" s="844"/>
      <c r="B265" s="851" t="s">
        <v>3949</v>
      </c>
      <c r="C265" s="852"/>
      <c r="D265" s="904"/>
      <c r="E265" s="906"/>
      <c r="F265" s="2519"/>
      <c r="G265" s="841"/>
      <c r="H265" s="918"/>
      <c r="I265" s="918"/>
      <c r="J265" s="918"/>
    </row>
    <row r="266" spans="1:10" s="795" customFormat="1">
      <c r="A266" s="932" t="s">
        <v>3950</v>
      </c>
      <c r="B266" s="851" t="s">
        <v>3504</v>
      </c>
      <c r="C266" s="852"/>
      <c r="D266" s="904" t="s">
        <v>3514</v>
      </c>
      <c r="E266" s="906">
        <v>16</v>
      </c>
      <c r="F266" s="2516"/>
      <c r="G266" s="841">
        <f t="shared" si="2"/>
        <v>0</v>
      </c>
      <c r="H266" s="918"/>
      <c r="I266" s="918"/>
      <c r="J266" s="918"/>
    </row>
    <row r="267" spans="1:10" s="795" customFormat="1">
      <c r="A267" s="932" t="s">
        <v>3951</v>
      </c>
      <c r="B267" s="851" t="s">
        <v>3506</v>
      </c>
      <c r="C267" s="852"/>
      <c r="D267" s="904" t="s">
        <v>3514</v>
      </c>
      <c r="E267" s="906">
        <v>2</v>
      </c>
      <c r="F267" s="2516"/>
      <c r="G267" s="841">
        <f t="shared" si="2"/>
        <v>0</v>
      </c>
      <c r="H267" s="918"/>
      <c r="I267" s="918"/>
      <c r="J267" s="918"/>
    </row>
    <row r="268" spans="1:10" s="795" customFormat="1">
      <c r="A268" s="932" t="s">
        <v>3952</v>
      </c>
      <c r="B268" s="851" t="s">
        <v>3510</v>
      </c>
      <c r="C268" s="852"/>
      <c r="D268" s="904" t="s">
        <v>3514</v>
      </c>
      <c r="E268" s="906">
        <v>10</v>
      </c>
      <c r="F268" s="2516"/>
      <c r="G268" s="841">
        <f t="shared" si="2"/>
        <v>0</v>
      </c>
      <c r="H268" s="918"/>
      <c r="I268" s="918"/>
      <c r="J268" s="918"/>
    </row>
    <row r="269" spans="1:10" s="795" customFormat="1">
      <c r="A269" s="844"/>
      <c r="B269" s="851"/>
      <c r="C269" s="852"/>
      <c r="D269" s="904"/>
      <c r="E269" s="906"/>
      <c r="F269" s="2519"/>
      <c r="G269" s="841"/>
      <c r="H269" s="918"/>
      <c r="I269" s="918"/>
      <c r="J269" s="918"/>
    </row>
    <row r="270" spans="1:10" s="795" customFormat="1" ht="25.5">
      <c r="A270" s="932" t="s">
        <v>3953</v>
      </c>
      <c r="B270" s="851" t="s">
        <v>3954</v>
      </c>
      <c r="C270" s="852"/>
      <c r="D270" s="904" t="s">
        <v>369</v>
      </c>
      <c r="E270" s="906">
        <v>1</v>
      </c>
      <c r="F270" s="2516"/>
      <c r="G270" s="841">
        <f t="shared" si="2"/>
        <v>0</v>
      </c>
      <c r="H270" s="918"/>
      <c r="I270" s="918"/>
      <c r="J270" s="918"/>
    </row>
    <row r="271" spans="1:10" s="795" customFormat="1">
      <c r="A271" s="844"/>
      <c r="B271" s="851"/>
      <c r="C271" s="852"/>
      <c r="D271" s="904"/>
      <c r="E271" s="906"/>
      <c r="F271" s="2519"/>
      <c r="G271" s="841"/>
      <c r="H271" s="918"/>
      <c r="I271" s="918"/>
      <c r="J271" s="918"/>
    </row>
    <row r="272" spans="1:10" s="795" customFormat="1" ht="38.25">
      <c r="A272" s="932" t="s">
        <v>3955</v>
      </c>
      <c r="B272" s="851" t="s">
        <v>3956</v>
      </c>
      <c r="C272" s="852"/>
      <c r="D272" s="904" t="s">
        <v>369</v>
      </c>
      <c r="E272" s="906">
        <v>1</v>
      </c>
      <c r="F272" s="2516"/>
      <c r="G272" s="841">
        <f t="shared" si="2"/>
        <v>0</v>
      </c>
      <c r="H272" s="918"/>
      <c r="I272" s="918"/>
      <c r="J272" s="918"/>
    </row>
    <row r="273" spans="1:10" s="795" customFormat="1">
      <c r="A273" s="844"/>
      <c r="B273" s="851"/>
      <c r="C273" s="852"/>
      <c r="D273" s="849"/>
      <c r="E273" s="860"/>
      <c r="F273" s="923"/>
      <c r="G273" s="836"/>
      <c r="H273" s="918"/>
      <c r="I273" s="918"/>
      <c r="J273" s="918"/>
    </row>
    <row r="274" spans="1:10" s="854" customFormat="1" ht="41.45" customHeight="1">
      <c r="A274" s="583" t="s">
        <v>3957</v>
      </c>
      <c r="B274" s="851" t="s">
        <v>3556</v>
      </c>
      <c r="C274" s="852"/>
      <c r="D274" s="849" t="s">
        <v>977</v>
      </c>
      <c r="E274" s="860"/>
      <c r="F274" s="836"/>
      <c r="G274" s="836"/>
    </row>
    <row r="275" spans="1:10" s="854" customFormat="1" ht="146.44999999999999" customHeight="1">
      <c r="A275" s="583" t="s">
        <v>3958</v>
      </c>
      <c r="B275" s="851" t="s">
        <v>3558</v>
      </c>
      <c r="C275" s="852"/>
      <c r="D275" s="849" t="s">
        <v>977</v>
      </c>
      <c r="E275" s="860"/>
      <c r="F275" s="836"/>
      <c r="G275" s="836"/>
    </row>
    <row r="276" spans="1:10" s="854" customFormat="1" ht="69.599999999999994" customHeight="1">
      <c r="A276" s="583" t="s">
        <v>3959</v>
      </c>
      <c r="B276" s="851" t="s">
        <v>3560</v>
      </c>
      <c r="C276" s="852"/>
      <c r="D276" s="849" t="s">
        <v>977</v>
      </c>
      <c r="E276" s="860"/>
      <c r="F276" s="836"/>
      <c r="G276" s="836"/>
    </row>
    <row r="277" spans="1:10" s="854" customFormat="1" ht="76.5">
      <c r="A277" s="583" t="s">
        <v>3960</v>
      </c>
      <c r="B277" s="851" t="s">
        <v>3562</v>
      </c>
      <c r="C277" s="852"/>
      <c r="D277" s="849" t="s">
        <v>977</v>
      </c>
      <c r="E277" s="860"/>
      <c r="F277" s="836"/>
      <c r="G277" s="836"/>
    </row>
    <row r="278" spans="1:10" s="854" customFormat="1">
      <c r="A278" s="844"/>
      <c r="B278" s="852"/>
      <c r="C278" s="852"/>
      <c r="D278" s="849"/>
      <c r="E278" s="860"/>
      <c r="F278" s="836"/>
      <c r="G278" s="836"/>
    </row>
    <row r="279" spans="1:10" s="795" customFormat="1" ht="13.5" thickBot="1">
      <c r="A279" s="691" t="s">
        <v>3456</v>
      </c>
      <c r="B279" s="770" t="str">
        <f>+B7</f>
        <v>Topotna postaja (ToPo)</v>
      </c>
      <c r="C279" s="771" t="s">
        <v>2978</v>
      </c>
      <c r="D279" s="771"/>
      <c r="E279" s="772"/>
      <c r="F279" s="773"/>
      <c r="G279" s="774">
        <f>+SUM(G15:G278)</f>
        <v>0</v>
      </c>
    </row>
    <row r="280" spans="1:10" s="795" customFormat="1" ht="13.5" thickTop="1">
      <c r="A280" s="844"/>
      <c r="B280" s="835"/>
      <c r="C280" s="835"/>
      <c r="E280" s="933"/>
      <c r="F280" s="934"/>
      <c r="G280" s="843"/>
    </row>
    <row r="281" spans="1:10" s="795" customFormat="1">
      <c r="A281" s="844"/>
      <c r="B281" s="835"/>
      <c r="C281" s="835"/>
      <c r="E281" s="933"/>
      <c r="F281" s="934"/>
      <c r="G281" s="843"/>
    </row>
    <row r="282" spans="1:10" s="795" customFormat="1">
      <c r="A282" s="844"/>
      <c r="B282" s="835"/>
      <c r="C282" s="835"/>
      <c r="E282" s="933"/>
      <c r="F282" s="934"/>
      <c r="G282" s="843"/>
    </row>
    <row r="283" spans="1:10" s="795" customFormat="1">
      <c r="A283" s="844"/>
      <c r="B283" s="835"/>
      <c r="C283" s="835"/>
      <c r="E283" s="933"/>
      <c r="F283" s="934"/>
      <c r="G283" s="843"/>
    </row>
    <row r="284" spans="1:10" s="795" customFormat="1">
      <c r="A284" s="844"/>
      <c r="B284" s="835"/>
      <c r="C284" s="835"/>
      <c r="E284" s="933"/>
      <c r="F284" s="934"/>
      <c r="G284" s="843"/>
    </row>
    <row r="285" spans="1:10" s="795" customFormat="1">
      <c r="A285" s="844"/>
      <c r="B285" s="835"/>
      <c r="C285" s="835"/>
      <c r="E285" s="933"/>
      <c r="F285" s="934"/>
      <c r="G285" s="843"/>
    </row>
    <row r="286" spans="1:10" s="795" customFormat="1" ht="133.5" customHeight="1">
      <c r="A286" s="844"/>
      <c r="B286" s="837"/>
      <c r="C286" s="837"/>
      <c r="E286" s="933"/>
      <c r="F286" s="935"/>
      <c r="G286" s="831"/>
    </row>
    <row r="287" spans="1:10" s="795" customFormat="1" ht="118.5" customHeight="1">
      <c r="A287" s="844"/>
      <c r="B287" s="837"/>
      <c r="C287" s="837"/>
      <c r="E287" s="908"/>
      <c r="F287" s="936"/>
      <c r="G287" s="831"/>
    </row>
    <row r="288" spans="1:10" s="795" customFormat="1" ht="119.25" customHeight="1">
      <c r="A288" s="844"/>
      <c r="B288" s="833"/>
      <c r="C288" s="833"/>
      <c r="E288" s="908"/>
      <c r="F288" s="936"/>
      <c r="G288" s="831"/>
    </row>
    <row r="289" spans="1:10" s="795" customFormat="1" ht="102" customHeight="1">
      <c r="A289" s="844"/>
      <c r="B289" s="845"/>
      <c r="C289" s="845"/>
      <c r="E289" s="908"/>
      <c r="F289" s="936"/>
      <c r="G289" s="831"/>
    </row>
    <row r="290" spans="1:10" s="795" customFormat="1" ht="72.75" customHeight="1">
      <c r="A290" s="844"/>
      <c r="B290" s="845"/>
      <c r="C290" s="845"/>
      <c r="E290" s="908"/>
      <c r="F290" s="936"/>
      <c r="G290" s="831"/>
    </row>
    <row r="291" spans="1:10" s="795" customFormat="1" ht="47.25" customHeight="1">
      <c r="A291" s="844"/>
      <c r="B291" s="845"/>
      <c r="C291" s="845"/>
      <c r="E291" s="908"/>
      <c r="F291" s="936"/>
      <c r="G291" s="831"/>
    </row>
    <row r="292" spans="1:10" s="795" customFormat="1" ht="79.5" customHeight="1">
      <c r="A292" s="844"/>
      <c r="B292" s="833"/>
      <c r="C292" s="833"/>
      <c r="E292" s="908"/>
      <c r="F292" s="936"/>
      <c r="G292" s="843"/>
    </row>
    <row r="293" spans="1:10" s="795" customFormat="1" ht="23.25" customHeight="1">
      <c r="A293" s="844"/>
      <c r="B293" s="833"/>
      <c r="C293" s="833"/>
      <c r="E293" s="908"/>
      <c r="F293" s="936"/>
      <c r="G293" s="843"/>
    </row>
    <row r="294" spans="1:10" s="795" customFormat="1" ht="23.25" customHeight="1">
      <c r="A294" s="844"/>
      <c r="B294" s="833"/>
      <c r="C294" s="833"/>
      <c r="E294" s="908"/>
      <c r="F294" s="936"/>
      <c r="G294" s="843"/>
    </row>
    <row r="295" spans="1:10" s="795" customFormat="1" ht="46.5" customHeight="1">
      <c r="A295" s="844"/>
      <c r="B295" s="833"/>
      <c r="C295" s="833"/>
      <c r="E295" s="908"/>
      <c r="F295" s="936"/>
      <c r="G295" s="831"/>
    </row>
    <row r="296" spans="1:10" s="795" customFormat="1" ht="23.25" customHeight="1">
      <c r="A296" s="844"/>
      <c r="B296" s="833"/>
      <c r="C296" s="833"/>
      <c r="E296" s="908"/>
      <c r="F296" s="936"/>
      <c r="G296" s="843"/>
    </row>
    <row r="297" spans="1:10" s="795" customFormat="1" ht="137.25" customHeight="1">
      <c r="A297" s="844"/>
      <c r="B297" s="833"/>
      <c r="C297" s="833"/>
      <c r="E297" s="908"/>
      <c r="F297" s="936"/>
      <c r="G297" s="831"/>
    </row>
    <row r="298" spans="1:10" s="795" customFormat="1" ht="24.75" customHeight="1">
      <c r="A298" s="844"/>
      <c r="B298" s="833"/>
      <c r="C298" s="833"/>
      <c r="D298" s="838"/>
      <c r="E298" s="839"/>
      <c r="F298" s="843"/>
      <c r="G298" s="843"/>
      <c r="J298" s="846"/>
    </row>
    <row r="299" spans="1:10" s="795" customFormat="1" ht="24.75" customHeight="1">
      <c r="A299" s="844"/>
      <c r="B299" s="833"/>
      <c r="C299" s="833"/>
      <c r="D299" s="838"/>
      <c r="E299" s="839"/>
      <c r="F299" s="843"/>
      <c r="G299" s="843"/>
      <c r="J299" s="846"/>
    </row>
    <row r="300" spans="1:10" s="795" customFormat="1" ht="117.75" customHeight="1">
      <c r="A300" s="844"/>
      <c r="B300" s="847"/>
      <c r="C300" s="847"/>
      <c r="E300" s="908"/>
      <c r="F300" s="936"/>
      <c r="G300" s="831"/>
    </row>
    <row r="301" spans="1:10" s="795" customFormat="1">
      <c r="A301" s="844"/>
      <c r="B301" s="848"/>
      <c r="C301" s="848"/>
      <c r="E301" s="908"/>
      <c r="F301" s="936"/>
      <c r="G301" s="843"/>
    </row>
    <row r="302" spans="1:10" s="795" customFormat="1">
      <c r="A302" s="844"/>
      <c r="B302" s="848"/>
      <c r="C302" s="848"/>
      <c r="E302" s="908"/>
      <c r="F302" s="936"/>
      <c r="G302" s="843"/>
    </row>
    <row r="303" spans="1:10" s="795" customFormat="1">
      <c r="A303" s="844"/>
      <c r="B303" s="848"/>
      <c r="C303" s="848"/>
      <c r="E303" s="908"/>
      <c r="F303" s="936"/>
      <c r="G303" s="843"/>
    </row>
    <row r="304" spans="1:10" s="795" customFormat="1">
      <c r="A304" s="844"/>
      <c r="B304" s="848"/>
      <c r="C304" s="848"/>
      <c r="E304" s="908"/>
      <c r="F304" s="936"/>
      <c r="G304" s="843"/>
    </row>
    <row r="305" spans="1:7" s="795" customFormat="1" ht="102" customHeight="1">
      <c r="A305" s="844"/>
      <c r="B305" s="833"/>
      <c r="C305" s="833"/>
      <c r="E305" s="908"/>
      <c r="F305" s="936"/>
      <c r="G305" s="831"/>
    </row>
    <row r="306" spans="1:7" s="795" customFormat="1">
      <c r="A306" s="844"/>
      <c r="B306" s="848"/>
      <c r="C306" s="848"/>
      <c r="E306" s="908"/>
      <c r="F306" s="936"/>
      <c r="G306" s="843"/>
    </row>
    <row r="307" spans="1:7" s="795" customFormat="1">
      <c r="A307" s="844"/>
      <c r="B307" s="848"/>
      <c r="C307" s="848"/>
      <c r="E307" s="908"/>
      <c r="F307" s="936"/>
      <c r="G307" s="843"/>
    </row>
    <row r="308" spans="1:7" s="795" customFormat="1">
      <c r="A308" s="844"/>
      <c r="B308" s="848"/>
      <c r="C308" s="848"/>
      <c r="E308" s="908"/>
      <c r="F308" s="936"/>
      <c r="G308" s="843"/>
    </row>
    <row r="309" spans="1:7" s="795" customFormat="1">
      <c r="A309" s="844"/>
      <c r="B309" s="848"/>
      <c r="C309" s="848"/>
      <c r="E309" s="908"/>
      <c r="F309" s="936"/>
      <c r="G309" s="843"/>
    </row>
    <row r="310" spans="1:7" s="795" customFormat="1" ht="62.25" customHeight="1">
      <c r="A310" s="844"/>
      <c r="B310" s="833"/>
      <c r="C310" s="833"/>
      <c r="E310" s="908"/>
      <c r="F310" s="936"/>
      <c r="G310" s="831"/>
    </row>
    <row r="311" spans="1:7" s="795" customFormat="1" ht="28.5" customHeight="1">
      <c r="A311" s="844"/>
      <c r="B311" s="833"/>
      <c r="C311" s="833"/>
      <c r="E311" s="908"/>
      <c r="F311" s="936"/>
      <c r="G311" s="936"/>
    </row>
    <row r="312" spans="1:7" s="854" customFormat="1" ht="70.5" customHeight="1">
      <c r="A312" s="844"/>
      <c r="B312" s="852"/>
      <c r="C312" s="852"/>
      <c r="D312" s="849"/>
      <c r="E312" s="853"/>
      <c r="F312" s="937"/>
      <c r="G312" s="938"/>
    </row>
    <row r="313" spans="1:7" s="854" customFormat="1" ht="190.5" customHeight="1">
      <c r="A313" s="844"/>
      <c r="B313" s="852"/>
      <c r="C313" s="852"/>
      <c r="D313" s="849"/>
      <c r="E313" s="853"/>
      <c r="F313" s="937"/>
      <c r="G313" s="913"/>
    </row>
    <row r="314" spans="1:7" s="854" customFormat="1" ht="96.75" customHeight="1">
      <c r="A314" s="844"/>
      <c r="B314" s="852"/>
      <c r="C314" s="852"/>
      <c r="D314" s="849"/>
      <c r="E314" s="853"/>
      <c r="F314" s="937"/>
      <c r="G314" s="913"/>
    </row>
    <row r="315" spans="1:7" s="854" customFormat="1" ht="104.25" customHeight="1">
      <c r="A315" s="844"/>
      <c r="B315" s="852"/>
      <c r="C315" s="852"/>
      <c r="D315" s="849"/>
      <c r="E315" s="853"/>
      <c r="F315" s="937"/>
      <c r="G315" s="913"/>
    </row>
    <row r="316" spans="1:7" s="795" customFormat="1">
      <c r="A316" s="829"/>
      <c r="B316" s="838"/>
      <c r="C316" s="838"/>
      <c r="E316" s="908"/>
      <c r="F316" s="936"/>
      <c r="G316" s="936"/>
    </row>
    <row r="317" spans="1:7" s="795" customFormat="1">
      <c r="A317" s="829"/>
      <c r="B317" s="838"/>
      <c r="C317" s="838"/>
      <c r="E317" s="908"/>
      <c r="F317" s="936"/>
      <c r="G317" s="936"/>
    </row>
    <row r="318" spans="1:7" s="795" customFormat="1">
      <c r="A318" s="829"/>
      <c r="B318" s="825"/>
      <c r="C318" s="825"/>
      <c r="E318" s="933"/>
      <c r="F318" s="936"/>
      <c r="G318" s="936"/>
    </row>
    <row r="319" spans="1:7" s="796" customFormat="1">
      <c r="A319" s="857"/>
      <c r="B319" s="826"/>
      <c r="C319" s="826"/>
      <c r="E319" s="939"/>
      <c r="F319" s="940"/>
      <c r="G319" s="940"/>
    </row>
    <row r="320" spans="1:7" s="795" customFormat="1">
      <c r="A320" s="829"/>
      <c r="B320" s="826"/>
      <c r="C320" s="826"/>
      <c r="E320" s="933"/>
      <c r="F320" s="936"/>
      <c r="G320" s="936"/>
    </row>
    <row r="321" spans="1:7" s="795" customFormat="1" ht="68.25" customHeight="1">
      <c r="A321" s="829"/>
      <c r="B321" s="833"/>
      <c r="C321" s="833"/>
      <c r="E321" s="933"/>
      <c r="F321" s="936"/>
      <c r="G321" s="936"/>
    </row>
    <row r="322" spans="1:7" s="795" customFormat="1" ht="21" customHeight="1">
      <c r="A322" s="829"/>
      <c r="B322" s="832"/>
      <c r="C322" s="832"/>
      <c r="E322" s="933"/>
      <c r="F322" s="936"/>
      <c r="G322" s="936"/>
    </row>
    <row r="323" spans="1:7" s="795" customFormat="1">
      <c r="A323" s="829"/>
      <c r="B323" s="832"/>
      <c r="C323" s="832"/>
      <c r="E323" s="933"/>
      <c r="F323" s="936"/>
      <c r="G323" s="936"/>
    </row>
    <row r="324" spans="1:7" s="795" customFormat="1">
      <c r="A324" s="829"/>
      <c r="B324" s="832"/>
      <c r="C324" s="832"/>
      <c r="E324" s="933"/>
      <c r="F324" s="936"/>
      <c r="G324" s="936"/>
    </row>
    <row r="325" spans="1:7" s="795" customFormat="1">
      <c r="A325" s="829"/>
      <c r="B325" s="832"/>
      <c r="C325" s="832"/>
      <c r="E325" s="933"/>
      <c r="F325" s="936"/>
      <c r="G325" s="936"/>
    </row>
    <row r="326" spans="1:7" s="795" customFormat="1">
      <c r="A326" s="829"/>
      <c r="B326" s="832"/>
      <c r="C326" s="832"/>
      <c r="E326" s="933"/>
      <c r="F326" s="936"/>
      <c r="G326" s="936"/>
    </row>
    <row r="327" spans="1:7" s="795" customFormat="1">
      <c r="A327" s="829"/>
      <c r="B327" s="832"/>
      <c r="C327" s="832"/>
      <c r="E327" s="933"/>
      <c r="F327" s="936"/>
      <c r="G327" s="831"/>
    </row>
    <row r="328" spans="1:7" s="795" customFormat="1">
      <c r="A328" s="829"/>
      <c r="B328" s="832"/>
      <c r="C328" s="832"/>
      <c r="E328" s="933"/>
      <c r="F328" s="936"/>
      <c r="G328" s="936"/>
    </row>
    <row r="329" spans="1:7" s="795" customFormat="1">
      <c r="A329" s="829"/>
      <c r="B329" s="832"/>
      <c r="C329" s="832"/>
      <c r="E329" s="933"/>
      <c r="F329" s="936"/>
      <c r="G329" s="936"/>
    </row>
    <row r="330" spans="1:7" s="795" customFormat="1" ht="21" customHeight="1">
      <c r="A330" s="829"/>
      <c r="B330" s="832"/>
      <c r="C330" s="832"/>
      <c r="E330" s="933"/>
      <c r="F330" s="936"/>
      <c r="G330" s="936"/>
    </row>
    <row r="331" spans="1:7" s="795" customFormat="1">
      <c r="A331" s="829"/>
      <c r="B331" s="832"/>
      <c r="C331" s="832"/>
      <c r="E331" s="933"/>
      <c r="F331" s="936"/>
      <c r="G331" s="936"/>
    </row>
    <row r="332" spans="1:7" s="795" customFormat="1">
      <c r="A332" s="829"/>
      <c r="B332" s="832"/>
      <c r="C332" s="832"/>
      <c r="E332" s="933"/>
      <c r="F332" s="936"/>
      <c r="G332" s="936"/>
    </row>
    <row r="333" spans="1:7" s="795" customFormat="1">
      <c r="A333" s="829"/>
      <c r="B333" s="832"/>
      <c r="C333" s="832"/>
      <c r="E333" s="933"/>
      <c r="F333" s="936"/>
      <c r="G333" s="936"/>
    </row>
    <row r="334" spans="1:7" s="795" customFormat="1">
      <c r="A334" s="829"/>
      <c r="B334" s="832"/>
      <c r="C334" s="832"/>
      <c r="E334" s="933"/>
      <c r="F334" s="936"/>
      <c r="G334" s="936"/>
    </row>
    <row r="335" spans="1:7" s="795" customFormat="1">
      <c r="A335" s="829"/>
      <c r="B335" s="832"/>
      <c r="C335" s="832"/>
      <c r="E335" s="933"/>
      <c r="F335" s="936"/>
      <c r="G335" s="831"/>
    </row>
    <row r="336" spans="1:7" s="795" customFormat="1">
      <c r="A336" s="829"/>
      <c r="B336" s="832"/>
      <c r="C336" s="832"/>
      <c r="E336" s="933"/>
      <c r="F336" s="936"/>
      <c r="G336" s="936"/>
    </row>
    <row r="337" spans="1:7" s="795" customFormat="1" ht="21" customHeight="1">
      <c r="A337" s="829"/>
      <c r="B337" s="832"/>
      <c r="C337" s="832"/>
      <c r="E337" s="933"/>
      <c r="F337" s="936"/>
      <c r="G337" s="936"/>
    </row>
    <row r="338" spans="1:7" s="795" customFormat="1">
      <c r="A338" s="829"/>
      <c r="B338" s="832"/>
      <c r="C338" s="832"/>
      <c r="E338" s="933"/>
      <c r="F338" s="936"/>
      <c r="G338" s="936"/>
    </row>
    <row r="339" spans="1:7" s="795" customFormat="1">
      <c r="A339" s="829"/>
      <c r="B339" s="832"/>
      <c r="C339" s="832"/>
      <c r="E339" s="933"/>
      <c r="F339" s="936"/>
      <c r="G339" s="936"/>
    </row>
    <row r="340" spans="1:7" s="795" customFormat="1">
      <c r="A340" s="829"/>
      <c r="B340" s="832"/>
      <c r="C340" s="832"/>
      <c r="E340" s="933"/>
      <c r="F340" s="936"/>
      <c r="G340" s="936"/>
    </row>
    <row r="341" spans="1:7" s="795" customFormat="1">
      <c r="A341" s="829"/>
      <c r="B341" s="832"/>
      <c r="C341" s="832"/>
      <c r="E341" s="933"/>
      <c r="F341" s="936"/>
      <c r="G341" s="936"/>
    </row>
    <row r="342" spans="1:7" s="795" customFormat="1">
      <c r="A342" s="829"/>
      <c r="B342" s="832"/>
      <c r="C342" s="832"/>
      <c r="E342" s="933"/>
      <c r="F342" s="936"/>
      <c r="G342" s="831"/>
    </row>
    <row r="343" spans="1:7" s="795" customFormat="1" ht="68.25" customHeight="1">
      <c r="A343" s="829"/>
      <c r="B343" s="832"/>
      <c r="C343" s="832"/>
      <c r="E343" s="933"/>
      <c r="F343" s="936"/>
      <c r="G343" s="936"/>
    </row>
    <row r="344" spans="1:7" s="795" customFormat="1" ht="21" customHeight="1">
      <c r="A344" s="829"/>
      <c r="B344" s="832"/>
      <c r="C344" s="832"/>
      <c r="E344" s="933"/>
      <c r="F344" s="936"/>
      <c r="G344" s="936"/>
    </row>
    <row r="345" spans="1:7" s="795" customFormat="1">
      <c r="A345" s="829"/>
      <c r="B345" s="833"/>
      <c r="C345" s="833"/>
      <c r="E345" s="933"/>
      <c r="F345" s="936"/>
      <c r="G345" s="936"/>
    </row>
    <row r="346" spans="1:7" s="795" customFormat="1">
      <c r="A346" s="829"/>
      <c r="B346" s="833"/>
      <c r="C346" s="833"/>
      <c r="E346" s="933"/>
      <c r="F346" s="936"/>
      <c r="G346" s="936"/>
    </row>
    <row r="347" spans="1:7" s="795" customFormat="1">
      <c r="A347" s="829"/>
      <c r="B347" s="832"/>
      <c r="C347" s="832"/>
      <c r="E347" s="933"/>
      <c r="F347" s="936"/>
      <c r="G347" s="936"/>
    </row>
    <row r="348" spans="1:7" s="795" customFormat="1">
      <c r="A348" s="829"/>
      <c r="B348" s="832"/>
      <c r="C348" s="832"/>
      <c r="E348" s="933"/>
      <c r="F348" s="936"/>
      <c r="G348" s="936"/>
    </row>
    <row r="349" spans="1:7" s="795" customFormat="1">
      <c r="A349" s="829"/>
      <c r="B349" s="832"/>
      <c r="C349" s="832"/>
      <c r="E349" s="933"/>
      <c r="F349" s="936"/>
      <c r="G349" s="831"/>
    </row>
    <row r="350" spans="1:7" s="795" customFormat="1">
      <c r="A350" s="829"/>
      <c r="B350" s="832"/>
      <c r="C350" s="832"/>
      <c r="E350" s="933"/>
      <c r="F350" s="936"/>
      <c r="G350" s="936"/>
    </row>
    <row r="351" spans="1:7" s="795" customFormat="1" ht="30.75" customHeight="1">
      <c r="A351" s="829"/>
      <c r="B351" s="833"/>
      <c r="C351" s="833"/>
      <c r="E351" s="933"/>
      <c r="F351" s="936"/>
      <c r="G351" s="831"/>
    </row>
    <row r="352" spans="1:7" s="795" customFormat="1" ht="81" customHeight="1">
      <c r="A352" s="829"/>
      <c r="B352" s="833"/>
      <c r="C352" s="833"/>
      <c r="E352" s="933"/>
      <c r="F352" s="936"/>
      <c r="G352" s="831"/>
    </row>
    <row r="353" spans="1:7" s="795" customFormat="1" ht="30.75" customHeight="1">
      <c r="A353" s="829"/>
      <c r="B353" s="833"/>
      <c r="C353" s="833"/>
      <c r="E353" s="933"/>
      <c r="F353" s="936"/>
      <c r="G353" s="831"/>
    </row>
    <row r="354" spans="1:7" s="795" customFormat="1" ht="30.75" customHeight="1">
      <c r="A354" s="829"/>
      <c r="B354" s="833"/>
      <c r="C354" s="833"/>
      <c r="E354" s="933"/>
      <c r="F354" s="936"/>
      <c r="G354" s="831"/>
    </row>
    <row r="355" spans="1:7" s="795" customFormat="1" ht="67.5" customHeight="1">
      <c r="A355" s="829"/>
      <c r="B355" s="833"/>
      <c r="C355" s="833"/>
      <c r="E355" s="933"/>
      <c r="F355" s="936"/>
      <c r="G355" s="831"/>
    </row>
    <row r="356" spans="1:7" s="795" customFormat="1" ht="30.75" customHeight="1">
      <c r="A356" s="829"/>
      <c r="B356" s="833"/>
      <c r="C356" s="833"/>
      <c r="E356" s="933"/>
      <c r="F356" s="936"/>
      <c r="G356" s="831"/>
    </row>
    <row r="357" spans="1:7" s="795" customFormat="1" ht="92.25" customHeight="1">
      <c r="A357" s="829"/>
      <c r="B357" s="833"/>
      <c r="C357" s="833"/>
      <c r="E357" s="933"/>
      <c r="F357" s="936"/>
      <c r="G357" s="831"/>
    </row>
    <row r="358" spans="1:7" s="795" customFormat="1">
      <c r="A358" s="829"/>
      <c r="B358" s="838"/>
      <c r="C358" s="838"/>
      <c r="E358" s="933"/>
      <c r="F358" s="936"/>
      <c r="G358" s="831"/>
    </row>
    <row r="359" spans="1:7" s="795" customFormat="1">
      <c r="A359" s="829"/>
      <c r="B359" s="838"/>
      <c r="C359" s="838"/>
      <c r="E359" s="933"/>
      <c r="F359" s="936"/>
      <c r="G359" s="831"/>
    </row>
    <row r="360" spans="1:7" s="795" customFormat="1">
      <c r="A360" s="829"/>
      <c r="B360" s="838"/>
      <c r="C360" s="838"/>
      <c r="E360" s="933"/>
      <c r="F360" s="936"/>
      <c r="G360" s="831"/>
    </row>
    <row r="361" spans="1:7" s="795" customFormat="1">
      <c r="A361" s="829"/>
      <c r="B361" s="838"/>
      <c r="C361" s="838"/>
      <c r="E361" s="933"/>
      <c r="F361" s="936"/>
      <c r="G361" s="831"/>
    </row>
    <row r="362" spans="1:7" s="795" customFormat="1">
      <c r="A362" s="829"/>
      <c r="B362" s="838"/>
      <c r="C362" s="838"/>
      <c r="E362" s="933"/>
      <c r="F362" s="935"/>
      <c r="G362" s="831"/>
    </row>
    <row r="363" spans="1:7" s="795" customFormat="1" ht="68.25" customHeight="1">
      <c r="A363" s="829"/>
      <c r="B363" s="833"/>
      <c r="C363" s="833"/>
      <c r="E363" s="933"/>
      <c r="F363" s="936"/>
      <c r="G363" s="831"/>
    </row>
    <row r="364" spans="1:7" s="795" customFormat="1" ht="21.75" customHeight="1">
      <c r="A364" s="829"/>
      <c r="B364" s="838"/>
      <c r="C364" s="838"/>
      <c r="D364" s="838"/>
      <c r="E364" s="941"/>
      <c r="F364" s="942"/>
      <c r="G364" s="843"/>
    </row>
    <row r="365" spans="1:7" s="795" customFormat="1" ht="30.75" customHeight="1">
      <c r="A365" s="829"/>
      <c r="B365" s="833"/>
      <c r="C365" s="833"/>
      <c r="E365" s="933"/>
      <c r="F365" s="936"/>
      <c r="G365" s="936"/>
    </row>
    <row r="366" spans="1:7" s="795" customFormat="1" ht="70.5" customHeight="1">
      <c r="A366" s="829"/>
      <c r="B366" s="833"/>
      <c r="C366" s="833"/>
      <c r="E366" s="933"/>
      <c r="F366" s="936"/>
      <c r="G366" s="936"/>
    </row>
    <row r="367" spans="1:7" s="795" customFormat="1" ht="31.5" customHeight="1">
      <c r="A367" s="829"/>
      <c r="B367" s="833"/>
      <c r="C367" s="833"/>
      <c r="E367" s="933"/>
      <c r="F367" s="936"/>
      <c r="G367" s="936"/>
    </row>
    <row r="368" spans="1:7" s="795" customFormat="1" ht="14.25" customHeight="1">
      <c r="A368" s="829"/>
      <c r="B368" s="838"/>
      <c r="C368" s="838"/>
      <c r="E368" s="933"/>
      <c r="F368" s="936"/>
      <c r="G368" s="936"/>
    </row>
    <row r="369" spans="1:7" s="795" customFormat="1">
      <c r="A369" s="829"/>
      <c r="B369" s="825"/>
      <c r="C369" s="825"/>
      <c r="E369" s="933"/>
      <c r="F369" s="936"/>
      <c r="G369" s="936"/>
    </row>
    <row r="370" spans="1:7" s="795" customFormat="1">
      <c r="A370" s="829"/>
      <c r="B370" s="825"/>
      <c r="C370" s="825"/>
      <c r="E370" s="933"/>
      <c r="F370" s="936"/>
      <c r="G370" s="936"/>
    </row>
    <row r="371" spans="1:7" s="795" customFormat="1">
      <c r="A371" s="829"/>
      <c r="B371" s="825"/>
      <c r="C371" s="825"/>
      <c r="E371" s="933"/>
      <c r="F371" s="936"/>
      <c r="G371" s="936"/>
    </row>
    <row r="372" spans="1:7" s="796" customFormat="1">
      <c r="A372" s="857"/>
      <c r="B372" s="826"/>
      <c r="C372" s="826"/>
      <c r="E372" s="939"/>
      <c r="F372" s="940"/>
      <c r="G372" s="940"/>
    </row>
    <row r="373" spans="1:7" s="796" customFormat="1">
      <c r="A373" s="857"/>
      <c r="B373" s="826"/>
      <c r="C373" s="826"/>
      <c r="E373" s="939"/>
      <c r="F373" s="940"/>
      <c r="G373" s="940"/>
    </row>
    <row r="374" spans="1:7" s="796" customFormat="1">
      <c r="A374" s="857"/>
      <c r="B374" s="826"/>
      <c r="C374" s="826"/>
      <c r="E374" s="939"/>
      <c r="F374" s="940"/>
      <c r="G374" s="940"/>
    </row>
    <row r="375" spans="1:7" s="796" customFormat="1">
      <c r="A375" s="829"/>
      <c r="B375" s="858"/>
      <c r="C375" s="858"/>
      <c r="D375" s="795"/>
      <c r="E375" s="933"/>
      <c r="F375" s="943"/>
      <c r="G375" s="936"/>
    </row>
    <row r="376" spans="1:7" s="796" customFormat="1">
      <c r="A376" s="857"/>
      <c r="B376" s="833"/>
      <c r="C376" s="833"/>
      <c r="D376" s="795"/>
      <c r="E376" s="933"/>
      <c r="F376" s="943"/>
      <c r="G376" s="936"/>
    </row>
    <row r="377" spans="1:7" s="796" customFormat="1" ht="83.25" customHeight="1">
      <c r="A377" s="857"/>
      <c r="B377" s="833"/>
      <c r="C377" s="833"/>
      <c r="D377" s="795"/>
      <c r="E377" s="933"/>
      <c r="F377" s="943"/>
      <c r="G377" s="936"/>
    </row>
    <row r="378" spans="1:7" s="796" customFormat="1">
      <c r="A378" s="857"/>
      <c r="B378" s="833"/>
      <c r="C378" s="833"/>
      <c r="D378" s="795"/>
      <c r="E378" s="933"/>
      <c r="F378" s="943"/>
      <c r="G378" s="936"/>
    </row>
    <row r="379" spans="1:7" s="796" customFormat="1">
      <c r="A379" s="857"/>
      <c r="B379" s="833"/>
      <c r="C379" s="833"/>
      <c r="D379" s="795"/>
      <c r="E379" s="933"/>
      <c r="F379" s="943"/>
      <c r="G379" s="936"/>
    </row>
    <row r="380" spans="1:7" s="796" customFormat="1" ht="32.25" customHeight="1">
      <c r="A380" s="857"/>
      <c r="B380" s="858"/>
      <c r="C380" s="858"/>
      <c r="D380" s="795"/>
      <c r="E380" s="933"/>
      <c r="F380" s="943"/>
      <c r="G380" s="936"/>
    </row>
    <row r="381" spans="1:7" s="796" customFormat="1">
      <c r="A381" s="857"/>
      <c r="B381" s="858"/>
      <c r="C381" s="858"/>
      <c r="D381" s="795"/>
      <c r="E381" s="933"/>
      <c r="F381" s="943"/>
      <c r="G381" s="936"/>
    </row>
    <row r="382" spans="1:7" s="796" customFormat="1">
      <c r="A382" s="857"/>
      <c r="B382" s="833"/>
      <c r="C382" s="833"/>
      <c r="D382" s="795"/>
      <c r="E382" s="933"/>
      <c r="F382" s="943"/>
      <c r="G382" s="936"/>
    </row>
    <row r="383" spans="1:7" s="796" customFormat="1" ht="12" customHeight="1">
      <c r="A383" s="857"/>
      <c r="B383" s="833"/>
      <c r="C383" s="833"/>
      <c r="D383" s="795"/>
      <c r="E383" s="933"/>
      <c r="F383" s="943"/>
      <c r="G383" s="936"/>
    </row>
    <row r="384" spans="1:7" s="796" customFormat="1" ht="12" customHeight="1">
      <c r="A384" s="857"/>
      <c r="B384" s="833"/>
      <c r="C384" s="833"/>
      <c r="D384" s="795"/>
      <c r="E384" s="933"/>
      <c r="F384" s="943"/>
      <c r="G384" s="936"/>
    </row>
    <row r="385" spans="1:7" s="796" customFormat="1" ht="105" customHeight="1">
      <c r="A385" s="829"/>
      <c r="B385" s="858"/>
      <c r="C385" s="858"/>
      <c r="D385" s="795"/>
      <c r="E385" s="933"/>
      <c r="F385" s="943"/>
      <c r="G385" s="936"/>
    </row>
    <row r="386" spans="1:7" s="795" customFormat="1">
      <c r="A386" s="829"/>
      <c r="B386" s="833"/>
      <c r="C386" s="833"/>
      <c r="E386" s="933"/>
      <c r="F386" s="936"/>
      <c r="G386" s="831"/>
    </row>
    <row r="387" spans="1:7" s="795" customFormat="1">
      <c r="A387" s="829"/>
      <c r="B387" s="833"/>
      <c r="C387" s="833"/>
      <c r="E387" s="933"/>
      <c r="F387" s="936"/>
      <c r="G387" s="831"/>
    </row>
    <row r="388" spans="1:7" s="795" customFormat="1">
      <c r="A388" s="829"/>
      <c r="B388" s="833"/>
      <c r="C388" s="833"/>
      <c r="E388" s="933"/>
      <c r="F388" s="936"/>
      <c r="G388" s="831"/>
    </row>
    <row r="389" spans="1:7" s="795" customFormat="1" ht="51.75" customHeight="1">
      <c r="A389" s="829"/>
      <c r="B389" s="848"/>
      <c r="C389" s="848"/>
      <c r="E389" s="933"/>
      <c r="F389" s="936"/>
      <c r="G389" s="936"/>
    </row>
    <row r="390" spans="1:7" s="795" customFormat="1" ht="51.75" customHeight="1">
      <c r="A390" s="829"/>
      <c r="B390" s="848"/>
      <c r="C390" s="848"/>
      <c r="E390" s="933"/>
      <c r="F390" s="936"/>
      <c r="G390" s="936"/>
    </row>
    <row r="391" spans="1:7" s="795" customFormat="1" ht="18.75" customHeight="1">
      <c r="A391" s="829"/>
      <c r="B391" s="848"/>
      <c r="C391" s="848"/>
      <c r="E391" s="933"/>
      <c r="F391" s="936"/>
      <c r="G391" s="936"/>
    </row>
    <row r="392" spans="1:7" s="795" customFormat="1" ht="34.5" customHeight="1">
      <c r="A392" s="829"/>
      <c r="B392" s="848"/>
      <c r="C392" s="848"/>
      <c r="E392" s="933"/>
      <c r="F392" s="936"/>
      <c r="G392" s="936"/>
    </row>
    <row r="393" spans="1:7" s="795" customFormat="1" ht="45" customHeight="1">
      <c r="A393" s="829"/>
      <c r="B393" s="848"/>
      <c r="C393" s="848"/>
      <c r="E393" s="933"/>
      <c r="F393" s="936"/>
      <c r="G393" s="936"/>
    </row>
    <row r="394" spans="1:7" s="795" customFormat="1" ht="75.75" customHeight="1">
      <c r="A394" s="829"/>
      <c r="B394" s="848"/>
      <c r="C394" s="848"/>
      <c r="E394" s="933"/>
      <c r="F394" s="936"/>
      <c r="G394" s="936"/>
    </row>
    <row r="395" spans="1:7" s="795" customFormat="1" ht="84" customHeight="1">
      <c r="A395" s="829"/>
      <c r="B395" s="848"/>
      <c r="C395" s="848"/>
      <c r="E395" s="933"/>
      <c r="F395" s="936"/>
      <c r="G395" s="936"/>
    </row>
    <row r="396" spans="1:7" s="795" customFormat="1" ht="66.75" customHeight="1">
      <c r="A396" s="829"/>
      <c r="B396" s="848"/>
      <c r="C396" s="848"/>
      <c r="E396" s="933"/>
      <c r="F396" s="936"/>
      <c r="G396" s="936"/>
    </row>
    <row r="397" spans="1:7" s="795" customFormat="1" ht="92.25" customHeight="1">
      <c r="A397" s="829"/>
      <c r="B397" s="848"/>
      <c r="C397" s="848"/>
      <c r="E397" s="933"/>
      <c r="F397" s="936"/>
      <c r="G397" s="936"/>
    </row>
    <row r="398" spans="1:7" s="795" customFormat="1" ht="23.25" customHeight="1">
      <c r="A398" s="829"/>
      <c r="B398" s="848"/>
      <c r="C398" s="848"/>
      <c r="E398" s="933"/>
      <c r="F398" s="936"/>
      <c r="G398" s="936"/>
    </row>
    <row r="399" spans="1:7" s="795" customFormat="1" ht="20.25" customHeight="1">
      <c r="A399" s="829"/>
      <c r="B399" s="848"/>
      <c r="C399" s="848"/>
      <c r="E399" s="933"/>
      <c r="F399" s="936"/>
      <c r="G399" s="936"/>
    </row>
    <row r="400" spans="1:7" s="795" customFormat="1" ht="18" customHeight="1">
      <c r="A400" s="829"/>
      <c r="B400" s="848"/>
      <c r="C400" s="848"/>
      <c r="E400" s="933"/>
      <c r="F400" s="936"/>
      <c r="G400" s="936"/>
    </row>
    <row r="401" spans="1:7" s="795" customFormat="1" ht="18.75" customHeight="1">
      <c r="A401" s="829"/>
      <c r="B401" s="848"/>
      <c r="C401" s="848"/>
      <c r="E401" s="933"/>
      <c r="F401" s="936"/>
      <c r="G401" s="936"/>
    </row>
    <row r="402" spans="1:7" s="795" customFormat="1" ht="20.25" customHeight="1">
      <c r="A402" s="829"/>
      <c r="B402" s="848"/>
      <c r="C402" s="848"/>
      <c r="E402" s="933"/>
      <c r="F402" s="936"/>
      <c r="G402" s="936"/>
    </row>
    <row r="403" spans="1:7" s="795" customFormat="1" ht="71.25" customHeight="1">
      <c r="A403" s="829"/>
      <c r="B403" s="848"/>
      <c r="C403" s="848"/>
      <c r="E403" s="933"/>
      <c r="F403" s="936"/>
      <c r="G403" s="831"/>
    </row>
    <row r="404" spans="1:7" s="795" customFormat="1" ht="32.25" customHeight="1">
      <c r="A404" s="829"/>
      <c r="B404" s="833"/>
      <c r="C404" s="833"/>
      <c r="E404" s="933"/>
      <c r="F404" s="936"/>
      <c r="G404" s="831"/>
    </row>
    <row r="405" spans="1:7" s="795" customFormat="1" ht="32.25" customHeight="1">
      <c r="A405" s="829"/>
      <c r="B405" s="833"/>
      <c r="C405" s="833"/>
      <c r="E405" s="933"/>
      <c r="F405" s="936"/>
      <c r="G405" s="831"/>
    </row>
    <row r="406" spans="1:7" s="795" customFormat="1">
      <c r="A406" s="829"/>
      <c r="B406" s="833"/>
      <c r="C406" s="833"/>
      <c r="E406" s="933"/>
      <c r="F406" s="936"/>
      <c r="G406" s="936"/>
    </row>
    <row r="407" spans="1:7" s="795" customFormat="1" ht="85.5" customHeight="1">
      <c r="A407" s="829"/>
      <c r="B407" s="833"/>
      <c r="C407" s="833"/>
      <c r="E407" s="933"/>
      <c r="F407" s="936"/>
      <c r="G407" s="936"/>
    </row>
    <row r="408" spans="1:7" s="795" customFormat="1">
      <c r="A408" s="829"/>
      <c r="B408" s="833"/>
      <c r="C408" s="833"/>
      <c r="E408" s="933"/>
      <c r="F408" s="936"/>
      <c r="G408" s="936"/>
    </row>
    <row r="409" spans="1:7" s="795" customFormat="1">
      <c r="A409" s="829"/>
      <c r="B409" s="833"/>
      <c r="C409" s="833"/>
      <c r="E409" s="933"/>
      <c r="F409" s="936"/>
      <c r="G409" s="936"/>
    </row>
    <row r="410" spans="1:7" s="795" customFormat="1">
      <c r="A410" s="829"/>
      <c r="B410" s="833"/>
      <c r="C410" s="833"/>
      <c r="E410" s="933"/>
      <c r="F410" s="936"/>
      <c r="G410" s="936"/>
    </row>
    <row r="411" spans="1:7" s="795" customFormat="1">
      <c r="A411" s="822"/>
      <c r="B411" s="859"/>
      <c r="C411" s="859"/>
      <c r="E411" s="933"/>
      <c r="F411" s="936"/>
      <c r="G411" s="936"/>
    </row>
    <row r="412" spans="1:7" s="795" customFormat="1">
      <c r="A412" s="822"/>
      <c r="B412" s="859"/>
      <c r="C412" s="859"/>
      <c r="E412" s="933"/>
      <c r="F412" s="936"/>
      <c r="G412" s="936"/>
    </row>
    <row r="413" spans="1:7">
      <c r="A413" s="829"/>
      <c r="B413" s="833"/>
      <c r="C413" s="833"/>
      <c r="D413" s="795"/>
      <c r="E413" s="933"/>
      <c r="F413" s="936"/>
      <c r="G413" s="936"/>
    </row>
    <row r="414" spans="1:7" s="786" customFormat="1" ht="218.25" customHeight="1">
      <c r="A414" s="829"/>
      <c r="B414" s="833"/>
      <c r="C414" s="833"/>
      <c r="D414" s="795"/>
      <c r="E414" s="933"/>
      <c r="F414" s="936"/>
      <c r="G414" s="936"/>
    </row>
    <row r="415" spans="1:7" s="786" customFormat="1" ht="408.4" customHeight="1">
      <c r="A415" s="829"/>
      <c r="B415" s="833"/>
      <c r="C415" s="833"/>
      <c r="D415" s="795"/>
      <c r="E415" s="933"/>
      <c r="F415" s="936"/>
      <c r="G415" s="936"/>
    </row>
    <row r="416" spans="1:7" s="786" customFormat="1" ht="292.14999999999998" customHeight="1">
      <c r="A416" s="829"/>
      <c r="B416" s="833"/>
      <c r="C416" s="833"/>
      <c r="D416" s="795"/>
      <c r="E416" s="933"/>
      <c r="F416" s="936"/>
      <c r="G416" s="936"/>
    </row>
    <row r="417" spans="1:7" s="786" customFormat="1">
      <c r="A417" s="829"/>
      <c r="B417" s="833"/>
      <c r="C417" s="833"/>
      <c r="D417" s="795"/>
      <c r="E417" s="933"/>
      <c r="F417" s="936"/>
      <c r="G417" s="936"/>
    </row>
    <row r="418" spans="1:7" s="786" customFormat="1">
      <c r="A418" s="829"/>
      <c r="B418" s="833"/>
      <c r="C418" s="833"/>
      <c r="D418" s="795"/>
      <c r="E418" s="933"/>
      <c r="F418" s="936"/>
      <c r="G418" s="936"/>
    </row>
    <row r="419" spans="1:7" s="786" customFormat="1">
      <c r="A419" s="829"/>
      <c r="B419" s="833"/>
      <c r="C419" s="833"/>
      <c r="D419" s="795"/>
      <c r="E419" s="933"/>
      <c r="F419" s="936"/>
      <c r="G419" s="936"/>
    </row>
    <row r="420" spans="1:7" s="786" customFormat="1" ht="39.4" customHeight="1">
      <c r="A420" s="829"/>
      <c r="B420" s="833"/>
      <c r="C420" s="833"/>
      <c r="D420" s="795"/>
      <c r="E420" s="933"/>
      <c r="F420" s="936"/>
      <c r="G420" s="936"/>
    </row>
    <row r="421" spans="1:7" s="786" customFormat="1" ht="41.65" customHeight="1">
      <c r="A421" s="829"/>
      <c r="B421" s="833"/>
      <c r="C421" s="833"/>
      <c r="D421" s="795"/>
      <c r="E421" s="933"/>
      <c r="F421" s="936"/>
      <c r="G421" s="936"/>
    </row>
    <row r="422" spans="1:7" s="786" customFormat="1" ht="41.65" customHeight="1">
      <c r="A422" s="829"/>
      <c r="B422" s="833"/>
      <c r="C422" s="833"/>
      <c r="D422" s="795"/>
      <c r="E422" s="933"/>
      <c r="F422" s="936"/>
      <c r="G422" s="936"/>
    </row>
    <row r="423" spans="1:7" s="786" customFormat="1" ht="101.65" customHeight="1">
      <c r="A423" s="829"/>
      <c r="B423" s="833"/>
      <c r="C423" s="833"/>
      <c r="D423" s="795"/>
      <c r="E423" s="933"/>
      <c r="F423" s="936"/>
      <c r="G423" s="936"/>
    </row>
    <row r="424" spans="1:7" s="786" customFormat="1" ht="250.9" customHeight="1">
      <c r="A424" s="829"/>
      <c r="B424" s="833"/>
      <c r="C424" s="833"/>
      <c r="D424" s="795"/>
      <c r="E424" s="933"/>
      <c r="F424" s="936"/>
      <c r="G424" s="936"/>
    </row>
    <row r="425" spans="1:7" s="786" customFormat="1">
      <c r="A425" s="829"/>
      <c r="B425" s="833"/>
      <c r="C425" s="833"/>
      <c r="D425" s="795"/>
      <c r="E425" s="933"/>
      <c r="F425" s="936"/>
      <c r="G425" s="936"/>
    </row>
    <row r="426" spans="1:7" s="786" customFormat="1" ht="133.9" customHeight="1">
      <c r="A426" s="829"/>
      <c r="B426" s="858"/>
      <c r="C426" s="858"/>
      <c r="D426" s="795"/>
      <c r="E426" s="933"/>
      <c r="F426" s="936"/>
      <c r="G426" s="936"/>
    </row>
    <row r="427" spans="1:7" s="786" customFormat="1" ht="133.9" customHeight="1">
      <c r="A427" s="829"/>
      <c r="B427" s="858"/>
      <c r="C427" s="858"/>
      <c r="D427" s="795"/>
      <c r="E427" s="933"/>
      <c r="F427" s="936"/>
      <c r="G427" s="936"/>
    </row>
    <row r="428" spans="1:7" s="786" customFormat="1" ht="234.75" customHeight="1">
      <c r="A428" s="829"/>
      <c r="B428" s="858"/>
      <c r="C428" s="858"/>
      <c r="D428" s="795"/>
      <c r="E428" s="933"/>
      <c r="F428" s="936"/>
      <c r="G428" s="936"/>
    </row>
    <row r="429" spans="1:7" s="786" customFormat="1" ht="35.25" customHeight="1">
      <c r="A429" s="829"/>
      <c r="B429" s="858"/>
      <c r="C429" s="858"/>
      <c r="D429" s="795"/>
      <c r="E429" s="933"/>
      <c r="F429" s="936"/>
      <c r="G429" s="936"/>
    </row>
    <row r="430" spans="1:7" s="786" customFormat="1" ht="33.75" customHeight="1">
      <c r="A430" s="829"/>
      <c r="B430" s="833"/>
      <c r="C430" s="833"/>
      <c r="D430" s="795"/>
      <c r="E430" s="933"/>
      <c r="F430" s="936"/>
      <c r="G430" s="936"/>
    </row>
    <row r="431" spans="1:7" s="786" customFormat="1">
      <c r="A431" s="829"/>
      <c r="B431" s="833"/>
      <c r="C431" s="833"/>
      <c r="D431" s="795"/>
      <c r="E431" s="933"/>
      <c r="F431" s="936"/>
      <c r="G431" s="936"/>
    </row>
    <row r="432" spans="1:7" s="786" customFormat="1">
      <c r="A432" s="829"/>
      <c r="B432" s="833"/>
      <c r="C432" s="833"/>
      <c r="D432" s="795"/>
      <c r="E432" s="933"/>
      <c r="F432" s="936"/>
      <c r="G432" s="936"/>
    </row>
    <row r="433" spans="1:7" s="786" customFormat="1">
      <c r="A433" s="829"/>
      <c r="B433" s="833"/>
      <c r="C433" s="833"/>
      <c r="D433" s="795"/>
      <c r="E433" s="933"/>
      <c r="F433" s="936"/>
      <c r="G433" s="936"/>
    </row>
    <row r="434" spans="1:7" s="786" customFormat="1">
      <c r="A434" s="829"/>
      <c r="B434" s="833"/>
      <c r="C434" s="833"/>
      <c r="D434" s="795"/>
      <c r="E434" s="933"/>
      <c r="F434" s="936"/>
      <c r="G434" s="936"/>
    </row>
    <row r="435" spans="1:7" s="786" customFormat="1">
      <c r="A435" s="829"/>
      <c r="B435" s="833"/>
      <c r="C435" s="833"/>
      <c r="D435" s="795"/>
      <c r="E435" s="933"/>
      <c r="F435" s="936"/>
      <c r="G435" s="936"/>
    </row>
    <row r="436" spans="1:7" s="786" customFormat="1">
      <c r="A436" s="829"/>
      <c r="B436" s="833"/>
      <c r="C436" s="833"/>
      <c r="D436" s="795"/>
      <c r="E436" s="933"/>
      <c r="F436" s="936"/>
      <c r="G436" s="936"/>
    </row>
    <row r="437" spans="1:7" s="786" customFormat="1" ht="397.9" customHeight="1">
      <c r="A437" s="829"/>
      <c r="B437" s="833"/>
      <c r="C437" s="833"/>
      <c r="D437" s="795"/>
      <c r="E437" s="933"/>
      <c r="F437" s="936"/>
      <c r="G437" s="936"/>
    </row>
    <row r="438" spans="1:7" s="786" customFormat="1" ht="408" customHeight="1">
      <c r="A438" s="829"/>
      <c r="B438" s="833"/>
      <c r="C438" s="833"/>
      <c r="D438" s="795"/>
      <c r="E438" s="933"/>
      <c r="F438" s="936"/>
      <c r="G438" s="936"/>
    </row>
    <row r="439" spans="1:7" s="786" customFormat="1">
      <c r="A439" s="829"/>
      <c r="B439" s="858"/>
      <c r="C439" s="858"/>
      <c r="D439" s="795"/>
      <c r="E439" s="933"/>
      <c r="F439" s="936"/>
      <c r="G439" s="936"/>
    </row>
    <row r="440" spans="1:7" s="786" customFormat="1">
      <c r="A440" s="829"/>
      <c r="B440" s="833"/>
      <c r="C440" s="833"/>
      <c r="D440" s="795"/>
      <c r="E440" s="933"/>
      <c r="F440" s="936"/>
      <c r="G440" s="936"/>
    </row>
    <row r="441" spans="1:7">
      <c r="A441" s="822"/>
      <c r="B441" s="859"/>
      <c r="C441" s="859"/>
      <c r="D441" s="795"/>
      <c r="E441" s="933"/>
      <c r="F441" s="936"/>
      <c r="G441" s="936"/>
    </row>
    <row r="442" spans="1:7">
      <c r="A442" s="822"/>
      <c r="B442" s="859"/>
      <c r="C442" s="859"/>
      <c r="D442" s="795"/>
      <c r="E442" s="933"/>
      <c r="F442" s="936"/>
      <c r="G442" s="936"/>
    </row>
    <row r="443" spans="1:7" s="795" customFormat="1" ht="14.25" customHeight="1">
      <c r="A443" s="829"/>
      <c r="B443" s="838"/>
      <c r="C443" s="838"/>
      <c r="E443" s="933"/>
      <c r="F443" s="936"/>
      <c r="G443" s="936"/>
    </row>
    <row r="444" spans="1:7" ht="38.25" customHeight="1">
      <c r="A444" s="829"/>
      <c r="B444" s="825"/>
      <c r="C444" s="825"/>
      <c r="D444" s="795"/>
      <c r="E444" s="944"/>
      <c r="F444" s="936"/>
      <c r="G444" s="936"/>
    </row>
    <row r="445" spans="1:7">
      <c r="A445" s="829"/>
      <c r="B445" s="825"/>
      <c r="C445" s="825"/>
      <c r="D445" s="795"/>
      <c r="E445" s="933"/>
      <c r="F445" s="936"/>
      <c r="G445" s="936"/>
    </row>
    <row r="446" spans="1:7">
      <c r="A446" s="829"/>
      <c r="B446" s="825"/>
      <c r="C446" s="825"/>
      <c r="D446" s="795"/>
      <c r="E446" s="933"/>
      <c r="F446" s="936"/>
      <c r="G446" s="936"/>
    </row>
    <row r="447" spans="1:7">
      <c r="A447" s="829"/>
      <c r="B447" s="825"/>
      <c r="C447" s="825"/>
      <c r="D447" s="795"/>
      <c r="E447" s="933"/>
      <c r="F447" s="936"/>
      <c r="G447" s="936"/>
    </row>
    <row r="448" spans="1:7">
      <c r="A448" s="829"/>
      <c r="B448" s="825"/>
      <c r="C448" s="825"/>
      <c r="D448" s="795"/>
      <c r="E448" s="933"/>
      <c r="F448" s="936"/>
      <c r="G448" s="936"/>
    </row>
    <row r="449" spans="1:7">
      <c r="A449" s="829"/>
      <c r="B449" s="825"/>
      <c r="C449" s="825"/>
      <c r="D449" s="795"/>
      <c r="E449" s="933"/>
      <c r="F449" s="936"/>
      <c r="G449" s="936"/>
    </row>
    <row r="450" spans="1:7">
      <c r="A450" s="829"/>
      <c r="B450" s="825"/>
      <c r="C450" s="825"/>
      <c r="D450" s="795"/>
      <c r="E450" s="933"/>
      <c r="F450" s="936"/>
      <c r="G450" s="936"/>
    </row>
    <row r="451" spans="1:7">
      <c r="A451" s="829"/>
      <c r="B451" s="825"/>
      <c r="C451" s="825"/>
      <c r="D451" s="795"/>
      <c r="E451" s="933"/>
      <c r="F451" s="936"/>
      <c r="G451" s="936"/>
    </row>
    <row r="452" spans="1:7">
      <c r="A452" s="829"/>
      <c r="B452" s="825"/>
      <c r="C452" s="825"/>
      <c r="D452" s="795"/>
      <c r="E452" s="933"/>
      <c r="F452" s="936"/>
      <c r="G452" s="936"/>
    </row>
    <row r="453" spans="1:7">
      <c r="A453" s="829"/>
      <c r="B453" s="825"/>
      <c r="C453" s="825"/>
      <c r="D453" s="795"/>
      <c r="E453" s="933"/>
      <c r="F453" s="936"/>
      <c r="G453" s="936"/>
    </row>
    <row r="454" spans="1:7">
      <c r="A454" s="829"/>
      <c r="B454" s="825"/>
      <c r="C454" s="825"/>
      <c r="D454" s="795"/>
      <c r="E454" s="933"/>
      <c r="F454" s="936"/>
      <c r="G454" s="936"/>
    </row>
    <row r="455" spans="1:7">
      <c r="A455" s="829"/>
      <c r="B455" s="825"/>
      <c r="C455" s="825"/>
      <c r="D455" s="795"/>
      <c r="E455" s="933"/>
      <c r="F455" s="936"/>
      <c r="G455" s="936"/>
    </row>
    <row r="456" spans="1:7">
      <c r="A456" s="829"/>
      <c r="B456" s="825"/>
      <c r="C456" s="825"/>
      <c r="D456" s="795"/>
      <c r="E456" s="933"/>
      <c r="F456" s="936"/>
      <c r="G456" s="936"/>
    </row>
    <row r="457" spans="1:7">
      <c r="A457" s="829"/>
      <c r="B457" s="825"/>
      <c r="C457" s="825"/>
      <c r="D457" s="795"/>
      <c r="E457" s="933"/>
      <c r="F457" s="936"/>
      <c r="G457" s="936"/>
    </row>
    <row r="458" spans="1:7">
      <c r="A458" s="829"/>
      <c r="B458" s="825"/>
      <c r="C458" s="825"/>
      <c r="D458" s="795"/>
      <c r="E458" s="933"/>
      <c r="F458" s="936"/>
      <c r="G458" s="936"/>
    </row>
    <row r="459" spans="1:7">
      <c r="A459" s="829"/>
      <c r="B459" s="825"/>
      <c r="C459" s="825"/>
      <c r="D459" s="795"/>
      <c r="E459" s="933"/>
      <c r="F459" s="936"/>
      <c r="G459" s="936"/>
    </row>
    <row r="460" spans="1:7">
      <c r="A460" s="829"/>
      <c r="B460" s="825"/>
      <c r="C460" s="825"/>
      <c r="D460" s="795"/>
      <c r="E460" s="933"/>
      <c r="F460" s="936"/>
      <c r="G460" s="936"/>
    </row>
    <row r="461" spans="1:7">
      <c r="A461" s="829"/>
      <c r="B461" s="825"/>
      <c r="C461" s="825"/>
      <c r="D461" s="795"/>
      <c r="E461" s="933"/>
      <c r="F461" s="936"/>
      <c r="G461" s="936"/>
    </row>
    <row r="462" spans="1:7">
      <c r="A462" s="829"/>
      <c r="B462" s="825"/>
      <c r="C462" s="825"/>
      <c r="D462" s="795"/>
      <c r="E462" s="933"/>
      <c r="F462" s="936"/>
      <c r="G462" s="936"/>
    </row>
    <row r="463" spans="1:7">
      <c r="A463" s="829"/>
      <c r="B463" s="825"/>
      <c r="C463" s="825"/>
      <c r="D463" s="795"/>
      <c r="E463" s="933"/>
      <c r="F463" s="936"/>
      <c r="G463" s="936"/>
    </row>
    <row r="464" spans="1:7" ht="34.5" customHeight="1">
      <c r="A464" s="829"/>
      <c r="B464" s="825"/>
      <c r="C464" s="825"/>
      <c r="D464" s="795"/>
      <c r="E464" s="933"/>
      <c r="F464" s="936"/>
      <c r="G464" s="936"/>
    </row>
    <row r="465" spans="1:7" ht="33.75" customHeight="1">
      <c r="A465" s="829"/>
      <c r="B465" s="825"/>
      <c r="C465" s="825"/>
      <c r="D465" s="795"/>
      <c r="E465" s="933"/>
      <c r="F465" s="936"/>
      <c r="G465" s="936"/>
    </row>
    <row r="466" spans="1:7" ht="24" customHeight="1">
      <c r="A466" s="829"/>
      <c r="B466" s="825"/>
      <c r="C466" s="825"/>
      <c r="D466" s="795"/>
      <c r="E466" s="933"/>
      <c r="F466" s="936"/>
      <c r="G466" s="936"/>
    </row>
    <row r="467" spans="1:7">
      <c r="A467" s="829"/>
      <c r="B467" s="825"/>
      <c r="C467" s="825"/>
      <c r="D467" s="795"/>
      <c r="E467" s="933"/>
      <c r="F467" s="936"/>
      <c r="G467" s="936"/>
    </row>
    <row r="468" spans="1:7">
      <c r="A468" s="829"/>
      <c r="B468" s="825"/>
      <c r="C468" s="825"/>
      <c r="D468" s="795"/>
      <c r="E468" s="933"/>
      <c r="F468" s="936"/>
      <c r="G468" s="936"/>
    </row>
    <row r="469" spans="1:7">
      <c r="A469" s="829"/>
      <c r="B469" s="825"/>
      <c r="C469" s="825"/>
      <c r="D469" s="795"/>
      <c r="E469" s="933"/>
      <c r="F469" s="936"/>
      <c r="G469" s="936"/>
    </row>
    <row r="470" spans="1:7">
      <c r="A470" s="829"/>
      <c r="B470" s="825"/>
      <c r="C470" s="825"/>
      <c r="D470" s="795"/>
      <c r="E470" s="933"/>
      <c r="F470" s="936"/>
      <c r="G470" s="936"/>
    </row>
    <row r="471" spans="1:7">
      <c r="A471" s="829"/>
      <c r="B471" s="825"/>
      <c r="C471" s="825"/>
      <c r="D471" s="795"/>
      <c r="E471" s="933"/>
      <c r="F471" s="936"/>
      <c r="G471" s="936"/>
    </row>
    <row r="472" spans="1:7">
      <c r="A472" s="829"/>
      <c r="B472" s="825"/>
      <c r="C472" s="825"/>
      <c r="D472" s="795"/>
      <c r="E472" s="933"/>
      <c r="F472" s="936"/>
      <c r="G472" s="936"/>
    </row>
    <row r="474" spans="1:7">
      <c r="A474" s="829"/>
      <c r="B474" s="838"/>
      <c r="C474" s="838"/>
      <c r="D474" s="795"/>
      <c r="E474" s="933"/>
      <c r="F474" s="936"/>
      <c r="G474" s="936"/>
    </row>
    <row r="475" spans="1:7" s="796" customFormat="1">
      <c r="A475" s="857"/>
      <c r="B475" s="826"/>
      <c r="C475" s="826"/>
      <c r="E475" s="939"/>
      <c r="F475" s="940"/>
      <c r="G475" s="940"/>
    </row>
    <row r="476" spans="1:7" s="796" customFormat="1">
      <c r="A476" s="857"/>
      <c r="B476" s="826"/>
      <c r="C476" s="826"/>
      <c r="E476" s="939"/>
      <c r="F476" s="940"/>
      <c r="G476" s="940"/>
    </row>
    <row r="477" spans="1:7" s="796" customFormat="1">
      <c r="A477" s="857"/>
      <c r="B477" s="826"/>
      <c r="C477" s="826"/>
      <c r="E477" s="939"/>
      <c r="F477" s="940"/>
      <c r="G477" s="940"/>
    </row>
    <row r="478" spans="1:7" s="795" customFormat="1" ht="75.75" customHeight="1">
      <c r="A478" s="829"/>
      <c r="B478" s="848"/>
      <c r="C478" s="848"/>
      <c r="E478" s="933"/>
      <c r="F478" s="936"/>
      <c r="G478" s="936"/>
    </row>
    <row r="479" spans="1:7" s="795" customFormat="1" ht="84" customHeight="1">
      <c r="A479" s="829"/>
      <c r="B479" s="848"/>
      <c r="C479" s="848"/>
      <c r="E479" s="933"/>
      <c r="F479" s="936"/>
      <c r="G479" s="936"/>
    </row>
    <row r="480" spans="1:7" s="795" customFormat="1" ht="66.75" customHeight="1">
      <c r="A480" s="829"/>
      <c r="B480" s="848"/>
      <c r="C480" s="848"/>
      <c r="E480" s="933"/>
      <c r="F480" s="936"/>
      <c r="G480" s="936"/>
    </row>
    <row r="481" spans="1:7" s="795" customFormat="1" ht="92.25" customHeight="1">
      <c r="A481" s="829"/>
      <c r="B481" s="848"/>
      <c r="C481" s="848"/>
      <c r="E481" s="933"/>
      <c r="F481" s="936"/>
      <c r="G481" s="936"/>
    </row>
    <row r="482" spans="1:7" s="795" customFormat="1" ht="23.25" customHeight="1">
      <c r="A482" s="829"/>
      <c r="B482" s="848"/>
      <c r="C482" s="848"/>
      <c r="E482" s="933"/>
      <c r="F482" s="936"/>
      <c r="G482" s="936"/>
    </row>
    <row r="483" spans="1:7" s="795" customFormat="1" ht="20.25" customHeight="1">
      <c r="A483" s="829"/>
      <c r="B483" s="848"/>
      <c r="C483" s="848"/>
      <c r="E483" s="933"/>
      <c r="F483" s="936"/>
      <c r="G483" s="936"/>
    </row>
    <row r="484" spans="1:7" s="795" customFormat="1" ht="18" customHeight="1">
      <c r="A484" s="829"/>
      <c r="B484" s="848"/>
      <c r="C484" s="848"/>
      <c r="E484" s="933"/>
      <c r="F484" s="936"/>
      <c r="G484" s="936"/>
    </row>
    <row r="485" spans="1:7" s="795" customFormat="1" ht="18.75" customHeight="1">
      <c r="A485" s="829"/>
      <c r="B485" s="848"/>
      <c r="C485" s="848"/>
      <c r="E485" s="933"/>
      <c r="F485" s="936"/>
      <c r="G485" s="936"/>
    </row>
    <row r="486" spans="1:7" s="795" customFormat="1" ht="20.25" customHeight="1">
      <c r="A486" s="829"/>
      <c r="B486" s="848"/>
      <c r="C486" s="848"/>
      <c r="E486" s="933"/>
      <c r="F486" s="936"/>
      <c r="G486" s="936"/>
    </row>
    <row r="487" spans="1:7" s="795" customFormat="1" ht="71.25" customHeight="1">
      <c r="A487" s="829"/>
      <c r="B487" s="848"/>
      <c r="C487" s="848"/>
      <c r="E487" s="933"/>
      <c r="F487" s="936"/>
      <c r="G487" s="831"/>
    </row>
    <row r="488" spans="1:7" s="795" customFormat="1" ht="45" customHeight="1">
      <c r="A488" s="829"/>
      <c r="B488" s="848"/>
      <c r="C488" s="848"/>
      <c r="E488" s="933"/>
      <c r="F488" s="936"/>
      <c r="G488" s="936"/>
    </row>
    <row r="489" spans="1:7" s="795" customFormat="1" ht="32.25" customHeight="1">
      <c r="A489" s="829"/>
      <c r="B489" s="833"/>
      <c r="C489" s="833"/>
      <c r="E489" s="933"/>
      <c r="F489" s="936"/>
      <c r="G489" s="831"/>
    </row>
    <row r="490" spans="1:7" s="795" customFormat="1">
      <c r="A490" s="829"/>
      <c r="B490" s="833"/>
      <c r="C490" s="833"/>
      <c r="E490" s="933"/>
      <c r="F490" s="936"/>
      <c r="G490" s="936"/>
    </row>
    <row r="492" spans="1:7">
      <c r="A492" s="829"/>
      <c r="B492" s="838"/>
      <c r="C492" s="838"/>
      <c r="D492" s="795"/>
      <c r="E492" s="933"/>
      <c r="F492" s="936"/>
      <c r="G492" s="936"/>
    </row>
  </sheetData>
  <sheetProtection formatRows="0"/>
  <mergeCells count="2">
    <mergeCell ref="B15:C15"/>
    <mergeCell ref="B18:C18"/>
  </mergeCells>
  <pageMargins left="0.7" right="0.7" top="0.75" bottom="0.75" header="0.3" footer="0.3"/>
  <pageSetup paperSize="9" scale="61" fitToHeight="0" orientation="portrait"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rowBreaks count="5" manualBreakCount="5">
    <brk id="67" max="6" man="1"/>
    <brk id="126" max="6" man="1"/>
    <brk id="165" max="6" man="1"/>
    <brk id="227" max="6" man="1"/>
    <brk id="273" max="6" man="1"/>
  </rowBreaks>
  <legacy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292"/>
  <sheetViews>
    <sheetView view="pageBreakPreview" topLeftCell="A19" zoomScale="90" zoomScaleNormal="100" zoomScaleSheetLayoutView="90" workbookViewId="0">
      <selection activeCell="G37" sqref="G37"/>
    </sheetView>
  </sheetViews>
  <sheetFormatPr defaultColWidth="9.140625" defaultRowHeight="12.75"/>
  <cols>
    <col min="1" max="1" width="12.7109375" style="712" customWidth="1"/>
    <col min="2" max="2" width="70.7109375" style="713" customWidth="1"/>
    <col min="3" max="3" width="13.7109375" style="713" customWidth="1"/>
    <col min="4" max="4" width="28.7109375" style="38" customWidth="1"/>
    <col min="5" max="5" width="10.140625" style="714" customWidth="1"/>
    <col min="6" max="6" width="12.28515625" style="620" customWidth="1"/>
    <col min="7" max="7" width="16.140625" style="620" customWidth="1"/>
    <col min="8" max="8" width="12.28515625" style="62" customWidth="1"/>
    <col min="9" max="16384" width="9.140625" style="62"/>
  </cols>
  <sheetData>
    <row r="1" spans="1:7">
      <c r="A1" s="666" t="s">
        <v>8</v>
      </c>
      <c r="B1" s="667" t="s">
        <v>9</v>
      </c>
      <c r="C1" s="667"/>
      <c r="D1" s="668"/>
      <c r="E1" s="669"/>
      <c r="F1" s="670"/>
      <c r="G1" s="670"/>
    </row>
    <row r="2" spans="1:7">
      <c r="A2" s="671" t="s">
        <v>130</v>
      </c>
      <c r="B2" s="359" t="str">
        <f>'NASLOVNA STRAN'!$C$30</f>
        <v>Gradnja stanovanjske soseske Dečkovo naselje - DN 10</v>
      </c>
      <c r="C2" s="667"/>
      <c r="D2" s="668"/>
      <c r="E2" s="669"/>
      <c r="F2" s="670"/>
      <c r="G2" s="670"/>
    </row>
    <row r="3" spans="1:7">
      <c r="A3" s="666" t="s">
        <v>131</v>
      </c>
      <c r="B3" s="442">
        <f>'NASLOVNA STRAN'!$C$13</f>
        <v>0</v>
      </c>
      <c r="C3" s="667"/>
      <c r="D3" s="668"/>
      <c r="E3" s="669"/>
      <c r="F3" s="670"/>
      <c r="G3" s="670"/>
    </row>
    <row r="4" spans="1:7">
      <c r="A4" s="666"/>
      <c r="B4" s="667"/>
      <c r="C4" s="667"/>
      <c r="D4" s="668"/>
      <c r="E4" s="669"/>
      <c r="F4" s="670"/>
      <c r="G4" s="670"/>
    </row>
    <row r="5" spans="1:7">
      <c r="A5" s="666"/>
      <c r="B5" s="667"/>
      <c r="C5" s="667"/>
      <c r="D5" s="668"/>
      <c r="E5" s="669"/>
      <c r="F5" s="670"/>
      <c r="G5" s="670"/>
    </row>
    <row r="6" spans="1:7">
      <c r="A6" s="666"/>
      <c r="B6" s="667"/>
      <c r="C6" s="667"/>
      <c r="D6" s="668"/>
      <c r="E6" s="669"/>
      <c r="F6" s="670"/>
      <c r="G6" s="670"/>
    </row>
    <row r="7" spans="1:7">
      <c r="A7" s="666"/>
      <c r="B7" s="667"/>
      <c r="C7" s="667"/>
      <c r="D7" s="668"/>
      <c r="E7" s="669"/>
      <c r="F7" s="670"/>
      <c r="G7" s="670"/>
    </row>
    <row r="8" spans="1:7">
      <c r="A8" s="666"/>
      <c r="B8" s="667"/>
      <c r="C8" s="667"/>
      <c r="D8" s="668"/>
      <c r="E8" s="669"/>
      <c r="F8" s="670"/>
      <c r="G8" s="670"/>
    </row>
    <row r="9" spans="1:7" ht="27" customHeight="1">
      <c r="A9" s="672" t="s">
        <v>122</v>
      </c>
      <c r="B9" s="673" t="s">
        <v>3446</v>
      </c>
      <c r="C9" s="214"/>
      <c r="D9" s="674"/>
      <c r="E9" s="216"/>
      <c r="F9" s="463"/>
      <c r="G9" s="463"/>
    </row>
    <row r="10" spans="1:7">
      <c r="A10" s="666"/>
      <c r="B10" s="667"/>
      <c r="C10" s="667"/>
      <c r="D10" s="668"/>
      <c r="E10" s="666"/>
      <c r="F10" s="675"/>
      <c r="G10" s="675"/>
    </row>
    <row r="11" spans="1:7">
      <c r="A11" s="666"/>
      <c r="B11" s="667"/>
      <c r="C11" s="667"/>
      <c r="D11" s="668"/>
      <c r="E11" s="666"/>
      <c r="F11" s="675"/>
      <c r="G11" s="675"/>
    </row>
    <row r="12" spans="1:7">
      <c r="A12" s="666"/>
      <c r="B12" s="667"/>
      <c r="C12" s="667"/>
      <c r="D12" s="668"/>
      <c r="E12" s="666"/>
      <c r="F12" s="675"/>
      <c r="G12" s="675"/>
    </row>
    <row r="13" spans="1:7">
      <c r="A13" s="666"/>
      <c r="B13" s="667"/>
      <c r="C13" s="667"/>
      <c r="D13" s="668"/>
      <c r="E13" s="666"/>
      <c r="F13" s="675"/>
      <c r="G13" s="675"/>
    </row>
    <row r="14" spans="1:7">
      <c r="A14" s="666"/>
      <c r="B14" s="667"/>
      <c r="C14" s="667"/>
      <c r="D14" s="668"/>
      <c r="E14" s="666"/>
      <c r="F14" s="675"/>
      <c r="G14" s="675"/>
    </row>
    <row r="15" spans="1:7">
      <c r="A15" s="666"/>
      <c r="B15" s="667"/>
      <c r="C15" s="667"/>
      <c r="D15" s="668"/>
      <c r="E15" s="666"/>
      <c r="F15" s="675"/>
      <c r="G15" s="675"/>
    </row>
    <row r="16" spans="1:7">
      <c r="A16" s="666"/>
      <c r="B16" s="667"/>
      <c r="C16" s="667"/>
      <c r="D16" s="668"/>
      <c r="E16" s="666"/>
      <c r="F16" s="675"/>
      <c r="G16" s="675"/>
    </row>
    <row r="17" spans="1:7" s="681" customFormat="1" ht="30.4" customHeight="1">
      <c r="A17" s="676" t="s">
        <v>3961</v>
      </c>
      <c r="B17" s="677" t="s">
        <v>3962</v>
      </c>
      <c r="C17" s="678"/>
      <c r="D17" s="679" t="s">
        <v>3449</v>
      </c>
      <c r="E17" s="680"/>
      <c r="F17" s="680"/>
      <c r="G17" s="680"/>
    </row>
    <row r="18" spans="1:7">
      <c r="A18" s="666"/>
      <c r="B18" s="667"/>
      <c r="C18" s="667"/>
      <c r="D18" s="668"/>
      <c r="E18" s="669"/>
      <c r="F18" s="670"/>
      <c r="G18" s="670"/>
    </row>
    <row r="19" spans="1:7">
      <c r="A19" s="666"/>
      <c r="B19" s="667"/>
      <c r="C19" s="667"/>
      <c r="D19" s="668"/>
      <c r="E19" s="669"/>
      <c r="F19" s="670"/>
      <c r="G19" s="670"/>
    </row>
    <row r="20" spans="1:7">
      <c r="A20" s="666"/>
      <c r="B20" s="3024" t="s">
        <v>3222</v>
      </c>
      <c r="C20" s="3025"/>
      <c r="D20" s="3025"/>
      <c r="E20" s="669"/>
      <c r="F20" s="670"/>
      <c r="G20" s="670"/>
    </row>
    <row r="21" spans="1:7" ht="57" customHeight="1">
      <c r="A21" s="666"/>
      <c r="B21" s="3026" t="s">
        <v>3224</v>
      </c>
      <c r="C21" s="3026"/>
      <c r="D21" s="3026"/>
      <c r="E21" s="669"/>
      <c r="F21" s="670"/>
      <c r="G21" s="670"/>
    </row>
    <row r="22" spans="1:7" ht="58.15" customHeight="1">
      <c r="A22" s="666"/>
      <c r="B22" s="3027" t="s">
        <v>3223</v>
      </c>
      <c r="C22" s="3028"/>
      <c r="D22" s="3028"/>
      <c r="E22" s="669"/>
      <c r="F22" s="670"/>
      <c r="G22" s="670"/>
    </row>
    <row r="23" spans="1:7">
      <c r="A23" s="666"/>
      <c r="B23" s="3027"/>
      <c r="C23" s="3028"/>
      <c r="D23" s="3028"/>
      <c r="E23" s="669"/>
      <c r="F23" s="670"/>
      <c r="G23" s="670"/>
    </row>
    <row r="24" spans="1:7">
      <c r="A24" s="666"/>
      <c r="B24" s="3024" t="s">
        <v>3450</v>
      </c>
      <c r="C24" s="3025"/>
      <c r="D24" s="3025"/>
      <c r="E24" s="669"/>
      <c r="F24" s="670"/>
      <c r="G24" s="670"/>
    </row>
    <row r="25" spans="1:7" ht="28.9" customHeight="1">
      <c r="A25" s="666"/>
      <c r="B25" s="3029" t="s">
        <v>3451</v>
      </c>
      <c r="C25" s="3030"/>
      <c r="D25" s="3030"/>
      <c r="E25" s="669"/>
      <c r="F25" s="670"/>
      <c r="G25" s="670"/>
    </row>
    <row r="26" spans="1:7" ht="30" customHeight="1">
      <c r="A26" s="666"/>
      <c r="B26" s="3029" t="s">
        <v>3452</v>
      </c>
      <c r="C26" s="3030"/>
      <c r="D26" s="3030"/>
      <c r="E26" s="669"/>
      <c r="F26" s="670"/>
      <c r="G26" s="670"/>
    </row>
    <row r="27" spans="1:7" ht="46.15" customHeight="1">
      <c r="A27" s="666"/>
      <c r="B27" s="3029" t="s">
        <v>3453</v>
      </c>
      <c r="C27" s="3030"/>
      <c r="D27" s="3030"/>
      <c r="E27" s="669"/>
      <c r="F27" s="670"/>
      <c r="G27" s="670"/>
    </row>
    <row r="28" spans="1:7">
      <c r="A28" s="666"/>
      <c r="B28" s="3029"/>
      <c r="C28" s="3030"/>
      <c r="D28" s="3030"/>
      <c r="E28" s="669"/>
      <c r="F28" s="670"/>
      <c r="G28" s="670"/>
    </row>
    <row r="29" spans="1:7">
      <c r="A29" s="666"/>
      <c r="B29" s="667"/>
      <c r="C29" s="667"/>
      <c r="D29" s="682"/>
      <c r="E29" s="669"/>
      <c r="F29" s="670"/>
      <c r="G29" s="670"/>
    </row>
    <row r="30" spans="1:7" ht="15" customHeight="1">
      <c r="A30" s="683" t="s">
        <v>3963</v>
      </c>
      <c r="B30" s="684" t="str">
        <f>+'E.1._VoKa blok B3'!B7</f>
        <v>Vodovod in kanalizacija (VoKa)</v>
      </c>
      <c r="C30" s="685"/>
      <c r="D30" s="686">
        <f>+'E.1._VoKa blok B3'!G116</f>
        <v>0</v>
      </c>
      <c r="E30" s="669"/>
      <c r="F30" s="670"/>
      <c r="G30" s="670"/>
    </row>
    <row r="31" spans="1:7" ht="15" customHeight="1">
      <c r="A31" s="687"/>
      <c r="B31" s="685"/>
      <c r="C31" s="685"/>
      <c r="D31" s="686"/>
      <c r="E31" s="669"/>
      <c r="F31" s="670"/>
      <c r="G31" s="670"/>
    </row>
    <row r="32" spans="1:7" ht="15" customHeight="1">
      <c r="A32" s="683" t="s">
        <v>3964</v>
      </c>
      <c r="B32" s="684" t="str">
        <f>+'E.2._OgHla blok B3'!B7</f>
        <v>Ogrevanje in hlajenje (OgHla)</v>
      </c>
      <c r="C32" s="685"/>
      <c r="D32" s="686">
        <f>+'E.2._OgHla blok B3'!G79</f>
        <v>0</v>
      </c>
      <c r="E32" s="669"/>
      <c r="F32" s="670"/>
      <c r="G32" s="670"/>
    </row>
    <row r="33" spans="1:7" ht="15" customHeight="1">
      <c r="A33" s="687"/>
      <c r="B33" s="685"/>
      <c r="C33" s="685"/>
      <c r="D33" s="686"/>
      <c r="E33" s="669"/>
      <c r="F33" s="670"/>
      <c r="G33" s="670"/>
    </row>
    <row r="34" spans="1:7" ht="15" customHeight="1">
      <c r="A34" s="683" t="s">
        <v>3965</v>
      </c>
      <c r="B34" s="684" t="str">
        <f>+'E.3._PrSi blok B3'!B7</f>
        <v>Prezračevalni sistem (PrSi))</v>
      </c>
      <c r="C34" s="685"/>
      <c r="D34" s="686">
        <f>'E.3._PrSi blok B3'!G112</f>
        <v>0</v>
      </c>
      <c r="E34" s="669"/>
      <c r="F34" s="670"/>
      <c r="G34" s="670"/>
    </row>
    <row r="35" spans="1:7" ht="15" customHeight="1">
      <c r="A35" s="687"/>
      <c r="B35" s="685"/>
      <c r="C35" s="685"/>
      <c r="D35" s="686"/>
      <c r="E35" s="669"/>
      <c r="F35" s="670"/>
      <c r="G35" s="670"/>
    </row>
    <row r="36" spans="1:7" ht="15" customHeight="1">
      <c r="A36" s="683" t="s">
        <v>3966</v>
      </c>
      <c r="B36" s="684" t="str">
        <f>+'E.4._VoPr blok B3'!B7</f>
        <v>Vodovodni priključek (VoPr)</v>
      </c>
      <c r="C36" s="685"/>
      <c r="D36" s="686">
        <f>+'E.4._VoPr blok B3'!G65</f>
        <v>0</v>
      </c>
      <c r="E36" s="669"/>
      <c r="F36" s="670"/>
      <c r="G36" s="670"/>
    </row>
    <row r="37" spans="1:7" ht="15" customHeight="1">
      <c r="A37" s="687"/>
      <c r="B37" s="685"/>
      <c r="C37" s="685"/>
      <c r="D37" s="686"/>
      <c r="E37" s="669"/>
      <c r="F37" s="670"/>
      <c r="G37" s="670"/>
    </row>
    <row r="38" spans="1:7" ht="15" customHeight="1">
      <c r="A38" s="683" t="s">
        <v>3967</v>
      </c>
      <c r="B38" s="684" t="str">
        <f>+'E.5._ToPo blok B3'!B7</f>
        <v>Topotna postaja (ToPo)</v>
      </c>
      <c r="C38" s="685"/>
      <c r="D38" s="686">
        <f>+'E.5._ToPo blok B3'!G279</f>
        <v>0</v>
      </c>
      <c r="E38" s="669"/>
      <c r="F38" s="670"/>
      <c r="G38" s="670"/>
    </row>
    <row r="39" spans="1:7">
      <c r="A39" s="666"/>
      <c r="B39" s="667"/>
      <c r="C39" s="667"/>
      <c r="D39" s="682"/>
      <c r="E39" s="669"/>
      <c r="F39" s="670"/>
      <c r="G39" s="670"/>
    </row>
    <row r="40" spans="1:7" s="322" customFormat="1">
      <c r="A40" s="688"/>
      <c r="B40" s="689"/>
      <c r="C40" s="689"/>
      <c r="D40" s="37"/>
      <c r="E40" s="690"/>
      <c r="F40" s="690"/>
      <c r="G40" s="690"/>
    </row>
    <row r="41" spans="1:7" s="322" customFormat="1" ht="29.65" customHeight="1" thickBot="1">
      <c r="A41" s="691" t="s">
        <v>3961</v>
      </c>
      <c r="B41" s="692" t="s">
        <v>3962</v>
      </c>
      <c r="C41" s="693" t="s">
        <v>2978</v>
      </c>
      <c r="D41" s="694">
        <f>+SUM(D30:D38)</f>
        <v>0</v>
      </c>
      <c r="E41" s="695"/>
      <c r="F41" s="696"/>
      <c r="G41" s="696"/>
    </row>
    <row r="42" spans="1:7" s="322" customFormat="1" ht="13.5" thickTop="1">
      <c r="A42" s="688"/>
      <c r="B42" s="689"/>
      <c r="C42" s="689"/>
      <c r="D42" s="164"/>
      <c r="E42" s="690"/>
      <c r="F42" s="690"/>
      <c r="G42" s="690"/>
    </row>
    <row r="43" spans="1:7" s="322" customFormat="1" ht="13.5" customHeight="1">
      <c r="A43" s="688"/>
      <c r="B43" s="302"/>
      <c r="C43" s="302"/>
      <c r="D43" s="164"/>
      <c r="E43" s="690"/>
      <c r="F43" s="690"/>
      <c r="G43" s="690"/>
    </row>
    <row r="44" spans="1:7" s="322" customFormat="1" ht="26.25" customHeight="1">
      <c r="A44" s="688"/>
      <c r="B44" s="697"/>
      <c r="C44" s="697"/>
      <c r="D44" s="164"/>
      <c r="E44" s="690"/>
      <c r="F44" s="690"/>
      <c r="G44" s="690"/>
    </row>
    <row r="45" spans="1:7" s="700" customFormat="1" ht="26.25" customHeight="1">
      <c r="A45" s="698"/>
      <c r="B45" s="697"/>
      <c r="C45" s="697"/>
      <c r="D45" s="158"/>
      <c r="E45" s="699"/>
      <c r="F45" s="699"/>
      <c r="G45" s="699"/>
    </row>
    <row r="46" spans="1:7" s="322" customFormat="1" ht="18" customHeight="1">
      <c r="A46" s="688"/>
      <c r="B46" s="302"/>
      <c r="C46" s="302"/>
      <c r="D46" s="164"/>
      <c r="E46" s="690"/>
      <c r="F46" s="690"/>
      <c r="G46" s="690"/>
    </row>
    <row r="47" spans="1:7" s="322" customFormat="1" ht="105" customHeight="1">
      <c r="A47" s="688"/>
      <c r="B47" s="336"/>
      <c r="C47" s="336"/>
      <c r="D47" s="164"/>
      <c r="E47" s="690"/>
      <c r="F47" s="690"/>
      <c r="G47" s="690"/>
    </row>
    <row r="48" spans="1:7" s="322" customFormat="1" ht="22.5" customHeight="1">
      <c r="A48" s="688"/>
      <c r="B48" s="336"/>
      <c r="C48" s="336"/>
      <c r="D48" s="164"/>
      <c r="E48" s="690"/>
      <c r="F48" s="690"/>
      <c r="G48" s="690"/>
    </row>
    <row r="49" spans="1:11" s="322" customFormat="1" ht="18" customHeight="1">
      <c r="A49" s="688"/>
      <c r="B49" s="302"/>
      <c r="C49" s="302"/>
      <c r="D49" s="164"/>
      <c r="E49" s="690"/>
      <c r="F49" s="690"/>
      <c r="G49" s="690"/>
    </row>
    <row r="50" spans="1:11" s="322" customFormat="1" ht="23.25" customHeight="1">
      <c r="A50" s="688"/>
      <c r="B50" s="302"/>
      <c r="C50" s="302"/>
      <c r="D50" s="164"/>
      <c r="E50" s="690"/>
      <c r="F50" s="690"/>
      <c r="G50" s="690"/>
    </row>
    <row r="51" spans="1:11" s="322" customFormat="1" ht="23.25" customHeight="1">
      <c r="A51" s="688"/>
      <c r="B51" s="302"/>
      <c r="C51" s="302"/>
      <c r="D51" s="164"/>
      <c r="E51" s="690"/>
      <c r="F51" s="690"/>
      <c r="G51" s="690"/>
    </row>
    <row r="52" spans="1:11" s="322" customFormat="1" ht="32.25" customHeight="1">
      <c r="A52" s="688"/>
      <c r="B52" s="302"/>
      <c r="C52" s="302"/>
      <c r="D52" s="164"/>
      <c r="E52" s="690"/>
      <c r="F52" s="690"/>
      <c r="G52" s="690"/>
    </row>
    <row r="53" spans="1:11" s="322" customFormat="1" ht="93.75" customHeight="1">
      <c r="A53" s="688"/>
      <c r="B53" s="701"/>
      <c r="C53" s="701"/>
      <c r="D53" s="164"/>
      <c r="E53" s="690"/>
      <c r="F53" s="690"/>
      <c r="G53" s="690"/>
    </row>
    <row r="54" spans="1:11" s="322" customFormat="1" ht="67.5" customHeight="1">
      <c r="A54" s="688"/>
      <c r="B54" s="701"/>
      <c r="C54" s="701"/>
      <c r="D54" s="164"/>
      <c r="E54" s="690"/>
      <c r="F54" s="690"/>
      <c r="G54" s="690"/>
    </row>
    <row r="55" spans="1:11" s="322" customFormat="1" ht="38.25" customHeight="1">
      <c r="A55" s="688"/>
      <c r="B55" s="701"/>
      <c r="C55" s="701"/>
      <c r="D55" s="164"/>
      <c r="E55" s="690"/>
      <c r="F55" s="690"/>
      <c r="G55" s="690"/>
    </row>
    <row r="56" spans="1:11" s="322" customFormat="1" ht="54" customHeight="1">
      <c r="A56" s="688"/>
      <c r="B56" s="701"/>
      <c r="C56" s="701"/>
      <c r="D56" s="164"/>
      <c r="E56" s="690"/>
      <c r="F56" s="690"/>
      <c r="G56" s="690"/>
    </row>
    <row r="57" spans="1:11" s="322" customFormat="1" ht="21.75" customHeight="1">
      <c r="A57" s="688"/>
      <c r="B57" s="701"/>
      <c r="C57" s="701"/>
      <c r="D57" s="164"/>
      <c r="E57" s="690"/>
      <c r="F57" s="690"/>
      <c r="G57" s="690"/>
      <c r="K57" s="702"/>
    </row>
    <row r="58" spans="1:11" s="322" customFormat="1" ht="20.25" customHeight="1">
      <c r="A58" s="688"/>
      <c r="B58" s="701"/>
      <c r="C58" s="701"/>
      <c r="D58" s="164"/>
      <c r="E58" s="690"/>
      <c r="F58" s="690"/>
      <c r="G58" s="690"/>
      <c r="K58" s="702"/>
    </row>
    <row r="59" spans="1:11" s="322" customFormat="1" ht="58.5" customHeight="1">
      <c r="A59" s="688"/>
      <c r="B59" s="701"/>
      <c r="C59" s="701"/>
      <c r="D59" s="164"/>
      <c r="E59" s="690"/>
      <c r="F59" s="690"/>
      <c r="G59" s="690"/>
    </row>
    <row r="60" spans="1:11" s="322" customFormat="1" ht="58.5" customHeight="1">
      <c r="A60" s="688"/>
      <c r="B60" s="701"/>
      <c r="C60" s="701"/>
      <c r="D60" s="164"/>
      <c r="E60" s="690"/>
      <c r="F60" s="690"/>
      <c r="G60" s="690"/>
    </row>
    <row r="61" spans="1:11" s="322" customFormat="1" ht="23.25" customHeight="1">
      <c r="A61" s="688"/>
      <c r="B61" s="701"/>
      <c r="C61" s="701"/>
      <c r="D61" s="164"/>
      <c r="E61" s="690"/>
      <c r="F61" s="690"/>
      <c r="G61" s="690"/>
      <c r="K61" s="702"/>
    </row>
    <row r="62" spans="1:11" s="322" customFormat="1" ht="16.5" customHeight="1">
      <c r="A62" s="688"/>
      <c r="B62" s="701"/>
      <c r="C62" s="701"/>
      <c r="D62" s="164"/>
      <c r="E62" s="690"/>
      <c r="F62" s="690"/>
      <c r="G62" s="690"/>
      <c r="K62" s="702"/>
    </row>
    <row r="63" spans="1:11" s="322" customFormat="1" ht="14.25" customHeight="1">
      <c r="A63" s="688"/>
      <c r="B63" s="701"/>
      <c r="C63" s="701"/>
      <c r="D63" s="164"/>
      <c r="E63" s="690"/>
      <c r="F63" s="690"/>
      <c r="G63" s="690"/>
    </row>
    <row r="64" spans="1:11" s="322" customFormat="1" ht="15.75" customHeight="1">
      <c r="A64" s="688"/>
      <c r="B64" s="701"/>
      <c r="C64" s="701"/>
      <c r="D64" s="164"/>
      <c r="E64" s="690"/>
      <c r="F64" s="690"/>
      <c r="G64" s="690"/>
    </row>
    <row r="65" spans="1:7" s="322" customFormat="1" ht="55.5" customHeight="1">
      <c r="A65" s="688"/>
      <c r="B65" s="701"/>
      <c r="C65" s="701"/>
      <c r="D65" s="164"/>
      <c r="E65" s="690"/>
      <c r="F65" s="690"/>
      <c r="G65" s="690"/>
    </row>
    <row r="66" spans="1:7" s="322" customFormat="1" ht="35.25" customHeight="1">
      <c r="A66" s="688"/>
      <c r="B66" s="701"/>
      <c r="C66" s="701"/>
      <c r="D66" s="164"/>
      <c r="E66" s="690"/>
      <c r="F66" s="690"/>
      <c r="G66" s="690"/>
    </row>
    <row r="67" spans="1:7" s="322" customFormat="1">
      <c r="A67" s="688"/>
      <c r="B67" s="701"/>
      <c r="C67" s="701"/>
      <c r="D67" s="164"/>
      <c r="E67" s="690"/>
      <c r="F67" s="690"/>
      <c r="G67" s="690"/>
    </row>
    <row r="68" spans="1:7" s="322" customFormat="1">
      <c r="A68" s="688"/>
      <c r="B68" s="689"/>
      <c r="C68" s="689"/>
      <c r="D68" s="164"/>
      <c r="E68" s="690"/>
      <c r="F68" s="690"/>
      <c r="G68" s="690"/>
    </row>
    <row r="69" spans="1:7" s="322" customFormat="1">
      <c r="A69" s="688"/>
      <c r="B69" s="689"/>
      <c r="C69" s="689"/>
      <c r="D69" s="164"/>
      <c r="E69" s="690"/>
      <c r="F69" s="690"/>
      <c r="G69" s="690"/>
    </row>
    <row r="70" spans="1:7" s="322" customFormat="1">
      <c r="A70" s="688"/>
      <c r="B70" s="689"/>
      <c r="C70" s="689"/>
      <c r="D70" s="164"/>
      <c r="E70" s="690"/>
      <c r="F70" s="690"/>
      <c r="G70" s="690"/>
    </row>
    <row r="71" spans="1:7" s="322" customFormat="1">
      <c r="A71" s="688"/>
      <c r="B71" s="697"/>
      <c r="C71" s="697"/>
      <c r="D71" s="164"/>
      <c r="E71" s="690"/>
      <c r="F71" s="690"/>
      <c r="G71" s="690"/>
    </row>
    <row r="72" spans="1:7" s="700" customFormat="1">
      <c r="A72" s="698"/>
      <c r="B72" s="697"/>
      <c r="C72" s="697"/>
      <c r="D72" s="158"/>
      <c r="E72" s="699"/>
      <c r="F72" s="699"/>
      <c r="G72" s="699"/>
    </row>
    <row r="73" spans="1:7" s="322" customFormat="1">
      <c r="A73" s="688"/>
      <c r="B73" s="697"/>
      <c r="C73" s="697"/>
      <c r="D73" s="164"/>
      <c r="E73" s="690"/>
      <c r="F73" s="690"/>
      <c r="G73" s="690"/>
    </row>
    <row r="74" spans="1:7" s="322" customFormat="1">
      <c r="A74" s="688"/>
      <c r="B74" s="701"/>
      <c r="C74" s="701"/>
      <c r="D74" s="164"/>
      <c r="E74" s="690"/>
      <c r="F74" s="690"/>
      <c r="G74" s="690"/>
    </row>
    <row r="75" spans="1:7" s="322" customFormat="1">
      <c r="A75" s="688"/>
      <c r="B75" s="701"/>
      <c r="C75" s="701"/>
      <c r="D75" s="164"/>
      <c r="E75" s="690"/>
      <c r="F75" s="690"/>
      <c r="G75" s="690"/>
    </row>
    <row r="76" spans="1:7" s="322" customFormat="1">
      <c r="A76" s="688"/>
      <c r="B76" s="701"/>
      <c r="C76" s="701"/>
      <c r="D76" s="164"/>
      <c r="E76" s="690"/>
      <c r="F76" s="690"/>
      <c r="G76" s="690"/>
    </row>
    <row r="77" spans="1:7" s="322" customFormat="1">
      <c r="A77" s="688"/>
      <c r="B77" s="701"/>
      <c r="C77" s="701"/>
      <c r="D77" s="164"/>
      <c r="E77" s="690"/>
      <c r="F77" s="690"/>
      <c r="G77" s="690"/>
    </row>
    <row r="78" spans="1:7" s="322" customFormat="1">
      <c r="A78" s="688"/>
      <c r="B78" s="701"/>
      <c r="C78" s="701"/>
      <c r="D78" s="164"/>
      <c r="E78" s="690"/>
      <c r="F78" s="690"/>
      <c r="G78" s="690"/>
    </row>
    <row r="79" spans="1:7" s="322" customFormat="1">
      <c r="A79" s="688"/>
      <c r="B79" s="701"/>
      <c r="C79" s="701"/>
      <c r="D79" s="164"/>
      <c r="E79" s="690"/>
      <c r="F79" s="690"/>
      <c r="G79" s="690"/>
    </row>
    <row r="80" spans="1:7" s="322" customFormat="1">
      <c r="A80" s="688"/>
      <c r="B80" s="697"/>
      <c r="C80" s="697"/>
      <c r="D80" s="164"/>
      <c r="E80" s="690"/>
      <c r="F80" s="690"/>
      <c r="G80" s="690"/>
    </row>
    <row r="81" spans="1:7" s="322" customFormat="1" ht="155.25" customHeight="1">
      <c r="A81" s="688"/>
      <c r="B81" s="701"/>
      <c r="C81" s="701"/>
      <c r="D81" s="36"/>
      <c r="E81" s="690"/>
      <c r="F81" s="690"/>
      <c r="G81" s="690"/>
    </row>
    <row r="82" spans="1:7" s="322" customFormat="1">
      <c r="A82" s="688"/>
      <c r="B82" s="641"/>
      <c r="C82" s="641"/>
      <c r="D82" s="164"/>
      <c r="E82" s="690"/>
      <c r="F82" s="690"/>
      <c r="G82" s="690"/>
    </row>
    <row r="83" spans="1:7" s="322" customFormat="1">
      <c r="A83" s="688"/>
      <c r="B83" s="641"/>
      <c r="C83" s="641"/>
      <c r="D83" s="164"/>
      <c r="E83" s="690"/>
      <c r="F83" s="690"/>
      <c r="G83" s="690"/>
    </row>
    <row r="84" spans="1:7" s="322" customFormat="1">
      <c r="A84" s="688"/>
      <c r="B84" s="641"/>
      <c r="C84" s="641"/>
      <c r="D84" s="164"/>
      <c r="E84" s="690"/>
      <c r="F84" s="690"/>
      <c r="G84" s="690"/>
    </row>
    <row r="85" spans="1:7" s="322" customFormat="1">
      <c r="A85" s="688"/>
      <c r="B85" s="641"/>
      <c r="C85" s="641"/>
      <c r="D85" s="164"/>
      <c r="E85" s="690"/>
      <c r="F85" s="690"/>
      <c r="G85" s="690"/>
    </row>
    <row r="86" spans="1:7" s="322" customFormat="1">
      <c r="A86" s="688"/>
      <c r="B86" s="641"/>
      <c r="C86" s="641"/>
      <c r="D86" s="164"/>
      <c r="E86" s="690"/>
      <c r="F86" s="690"/>
      <c r="G86" s="690"/>
    </row>
    <row r="87" spans="1:7" s="322" customFormat="1">
      <c r="A87" s="688"/>
      <c r="B87" s="641"/>
      <c r="C87" s="641"/>
      <c r="D87" s="579"/>
      <c r="E87" s="703"/>
      <c r="F87" s="690"/>
      <c r="G87" s="690"/>
    </row>
    <row r="88" spans="1:7" s="322" customFormat="1">
      <c r="A88" s="688"/>
      <c r="B88" s="701"/>
      <c r="C88" s="701"/>
      <c r="D88" s="164"/>
      <c r="E88" s="690"/>
      <c r="F88" s="704"/>
      <c r="G88" s="690"/>
    </row>
    <row r="89" spans="1:7" s="322" customFormat="1" ht="96.75" customHeight="1">
      <c r="A89" s="688"/>
      <c r="B89" s="701"/>
      <c r="C89" s="701"/>
      <c r="D89" s="164"/>
      <c r="E89" s="690"/>
      <c r="F89" s="690"/>
      <c r="G89" s="690"/>
    </row>
    <row r="90" spans="1:7" s="322" customFormat="1" ht="119.25" customHeight="1">
      <c r="A90" s="688"/>
      <c r="B90" s="701"/>
      <c r="C90" s="701"/>
      <c r="D90" s="164"/>
      <c r="E90" s="690"/>
      <c r="F90" s="690"/>
      <c r="G90" s="690"/>
    </row>
    <row r="91" spans="1:7" s="322" customFormat="1" ht="42" customHeight="1">
      <c r="A91" s="688"/>
      <c r="B91" s="701"/>
      <c r="C91" s="701"/>
      <c r="D91" s="164"/>
      <c r="E91" s="690"/>
      <c r="F91" s="690"/>
      <c r="G91" s="690"/>
    </row>
    <row r="92" spans="1:7" s="322" customFormat="1" ht="79.5" customHeight="1">
      <c r="A92" s="688"/>
      <c r="B92" s="701"/>
      <c r="C92" s="701"/>
      <c r="D92" s="164"/>
      <c r="E92" s="690"/>
      <c r="F92" s="690"/>
      <c r="G92" s="690"/>
    </row>
    <row r="93" spans="1:7" s="322" customFormat="1" ht="48" customHeight="1">
      <c r="A93" s="688"/>
      <c r="B93" s="302"/>
      <c r="C93" s="302"/>
      <c r="D93" s="164"/>
      <c r="E93" s="690"/>
      <c r="F93" s="690"/>
      <c r="G93" s="690"/>
    </row>
    <row r="94" spans="1:7" s="322" customFormat="1" ht="22.5" customHeight="1">
      <c r="A94" s="688"/>
      <c r="B94" s="689"/>
      <c r="C94" s="689"/>
      <c r="D94" s="579"/>
      <c r="E94" s="703"/>
      <c r="F94" s="690"/>
      <c r="G94" s="690"/>
    </row>
    <row r="95" spans="1:7" s="322" customFormat="1" ht="48" customHeight="1">
      <c r="A95" s="688"/>
      <c r="B95" s="302"/>
      <c r="C95" s="302"/>
      <c r="D95" s="164"/>
      <c r="E95" s="690"/>
      <c r="F95" s="690"/>
      <c r="G95" s="690"/>
    </row>
    <row r="96" spans="1:7" s="322" customFormat="1" ht="63" customHeight="1">
      <c r="A96" s="688"/>
      <c r="B96" s="336"/>
      <c r="C96" s="336"/>
      <c r="D96" s="164"/>
      <c r="E96" s="690"/>
      <c r="F96" s="690"/>
      <c r="G96" s="690"/>
    </row>
    <row r="97" spans="1:10" s="322" customFormat="1" ht="59.25" customHeight="1">
      <c r="A97" s="688"/>
      <c r="B97" s="336"/>
      <c r="C97" s="336"/>
      <c r="D97" s="164"/>
      <c r="E97" s="690"/>
      <c r="F97" s="690"/>
      <c r="G97" s="690"/>
    </row>
    <row r="98" spans="1:10" s="322" customFormat="1" ht="137.25" customHeight="1">
      <c r="A98" s="688"/>
      <c r="B98" s="701"/>
      <c r="C98" s="701"/>
      <c r="D98" s="164"/>
      <c r="E98" s="690"/>
      <c r="F98" s="705"/>
      <c r="G98" s="705"/>
    </row>
    <row r="99" spans="1:10" s="322" customFormat="1" ht="24.75" customHeight="1">
      <c r="A99" s="688"/>
      <c r="B99" s="701"/>
      <c r="C99" s="701"/>
      <c r="D99" s="579"/>
      <c r="E99" s="703"/>
      <c r="F99" s="705"/>
      <c r="G99" s="705"/>
      <c r="J99" s="702"/>
    </row>
    <row r="100" spans="1:10" s="322" customFormat="1" ht="156.75" customHeight="1">
      <c r="A100" s="688"/>
      <c r="B100" s="706"/>
      <c r="C100" s="706"/>
      <c r="D100" s="164"/>
      <c r="E100" s="690"/>
      <c r="F100" s="705"/>
      <c r="G100" s="705"/>
    </row>
    <row r="101" spans="1:10" s="322" customFormat="1">
      <c r="A101" s="688"/>
      <c r="B101" s="707"/>
      <c r="C101" s="707"/>
      <c r="D101" s="164"/>
      <c r="E101" s="690"/>
      <c r="F101" s="705"/>
      <c r="G101" s="705"/>
    </row>
    <row r="102" spans="1:10" s="322" customFormat="1">
      <c r="A102" s="688"/>
      <c r="B102" s="707"/>
      <c r="C102" s="707"/>
      <c r="D102" s="164"/>
      <c r="E102" s="690"/>
      <c r="F102" s="705"/>
      <c r="G102" s="705"/>
    </row>
    <row r="103" spans="1:10" s="322" customFormat="1">
      <c r="A103" s="688"/>
      <c r="B103" s="707"/>
      <c r="C103" s="707"/>
      <c r="D103" s="164"/>
      <c r="E103" s="690"/>
      <c r="F103" s="705"/>
      <c r="G103" s="705"/>
    </row>
    <row r="104" spans="1:10" s="322" customFormat="1">
      <c r="A104" s="688"/>
      <c r="B104" s="707"/>
      <c r="C104" s="707"/>
      <c r="D104" s="164"/>
      <c r="E104" s="690"/>
      <c r="F104" s="705"/>
      <c r="G104" s="705"/>
    </row>
    <row r="105" spans="1:10" s="322" customFormat="1" ht="24" customHeight="1">
      <c r="A105" s="688"/>
      <c r="B105" s="707"/>
      <c r="C105" s="707"/>
      <c r="D105" s="579"/>
      <c r="E105" s="703"/>
      <c r="F105" s="705"/>
      <c r="G105" s="705"/>
    </row>
    <row r="106" spans="1:10" s="322" customFormat="1" ht="29.25" customHeight="1">
      <c r="A106" s="688"/>
      <c r="B106" s="707"/>
      <c r="C106" s="707"/>
      <c r="D106" s="164"/>
      <c r="E106" s="690"/>
      <c r="F106" s="705"/>
      <c r="G106" s="705"/>
    </row>
    <row r="107" spans="1:10" s="322" customFormat="1" ht="102" customHeight="1">
      <c r="A107" s="688"/>
      <c r="B107" s="701"/>
      <c r="C107" s="701"/>
      <c r="D107" s="164"/>
      <c r="E107" s="690"/>
      <c r="F107" s="705"/>
      <c r="G107" s="705"/>
    </row>
    <row r="108" spans="1:10" s="322" customFormat="1">
      <c r="A108" s="688"/>
      <c r="B108" s="707"/>
      <c r="C108" s="707"/>
      <c r="D108" s="164"/>
      <c r="E108" s="690"/>
      <c r="F108" s="705"/>
      <c r="G108" s="705"/>
    </row>
    <row r="109" spans="1:10" s="322" customFormat="1">
      <c r="A109" s="688"/>
      <c r="B109" s="707"/>
      <c r="C109" s="707"/>
      <c r="D109" s="164"/>
      <c r="E109" s="690"/>
      <c r="F109" s="705"/>
      <c r="G109" s="705"/>
    </row>
    <row r="110" spans="1:10" s="322" customFormat="1">
      <c r="A110" s="688"/>
      <c r="B110" s="707"/>
      <c r="C110" s="707"/>
      <c r="D110" s="164"/>
      <c r="E110" s="690"/>
      <c r="F110" s="705"/>
      <c r="G110" s="705"/>
    </row>
    <row r="111" spans="1:10" s="322" customFormat="1">
      <c r="A111" s="688"/>
      <c r="B111" s="707"/>
      <c r="C111" s="707"/>
      <c r="D111" s="164"/>
      <c r="E111" s="690"/>
      <c r="F111" s="705"/>
      <c r="G111" s="705"/>
    </row>
    <row r="112" spans="1:10" s="322" customFormat="1" ht="24.75" customHeight="1">
      <c r="A112" s="688"/>
      <c r="B112" s="707"/>
      <c r="C112" s="707"/>
      <c r="D112" s="579"/>
      <c r="E112" s="703"/>
      <c r="F112" s="705"/>
      <c r="G112" s="705"/>
    </row>
    <row r="113" spans="1:7" s="322" customFormat="1" ht="55.5" customHeight="1">
      <c r="A113" s="688"/>
      <c r="B113" s="701"/>
      <c r="C113" s="701"/>
      <c r="D113" s="164"/>
      <c r="E113" s="690"/>
      <c r="F113" s="705"/>
      <c r="G113" s="705"/>
    </row>
    <row r="114" spans="1:7" s="322" customFormat="1" ht="28.5" customHeight="1">
      <c r="A114" s="688"/>
      <c r="B114" s="701"/>
      <c r="C114" s="701"/>
      <c r="D114" s="164"/>
      <c r="E114" s="690"/>
      <c r="F114" s="705"/>
      <c r="G114" s="705"/>
    </row>
    <row r="115" spans="1:7" s="322" customFormat="1" ht="43.5" customHeight="1">
      <c r="A115" s="688"/>
      <c r="B115" s="701"/>
      <c r="C115" s="701"/>
      <c r="D115" s="161"/>
      <c r="E115" s="690"/>
      <c r="F115" s="705"/>
      <c r="G115" s="705"/>
    </row>
    <row r="116" spans="1:7" s="322" customFormat="1">
      <c r="A116" s="688"/>
      <c r="B116" s="689"/>
      <c r="C116" s="689"/>
      <c r="D116" s="164"/>
      <c r="E116" s="690"/>
      <c r="F116" s="705"/>
      <c r="G116" s="705"/>
    </row>
    <row r="117" spans="1:7" s="322" customFormat="1">
      <c r="A117" s="688"/>
      <c r="B117" s="302"/>
      <c r="C117" s="302"/>
      <c r="D117" s="164"/>
      <c r="E117" s="690"/>
      <c r="F117" s="705"/>
      <c r="G117" s="705"/>
    </row>
    <row r="118" spans="1:7" s="322" customFormat="1">
      <c r="A118" s="688"/>
      <c r="B118" s="302"/>
      <c r="C118" s="302"/>
      <c r="D118" s="164"/>
      <c r="E118" s="690"/>
      <c r="F118" s="705"/>
      <c r="G118" s="705"/>
    </row>
    <row r="119" spans="1:7" s="700" customFormat="1">
      <c r="A119" s="708"/>
      <c r="B119" s="697"/>
      <c r="C119" s="697"/>
      <c r="D119" s="158"/>
      <c r="E119" s="699"/>
      <c r="F119" s="709"/>
      <c r="G119" s="709"/>
    </row>
    <row r="120" spans="1:7" s="322" customFormat="1">
      <c r="A120" s="688"/>
      <c r="B120" s="697"/>
      <c r="C120" s="697"/>
      <c r="D120" s="164"/>
      <c r="E120" s="690"/>
      <c r="F120" s="705"/>
      <c r="G120" s="705"/>
    </row>
    <row r="121" spans="1:7" s="322" customFormat="1" ht="68.25" customHeight="1">
      <c r="A121" s="688"/>
      <c r="B121" s="701"/>
      <c r="C121" s="701"/>
      <c r="D121" s="164"/>
      <c r="E121" s="690"/>
      <c r="F121" s="705"/>
      <c r="G121" s="705"/>
    </row>
    <row r="122" spans="1:7" s="322" customFormat="1" ht="21" customHeight="1">
      <c r="A122" s="688"/>
      <c r="B122" s="710"/>
      <c r="C122" s="710"/>
      <c r="D122" s="164"/>
      <c r="E122" s="690"/>
      <c r="F122" s="705"/>
      <c r="G122" s="705"/>
    </row>
    <row r="123" spans="1:7" s="322" customFormat="1">
      <c r="A123" s="688"/>
      <c r="B123" s="710"/>
      <c r="C123" s="710"/>
      <c r="D123" s="164"/>
      <c r="E123" s="690"/>
      <c r="F123" s="705"/>
      <c r="G123" s="705"/>
    </row>
    <row r="124" spans="1:7" s="322" customFormat="1">
      <c r="A124" s="688"/>
      <c r="B124" s="710"/>
      <c r="C124" s="710"/>
      <c r="D124" s="164"/>
      <c r="E124" s="690"/>
      <c r="F124" s="705"/>
      <c r="G124" s="705"/>
    </row>
    <row r="125" spans="1:7" s="322" customFormat="1">
      <c r="A125" s="688"/>
      <c r="B125" s="710"/>
      <c r="C125" s="710"/>
      <c r="D125" s="164"/>
      <c r="E125" s="690"/>
      <c r="F125" s="705"/>
      <c r="G125" s="705"/>
    </row>
    <row r="126" spans="1:7" s="322" customFormat="1">
      <c r="A126" s="688"/>
      <c r="B126" s="710"/>
      <c r="C126" s="710"/>
      <c r="D126" s="164"/>
      <c r="E126" s="690"/>
      <c r="F126" s="705"/>
      <c r="G126" s="705"/>
    </row>
    <row r="127" spans="1:7" s="322" customFormat="1">
      <c r="A127" s="688"/>
      <c r="B127" s="710"/>
      <c r="C127" s="710"/>
      <c r="D127" s="164"/>
      <c r="E127" s="690"/>
      <c r="F127" s="705"/>
      <c r="G127" s="705"/>
    </row>
    <row r="128" spans="1:7" s="322" customFormat="1">
      <c r="A128" s="688"/>
      <c r="B128" s="710"/>
      <c r="C128" s="710"/>
      <c r="D128" s="164"/>
      <c r="E128" s="690"/>
      <c r="F128" s="705"/>
      <c r="G128" s="705"/>
    </row>
    <row r="129" spans="1:7" s="322" customFormat="1">
      <c r="A129" s="688"/>
      <c r="B129" s="710"/>
      <c r="C129" s="710"/>
      <c r="D129" s="164"/>
      <c r="E129" s="690"/>
      <c r="F129" s="705"/>
      <c r="G129" s="705"/>
    </row>
    <row r="130" spans="1:7" s="322" customFormat="1" ht="21" customHeight="1">
      <c r="A130" s="688"/>
      <c r="B130" s="710"/>
      <c r="C130" s="710"/>
      <c r="D130" s="164"/>
      <c r="E130" s="690"/>
      <c r="F130" s="705"/>
      <c r="G130" s="705"/>
    </row>
    <row r="131" spans="1:7" s="322" customFormat="1">
      <c r="A131" s="688"/>
      <c r="B131" s="710"/>
      <c r="C131" s="710"/>
      <c r="D131" s="164"/>
      <c r="E131" s="690"/>
      <c r="F131" s="705"/>
      <c r="G131" s="705"/>
    </row>
    <row r="132" spans="1:7" s="322" customFormat="1">
      <c r="A132" s="688"/>
      <c r="B132" s="710"/>
      <c r="C132" s="710"/>
      <c r="D132" s="164"/>
      <c r="E132" s="690"/>
      <c r="F132" s="705"/>
      <c r="G132" s="705"/>
    </row>
    <row r="133" spans="1:7" s="322" customFormat="1">
      <c r="A133" s="688"/>
      <c r="B133" s="710"/>
      <c r="C133" s="710"/>
      <c r="D133" s="164"/>
      <c r="E133" s="690"/>
      <c r="F133" s="705"/>
      <c r="G133" s="705"/>
    </row>
    <row r="134" spans="1:7" s="322" customFormat="1">
      <c r="A134" s="688"/>
      <c r="B134" s="710"/>
      <c r="C134" s="710"/>
      <c r="D134" s="164"/>
      <c r="E134" s="690"/>
      <c r="F134" s="705"/>
      <c r="G134" s="705"/>
    </row>
    <row r="135" spans="1:7" s="322" customFormat="1">
      <c r="A135" s="688"/>
      <c r="B135" s="710"/>
      <c r="C135" s="710"/>
      <c r="D135" s="164"/>
      <c r="E135" s="690"/>
      <c r="F135" s="705"/>
      <c r="G135" s="705"/>
    </row>
    <row r="136" spans="1:7" s="322" customFormat="1">
      <c r="A136" s="688"/>
      <c r="B136" s="710"/>
      <c r="C136" s="710"/>
      <c r="D136" s="164"/>
      <c r="E136" s="690"/>
      <c r="F136" s="705"/>
      <c r="G136" s="705"/>
    </row>
    <row r="137" spans="1:7" s="322" customFormat="1" ht="21" customHeight="1">
      <c r="A137" s="688"/>
      <c r="B137" s="710"/>
      <c r="C137" s="710"/>
      <c r="D137" s="164"/>
      <c r="E137" s="690"/>
      <c r="F137" s="705"/>
      <c r="G137" s="705"/>
    </row>
    <row r="138" spans="1:7" s="322" customFormat="1">
      <c r="A138" s="688"/>
      <c r="B138" s="710"/>
      <c r="C138" s="710"/>
      <c r="D138" s="164"/>
      <c r="E138" s="690"/>
      <c r="F138" s="705"/>
      <c r="G138" s="705"/>
    </row>
    <row r="139" spans="1:7" s="322" customFormat="1">
      <c r="A139" s="688"/>
      <c r="B139" s="710"/>
      <c r="C139" s="710"/>
      <c r="D139" s="164"/>
      <c r="E139" s="690"/>
      <c r="F139" s="705"/>
      <c r="G139" s="705"/>
    </row>
    <row r="140" spans="1:7" s="322" customFormat="1">
      <c r="A140" s="688"/>
      <c r="B140" s="710"/>
      <c r="C140" s="710"/>
      <c r="D140" s="164"/>
      <c r="E140" s="690"/>
      <c r="F140" s="705"/>
      <c r="G140" s="705"/>
    </row>
    <row r="141" spans="1:7" s="322" customFormat="1">
      <c r="A141" s="688"/>
      <c r="B141" s="710"/>
      <c r="C141" s="710"/>
      <c r="D141" s="164"/>
      <c r="E141" s="690"/>
      <c r="F141" s="705"/>
      <c r="G141" s="705"/>
    </row>
    <row r="142" spans="1:7" s="322" customFormat="1">
      <c r="A142" s="688"/>
      <c r="B142" s="710"/>
      <c r="C142" s="710"/>
      <c r="D142" s="164"/>
      <c r="E142" s="690"/>
      <c r="F142" s="705"/>
      <c r="G142" s="705"/>
    </row>
    <row r="143" spans="1:7" s="322" customFormat="1" ht="68.25" customHeight="1">
      <c r="A143" s="688"/>
      <c r="B143" s="710"/>
      <c r="C143" s="710"/>
      <c r="D143" s="164"/>
      <c r="E143" s="690"/>
      <c r="F143" s="705"/>
      <c r="G143" s="705"/>
    </row>
    <row r="144" spans="1:7" s="322" customFormat="1" ht="21" customHeight="1">
      <c r="A144" s="688"/>
      <c r="B144" s="710"/>
      <c r="C144" s="710"/>
      <c r="D144" s="164"/>
      <c r="E144" s="690"/>
      <c r="F144" s="705"/>
      <c r="G144" s="705"/>
    </row>
    <row r="145" spans="1:7" s="322" customFormat="1">
      <c r="A145" s="688"/>
      <c r="B145" s="701"/>
      <c r="C145" s="701"/>
      <c r="D145" s="164"/>
      <c r="E145" s="690"/>
      <c r="F145" s="705"/>
      <c r="G145" s="705"/>
    </row>
    <row r="146" spans="1:7" s="322" customFormat="1">
      <c r="A146" s="688"/>
      <c r="B146" s="701"/>
      <c r="C146" s="701"/>
      <c r="D146" s="164"/>
      <c r="E146" s="690"/>
      <c r="F146" s="705"/>
      <c r="G146" s="705"/>
    </row>
    <row r="147" spans="1:7" s="322" customFormat="1">
      <c r="A147" s="688"/>
      <c r="B147" s="710"/>
      <c r="C147" s="710"/>
      <c r="D147" s="164"/>
      <c r="E147" s="690"/>
      <c r="F147" s="705"/>
      <c r="G147" s="705"/>
    </row>
    <row r="148" spans="1:7" s="322" customFormat="1">
      <c r="A148" s="688"/>
      <c r="B148" s="710"/>
      <c r="C148" s="710"/>
      <c r="D148" s="164"/>
      <c r="E148" s="690"/>
      <c r="F148" s="705"/>
      <c r="G148" s="705"/>
    </row>
    <row r="149" spans="1:7" s="322" customFormat="1">
      <c r="A149" s="688"/>
      <c r="B149" s="710"/>
      <c r="C149" s="710"/>
      <c r="D149" s="164"/>
      <c r="E149" s="690"/>
      <c r="F149" s="705"/>
      <c r="G149" s="705"/>
    </row>
    <row r="150" spans="1:7" s="322" customFormat="1">
      <c r="A150" s="688"/>
      <c r="B150" s="710"/>
      <c r="C150" s="710"/>
      <c r="D150" s="164"/>
      <c r="E150" s="690"/>
      <c r="F150" s="705"/>
      <c r="G150" s="705"/>
    </row>
    <row r="151" spans="1:7" s="322" customFormat="1" ht="30.75" customHeight="1">
      <c r="A151" s="688"/>
      <c r="B151" s="701"/>
      <c r="C151" s="701"/>
      <c r="D151" s="164"/>
      <c r="E151" s="690"/>
      <c r="F151" s="705"/>
      <c r="G151" s="705"/>
    </row>
    <row r="152" spans="1:7" s="322" customFormat="1" ht="81" customHeight="1">
      <c r="A152" s="688"/>
      <c r="B152" s="701"/>
      <c r="C152" s="701"/>
      <c r="D152" s="164"/>
      <c r="E152" s="690"/>
      <c r="F152" s="705"/>
      <c r="G152" s="705"/>
    </row>
    <row r="153" spans="1:7" s="322" customFormat="1" ht="30.75" customHeight="1">
      <c r="A153" s="688"/>
      <c r="B153" s="701"/>
      <c r="C153" s="701"/>
      <c r="D153" s="164"/>
      <c r="E153" s="690"/>
      <c r="F153" s="705"/>
      <c r="G153" s="705"/>
    </row>
    <row r="154" spans="1:7" s="322" customFormat="1" ht="30.75" customHeight="1">
      <c r="A154" s="688"/>
      <c r="B154" s="701"/>
      <c r="C154" s="701"/>
      <c r="D154" s="164"/>
      <c r="E154" s="690"/>
      <c r="F154" s="705"/>
      <c r="G154" s="705"/>
    </row>
    <row r="155" spans="1:7" s="322" customFormat="1" ht="67.5" customHeight="1">
      <c r="A155" s="688"/>
      <c r="B155" s="701"/>
      <c r="C155" s="701"/>
      <c r="D155" s="164"/>
      <c r="E155" s="690"/>
      <c r="F155" s="705"/>
      <c r="G155" s="705"/>
    </row>
    <row r="156" spans="1:7" s="322" customFormat="1" ht="30.75" customHeight="1">
      <c r="A156" s="688"/>
      <c r="B156" s="701"/>
      <c r="C156" s="701"/>
      <c r="D156" s="164"/>
      <c r="E156" s="690"/>
      <c r="F156" s="705"/>
      <c r="G156" s="705"/>
    </row>
    <row r="157" spans="1:7" s="322" customFormat="1" ht="92.25" customHeight="1">
      <c r="A157" s="688"/>
      <c r="B157" s="701"/>
      <c r="C157" s="701"/>
      <c r="D157" s="164"/>
      <c r="E157" s="690"/>
      <c r="F157" s="705"/>
      <c r="G157" s="705"/>
    </row>
    <row r="158" spans="1:7" s="322" customFormat="1">
      <c r="A158" s="688"/>
      <c r="B158" s="689"/>
      <c r="C158" s="689"/>
      <c r="D158" s="164"/>
      <c r="E158" s="690"/>
      <c r="F158" s="705"/>
      <c r="G158" s="705"/>
    </row>
    <row r="159" spans="1:7" s="322" customFormat="1">
      <c r="A159" s="688"/>
      <c r="B159" s="689"/>
      <c r="C159" s="689"/>
      <c r="D159" s="164"/>
      <c r="E159" s="690"/>
      <c r="F159" s="705"/>
      <c r="G159" s="705"/>
    </row>
    <row r="160" spans="1:7" s="322" customFormat="1">
      <c r="A160" s="688"/>
      <c r="B160" s="689"/>
      <c r="C160" s="689"/>
      <c r="D160" s="164"/>
      <c r="E160" s="690"/>
      <c r="F160" s="705"/>
      <c r="G160" s="705"/>
    </row>
    <row r="161" spans="1:7" s="322" customFormat="1">
      <c r="A161" s="688"/>
      <c r="B161" s="689"/>
      <c r="C161" s="689"/>
      <c r="D161" s="164"/>
      <c r="E161" s="690"/>
      <c r="F161" s="705"/>
      <c r="G161" s="705"/>
    </row>
    <row r="162" spans="1:7" s="322" customFormat="1">
      <c r="A162" s="688"/>
      <c r="B162" s="689"/>
      <c r="C162" s="689"/>
      <c r="D162" s="164"/>
      <c r="E162" s="690"/>
      <c r="F162" s="626"/>
      <c r="G162" s="705"/>
    </row>
    <row r="163" spans="1:7" s="322" customFormat="1" ht="68.25" customHeight="1">
      <c r="A163" s="688"/>
      <c r="B163" s="701"/>
      <c r="C163" s="701"/>
      <c r="D163" s="164"/>
      <c r="E163" s="690"/>
      <c r="F163" s="705"/>
      <c r="G163" s="705"/>
    </row>
    <row r="164" spans="1:7" s="322" customFormat="1" ht="21.75" customHeight="1">
      <c r="A164" s="688"/>
      <c r="B164" s="689"/>
      <c r="C164" s="689"/>
      <c r="D164" s="579"/>
      <c r="E164" s="703"/>
      <c r="F164" s="705"/>
      <c r="G164" s="705"/>
    </row>
    <row r="165" spans="1:7" s="322" customFormat="1" ht="30.75" customHeight="1">
      <c r="A165" s="688"/>
      <c r="B165" s="701"/>
      <c r="C165" s="701"/>
      <c r="D165" s="164"/>
      <c r="E165" s="690"/>
      <c r="F165" s="705"/>
      <c r="G165" s="705"/>
    </row>
    <row r="166" spans="1:7" s="322" customFormat="1" ht="70.5" customHeight="1">
      <c r="A166" s="688"/>
      <c r="B166" s="701"/>
      <c r="C166" s="701"/>
      <c r="D166" s="164"/>
      <c r="E166" s="690"/>
      <c r="F166" s="705"/>
      <c r="G166" s="705"/>
    </row>
    <row r="167" spans="1:7" s="322" customFormat="1" ht="31.5" customHeight="1">
      <c r="A167" s="688"/>
      <c r="B167" s="701"/>
      <c r="C167" s="701"/>
      <c r="D167" s="164"/>
      <c r="E167" s="690"/>
      <c r="F167" s="705"/>
      <c r="G167" s="705"/>
    </row>
    <row r="168" spans="1:7" s="322" customFormat="1" ht="14.25" customHeight="1">
      <c r="A168" s="688"/>
      <c r="B168" s="689"/>
      <c r="C168" s="689"/>
      <c r="D168" s="164"/>
      <c r="E168" s="690"/>
      <c r="F168" s="705"/>
      <c r="G168" s="705"/>
    </row>
    <row r="169" spans="1:7" s="322" customFormat="1">
      <c r="A169" s="688"/>
      <c r="B169" s="302"/>
      <c r="C169" s="302"/>
      <c r="D169" s="164"/>
      <c r="E169" s="690"/>
      <c r="F169" s="705"/>
      <c r="G169" s="705"/>
    </row>
    <row r="170" spans="1:7" s="322" customFormat="1">
      <c r="A170" s="688"/>
      <c r="B170" s="302"/>
      <c r="C170" s="302"/>
      <c r="D170" s="164"/>
      <c r="E170" s="690"/>
      <c r="F170" s="705"/>
      <c r="G170" s="705"/>
    </row>
    <row r="171" spans="1:7" s="322" customFormat="1">
      <c r="A171" s="688"/>
      <c r="B171" s="302"/>
      <c r="C171" s="302"/>
      <c r="D171" s="164"/>
      <c r="E171" s="690"/>
      <c r="F171" s="705"/>
      <c r="G171" s="705"/>
    </row>
    <row r="172" spans="1:7" s="700" customFormat="1">
      <c r="A172" s="708"/>
      <c r="B172" s="697"/>
      <c r="C172" s="697"/>
      <c r="D172" s="158"/>
      <c r="E172" s="699"/>
      <c r="F172" s="709"/>
      <c r="G172" s="709"/>
    </row>
    <row r="173" spans="1:7" s="700" customFormat="1">
      <c r="A173" s="708"/>
      <c r="B173" s="697"/>
      <c r="C173" s="697"/>
      <c r="D173" s="158"/>
      <c r="E173" s="699"/>
      <c r="F173" s="709"/>
      <c r="G173" s="709"/>
    </row>
    <row r="174" spans="1:7" s="700" customFormat="1">
      <c r="A174" s="708"/>
      <c r="B174" s="697"/>
      <c r="C174" s="697"/>
      <c r="D174" s="158"/>
      <c r="E174" s="699"/>
      <c r="F174" s="709"/>
      <c r="G174" s="709"/>
    </row>
    <row r="175" spans="1:7" s="700" customFormat="1">
      <c r="A175" s="688"/>
      <c r="B175" s="336"/>
      <c r="C175" s="336"/>
      <c r="D175" s="164"/>
      <c r="E175" s="690"/>
      <c r="F175" s="705"/>
      <c r="G175" s="705"/>
    </row>
    <row r="176" spans="1:7" s="700" customFormat="1">
      <c r="A176" s="708"/>
      <c r="B176" s="701"/>
      <c r="C176" s="701"/>
      <c r="D176" s="164"/>
      <c r="E176" s="690"/>
      <c r="F176" s="705"/>
      <c r="G176" s="705"/>
    </row>
    <row r="177" spans="1:7" s="700" customFormat="1" ht="83.25" customHeight="1">
      <c r="A177" s="708"/>
      <c r="B177" s="701"/>
      <c r="C177" s="701"/>
      <c r="D177" s="164"/>
      <c r="E177" s="690"/>
      <c r="F177" s="705"/>
      <c r="G177" s="705"/>
    </row>
    <row r="178" spans="1:7" s="700" customFormat="1">
      <c r="A178" s="708"/>
      <c r="B178" s="701"/>
      <c r="C178" s="701"/>
      <c r="D178" s="164"/>
      <c r="E178" s="690"/>
      <c r="F178" s="705"/>
      <c r="G178" s="705"/>
    </row>
    <row r="179" spans="1:7" s="700" customFormat="1">
      <c r="A179" s="708"/>
      <c r="B179" s="701"/>
      <c r="C179" s="701"/>
      <c r="D179" s="164"/>
      <c r="E179" s="690"/>
      <c r="F179" s="705"/>
      <c r="G179" s="705"/>
    </row>
    <row r="180" spans="1:7" s="700" customFormat="1" ht="32.25" customHeight="1">
      <c r="A180" s="708"/>
      <c r="B180" s="336"/>
      <c r="C180" s="336"/>
      <c r="D180" s="164"/>
      <c r="E180" s="690"/>
      <c r="F180" s="705"/>
      <c r="G180" s="705"/>
    </row>
    <row r="181" spans="1:7" s="700" customFormat="1">
      <c r="A181" s="708"/>
      <c r="B181" s="336"/>
      <c r="C181" s="336"/>
      <c r="D181" s="164"/>
      <c r="E181" s="690"/>
      <c r="F181" s="705"/>
      <c r="G181" s="705"/>
    </row>
    <row r="182" spans="1:7" s="700" customFormat="1">
      <c r="A182" s="708"/>
      <c r="B182" s="701"/>
      <c r="C182" s="701"/>
      <c r="D182" s="164"/>
      <c r="E182" s="690"/>
      <c r="F182" s="705"/>
      <c r="G182" s="705"/>
    </row>
    <row r="183" spans="1:7" s="700" customFormat="1" ht="12" customHeight="1">
      <c r="A183" s="708"/>
      <c r="B183" s="701"/>
      <c r="C183" s="701"/>
      <c r="D183" s="164"/>
      <c r="E183" s="690"/>
      <c r="F183" s="705"/>
      <c r="G183" s="705"/>
    </row>
    <row r="184" spans="1:7" s="700" customFormat="1" ht="12" customHeight="1">
      <c r="A184" s="708"/>
      <c r="B184" s="701"/>
      <c r="C184" s="701"/>
      <c r="D184" s="164"/>
      <c r="E184" s="690"/>
      <c r="F184" s="705"/>
      <c r="G184" s="705"/>
    </row>
    <row r="185" spans="1:7" s="700" customFormat="1" ht="105" customHeight="1">
      <c r="A185" s="688"/>
      <c r="B185" s="336"/>
      <c r="C185" s="336"/>
      <c r="D185" s="164"/>
      <c r="E185" s="690"/>
      <c r="F185" s="705"/>
      <c r="G185" s="705"/>
    </row>
    <row r="186" spans="1:7" s="322" customFormat="1">
      <c r="A186" s="688"/>
      <c r="B186" s="701"/>
      <c r="C186" s="701"/>
      <c r="D186" s="164"/>
      <c r="E186" s="690"/>
      <c r="F186" s="705"/>
      <c r="G186" s="705"/>
    </row>
    <row r="187" spans="1:7" s="322" customFormat="1">
      <c r="A187" s="688"/>
      <c r="B187" s="701"/>
      <c r="C187" s="701"/>
      <c r="D187" s="164"/>
      <c r="E187" s="690"/>
      <c r="F187" s="705"/>
      <c r="G187" s="705"/>
    </row>
    <row r="188" spans="1:7" s="322" customFormat="1">
      <c r="A188" s="688"/>
      <c r="B188" s="701"/>
      <c r="C188" s="701"/>
      <c r="D188" s="164"/>
      <c r="E188" s="690"/>
      <c r="F188" s="705"/>
      <c r="G188" s="705"/>
    </row>
    <row r="189" spans="1:7" s="322" customFormat="1" ht="51.75" customHeight="1">
      <c r="A189" s="688"/>
      <c r="B189" s="707"/>
      <c r="C189" s="707"/>
      <c r="D189" s="164"/>
      <c r="E189" s="690"/>
      <c r="F189" s="705"/>
      <c r="G189" s="705"/>
    </row>
    <row r="190" spans="1:7" s="322" customFormat="1" ht="51.75" customHeight="1">
      <c r="A190" s="688"/>
      <c r="B190" s="707"/>
      <c r="C190" s="707"/>
      <c r="D190" s="164"/>
      <c r="E190" s="690"/>
      <c r="F190" s="705"/>
      <c r="G190" s="705"/>
    </row>
    <row r="191" spans="1:7" s="322" customFormat="1" ht="18.75" customHeight="1">
      <c r="A191" s="688"/>
      <c r="B191" s="707"/>
      <c r="C191" s="707"/>
      <c r="D191" s="164"/>
      <c r="E191" s="690"/>
      <c r="F191" s="705"/>
      <c r="G191" s="705"/>
    </row>
    <row r="192" spans="1:7" s="322" customFormat="1" ht="34.5" customHeight="1">
      <c r="A192" s="688"/>
      <c r="B192" s="707"/>
      <c r="C192" s="707"/>
      <c r="D192" s="164"/>
      <c r="E192" s="690"/>
      <c r="F192" s="705"/>
      <c r="G192" s="705"/>
    </row>
    <row r="193" spans="1:7" s="322" customFormat="1" ht="45" customHeight="1">
      <c r="A193" s="688"/>
      <c r="B193" s="707"/>
      <c r="C193" s="707"/>
      <c r="D193" s="164"/>
      <c r="E193" s="690"/>
      <c r="F193" s="705"/>
      <c r="G193" s="705"/>
    </row>
    <row r="194" spans="1:7" s="322" customFormat="1" ht="75.75" customHeight="1">
      <c r="A194" s="688"/>
      <c r="B194" s="707"/>
      <c r="C194" s="707"/>
      <c r="D194" s="164"/>
      <c r="E194" s="690"/>
      <c r="F194" s="705"/>
      <c r="G194" s="705"/>
    </row>
    <row r="195" spans="1:7" s="322" customFormat="1" ht="84" customHeight="1">
      <c r="A195" s="688"/>
      <c r="B195" s="707"/>
      <c r="C195" s="707"/>
      <c r="D195" s="164"/>
      <c r="E195" s="690"/>
      <c r="F195" s="705"/>
      <c r="G195" s="705"/>
    </row>
    <row r="196" spans="1:7" s="322" customFormat="1" ht="66.75" customHeight="1">
      <c r="A196" s="688"/>
      <c r="B196" s="707"/>
      <c r="C196" s="707"/>
      <c r="D196" s="164"/>
      <c r="E196" s="690"/>
      <c r="F196" s="705"/>
      <c r="G196" s="705"/>
    </row>
    <row r="197" spans="1:7" s="322" customFormat="1" ht="92.25" customHeight="1">
      <c r="A197" s="688"/>
      <c r="B197" s="707"/>
      <c r="C197" s="707"/>
      <c r="D197" s="164"/>
      <c r="E197" s="690"/>
      <c r="F197" s="705"/>
      <c r="G197" s="705"/>
    </row>
    <row r="198" spans="1:7" s="322" customFormat="1" ht="23.25" customHeight="1">
      <c r="A198" s="688"/>
      <c r="B198" s="707"/>
      <c r="C198" s="707"/>
      <c r="D198" s="164"/>
      <c r="E198" s="690"/>
      <c r="F198" s="705"/>
      <c r="G198" s="705"/>
    </row>
    <row r="199" spans="1:7" s="322" customFormat="1" ht="20.25" customHeight="1">
      <c r="A199" s="688"/>
      <c r="B199" s="707"/>
      <c r="C199" s="707"/>
      <c r="D199" s="164"/>
      <c r="E199" s="690"/>
      <c r="F199" s="705"/>
      <c r="G199" s="705"/>
    </row>
    <row r="200" spans="1:7" s="322" customFormat="1" ht="18" customHeight="1">
      <c r="A200" s="688"/>
      <c r="B200" s="707"/>
      <c r="C200" s="707"/>
      <c r="D200" s="164"/>
      <c r="E200" s="690"/>
      <c r="F200" s="705"/>
      <c r="G200" s="705"/>
    </row>
    <row r="201" spans="1:7" s="322" customFormat="1" ht="18.75" customHeight="1">
      <c r="A201" s="688"/>
      <c r="B201" s="707"/>
      <c r="C201" s="707"/>
      <c r="D201" s="164"/>
      <c r="E201" s="690"/>
      <c r="F201" s="705"/>
      <c r="G201" s="705"/>
    </row>
    <row r="202" spans="1:7" s="322" customFormat="1" ht="20.25" customHeight="1">
      <c r="A202" s="688"/>
      <c r="B202" s="707"/>
      <c r="C202" s="707"/>
      <c r="D202" s="164"/>
      <c r="E202" s="690"/>
      <c r="F202" s="705"/>
      <c r="G202" s="705"/>
    </row>
    <row r="203" spans="1:7" s="322" customFormat="1" ht="71.25" customHeight="1">
      <c r="A203" s="688"/>
      <c r="B203" s="707"/>
      <c r="C203" s="707"/>
      <c r="D203" s="164"/>
      <c r="E203" s="690"/>
      <c r="F203" s="705"/>
      <c r="G203" s="705"/>
    </row>
    <row r="204" spans="1:7" s="322" customFormat="1" ht="32.25" customHeight="1">
      <c r="A204" s="688"/>
      <c r="B204" s="701"/>
      <c r="C204" s="701"/>
      <c r="D204" s="164"/>
      <c r="E204" s="690"/>
      <c r="F204" s="705"/>
      <c r="G204" s="705"/>
    </row>
    <row r="205" spans="1:7" s="322" customFormat="1" ht="32.25" customHeight="1">
      <c r="A205" s="688"/>
      <c r="B205" s="701"/>
      <c r="C205" s="701"/>
      <c r="D205" s="164"/>
      <c r="E205" s="690"/>
      <c r="F205" s="705"/>
      <c r="G205" s="705"/>
    </row>
    <row r="206" spans="1:7" s="322" customFormat="1">
      <c r="A206" s="688"/>
      <c r="B206" s="701"/>
      <c r="C206" s="701"/>
      <c r="D206" s="164"/>
      <c r="E206" s="690"/>
      <c r="F206" s="705"/>
      <c r="G206" s="705"/>
    </row>
    <row r="207" spans="1:7" s="322" customFormat="1" ht="85.5" customHeight="1">
      <c r="A207" s="688"/>
      <c r="B207" s="701"/>
      <c r="C207" s="701"/>
      <c r="D207" s="164"/>
      <c r="E207" s="690"/>
      <c r="F207" s="705"/>
      <c r="G207" s="705"/>
    </row>
    <row r="208" spans="1:7" s="322" customFormat="1">
      <c r="A208" s="688"/>
      <c r="B208" s="701"/>
      <c r="C208" s="701"/>
      <c r="D208" s="164"/>
      <c r="E208" s="690"/>
      <c r="F208" s="705"/>
      <c r="G208" s="705"/>
    </row>
    <row r="209" spans="1:7" s="322" customFormat="1">
      <c r="A209" s="688"/>
      <c r="B209" s="701"/>
      <c r="C209" s="701"/>
      <c r="D209" s="164"/>
      <c r="E209" s="690"/>
      <c r="F209" s="705"/>
      <c r="G209" s="705"/>
    </row>
    <row r="210" spans="1:7" s="322" customFormat="1">
      <c r="A210" s="688"/>
      <c r="B210" s="701"/>
      <c r="C210" s="701"/>
      <c r="D210" s="164"/>
      <c r="E210" s="690"/>
      <c r="F210" s="705"/>
      <c r="G210" s="705"/>
    </row>
    <row r="211" spans="1:7" s="322" customFormat="1">
      <c r="A211" s="698"/>
      <c r="B211" s="711"/>
      <c r="C211" s="711"/>
      <c r="D211" s="164"/>
      <c r="E211" s="690"/>
      <c r="F211" s="705"/>
      <c r="G211" s="705"/>
    </row>
    <row r="212" spans="1:7" s="322" customFormat="1">
      <c r="A212" s="698"/>
      <c r="B212" s="711"/>
      <c r="C212" s="711"/>
      <c r="D212" s="164"/>
      <c r="E212" s="690"/>
      <c r="F212" s="705"/>
      <c r="G212" s="705"/>
    </row>
    <row r="213" spans="1:7">
      <c r="A213" s="688"/>
      <c r="B213" s="701"/>
      <c r="C213" s="701"/>
      <c r="D213" s="164"/>
      <c r="E213" s="690"/>
      <c r="F213" s="705"/>
      <c r="G213" s="705"/>
    </row>
    <row r="214" spans="1:7" s="353" customFormat="1" ht="218.25" customHeight="1">
      <c r="A214" s="688"/>
      <c r="B214" s="701"/>
      <c r="C214" s="701"/>
      <c r="D214" s="164"/>
      <c r="E214" s="690"/>
      <c r="F214" s="705"/>
      <c r="G214" s="705"/>
    </row>
    <row r="215" spans="1:7" s="353" customFormat="1" ht="408.4" customHeight="1">
      <c r="A215" s="688"/>
      <c r="B215" s="701"/>
      <c r="C215" s="701"/>
      <c r="D215" s="164"/>
      <c r="E215" s="690"/>
      <c r="F215" s="705"/>
      <c r="G215" s="705"/>
    </row>
    <row r="216" spans="1:7" s="353" customFormat="1" ht="292.14999999999998" customHeight="1">
      <c r="A216" s="688"/>
      <c r="B216" s="701"/>
      <c r="C216" s="701"/>
      <c r="D216" s="164"/>
      <c r="E216" s="690"/>
      <c r="F216" s="705"/>
      <c r="G216" s="705"/>
    </row>
    <row r="217" spans="1:7" s="353" customFormat="1">
      <c r="A217" s="688"/>
      <c r="B217" s="701"/>
      <c r="C217" s="701"/>
      <c r="D217" s="164"/>
      <c r="E217" s="690"/>
      <c r="F217" s="705"/>
      <c r="G217" s="705"/>
    </row>
    <row r="218" spans="1:7" s="353" customFormat="1">
      <c r="A218" s="688"/>
      <c r="B218" s="701"/>
      <c r="C218" s="701"/>
      <c r="D218" s="164"/>
      <c r="E218" s="690"/>
      <c r="F218" s="705"/>
      <c r="G218" s="705"/>
    </row>
    <row r="219" spans="1:7" s="353" customFormat="1">
      <c r="A219" s="688"/>
      <c r="B219" s="701"/>
      <c r="C219" s="701"/>
      <c r="D219" s="164"/>
      <c r="E219" s="690"/>
      <c r="F219" s="705"/>
      <c r="G219" s="705"/>
    </row>
    <row r="220" spans="1:7" s="353" customFormat="1" ht="39.4" customHeight="1">
      <c r="A220" s="688"/>
      <c r="B220" s="701"/>
      <c r="C220" s="701"/>
      <c r="D220" s="164"/>
      <c r="E220" s="690"/>
      <c r="F220" s="705"/>
      <c r="G220" s="705"/>
    </row>
    <row r="221" spans="1:7" s="353" customFormat="1" ht="41.65" customHeight="1">
      <c r="A221" s="688"/>
      <c r="B221" s="701"/>
      <c r="C221" s="701"/>
      <c r="D221" s="164"/>
      <c r="E221" s="690"/>
      <c r="F221" s="705"/>
      <c r="G221" s="705"/>
    </row>
    <row r="222" spans="1:7" s="353" customFormat="1" ht="41.65" customHeight="1">
      <c r="A222" s="688"/>
      <c r="B222" s="701"/>
      <c r="C222" s="701"/>
      <c r="D222" s="164"/>
      <c r="E222" s="690"/>
      <c r="F222" s="705"/>
      <c r="G222" s="705"/>
    </row>
    <row r="223" spans="1:7" s="353" customFormat="1" ht="101.65" customHeight="1">
      <c r="A223" s="688"/>
      <c r="B223" s="701"/>
      <c r="C223" s="701"/>
      <c r="D223" s="164"/>
      <c r="E223" s="690"/>
      <c r="F223" s="705"/>
      <c r="G223" s="705"/>
    </row>
    <row r="224" spans="1:7" s="353" customFormat="1" ht="250.9" customHeight="1">
      <c r="A224" s="688"/>
      <c r="B224" s="701"/>
      <c r="C224" s="701"/>
      <c r="D224" s="164"/>
      <c r="E224" s="690"/>
      <c r="F224" s="705"/>
      <c r="G224" s="705"/>
    </row>
    <row r="225" spans="1:7" s="353" customFormat="1">
      <c r="A225" s="688"/>
      <c r="B225" s="701"/>
      <c r="C225" s="701"/>
      <c r="D225" s="164"/>
      <c r="E225" s="690"/>
      <c r="F225" s="705"/>
      <c r="G225" s="705"/>
    </row>
    <row r="226" spans="1:7" s="353" customFormat="1" ht="133.9" customHeight="1">
      <c r="A226" s="688"/>
      <c r="B226" s="336"/>
      <c r="C226" s="336"/>
      <c r="D226" s="164"/>
      <c r="E226" s="690"/>
      <c r="F226" s="705"/>
      <c r="G226" s="705"/>
    </row>
    <row r="227" spans="1:7" s="353" customFormat="1" ht="133.9" customHeight="1">
      <c r="A227" s="688"/>
      <c r="B227" s="336"/>
      <c r="C227" s="336"/>
      <c r="D227" s="164"/>
      <c r="E227" s="690"/>
      <c r="F227" s="705"/>
      <c r="G227" s="705"/>
    </row>
    <row r="228" spans="1:7" s="353" customFormat="1" ht="234.75" customHeight="1">
      <c r="A228" s="688"/>
      <c r="B228" s="336"/>
      <c r="C228" s="336"/>
      <c r="D228" s="164"/>
      <c r="E228" s="690"/>
      <c r="F228" s="705"/>
      <c r="G228" s="705"/>
    </row>
    <row r="229" spans="1:7" s="353" customFormat="1" ht="35.25" customHeight="1">
      <c r="A229" s="688"/>
      <c r="B229" s="336"/>
      <c r="C229" s="336"/>
      <c r="D229" s="164"/>
      <c r="E229" s="690"/>
      <c r="F229" s="705"/>
      <c r="G229" s="705"/>
    </row>
    <row r="230" spans="1:7" s="353" customFormat="1" ht="33.75" customHeight="1">
      <c r="A230" s="688"/>
      <c r="B230" s="701"/>
      <c r="C230" s="701"/>
      <c r="D230" s="164"/>
      <c r="E230" s="690"/>
      <c r="F230" s="705"/>
      <c r="G230" s="705"/>
    </row>
    <row r="231" spans="1:7" s="353" customFormat="1">
      <c r="A231" s="688"/>
      <c r="B231" s="701"/>
      <c r="C231" s="701"/>
      <c r="D231" s="164"/>
      <c r="E231" s="690"/>
      <c r="F231" s="705"/>
      <c r="G231" s="705"/>
    </row>
    <row r="232" spans="1:7" s="353" customFormat="1">
      <c r="A232" s="688"/>
      <c r="B232" s="701"/>
      <c r="C232" s="701"/>
      <c r="D232" s="164"/>
      <c r="E232" s="690"/>
      <c r="F232" s="705"/>
      <c r="G232" s="705"/>
    </row>
    <row r="233" spans="1:7" s="353" customFormat="1">
      <c r="A233" s="688"/>
      <c r="B233" s="701"/>
      <c r="C233" s="701"/>
      <c r="D233" s="164"/>
      <c r="E233" s="690"/>
      <c r="F233" s="705"/>
      <c r="G233" s="705"/>
    </row>
    <row r="234" spans="1:7" s="353" customFormat="1">
      <c r="A234" s="688"/>
      <c r="B234" s="701"/>
      <c r="C234" s="701"/>
      <c r="D234" s="164"/>
      <c r="E234" s="690"/>
      <c r="F234" s="705"/>
      <c r="G234" s="705"/>
    </row>
    <row r="235" spans="1:7" s="353" customFormat="1">
      <c r="A235" s="688"/>
      <c r="B235" s="701"/>
      <c r="C235" s="701"/>
      <c r="D235" s="164"/>
      <c r="E235" s="690"/>
      <c r="F235" s="705"/>
      <c r="G235" s="705"/>
    </row>
    <row r="236" spans="1:7" s="353" customFormat="1">
      <c r="A236" s="688"/>
      <c r="B236" s="701"/>
      <c r="C236" s="701"/>
      <c r="D236" s="164"/>
      <c r="E236" s="690"/>
      <c r="F236" s="705"/>
      <c r="G236" s="705"/>
    </row>
    <row r="237" spans="1:7" s="353" customFormat="1" ht="397.9" customHeight="1">
      <c r="A237" s="688"/>
      <c r="B237" s="701"/>
      <c r="C237" s="701"/>
      <c r="D237" s="164"/>
      <c r="E237" s="690"/>
      <c r="F237" s="705"/>
      <c r="G237" s="705"/>
    </row>
    <row r="238" spans="1:7" s="353" customFormat="1" ht="408" customHeight="1">
      <c r="A238" s="688"/>
      <c r="B238" s="701"/>
      <c r="C238" s="701"/>
      <c r="D238" s="164"/>
      <c r="E238" s="690"/>
      <c r="F238" s="705"/>
      <c r="G238" s="705"/>
    </row>
    <row r="239" spans="1:7" s="353" customFormat="1">
      <c r="A239" s="688"/>
      <c r="B239" s="336"/>
      <c r="C239" s="336"/>
      <c r="D239" s="164"/>
      <c r="E239" s="690"/>
      <c r="F239" s="705"/>
      <c r="G239" s="705"/>
    </row>
    <row r="240" spans="1:7" s="353" customFormat="1">
      <c r="A240" s="688"/>
      <c r="B240" s="701"/>
      <c r="C240" s="701"/>
      <c r="D240" s="164"/>
      <c r="E240" s="690"/>
      <c r="F240" s="705"/>
      <c r="G240" s="705"/>
    </row>
    <row r="241" spans="1:7">
      <c r="A241" s="698"/>
      <c r="B241" s="711"/>
      <c r="C241" s="711"/>
      <c r="D241" s="164"/>
      <c r="E241" s="690"/>
      <c r="F241" s="705"/>
      <c r="G241" s="705"/>
    </row>
    <row r="242" spans="1:7">
      <c r="A242" s="698"/>
      <c r="B242" s="711"/>
      <c r="C242" s="711"/>
      <c r="D242" s="164"/>
      <c r="E242" s="690"/>
      <c r="F242" s="705"/>
      <c r="G242" s="705"/>
    </row>
    <row r="243" spans="1:7" s="322" customFormat="1" ht="14.25" customHeight="1">
      <c r="A243" s="688"/>
      <c r="B243" s="689"/>
      <c r="C243" s="689"/>
      <c r="D243" s="164"/>
      <c r="E243" s="690"/>
      <c r="F243" s="705"/>
      <c r="G243" s="705"/>
    </row>
    <row r="244" spans="1:7" ht="38.25" customHeight="1">
      <c r="A244" s="688"/>
      <c r="B244" s="302"/>
      <c r="C244" s="302"/>
      <c r="D244" s="164"/>
      <c r="E244" s="704"/>
      <c r="F244" s="705"/>
      <c r="G244" s="705"/>
    </row>
    <row r="245" spans="1:7">
      <c r="A245" s="688"/>
      <c r="B245" s="302"/>
      <c r="C245" s="302"/>
      <c r="D245" s="164"/>
      <c r="E245" s="690"/>
      <c r="F245" s="705"/>
      <c r="G245" s="705"/>
    </row>
    <row r="246" spans="1:7">
      <c r="A246" s="688"/>
      <c r="B246" s="302"/>
      <c r="C246" s="302"/>
      <c r="D246" s="164"/>
      <c r="E246" s="690"/>
      <c r="F246" s="705"/>
      <c r="G246" s="705"/>
    </row>
    <row r="247" spans="1:7">
      <c r="A247" s="688"/>
      <c r="B247" s="302"/>
      <c r="C247" s="302"/>
      <c r="D247" s="164"/>
      <c r="E247" s="690"/>
      <c r="F247" s="705"/>
      <c r="G247" s="705"/>
    </row>
    <row r="248" spans="1:7">
      <c r="A248" s="688"/>
      <c r="B248" s="302"/>
      <c r="C248" s="302"/>
      <c r="D248" s="164"/>
      <c r="E248" s="690"/>
      <c r="F248" s="705"/>
      <c r="G248" s="705"/>
    </row>
    <row r="249" spans="1:7">
      <c r="A249" s="688"/>
      <c r="B249" s="302"/>
      <c r="C249" s="302"/>
      <c r="D249" s="164"/>
      <c r="E249" s="690"/>
      <c r="F249" s="705"/>
      <c r="G249" s="705"/>
    </row>
    <row r="250" spans="1:7">
      <c r="A250" s="688"/>
      <c r="B250" s="302"/>
      <c r="C250" s="302"/>
      <c r="D250" s="164"/>
      <c r="E250" s="690"/>
      <c r="F250" s="705"/>
      <c r="G250" s="705"/>
    </row>
    <row r="251" spans="1:7">
      <c r="A251" s="688"/>
      <c r="B251" s="302"/>
      <c r="C251" s="302"/>
      <c r="D251" s="164"/>
      <c r="E251" s="690"/>
      <c r="F251" s="705"/>
      <c r="G251" s="705"/>
    </row>
    <row r="252" spans="1:7">
      <c r="A252" s="688"/>
      <c r="B252" s="302"/>
      <c r="C252" s="302"/>
      <c r="D252" s="164"/>
      <c r="E252" s="690"/>
      <c r="F252" s="705"/>
      <c r="G252" s="705"/>
    </row>
    <row r="253" spans="1:7">
      <c r="A253" s="688"/>
      <c r="B253" s="302"/>
      <c r="C253" s="302"/>
      <c r="D253" s="164"/>
      <c r="E253" s="690"/>
      <c r="F253" s="705"/>
      <c r="G253" s="705"/>
    </row>
    <row r="254" spans="1:7">
      <c r="A254" s="688"/>
      <c r="B254" s="302"/>
      <c r="C254" s="302"/>
      <c r="D254" s="164"/>
      <c r="E254" s="690"/>
      <c r="F254" s="705"/>
      <c r="G254" s="705"/>
    </row>
    <row r="255" spans="1:7">
      <c r="A255" s="688"/>
      <c r="B255" s="302"/>
      <c r="C255" s="302"/>
      <c r="D255" s="164"/>
      <c r="E255" s="690"/>
      <c r="F255" s="705"/>
      <c r="G255" s="705"/>
    </row>
    <row r="256" spans="1:7">
      <c r="A256" s="688"/>
      <c r="B256" s="302"/>
      <c r="C256" s="302"/>
      <c r="D256" s="164"/>
      <c r="E256" s="690"/>
      <c r="F256" s="705"/>
      <c r="G256" s="705"/>
    </row>
    <row r="257" spans="1:7">
      <c r="A257" s="688"/>
      <c r="B257" s="302"/>
      <c r="C257" s="302"/>
      <c r="D257" s="164"/>
      <c r="E257" s="690"/>
      <c r="F257" s="705"/>
      <c r="G257" s="705"/>
    </row>
    <row r="258" spans="1:7">
      <c r="A258" s="688"/>
      <c r="B258" s="302"/>
      <c r="C258" s="302"/>
      <c r="D258" s="164"/>
      <c r="E258" s="690"/>
      <c r="F258" s="705"/>
      <c r="G258" s="705"/>
    </row>
    <row r="259" spans="1:7">
      <c r="A259" s="688"/>
      <c r="B259" s="302"/>
      <c r="C259" s="302"/>
      <c r="D259" s="164"/>
      <c r="E259" s="690"/>
      <c r="F259" s="705"/>
      <c r="G259" s="705"/>
    </row>
    <row r="260" spans="1:7">
      <c r="A260" s="688"/>
      <c r="B260" s="302"/>
      <c r="C260" s="302"/>
      <c r="D260" s="164"/>
      <c r="E260" s="690"/>
      <c r="F260" s="705"/>
      <c r="G260" s="705"/>
    </row>
    <row r="261" spans="1:7">
      <c r="A261" s="688"/>
      <c r="B261" s="302"/>
      <c r="C261" s="302"/>
      <c r="D261" s="164"/>
      <c r="E261" s="690"/>
      <c r="F261" s="705"/>
      <c r="G261" s="705"/>
    </row>
    <row r="262" spans="1:7">
      <c r="A262" s="688"/>
      <c r="B262" s="302"/>
      <c r="C262" s="302"/>
      <c r="D262" s="164"/>
      <c r="E262" s="690"/>
      <c r="F262" s="705"/>
      <c r="G262" s="705"/>
    </row>
    <row r="263" spans="1:7">
      <c r="A263" s="688"/>
      <c r="B263" s="302"/>
      <c r="C263" s="302"/>
      <c r="D263" s="164"/>
      <c r="E263" s="690"/>
      <c r="F263" s="705"/>
      <c r="G263" s="705"/>
    </row>
    <row r="264" spans="1:7" ht="34.5" customHeight="1">
      <c r="A264" s="688"/>
      <c r="B264" s="302"/>
      <c r="C264" s="302"/>
      <c r="D264" s="164"/>
      <c r="E264" s="690"/>
      <c r="F264" s="705"/>
      <c r="G264" s="705"/>
    </row>
    <row r="265" spans="1:7" ht="33.75" customHeight="1">
      <c r="A265" s="688"/>
      <c r="B265" s="302"/>
      <c r="C265" s="302"/>
      <c r="D265" s="164"/>
      <c r="E265" s="690"/>
      <c r="F265" s="705"/>
      <c r="G265" s="705"/>
    </row>
    <row r="266" spans="1:7" ht="24" customHeight="1">
      <c r="A266" s="688"/>
      <c r="B266" s="302"/>
      <c r="C266" s="302"/>
      <c r="D266" s="164"/>
      <c r="E266" s="690"/>
      <c r="F266" s="705"/>
      <c r="G266" s="705"/>
    </row>
    <row r="267" spans="1:7">
      <c r="A267" s="688"/>
      <c r="B267" s="302"/>
      <c r="C267" s="302"/>
      <c r="D267" s="164"/>
      <c r="E267" s="690"/>
      <c r="F267" s="705"/>
      <c r="G267" s="705"/>
    </row>
    <row r="268" spans="1:7">
      <c r="A268" s="688"/>
      <c r="B268" s="302"/>
      <c r="C268" s="302"/>
      <c r="D268" s="164"/>
      <c r="E268" s="690"/>
      <c r="F268" s="705"/>
      <c r="G268" s="705"/>
    </row>
    <row r="269" spans="1:7">
      <c r="A269" s="688"/>
      <c r="B269" s="302"/>
      <c r="C269" s="302"/>
      <c r="D269" s="164"/>
      <c r="E269" s="690"/>
      <c r="F269" s="705"/>
      <c r="G269" s="705"/>
    </row>
    <row r="270" spans="1:7">
      <c r="A270" s="688"/>
      <c r="B270" s="302"/>
      <c r="C270" s="302"/>
      <c r="D270" s="164"/>
      <c r="E270" s="690"/>
      <c r="F270" s="705"/>
      <c r="G270" s="705"/>
    </row>
    <row r="271" spans="1:7">
      <c r="A271" s="688"/>
      <c r="B271" s="302"/>
      <c r="C271" s="302"/>
      <c r="D271" s="164"/>
      <c r="E271" s="690"/>
      <c r="F271" s="705"/>
      <c r="G271" s="705"/>
    </row>
    <row r="272" spans="1:7">
      <c r="A272" s="688"/>
      <c r="B272" s="302"/>
      <c r="C272" s="302"/>
      <c r="D272" s="164"/>
      <c r="E272" s="690"/>
      <c r="F272" s="705"/>
      <c r="G272" s="705"/>
    </row>
    <row r="274" spans="1:7">
      <c r="A274" s="688"/>
      <c r="B274" s="689"/>
      <c r="C274" s="689"/>
      <c r="D274" s="164"/>
      <c r="E274" s="690"/>
      <c r="F274" s="705"/>
      <c r="G274" s="705"/>
    </row>
    <row r="275" spans="1:7" s="700" customFormat="1">
      <c r="A275" s="708"/>
      <c r="B275" s="697"/>
      <c r="C275" s="697"/>
      <c r="D275" s="158"/>
      <c r="E275" s="699"/>
      <c r="F275" s="709"/>
      <c r="G275" s="709"/>
    </row>
    <row r="276" spans="1:7" s="700" customFormat="1">
      <c r="A276" s="708"/>
      <c r="B276" s="697"/>
      <c r="C276" s="697"/>
      <c r="D276" s="158"/>
      <c r="E276" s="699"/>
      <c r="F276" s="709"/>
      <c r="G276" s="709"/>
    </row>
    <row r="277" spans="1:7" s="700" customFormat="1">
      <c r="A277" s="708"/>
      <c r="B277" s="697"/>
      <c r="C277" s="697"/>
      <c r="D277" s="158"/>
      <c r="E277" s="699"/>
      <c r="F277" s="709"/>
      <c r="G277" s="709"/>
    </row>
    <row r="278" spans="1:7" s="322" customFormat="1" ht="75.75" customHeight="1">
      <c r="A278" s="688"/>
      <c r="B278" s="707"/>
      <c r="C278" s="707"/>
      <c r="D278" s="164"/>
      <c r="E278" s="690"/>
      <c r="F278" s="705"/>
      <c r="G278" s="705"/>
    </row>
    <row r="279" spans="1:7" s="322" customFormat="1" ht="84" customHeight="1">
      <c r="A279" s="688"/>
      <c r="B279" s="707"/>
      <c r="C279" s="707"/>
      <c r="D279" s="164"/>
      <c r="E279" s="690"/>
      <c r="F279" s="705"/>
      <c r="G279" s="705"/>
    </row>
    <row r="280" spans="1:7" s="322" customFormat="1" ht="66.75" customHeight="1">
      <c r="A280" s="688"/>
      <c r="B280" s="707"/>
      <c r="C280" s="707"/>
      <c r="D280" s="164"/>
      <c r="E280" s="690"/>
      <c r="F280" s="705"/>
      <c r="G280" s="705"/>
    </row>
    <row r="281" spans="1:7" s="322" customFormat="1" ht="92.25" customHeight="1">
      <c r="A281" s="688"/>
      <c r="B281" s="707"/>
      <c r="C281" s="707"/>
      <c r="D281" s="164"/>
      <c r="E281" s="690"/>
      <c r="F281" s="705"/>
      <c r="G281" s="705"/>
    </row>
    <row r="282" spans="1:7" s="322" customFormat="1" ht="23.25" customHeight="1">
      <c r="A282" s="688"/>
      <c r="B282" s="707"/>
      <c r="C282" s="707"/>
      <c r="D282" s="164"/>
      <c r="E282" s="690"/>
      <c r="F282" s="705"/>
      <c r="G282" s="705"/>
    </row>
    <row r="283" spans="1:7" s="322" customFormat="1" ht="20.25" customHeight="1">
      <c r="A283" s="688"/>
      <c r="B283" s="707"/>
      <c r="C283" s="707"/>
      <c r="D283" s="164"/>
      <c r="E283" s="690"/>
      <c r="F283" s="705"/>
      <c r="G283" s="705"/>
    </row>
    <row r="284" spans="1:7" s="322" customFormat="1" ht="18" customHeight="1">
      <c r="A284" s="688"/>
      <c r="B284" s="707"/>
      <c r="C284" s="707"/>
      <c r="D284" s="164"/>
      <c r="E284" s="690"/>
      <c r="F284" s="705"/>
      <c r="G284" s="705"/>
    </row>
    <row r="285" spans="1:7" s="322" customFormat="1" ht="18.75" customHeight="1">
      <c r="A285" s="688"/>
      <c r="B285" s="707"/>
      <c r="C285" s="707"/>
      <c r="D285" s="164"/>
      <c r="E285" s="690"/>
      <c r="F285" s="705"/>
      <c r="G285" s="705"/>
    </row>
    <row r="286" spans="1:7" s="322" customFormat="1" ht="20.25" customHeight="1">
      <c r="A286" s="688"/>
      <c r="B286" s="707"/>
      <c r="C286" s="707"/>
      <c r="D286" s="164"/>
      <c r="E286" s="690"/>
      <c r="F286" s="705"/>
      <c r="G286" s="705"/>
    </row>
    <row r="287" spans="1:7" s="322" customFormat="1" ht="71.25" customHeight="1">
      <c r="A287" s="688"/>
      <c r="B287" s="707"/>
      <c r="C287" s="707"/>
      <c r="D287" s="164"/>
      <c r="E287" s="690"/>
      <c r="F287" s="705"/>
      <c r="G287" s="705"/>
    </row>
    <row r="288" spans="1:7" s="322" customFormat="1" ht="45" customHeight="1">
      <c r="A288" s="688"/>
      <c r="B288" s="707"/>
      <c r="C288" s="707"/>
      <c r="D288" s="164"/>
      <c r="E288" s="690"/>
      <c r="F288" s="705"/>
      <c r="G288" s="705"/>
    </row>
    <row r="289" spans="1:7" s="322" customFormat="1" ht="32.25" customHeight="1">
      <c r="A289" s="688"/>
      <c r="B289" s="701"/>
      <c r="C289" s="701"/>
      <c r="D289" s="164"/>
      <c r="E289" s="690"/>
      <c r="F289" s="705"/>
      <c r="G289" s="705"/>
    </row>
    <row r="290" spans="1:7" s="322" customFormat="1">
      <c r="A290" s="688"/>
      <c r="B290" s="701"/>
      <c r="C290" s="701"/>
      <c r="D290" s="164"/>
      <c r="E290" s="690"/>
      <c r="F290" s="705"/>
      <c r="G290" s="705"/>
    </row>
    <row r="292" spans="1:7">
      <c r="A292" s="688"/>
      <c r="B292" s="689"/>
      <c r="C292" s="689"/>
      <c r="D292" s="164"/>
      <c r="E292" s="690"/>
      <c r="F292" s="705"/>
      <c r="G292" s="705"/>
    </row>
  </sheetData>
  <sheetProtection formatRows="0"/>
  <mergeCells count="9">
    <mergeCell ref="B26:D26"/>
    <mergeCell ref="B27:D27"/>
    <mergeCell ref="B28:D28"/>
    <mergeCell ref="B20:D20"/>
    <mergeCell ref="B21:D21"/>
    <mergeCell ref="B22:D22"/>
    <mergeCell ref="B23:D23"/>
    <mergeCell ref="B24:D24"/>
    <mergeCell ref="B25:D25"/>
  </mergeCells>
  <pageMargins left="0.7" right="0.7" top="0.75" bottom="0.75" header="0.3" footer="0.3"/>
  <pageSetup paperSize="9" scale="62" orientation="portrait"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367"/>
  <sheetViews>
    <sheetView view="pageBreakPreview" topLeftCell="A115" zoomScale="90" zoomScaleNormal="100" zoomScaleSheetLayoutView="90" zoomScalePageLayoutView="60" workbookViewId="0"/>
  </sheetViews>
  <sheetFormatPr defaultColWidth="9.140625" defaultRowHeight="12.75"/>
  <cols>
    <col min="1" max="1" width="12.7109375" style="712" customWidth="1"/>
    <col min="2" max="2" width="70.7109375" style="713" customWidth="1"/>
    <col min="3" max="3" width="11.28515625" style="713" customWidth="1"/>
    <col min="4" max="4" width="7" style="780" customWidth="1"/>
    <col min="5" max="5" width="10.140625" style="714" customWidth="1"/>
    <col min="6" max="6" width="12.28515625" style="621" customWidth="1"/>
    <col min="7" max="7" width="16.140625" style="621" customWidth="1"/>
    <col min="8" max="8" width="12.28515625" style="62" customWidth="1"/>
    <col min="9" max="16384" width="9.140625" style="62"/>
  </cols>
  <sheetData>
    <row r="1" spans="1:7">
      <c r="A1" s="666" t="s">
        <v>8</v>
      </c>
      <c r="B1" s="667" t="s">
        <v>9</v>
      </c>
      <c r="C1" s="667"/>
      <c r="D1" s="715"/>
      <c r="E1" s="669"/>
      <c r="F1" s="686"/>
      <c r="G1" s="686"/>
    </row>
    <row r="2" spans="1:7">
      <c r="A2" s="671" t="s">
        <v>130</v>
      </c>
      <c r="B2" s="359" t="str">
        <f>'NASLOVNA STRAN'!$C$30</f>
        <v>Gradnja stanovanjske soseske Dečkovo naselje - DN 10</v>
      </c>
      <c r="C2" s="667"/>
      <c r="D2" s="715"/>
      <c r="E2" s="669"/>
      <c r="F2" s="686"/>
      <c r="G2" s="686"/>
    </row>
    <row r="3" spans="1:7">
      <c r="A3" s="666" t="s">
        <v>131</v>
      </c>
      <c r="B3" s="442">
        <f>'NASLOVNA STRAN'!$C$13</f>
        <v>0</v>
      </c>
      <c r="C3" s="667"/>
      <c r="D3" s="715"/>
      <c r="E3" s="669"/>
      <c r="F3" s="686"/>
      <c r="G3" s="686"/>
    </row>
    <row r="4" spans="1:7">
      <c r="A4" s="666"/>
      <c r="B4" s="667"/>
      <c r="C4" s="667"/>
      <c r="D4" s="715"/>
      <c r="E4" s="669"/>
      <c r="F4" s="686"/>
      <c r="G4" s="686"/>
    </row>
    <row r="5" spans="1:7">
      <c r="A5" s="213" t="s">
        <v>122</v>
      </c>
      <c r="B5" s="214" t="s">
        <v>3446</v>
      </c>
      <c r="C5" s="214"/>
      <c r="D5" s="215"/>
      <c r="E5" s="216"/>
      <c r="F5" s="463"/>
      <c r="G5" s="463"/>
    </row>
    <row r="6" spans="1:7">
      <c r="A6" s="666"/>
      <c r="B6" s="667"/>
      <c r="C6" s="667"/>
      <c r="D6" s="715"/>
      <c r="E6" s="716"/>
      <c r="F6" s="675"/>
      <c r="G6" s="675"/>
    </row>
    <row r="7" spans="1:7">
      <c r="A7" s="213" t="s">
        <v>123</v>
      </c>
      <c r="B7" s="214" t="s">
        <v>3459</v>
      </c>
      <c r="C7" s="214"/>
      <c r="D7" s="215"/>
      <c r="E7" s="216"/>
      <c r="F7" s="463"/>
      <c r="G7" s="463"/>
    </row>
    <row r="8" spans="1:7">
      <c r="A8" s="666"/>
      <c r="B8" s="667"/>
      <c r="C8" s="667"/>
      <c r="D8" s="715"/>
      <c r="E8" s="669"/>
      <c r="F8" s="686"/>
      <c r="G8" s="686"/>
    </row>
    <row r="9" spans="1:7">
      <c r="A9" s="666"/>
      <c r="B9" s="667"/>
      <c r="C9" s="667"/>
      <c r="D9" s="715"/>
      <c r="E9" s="669"/>
      <c r="F9" s="686"/>
      <c r="G9" s="686"/>
    </row>
    <row r="10" spans="1:7" ht="29.65" customHeight="1">
      <c r="A10" s="718" t="s">
        <v>132</v>
      </c>
      <c r="B10" s="719" t="s">
        <v>133</v>
      </c>
      <c r="C10" s="720" t="s">
        <v>134</v>
      </c>
      <c r="D10" s="203" t="s">
        <v>140</v>
      </c>
      <c r="E10" s="204" t="s">
        <v>136</v>
      </c>
      <c r="F10" s="453" t="s">
        <v>237</v>
      </c>
      <c r="G10" s="453" t="s">
        <v>238</v>
      </c>
    </row>
    <row r="11" spans="1:7">
      <c r="A11" s="667"/>
      <c r="B11" s="667"/>
      <c r="C11" s="667"/>
      <c r="D11" s="715"/>
      <c r="E11" s="721"/>
      <c r="F11" s="722"/>
      <c r="G11" s="722"/>
    </row>
    <row r="12" spans="1:7">
      <c r="A12" s="723" t="s">
        <v>3963</v>
      </c>
      <c r="B12" s="724" t="s">
        <v>3962</v>
      </c>
      <c r="C12" s="724"/>
      <c r="D12" s="725"/>
      <c r="E12" s="726"/>
      <c r="F12" s="727"/>
      <c r="G12" s="727"/>
    </row>
    <row r="13" spans="1:7" s="590" customFormat="1">
      <c r="A13" s="728"/>
      <c r="B13" s="729"/>
      <c r="C13" s="729"/>
      <c r="D13" s="730"/>
      <c r="E13" s="731"/>
      <c r="F13" s="732"/>
      <c r="G13" s="732"/>
    </row>
    <row r="14" spans="1:7" ht="13.5" thickBot="1">
      <c r="A14" s="733"/>
      <c r="B14" s="734" t="s">
        <v>3460</v>
      </c>
      <c r="C14" s="734"/>
      <c r="D14" s="735"/>
      <c r="E14" s="736"/>
      <c r="F14" s="737"/>
      <c r="G14" s="738"/>
    </row>
    <row r="15" spans="1:7" s="700" customFormat="1" ht="28.9" customHeight="1">
      <c r="A15" s="698"/>
      <c r="B15" s="3125" t="s">
        <v>3461</v>
      </c>
      <c r="C15" s="3129"/>
      <c r="E15" s="699"/>
      <c r="F15" s="160"/>
      <c r="G15" s="160"/>
    </row>
    <row r="16" spans="1:7" s="700" customFormat="1">
      <c r="A16" s="698"/>
      <c r="B16" s="302"/>
      <c r="C16" s="697"/>
      <c r="E16" s="699"/>
      <c r="F16" s="160"/>
      <c r="G16" s="160"/>
    </row>
    <row r="17" spans="1:7" s="700" customFormat="1">
      <c r="A17" s="698"/>
      <c r="B17" s="739" t="s">
        <v>2299</v>
      </c>
      <c r="C17" s="740"/>
      <c r="E17" s="699"/>
      <c r="F17" s="160"/>
      <c r="G17" s="160"/>
    </row>
    <row r="18" spans="1:7" s="700" customFormat="1" ht="130.9" customHeight="1">
      <c r="A18" s="698"/>
      <c r="B18" s="3125" t="s">
        <v>3462</v>
      </c>
      <c r="C18" s="3125"/>
      <c r="E18" s="699"/>
      <c r="F18" s="160"/>
      <c r="G18" s="160"/>
    </row>
    <row r="19" spans="1:7" s="700" customFormat="1">
      <c r="A19" s="698"/>
      <c r="B19" s="3125"/>
      <c r="C19" s="3125"/>
      <c r="E19" s="699"/>
      <c r="F19" s="160"/>
      <c r="G19" s="160"/>
    </row>
    <row r="20" spans="1:7" s="700" customFormat="1">
      <c r="A20" s="698"/>
      <c r="B20" s="697"/>
      <c r="C20" s="697"/>
      <c r="E20" s="699"/>
      <c r="F20" s="160"/>
      <c r="G20" s="160"/>
    </row>
    <row r="21" spans="1:7" s="322" customFormat="1" ht="30" customHeight="1">
      <c r="A21" s="742" t="s">
        <v>3968</v>
      </c>
      <c r="B21" s="743" t="s">
        <v>3464</v>
      </c>
      <c r="C21" s="743"/>
      <c r="D21" s="753" t="s">
        <v>369</v>
      </c>
      <c r="E21" s="705">
        <v>27</v>
      </c>
      <c r="F21" s="2498"/>
      <c r="G21" s="746">
        <f>+E21*F21</f>
        <v>0</v>
      </c>
    </row>
    <row r="22" spans="1:7" s="322" customFormat="1" ht="52.15" customHeight="1">
      <c r="A22" s="747"/>
      <c r="B22" s="701" t="s">
        <v>3465</v>
      </c>
      <c r="C22" s="701"/>
      <c r="E22" s="690"/>
      <c r="F22" s="2522"/>
      <c r="G22" s="37"/>
    </row>
    <row r="23" spans="1:7" s="322" customFormat="1" ht="27" customHeight="1">
      <c r="A23" s="747"/>
      <c r="B23" s="701" t="s">
        <v>3466</v>
      </c>
      <c r="C23" s="701"/>
      <c r="E23" s="690"/>
      <c r="F23" s="2522"/>
      <c r="G23" s="37"/>
    </row>
    <row r="24" spans="1:7" s="322" customFormat="1" ht="28.9" customHeight="1">
      <c r="A24" s="747"/>
      <c r="B24" s="336" t="s">
        <v>3467</v>
      </c>
      <c r="C24" s="336"/>
      <c r="E24" s="690"/>
      <c r="F24" s="2522"/>
      <c r="G24" s="37"/>
    </row>
    <row r="25" spans="1:7" s="322" customFormat="1" ht="29.65" customHeight="1">
      <c r="A25" s="747"/>
      <c r="B25" s="701" t="s">
        <v>3468</v>
      </c>
      <c r="C25" s="701"/>
      <c r="E25" s="690"/>
      <c r="F25" s="2522"/>
      <c r="G25" s="37"/>
    </row>
    <row r="26" spans="1:7" s="322" customFormat="1" ht="28.15" customHeight="1">
      <c r="A26" s="747"/>
      <c r="B26" s="701" t="s">
        <v>3469</v>
      </c>
      <c r="C26" s="701"/>
      <c r="E26" s="690"/>
      <c r="F26" s="2522"/>
      <c r="G26" s="37"/>
    </row>
    <row r="27" spans="1:7" s="322" customFormat="1" ht="25.9" customHeight="1">
      <c r="A27" s="747"/>
      <c r="B27" s="701" t="s">
        <v>3470</v>
      </c>
      <c r="C27" s="701"/>
      <c r="E27" s="323"/>
      <c r="F27" s="2406"/>
      <c r="G27" s="164"/>
    </row>
    <row r="28" spans="1:7" s="322" customFormat="1">
      <c r="A28" s="747"/>
      <c r="B28" s="302"/>
      <c r="C28" s="302"/>
      <c r="E28" s="690"/>
      <c r="F28" s="2522"/>
      <c r="G28" s="750"/>
    </row>
    <row r="29" spans="1:7" s="322" customFormat="1" ht="25.5">
      <c r="A29" s="742" t="s">
        <v>3969</v>
      </c>
      <c r="B29" s="837" t="s">
        <v>3472</v>
      </c>
      <c r="C29" s="833"/>
      <c r="D29" s="949" t="s">
        <v>369</v>
      </c>
      <c r="E29" s="1933">
        <v>18</v>
      </c>
      <c r="F29" s="2523"/>
      <c r="G29" s="1931">
        <f t="shared" ref="G29" si="0">E29*F29</f>
        <v>0</v>
      </c>
    </row>
    <row r="30" spans="1:7" s="322" customFormat="1" ht="51">
      <c r="A30" s="747"/>
      <c r="B30" s="833" t="s">
        <v>3970</v>
      </c>
      <c r="C30" s="833"/>
      <c r="D30" s="949"/>
      <c r="E30" s="1934"/>
      <c r="F30" s="2524"/>
      <c r="G30" s="1932"/>
    </row>
    <row r="31" spans="1:7" s="322" customFormat="1" ht="25.5">
      <c r="A31" s="747"/>
      <c r="B31" s="833" t="s">
        <v>3466</v>
      </c>
      <c r="C31" s="833"/>
      <c r="D31" s="949"/>
      <c r="E31" s="1934"/>
      <c r="F31" s="2524"/>
      <c r="G31" s="1932"/>
    </row>
    <row r="32" spans="1:7" s="322" customFormat="1" ht="25.5">
      <c r="A32" s="747"/>
      <c r="B32" s="858" t="s">
        <v>3467</v>
      </c>
      <c r="C32" s="858"/>
      <c r="D32" s="949"/>
      <c r="E32" s="1934"/>
      <c r="F32" s="2524"/>
      <c r="G32" s="1932"/>
    </row>
    <row r="33" spans="1:7" s="322" customFormat="1" ht="25.5">
      <c r="A33" s="747"/>
      <c r="B33" s="833" t="s">
        <v>3468</v>
      </c>
      <c r="C33" s="833"/>
      <c r="D33" s="949"/>
      <c r="E33" s="1934"/>
      <c r="F33" s="2524"/>
      <c r="G33" s="1932"/>
    </row>
    <row r="34" spans="1:7" s="322" customFormat="1" ht="25.5">
      <c r="A34" s="747"/>
      <c r="B34" s="833" t="s">
        <v>3469</v>
      </c>
      <c r="C34" s="833"/>
      <c r="D34" s="949"/>
      <c r="E34" s="1934"/>
      <c r="F34" s="2524"/>
      <c r="G34" s="1932"/>
    </row>
    <row r="35" spans="1:7" s="322" customFormat="1" ht="25.5">
      <c r="A35" s="747"/>
      <c r="B35" s="833" t="s">
        <v>3470</v>
      </c>
      <c r="C35" s="833"/>
      <c r="D35" s="949"/>
      <c r="E35" s="1933"/>
      <c r="F35" s="2525"/>
      <c r="G35" s="1931"/>
    </row>
    <row r="36" spans="1:7" s="322" customFormat="1">
      <c r="A36" s="747"/>
      <c r="B36" s="302"/>
      <c r="C36" s="302"/>
      <c r="E36" s="690"/>
      <c r="F36" s="2522"/>
      <c r="G36" s="750"/>
    </row>
    <row r="37" spans="1:7" s="322" customFormat="1" ht="30.4" customHeight="1">
      <c r="A37" s="742" t="s">
        <v>3971</v>
      </c>
      <c r="B37" s="743" t="s">
        <v>3474</v>
      </c>
      <c r="C37" s="743"/>
      <c r="D37" s="753" t="s">
        <v>369</v>
      </c>
      <c r="E37" s="705">
        <v>26</v>
      </c>
      <c r="F37" s="2498"/>
      <c r="G37" s="746">
        <f>+E37*F37</f>
        <v>0</v>
      </c>
    </row>
    <row r="38" spans="1:7" s="322" customFormat="1" ht="67.150000000000006" customHeight="1">
      <c r="A38" s="747"/>
      <c r="B38" s="752" t="s">
        <v>3475</v>
      </c>
      <c r="C38" s="752"/>
      <c r="E38" s="690"/>
      <c r="F38" s="2522"/>
      <c r="G38" s="750"/>
    </row>
    <row r="39" spans="1:7" s="322" customFormat="1" ht="81" customHeight="1">
      <c r="A39" s="747"/>
      <c r="B39" s="752" t="s">
        <v>3476</v>
      </c>
      <c r="C39" s="752"/>
      <c r="E39" s="323"/>
      <c r="F39" s="2406"/>
      <c r="G39" s="164"/>
    </row>
    <row r="40" spans="1:7" s="322" customFormat="1">
      <c r="A40" s="747"/>
      <c r="B40" s="302"/>
      <c r="C40" s="302"/>
      <c r="E40" s="690"/>
      <c r="F40" s="2522"/>
      <c r="G40" s="750"/>
    </row>
    <row r="41" spans="1:7" s="322" customFormat="1" ht="25.9" customHeight="1">
      <c r="A41" s="742" t="s">
        <v>3972</v>
      </c>
      <c r="B41" s="743" t="s">
        <v>3478</v>
      </c>
      <c r="C41" s="743"/>
      <c r="D41" s="753" t="s">
        <v>369</v>
      </c>
      <c r="E41" s="705">
        <v>26</v>
      </c>
      <c r="F41" s="2498"/>
      <c r="G41" s="746">
        <f>+E41*F41</f>
        <v>0</v>
      </c>
    </row>
    <row r="42" spans="1:7" s="322" customFormat="1" ht="43.9" customHeight="1">
      <c r="A42" s="747"/>
      <c r="B42" s="701" t="s">
        <v>3479</v>
      </c>
      <c r="C42" s="701"/>
      <c r="E42" s="690"/>
      <c r="F42" s="2522"/>
      <c r="G42" s="750"/>
    </row>
    <row r="43" spans="1:7" s="322" customFormat="1" ht="55.9" customHeight="1">
      <c r="A43" s="747"/>
      <c r="B43" s="701" t="s">
        <v>3480</v>
      </c>
      <c r="C43" s="701"/>
      <c r="E43" s="690"/>
      <c r="F43" s="2522"/>
      <c r="G43" s="750"/>
    </row>
    <row r="44" spans="1:7" s="322" customFormat="1" ht="31.15" customHeight="1">
      <c r="A44" s="747"/>
      <c r="B44" s="701" t="s">
        <v>3481</v>
      </c>
      <c r="C44" s="701"/>
      <c r="E44" s="690"/>
      <c r="F44" s="2522"/>
      <c r="G44" s="750"/>
    </row>
    <row r="45" spans="1:7" s="322" customFormat="1" ht="83.45" customHeight="1">
      <c r="A45" s="747"/>
      <c r="B45" s="701" t="s">
        <v>8104</v>
      </c>
      <c r="C45" s="701"/>
      <c r="E45" s="690"/>
      <c r="F45" s="2522"/>
      <c r="G45" s="750"/>
    </row>
    <row r="46" spans="1:7" s="322" customFormat="1" ht="130.9" customHeight="1">
      <c r="A46" s="747"/>
      <c r="B46" s="701"/>
      <c r="C46" s="701"/>
      <c r="E46" s="690"/>
      <c r="F46" s="2522"/>
      <c r="G46" s="750"/>
    </row>
    <row r="47" spans="1:7" s="322" customFormat="1">
      <c r="A47" s="747"/>
      <c r="B47" s="701" t="s">
        <v>3973</v>
      </c>
      <c r="E47" s="323"/>
      <c r="F47" s="2406"/>
      <c r="G47" s="164"/>
    </row>
    <row r="48" spans="1:7" s="322" customFormat="1">
      <c r="A48" s="747"/>
      <c r="B48" s="754"/>
      <c r="C48" s="754"/>
      <c r="E48" s="690"/>
      <c r="F48" s="2522"/>
      <c r="G48" s="750"/>
    </row>
    <row r="49" spans="1:7" s="322" customFormat="1" ht="20.65" customHeight="1">
      <c r="A49" s="742" t="s">
        <v>3974</v>
      </c>
      <c r="B49" s="755" t="s">
        <v>3483</v>
      </c>
      <c r="C49" s="755"/>
      <c r="D49" s="753" t="s">
        <v>369</v>
      </c>
      <c r="E49" s="705">
        <v>26</v>
      </c>
      <c r="F49" s="2498"/>
      <c r="G49" s="746">
        <f>+E49*F49</f>
        <v>0</v>
      </c>
    </row>
    <row r="50" spans="1:7" s="322" customFormat="1" ht="53.65" customHeight="1">
      <c r="A50" s="747"/>
      <c r="B50" s="701" t="s">
        <v>3484</v>
      </c>
      <c r="C50" s="701"/>
      <c r="E50" s="690"/>
      <c r="F50" s="2522"/>
      <c r="G50" s="750"/>
    </row>
    <row r="51" spans="1:7" s="322" customFormat="1" ht="63.75">
      <c r="A51" s="747"/>
      <c r="B51" s="701" t="s">
        <v>3485</v>
      </c>
      <c r="C51" s="701"/>
      <c r="E51" s="690"/>
      <c r="F51" s="2522"/>
      <c r="G51" s="746"/>
    </row>
    <row r="52" spans="1:7" s="322" customFormat="1">
      <c r="A52" s="747"/>
      <c r="B52" s="302"/>
      <c r="C52" s="302"/>
      <c r="E52" s="690"/>
      <c r="F52" s="2522"/>
      <c r="G52" s="750"/>
    </row>
    <row r="53" spans="1:7" s="322" customFormat="1" ht="31.9" customHeight="1">
      <c r="A53" s="742" t="s">
        <v>3975</v>
      </c>
      <c r="B53" s="755" t="s">
        <v>3487</v>
      </c>
      <c r="C53" s="755"/>
      <c r="D53" s="753" t="s">
        <v>369</v>
      </c>
      <c r="E53" s="705">
        <v>26</v>
      </c>
      <c r="F53" s="2498"/>
      <c r="G53" s="746">
        <f>+E53*F53</f>
        <v>0</v>
      </c>
    </row>
    <row r="54" spans="1:7" s="322" customFormat="1" ht="16.149999999999999" customHeight="1">
      <c r="A54" s="747"/>
      <c r="B54" s="701" t="s">
        <v>3488</v>
      </c>
      <c r="C54" s="701"/>
      <c r="E54" s="690"/>
      <c r="F54" s="2522"/>
      <c r="G54" s="750"/>
    </row>
    <row r="55" spans="1:7" s="322" customFormat="1">
      <c r="A55" s="747"/>
      <c r="B55" s="752" t="s">
        <v>3489</v>
      </c>
      <c r="C55" s="752"/>
      <c r="E55" s="323"/>
      <c r="F55" s="2406"/>
      <c r="G55" s="164"/>
    </row>
    <row r="56" spans="1:7" s="322" customFormat="1">
      <c r="A56" s="747"/>
      <c r="B56" s="752"/>
      <c r="C56" s="752"/>
      <c r="E56" s="690"/>
      <c r="F56" s="2522"/>
      <c r="G56" s="750"/>
    </row>
    <row r="57" spans="1:7" s="322" customFormat="1" ht="30" customHeight="1">
      <c r="A57" s="742" t="s">
        <v>3976</v>
      </c>
      <c r="B57" s="755" t="s">
        <v>3491</v>
      </c>
      <c r="C57" s="755"/>
      <c r="D57" s="753" t="s">
        <v>369</v>
      </c>
      <c r="E57" s="705">
        <v>26</v>
      </c>
      <c r="F57" s="2498"/>
      <c r="G57" s="746">
        <f>+E57*F57</f>
        <v>0</v>
      </c>
    </row>
    <row r="58" spans="1:7" s="322" customFormat="1" ht="16.899999999999999" customHeight="1">
      <c r="A58" s="747"/>
      <c r="B58" s="701" t="s">
        <v>3492</v>
      </c>
      <c r="C58" s="701"/>
      <c r="E58" s="690"/>
      <c r="F58" s="2522"/>
      <c r="G58" s="750"/>
    </row>
    <row r="59" spans="1:7" s="322" customFormat="1">
      <c r="A59" s="747"/>
      <c r="B59" s="752" t="s">
        <v>3489</v>
      </c>
      <c r="C59" s="752"/>
      <c r="E59" s="323"/>
      <c r="F59" s="2406"/>
      <c r="G59" s="164"/>
    </row>
    <row r="60" spans="1:7" s="322" customFormat="1">
      <c r="A60" s="747"/>
      <c r="B60" s="752"/>
      <c r="C60" s="752"/>
      <c r="E60" s="690"/>
      <c r="F60" s="2522"/>
      <c r="G60" s="750"/>
    </row>
    <row r="61" spans="1:7" s="322" customFormat="1" ht="25.5">
      <c r="A61" s="245" t="s">
        <v>3977</v>
      </c>
      <c r="B61" s="701" t="s">
        <v>3494</v>
      </c>
      <c r="C61" s="701"/>
      <c r="D61" s="689" t="s">
        <v>3495</v>
      </c>
      <c r="E61" s="703">
        <v>45</v>
      </c>
      <c r="F61" s="2414"/>
      <c r="G61" s="757">
        <f>+E61*F61</f>
        <v>0</v>
      </c>
    </row>
    <row r="62" spans="1:7" s="322" customFormat="1">
      <c r="A62" s="912"/>
      <c r="B62" s="743"/>
      <c r="C62" s="743"/>
      <c r="D62" s="753"/>
      <c r="E62" s="705"/>
      <c r="F62" s="2526"/>
      <c r="G62" s="746"/>
    </row>
    <row r="63" spans="1:7" s="322" customFormat="1" ht="65.650000000000006" customHeight="1">
      <c r="A63" s="245" t="s">
        <v>3978</v>
      </c>
      <c r="B63" s="701" t="s">
        <v>3979</v>
      </c>
      <c r="C63" s="701"/>
      <c r="D63" s="689" t="s">
        <v>3495</v>
      </c>
      <c r="E63" s="703">
        <v>48</v>
      </c>
      <c r="F63" s="2414"/>
      <c r="G63" s="757">
        <f>+E63*F63</f>
        <v>0</v>
      </c>
    </row>
    <row r="64" spans="1:7" s="322" customFormat="1" ht="15.4" customHeight="1">
      <c r="A64" s="747"/>
      <c r="B64" s="701"/>
      <c r="C64" s="701"/>
      <c r="D64" s="689"/>
      <c r="E64" s="703"/>
      <c r="F64" s="2527"/>
      <c r="G64" s="757"/>
    </row>
    <row r="65" spans="1:7" s="322" customFormat="1" ht="81.599999999999994" customHeight="1">
      <c r="A65" s="245" t="s">
        <v>3980</v>
      </c>
      <c r="B65" s="701" t="s">
        <v>3499</v>
      </c>
      <c r="C65" s="701"/>
      <c r="D65" s="689" t="s">
        <v>210</v>
      </c>
      <c r="E65" s="703">
        <v>54</v>
      </c>
      <c r="F65" s="2414"/>
      <c r="G65" s="757">
        <f>+E65*F65</f>
        <v>0</v>
      </c>
    </row>
    <row r="66" spans="1:7" s="322" customFormat="1" ht="15.4" customHeight="1">
      <c r="A66" s="747"/>
      <c r="B66" s="701"/>
      <c r="C66" s="701"/>
      <c r="D66" s="689"/>
      <c r="E66" s="703"/>
      <c r="F66" s="2527"/>
      <c r="G66" s="757"/>
    </row>
    <row r="67" spans="1:7" s="322" customFormat="1" ht="54" customHeight="1">
      <c r="A67" s="79" t="s">
        <v>3981</v>
      </c>
      <c r="B67" s="336" t="s">
        <v>3500</v>
      </c>
      <c r="C67" s="336"/>
      <c r="E67" s="690"/>
      <c r="F67" s="2522"/>
      <c r="G67" s="750"/>
    </row>
    <row r="68" spans="1:7" s="322" customFormat="1" ht="13.5" customHeight="1">
      <c r="A68" s="245" t="s">
        <v>3982</v>
      </c>
      <c r="B68" s="336" t="s">
        <v>3502</v>
      </c>
      <c r="C68" s="336"/>
      <c r="D68" s="322" t="s">
        <v>210</v>
      </c>
      <c r="E68" s="690">
        <v>1</v>
      </c>
      <c r="F68" s="2415"/>
      <c r="G68" s="746">
        <f>+E68*F68</f>
        <v>0</v>
      </c>
    </row>
    <row r="69" spans="1:7" s="322" customFormat="1">
      <c r="A69" s="245" t="s">
        <v>3983</v>
      </c>
      <c r="B69" s="302" t="s">
        <v>3504</v>
      </c>
      <c r="C69" s="302"/>
      <c r="D69" s="322" t="s">
        <v>210</v>
      </c>
      <c r="E69" s="690">
        <v>1</v>
      </c>
      <c r="F69" s="2415"/>
      <c r="G69" s="746">
        <f>+E69*F69</f>
        <v>0</v>
      </c>
    </row>
    <row r="70" spans="1:7" s="322" customFormat="1" ht="13.5" customHeight="1">
      <c r="A70" s="245" t="s">
        <v>3984</v>
      </c>
      <c r="B70" s="336" t="s">
        <v>3506</v>
      </c>
      <c r="C70" s="336"/>
      <c r="D70" s="322" t="s">
        <v>210</v>
      </c>
      <c r="E70" s="690">
        <v>1</v>
      </c>
      <c r="F70" s="2415"/>
      <c r="G70" s="746">
        <f>+E70*F70</f>
        <v>0</v>
      </c>
    </row>
    <row r="71" spans="1:7" s="322" customFormat="1" ht="13.5" customHeight="1">
      <c r="A71" s="245" t="s">
        <v>3985</v>
      </c>
      <c r="B71" s="336" t="s">
        <v>3508</v>
      </c>
      <c r="C71" s="336"/>
      <c r="D71" s="322" t="s">
        <v>210</v>
      </c>
      <c r="E71" s="690">
        <v>1</v>
      </c>
      <c r="F71" s="2415"/>
      <c r="G71" s="746">
        <f>+E71*F71</f>
        <v>0</v>
      </c>
    </row>
    <row r="72" spans="1:7" s="322" customFormat="1">
      <c r="A72" s="245" t="s">
        <v>3986</v>
      </c>
      <c r="B72" s="302" t="s">
        <v>3510</v>
      </c>
      <c r="C72" s="302"/>
      <c r="D72" s="322" t="s">
        <v>210</v>
      </c>
      <c r="E72" s="690">
        <v>1</v>
      </c>
      <c r="F72" s="2415"/>
      <c r="G72" s="746">
        <f>+E72*F72</f>
        <v>0</v>
      </c>
    </row>
    <row r="73" spans="1:7" s="322" customFormat="1">
      <c r="A73" s="79"/>
      <c r="B73" s="302"/>
      <c r="C73" s="302"/>
      <c r="E73" s="690"/>
      <c r="F73" s="2522"/>
      <c r="G73" s="746"/>
    </row>
    <row r="74" spans="1:7" s="322" customFormat="1" ht="79.900000000000006" customHeight="1">
      <c r="A74" s="79" t="s">
        <v>3987</v>
      </c>
      <c r="B74" s="758" t="s">
        <v>3512</v>
      </c>
      <c r="C74" s="752"/>
      <c r="E74" s="690"/>
      <c r="F74" s="2522"/>
      <c r="G74" s="750"/>
    </row>
    <row r="75" spans="1:7" s="322" customFormat="1" ht="13.5" customHeight="1">
      <c r="A75" s="245" t="s">
        <v>3988</v>
      </c>
      <c r="B75" s="336" t="s">
        <v>3502</v>
      </c>
      <c r="C75" s="336"/>
      <c r="D75" s="322" t="s">
        <v>3514</v>
      </c>
      <c r="E75" s="690">
        <v>860</v>
      </c>
      <c r="F75" s="2415"/>
      <c r="G75" s="746">
        <f>+E75*F75</f>
        <v>0</v>
      </c>
    </row>
    <row r="76" spans="1:7" s="322" customFormat="1">
      <c r="A76" s="245" t="s">
        <v>3989</v>
      </c>
      <c r="B76" s="302" t="s">
        <v>3504</v>
      </c>
      <c r="C76" s="302"/>
      <c r="D76" s="322" t="s">
        <v>3514</v>
      </c>
      <c r="E76" s="690">
        <v>340</v>
      </c>
      <c r="F76" s="2415"/>
      <c r="G76" s="746">
        <f t="shared" ref="G76:G80" si="1">+E76*F76</f>
        <v>0</v>
      </c>
    </row>
    <row r="77" spans="1:7" s="322" customFormat="1" ht="13.5" customHeight="1">
      <c r="A77" s="245" t="s">
        <v>3990</v>
      </c>
      <c r="B77" s="336" t="s">
        <v>3506</v>
      </c>
      <c r="C77" s="336"/>
      <c r="D77" s="322" t="s">
        <v>3514</v>
      </c>
      <c r="E77" s="690">
        <v>220</v>
      </c>
      <c r="F77" s="2415"/>
      <c r="G77" s="746">
        <f t="shared" si="1"/>
        <v>0</v>
      </c>
    </row>
    <row r="78" spans="1:7" s="322" customFormat="1" ht="13.5" customHeight="1">
      <c r="A78" s="245" t="s">
        <v>3991</v>
      </c>
      <c r="B78" s="336" t="s">
        <v>3508</v>
      </c>
      <c r="C78" s="336"/>
      <c r="D78" s="322" t="s">
        <v>3514</v>
      </c>
      <c r="E78" s="690">
        <v>35</v>
      </c>
      <c r="F78" s="2415"/>
      <c r="G78" s="746">
        <f t="shared" si="1"/>
        <v>0</v>
      </c>
    </row>
    <row r="79" spans="1:7" s="322" customFormat="1">
      <c r="A79" s="245" t="s">
        <v>3992</v>
      </c>
      <c r="B79" s="302" t="s">
        <v>3510</v>
      </c>
      <c r="C79" s="302"/>
      <c r="D79" s="322" t="s">
        <v>3514</v>
      </c>
      <c r="E79" s="690">
        <v>40</v>
      </c>
      <c r="F79" s="2415"/>
      <c r="G79" s="746">
        <f t="shared" si="1"/>
        <v>0</v>
      </c>
    </row>
    <row r="80" spans="1:7" s="322" customFormat="1">
      <c r="A80" s="245" t="s">
        <v>3993</v>
      </c>
      <c r="B80" s="302" t="s">
        <v>3520</v>
      </c>
      <c r="C80" s="302"/>
      <c r="D80" s="322" t="s">
        <v>3514</v>
      </c>
      <c r="E80" s="690">
        <v>12</v>
      </c>
      <c r="F80" s="2415"/>
      <c r="G80" s="746">
        <f t="shared" si="1"/>
        <v>0</v>
      </c>
    </row>
    <row r="81" spans="1:7" s="322" customFormat="1">
      <c r="A81" s="747"/>
      <c r="B81" s="302"/>
      <c r="C81" s="302"/>
      <c r="E81" s="690"/>
      <c r="F81" s="2522"/>
      <c r="G81" s="746"/>
    </row>
    <row r="82" spans="1:7" s="322" customFormat="1" ht="51">
      <c r="A82" s="79" t="s">
        <v>3994</v>
      </c>
      <c r="B82" s="759" t="s">
        <v>3522</v>
      </c>
      <c r="C82" s="759"/>
      <c r="E82" s="690"/>
      <c r="F82" s="2522"/>
      <c r="G82" s="37"/>
    </row>
    <row r="83" spans="1:7" s="322" customFormat="1" ht="13.5" customHeight="1">
      <c r="A83" s="245" t="s">
        <v>3995</v>
      </c>
      <c r="B83" s="336" t="s">
        <v>3502</v>
      </c>
      <c r="C83" s="336"/>
      <c r="D83" s="322" t="s">
        <v>3514</v>
      </c>
      <c r="E83" s="690">
        <v>200</v>
      </c>
      <c r="F83" s="2415"/>
      <c r="G83" s="746">
        <f>+E83*F83</f>
        <v>0</v>
      </c>
    </row>
    <row r="84" spans="1:7" s="322" customFormat="1">
      <c r="A84" s="245" t="s">
        <v>3996</v>
      </c>
      <c r="B84" s="302" t="s">
        <v>3504</v>
      </c>
      <c r="C84" s="302"/>
      <c r="D84" s="322" t="s">
        <v>3514</v>
      </c>
      <c r="E84" s="690">
        <v>80</v>
      </c>
      <c r="F84" s="2415"/>
      <c r="G84" s="746">
        <f t="shared" ref="G84:G93" si="2">+E84*F84</f>
        <v>0</v>
      </c>
    </row>
    <row r="85" spans="1:7" s="322" customFormat="1" ht="13.5" customHeight="1">
      <c r="A85" s="245" t="s">
        <v>3997</v>
      </c>
      <c r="B85" s="336" t="s">
        <v>3506</v>
      </c>
      <c r="C85" s="336"/>
      <c r="D85" s="322" t="s">
        <v>3514</v>
      </c>
      <c r="E85" s="690">
        <v>50</v>
      </c>
      <c r="F85" s="2415"/>
      <c r="G85" s="746">
        <f t="shared" si="2"/>
        <v>0</v>
      </c>
    </row>
    <row r="86" spans="1:7" s="322" customFormat="1" ht="13.5" customHeight="1">
      <c r="A86" s="245" t="s">
        <v>3998</v>
      </c>
      <c r="B86" s="336" t="s">
        <v>3508</v>
      </c>
      <c r="C86" s="336"/>
      <c r="D86" s="322" t="s">
        <v>3514</v>
      </c>
      <c r="E86" s="690">
        <v>8</v>
      </c>
      <c r="F86" s="2415"/>
      <c r="G86" s="746">
        <f t="shared" si="2"/>
        <v>0</v>
      </c>
    </row>
    <row r="87" spans="1:7" s="322" customFormat="1">
      <c r="A87" s="245" t="s">
        <v>3999</v>
      </c>
      <c r="B87" s="302" t="s">
        <v>3510</v>
      </c>
      <c r="C87" s="302"/>
      <c r="D87" s="322" t="s">
        <v>3514</v>
      </c>
      <c r="E87" s="690">
        <v>10</v>
      </c>
      <c r="F87" s="2415"/>
      <c r="G87" s="746">
        <f>+E87*F87</f>
        <v>0</v>
      </c>
    </row>
    <row r="88" spans="1:7" s="322" customFormat="1">
      <c r="A88" s="245" t="s">
        <v>4000</v>
      </c>
      <c r="B88" s="302" t="s">
        <v>3520</v>
      </c>
      <c r="C88" s="302"/>
      <c r="D88" s="322" t="s">
        <v>3514</v>
      </c>
      <c r="E88" s="690">
        <v>3</v>
      </c>
      <c r="F88" s="2415"/>
      <c r="G88" s="746">
        <f t="shared" si="2"/>
        <v>0</v>
      </c>
    </row>
    <row r="89" spans="1:7" s="322" customFormat="1">
      <c r="A89" s="747"/>
      <c r="B89" s="302"/>
      <c r="C89" s="302"/>
      <c r="E89" s="690"/>
      <c r="F89" s="2522"/>
      <c r="G89" s="746"/>
    </row>
    <row r="90" spans="1:7" s="322" customFormat="1" ht="36" customHeight="1">
      <c r="A90" s="79" t="s">
        <v>4001</v>
      </c>
      <c r="B90" s="760" t="s">
        <v>3530</v>
      </c>
      <c r="C90" s="760"/>
      <c r="E90" s="690"/>
      <c r="F90" s="2522"/>
      <c r="G90" s="750"/>
    </row>
    <row r="91" spans="1:7" s="322" customFormat="1">
      <c r="A91" s="245" t="s">
        <v>4002</v>
      </c>
      <c r="B91" s="689" t="s">
        <v>3532</v>
      </c>
      <c r="C91" s="689"/>
      <c r="D91" s="322" t="s">
        <v>3514</v>
      </c>
      <c r="E91" s="690">
        <v>340</v>
      </c>
      <c r="F91" s="2415"/>
      <c r="G91" s="746">
        <f t="shared" si="2"/>
        <v>0</v>
      </c>
    </row>
    <row r="92" spans="1:7" s="322" customFormat="1">
      <c r="A92" s="245" t="s">
        <v>4003</v>
      </c>
      <c r="B92" s="689" t="s">
        <v>3534</v>
      </c>
      <c r="C92" s="689"/>
      <c r="D92" s="322" t="s">
        <v>3514</v>
      </c>
      <c r="E92" s="690">
        <v>30</v>
      </c>
      <c r="F92" s="2415"/>
      <c r="G92" s="746">
        <f t="shared" si="2"/>
        <v>0</v>
      </c>
    </row>
    <row r="93" spans="1:7" s="322" customFormat="1">
      <c r="A93" s="245" t="s">
        <v>4004</v>
      </c>
      <c r="B93" s="689" t="s">
        <v>3536</v>
      </c>
      <c r="C93" s="689"/>
      <c r="D93" s="322" t="s">
        <v>3514</v>
      </c>
      <c r="E93" s="690">
        <v>60</v>
      </c>
      <c r="F93" s="2415"/>
      <c r="G93" s="746">
        <f t="shared" si="2"/>
        <v>0</v>
      </c>
    </row>
    <row r="94" spans="1:7" s="322" customFormat="1">
      <c r="A94" s="747"/>
      <c r="B94" s="689"/>
      <c r="C94" s="689"/>
      <c r="E94" s="690"/>
      <c r="F94" s="2522"/>
      <c r="G94" s="746"/>
    </row>
    <row r="95" spans="1:7" s="322" customFormat="1" ht="42.4" customHeight="1">
      <c r="A95" s="79" t="s">
        <v>4005</v>
      </c>
      <c r="B95" s="336" t="s">
        <v>3538</v>
      </c>
      <c r="C95" s="336"/>
      <c r="E95" s="690"/>
      <c r="F95" s="2522"/>
      <c r="G95" s="951"/>
    </row>
    <row r="96" spans="1:7" s="322" customFormat="1">
      <c r="A96" s="245" t="s">
        <v>4006</v>
      </c>
      <c r="B96" s="689" t="s">
        <v>3532</v>
      </c>
      <c r="C96" s="689"/>
      <c r="D96" s="322" t="s">
        <v>3514</v>
      </c>
      <c r="E96" s="690">
        <v>110</v>
      </c>
      <c r="F96" s="2415"/>
      <c r="G96" s="750">
        <f>+F96*E96</f>
        <v>0</v>
      </c>
    </row>
    <row r="97" spans="1:7" s="322" customFormat="1">
      <c r="A97" s="245" t="s">
        <v>4007</v>
      </c>
      <c r="B97" s="689" t="s">
        <v>3536</v>
      </c>
      <c r="C97" s="689"/>
      <c r="D97" s="322" t="s">
        <v>3514</v>
      </c>
      <c r="E97" s="690">
        <v>150</v>
      </c>
      <c r="F97" s="2415"/>
      <c r="G97" s="750">
        <f>+F97*E97</f>
        <v>0</v>
      </c>
    </row>
    <row r="98" spans="1:7" s="322" customFormat="1">
      <c r="A98" s="79"/>
      <c r="B98" s="689"/>
      <c r="C98" s="689"/>
      <c r="E98" s="690"/>
      <c r="F98" s="2522"/>
      <c r="G98" s="750"/>
    </row>
    <row r="99" spans="1:7" s="353" customFormat="1" ht="26.65" customHeight="1">
      <c r="A99" s="761" t="s">
        <v>4008</v>
      </c>
      <c r="B99" s="952" t="s">
        <v>3542</v>
      </c>
      <c r="C99" s="952"/>
      <c r="D99" s="689" t="s">
        <v>210</v>
      </c>
      <c r="E99" s="703">
        <v>7</v>
      </c>
      <c r="F99" s="2414"/>
      <c r="G99" s="757">
        <f>+F99*E99</f>
        <v>0</v>
      </c>
    </row>
    <row r="100" spans="1:7" s="353" customFormat="1" ht="18" customHeight="1">
      <c r="A100" s="747"/>
      <c r="B100" s="762"/>
      <c r="C100" s="762"/>
      <c r="D100" s="322"/>
      <c r="E100" s="690"/>
      <c r="F100" s="2522"/>
      <c r="G100" s="750"/>
    </row>
    <row r="101" spans="1:7" s="353" customFormat="1" ht="41.65" customHeight="1">
      <c r="A101" s="761" t="s">
        <v>4009</v>
      </c>
      <c r="B101" s="302" t="s">
        <v>4010</v>
      </c>
      <c r="C101" s="302"/>
      <c r="D101" s="689" t="s">
        <v>210</v>
      </c>
      <c r="E101" s="703">
        <v>7</v>
      </c>
      <c r="F101" s="2414"/>
      <c r="G101" s="757">
        <f t="shared" ref="G101:G105" si="3">+F101*E101</f>
        <v>0</v>
      </c>
    </row>
    <row r="102" spans="1:7" s="353" customFormat="1" ht="15" customHeight="1">
      <c r="A102" s="747"/>
      <c r="B102" s="302"/>
      <c r="C102" s="302"/>
      <c r="D102" s="322"/>
      <c r="E102" s="690"/>
      <c r="F102" s="2522"/>
      <c r="G102" s="750"/>
    </row>
    <row r="103" spans="1:7" s="353" customFormat="1" ht="27.4" customHeight="1">
      <c r="A103" s="761" t="s">
        <v>4011</v>
      </c>
      <c r="B103" s="952" t="s">
        <v>3546</v>
      </c>
      <c r="C103" s="952"/>
      <c r="D103" s="689" t="s">
        <v>210</v>
      </c>
      <c r="E103" s="703">
        <v>9</v>
      </c>
      <c r="F103" s="2414"/>
      <c r="G103" s="757">
        <f t="shared" si="3"/>
        <v>0</v>
      </c>
    </row>
    <row r="104" spans="1:7" s="353" customFormat="1" ht="15" customHeight="1">
      <c r="A104" s="747"/>
      <c r="B104" s="762"/>
      <c r="C104" s="762"/>
      <c r="D104" s="322"/>
      <c r="E104" s="690"/>
      <c r="F104" s="2522"/>
      <c r="G104" s="750"/>
    </row>
    <row r="105" spans="1:7" s="353" customFormat="1" ht="39.4" customHeight="1">
      <c r="A105" s="761" t="s">
        <v>4012</v>
      </c>
      <c r="B105" s="302" t="s">
        <v>4013</v>
      </c>
      <c r="C105" s="302"/>
      <c r="D105" s="689" t="s">
        <v>210</v>
      </c>
      <c r="E105" s="703">
        <v>9</v>
      </c>
      <c r="F105" s="2414"/>
      <c r="G105" s="757">
        <f t="shared" si="3"/>
        <v>0</v>
      </c>
    </row>
    <row r="106" spans="1:7" s="353" customFormat="1" ht="21.4" customHeight="1">
      <c r="A106" s="747"/>
      <c r="B106" s="302"/>
      <c r="C106" s="302"/>
      <c r="D106" s="322"/>
      <c r="E106" s="690"/>
      <c r="F106" s="2522"/>
      <c r="G106" s="750"/>
    </row>
    <row r="107" spans="1:7" s="376" customFormat="1" ht="45" customHeight="1">
      <c r="A107" s="761" t="s">
        <v>4014</v>
      </c>
      <c r="B107" s="710" t="s">
        <v>3550</v>
      </c>
      <c r="C107" s="710"/>
      <c r="D107" s="953" t="s">
        <v>3514</v>
      </c>
      <c r="E107" s="557">
        <v>190</v>
      </c>
      <c r="F107" s="2414"/>
      <c r="G107" s="757">
        <f>+F107*E107</f>
        <v>0</v>
      </c>
    </row>
    <row r="108" spans="1:7" s="376" customFormat="1" ht="16.899999999999999" customHeight="1">
      <c r="A108" s="747"/>
      <c r="B108" s="710"/>
      <c r="C108" s="710"/>
      <c r="E108" s="704"/>
      <c r="F108" s="636"/>
      <c r="G108" s="750"/>
    </row>
    <row r="109" spans="1:7" s="376" customFormat="1" ht="33" customHeight="1">
      <c r="A109" s="954" t="s">
        <v>4015</v>
      </c>
      <c r="B109" s="955" t="s">
        <v>3552</v>
      </c>
      <c r="C109" s="710"/>
      <c r="D109" s="766" t="s">
        <v>977</v>
      </c>
      <c r="E109" s="557"/>
      <c r="F109" s="558"/>
      <c r="G109" s="757"/>
    </row>
    <row r="110" spans="1:7" s="322" customFormat="1" ht="35.65" customHeight="1">
      <c r="A110" s="954" t="s">
        <v>4016</v>
      </c>
      <c r="B110" s="743" t="s">
        <v>3554</v>
      </c>
      <c r="C110" s="701"/>
      <c r="D110" s="766" t="s">
        <v>977</v>
      </c>
      <c r="E110" s="626"/>
      <c r="F110" s="750"/>
      <c r="G110" s="757"/>
    </row>
    <row r="111" spans="1:7" s="769" customFormat="1" ht="49.15" customHeight="1">
      <c r="A111" s="765" t="s">
        <v>4017</v>
      </c>
      <c r="B111" s="767" t="s">
        <v>3556</v>
      </c>
      <c r="C111" s="767"/>
      <c r="D111" s="766" t="s">
        <v>977</v>
      </c>
      <c r="E111" s="626"/>
      <c r="F111" s="750"/>
      <c r="G111" s="750"/>
    </row>
    <row r="112" spans="1:7" s="769" customFormat="1" ht="144" customHeight="1">
      <c r="A112" s="765" t="s">
        <v>4018</v>
      </c>
      <c r="B112" s="767" t="s">
        <v>3558</v>
      </c>
      <c r="C112" s="767"/>
      <c r="D112" s="766" t="s">
        <v>977</v>
      </c>
      <c r="E112" s="626"/>
      <c r="F112" s="750"/>
      <c r="G112" s="750"/>
    </row>
    <row r="113" spans="1:7" s="769" customFormat="1" ht="73.150000000000006" customHeight="1">
      <c r="A113" s="765" t="s">
        <v>4019</v>
      </c>
      <c r="B113" s="767" t="s">
        <v>3560</v>
      </c>
      <c r="C113" s="767"/>
      <c r="D113" s="766" t="s">
        <v>977</v>
      </c>
      <c r="E113" s="626"/>
      <c r="F113" s="750"/>
      <c r="G113" s="750"/>
    </row>
    <row r="114" spans="1:7" s="769" customFormat="1" ht="76.150000000000006" customHeight="1">
      <c r="A114" s="765" t="s">
        <v>4020</v>
      </c>
      <c r="B114" s="767" t="s">
        <v>3562</v>
      </c>
      <c r="C114" s="767"/>
      <c r="D114" s="766" t="s">
        <v>977</v>
      </c>
      <c r="E114" s="626"/>
      <c r="F114" s="750"/>
      <c r="G114" s="750"/>
    </row>
    <row r="115" spans="1:7" s="322" customFormat="1">
      <c r="A115" s="688"/>
      <c r="B115" s="689"/>
      <c r="C115" s="689"/>
      <c r="E115" s="690"/>
      <c r="F115" s="37"/>
      <c r="G115" s="37"/>
    </row>
    <row r="116" spans="1:7" s="322" customFormat="1" ht="20.65" customHeight="1" thickBot="1">
      <c r="A116" s="676" t="s">
        <v>3963</v>
      </c>
      <c r="B116" s="770" t="str">
        <f>+B7</f>
        <v>Vodovod in kanalizacija (VoKa)</v>
      </c>
      <c r="C116" s="771" t="s">
        <v>2978</v>
      </c>
      <c r="D116" s="771"/>
      <c r="E116" s="772"/>
      <c r="F116" s="773"/>
      <c r="G116" s="773">
        <f>+SUM(G15:G115)</f>
        <v>0</v>
      </c>
    </row>
    <row r="117" spans="1:7" s="322" customFormat="1" ht="13.5" thickTop="1">
      <c r="A117" s="688"/>
      <c r="B117" s="689"/>
      <c r="C117" s="689"/>
      <c r="E117" s="690"/>
      <c r="F117" s="37"/>
      <c r="G117" s="37"/>
    </row>
    <row r="118" spans="1:7" s="322" customFormat="1" ht="13.5" customHeight="1">
      <c r="A118" s="688"/>
      <c r="B118" s="302"/>
      <c r="C118" s="302"/>
      <c r="E118" s="690"/>
      <c r="F118" s="37"/>
      <c r="G118" s="37"/>
    </row>
    <row r="119" spans="1:7" s="322" customFormat="1" ht="26.25" customHeight="1">
      <c r="A119" s="688"/>
      <c r="B119" s="697"/>
      <c r="C119" s="697"/>
      <c r="E119" s="690"/>
      <c r="F119" s="37"/>
      <c r="G119" s="37"/>
    </row>
    <row r="120" spans="1:7" s="700" customFormat="1" ht="26.25" customHeight="1">
      <c r="A120" s="698"/>
      <c r="B120" s="697"/>
      <c r="C120" s="697"/>
      <c r="E120" s="699"/>
      <c r="F120" s="160"/>
      <c r="G120" s="160"/>
    </row>
    <row r="121" spans="1:7" s="322" customFormat="1" ht="18" customHeight="1">
      <c r="A121" s="688"/>
      <c r="B121" s="302"/>
      <c r="C121" s="302"/>
      <c r="E121" s="690"/>
      <c r="F121" s="37"/>
      <c r="G121" s="37"/>
    </row>
    <row r="122" spans="1:7" s="322" customFormat="1" ht="105" customHeight="1">
      <c r="A122" s="688"/>
      <c r="B122" s="336"/>
      <c r="C122" s="336"/>
      <c r="E122" s="690"/>
      <c r="F122" s="37"/>
      <c r="G122" s="37"/>
    </row>
    <row r="123" spans="1:7" s="322" customFormat="1" ht="22.5" customHeight="1">
      <c r="A123" s="688"/>
      <c r="B123" s="336"/>
      <c r="C123" s="336"/>
      <c r="E123" s="690"/>
      <c r="F123" s="37"/>
      <c r="G123" s="37"/>
    </row>
    <row r="124" spans="1:7" s="322" customFormat="1" ht="18" customHeight="1">
      <c r="A124" s="688"/>
      <c r="B124" s="302"/>
      <c r="C124" s="302"/>
      <c r="E124" s="690"/>
      <c r="F124" s="37"/>
      <c r="G124" s="37"/>
    </row>
    <row r="125" spans="1:7" s="322" customFormat="1" ht="23.25" customHeight="1">
      <c r="A125" s="688"/>
      <c r="B125" s="302"/>
      <c r="C125" s="302"/>
      <c r="E125" s="690"/>
      <c r="F125" s="37"/>
      <c r="G125" s="37"/>
    </row>
    <row r="126" spans="1:7" s="322" customFormat="1" ht="23.25" customHeight="1">
      <c r="A126" s="688"/>
      <c r="B126" s="302"/>
      <c r="C126" s="302"/>
      <c r="E126" s="690"/>
      <c r="F126" s="37"/>
      <c r="G126" s="37"/>
    </row>
    <row r="127" spans="1:7" s="322" customFormat="1" ht="32.25" customHeight="1">
      <c r="A127" s="688"/>
      <c r="B127" s="302"/>
      <c r="C127" s="302"/>
      <c r="E127" s="690"/>
      <c r="F127" s="37"/>
      <c r="G127" s="37"/>
    </row>
    <row r="128" spans="1:7" s="322" customFormat="1" ht="93.75" customHeight="1">
      <c r="A128" s="688"/>
      <c r="B128" s="701"/>
      <c r="C128" s="701"/>
      <c r="E128" s="690"/>
      <c r="F128" s="37"/>
      <c r="G128" s="37"/>
    </row>
    <row r="129" spans="1:11" s="322" customFormat="1" ht="67.5" customHeight="1">
      <c r="A129" s="688"/>
      <c r="B129" s="701"/>
      <c r="C129" s="701"/>
      <c r="E129" s="690"/>
      <c r="F129" s="37"/>
      <c r="G129" s="37"/>
    </row>
    <row r="130" spans="1:11" s="322" customFormat="1" ht="38.25" customHeight="1">
      <c r="A130" s="688"/>
      <c r="B130" s="701"/>
      <c r="C130" s="701"/>
      <c r="E130" s="690"/>
      <c r="F130" s="37"/>
      <c r="G130" s="37"/>
    </row>
    <row r="131" spans="1:11" s="322" customFormat="1" ht="54" customHeight="1">
      <c r="A131" s="688"/>
      <c r="B131" s="701"/>
      <c r="C131" s="701"/>
      <c r="E131" s="690"/>
      <c r="F131" s="37"/>
      <c r="G131" s="37"/>
    </row>
    <row r="132" spans="1:11" s="322" customFormat="1" ht="21.75" customHeight="1">
      <c r="A132" s="688"/>
      <c r="B132" s="701"/>
      <c r="C132" s="701"/>
      <c r="E132" s="690"/>
      <c r="F132" s="37"/>
      <c r="G132" s="37"/>
      <c r="K132" s="702"/>
    </row>
    <row r="133" spans="1:11" s="322" customFormat="1" ht="20.25" customHeight="1">
      <c r="A133" s="688"/>
      <c r="B133" s="701"/>
      <c r="C133" s="701"/>
      <c r="E133" s="690"/>
      <c r="F133" s="37"/>
      <c r="G133" s="37"/>
      <c r="K133" s="702"/>
    </row>
    <row r="134" spans="1:11" s="322" customFormat="1" ht="58.5" customHeight="1">
      <c r="A134" s="688"/>
      <c r="B134" s="701"/>
      <c r="C134" s="701"/>
      <c r="E134" s="690"/>
      <c r="F134" s="37"/>
      <c r="G134" s="37"/>
    </row>
    <row r="135" spans="1:11" s="322" customFormat="1" ht="58.5" customHeight="1">
      <c r="A135" s="688"/>
      <c r="B135" s="701"/>
      <c r="C135" s="701"/>
      <c r="E135" s="690"/>
      <c r="F135" s="37"/>
      <c r="G135" s="37"/>
    </row>
    <row r="136" spans="1:11" s="322" customFormat="1" ht="23.25" customHeight="1">
      <c r="A136" s="688"/>
      <c r="B136" s="701"/>
      <c r="C136" s="701"/>
      <c r="E136" s="690"/>
      <c r="F136" s="37"/>
      <c r="G136" s="37"/>
      <c r="K136" s="702"/>
    </row>
    <row r="137" spans="1:11" s="322" customFormat="1" ht="16.5" customHeight="1">
      <c r="A137" s="688"/>
      <c r="B137" s="701"/>
      <c r="C137" s="701"/>
      <c r="E137" s="690"/>
      <c r="F137" s="37"/>
      <c r="G137" s="37"/>
      <c r="K137" s="702"/>
    </row>
    <row r="138" spans="1:11" s="322" customFormat="1" ht="14.25" customHeight="1">
      <c r="A138" s="688"/>
      <c r="B138" s="701"/>
      <c r="C138" s="701"/>
      <c r="E138" s="690"/>
      <c r="F138" s="37"/>
      <c r="G138" s="37"/>
    </row>
    <row r="139" spans="1:11" s="322" customFormat="1" ht="15.75" customHeight="1">
      <c r="A139" s="688"/>
      <c r="B139" s="701"/>
      <c r="C139" s="701"/>
      <c r="E139" s="690"/>
      <c r="F139" s="37"/>
      <c r="G139" s="37"/>
    </row>
    <row r="140" spans="1:11" s="322" customFormat="1" ht="55.5" customHeight="1">
      <c r="A140" s="688"/>
      <c r="B140" s="701"/>
      <c r="C140" s="701"/>
      <c r="E140" s="690"/>
      <c r="F140" s="37"/>
      <c r="G140" s="37"/>
    </row>
    <row r="141" spans="1:11" s="322" customFormat="1" ht="35.25" customHeight="1">
      <c r="A141" s="688"/>
      <c r="B141" s="701"/>
      <c r="C141" s="701"/>
      <c r="E141" s="690"/>
      <c r="F141" s="37"/>
      <c r="G141" s="37"/>
    </row>
    <row r="142" spans="1:11" s="322" customFormat="1">
      <c r="A142" s="688"/>
      <c r="B142" s="701"/>
      <c r="C142" s="701"/>
      <c r="E142" s="690"/>
      <c r="F142" s="37"/>
      <c r="G142" s="37"/>
    </row>
    <row r="143" spans="1:11" s="322" customFormat="1">
      <c r="A143" s="688"/>
      <c r="B143" s="689"/>
      <c r="C143" s="689"/>
      <c r="E143" s="690"/>
      <c r="F143" s="37"/>
      <c r="G143" s="37"/>
    </row>
    <row r="144" spans="1:11" s="322" customFormat="1">
      <c r="A144" s="688"/>
      <c r="B144" s="689"/>
      <c r="C144" s="689"/>
      <c r="E144" s="690"/>
      <c r="F144" s="37"/>
      <c r="G144" s="37"/>
    </row>
    <row r="145" spans="1:7" s="322" customFormat="1">
      <c r="A145" s="688"/>
      <c r="B145" s="689"/>
      <c r="C145" s="689"/>
      <c r="E145" s="690"/>
      <c r="F145" s="37"/>
      <c r="G145" s="37"/>
    </row>
    <row r="146" spans="1:7" s="322" customFormat="1">
      <c r="A146" s="688"/>
      <c r="B146" s="697"/>
      <c r="C146" s="697"/>
      <c r="E146" s="690"/>
      <c r="F146" s="37"/>
      <c r="G146" s="37"/>
    </row>
    <row r="147" spans="1:7" s="700" customFormat="1">
      <c r="A147" s="698"/>
      <c r="B147" s="697"/>
      <c r="C147" s="697"/>
      <c r="E147" s="699"/>
      <c r="F147" s="160"/>
      <c r="G147" s="160"/>
    </row>
    <row r="148" spans="1:7" s="322" customFormat="1">
      <c r="A148" s="688"/>
      <c r="B148" s="697"/>
      <c r="C148" s="697"/>
      <c r="E148" s="690"/>
      <c r="F148" s="37"/>
      <c r="G148" s="37"/>
    </row>
    <row r="149" spans="1:7" s="322" customFormat="1">
      <c r="A149" s="688"/>
      <c r="B149" s="701"/>
      <c r="C149" s="701"/>
      <c r="E149" s="690"/>
      <c r="F149" s="37"/>
      <c r="G149" s="37"/>
    </row>
    <row r="150" spans="1:7" s="322" customFormat="1">
      <c r="A150" s="688"/>
      <c r="B150" s="701"/>
      <c r="C150" s="701"/>
      <c r="E150" s="690"/>
      <c r="F150" s="37"/>
      <c r="G150" s="37"/>
    </row>
    <row r="151" spans="1:7" s="322" customFormat="1">
      <c r="A151" s="688"/>
      <c r="B151" s="701"/>
      <c r="C151" s="701"/>
      <c r="E151" s="690"/>
      <c r="F151" s="37"/>
      <c r="G151" s="37"/>
    </row>
    <row r="152" spans="1:7" s="322" customFormat="1">
      <c r="A152" s="688"/>
      <c r="B152" s="701"/>
      <c r="C152" s="701"/>
      <c r="E152" s="690"/>
      <c r="F152" s="37"/>
      <c r="G152" s="37"/>
    </row>
    <row r="153" spans="1:7" s="322" customFormat="1">
      <c r="A153" s="688"/>
      <c r="B153" s="701"/>
      <c r="C153" s="701"/>
      <c r="E153" s="690"/>
      <c r="F153" s="37"/>
      <c r="G153" s="37"/>
    </row>
    <row r="154" spans="1:7" s="322" customFormat="1">
      <c r="A154" s="688"/>
      <c r="B154" s="701"/>
      <c r="C154" s="701"/>
      <c r="E154" s="690"/>
      <c r="F154" s="37"/>
      <c r="G154" s="37"/>
    </row>
    <row r="155" spans="1:7" s="322" customFormat="1">
      <c r="A155" s="688"/>
      <c r="B155" s="697"/>
      <c r="C155" s="697"/>
      <c r="E155" s="690"/>
      <c r="F155" s="37"/>
      <c r="G155" s="37"/>
    </row>
    <row r="156" spans="1:7" s="322" customFormat="1" ht="155.25" customHeight="1">
      <c r="A156" s="688"/>
      <c r="B156" s="701"/>
      <c r="C156" s="701"/>
      <c r="D156" s="776"/>
      <c r="E156" s="690"/>
      <c r="F156" s="37"/>
      <c r="G156" s="37"/>
    </row>
    <row r="157" spans="1:7" s="322" customFormat="1">
      <c r="A157" s="688"/>
      <c r="B157" s="641"/>
      <c r="C157" s="641"/>
      <c r="E157" s="690"/>
      <c r="F157" s="37"/>
      <c r="G157" s="37"/>
    </row>
    <row r="158" spans="1:7" s="322" customFormat="1">
      <c r="A158" s="688"/>
      <c r="B158" s="641"/>
      <c r="C158" s="641"/>
      <c r="E158" s="690"/>
      <c r="F158" s="37"/>
      <c r="G158" s="37"/>
    </row>
    <row r="159" spans="1:7" s="322" customFormat="1">
      <c r="A159" s="688"/>
      <c r="B159" s="641"/>
      <c r="C159" s="641"/>
      <c r="E159" s="690"/>
      <c r="F159" s="37"/>
      <c r="G159" s="37"/>
    </row>
    <row r="160" spans="1:7" s="322" customFormat="1">
      <c r="A160" s="688"/>
      <c r="B160" s="641"/>
      <c r="C160" s="641"/>
      <c r="E160" s="690"/>
      <c r="F160" s="37"/>
      <c r="G160" s="37"/>
    </row>
    <row r="161" spans="1:10" s="322" customFormat="1">
      <c r="A161" s="688"/>
      <c r="B161" s="641"/>
      <c r="C161" s="641"/>
      <c r="E161" s="690"/>
      <c r="F161" s="37"/>
      <c r="G161" s="37"/>
    </row>
    <row r="162" spans="1:10" s="322" customFormat="1">
      <c r="A162" s="688"/>
      <c r="B162" s="641"/>
      <c r="C162" s="641"/>
      <c r="D162" s="689"/>
      <c r="E162" s="703"/>
      <c r="F162" s="37"/>
      <c r="G162" s="37"/>
    </row>
    <row r="163" spans="1:10" s="322" customFormat="1">
      <c r="A163" s="688"/>
      <c r="B163" s="701"/>
      <c r="C163" s="701"/>
      <c r="E163" s="690"/>
      <c r="F163" s="636"/>
      <c r="G163" s="37"/>
    </row>
    <row r="164" spans="1:10" s="322" customFormat="1" ht="96.75" customHeight="1">
      <c r="A164" s="688"/>
      <c r="B164" s="701"/>
      <c r="C164" s="701"/>
      <c r="E164" s="690"/>
      <c r="F164" s="37"/>
      <c r="G164" s="37"/>
    </row>
    <row r="165" spans="1:10" s="322" customFormat="1" ht="119.25" customHeight="1">
      <c r="A165" s="688"/>
      <c r="B165" s="701"/>
      <c r="C165" s="701"/>
      <c r="E165" s="690"/>
      <c r="F165" s="37"/>
      <c r="G165" s="37"/>
    </row>
    <row r="166" spans="1:10" s="322" customFormat="1" ht="42" customHeight="1">
      <c r="A166" s="688"/>
      <c r="B166" s="701"/>
      <c r="C166" s="701"/>
      <c r="E166" s="690"/>
      <c r="F166" s="37"/>
      <c r="G166" s="37"/>
    </row>
    <row r="167" spans="1:10" s="322" customFormat="1" ht="79.5" customHeight="1">
      <c r="A167" s="688"/>
      <c r="B167" s="701"/>
      <c r="C167" s="701"/>
      <c r="E167" s="690"/>
      <c r="F167" s="37"/>
      <c r="G167" s="37"/>
    </row>
    <row r="168" spans="1:10" s="322" customFormat="1" ht="48" customHeight="1">
      <c r="A168" s="688"/>
      <c r="B168" s="302"/>
      <c r="C168" s="302"/>
      <c r="E168" s="690"/>
      <c r="F168" s="37"/>
      <c r="G168" s="37"/>
    </row>
    <row r="169" spans="1:10" s="322" customFormat="1" ht="22.5" customHeight="1">
      <c r="A169" s="688"/>
      <c r="B169" s="689"/>
      <c r="C169" s="689"/>
      <c r="D169" s="689"/>
      <c r="E169" s="703"/>
      <c r="F169" s="37"/>
      <c r="G169" s="37"/>
    </row>
    <row r="170" spans="1:10" s="322" customFormat="1" ht="48" customHeight="1">
      <c r="A170" s="688"/>
      <c r="B170" s="302"/>
      <c r="C170" s="302"/>
      <c r="E170" s="690"/>
      <c r="F170" s="37"/>
      <c r="G170" s="37"/>
    </row>
    <row r="171" spans="1:10" s="322" customFormat="1" ht="63" customHeight="1">
      <c r="A171" s="688"/>
      <c r="B171" s="336"/>
      <c r="C171" s="336"/>
      <c r="E171" s="690"/>
      <c r="F171" s="37"/>
      <c r="G171" s="37"/>
    </row>
    <row r="172" spans="1:10" s="322" customFormat="1" ht="59.25" customHeight="1">
      <c r="A172" s="688"/>
      <c r="B172" s="336"/>
      <c r="C172" s="336"/>
      <c r="E172" s="690"/>
      <c r="F172" s="37"/>
      <c r="G172" s="37"/>
    </row>
    <row r="173" spans="1:10" s="322" customFormat="1" ht="137.25" customHeight="1">
      <c r="A173" s="688"/>
      <c r="B173" s="701"/>
      <c r="C173" s="701"/>
      <c r="E173" s="690"/>
      <c r="F173" s="745"/>
      <c r="G173" s="745"/>
    </row>
    <row r="174" spans="1:10" s="322" customFormat="1" ht="24.75" customHeight="1">
      <c r="A174" s="688"/>
      <c r="B174" s="701"/>
      <c r="C174" s="701"/>
      <c r="D174" s="689"/>
      <c r="E174" s="703"/>
      <c r="F174" s="745"/>
      <c r="G174" s="745"/>
      <c r="J174" s="702"/>
    </row>
    <row r="175" spans="1:10" s="322" customFormat="1" ht="156.75" customHeight="1">
      <c r="A175" s="688"/>
      <c r="B175" s="706"/>
      <c r="C175" s="706"/>
      <c r="E175" s="690"/>
      <c r="F175" s="745"/>
      <c r="G175" s="745"/>
    </row>
    <row r="176" spans="1:10" s="322" customFormat="1">
      <c r="A176" s="688"/>
      <c r="B176" s="707"/>
      <c r="C176" s="707"/>
      <c r="E176" s="690"/>
      <c r="F176" s="745"/>
      <c r="G176" s="745"/>
    </row>
    <row r="177" spans="1:7" s="322" customFormat="1">
      <c r="A177" s="688"/>
      <c r="B177" s="707"/>
      <c r="C177" s="707"/>
      <c r="E177" s="690"/>
      <c r="F177" s="745"/>
      <c r="G177" s="745"/>
    </row>
    <row r="178" spans="1:7" s="322" customFormat="1">
      <c r="A178" s="688"/>
      <c r="B178" s="707"/>
      <c r="C178" s="707"/>
      <c r="E178" s="690"/>
      <c r="F178" s="745"/>
      <c r="G178" s="745"/>
    </row>
    <row r="179" spans="1:7" s="322" customFormat="1">
      <c r="A179" s="688"/>
      <c r="B179" s="707"/>
      <c r="C179" s="707"/>
      <c r="E179" s="690"/>
      <c r="F179" s="745"/>
      <c r="G179" s="745"/>
    </row>
    <row r="180" spans="1:7" s="322" customFormat="1" ht="24" customHeight="1">
      <c r="A180" s="688"/>
      <c r="B180" s="707"/>
      <c r="C180" s="707"/>
      <c r="D180" s="689"/>
      <c r="E180" s="703"/>
      <c r="F180" s="745"/>
      <c r="G180" s="745"/>
    </row>
    <row r="181" spans="1:7" s="322" customFormat="1" ht="29.25" customHeight="1">
      <c r="A181" s="688"/>
      <c r="B181" s="707"/>
      <c r="C181" s="707"/>
      <c r="E181" s="690"/>
      <c r="F181" s="745"/>
      <c r="G181" s="745"/>
    </row>
    <row r="182" spans="1:7" s="322" customFormat="1" ht="102" customHeight="1">
      <c r="A182" s="688"/>
      <c r="B182" s="701"/>
      <c r="C182" s="701"/>
      <c r="E182" s="690"/>
      <c r="F182" s="745"/>
      <c r="G182" s="745"/>
    </row>
    <row r="183" spans="1:7" s="322" customFormat="1">
      <c r="A183" s="688"/>
      <c r="B183" s="707"/>
      <c r="C183" s="707"/>
      <c r="E183" s="690"/>
      <c r="F183" s="745"/>
      <c r="G183" s="745"/>
    </row>
    <row r="184" spans="1:7" s="322" customFormat="1">
      <c r="A184" s="688"/>
      <c r="B184" s="707"/>
      <c r="C184" s="707"/>
      <c r="E184" s="690"/>
      <c r="F184" s="745"/>
      <c r="G184" s="745"/>
    </row>
    <row r="185" spans="1:7" s="322" customFormat="1">
      <c r="A185" s="688"/>
      <c r="B185" s="707"/>
      <c r="C185" s="707"/>
      <c r="E185" s="690"/>
      <c r="F185" s="745"/>
      <c r="G185" s="745"/>
    </row>
    <row r="186" spans="1:7" s="322" customFormat="1">
      <c r="A186" s="688"/>
      <c r="B186" s="707"/>
      <c r="C186" s="707"/>
      <c r="E186" s="690"/>
      <c r="F186" s="745"/>
      <c r="G186" s="745"/>
    </row>
    <row r="187" spans="1:7" s="322" customFormat="1" ht="24.75" customHeight="1">
      <c r="A187" s="688"/>
      <c r="B187" s="707"/>
      <c r="C187" s="707"/>
      <c r="D187" s="689"/>
      <c r="E187" s="703"/>
      <c r="F187" s="745"/>
      <c r="G187" s="745"/>
    </row>
    <row r="188" spans="1:7" s="322" customFormat="1" ht="55.5" customHeight="1">
      <c r="A188" s="688"/>
      <c r="B188" s="701"/>
      <c r="C188" s="701"/>
      <c r="E188" s="690"/>
      <c r="F188" s="745"/>
      <c r="G188" s="745"/>
    </row>
    <row r="189" spans="1:7" s="322" customFormat="1" ht="28.5" customHeight="1">
      <c r="A189" s="688"/>
      <c r="B189" s="701"/>
      <c r="C189" s="701"/>
      <c r="E189" s="690"/>
      <c r="F189" s="745"/>
      <c r="G189" s="745"/>
    </row>
    <row r="190" spans="1:7" s="322" customFormat="1" ht="43.5" customHeight="1">
      <c r="A190" s="688"/>
      <c r="B190" s="701"/>
      <c r="C190" s="701"/>
      <c r="D190" s="272"/>
      <c r="E190" s="690"/>
      <c r="F190" s="745"/>
      <c r="G190" s="745"/>
    </row>
    <row r="191" spans="1:7" s="322" customFormat="1">
      <c r="A191" s="688"/>
      <c r="B191" s="689"/>
      <c r="C191" s="689"/>
      <c r="E191" s="690"/>
      <c r="F191" s="745"/>
      <c r="G191" s="745"/>
    </row>
    <row r="192" spans="1:7" s="322" customFormat="1">
      <c r="A192" s="688"/>
      <c r="B192" s="302"/>
      <c r="C192" s="302"/>
      <c r="E192" s="690"/>
      <c r="F192" s="745"/>
      <c r="G192" s="745"/>
    </row>
    <row r="193" spans="1:7" s="322" customFormat="1">
      <c r="A193" s="688"/>
      <c r="B193" s="302"/>
      <c r="C193" s="302"/>
      <c r="E193" s="690"/>
      <c r="F193" s="745"/>
      <c r="G193" s="745"/>
    </row>
    <row r="194" spans="1:7" s="700" customFormat="1">
      <c r="A194" s="708"/>
      <c r="B194" s="697"/>
      <c r="C194" s="697"/>
      <c r="E194" s="699"/>
      <c r="F194" s="956"/>
      <c r="G194" s="956"/>
    </row>
    <row r="195" spans="1:7" s="322" customFormat="1">
      <c r="A195" s="688"/>
      <c r="B195" s="697"/>
      <c r="C195" s="697"/>
      <c r="E195" s="690"/>
      <c r="F195" s="745"/>
      <c r="G195" s="745"/>
    </row>
    <row r="196" spans="1:7" s="322" customFormat="1" ht="68.25" customHeight="1">
      <c r="A196" s="688"/>
      <c r="B196" s="701"/>
      <c r="C196" s="701"/>
      <c r="E196" s="690"/>
      <c r="F196" s="745"/>
      <c r="G196" s="745"/>
    </row>
    <row r="197" spans="1:7" s="322" customFormat="1" ht="21" customHeight="1">
      <c r="A197" s="688"/>
      <c r="B197" s="710"/>
      <c r="C197" s="710"/>
      <c r="E197" s="690"/>
      <c r="F197" s="745"/>
      <c r="G197" s="745"/>
    </row>
    <row r="198" spans="1:7" s="322" customFormat="1">
      <c r="A198" s="688"/>
      <c r="B198" s="710"/>
      <c r="C198" s="710"/>
      <c r="E198" s="690"/>
      <c r="F198" s="745"/>
      <c r="G198" s="745"/>
    </row>
    <row r="199" spans="1:7" s="322" customFormat="1">
      <c r="A199" s="688"/>
      <c r="B199" s="710"/>
      <c r="C199" s="710"/>
      <c r="E199" s="690"/>
      <c r="F199" s="745"/>
      <c r="G199" s="745"/>
    </row>
    <row r="200" spans="1:7" s="322" customFormat="1">
      <c r="A200" s="688"/>
      <c r="B200" s="710"/>
      <c r="C200" s="710"/>
      <c r="E200" s="690"/>
      <c r="F200" s="745"/>
      <c r="G200" s="745"/>
    </row>
    <row r="201" spans="1:7" s="322" customFormat="1">
      <c r="A201" s="688"/>
      <c r="B201" s="710"/>
      <c r="C201" s="710"/>
      <c r="E201" s="690"/>
      <c r="F201" s="745"/>
      <c r="G201" s="745"/>
    </row>
    <row r="202" spans="1:7" s="322" customFormat="1">
      <c r="A202" s="688"/>
      <c r="B202" s="710"/>
      <c r="C202" s="710"/>
      <c r="E202" s="690"/>
      <c r="F202" s="745"/>
      <c r="G202" s="745"/>
    </row>
    <row r="203" spans="1:7" s="322" customFormat="1">
      <c r="A203" s="688"/>
      <c r="B203" s="710"/>
      <c r="C203" s="710"/>
      <c r="E203" s="690"/>
      <c r="F203" s="745"/>
      <c r="G203" s="745"/>
    </row>
    <row r="204" spans="1:7" s="322" customFormat="1">
      <c r="A204" s="688"/>
      <c r="B204" s="710"/>
      <c r="C204" s="710"/>
      <c r="E204" s="690"/>
      <c r="F204" s="745"/>
      <c r="G204" s="745"/>
    </row>
    <row r="205" spans="1:7" s="322" customFormat="1" ht="21" customHeight="1">
      <c r="A205" s="688"/>
      <c r="B205" s="710"/>
      <c r="C205" s="710"/>
      <c r="E205" s="690"/>
      <c r="F205" s="745"/>
      <c r="G205" s="745"/>
    </row>
    <row r="206" spans="1:7" s="322" customFormat="1">
      <c r="A206" s="688"/>
      <c r="B206" s="710"/>
      <c r="C206" s="710"/>
      <c r="E206" s="690"/>
      <c r="F206" s="745"/>
      <c r="G206" s="745"/>
    </row>
    <row r="207" spans="1:7" s="322" customFormat="1">
      <c r="A207" s="688"/>
      <c r="B207" s="710"/>
      <c r="C207" s="710"/>
      <c r="E207" s="690"/>
      <c r="F207" s="745"/>
      <c r="G207" s="745"/>
    </row>
    <row r="208" spans="1:7" s="322" customFormat="1">
      <c r="A208" s="688"/>
      <c r="B208" s="710"/>
      <c r="C208" s="710"/>
      <c r="E208" s="690"/>
      <c r="F208" s="745"/>
      <c r="G208" s="745"/>
    </row>
    <row r="209" spans="1:7" s="322" customFormat="1">
      <c r="A209" s="688"/>
      <c r="B209" s="710"/>
      <c r="C209" s="710"/>
      <c r="E209" s="690"/>
      <c r="F209" s="745"/>
      <c r="G209" s="745"/>
    </row>
    <row r="210" spans="1:7" s="322" customFormat="1">
      <c r="A210" s="688"/>
      <c r="B210" s="710"/>
      <c r="C210" s="710"/>
      <c r="E210" s="690"/>
      <c r="F210" s="745"/>
      <c r="G210" s="745"/>
    </row>
    <row r="211" spans="1:7" s="322" customFormat="1">
      <c r="A211" s="688"/>
      <c r="B211" s="710"/>
      <c r="C211" s="710"/>
      <c r="E211" s="690"/>
      <c r="F211" s="745"/>
      <c r="G211" s="745"/>
    </row>
    <row r="212" spans="1:7" s="322" customFormat="1" ht="21" customHeight="1">
      <c r="A212" s="688"/>
      <c r="B212" s="710"/>
      <c r="C212" s="710"/>
      <c r="E212" s="690"/>
      <c r="F212" s="745"/>
      <c r="G212" s="745"/>
    </row>
    <row r="213" spans="1:7" s="322" customFormat="1">
      <c r="A213" s="688"/>
      <c r="B213" s="710"/>
      <c r="C213" s="710"/>
      <c r="E213" s="690"/>
      <c r="F213" s="745"/>
      <c r="G213" s="745"/>
    </row>
    <row r="214" spans="1:7" s="322" customFormat="1">
      <c r="A214" s="688"/>
      <c r="B214" s="710"/>
      <c r="C214" s="710"/>
      <c r="E214" s="690"/>
      <c r="F214" s="745"/>
      <c r="G214" s="745"/>
    </row>
    <row r="215" spans="1:7" s="322" customFormat="1">
      <c r="A215" s="688"/>
      <c r="B215" s="710"/>
      <c r="C215" s="710"/>
      <c r="E215" s="690"/>
      <c r="F215" s="745"/>
      <c r="G215" s="745"/>
    </row>
    <row r="216" spans="1:7" s="322" customFormat="1">
      <c r="A216" s="688"/>
      <c r="B216" s="710"/>
      <c r="C216" s="710"/>
      <c r="E216" s="690"/>
      <c r="F216" s="745"/>
      <c r="G216" s="745"/>
    </row>
    <row r="217" spans="1:7" s="322" customFormat="1">
      <c r="A217" s="688"/>
      <c r="B217" s="710"/>
      <c r="C217" s="710"/>
      <c r="E217" s="690"/>
      <c r="F217" s="745"/>
      <c r="G217" s="745"/>
    </row>
    <row r="218" spans="1:7" s="322" customFormat="1" ht="68.25" customHeight="1">
      <c r="A218" s="688"/>
      <c r="B218" s="710"/>
      <c r="C218" s="710"/>
      <c r="E218" s="690"/>
      <c r="F218" s="745"/>
      <c r="G218" s="745"/>
    </row>
    <row r="219" spans="1:7" s="322" customFormat="1" ht="21" customHeight="1">
      <c r="A219" s="688"/>
      <c r="B219" s="710"/>
      <c r="C219" s="710"/>
      <c r="E219" s="690"/>
      <c r="F219" s="745"/>
      <c r="G219" s="745"/>
    </row>
    <row r="220" spans="1:7" s="322" customFormat="1">
      <c r="A220" s="688"/>
      <c r="B220" s="701"/>
      <c r="C220" s="701"/>
      <c r="E220" s="690"/>
      <c r="F220" s="745"/>
      <c r="G220" s="745"/>
    </row>
    <row r="221" spans="1:7" s="322" customFormat="1">
      <c r="A221" s="688"/>
      <c r="B221" s="701"/>
      <c r="C221" s="701"/>
      <c r="E221" s="690"/>
      <c r="F221" s="745"/>
      <c r="G221" s="745"/>
    </row>
    <row r="222" spans="1:7" s="322" customFormat="1">
      <c r="A222" s="688"/>
      <c r="B222" s="710"/>
      <c r="C222" s="710"/>
      <c r="E222" s="690"/>
      <c r="F222" s="745"/>
      <c r="G222" s="745"/>
    </row>
    <row r="223" spans="1:7" s="322" customFormat="1">
      <c r="A223" s="688"/>
      <c r="B223" s="710"/>
      <c r="C223" s="710"/>
      <c r="E223" s="690"/>
      <c r="F223" s="745"/>
      <c r="G223" s="745"/>
    </row>
    <row r="224" spans="1:7" s="322" customFormat="1">
      <c r="A224" s="688"/>
      <c r="B224" s="710"/>
      <c r="C224" s="710"/>
      <c r="E224" s="690"/>
      <c r="F224" s="745"/>
      <c r="G224" s="745"/>
    </row>
    <row r="225" spans="1:7" s="322" customFormat="1">
      <c r="A225" s="688"/>
      <c r="B225" s="710"/>
      <c r="C225" s="710"/>
      <c r="E225" s="690"/>
      <c r="F225" s="745"/>
      <c r="G225" s="745"/>
    </row>
    <row r="226" spans="1:7" s="322" customFormat="1" ht="30.75" customHeight="1">
      <c r="A226" s="688"/>
      <c r="B226" s="701"/>
      <c r="C226" s="701"/>
      <c r="E226" s="690"/>
      <c r="F226" s="745"/>
      <c r="G226" s="745"/>
    </row>
    <row r="227" spans="1:7" s="322" customFormat="1" ht="81" customHeight="1">
      <c r="A227" s="688"/>
      <c r="B227" s="701"/>
      <c r="C227" s="701"/>
      <c r="E227" s="690"/>
      <c r="F227" s="745"/>
      <c r="G227" s="745"/>
    </row>
    <row r="228" spans="1:7" s="322" customFormat="1" ht="30.75" customHeight="1">
      <c r="A228" s="688"/>
      <c r="B228" s="701"/>
      <c r="C228" s="701"/>
      <c r="E228" s="690"/>
      <c r="F228" s="745"/>
      <c r="G228" s="745"/>
    </row>
    <row r="229" spans="1:7" s="322" customFormat="1" ht="30.75" customHeight="1">
      <c r="A229" s="688"/>
      <c r="B229" s="701"/>
      <c r="C229" s="701"/>
      <c r="E229" s="690"/>
      <c r="F229" s="745"/>
      <c r="G229" s="745"/>
    </row>
    <row r="230" spans="1:7" s="322" customFormat="1" ht="67.5" customHeight="1">
      <c r="A230" s="688"/>
      <c r="B230" s="701"/>
      <c r="C230" s="701"/>
      <c r="E230" s="690"/>
      <c r="F230" s="745"/>
      <c r="G230" s="745"/>
    </row>
    <row r="231" spans="1:7" s="322" customFormat="1" ht="30.75" customHeight="1">
      <c r="A231" s="688"/>
      <c r="B231" s="701"/>
      <c r="C231" s="701"/>
      <c r="E231" s="690"/>
      <c r="F231" s="745"/>
      <c r="G231" s="745"/>
    </row>
    <row r="232" spans="1:7" s="322" customFormat="1" ht="92.25" customHeight="1">
      <c r="A232" s="688"/>
      <c r="B232" s="701"/>
      <c r="C232" s="701"/>
      <c r="E232" s="690"/>
      <c r="F232" s="745"/>
      <c r="G232" s="745"/>
    </row>
    <row r="233" spans="1:7" s="322" customFormat="1">
      <c r="A233" s="688"/>
      <c r="B233" s="689"/>
      <c r="C233" s="689"/>
      <c r="E233" s="690"/>
      <c r="F233" s="745"/>
      <c r="G233" s="745"/>
    </row>
    <row r="234" spans="1:7" s="322" customFormat="1">
      <c r="A234" s="688"/>
      <c r="B234" s="689"/>
      <c r="C234" s="689"/>
      <c r="E234" s="690"/>
      <c r="F234" s="745"/>
      <c r="G234" s="745"/>
    </row>
    <row r="235" spans="1:7" s="322" customFormat="1">
      <c r="A235" s="688"/>
      <c r="B235" s="689"/>
      <c r="C235" s="689"/>
      <c r="E235" s="690"/>
      <c r="F235" s="745"/>
      <c r="G235" s="745"/>
    </row>
    <row r="236" spans="1:7" s="322" customFormat="1">
      <c r="A236" s="688"/>
      <c r="B236" s="689"/>
      <c r="C236" s="689"/>
      <c r="E236" s="690"/>
      <c r="F236" s="745"/>
      <c r="G236" s="745"/>
    </row>
    <row r="237" spans="1:7" s="322" customFormat="1">
      <c r="A237" s="688"/>
      <c r="B237" s="689"/>
      <c r="C237" s="689"/>
      <c r="E237" s="690"/>
      <c r="F237" s="627"/>
      <c r="G237" s="745"/>
    </row>
    <row r="238" spans="1:7" s="322" customFormat="1" ht="68.25" customHeight="1">
      <c r="A238" s="688"/>
      <c r="B238" s="701"/>
      <c r="C238" s="701"/>
      <c r="E238" s="690"/>
      <c r="F238" s="745"/>
      <c r="G238" s="745"/>
    </row>
    <row r="239" spans="1:7" s="322" customFormat="1" ht="21.75" customHeight="1">
      <c r="A239" s="688"/>
      <c r="B239" s="689"/>
      <c r="C239" s="689"/>
      <c r="D239" s="689"/>
      <c r="E239" s="703"/>
      <c r="F239" s="745"/>
      <c r="G239" s="745"/>
    </row>
    <row r="240" spans="1:7" s="322" customFormat="1" ht="30.75" customHeight="1">
      <c r="A240" s="688"/>
      <c r="B240" s="701"/>
      <c r="C240" s="701"/>
      <c r="E240" s="690"/>
      <c r="F240" s="745"/>
      <c r="G240" s="745"/>
    </row>
    <row r="241" spans="1:7" s="322" customFormat="1" ht="70.5" customHeight="1">
      <c r="A241" s="688"/>
      <c r="B241" s="701"/>
      <c r="C241" s="701"/>
      <c r="E241" s="690"/>
      <c r="F241" s="745"/>
      <c r="G241" s="745"/>
    </row>
    <row r="242" spans="1:7" s="322" customFormat="1" ht="31.5" customHeight="1">
      <c r="A242" s="688"/>
      <c r="B242" s="701"/>
      <c r="C242" s="701"/>
      <c r="E242" s="690"/>
      <c r="F242" s="745"/>
      <c r="G242" s="745"/>
    </row>
    <row r="243" spans="1:7" s="322" customFormat="1" ht="14.25" customHeight="1">
      <c r="A243" s="688"/>
      <c r="B243" s="689"/>
      <c r="C243" s="689"/>
      <c r="E243" s="690"/>
      <c r="F243" s="745"/>
      <c r="G243" s="745"/>
    </row>
    <row r="244" spans="1:7" s="322" customFormat="1">
      <c r="A244" s="688"/>
      <c r="B244" s="302"/>
      <c r="C244" s="302"/>
      <c r="E244" s="690"/>
      <c r="F244" s="745"/>
      <c r="G244" s="745"/>
    </row>
    <row r="245" spans="1:7" s="322" customFormat="1">
      <c r="A245" s="688"/>
      <c r="B245" s="302"/>
      <c r="C245" s="302"/>
      <c r="E245" s="690"/>
      <c r="F245" s="745"/>
      <c r="G245" s="745"/>
    </row>
    <row r="246" spans="1:7" s="322" customFormat="1">
      <c r="A246" s="688"/>
      <c r="B246" s="302"/>
      <c r="C246" s="302"/>
      <c r="E246" s="690"/>
      <c r="F246" s="745"/>
      <c r="G246" s="745"/>
    </row>
    <row r="247" spans="1:7" s="700" customFormat="1">
      <c r="A247" s="708"/>
      <c r="B247" s="697"/>
      <c r="C247" s="697"/>
      <c r="E247" s="699"/>
      <c r="F247" s="956"/>
      <c r="G247" s="956"/>
    </row>
    <row r="248" spans="1:7" s="700" customFormat="1">
      <c r="A248" s="708"/>
      <c r="B248" s="697"/>
      <c r="C248" s="697"/>
      <c r="E248" s="699"/>
      <c r="F248" s="956"/>
      <c r="G248" s="956"/>
    </row>
    <row r="249" spans="1:7" s="700" customFormat="1">
      <c r="A249" s="708"/>
      <c r="B249" s="697"/>
      <c r="C249" s="697"/>
      <c r="E249" s="699"/>
      <c r="F249" s="956"/>
      <c r="G249" s="956"/>
    </row>
    <row r="250" spans="1:7" s="700" customFormat="1">
      <c r="A250" s="688"/>
      <c r="B250" s="336"/>
      <c r="C250" s="336"/>
      <c r="D250" s="322"/>
      <c r="E250" s="690"/>
      <c r="F250" s="745"/>
      <c r="G250" s="745"/>
    </row>
    <row r="251" spans="1:7" s="700" customFormat="1">
      <c r="A251" s="708"/>
      <c r="B251" s="701"/>
      <c r="C251" s="701"/>
      <c r="D251" s="322"/>
      <c r="E251" s="690"/>
      <c r="F251" s="745"/>
      <c r="G251" s="745"/>
    </row>
    <row r="252" spans="1:7" s="700" customFormat="1" ht="83.25" customHeight="1">
      <c r="A252" s="708"/>
      <c r="B252" s="701"/>
      <c r="C252" s="701"/>
      <c r="D252" s="322"/>
      <c r="E252" s="690"/>
      <c r="F252" s="745"/>
      <c r="G252" s="745"/>
    </row>
    <row r="253" spans="1:7" s="700" customFormat="1">
      <c r="A253" s="708"/>
      <c r="B253" s="701"/>
      <c r="C253" s="701"/>
      <c r="D253" s="322"/>
      <c r="E253" s="690"/>
      <c r="F253" s="745"/>
      <c r="G253" s="745"/>
    </row>
    <row r="254" spans="1:7" s="700" customFormat="1">
      <c r="A254" s="708"/>
      <c r="B254" s="701"/>
      <c r="C254" s="701"/>
      <c r="D254" s="322"/>
      <c r="E254" s="690"/>
      <c r="F254" s="745"/>
      <c r="G254" s="745"/>
    </row>
    <row r="255" spans="1:7" s="700" customFormat="1" ht="32.25" customHeight="1">
      <c r="A255" s="708"/>
      <c r="B255" s="336"/>
      <c r="C255" s="336"/>
      <c r="D255" s="322"/>
      <c r="E255" s="690"/>
      <c r="F255" s="745"/>
      <c r="G255" s="745"/>
    </row>
    <row r="256" spans="1:7" s="700" customFormat="1">
      <c r="A256" s="708"/>
      <c r="B256" s="336"/>
      <c r="C256" s="336"/>
      <c r="D256" s="322"/>
      <c r="E256" s="690"/>
      <c r="F256" s="745"/>
      <c r="G256" s="745"/>
    </row>
    <row r="257" spans="1:7" s="700" customFormat="1">
      <c r="A257" s="708"/>
      <c r="B257" s="701"/>
      <c r="C257" s="701"/>
      <c r="D257" s="322"/>
      <c r="E257" s="690"/>
      <c r="F257" s="745"/>
      <c r="G257" s="745"/>
    </row>
    <row r="258" spans="1:7" s="700" customFormat="1" ht="12" customHeight="1">
      <c r="A258" s="708"/>
      <c r="B258" s="701"/>
      <c r="C258" s="701"/>
      <c r="D258" s="322"/>
      <c r="E258" s="690"/>
      <c r="F258" s="745"/>
      <c r="G258" s="745"/>
    </row>
    <row r="259" spans="1:7" s="700" customFormat="1" ht="12" customHeight="1">
      <c r="A259" s="708"/>
      <c r="B259" s="701"/>
      <c r="C259" s="701"/>
      <c r="D259" s="322"/>
      <c r="E259" s="690"/>
      <c r="F259" s="745"/>
      <c r="G259" s="745"/>
    </row>
    <row r="260" spans="1:7" s="700" customFormat="1" ht="105" customHeight="1">
      <c r="A260" s="688"/>
      <c r="B260" s="336"/>
      <c r="C260" s="336"/>
      <c r="D260" s="322"/>
      <c r="E260" s="690"/>
      <c r="F260" s="745"/>
      <c r="G260" s="745"/>
    </row>
    <row r="261" spans="1:7" s="322" customFormat="1">
      <c r="A261" s="688"/>
      <c r="B261" s="701"/>
      <c r="C261" s="701"/>
      <c r="E261" s="690"/>
      <c r="F261" s="745"/>
      <c r="G261" s="745"/>
    </row>
    <row r="262" spans="1:7" s="322" customFormat="1">
      <c r="A262" s="688"/>
      <c r="B262" s="701"/>
      <c r="C262" s="701"/>
      <c r="E262" s="690"/>
      <c r="F262" s="745"/>
      <c r="G262" s="745"/>
    </row>
    <row r="263" spans="1:7" s="322" customFormat="1">
      <c r="A263" s="688"/>
      <c r="B263" s="701"/>
      <c r="C263" s="701"/>
      <c r="E263" s="690"/>
      <c r="F263" s="745"/>
      <c r="G263" s="745"/>
    </row>
    <row r="264" spans="1:7" s="322" customFormat="1" ht="51.75" customHeight="1">
      <c r="A264" s="688"/>
      <c r="B264" s="707"/>
      <c r="C264" s="707"/>
      <c r="E264" s="690"/>
      <c r="F264" s="745"/>
      <c r="G264" s="745"/>
    </row>
    <row r="265" spans="1:7" s="322" customFormat="1" ht="51.75" customHeight="1">
      <c r="A265" s="688"/>
      <c r="B265" s="707"/>
      <c r="C265" s="707"/>
      <c r="E265" s="690"/>
      <c r="F265" s="745"/>
      <c r="G265" s="745"/>
    </row>
    <row r="266" spans="1:7" s="322" customFormat="1" ht="18.75" customHeight="1">
      <c r="A266" s="688"/>
      <c r="B266" s="707"/>
      <c r="C266" s="707"/>
      <c r="E266" s="690"/>
      <c r="F266" s="745"/>
      <c r="G266" s="745"/>
    </row>
    <row r="267" spans="1:7" s="322" customFormat="1" ht="34.5" customHeight="1">
      <c r="A267" s="688"/>
      <c r="B267" s="707"/>
      <c r="C267" s="707"/>
      <c r="E267" s="690"/>
      <c r="F267" s="745"/>
      <c r="G267" s="745"/>
    </row>
    <row r="268" spans="1:7" s="322" customFormat="1" ht="45" customHeight="1">
      <c r="A268" s="688"/>
      <c r="B268" s="707"/>
      <c r="C268" s="707"/>
      <c r="E268" s="690"/>
      <c r="F268" s="745"/>
      <c r="G268" s="745"/>
    </row>
    <row r="269" spans="1:7" s="322" customFormat="1" ht="75.75" customHeight="1">
      <c r="A269" s="688"/>
      <c r="B269" s="707"/>
      <c r="C269" s="707"/>
      <c r="E269" s="690"/>
      <c r="F269" s="745"/>
      <c r="G269" s="745"/>
    </row>
    <row r="270" spans="1:7" s="322" customFormat="1" ht="84" customHeight="1">
      <c r="A270" s="688"/>
      <c r="B270" s="707"/>
      <c r="C270" s="707"/>
      <c r="E270" s="690"/>
      <c r="F270" s="745"/>
      <c r="G270" s="745"/>
    </row>
    <row r="271" spans="1:7" s="322" customFormat="1" ht="66.75" customHeight="1">
      <c r="A271" s="688"/>
      <c r="B271" s="707"/>
      <c r="C271" s="707"/>
      <c r="E271" s="690"/>
      <c r="F271" s="745"/>
      <c r="G271" s="745"/>
    </row>
    <row r="272" spans="1:7" s="322" customFormat="1" ht="92.25" customHeight="1">
      <c r="A272" s="688"/>
      <c r="B272" s="707"/>
      <c r="C272" s="707"/>
      <c r="E272" s="690"/>
      <c r="F272" s="745"/>
      <c r="G272" s="745"/>
    </row>
    <row r="273" spans="1:7" s="322" customFormat="1" ht="23.25" customHeight="1">
      <c r="A273" s="688"/>
      <c r="B273" s="707"/>
      <c r="C273" s="707"/>
      <c r="E273" s="690"/>
      <c r="F273" s="745"/>
      <c r="G273" s="745"/>
    </row>
    <row r="274" spans="1:7" s="322" customFormat="1" ht="20.25" customHeight="1">
      <c r="A274" s="688"/>
      <c r="B274" s="707"/>
      <c r="C274" s="707"/>
      <c r="E274" s="690"/>
      <c r="F274" s="745"/>
      <c r="G274" s="745"/>
    </row>
    <row r="275" spans="1:7" s="322" customFormat="1" ht="18" customHeight="1">
      <c r="A275" s="688"/>
      <c r="B275" s="707"/>
      <c r="C275" s="707"/>
      <c r="E275" s="690"/>
      <c r="F275" s="745"/>
      <c r="G275" s="745"/>
    </row>
    <row r="276" spans="1:7" s="322" customFormat="1" ht="18.75" customHeight="1">
      <c r="A276" s="688"/>
      <c r="B276" s="707"/>
      <c r="C276" s="707"/>
      <c r="E276" s="690"/>
      <c r="F276" s="745"/>
      <c r="G276" s="745"/>
    </row>
    <row r="277" spans="1:7" s="322" customFormat="1" ht="20.25" customHeight="1">
      <c r="A277" s="688"/>
      <c r="B277" s="707"/>
      <c r="C277" s="707"/>
      <c r="E277" s="690"/>
      <c r="F277" s="745"/>
      <c r="G277" s="745"/>
    </row>
    <row r="278" spans="1:7" s="322" customFormat="1" ht="71.25" customHeight="1">
      <c r="A278" s="688"/>
      <c r="B278" s="707"/>
      <c r="C278" s="707"/>
      <c r="E278" s="690"/>
      <c r="F278" s="745"/>
      <c r="G278" s="745"/>
    </row>
    <row r="279" spans="1:7" s="322" customFormat="1" ht="32.25" customHeight="1">
      <c r="A279" s="688"/>
      <c r="B279" s="701"/>
      <c r="C279" s="701"/>
      <c r="E279" s="690"/>
      <c r="F279" s="745"/>
      <c r="G279" s="745"/>
    </row>
    <row r="280" spans="1:7" s="322" customFormat="1" ht="32.25" customHeight="1">
      <c r="A280" s="688"/>
      <c r="B280" s="701"/>
      <c r="C280" s="701"/>
      <c r="E280" s="690"/>
      <c r="F280" s="745"/>
      <c r="G280" s="745"/>
    </row>
    <row r="281" spans="1:7" s="322" customFormat="1">
      <c r="A281" s="688"/>
      <c r="B281" s="701"/>
      <c r="C281" s="701"/>
      <c r="E281" s="690"/>
      <c r="F281" s="745"/>
      <c r="G281" s="745"/>
    </row>
    <row r="282" spans="1:7" s="322" customFormat="1" ht="85.5" customHeight="1">
      <c r="A282" s="688"/>
      <c r="B282" s="701"/>
      <c r="C282" s="701"/>
      <c r="E282" s="690"/>
      <c r="F282" s="745"/>
      <c r="G282" s="745"/>
    </row>
    <row r="283" spans="1:7" s="322" customFormat="1">
      <c r="A283" s="688"/>
      <c r="B283" s="701"/>
      <c r="C283" s="701"/>
      <c r="E283" s="690"/>
      <c r="F283" s="745"/>
      <c r="G283" s="745"/>
    </row>
    <row r="284" spans="1:7" s="322" customFormat="1">
      <c r="A284" s="688"/>
      <c r="B284" s="701"/>
      <c r="C284" s="701"/>
      <c r="E284" s="690"/>
      <c r="F284" s="745"/>
      <c r="G284" s="745"/>
    </row>
    <row r="285" spans="1:7" s="322" customFormat="1">
      <c r="A285" s="688"/>
      <c r="B285" s="701"/>
      <c r="C285" s="701"/>
      <c r="E285" s="690"/>
      <c r="F285" s="745"/>
      <c r="G285" s="745"/>
    </row>
    <row r="286" spans="1:7" s="322" customFormat="1">
      <c r="A286" s="698"/>
      <c r="B286" s="711"/>
      <c r="C286" s="711"/>
      <c r="E286" s="690"/>
      <c r="F286" s="745"/>
      <c r="G286" s="745"/>
    </row>
    <row r="287" spans="1:7" s="322" customFormat="1">
      <c r="A287" s="698"/>
      <c r="B287" s="711"/>
      <c r="C287" s="711"/>
      <c r="E287" s="690"/>
      <c r="F287" s="745"/>
      <c r="G287" s="745"/>
    </row>
    <row r="288" spans="1:7">
      <c r="A288" s="688"/>
      <c r="B288" s="701"/>
      <c r="C288" s="701"/>
      <c r="D288" s="322"/>
      <c r="E288" s="690"/>
      <c r="F288" s="745"/>
      <c r="G288" s="745"/>
    </row>
    <row r="289" spans="1:7" s="353" customFormat="1" ht="218.25" customHeight="1">
      <c r="A289" s="688"/>
      <c r="B289" s="701"/>
      <c r="C289" s="701"/>
      <c r="D289" s="322"/>
      <c r="E289" s="690"/>
      <c r="F289" s="745"/>
      <c r="G289" s="745"/>
    </row>
    <row r="290" spans="1:7" s="353" customFormat="1" ht="408.4" customHeight="1">
      <c r="A290" s="688"/>
      <c r="B290" s="701"/>
      <c r="C290" s="701"/>
      <c r="D290" s="322"/>
      <c r="E290" s="690"/>
      <c r="F290" s="745"/>
      <c r="G290" s="745"/>
    </row>
    <row r="291" spans="1:7" s="353" customFormat="1" ht="292.14999999999998" customHeight="1">
      <c r="A291" s="688"/>
      <c r="B291" s="701"/>
      <c r="C291" s="701"/>
      <c r="D291" s="322"/>
      <c r="E291" s="690"/>
      <c r="F291" s="745"/>
      <c r="G291" s="745"/>
    </row>
    <row r="292" spans="1:7" s="353" customFormat="1">
      <c r="A292" s="688"/>
      <c r="B292" s="701"/>
      <c r="C292" s="701"/>
      <c r="D292" s="322"/>
      <c r="E292" s="690"/>
      <c r="F292" s="745"/>
      <c r="G292" s="745"/>
    </row>
    <row r="293" spans="1:7" s="353" customFormat="1">
      <c r="A293" s="688"/>
      <c r="B293" s="701"/>
      <c r="C293" s="701"/>
      <c r="D293" s="322"/>
      <c r="E293" s="690"/>
      <c r="F293" s="745"/>
      <c r="G293" s="745"/>
    </row>
    <row r="294" spans="1:7" s="353" customFormat="1">
      <c r="A294" s="688"/>
      <c r="B294" s="701"/>
      <c r="C294" s="701"/>
      <c r="D294" s="322"/>
      <c r="E294" s="690"/>
      <c r="F294" s="745"/>
      <c r="G294" s="745"/>
    </row>
    <row r="295" spans="1:7" s="353" customFormat="1" ht="39.4" customHeight="1">
      <c r="A295" s="688"/>
      <c r="B295" s="701"/>
      <c r="C295" s="701"/>
      <c r="D295" s="322"/>
      <c r="E295" s="690"/>
      <c r="F295" s="745"/>
      <c r="G295" s="745"/>
    </row>
    <row r="296" spans="1:7" s="353" customFormat="1" ht="41.65" customHeight="1">
      <c r="A296" s="688"/>
      <c r="B296" s="701"/>
      <c r="C296" s="701"/>
      <c r="D296" s="322"/>
      <c r="E296" s="690"/>
      <c r="F296" s="745"/>
      <c r="G296" s="745"/>
    </row>
    <row r="297" spans="1:7" s="353" customFormat="1" ht="41.65" customHeight="1">
      <c r="A297" s="688"/>
      <c r="B297" s="701"/>
      <c r="C297" s="701"/>
      <c r="D297" s="322"/>
      <c r="E297" s="690"/>
      <c r="F297" s="745"/>
      <c r="G297" s="745"/>
    </row>
    <row r="298" spans="1:7" s="353" customFormat="1" ht="101.65" customHeight="1">
      <c r="A298" s="688"/>
      <c r="B298" s="701"/>
      <c r="C298" s="701"/>
      <c r="D298" s="322"/>
      <c r="E298" s="690"/>
      <c r="F298" s="745"/>
      <c r="G298" s="745"/>
    </row>
    <row r="299" spans="1:7" s="353" customFormat="1" ht="250.9" customHeight="1">
      <c r="A299" s="688"/>
      <c r="B299" s="701"/>
      <c r="C299" s="701"/>
      <c r="D299" s="322"/>
      <c r="E299" s="690"/>
      <c r="F299" s="745"/>
      <c r="G299" s="745"/>
    </row>
    <row r="300" spans="1:7" s="353" customFormat="1">
      <c r="A300" s="688"/>
      <c r="B300" s="701"/>
      <c r="C300" s="701"/>
      <c r="D300" s="322"/>
      <c r="E300" s="690"/>
      <c r="F300" s="745"/>
      <c r="G300" s="745"/>
    </row>
    <row r="301" spans="1:7" s="353" customFormat="1" ht="133.9" customHeight="1">
      <c r="A301" s="688"/>
      <c r="B301" s="336"/>
      <c r="C301" s="336"/>
      <c r="D301" s="322"/>
      <c r="E301" s="690"/>
      <c r="F301" s="745"/>
      <c r="G301" s="745"/>
    </row>
    <row r="302" spans="1:7" s="353" customFormat="1" ht="133.9" customHeight="1">
      <c r="A302" s="688"/>
      <c r="B302" s="336"/>
      <c r="C302" s="336"/>
      <c r="D302" s="322"/>
      <c r="E302" s="690"/>
      <c r="F302" s="745"/>
      <c r="G302" s="745"/>
    </row>
    <row r="303" spans="1:7" s="353" customFormat="1" ht="234.75" customHeight="1">
      <c r="A303" s="688"/>
      <c r="B303" s="336"/>
      <c r="C303" s="336"/>
      <c r="D303" s="322"/>
      <c r="E303" s="690"/>
      <c r="F303" s="745"/>
      <c r="G303" s="745"/>
    </row>
    <row r="304" spans="1:7" s="353" customFormat="1" ht="35.25" customHeight="1">
      <c r="A304" s="688"/>
      <c r="B304" s="336"/>
      <c r="C304" s="336"/>
      <c r="D304" s="322"/>
      <c r="E304" s="690"/>
      <c r="F304" s="745"/>
      <c r="G304" s="745"/>
    </row>
    <row r="305" spans="1:7" s="353" customFormat="1" ht="33.75" customHeight="1">
      <c r="A305" s="688"/>
      <c r="B305" s="701"/>
      <c r="C305" s="701"/>
      <c r="D305" s="322"/>
      <c r="E305" s="690"/>
      <c r="F305" s="745"/>
      <c r="G305" s="745"/>
    </row>
    <row r="306" spans="1:7" s="353" customFormat="1">
      <c r="A306" s="688"/>
      <c r="B306" s="701"/>
      <c r="C306" s="701"/>
      <c r="D306" s="322"/>
      <c r="E306" s="690"/>
      <c r="F306" s="745"/>
      <c r="G306" s="745"/>
    </row>
    <row r="307" spans="1:7" s="353" customFormat="1">
      <c r="A307" s="688"/>
      <c r="B307" s="701"/>
      <c r="C307" s="701"/>
      <c r="D307" s="322"/>
      <c r="E307" s="690"/>
      <c r="F307" s="745"/>
      <c r="G307" s="745"/>
    </row>
    <row r="308" spans="1:7" s="353" customFormat="1">
      <c r="A308" s="688"/>
      <c r="B308" s="701"/>
      <c r="C308" s="701"/>
      <c r="D308" s="322"/>
      <c r="E308" s="690"/>
      <c r="F308" s="745"/>
      <c r="G308" s="745"/>
    </row>
    <row r="309" spans="1:7" s="353" customFormat="1">
      <c r="A309" s="688"/>
      <c r="B309" s="701"/>
      <c r="C309" s="701"/>
      <c r="D309" s="322"/>
      <c r="E309" s="690"/>
      <c r="F309" s="745"/>
      <c r="G309" s="745"/>
    </row>
    <row r="310" spans="1:7" s="353" customFormat="1">
      <c r="A310" s="688"/>
      <c r="B310" s="701"/>
      <c r="C310" s="701"/>
      <c r="D310" s="322"/>
      <c r="E310" s="690"/>
      <c r="F310" s="745"/>
      <c r="G310" s="745"/>
    </row>
    <row r="311" spans="1:7" s="353" customFormat="1">
      <c r="A311" s="688"/>
      <c r="B311" s="701"/>
      <c r="C311" s="701"/>
      <c r="D311" s="322"/>
      <c r="E311" s="690"/>
      <c r="F311" s="745"/>
      <c r="G311" s="745"/>
    </row>
    <row r="312" spans="1:7" s="353" customFormat="1" ht="397.9" customHeight="1">
      <c r="A312" s="688"/>
      <c r="B312" s="701"/>
      <c r="C312" s="701"/>
      <c r="D312" s="322"/>
      <c r="E312" s="690"/>
      <c r="F312" s="745"/>
      <c r="G312" s="745"/>
    </row>
    <row r="313" spans="1:7" s="353" customFormat="1" ht="408" customHeight="1">
      <c r="A313" s="688"/>
      <c r="B313" s="701"/>
      <c r="C313" s="701"/>
      <c r="D313" s="322"/>
      <c r="E313" s="690"/>
      <c r="F313" s="745"/>
      <c r="G313" s="745"/>
    </row>
    <row r="314" spans="1:7" s="353" customFormat="1">
      <c r="A314" s="688"/>
      <c r="B314" s="336"/>
      <c r="C314" s="336"/>
      <c r="D314" s="322"/>
      <c r="E314" s="690"/>
      <c r="F314" s="745"/>
      <c r="G314" s="745"/>
    </row>
    <row r="315" spans="1:7" s="353" customFormat="1">
      <c r="A315" s="688"/>
      <c r="B315" s="701"/>
      <c r="C315" s="701"/>
      <c r="D315" s="322"/>
      <c r="E315" s="690"/>
      <c r="F315" s="745"/>
      <c r="G315" s="745"/>
    </row>
    <row r="316" spans="1:7">
      <c r="A316" s="698"/>
      <c r="B316" s="711"/>
      <c r="C316" s="711"/>
      <c r="D316" s="322"/>
      <c r="E316" s="690"/>
      <c r="F316" s="745"/>
      <c r="G316" s="745"/>
    </row>
    <row r="317" spans="1:7">
      <c r="A317" s="698"/>
      <c r="B317" s="711"/>
      <c r="C317" s="711"/>
      <c r="D317" s="322"/>
      <c r="E317" s="690"/>
      <c r="F317" s="745"/>
      <c r="G317" s="745"/>
    </row>
    <row r="318" spans="1:7" s="322" customFormat="1" ht="14.25" customHeight="1">
      <c r="A318" s="688"/>
      <c r="B318" s="689"/>
      <c r="C318" s="689"/>
      <c r="E318" s="690"/>
      <c r="F318" s="745"/>
      <c r="G318" s="745"/>
    </row>
    <row r="319" spans="1:7" ht="38.25" customHeight="1">
      <c r="A319" s="688"/>
      <c r="B319" s="302"/>
      <c r="C319" s="302"/>
      <c r="D319" s="322"/>
      <c r="E319" s="704"/>
      <c r="F319" s="745"/>
      <c r="G319" s="745"/>
    </row>
    <row r="320" spans="1:7">
      <c r="A320" s="688"/>
      <c r="B320" s="302"/>
      <c r="C320" s="302"/>
      <c r="D320" s="322"/>
      <c r="E320" s="690"/>
      <c r="F320" s="745"/>
      <c r="G320" s="745"/>
    </row>
    <row r="321" spans="1:7">
      <c r="A321" s="688"/>
      <c r="B321" s="302"/>
      <c r="C321" s="302"/>
      <c r="D321" s="322"/>
      <c r="E321" s="690"/>
      <c r="F321" s="745"/>
      <c r="G321" s="745"/>
    </row>
    <row r="322" spans="1:7">
      <c r="A322" s="688"/>
      <c r="B322" s="302"/>
      <c r="C322" s="302"/>
      <c r="D322" s="322"/>
      <c r="E322" s="690"/>
      <c r="F322" s="745"/>
      <c r="G322" s="745"/>
    </row>
    <row r="323" spans="1:7">
      <c r="A323" s="688"/>
      <c r="B323" s="302"/>
      <c r="C323" s="302"/>
      <c r="D323" s="322"/>
      <c r="E323" s="690"/>
      <c r="F323" s="745"/>
      <c r="G323" s="745"/>
    </row>
    <row r="324" spans="1:7">
      <c r="A324" s="688"/>
      <c r="B324" s="302"/>
      <c r="C324" s="302"/>
      <c r="D324" s="322"/>
      <c r="E324" s="690"/>
      <c r="F324" s="745"/>
      <c r="G324" s="745"/>
    </row>
    <row r="325" spans="1:7">
      <c r="A325" s="688"/>
      <c r="B325" s="302"/>
      <c r="C325" s="302"/>
      <c r="D325" s="322"/>
      <c r="E325" s="690"/>
      <c r="F325" s="745"/>
      <c r="G325" s="745"/>
    </row>
    <row r="326" spans="1:7">
      <c r="A326" s="688"/>
      <c r="B326" s="302"/>
      <c r="C326" s="302"/>
      <c r="D326" s="322"/>
      <c r="E326" s="690"/>
      <c r="F326" s="745"/>
      <c r="G326" s="745"/>
    </row>
    <row r="327" spans="1:7">
      <c r="A327" s="688"/>
      <c r="B327" s="302"/>
      <c r="C327" s="302"/>
      <c r="D327" s="322"/>
      <c r="E327" s="690"/>
      <c r="F327" s="745"/>
      <c r="G327" s="745"/>
    </row>
    <row r="328" spans="1:7">
      <c r="A328" s="688"/>
      <c r="B328" s="302"/>
      <c r="C328" s="302"/>
      <c r="D328" s="322"/>
      <c r="E328" s="690"/>
      <c r="F328" s="745"/>
      <c r="G328" s="745"/>
    </row>
    <row r="329" spans="1:7">
      <c r="A329" s="688"/>
      <c r="B329" s="302"/>
      <c r="C329" s="302"/>
      <c r="D329" s="322"/>
      <c r="E329" s="690"/>
      <c r="F329" s="745"/>
      <c r="G329" s="745"/>
    </row>
    <row r="330" spans="1:7">
      <c r="A330" s="688"/>
      <c r="B330" s="302"/>
      <c r="C330" s="302"/>
      <c r="D330" s="322"/>
      <c r="E330" s="690"/>
      <c r="F330" s="745"/>
      <c r="G330" s="745"/>
    </row>
    <row r="331" spans="1:7">
      <c r="A331" s="688"/>
      <c r="B331" s="302"/>
      <c r="C331" s="302"/>
      <c r="D331" s="322"/>
      <c r="E331" s="690"/>
      <c r="F331" s="745"/>
      <c r="G331" s="745"/>
    </row>
    <row r="332" spans="1:7">
      <c r="A332" s="688"/>
      <c r="B332" s="302"/>
      <c r="C332" s="302"/>
      <c r="D332" s="322"/>
      <c r="E332" s="690"/>
      <c r="F332" s="745"/>
      <c r="G332" s="745"/>
    </row>
    <row r="333" spans="1:7">
      <c r="A333" s="688"/>
      <c r="B333" s="302"/>
      <c r="C333" s="302"/>
      <c r="D333" s="322"/>
      <c r="E333" s="690"/>
      <c r="F333" s="745"/>
      <c r="G333" s="745"/>
    </row>
    <row r="334" spans="1:7">
      <c r="A334" s="688"/>
      <c r="B334" s="302"/>
      <c r="C334" s="302"/>
      <c r="D334" s="322"/>
      <c r="E334" s="690"/>
      <c r="F334" s="745"/>
      <c r="G334" s="745"/>
    </row>
    <row r="335" spans="1:7">
      <c r="A335" s="688"/>
      <c r="B335" s="302"/>
      <c r="C335" s="302"/>
      <c r="D335" s="322"/>
      <c r="E335" s="690"/>
      <c r="F335" s="745"/>
      <c r="G335" s="745"/>
    </row>
    <row r="336" spans="1:7">
      <c r="A336" s="688"/>
      <c r="B336" s="302"/>
      <c r="C336" s="302"/>
      <c r="D336" s="322"/>
      <c r="E336" s="690"/>
      <c r="F336" s="745"/>
      <c r="G336" s="745"/>
    </row>
    <row r="337" spans="1:7">
      <c r="A337" s="688"/>
      <c r="B337" s="302"/>
      <c r="C337" s="302"/>
      <c r="D337" s="322"/>
      <c r="E337" s="690"/>
      <c r="F337" s="745"/>
      <c r="G337" s="745"/>
    </row>
    <row r="338" spans="1:7">
      <c r="A338" s="688"/>
      <c r="B338" s="302"/>
      <c r="C338" s="302"/>
      <c r="D338" s="322"/>
      <c r="E338" s="690"/>
      <c r="F338" s="745"/>
      <c r="G338" s="745"/>
    </row>
    <row r="339" spans="1:7" ht="34.5" customHeight="1">
      <c r="A339" s="688"/>
      <c r="B339" s="302"/>
      <c r="C339" s="302"/>
      <c r="D339" s="322"/>
      <c r="E339" s="690"/>
      <c r="F339" s="745"/>
      <c r="G339" s="745"/>
    </row>
    <row r="340" spans="1:7" ht="33.75" customHeight="1">
      <c r="A340" s="688"/>
      <c r="B340" s="302"/>
      <c r="C340" s="302"/>
      <c r="D340" s="322"/>
      <c r="E340" s="690"/>
      <c r="F340" s="745"/>
      <c r="G340" s="745"/>
    </row>
    <row r="341" spans="1:7" ht="24" customHeight="1">
      <c r="A341" s="688"/>
      <c r="B341" s="302"/>
      <c r="C341" s="302"/>
      <c r="D341" s="322"/>
      <c r="E341" s="690"/>
      <c r="F341" s="745"/>
      <c r="G341" s="745"/>
    </row>
    <row r="342" spans="1:7">
      <c r="A342" s="688"/>
      <c r="B342" s="302"/>
      <c r="C342" s="302"/>
      <c r="D342" s="322"/>
      <c r="E342" s="690"/>
      <c r="F342" s="745"/>
      <c r="G342" s="745"/>
    </row>
    <row r="343" spans="1:7">
      <c r="A343" s="688"/>
      <c r="B343" s="302"/>
      <c r="C343" s="302"/>
      <c r="D343" s="322"/>
      <c r="E343" s="690"/>
      <c r="F343" s="745"/>
      <c r="G343" s="745"/>
    </row>
    <row r="344" spans="1:7">
      <c r="A344" s="688"/>
      <c r="B344" s="302"/>
      <c r="C344" s="302"/>
      <c r="D344" s="322"/>
      <c r="E344" s="690"/>
      <c r="F344" s="745"/>
      <c r="G344" s="745"/>
    </row>
    <row r="345" spans="1:7">
      <c r="A345" s="688"/>
      <c r="B345" s="302"/>
      <c r="C345" s="302"/>
      <c r="D345" s="322"/>
      <c r="E345" s="690"/>
      <c r="F345" s="745"/>
      <c r="G345" s="745"/>
    </row>
    <row r="346" spans="1:7">
      <c r="A346" s="688"/>
      <c r="B346" s="302"/>
      <c r="C346" s="302"/>
      <c r="D346" s="322"/>
      <c r="E346" s="690"/>
      <c r="F346" s="745"/>
      <c r="G346" s="745"/>
    </row>
    <row r="347" spans="1:7">
      <c r="A347" s="688"/>
      <c r="B347" s="302"/>
      <c r="C347" s="302"/>
      <c r="D347" s="322"/>
      <c r="E347" s="690"/>
      <c r="F347" s="745"/>
      <c r="G347" s="745"/>
    </row>
    <row r="349" spans="1:7">
      <c r="A349" s="688"/>
      <c r="B349" s="689"/>
      <c r="C349" s="689"/>
      <c r="D349" s="322"/>
      <c r="E349" s="690"/>
      <c r="F349" s="745"/>
      <c r="G349" s="745"/>
    </row>
    <row r="350" spans="1:7" s="700" customFormat="1">
      <c r="A350" s="708"/>
      <c r="B350" s="697"/>
      <c r="C350" s="697"/>
      <c r="E350" s="699"/>
      <c r="F350" s="956"/>
      <c r="G350" s="956"/>
    </row>
    <row r="351" spans="1:7" s="700" customFormat="1">
      <c r="A351" s="708"/>
      <c r="B351" s="697"/>
      <c r="C351" s="697"/>
      <c r="E351" s="699"/>
      <c r="F351" s="956"/>
      <c r="G351" s="956"/>
    </row>
    <row r="352" spans="1:7" s="700" customFormat="1">
      <c r="A352" s="708"/>
      <c r="B352" s="697"/>
      <c r="C352" s="697"/>
      <c r="E352" s="699"/>
      <c r="F352" s="956"/>
      <c r="G352" s="956"/>
    </row>
    <row r="353" spans="1:7" s="322" customFormat="1" ht="75.75" customHeight="1">
      <c r="A353" s="688"/>
      <c r="B353" s="707"/>
      <c r="C353" s="707"/>
      <c r="E353" s="690"/>
      <c r="F353" s="745"/>
      <c r="G353" s="745"/>
    </row>
    <row r="354" spans="1:7" s="322" customFormat="1" ht="84" customHeight="1">
      <c r="A354" s="688"/>
      <c r="B354" s="707"/>
      <c r="C354" s="707"/>
      <c r="E354" s="690"/>
      <c r="F354" s="745"/>
      <c r="G354" s="745"/>
    </row>
    <row r="355" spans="1:7" s="322" customFormat="1" ht="66.75" customHeight="1">
      <c r="A355" s="688"/>
      <c r="B355" s="707"/>
      <c r="C355" s="707"/>
      <c r="E355" s="690"/>
      <c r="F355" s="745"/>
      <c r="G355" s="745"/>
    </row>
    <row r="356" spans="1:7" s="322" customFormat="1" ht="92.25" customHeight="1">
      <c r="A356" s="688"/>
      <c r="B356" s="707"/>
      <c r="C356" s="707"/>
      <c r="E356" s="690"/>
      <c r="F356" s="745"/>
      <c r="G356" s="745"/>
    </row>
    <row r="357" spans="1:7" s="322" customFormat="1" ht="23.25" customHeight="1">
      <c r="A357" s="688"/>
      <c r="B357" s="707"/>
      <c r="C357" s="707"/>
      <c r="E357" s="690"/>
      <c r="F357" s="745"/>
      <c r="G357" s="745"/>
    </row>
    <row r="358" spans="1:7" s="322" customFormat="1" ht="20.25" customHeight="1">
      <c r="A358" s="688"/>
      <c r="B358" s="707"/>
      <c r="C358" s="707"/>
      <c r="E358" s="690"/>
      <c r="F358" s="745"/>
      <c r="G358" s="745"/>
    </row>
    <row r="359" spans="1:7" s="322" customFormat="1" ht="18" customHeight="1">
      <c r="A359" s="688"/>
      <c r="B359" s="707"/>
      <c r="C359" s="707"/>
      <c r="E359" s="690"/>
      <c r="F359" s="745"/>
      <c r="G359" s="745"/>
    </row>
    <row r="360" spans="1:7" s="322" customFormat="1" ht="18.75" customHeight="1">
      <c r="A360" s="688"/>
      <c r="B360" s="707"/>
      <c r="C360" s="707"/>
      <c r="E360" s="690"/>
      <c r="F360" s="745"/>
      <c r="G360" s="745"/>
    </row>
    <row r="361" spans="1:7" s="322" customFormat="1" ht="20.25" customHeight="1">
      <c r="A361" s="688"/>
      <c r="B361" s="707"/>
      <c r="C361" s="707"/>
      <c r="E361" s="690"/>
      <c r="F361" s="745"/>
      <c r="G361" s="745"/>
    </row>
    <row r="362" spans="1:7" s="322" customFormat="1" ht="71.25" customHeight="1">
      <c r="A362" s="688"/>
      <c r="B362" s="707"/>
      <c r="C362" s="707"/>
      <c r="E362" s="690"/>
      <c r="F362" s="745"/>
      <c r="G362" s="745"/>
    </row>
    <row r="363" spans="1:7" s="322" customFormat="1" ht="45" customHeight="1">
      <c r="A363" s="688"/>
      <c r="B363" s="707"/>
      <c r="C363" s="707"/>
      <c r="E363" s="690"/>
      <c r="F363" s="745"/>
      <c r="G363" s="745"/>
    </row>
    <row r="364" spans="1:7" s="322" customFormat="1" ht="32.25" customHeight="1">
      <c r="A364" s="688"/>
      <c r="B364" s="701"/>
      <c r="C364" s="701"/>
      <c r="E364" s="690"/>
      <c r="F364" s="745"/>
      <c r="G364" s="745"/>
    </row>
    <row r="365" spans="1:7" s="322" customFormat="1">
      <c r="A365" s="688"/>
      <c r="B365" s="701"/>
      <c r="C365" s="701"/>
      <c r="E365" s="690"/>
      <c r="F365" s="745"/>
      <c r="G365" s="745"/>
    </row>
    <row r="367" spans="1:7">
      <c r="A367" s="688"/>
      <c r="B367" s="689"/>
      <c r="C367" s="689"/>
      <c r="D367" s="322"/>
      <c r="E367" s="690"/>
      <c r="F367" s="745"/>
      <c r="G367" s="745"/>
    </row>
  </sheetData>
  <sheetProtection formatRows="0"/>
  <mergeCells count="3">
    <mergeCell ref="B15:C15"/>
    <mergeCell ref="B18:C18"/>
    <mergeCell ref="B19:C19"/>
  </mergeCells>
  <pageMargins left="0.7" right="0.7" top="0.75" bottom="0.75" header="0.3" footer="0.3"/>
  <pageSetup paperSize="9" scale="62" orientation="portrait"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rowBreaks count="1" manualBreakCount="1">
    <brk id="56" max="6" man="1"/>
  </rowBreaks>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K330"/>
  <sheetViews>
    <sheetView view="pageBreakPreview" zoomScaleNormal="100" zoomScaleSheetLayoutView="100" workbookViewId="0">
      <selection activeCell="B2" sqref="B2:B3"/>
    </sheetView>
  </sheetViews>
  <sheetFormatPr defaultColWidth="9.140625" defaultRowHeight="12.75"/>
  <cols>
    <col min="1" max="1" width="12.7109375" style="712" customWidth="1"/>
    <col min="2" max="2" width="70.7109375" style="713" customWidth="1"/>
    <col min="3" max="3" width="13.7109375" style="713" customWidth="1"/>
    <col min="4" max="4" width="7" style="780" customWidth="1"/>
    <col min="5" max="5" width="10.140625" style="714" customWidth="1"/>
    <col min="6" max="6" width="12.28515625" style="621" customWidth="1"/>
    <col min="7" max="7" width="16.140625" style="621" customWidth="1"/>
    <col min="8" max="8" width="12.28515625" style="62" customWidth="1"/>
    <col min="9" max="16384" width="9.140625" style="62"/>
  </cols>
  <sheetData>
    <row r="1" spans="1:7">
      <c r="A1" s="666" t="s">
        <v>8</v>
      </c>
      <c r="B1" s="667" t="s">
        <v>9</v>
      </c>
      <c r="C1" s="667"/>
      <c r="D1" s="715"/>
      <c r="E1" s="669"/>
      <c r="F1" s="686"/>
      <c r="G1" s="686"/>
    </row>
    <row r="2" spans="1:7">
      <c r="A2" s="671" t="s">
        <v>130</v>
      </c>
      <c r="B2" s="359" t="str">
        <f>'NASLOVNA STRAN'!$C$30</f>
        <v>Gradnja stanovanjske soseske Dečkovo naselje - DN 10</v>
      </c>
      <c r="C2" s="667"/>
      <c r="D2" s="715"/>
      <c r="E2" s="669"/>
      <c r="F2" s="686"/>
      <c r="G2" s="686"/>
    </row>
    <row r="3" spans="1:7">
      <c r="A3" s="666" t="s">
        <v>131</v>
      </c>
      <c r="B3" s="442">
        <f>'NASLOVNA STRAN'!$C$13</f>
        <v>0</v>
      </c>
      <c r="C3" s="667"/>
      <c r="D3" s="715"/>
      <c r="E3" s="669"/>
      <c r="F3" s="686"/>
      <c r="G3" s="686"/>
    </row>
    <row r="4" spans="1:7">
      <c r="A4" s="666"/>
      <c r="B4" s="667"/>
      <c r="C4" s="667"/>
      <c r="D4" s="715"/>
      <c r="E4" s="669"/>
      <c r="F4" s="686"/>
      <c r="G4" s="686"/>
    </row>
    <row r="5" spans="1:7">
      <c r="A5" s="213" t="s">
        <v>122</v>
      </c>
      <c r="B5" s="214" t="s">
        <v>3446</v>
      </c>
      <c r="C5" s="214"/>
      <c r="D5" s="215"/>
      <c r="E5" s="216"/>
      <c r="F5" s="463"/>
      <c r="G5" s="463"/>
    </row>
    <row r="6" spans="1:7">
      <c r="A6" s="666"/>
      <c r="B6" s="667"/>
      <c r="C6" s="667"/>
      <c r="D6" s="715"/>
      <c r="E6" s="716"/>
      <c r="F6" s="675"/>
      <c r="G6" s="675"/>
    </row>
    <row r="7" spans="1:7">
      <c r="A7" s="213" t="s">
        <v>124</v>
      </c>
      <c r="B7" s="214" t="s">
        <v>3563</v>
      </c>
      <c r="C7" s="214"/>
      <c r="D7" s="215"/>
      <c r="E7" s="216"/>
      <c r="F7" s="463"/>
      <c r="G7" s="463"/>
    </row>
    <row r="8" spans="1:7">
      <c r="A8" s="666"/>
      <c r="B8" s="667"/>
      <c r="C8" s="667"/>
      <c r="D8" s="715"/>
      <c r="E8" s="669"/>
      <c r="F8" s="686"/>
      <c r="G8" s="686"/>
    </row>
    <row r="9" spans="1:7">
      <c r="A9" s="666"/>
      <c r="B9" s="667"/>
      <c r="C9" s="667"/>
      <c r="D9" s="715"/>
      <c r="E9" s="669"/>
      <c r="F9" s="686"/>
      <c r="G9" s="686"/>
    </row>
    <row r="10" spans="1:7" ht="29.65" customHeight="1">
      <c r="A10" s="718" t="s">
        <v>132</v>
      </c>
      <c r="B10" s="719" t="s">
        <v>133</v>
      </c>
      <c r="C10" s="720" t="s">
        <v>134</v>
      </c>
      <c r="D10" s="203" t="s">
        <v>140</v>
      </c>
      <c r="E10" s="204" t="s">
        <v>136</v>
      </c>
      <c r="F10" s="453" t="s">
        <v>237</v>
      </c>
      <c r="G10" s="453" t="s">
        <v>238</v>
      </c>
    </row>
    <row r="11" spans="1:7">
      <c r="A11" s="667"/>
      <c r="B11" s="667"/>
      <c r="C11" s="667"/>
      <c r="D11" s="715"/>
      <c r="E11" s="721"/>
      <c r="F11" s="722"/>
      <c r="G11" s="722"/>
    </row>
    <row r="12" spans="1:7">
      <c r="A12" s="723" t="s">
        <v>3964</v>
      </c>
      <c r="B12" s="724" t="s">
        <v>3962</v>
      </c>
      <c r="C12" s="724"/>
      <c r="D12" s="725"/>
      <c r="E12" s="726"/>
      <c r="F12" s="727"/>
      <c r="G12" s="727"/>
    </row>
    <row r="13" spans="1:7" s="590" customFormat="1">
      <c r="A13" s="728"/>
      <c r="B13" s="729"/>
      <c r="C13" s="729"/>
      <c r="D13" s="730"/>
      <c r="E13" s="731"/>
      <c r="F13" s="732"/>
      <c r="G13" s="732"/>
    </row>
    <row r="14" spans="1:7" ht="13.5" thickBot="1">
      <c r="A14" s="882"/>
      <c r="B14" s="883" t="s">
        <v>3564</v>
      </c>
      <c r="C14" s="734"/>
      <c r="D14" s="735"/>
      <c r="E14" s="736"/>
      <c r="F14" s="737"/>
      <c r="G14" s="738"/>
    </row>
    <row r="15" spans="1:7" s="700" customFormat="1" ht="26.65" customHeight="1">
      <c r="A15" s="698"/>
      <c r="B15" s="3125" t="s">
        <v>3461</v>
      </c>
      <c r="C15" s="3129"/>
      <c r="E15" s="699"/>
      <c r="F15" s="160"/>
      <c r="G15" s="160"/>
    </row>
    <row r="16" spans="1:7" s="700" customFormat="1">
      <c r="A16" s="698"/>
      <c r="B16" s="302"/>
      <c r="C16" s="697"/>
      <c r="E16" s="699"/>
      <c r="F16" s="160"/>
      <c r="G16" s="160"/>
    </row>
    <row r="17" spans="1:7" s="700" customFormat="1">
      <c r="A17" s="698"/>
      <c r="B17" s="739" t="s">
        <v>2299</v>
      </c>
      <c r="C17" s="740"/>
      <c r="E17" s="699"/>
      <c r="F17" s="160"/>
      <c r="G17" s="160"/>
    </row>
    <row r="18" spans="1:7" s="700" customFormat="1" ht="27" customHeight="1">
      <c r="A18" s="698"/>
      <c r="B18" s="2966" t="s">
        <v>3565</v>
      </c>
      <c r="C18" s="2967"/>
      <c r="E18" s="699"/>
      <c r="F18" s="160"/>
      <c r="G18" s="160"/>
    </row>
    <row r="19" spans="1:7" s="700" customFormat="1">
      <c r="A19" s="698"/>
      <c r="B19" s="697"/>
      <c r="C19" s="697"/>
      <c r="E19" s="699"/>
      <c r="F19" s="160"/>
      <c r="G19" s="160"/>
    </row>
    <row r="20" spans="1:7" s="322" customFormat="1" ht="146.25" customHeight="1">
      <c r="A20" s="79" t="s">
        <v>4021</v>
      </c>
      <c r="B20" s="710" t="s">
        <v>3567</v>
      </c>
      <c r="C20" s="370"/>
      <c r="D20" s="957"/>
      <c r="E20" s="1935"/>
      <c r="F20" s="2528"/>
      <c r="G20" s="1936"/>
    </row>
    <row r="21" spans="1:7" s="322" customFormat="1" ht="15" customHeight="1">
      <c r="A21" s="742" t="s">
        <v>4022</v>
      </c>
      <c r="B21" s="641" t="s">
        <v>3569</v>
      </c>
      <c r="C21" s="701"/>
      <c r="D21" s="322" t="s">
        <v>210</v>
      </c>
      <c r="E21" s="326">
        <v>8</v>
      </c>
      <c r="F21" s="2529"/>
      <c r="G21" s="746">
        <f>+E21*F21</f>
        <v>0</v>
      </c>
    </row>
    <row r="22" spans="1:7" s="322" customFormat="1" ht="15" customHeight="1">
      <c r="A22" s="742" t="s">
        <v>4023</v>
      </c>
      <c r="B22" s="641" t="s">
        <v>3571</v>
      </c>
      <c r="C22" s="701"/>
      <c r="D22" s="322" t="s">
        <v>210</v>
      </c>
      <c r="E22" s="326">
        <v>13</v>
      </c>
      <c r="F22" s="2529"/>
      <c r="G22" s="746">
        <f t="shared" ref="G22:G29" si="0">+E22*F22</f>
        <v>0</v>
      </c>
    </row>
    <row r="23" spans="1:7" s="322" customFormat="1" ht="15" customHeight="1">
      <c r="A23" s="742" t="s">
        <v>4024</v>
      </c>
      <c r="B23" s="641" t="s">
        <v>3573</v>
      </c>
      <c r="C23" s="336"/>
      <c r="D23" s="322" t="s">
        <v>210</v>
      </c>
      <c r="E23" s="326">
        <v>3</v>
      </c>
      <c r="F23" s="2529"/>
      <c r="G23" s="746">
        <f t="shared" si="0"/>
        <v>0</v>
      </c>
    </row>
    <row r="24" spans="1:7" s="322" customFormat="1" ht="15" customHeight="1">
      <c r="A24" s="742" t="s">
        <v>4025</v>
      </c>
      <c r="B24" s="641" t="s">
        <v>3575</v>
      </c>
      <c r="C24" s="701"/>
      <c r="D24" s="322" t="s">
        <v>210</v>
      </c>
      <c r="E24" s="326">
        <v>3</v>
      </c>
      <c r="F24" s="2529"/>
      <c r="G24" s="746">
        <f t="shared" si="0"/>
        <v>0</v>
      </c>
    </row>
    <row r="25" spans="1:7" s="322" customFormat="1" ht="15" customHeight="1">
      <c r="A25" s="742" t="s">
        <v>4026</v>
      </c>
      <c r="B25" s="641" t="s">
        <v>3577</v>
      </c>
      <c r="C25" s="701"/>
      <c r="D25" s="322" t="s">
        <v>210</v>
      </c>
      <c r="E25" s="326">
        <v>7</v>
      </c>
      <c r="F25" s="2529"/>
      <c r="G25" s="746">
        <f t="shared" si="0"/>
        <v>0</v>
      </c>
    </row>
    <row r="26" spans="1:7" s="322" customFormat="1" ht="15" customHeight="1">
      <c r="A26" s="2378" t="s">
        <v>4027</v>
      </c>
      <c r="B26" s="2377" t="s">
        <v>3579</v>
      </c>
      <c r="C26" s="2391"/>
      <c r="D26" s="2376" t="s">
        <v>210</v>
      </c>
      <c r="E26" s="2392">
        <v>0</v>
      </c>
      <c r="F26" s="2403"/>
      <c r="G26" s="746"/>
    </row>
    <row r="27" spans="1:7" s="376" customFormat="1" ht="15" customHeight="1">
      <c r="A27" s="742" t="s">
        <v>8288</v>
      </c>
      <c r="B27" s="335" t="s">
        <v>8274</v>
      </c>
      <c r="C27" s="710"/>
      <c r="D27" s="376" t="s">
        <v>210</v>
      </c>
      <c r="E27" s="326">
        <v>10</v>
      </c>
      <c r="F27" s="2529"/>
      <c r="G27" s="746">
        <f t="shared" si="0"/>
        <v>0</v>
      </c>
    </row>
    <row r="28" spans="1:7" s="376" customFormat="1" ht="15" customHeight="1">
      <c r="A28" s="742" t="s">
        <v>8289</v>
      </c>
      <c r="B28" s="335" t="s">
        <v>8276</v>
      </c>
      <c r="C28" s="710"/>
      <c r="D28" s="376" t="s">
        <v>210</v>
      </c>
      <c r="E28" s="326">
        <v>13</v>
      </c>
      <c r="F28" s="2529"/>
      <c r="G28" s="746">
        <f t="shared" si="0"/>
        <v>0</v>
      </c>
    </row>
    <row r="29" spans="1:7" s="376" customFormat="1" ht="15" customHeight="1">
      <c r="A29" s="742" t="s">
        <v>8290</v>
      </c>
      <c r="B29" s="335" t="s">
        <v>8278</v>
      </c>
      <c r="C29" s="710"/>
      <c r="D29" s="376" t="s">
        <v>210</v>
      </c>
      <c r="E29" s="326">
        <v>15</v>
      </c>
      <c r="F29" s="2529"/>
      <c r="G29" s="746">
        <f t="shared" si="0"/>
        <v>0</v>
      </c>
    </row>
    <row r="30" spans="1:7" s="322" customFormat="1" ht="15" customHeight="1">
      <c r="A30" s="765"/>
      <c r="B30" s="2361"/>
      <c r="C30" s="701"/>
      <c r="E30" s="274"/>
      <c r="F30" s="2403"/>
      <c r="G30" s="746"/>
    </row>
    <row r="31" spans="1:7" s="322" customFormat="1">
      <c r="A31" s="747"/>
      <c r="B31" s="302"/>
      <c r="C31" s="302"/>
      <c r="E31" s="690"/>
      <c r="F31" s="2522"/>
      <c r="G31" s="750"/>
    </row>
    <row r="32" spans="1:7" s="322" customFormat="1" ht="109.9" customHeight="1">
      <c r="A32" s="245" t="s">
        <v>4028</v>
      </c>
      <c r="B32" s="701" t="s">
        <v>3581</v>
      </c>
      <c r="C32" s="701"/>
      <c r="D32" s="689" t="s">
        <v>210</v>
      </c>
      <c r="E32" s="778">
        <v>26</v>
      </c>
      <c r="F32" s="2530"/>
      <c r="G32" s="757">
        <f>+E32*F32</f>
        <v>0</v>
      </c>
    </row>
    <row r="33" spans="1:7" s="322" customFormat="1" ht="16.149999999999999" customHeight="1">
      <c r="A33" s="747"/>
      <c r="B33" s="752"/>
      <c r="C33" s="752"/>
      <c r="E33" s="690"/>
      <c r="F33" s="2522"/>
      <c r="G33" s="750"/>
    </row>
    <row r="34" spans="1:7" s="322" customFormat="1" ht="81.400000000000006" customHeight="1">
      <c r="A34" s="245" t="s">
        <v>4029</v>
      </c>
      <c r="B34" s="701" t="s">
        <v>3583</v>
      </c>
      <c r="C34" s="701"/>
      <c r="D34" s="689" t="s">
        <v>210</v>
      </c>
      <c r="E34" s="778">
        <v>72</v>
      </c>
      <c r="F34" s="2530"/>
      <c r="G34" s="757">
        <f>+E34*F34</f>
        <v>0</v>
      </c>
    </row>
    <row r="35" spans="1:7" s="322" customFormat="1">
      <c r="A35" s="747"/>
      <c r="B35" s="754"/>
      <c r="C35" s="754"/>
      <c r="E35" s="690"/>
      <c r="F35" s="2522"/>
      <c r="G35" s="750"/>
    </row>
    <row r="36" spans="1:7" s="322" customFormat="1" ht="103.9" customHeight="1">
      <c r="A36" s="245" t="s">
        <v>4030</v>
      </c>
      <c r="B36" s="752" t="s">
        <v>3585</v>
      </c>
      <c r="C36" s="752"/>
      <c r="D36" s="689" t="s">
        <v>210</v>
      </c>
      <c r="E36" s="778">
        <v>72</v>
      </c>
      <c r="F36" s="2530"/>
      <c r="G36" s="757">
        <f>+E36*F36</f>
        <v>0</v>
      </c>
    </row>
    <row r="37" spans="1:7" s="322" customFormat="1">
      <c r="A37" s="747"/>
      <c r="B37" s="302"/>
      <c r="C37" s="302"/>
      <c r="E37" s="690"/>
      <c r="F37" s="2522"/>
      <c r="G37" s="750"/>
    </row>
    <row r="38" spans="1:7" s="322" customFormat="1" ht="58.15" customHeight="1">
      <c r="A38" s="245" t="s">
        <v>4031</v>
      </c>
      <c r="B38" s="752" t="s">
        <v>3587</v>
      </c>
      <c r="C38" s="752"/>
      <c r="D38" s="689" t="s">
        <v>210</v>
      </c>
      <c r="E38" s="778">
        <v>26</v>
      </c>
      <c r="F38" s="2530"/>
      <c r="G38" s="757">
        <f>+E38*F38</f>
        <v>0</v>
      </c>
    </row>
    <row r="39" spans="1:7" s="322" customFormat="1">
      <c r="A39" s="747"/>
      <c r="B39" s="752"/>
      <c r="C39" s="752"/>
      <c r="E39" s="690"/>
      <c r="F39" s="2522"/>
      <c r="G39" s="750"/>
    </row>
    <row r="40" spans="1:7" s="322" customFormat="1" ht="23.65" customHeight="1">
      <c r="A40" s="245" t="s">
        <v>4032</v>
      </c>
      <c r="B40" s="752" t="s">
        <v>3589</v>
      </c>
      <c r="C40" s="752"/>
      <c r="D40" s="689" t="s">
        <v>369</v>
      </c>
      <c r="E40" s="778">
        <v>4</v>
      </c>
      <c r="F40" s="2530"/>
      <c r="G40" s="757">
        <f>+E40*F40</f>
        <v>0</v>
      </c>
    </row>
    <row r="41" spans="1:7" s="322" customFormat="1">
      <c r="A41" s="747"/>
      <c r="B41" s="752"/>
      <c r="C41" s="752"/>
      <c r="E41" s="690"/>
      <c r="F41" s="2522"/>
      <c r="G41" s="750"/>
    </row>
    <row r="42" spans="1:7" s="322" customFormat="1" ht="25.5">
      <c r="A42" s="245" t="s">
        <v>4033</v>
      </c>
      <c r="B42" s="701" t="s">
        <v>3591</v>
      </c>
      <c r="C42" s="701"/>
      <c r="D42" s="689" t="s">
        <v>369</v>
      </c>
      <c r="E42" s="778">
        <v>6</v>
      </c>
      <c r="F42" s="2530"/>
      <c r="G42" s="757">
        <f>+E42*F42</f>
        <v>0</v>
      </c>
    </row>
    <row r="43" spans="1:7" s="322" customFormat="1">
      <c r="A43" s="912"/>
      <c r="B43" s="743"/>
      <c r="C43" s="743"/>
      <c r="D43" s="753"/>
      <c r="E43" s="705"/>
      <c r="F43" s="2526"/>
      <c r="G43" s="746"/>
    </row>
    <row r="44" spans="1:7" s="322" customFormat="1" ht="65.650000000000006" customHeight="1">
      <c r="A44" s="79" t="s">
        <v>4034</v>
      </c>
      <c r="B44" s="701" t="s">
        <v>3593</v>
      </c>
      <c r="C44" s="701"/>
      <c r="E44" s="323"/>
      <c r="F44" s="2406"/>
      <c r="G44" s="164"/>
    </row>
    <row r="45" spans="1:7" s="322" customFormat="1" ht="15.4" customHeight="1">
      <c r="A45" s="245" t="s">
        <v>4035</v>
      </c>
      <c r="B45" s="701" t="s">
        <v>3502</v>
      </c>
      <c r="C45" s="701"/>
      <c r="D45" s="322" t="s">
        <v>210</v>
      </c>
      <c r="E45" s="274">
        <v>52</v>
      </c>
      <c r="F45" s="2529"/>
      <c r="G45" s="757">
        <f>+E45*F45</f>
        <v>0</v>
      </c>
    </row>
    <row r="46" spans="1:7" s="322" customFormat="1" ht="15.4" customHeight="1">
      <c r="A46" s="245" t="s">
        <v>4036</v>
      </c>
      <c r="B46" s="701" t="s">
        <v>3504</v>
      </c>
      <c r="C46" s="701"/>
      <c r="D46" s="322" t="s">
        <v>210</v>
      </c>
      <c r="E46" s="274">
        <v>20</v>
      </c>
      <c r="F46" s="2529"/>
      <c r="G46" s="757">
        <f t="shared" ref="G46" si="1">+E46*F46</f>
        <v>0</v>
      </c>
    </row>
    <row r="47" spans="1:7" s="322" customFormat="1" ht="15.4" customHeight="1">
      <c r="A47" s="747"/>
      <c r="B47" s="701"/>
      <c r="C47" s="701"/>
      <c r="D47" s="689"/>
      <c r="E47" s="703"/>
      <c r="F47" s="2527"/>
      <c r="G47" s="757"/>
    </row>
    <row r="48" spans="1:7" s="322" customFormat="1" ht="29.65" customHeight="1">
      <c r="A48" s="79" t="s">
        <v>4037</v>
      </c>
      <c r="B48" s="701" t="s">
        <v>3597</v>
      </c>
      <c r="C48" s="701"/>
      <c r="D48" s="689"/>
      <c r="E48" s="703"/>
      <c r="F48" s="2527"/>
      <c r="G48" s="757"/>
    </row>
    <row r="49" spans="1:7" s="322" customFormat="1" ht="16.899999999999999" customHeight="1">
      <c r="A49" s="245" t="s">
        <v>4038</v>
      </c>
      <c r="B49" s="701" t="s">
        <v>3502</v>
      </c>
      <c r="C49" s="701"/>
      <c r="E49" s="323"/>
      <c r="F49" s="2406"/>
      <c r="G49" s="164"/>
    </row>
    <row r="50" spans="1:7" s="322" customFormat="1" ht="15.4" customHeight="1">
      <c r="A50" s="245" t="s">
        <v>4039</v>
      </c>
      <c r="B50" s="701" t="s">
        <v>3504</v>
      </c>
      <c r="C50" s="701"/>
      <c r="D50" s="322" t="s">
        <v>210</v>
      </c>
      <c r="E50" s="274">
        <v>26</v>
      </c>
      <c r="F50" s="2529"/>
      <c r="G50" s="757">
        <f>+E50*F50</f>
        <v>0</v>
      </c>
    </row>
    <row r="51" spans="1:7" s="322" customFormat="1" ht="15.4" customHeight="1">
      <c r="A51" s="79"/>
      <c r="B51" s="701"/>
      <c r="C51" s="701"/>
      <c r="D51" s="689" t="s">
        <v>210</v>
      </c>
      <c r="E51" s="703">
        <v>1</v>
      </c>
      <c r="F51" s="2414"/>
      <c r="G51" s="757">
        <f>+E51*F51</f>
        <v>0</v>
      </c>
    </row>
    <row r="52" spans="1:7" s="322" customFormat="1" ht="106.9" customHeight="1">
      <c r="A52" s="79" t="s">
        <v>4040</v>
      </c>
      <c r="B52" s="336" t="s">
        <v>3600</v>
      </c>
      <c r="C52" s="336"/>
      <c r="E52" s="690"/>
      <c r="F52" s="2522"/>
      <c r="G52" s="750"/>
    </row>
    <row r="53" spans="1:7" s="322" customFormat="1" ht="13.5" customHeight="1">
      <c r="A53" s="245" t="s">
        <v>4041</v>
      </c>
      <c r="B53" s="701" t="s">
        <v>3602</v>
      </c>
      <c r="C53" s="336"/>
      <c r="D53" s="689" t="s">
        <v>3514</v>
      </c>
      <c r="E53" s="274">
        <v>130</v>
      </c>
      <c r="F53" s="2529"/>
      <c r="G53" s="746">
        <f>+E53*F53</f>
        <v>0</v>
      </c>
    </row>
    <row r="54" spans="1:7" s="322" customFormat="1">
      <c r="A54" s="245" t="s">
        <v>4042</v>
      </c>
      <c r="B54" s="701" t="s">
        <v>3604</v>
      </c>
      <c r="C54" s="302"/>
      <c r="D54" s="689" t="s">
        <v>3514</v>
      </c>
      <c r="E54" s="274">
        <v>130</v>
      </c>
      <c r="F54" s="2529"/>
      <c r="G54" s="746">
        <f>+E54*F54</f>
        <v>0</v>
      </c>
    </row>
    <row r="55" spans="1:7" s="322" customFormat="1">
      <c r="A55" s="79"/>
      <c r="B55" s="302"/>
      <c r="C55" s="302"/>
      <c r="E55" s="690"/>
      <c r="F55" s="2522"/>
      <c r="G55" s="746"/>
    </row>
    <row r="56" spans="1:7" s="322" customFormat="1" ht="82.9" customHeight="1">
      <c r="A56" s="79" t="s">
        <v>4043</v>
      </c>
      <c r="B56" s="758" t="s">
        <v>3512</v>
      </c>
      <c r="C56" s="752"/>
      <c r="E56" s="690"/>
      <c r="F56" s="2522"/>
      <c r="G56" s="750"/>
    </row>
    <row r="57" spans="1:7" s="322" customFormat="1" ht="13.5" customHeight="1">
      <c r="A57" s="245" t="s">
        <v>4044</v>
      </c>
      <c r="B57" s="336" t="s">
        <v>3502</v>
      </c>
      <c r="C57" s="336"/>
      <c r="D57" s="322" t="s">
        <v>3514</v>
      </c>
      <c r="E57" s="274">
        <v>950</v>
      </c>
      <c r="F57" s="2529"/>
      <c r="G57" s="746">
        <f>+E57*F57</f>
        <v>0</v>
      </c>
    </row>
    <row r="58" spans="1:7" s="322" customFormat="1">
      <c r="A58" s="245" t="s">
        <v>4045</v>
      </c>
      <c r="B58" s="302" t="s">
        <v>3504</v>
      </c>
      <c r="C58" s="302"/>
      <c r="D58" s="322" t="s">
        <v>3514</v>
      </c>
      <c r="E58" s="274">
        <v>450</v>
      </c>
      <c r="F58" s="2529"/>
      <c r="G58" s="746">
        <f t="shared" ref="G58:G62" si="2">+E58*F58</f>
        <v>0</v>
      </c>
    </row>
    <row r="59" spans="1:7" s="322" customFormat="1" ht="13.5" customHeight="1">
      <c r="A59" s="245" t="s">
        <v>4046</v>
      </c>
      <c r="B59" s="336" t="s">
        <v>3506</v>
      </c>
      <c r="C59" s="336"/>
      <c r="D59" s="322" t="s">
        <v>3514</v>
      </c>
      <c r="E59" s="274">
        <v>40</v>
      </c>
      <c r="F59" s="2529"/>
      <c r="G59" s="746">
        <f t="shared" si="2"/>
        <v>0</v>
      </c>
    </row>
    <row r="60" spans="1:7" s="322" customFormat="1" ht="13.5" customHeight="1">
      <c r="A60" s="245" t="s">
        <v>4047</v>
      </c>
      <c r="B60" s="336" t="s">
        <v>3508</v>
      </c>
      <c r="C60" s="336"/>
      <c r="D60" s="322" t="s">
        <v>3514</v>
      </c>
      <c r="E60" s="274">
        <v>65</v>
      </c>
      <c r="F60" s="2529"/>
      <c r="G60" s="746">
        <f t="shared" si="2"/>
        <v>0</v>
      </c>
    </row>
    <row r="61" spans="1:7" s="322" customFormat="1">
      <c r="A61" s="245" t="s">
        <v>4048</v>
      </c>
      <c r="B61" s="302" t="s">
        <v>3510</v>
      </c>
      <c r="C61" s="302"/>
      <c r="D61" s="322" t="s">
        <v>3514</v>
      </c>
      <c r="E61" s="690">
        <v>1</v>
      </c>
      <c r="F61" s="2415"/>
      <c r="G61" s="746">
        <f t="shared" si="2"/>
        <v>0</v>
      </c>
    </row>
    <row r="62" spans="1:7" s="322" customFormat="1">
      <c r="A62" s="245" t="s">
        <v>4049</v>
      </c>
      <c r="B62" s="302" t="s">
        <v>3520</v>
      </c>
      <c r="C62" s="302"/>
      <c r="D62" s="322" t="s">
        <v>3514</v>
      </c>
      <c r="E62" s="690">
        <v>1</v>
      </c>
      <c r="F62" s="2415"/>
      <c r="G62" s="746">
        <f t="shared" si="2"/>
        <v>0</v>
      </c>
    </row>
    <row r="63" spans="1:7" s="322" customFormat="1">
      <c r="A63" s="747"/>
      <c r="B63" s="302"/>
      <c r="C63" s="302"/>
      <c r="E63" s="690"/>
      <c r="F63" s="2522"/>
      <c r="G63" s="746"/>
    </row>
    <row r="64" spans="1:7" s="322" customFormat="1" ht="81.400000000000006" customHeight="1">
      <c r="A64" s="79" t="s">
        <v>4050</v>
      </c>
      <c r="B64" s="759" t="s">
        <v>3611</v>
      </c>
      <c r="C64" s="759"/>
      <c r="E64" s="690"/>
      <c r="F64" s="2522"/>
      <c r="G64" s="37"/>
    </row>
    <row r="65" spans="1:7" s="322" customFormat="1" ht="13.5" customHeight="1">
      <c r="A65" s="245" t="s">
        <v>4051</v>
      </c>
      <c r="B65" s="336" t="s">
        <v>3502</v>
      </c>
      <c r="C65" s="336"/>
      <c r="D65" s="322" t="s">
        <v>3514</v>
      </c>
      <c r="E65" s="274">
        <v>200</v>
      </c>
      <c r="F65" s="2529"/>
      <c r="G65" s="746">
        <f>+E65*F65</f>
        <v>0</v>
      </c>
    </row>
    <row r="66" spans="1:7" s="322" customFormat="1">
      <c r="A66" s="245" t="s">
        <v>4052</v>
      </c>
      <c r="B66" s="302" t="s">
        <v>3504</v>
      </c>
      <c r="C66" s="302"/>
      <c r="D66" s="322" t="s">
        <v>3514</v>
      </c>
      <c r="E66" s="274">
        <v>100</v>
      </c>
      <c r="F66" s="2529"/>
      <c r="G66" s="746">
        <f t="shared" ref="G66:G70" si="3">+E66*F66</f>
        <v>0</v>
      </c>
    </row>
    <row r="67" spans="1:7" s="322" customFormat="1" ht="13.5" customHeight="1">
      <c r="A67" s="245" t="s">
        <v>4053</v>
      </c>
      <c r="B67" s="336" t="s">
        <v>3506</v>
      </c>
      <c r="C67" s="336"/>
      <c r="D67" s="322" t="s">
        <v>3514</v>
      </c>
      <c r="E67" s="274">
        <v>10</v>
      </c>
      <c r="F67" s="2529"/>
      <c r="G67" s="746">
        <f t="shared" si="3"/>
        <v>0</v>
      </c>
    </row>
    <row r="68" spans="1:7" s="322" customFormat="1" ht="13.5" customHeight="1">
      <c r="A68" s="245" t="s">
        <v>4054</v>
      </c>
      <c r="B68" s="336" t="s">
        <v>3508</v>
      </c>
      <c r="C68" s="336"/>
      <c r="D68" s="322" t="s">
        <v>3514</v>
      </c>
      <c r="E68" s="274">
        <v>15</v>
      </c>
      <c r="F68" s="2529"/>
      <c r="G68" s="746">
        <f t="shared" si="3"/>
        <v>0</v>
      </c>
    </row>
    <row r="69" spans="1:7" s="322" customFormat="1">
      <c r="A69" s="245" t="s">
        <v>4055</v>
      </c>
      <c r="B69" s="302" t="s">
        <v>3510</v>
      </c>
      <c r="C69" s="302"/>
      <c r="D69" s="322" t="s">
        <v>3514</v>
      </c>
      <c r="E69" s="690">
        <v>1</v>
      </c>
      <c r="F69" s="2415"/>
      <c r="G69" s="746">
        <f>+E69*F69</f>
        <v>0</v>
      </c>
    </row>
    <row r="70" spans="1:7" s="322" customFormat="1">
      <c r="A70" s="245" t="s">
        <v>4056</v>
      </c>
      <c r="B70" s="302" t="s">
        <v>3520</v>
      </c>
      <c r="C70" s="302"/>
      <c r="D70" s="322" t="s">
        <v>3514</v>
      </c>
      <c r="E70" s="690">
        <v>1</v>
      </c>
      <c r="F70" s="2415"/>
      <c r="G70" s="746">
        <f t="shared" si="3"/>
        <v>0</v>
      </c>
    </row>
    <row r="71" spans="1:7" s="322" customFormat="1">
      <c r="A71" s="747"/>
      <c r="B71" s="302"/>
      <c r="C71" s="302"/>
      <c r="E71" s="690"/>
      <c r="F71" s="37"/>
      <c r="G71" s="746"/>
    </row>
    <row r="72" spans="1:7" s="322" customFormat="1" ht="51">
      <c r="A72" s="765" t="s">
        <v>4057</v>
      </c>
      <c r="B72" s="959" t="s">
        <v>4058</v>
      </c>
      <c r="C72" s="959"/>
      <c r="D72" s="766" t="s">
        <v>977</v>
      </c>
      <c r="E72" s="626"/>
      <c r="F72" s="746"/>
      <c r="G72" s="750"/>
    </row>
    <row r="73" spans="1:7" s="322" customFormat="1" ht="38.25">
      <c r="A73" s="765" t="s">
        <v>4059</v>
      </c>
      <c r="B73" s="960" t="s">
        <v>4060</v>
      </c>
      <c r="C73" s="960"/>
      <c r="D73" s="766" t="s">
        <v>977</v>
      </c>
      <c r="E73" s="626"/>
      <c r="F73" s="746"/>
      <c r="G73" s="951"/>
    </row>
    <row r="74" spans="1:7" s="769" customFormat="1" ht="38.25">
      <c r="A74" s="765" t="s">
        <v>4061</v>
      </c>
      <c r="B74" s="767" t="s">
        <v>3556</v>
      </c>
      <c r="C74" s="767"/>
      <c r="D74" s="766" t="s">
        <v>977</v>
      </c>
      <c r="E74" s="626"/>
      <c r="F74" s="750"/>
      <c r="G74" s="750"/>
    </row>
    <row r="75" spans="1:7" s="769" customFormat="1" ht="145.15" customHeight="1">
      <c r="A75" s="765" t="s">
        <v>4062</v>
      </c>
      <c r="B75" s="767" t="s">
        <v>3558</v>
      </c>
      <c r="C75" s="767"/>
      <c r="D75" s="766" t="s">
        <v>977</v>
      </c>
      <c r="E75" s="626"/>
      <c r="F75" s="750"/>
      <c r="G75" s="750"/>
    </row>
    <row r="76" spans="1:7" s="769" customFormat="1" ht="69" customHeight="1">
      <c r="A76" s="765" t="s">
        <v>4063</v>
      </c>
      <c r="B76" s="767" t="s">
        <v>3560</v>
      </c>
      <c r="C76" s="767"/>
      <c r="D76" s="766" t="s">
        <v>977</v>
      </c>
      <c r="E76" s="626"/>
      <c r="F76" s="750"/>
      <c r="G76" s="750"/>
    </row>
    <row r="77" spans="1:7" s="769" customFormat="1" ht="76.5">
      <c r="A77" s="765" t="s">
        <v>4064</v>
      </c>
      <c r="B77" s="767" t="s">
        <v>3562</v>
      </c>
      <c r="C77" s="767"/>
      <c r="D77" s="766" t="s">
        <v>977</v>
      </c>
      <c r="E77" s="626"/>
      <c r="F77" s="750"/>
      <c r="G77" s="750"/>
    </row>
    <row r="78" spans="1:7" s="322" customFormat="1">
      <c r="A78" s="688"/>
      <c r="B78" s="689"/>
      <c r="C78" s="689"/>
      <c r="E78" s="690"/>
      <c r="F78" s="37"/>
      <c r="G78" s="37"/>
    </row>
    <row r="79" spans="1:7" s="322" customFormat="1" ht="20.65" customHeight="1" thickBot="1">
      <c r="A79" s="691" t="s">
        <v>3964</v>
      </c>
      <c r="B79" s="770" t="str">
        <f>+B7</f>
        <v>Ogrevanje in hlajenje (OgHla)</v>
      </c>
      <c r="C79" s="771" t="s">
        <v>2978</v>
      </c>
      <c r="D79" s="771"/>
      <c r="E79" s="772"/>
      <c r="F79" s="773"/>
      <c r="G79" s="774">
        <f>+SUM(G15:G78)</f>
        <v>0</v>
      </c>
    </row>
    <row r="80" spans="1:7" s="322" customFormat="1" ht="13.5" thickTop="1">
      <c r="A80" s="688"/>
      <c r="B80" s="689"/>
      <c r="C80" s="689"/>
      <c r="E80" s="690"/>
      <c r="F80" s="37"/>
      <c r="G80" s="37"/>
    </row>
    <row r="81" spans="1:11" s="322" customFormat="1" ht="13.5" customHeight="1">
      <c r="A81" s="688"/>
      <c r="B81" s="302"/>
      <c r="C81" s="302"/>
      <c r="E81" s="690"/>
      <c r="F81" s="37"/>
      <c r="G81" s="37"/>
    </row>
    <row r="82" spans="1:11" s="322" customFormat="1" ht="26.25" customHeight="1">
      <c r="A82" s="688"/>
      <c r="B82" s="697"/>
      <c r="C82" s="697"/>
      <c r="E82" s="690"/>
      <c r="F82" s="37"/>
      <c r="G82" s="37"/>
    </row>
    <row r="83" spans="1:11" s="700" customFormat="1" ht="26.25" customHeight="1">
      <c r="A83" s="698"/>
      <c r="B83" s="697"/>
      <c r="C83" s="697"/>
      <c r="E83" s="699"/>
      <c r="F83" s="160"/>
      <c r="G83" s="160"/>
    </row>
    <row r="84" spans="1:11" s="322" customFormat="1" ht="18" customHeight="1">
      <c r="A84" s="688"/>
      <c r="B84" s="302"/>
      <c r="C84" s="302"/>
      <c r="E84" s="690"/>
      <c r="F84" s="37"/>
      <c r="G84" s="37"/>
    </row>
    <row r="85" spans="1:11" s="322" customFormat="1" ht="105" customHeight="1">
      <c r="A85" s="688"/>
      <c r="B85" s="336"/>
      <c r="C85" s="336"/>
      <c r="E85" s="690"/>
      <c r="F85" s="37"/>
      <c r="G85" s="37"/>
    </row>
    <row r="86" spans="1:11" s="322" customFormat="1" ht="22.5" customHeight="1">
      <c r="A86" s="688"/>
      <c r="B86" s="336"/>
      <c r="C86" s="336"/>
      <c r="E86" s="690"/>
      <c r="F86" s="37"/>
      <c r="G86" s="37"/>
    </row>
    <row r="87" spans="1:11" s="322" customFormat="1" ht="18" customHeight="1">
      <c r="A87" s="688"/>
      <c r="B87" s="302"/>
      <c r="C87" s="302"/>
      <c r="E87" s="690"/>
      <c r="F87" s="37"/>
      <c r="G87" s="37"/>
    </row>
    <row r="88" spans="1:11" s="322" customFormat="1" ht="23.25" customHeight="1">
      <c r="A88" s="688"/>
      <c r="B88" s="302"/>
      <c r="C88" s="302"/>
      <c r="E88" s="690"/>
      <c r="F88" s="37"/>
      <c r="G88" s="37"/>
    </row>
    <row r="89" spans="1:11" s="322" customFormat="1" ht="23.25" customHeight="1">
      <c r="A89" s="688"/>
      <c r="B89" s="302"/>
      <c r="C89" s="302"/>
      <c r="E89" s="690"/>
      <c r="F89" s="37"/>
      <c r="G89" s="37"/>
    </row>
    <row r="90" spans="1:11" s="322" customFormat="1" ht="32.25" customHeight="1">
      <c r="A90" s="688"/>
      <c r="B90" s="302"/>
      <c r="C90" s="302"/>
      <c r="E90" s="690"/>
      <c r="F90" s="37"/>
      <c r="G90" s="37"/>
    </row>
    <row r="91" spans="1:11" s="322" customFormat="1" ht="93.75" customHeight="1">
      <c r="A91" s="688"/>
      <c r="B91" s="701"/>
      <c r="C91" s="701"/>
      <c r="E91" s="690"/>
      <c r="F91" s="37"/>
      <c r="G91" s="37"/>
    </row>
    <row r="92" spans="1:11" s="322" customFormat="1" ht="67.5" customHeight="1">
      <c r="A92" s="688"/>
      <c r="B92" s="701"/>
      <c r="C92" s="701"/>
      <c r="E92" s="690"/>
      <c r="F92" s="37"/>
      <c r="G92" s="37"/>
    </row>
    <row r="93" spans="1:11" s="322" customFormat="1" ht="38.25" customHeight="1">
      <c r="A93" s="688"/>
      <c r="B93" s="701"/>
      <c r="C93" s="701"/>
      <c r="E93" s="690"/>
      <c r="F93" s="37"/>
      <c r="G93" s="37"/>
    </row>
    <row r="94" spans="1:11" s="322" customFormat="1" ht="54" customHeight="1">
      <c r="A94" s="688"/>
      <c r="B94" s="701"/>
      <c r="C94" s="701"/>
      <c r="E94" s="690"/>
      <c r="F94" s="37"/>
      <c r="G94" s="37"/>
    </row>
    <row r="95" spans="1:11" s="322" customFormat="1" ht="21.75" customHeight="1">
      <c r="A95" s="688"/>
      <c r="B95" s="701"/>
      <c r="C95" s="701"/>
      <c r="E95" s="690"/>
      <c r="F95" s="37"/>
      <c r="G95" s="37"/>
      <c r="K95" s="702"/>
    </row>
    <row r="96" spans="1:11" s="322" customFormat="1" ht="20.25" customHeight="1">
      <c r="A96" s="688"/>
      <c r="B96" s="701"/>
      <c r="C96" s="701"/>
      <c r="E96" s="690"/>
      <c r="F96" s="37"/>
      <c r="G96" s="37"/>
      <c r="K96" s="702"/>
    </row>
    <row r="97" spans="1:11" s="322" customFormat="1" ht="58.5" customHeight="1">
      <c r="A97" s="688"/>
      <c r="B97" s="701"/>
      <c r="C97" s="701"/>
      <c r="E97" s="690"/>
      <c r="F97" s="37"/>
      <c r="G97" s="37"/>
    </row>
    <row r="98" spans="1:11" s="322" customFormat="1" ht="58.5" customHeight="1">
      <c r="A98" s="688"/>
      <c r="B98" s="701"/>
      <c r="C98" s="701"/>
      <c r="E98" s="690"/>
      <c r="F98" s="37"/>
      <c r="G98" s="37"/>
    </row>
    <row r="99" spans="1:11" s="322" customFormat="1" ht="23.25" customHeight="1">
      <c r="A99" s="688"/>
      <c r="B99" s="701"/>
      <c r="C99" s="701"/>
      <c r="E99" s="690"/>
      <c r="F99" s="37"/>
      <c r="G99" s="37"/>
      <c r="K99" s="702"/>
    </row>
    <row r="100" spans="1:11" s="322" customFormat="1" ht="16.5" customHeight="1">
      <c r="A100" s="688"/>
      <c r="B100" s="701"/>
      <c r="C100" s="701"/>
      <c r="E100" s="690"/>
      <c r="F100" s="37"/>
      <c r="G100" s="37"/>
      <c r="K100" s="702"/>
    </row>
    <row r="101" spans="1:11" s="322" customFormat="1" ht="14.25" customHeight="1">
      <c r="A101" s="688"/>
      <c r="B101" s="701"/>
      <c r="C101" s="701"/>
      <c r="E101" s="690"/>
      <c r="F101" s="37"/>
      <c r="G101" s="37"/>
    </row>
    <row r="102" spans="1:11" s="322" customFormat="1" ht="15.75" customHeight="1">
      <c r="A102" s="688"/>
      <c r="B102" s="701"/>
      <c r="C102" s="701"/>
      <c r="E102" s="690"/>
      <c r="F102" s="37"/>
      <c r="G102" s="37"/>
    </row>
    <row r="103" spans="1:11" s="322" customFormat="1" ht="55.5" customHeight="1">
      <c r="A103" s="688"/>
      <c r="B103" s="701"/>
      <c r="C103" s="701"/>
      <c r="E103" s="690"/>
      <c r="F103" s="37"/>
      <c r="G103" s="37"/>
    </row>
    <row r="104" spans="1:11" s="322" customFormat="1" ht="35.25" customHeight="1">
      <c r="A104" s="688"/>
      <c r="B104" s="701"/>
      <c r="C104" s="701"/>
      <c r="E104" s="690"/>
      <c r="F104" s="37"/>
      <c r="G104" s="37"/>
    </row>
    <row r="105" spans="1:11" s="322" customFormat="1">
      <c r="A105" s="688"/>
      <c r="B105" s="701"/>
      <c r="C105" s="701"/>
      <c r="E105" s="690"/>
      <c r="F105" s="37"/>
      <c r="G105" s="37"/>
    </row>
    <row r="106" spans="1:11" s="322" customFormat="1">
      <c r="A106" s="688"/>
      <c r="B106" s="689"/>
      <c r="C106" s="689"/>
      <c r="E106" s="690"/>
      <c r="F106" s="37"/>
      <c r="G106" s="37"/>
    </row>
    <row r="107" spans="1:11" s="322" customFormat="1">
      <c r="A107" s="688"/>
      <c r="B107" s="689"/>
      <c r="C107" s="689"/>
      <c r="E107" s="690"/>
      <c r="F107" s="37"/>
      <c r="G107" s="37"/>
    </row>
    <row r="108" spans="1:11" s="322" customFormat="1">
      <c r="A108" s="688"/>
      <c r="B108" s="689"/>
      <c r="C108" s="689"/>
      <c r="E108" s="690"/>
      <c r="F108" s="37"/>
      <c r="G108" s="37"/>
    </row>
    <row r="109" spans="1:11" s="322" customFormat="1">
      <c r="A109" s="688"/>
      <c r="B109" s="697"/>
      <c r="C109" s="697"/>
      <c r="E109" s="690"/>
      <c r="F109" s="37"/>
      <c r="G109" s="37"/>
    </row>
    <row r="110" spans="1:11" s="700" customFormat="1">
      <c r="A110" s="698"/>
      <c r="B110" s="697"/>
      <c r="C110" s="697"/>
      <c r="E110" s="699"/>
      <c r="F110" s="160"/>
      <c r="G110" s="160"/>
    </row>
    <row r="111" spans="1:11" s="322" customFormat="1">
      <c r="A111" s="688"/>
      <c r="B111" s="697"/>
      <c r="C111" s="697"/>
      <c r="E111" s="690"/>
      <c r="F111" s="37"/>
      <c r="G111" s="37"/>
    </row>
    <row r="112" spans="1:11" s="322" customFormat="1">
      <c r="A112" s="688"/>
      <c r="B112" s="701"/>
      <c r="C112" s="701"/>
      <c r="E112" s="690"/>
      <c r="F112" s="37"/>
      <c r="G112" s="37"/>
    </row>
    <row r="113" spans="1:7" s="322" customFormat="1">
      <c r="A113" s="688"/>
      <c r="B113" s="701"/>
      <c r="C113" s="701"/>
      <c r="E113" s="690"/>
      <c r="F113" s="37"/>
      <c r="G113" s="37"/>
    </row>
    <row r="114" spans="1:7" s="322" customFormat="1">
      <c r="A114" s="688"/>
      <c r="B114" s="701"/>
      <c r="C114" s="701"/>
      <c r="E114" s="690"/>
      <c r="F114" s="37"/>
      <c r="G114" s="37"/>
    </row>
    <row r="115" spans="1:7" s="322" customFormat="1">
      <c r="A115" s="688"/>
      <c r="B115" s="701"/>
      <c r="C115" s="701"/>
      <c r="E115" s="690"/>
      <c r="F115" s="37"/>
      <c r="G115" s="37"/>
    </row>
    <row r="116" spans="1:7" s="322" customFormat="1">
      <c r="A116" s="688"/>
      <c r="B116" s="701"/>
      <c r="C116" s="701"/>
      <c r="E116" s="690"/>
      <c r="F116" s="37"/>
      <c r="G116" s="37"/>
    </row>
    <row r="117" spans="1:7" s="322" customFormat="1">
      <c r="A117" s="688"/>
      <c r="B117" s="701"/>
      <c r="C117" s="701"/>
      <c r="E117" s="690"/>
      <c r="F117" s="37"/>
      <c r="G117" s="37"/>
    </row>
    <row r="118" spans="1:7" s="322" customFormat="1">
      <c r="A118" s="688"/>
      <c r="B118" s="697"/>
      <c r="C118" s="697"/>
      <c r="E118" s="690"/>
      <c r="F118" s="37"/>
      <c r="G118" s="37"/>
    </row>
    <row r="119" spans="1:7" s="322" customFormat="1" ht="155.25" customHeight="1">
      <c r="A119" s="688"/>
      <c r="B119" s="701"/>
      <c r="C119" s="701"/>
      <c r="D119" s="776"/>
      <c r="E119" s="690"/>
      <c r="F119" s="37"/>
      <c r="G119" s="37"/>
    </row>
    <row r="120" spans="1:7" s="322" customFormat="1">
      <c r="A120" s="688"/>
      <c r="B120" s="641"/>
      <c r="C120" s="641"/>
      <c r="E120" s="690"/>
      <c r="F120" s="37"/>
      <c r="G120" s="37"/>
    </row>
    <row r="121" spans="1:7" s="322" customFormat="1">
      <c r="A121" s="688"/>
      <c r="B121" s="641"/>
      <c r="C121" s="641"/>
      <c r="E121" s="690"/>
      <c r="F121" s="37"/>
      <c r="G121" s="37"/>
    </row>
    <row r="122" spans="1:7" s="322" customFormat="1">
      <c r="A122" s="688"/>
      <c r="B122" s="641"/>
      <c r="C122" s="641"/>
      <c r="E122" s="690"/>
      <c r="F122" s="37"/>
      <c r="G122" s="37"/>
    </row>
    <row r="123" spans="1:7" s="322" customFormat="1">
      <c r="A123" s="688"/>
      <c r="B123" s="641"/>
      <c r="C123" s="641"/>
      <c r="E123" s="690"/>
      <c r="F123" s="37"/>
      <c r="G123" s="37"/>
    </row>
    <row r="124" spans="1:7" s="322" customFormat="1">
      <c r="A124" s="688"/>
      <c r="B124" s="641"/>
      <c r="C124" s="641"/>
      <c r="E124" s="690"/>
      <c r="F124" s="37"/>
      <c r="G124" s="37"/>
    </row>
    <row r="125" spans="1:7" s="322" customFormat="1">
      <c r="A125" s="688"/>
      <c r="B125" s="641"/>
      <c r="C125" s="641"/>
      <c r="D125" s="689"/>
      <c r="E125" s="703"/>
      <c r="F125" s="37"/>
      <c r="G125" s="37"/>
    </row>
    <row r="126" spans="1:7" s="322" customFormat="1">
      <c r="A126" s="688"/>
      <c r="B126" s="701"/>
      <c r="C126" s="701"/>
      <c r="E126" s="690"/>
      <c r="F126" s="636"/>
      <c r="G126" s="37"/>
    </row>
    <row r="127" spans="1:7" s="322" customFormat="1" ht="96.75" customHeight="1">
      <c r="A127" s="688"/>
      <c r="B127" s="701"/>
      <c r="C127" s="701"/>
      <c r="E127" s="690"/>
      <c r="F127" s="37"/>
      <c r="G127" s="37"/>
    </row>
    <row r="128" spans="1:7" s="322" customFormat="1" ht="119.25" customHeight="1">
      <c r="A128" s="688"/>
      <c r="B128" s="701"/>
      <c r="C128" s="701"/>
      <c r="E128" s="690"/>
      <c r="F128" s="37"/>
      <c r="G128" s="37"/>
    </row>
    <row r="129" spans="1:10" s="322" customFormat="1" ht="42" customHeight="1">
      <c r="A129" s="688"/>
      <c r="B129" s="701"/>
      <c r="C129" s="701"/>
      <c r="E129" s="690"/>
      <c r="F129" s="37"/>
      <c r="G129" s="37"/>
    </row>
    <row r="130" spans="1:10" s="322" customFormat="1" ht="79.5" customHeight="1">
      <c r="A130" s="688"/>
      <c r="B130" s="701"/>
      <c r="C130" s="701"/>
      <c r="E130" s="690"/>
      <c r="F130" s="37"/>
      <c r="G130" s="37"/>
    </row>
    <row r="131" spans="1:10" s="322" customFormat="1" ht="48" customHeight="1">
      <c r="A131" s="688"/>
      <c r="B131" s="302"/>
      <c r="C131" s="302"/>
      <c r="E131" s="690"/>
      <c r="F131" s="37"/>
      <c r="G131" s="37"/>
    </row>
    <row r="132" spans="1:10" s="322" customFormat="1" ht="22.5" customHeight="1">
      <c r="A132" s="688"/>
      <c r="B132" s="689"/>
      <c r="C132" s="689"/>
      <c r="D132" s="689"/>
      <c r="E132" s="703"/>
      <c r="F132" s="37"/>
      <c r="G132" s="37"/>
    </row>
    <row r="133" spans="1:10" s="322" customFormat="1" ht="48" customHeight="1">
      <c r="A133" s="688"/>
      <c r="B133" s="302"/>
      <c r="C133" s="302"/>
      <c r="E133" s="690"/>
      <c r="F133" s="37"/>
      <c r="G133" s="37"/>
    </row>
    <row r="134" spans="1:10" s="322" customFormat="1" ht="63" customHeight="1">
      <c r="A134" s="688"/>
      <c r="B134" s="336"/>
      <c r="C134" s="336"/>
      <c r="E134" s="690"/>
      <c r="F134" s="37"/>
      <c r="G134" s="37"/>
    </row>
    <row r="135" spans="1:10" s="322" customFormat="1" ht="59.25" customHeight="1">
      <c r="A135" s="688"/>
      <c r="B135" s="336"/>
      <c r="C135" s="336"/>
      <c r="E135" s="690"/>
      <c r="F135" s="37"/>
      <c r="G135" s="37"/>
    </row>
    <row r="136" spans="1:10" s="322" customFormat="1" ht="137.25" customHeight="1">
      <c r="A136" s="688"/>
      <c r="B136" s="701"/>
      <c r="C136" s="701"/>
      <c r="E136" s="690"/>
      <c r="F136" s="745"/>
      <c r="G136" s="745"/>
    </row>
    <row r="137" spans="1:10" s="322" customFormat="1" ht="24.75" customHeight="1">
      <c r="A137" s="688"/>
      <c r="B137" s="701"/>
      <c r="C137" s="701"/>
      <c r="D137" s="689"/>
      <c r="E137" s="703"/>
      <c r="F137" s="745"/>
      <c r="G137" s="745"/>
      <c r="J137" s="702"/>
    </row>
    <row r="138" spans="1:10" s="322" customFormat="1" ht="156.75" customHeight="1">
      <c r="A138" s="688"/>
      <c r="B138" s="706"/>
      <c r="C138" s="706"/>
      <c r="E138" s="690"/>
      <c r="F138" s="745"/>
      <c r="G138" s="745"/>
    </row>
    <row r="139" spans="1:10" s="322" customFormat="1">
      <c r="A139" s="688"/>
      <c r="B139" s="707"/>
      <c r="C139" s="707"/>
      <c r="E139" s="690"/>
      <c r="F139" s="745"/>
      <c r="G139" s="745"/>
    </row>
    <row r="140" spans="1:10" s="322" customFormat="1">
      <c r="A140" s="688"/>
      <c r="B140" s="707"/>
      <c r="C140" s="707"/>
      <c r="E140" s="690"/>
      <c r="F140" s="745"/>
      <c r="G140" s="745"/>
    </row>
    <row r="141" spans="1:10" s="322" customFormat="1">
      <c r="A141" s="688"/>
      <c r="B141" s="707"/>
      <c r="C141" s="707"/>
      <c r="E141" s="690"/>
      <c r="F141" s="745"/>
      <c r="G141" s="745"/>
    </row>
    <row r="142" spans="1:10" s="322" customFormat="1">
      <c r="A142" s="688"/>
      <c r="B142" s="707"/>
      <c r="C142" s="707"/>
      <c r="E142" s="690"/>
      <c r="F142" s="745"/>
      <c r="G142" s="745"/>
    </row>
    <row r="143" spans="1:10" s="322" customFormat="1" ht="24" customHeight="1">
      <c r="A143" s="688"/>
      <c r="B143" s="707"/>
      <c r="C143" s="707"/>
      <c r="D143" s="689"/>
      <c r="E143" s="703"/>
      <c r="F143" s="745"/>
      <c r="G143" s="745"/>
    </row>
    <row r="144" spans="1:10" s="322" customFormat="1" ht="29.25" customHeight="1">
      <c r="A144" s="688"/>
      <c r="B144" s="707"/>
      <c r="C144" s="707"/>
      <c r="E144" s="690"/>
      <c r="F144" s="745"/>
      <c r="G144" s="745"/>
    </row>
    <row r="145" spans="1:7" s="322" customFormat="1" ht="102" customHeight="1">
      <c r="A145" s="688"/>
      <c r="B145" s="701"/>
      <c r="C145" s="701"/>
      <c r="E145" s="690"/>
      <c r="F145" s="745"/>
      <c r="G145" s="745"/>
    </row>
    <row r="146" spans="1:7" s="322" customFormat="1">
      <c r="A146" s="688"/>
      <c r="B146" s="707"/>
      <c r="C146" s="707"/>
      <c r="E146" s="690"/>
      <c r="F146" s="745"/>
      <c r="G146" s="745"/>
    </row>
    <row r="147" spans="1:7" s="322" customFormat="1">
      <c r="A147" s="688"/>
      <c r="B147" s="707"/>
      <c r="C147" s="707"/>
      <c r="E147" s="690"/>
      <c r="F147" s="745"/>
      <c r="G147" s="745"/>
    </row>
    <row r="148" spans="1:7" s="322" customFormat="1">
      <c r="A148" s="688"/>
      <c r="B148" s="707"/>
      <c r="C148" s="707"/>
      <c r="E148" s="690"/>
      <c r="F148" s="745"/>
      <c r="G148" s="745"/>
    </row>
    <row r="149" spans="1:7" s="322" customFormat="1">
      <c r="A149" s="688"/>
      <c r="B149" s="707"/>
      <c r="C149" s="707"/>
      <c r="E149" s="690"/>
      <c r="F149" s="745"/>
      <c r="G149" s="745"/>
    </row>
    <row r="150" spans="1:7" s="322" customFormat="1" ht="24.75" customHeight="1">
      <c r="A150" s="688"/>
      <c r="B150" s="707"/>
      <c r="C150" s="707"/>
      <c r="D150" s="689"/>
      <c r="E150" s="703"/>
      <c r="F150" s="745"/>
      <c r="G150" s="745"/>
    </row>
    <row r="151" spans="1:7" s="322" customFormat="1" ht="55.5" customHeight="1">
      <c r="A151" s="688"/>
      <c r="B151" s="701"/>
      <c r="C151" s="701"/>
      <c r="E151" s="690"/>
      <c r="F151" s="745"/>
      <c r="G151" s="745"/>
    </row>
    <row r="152" spans="1:7" s="322" customFormat="1" ht="28.5" customHeight="1">
      <c r="A152" s="688"/>
      <c r="B152" s="701"/>
      <c r="C152" s="701"/>
      <c r="E152" s="690"/>
      <c r="F152" s="745"/>
      <c r="G152" s="745"/>
    </row>
    <row r="153" spans="1:7" s="322" customFormat="1" ht="43.5" customHeight="1">
      <c r="A153" s="688"/>
      <c r="B153" s="701"/>
      <c r="C153" s="701"/>
      <c r="D153" s="272"/>
      <c r="E153" s="690"/>
      <c r="F153" s="745"/>
      <c r="G153" s="745"/>
    </row>
    <row r="154" spans="1:7" s="322" customFormat="1">
      <c r="A154" s="688"/>
      <c r="B154" s="689"/>
      <c r="C154" s="689"/>
      <c r="E154" s="690"/>
      <c r="F154" s="745"/>
      <c r="G154" s="745"/>
    </row>
    <row r="155" spans="1:7" s="322" customFormat="1">
      <c r="A155" s="688"/>
      <c r="B155" s="302"/>
      <c r="C155" s="302"/>
      <c r="E155" s="690"/>
      <c r="F155" s="745"/>
      <c r="G155" s="745"/>
    </row>
    <row r="156" spans="1:7" s="322" customFormat="1">
      <c r="A156" s="688"/>
      <c r="B156" s="302"/>
      <c r="C156" s="302"/>
      <c r="E156" s="690"/>
      <c r="F156" s="745"/>
      <c r="G156" s="745"/>
    </row>
    <row r="157" spans="1:7" s="700" customFormat="1">
      <c r="A157" s="708"/>
      <c r="B157" s="697"/>
      <c r="C157" s="697"/>
      <c r="E157" s="699"/>
      <c r="F157" s="956"/>
      <c r="G157" s="956"/>
    </row>
    <row r="158" spans="1:7" s="322" customFormat="1">
      <c r="A158" s="688"/>
      <c r="B158" s="697"/>
      <c r="C158" s="697"/>
      <c r="E158" s="690"/>
      <c r="F158" s="745"/>
      <c r="G158" s="745"/>
    </row>
    <row r="159" spans="1:7" s="322" customFormat="1" ht="68.25" customHeight="1">
      <c r="A159" s="688"/>
      <c r="B159" s="701"/>
      <c r="C159" s="701"/>
      <c r="E159" s="690"/>
      <c r="F159" s="745"/>
      <c r="G159" s="745"/>
    </row>
    <row r="160" spans="1:7" s="322" customFormat="1" ht="21" customHeight="1">
      <c r="A160" s="688"/>
      <c r="B160" s="710"/>
      <c r="C160" s="710"/>
      <c r="E160" s="690"/>
      <c r="F160" s="745"/>
      <c r="G160" s="745"/>
    </row>
    <row r="161" spans="1:7" s="322" customFormat="1">
      <c r="A161" s="688"/>
      <c r="B161" s="710"/>
      <c r="C161" s="710"/>
      <c r="E161" s="690"/>
      <c r="F161" s="745"/>
      <c r="G161" s="745"/>
    </row>
    <row r="162" spans="1:7" s="322" customFormat="1">
      <c r="A162" s="688"/>
      <c r="B162" s="710"/>
      <c r="C162" s="710"/>
      <c r="E162" s="690"/>
      <c r="F162" s="745"/>
      <c r="G162" s="745"/>
    </row>
    <row r="163" spans="1:7" s="322" customFormat="1">
      <c r="A163" s="688"/>
      <c r="B163" s="710"/>
      <c r="C163" s="710"/>
      <c r="E163" s="690"/>
      <c r="F163" s="745"/>
      <c r="G163" s="745"/>
    </row>
    <row r="164" spans="1:7" s="322" customFormat="1">
      <c r="A164" s="688"/>
      <c r="B164" s="710"/>
      <c r="C164" s="710"/>
      <c r="E164" s="690"/>
      <c r="F164" s="745"/>
      <c r="G164" s="745"/>
    </row>
    <row r="165" spans="1:7" s="322" customFormat="1">
      <c r="A165" s="688"/>
      <c r="B165" s="710"/>
      <c r="C165" s="710"/>
      <c r="E165" s="690"/>
      <c r="F165" s="745"/>
      <c r="G165" s="745"/>
    </row>
    <row r="166" spans="1:7" s="322" customFormat="1">
      <c r="A166" s="688"/>
      <c r="B166" s="710"/>
      <c r="C166" s="710"/>
      <c r="E166" s="690"/>
      <c r="F166" s="745"/>
      <c r="G166" s="745"/>
    </row>
    <row r="167" spans="1:7" s="322" customFormat="1">
      <c r="A167" s="688"/>
      <c r="B167" s="710"/>
      <c r="C167" s="710"/>
      <c r="E167" s="690"/>
      <c r="F167" s="745"/>
      <c r="G167" s="745"/>
    </row>
    <row r="168" spans="1:7" s="322" customFormat="1" ht="21" customHeight="1">
      <c r="A168" s="688"/>
      <c r="B168" s="710"/>
      <c r="C168" s="710"/>
      <c r="E168" s="690"/>
      <c r="F168" s="745"/>
      <c r="G168" s="745"/>
    </row>
    <row r="169" spans="1:7" s="322" customFormat="1">
      <c r="A169" s="688"/>
      <c r="B169" s="710"/>
      <c r="C169" s="710"/>
      <c r="E169" s="690"/>
      <c r="F169" s="745"/>
      <c r="G169" s="745"/>
    </row>
    <row r="170" spans="1:7" s="322" customFormat="1">
      <c r="A170" s="688"/>
      <c r="B170" s="710"/>
      <c r="C170" s="710"/>
      <c r="E170" s="690"/>
      <c r="F170" s="745"/>
      <c r="G170" s="745"/>
    </row>
    <row r="171" spans="1:7" s="322" customFormat="1">
      <c r="A171" s="688"/>
      <c r="B171" s="710"/>
      <c r="C171" s="710"/>
      <c r="E171" s="690"/>
      <c r="F171" s="745"/>
      <c r="G171" s="745"/>
    </row>
    <row r="172" spans="1:7" s="322" customFormat="1">
      <c r="A172" s="688"/>
      <c r="B172" s="710"/>
      <c r="C172" s="710"/>
      <c r="E172" s="690"/>
      <c r="F172" s="745"/>
      <c r="G172" s="745"/>
    </row>
    <row r="173" spans="1:7" s="322" customFormat="1">
      <c r="A173" s="688"/>
      <c r="B173" s="710"/>
      <c r="C173" s="710"/>
      <c r="E173" s="690"/>
      <c r="F173" s="745"/>
      <c r="G173" s="745"/>
    </row>
    <row r="174" spans="1:7" s="322" customFormat="1">
      <c r="A174" s="688"/>
      <c r="B174" s="710"/>
      <c r="C174" s="710"/>
      <c r="E174" s="690"/>
      <c r="F174" s="745"/>
      <c r="G174" s="745"/>
    </row>
    <row r="175" spans="1:7" s="322" customFormat="1" ht="21" customHeight="1">
      <c r="A175" s="688"/>
      <c r="B175" s="710"/>
      <c r="C175" s="710"/>
      <c r="E175" s="690"/>
      <c r="F175" s="745"/>
      <c r="G175" s="745"/>
    </row>
    <row r="176" spans="1:7" s="322" customFormat="1">
      <c r="A176" s="688"/>
      <c r="B176" s="710"/>
      <c r="C176" s="710"/>
      <c r="E176" s="690"/>
      <c r="F176" s="745"/>
      <c r="G176" s="745"/>
    </row>
    <row r="177" spans="1:7" s="322" customFormat="1">
      <c r="A177" s="688"/>
      <c r="B177" s="710"/>
      <c r="C177" s="710"/>
      <c r="E177" s="690"/>
      <c r="F177" s="745"/>
      <c r="G177" s="745"/>
    </row>
    <row r="178" spans="1:7" s="322" customFormat="1">
      <c r="A178" s="688"/>
      <c r="B178" s="710"/>
      <c r="C178" s="710"/>
      <c r="E178" s="690"/>
      <c r="F178" s="745"/>
      <c r="G178" s="745"/>
    </row>
    <row r="179" spans="1:7" s="322" customFormat="1">
      <c r="A179" s="688"/>
      <c r="B179" s="710"/>
      <c r="C179" s="710"/>
      <c r="E179" s="690"/>
      <c r="F179" s="745"/>
      <c r="G179" s="745"/>
    </row>
    <row r="180" spans="1:7" s="322" customFormat="1">
      <c r="A180" s="688"/>
      <c r="B180" s="710"/>
      <c r="C180" s="710"/>
      <c r="E180" s="690"/>
      <c r="F180" s="745"/>
      <c r="G180" s="745"/>
    </row>
    <row r="181" spans="1:7" s="322" customFormat="1" ht="68.25" customHeight="1">
      <c r="A181" s="688"/>
      <c r="B181" s="710"/>
      <c r="C181" s="710"/>
      <c r="E181" s="690"/>
      <c r="F181" s="745"/>
      <c r="G181" s="745"/>
    </row>
    <row r="182" spans="1:7" s="322" customFormat="1" ht="21" customHeight="1">
      <c r="A182" s="688"/>
      <c r="B182" s="710"/>
      <c r="C182" s="710"/>
      <c r="E182" s="690"/>
      <c r="F182" s="745"/>
      <c r="G182" s="745"/>
    </row>
    <row r="183" spans="1:7" s="322" customFormat="1">
      <c r="A183" s="688"/>
      <c r="B183" s="701"/>
      <c r="C183" s="701"/>
      <c r="E183" s="690"/>
      <c r="F183" s="745"/>
      <c r="G183" s="745"/>
    </row>
    <row r="184" spans="1:7" s="322" customFormat="1">
      <c r="A184" s="688"/>
      <c r="B184" s="701"/>
      <c r="C184" s="701"/>
      <c r="E184" s="690"/>
      <c r="F184" s="745"/>
      <c r="G184" s="745"/>
    </row>
    <row r="185" spans="1:7" s="322" customFormat="1">
      <c r="A185" s="688"/>
      <c r="B185" s="710"/>
      <c r="C185" s="710"/>
      <c r="E185" s="690"/>
      <c r="F185" s="745"/>
      <c r="G185" s="745"/>
    </row>
    <row r="186" spans="1:7" s="322" customFormat="1">
      <c r="A186" s="688"/>
      <c r="B186" s="710"/>
      <c r="C186" s="710"/>
      <c r="E186" s="690"/>
      <c r="F186" s="745"/>
      <c r="G186" s="745"/>
    </row>
    <row r="187" spans="1:7" s="322" customFormat="1">
      <c r="A187" s="688"/>
      <c r="B187" s="710"/>
      <c r="C187" s="710"/>
      <c r="E187" s="690"/>
      <c r="F187" s="745"/>
      <c r="G187" s="745"/>
    </row>
    <row r="188" spans="1:7" s="322" customFormat="1">
      <c r="A188" s="688"/>
      <c r="B188" s="710"/>
      <c r="C188" s="710"/>
      <c r="E188" s="690"/>
      <c r="F188" s="745"/>
      <c r="G188" s="745"/>
    </row>
    <row r="189" spans="1:7" s="322" customFormat="1" ht="30.75" customHeight="1">
      <c r="A189" s="688"/>
      <c r="B189" s="701"/>
      <c r="C189" s="701"/>
      <c r="E189" s="690"/>
      <c r="F189" s="745"/>
      <c r="G189" s="745"/>
    </row>
    <row r="190" spans="1:7" s="322" customFormat="1" ht="81" customHeight="1">
      <c r="A190" s="688"/>
      <c r="B190" s="701"/>
      <c r="C190" s="701"/>
      <c r="E190" s="690"/>
      <c r="F190" s="745"/>
      <c r="G190" s="745"/>
    </row>
    <row r="191" spans="1:7" s="322" customFormat="1" ht="30.75" customHeight="1">
      <c r="A191" s="688"/>
      <c r="B191" s="701"/>
      <c r="C191" s="701"/>
      <c r="E191" s="690"/>
      <c r="F191" s="745"/>
      <c r="G191" s="745"/>
    </row>
    <row r="192" spans="1:7" s="322" customFormat="1" ht="30.75" customHeight="1">
      <c r="A192" s="688"/>
      <c r="B192" s="701"/>
      <c r="C192" s="701"/>
      <c r="E192" s="690"/>
      <c r="F192" s="745"/>
      <c r="G192" s="745"/>
    </row>
    <row r="193" spans="1:7" s="322" customFormat="1" ht="67.5" customHeight="1">
      <c r="A193" s="688"/>
      <c r="B193" s="701"/>
      <c r="C193" s="701"/>
      <c r="E193" s="690"/>
      <c r="F193" s="745"/>
      <c r="G193" s="745"/>
    </row>
    <row r="194" spans="1:7" s="322" customFormat="1" ht="30.75" customHeight="1">
      <c r="A194" s="688"/>
      <c r="B194" s="701"/>
      <c r="C194" s="701"/>
      <c r="E194" s="690"/>
      <c r="F194" s="745"/>
      <c r="G194" s="745"/>
    </row>
    <row r="195" spans="1:7" s="322" customFormat="1" ht="92.25" customHeight="1">
      <c r="A195" s="688"/>
      <c r="B195" s="701"/>
      <c r="C195" s="701"/>
      <c r="E195" s="690"/>
      <c r="F195" s="745"/>
      <c r="G195" s="745"/>
    </row>
    <row r="196" spans="1:7" s="322" customFormat="1">
      <c r="A196" s="688"/>
      <c r="B196" s="689"/>
      <c r="C196" s="689"/>
      <c r="E196" s="690"/>
      <c r="F196" s="745"/>
      <c r="G196" s="745"/>
    </row>
    <row r="197" spans="1:7" s="322" customFormat="1">
      <c r="A197" s="688"/>
      <c r="B197" s="689"/>
      <c r="C197" s="689"/>
      <c r="E197" s="690"/>
      <c r="F197" s="745"/>
      <c r="G197" s="745"/>
    </row>
    <row r="198" spans="1:7" s="322" customFormat="1">
      <c r="A198" s="688"/>
      <c r="B198" s="689"/>
      <c r="C198" s="689"/>
      <c r="E198" s="690"/>
      <c r="F198" s="745"/>
      <c r="G198" s="745"/>
    </row>
    <row r="199" spans="1:7" s="322" customFormat="1">
      <c r="A199" s="688"/>
      <c r="B199" s="689"/>
      <c r="C199" s="689"/>
      <c r="E199" s="690"/>
      <c r="F199" s="745"/>
      <c r="G199" s="745"/>
    </row>
    <row r="200" spans="1:7" s="322" customFormat="1">
      <c r="A200" s="688"/>
      <c r="B200" s="689"/>
      <c r="C200" s="689"/>
      <c r="E200" s="690"/>
      <c r="F200" s="627"/>
      <c r="G200" s="745"/>
    </row>
    <row r="201" spans="1:7" s="322" customFormat="1" ht="68.25" customHeight="1">
      <c r="A201" s="688"/>
      <c r="B201" s="701"/>
      <c r="C201" s="701"/>
      <c r="E201" s="690"/>
      <c r="F201" s="745"/>
      <c r="G201" s="745"/>
    </row>
    <row r="202" spans="1:7" s="322" customFormat="1" ht="21.75" customHeight="1">
      <c r="A202" s="688"/>
      <c r="B202" s="689"/>
      <c r="C202" s="689"/>
      <c r="D202" s="689"/>
      <c r="E202" s="703"/>
      <c r="F202" s="745"/>
      <c r="G202" s="745"/>
    </row>
    <row r="203" spans="1:7" s="322" customFormat="1" ht="30.75" customHeight="1">
      <c r="A203" s="688"/>
      <c r="B203" s="701"/>
      <c r="C203" s="701"/>
      <c r="E203" s="690"/>
      <c r="F203" s="745"/>
      <c r="G203" s="745"/>
    </row>
    <row r="204" spans="1:7" s="322" customFormat="1" ht="70.5" customHeight="1">
      <c r="A204" s="688"/>
      <c r="B204" s="701"/>
      <c r="C204" s="701"/>
      <c r="E204" s="690"/>
      <c r="F204" s="745"/>
      <c r="G204" s="745"/>
    </row>
    <row r="205" spans="1:7" s="322" customFormat="1" ht="31.5" customHeight="1">
      <c r="A205" s="688"/>
      <c r="B205" s="701"/>
      <c r="C205" s="701"/>
      <c r="E205" s="690"/>
      <c r="F205" s="745"/>
      <c r="G205" s="745"/>
    </row>
    <row r="206" spans="1:7" s="322" customFormat="1" ht="14.25" customHeight="1">
      <c r="A206" s="688"/>
      <c r="B206" s="689"/>
      <c r="C206" s="689"/>
      <c r="E206" s="690"/>
      <c r="F206" s="745"/>
      <c r="G206" s="745"/>
    </row>
    <row r="207" spans="1:7" s="322" customFormat="1">
      <c r="A207" s="688"/>
      <c r="B207" s="302"/>
      <c r="C207" s="302"/>
      <c r="E207" s="690"/>
      <c r="F207" s="745"/>
      <c r="G207" s="745"/>
    </row>
    <row r="208" spans="1:7" s="322" customFormat="1">
      <c r="A208" s="688"/>
      <c r="B208" s="302"/>
      <c r="C208" s="302"/>
      <c r="E208" s="690"/>
      <c r="F208" s="745"/>
      <c r="G208" s="745"/>
    </row>
    <row r="209" spans="1:7" s="322" customFormat="1">
      <c r="A209" s="688"/>
      <c r="B209" s="302"/>
      <c r="C209" s="302"/>
      <c r="E209" s="690"/>
      <c r="F209" s="745"/>
      <c r="G209" s="745"/>
    </row>
    <row r="210" spans="1:7" s="700" customFormat="1">
      <c r="A210" s="708"/>
      <c r="B210" s="697"/>
      <c r="C210" s="697"/>
      <c r="E210" s="699"/>
      <c r="F210" s="956"/>
      <c r="G210" s="956"/>
    </row>
    <row r="211" spans="1:7" s="700" customFormat="1">
      <c r="A211" s="708"/>
      <c r="B211" s="697"/>
      <c r="C211" s="697"/>
      <c r="E211" s="699"/>
      <c r="F211" s="956"/>
      <c r="G211" s="956"/>
    </row>
    <row r="212" spans="1:7" s="700" customFormat="1">
      <c r="A212" s="708"/>
      <c r="B212" s="697"/>
      <c r="C212" s="697"/>
      <c r="E212" s="699"/>
      <c r="F212" s="956"/>
      <c r="G212" s="956"/>
    </row>
    <row r="213" spans="1:7" s="700" customFormat="1">
      <c r="A213" s="688"/>
      <c r="B213" s="336"/>
      <c r="C213" s="336"/>
      <c r="D213" s="322"/>
      <c r="E213" s="690"/>
      <c r="F213" s="745"/>
      <c r="G213" s="745"/>
    </row>
    <row r="214" spans="1:7" s="700" customFormat="1">
      <c r="A214" s="708"/>
      <c r="B214" s="701"/>
      <c r="C214" s="701"/>
      <c r="D214" s="322"/>
      <c r="E214" s="690"/>
      <c r="F214" s="745"/>
      <c r="G214" s="745"/>
    </row>
    <row r="215" spans="1:7" s="700" customFormat="1" ht="83.25" customHeight="1">
      <c r="A215" s="708"/>
      <c r="B215" s="701"/>
      <c r="C215" s="701"/>
      <c r="D215" s="322"/>
      <c r="E215" s="690"/>
      <c r="F215" s="745"/>
      <c r="G215" s="745"/>
    </row>
    <row r="216" spans="1:7" s="700" customFormat="1">
      <c r="A216" s="708"/>
      <c r="B216" s="701"/>
      <c r="C216" s="701"/>
      <c r="D216" s="322"/>
      <c r="E216" s="690"/>
      <c r="F216" s="745"/>
      <c r="G216" s="745"/>
    </row>
    <row r="217" spans="1:7" s="700" customFormat="1">
      <c r="A217" s="708"/>
      <c r="B217" s="701"/>
      <c r="C217" s="701"/>
      <c r="D217" s="322"/>
      <c r="E217" s="690"/>
      <c r="F217" s="745"/>
      <c r="G217" s="745"/>
    </row>
    <row r="218" spans="1:7" s="700" customFormat="1" ht="32.25" customHeight="1">
      <c r="A218" s="708"/>
      <c r="B218" s="336"/>
      <c r="C218" s="336"/>
      <c r="D218" s="322"/>
      <c r="E218" s="690"/>
      <c r="F218" s="745"/>
      <c r="G218" s="745"/>
    </row>
    <row r="219" spans="1:7" s="700" customFormat="1">
      <c r="A219" s="708"/>
      <c r="B219" s="336"/>
      <c r="C219" s="336"/>
      <c r="D219" s="322"/>
      <c r="E219" s="690"/>
      <c r="F219" s="745"/>
      <c r="G219" s="745"/>
    </row>
    <row r="220" spans="1:7" s="700" customFormat="1">
      <c r="A220" s="708"/>
      <c r="B220" s="701"/>
      <c r="C220" s="701"/>
      <c r="D220" s="322"/>
      <c r="E220" s="690"/>
      <c r="F220" s="745"/>
      <c r="G220" s="745"/>
    </row>
    <row r="221" spans="1:7" s="700" customFormat="1" ht="12" customHeight="1">
      <c r="A221" s="708"/>
      <c r="B221" s="701"/>
      <c r="C221" s="701"/>
      <c r="D221" s="322"/>
      <c r="E221" s="690"/>
      <c r="F221" s="745"/>
      <c r="G221" s="745"/>
    </row>
    <row r="222" spans="1:7" s="700" customFormat="1" ht="12" customHeight="1">
      <c r="A222" s="708"/>
      <c r="B222" s="701"/>
      <c r="C222" s="701"/>
      <c r="D222" s="322"/>
      <c r="E222" s="690"/>
      <c r="F222" s="745"/>
      <c r="G222" s="745"/>
    </row>
    <row r="223" spans="1:7" s="700" customFormat="1" ht="105" customHeight="1">
      <c r="A223" s="688"/>
      <c r="B223" s="336"/>
      <c r="C223" s="336"/>
      <c r="D223" s="322"/>
      <c r="E223" s="690"/>
      <c r="F223" s="745"/>
      <c r="G223" s="745"/>
    </row>
    <row r="224" spans="1:7" s="322" customFormat="1">
      <c r="A224" s="688"/>
      <c r="B224" s="701"/>
      <c r="C224" s="701"/>
      <c r="E224" s="690"/>
      <c r="F224" s="745"/>
      <c r="G224" s="745"/>
    </row>
    <row r="225" spans="1:7" s="322" customFormat="1">
      <c r="A225" s="688"/>
      <c r="B225" s="701"/>
      <c r="C225" s="701"/>
      <c r="E225" s="690"/>
      <c r="F225" s="745"/>
      <c r="G225" s="745"/>
    </row>
    <row r="226" spans="1:7" s="322" customFormat="1">
      <c r="A226" s="688"/>
      <c r="B226" s="701"/>
      <c r="C226" s="701"/>
      <c r="E226" s="690"/>
      <c r="F226" s="745"/>
      <c r="G226" s="745"/>
    </row>
    <row r="227" spans="1:7" s="322" customFormat="1" ht="51.75" customHeight="1">
      <c r="A227" s="688"/>
      <c r="B227" s="707"/>
      <c r="C227" s="707"/>
      <c r="E227" s="690"/>
      <c r="F227" s="745"/>
      <c r="G227" s="745"/>
    </row>
    <row r="228" spans="1:7" s="322" customFormat="1" ht="51.75" customHeight="1">
      <c r="A228" s="688"/>
      <c r="B228" s="707"/>
      <c r="C228" s="707"/>
      <c r="E228" s="690"/>
      <c r="F228" s="745"/>
      <c r="G228" s="745"/>
    </row>
    <row r="229" spans="1:7" s="322" customFormat="1" ht="18.75" customHeight="1">
      <c r="A229" s="688"/>
      <c r="B229" s="707"/>
      <c r="C229" s="707"/>
      <c r="E229" s="690"/>
      <c r="F229" s="745"/>
      <c r="G229" s="745"/>
    </row>
    <row r="230" spans="1:7" s="322" customFormat="1" ht="34.5" customHeight="1">
      <c r="A230" s="688"/>
      <c r="B230" s="707"/>
      <c r="C230" s="707"/>
      <c r="E230" s="690"/>
      <c r="F230" s="745"/>
      <c r="G230" s="745"/>
    </row>
    <row r="231" spans="1:7" s="322" customFormat="1" ht="45" customHeight="1">
      <c r="A231" s="688"/>
      <c r="B231" s="707"/>
      <c r="C231" s="707"/>
      <c r="E231" s="690"/>
      <c r="F231" s="745"/>
      <c r="G231" s="745"/>
    </row>
    <row r="232" spans="1:7" s="322" customFormat="1" ht="75.75" customHeight="1">
      <c r="A232" s="688"/>
      <c r="B232" s="707"/>
      <c r="C232" s="707"/>
      <c r="E232" s="690"/>
      <c r="F232" s="745"/>
      <c r="G232" s="745"/>
    </row>
    <row r="233" spans="1:7" s="322" customFormat="1" ht="84" customHeight="1">
      <c r="A233" s="688"/>
      <c r="B233" s="707"/>
      <c r="C233" s="707"/>
      <c r="E233" s="690"/>
      <c r="F233" s="745"/>
      <c r="G233" s="745"/>
    </row>
    <row r="234" spans="1:7" s="322" customFormat="1" ht="66.75" customHeight="1">
      <c r="A234" s="688"/>
      <c r="B234" s="707"/>
      <c r="C234" s="707"/>
      <c r="E234" s="690"/>
      <c r="F234" s="745"/>
      <c r="G234" s="745"/>
    </row>
    <row r="235" spans="1:7" s="322" customFormat="1" ht="92.25" customHeight="1">
      <c r="A235" s="688"/>
      <c r="B235" s="707"/>
      <c r="C235" s="707"/>
      <c r="E235" s="690"/>
      <c r="F235" s="745"/>
      <c r="G235" s="745"/>
    </row>
    <row r="236" spans="1:7" s="322" customFormat="1" ht="23.25" customHeight="1">
      <c r="A236" s="688"/>
      <c r="B236" s="707"/>
      <c r="C236" s="707"/>
      <c r="E236" s="690"/>
      <c r="F236" s="745"/>
      <c r="G236" s="745"/>
    </row>
    <row r="237" spans="1:7" s="322" customFormat="1" ht="20.25" customHeight="1">
      <c r="A237" s="688"/>
      <c r="B237" s="707"/>
      <c r="C237" s="707"/>
      <c r="E237" s="690"/>
      <c r="F237" s="745"/>
      <c r="G237" s="745"/>
    </row>
    <row r="238" spans="1:7" s="322" customFormat="1" ht="18" customHeight="1">
      <c r="A238" s="688"/>
      <c r="B238" s="707"/>
      <c r="C238" s="707"/>
      <c r="E238" s="690"/>
      <c r="F238" s="745"/>
      <c r="G238" s="745"/>
    </row>
    <row r="239" spans="1:7" s="322" customFormat="1" ht="18.75" customHeight="1">
      <c r="A239" s="688"/>
      <c r="B239" s="707"/>
      <c r="C239" s="707"/>
      <c r="E239" s="690"/>
      <c r="F239" s="745"/>
      <c r="G239" s="745"/>
    </row>
    <row r="240" spans="1:7" s="322" customFormat="1" ht="20.25" customHeight="1">
      <c r="A240" s="688"/>
      <c r="B240" s="707"/>
      <c r="C240" s="707"/>
      <c r="E240" s="690"/>
      <c r="F240" s="745"/>
      <c r="G240" s="745"/>
    </row>
    <row r="241" spans="1:7" s="322" customFormat="1" ht="71.25" customHeight="1">
      <c r="A241" s="688"/>
      <c r="B241" s="707"/>
      <c r="C241" s="707"/>
      <c r="E241" s="690"/>
      <c r="F241" s="745"/>
      <c r="G241" s="745"/>
    </row>
    <row r="242" spans="1:7" s="322" customFormat="1" ht="32.25" customHeight="1">
      <c r="A242" s="688"/>
      <c r="B242" s="701"/>
      <c r="C242" s="701"/>
      <c r="E242" s="690"/>
      <c r="F242" s="745"/>
      <c r="G242" s="745"/>
    </row>
    <row r="243" spans="1:7" s="322" customFormat="1" ht="32.25" customHeight="1">
      <c r="A243" s="688"/>
      <c r="B243" s="701"/>
      <c r="C243" s="701"/>
      <c r="E243" s="690"/>
      <c r="F243" s="745"/>
      <c r="G243" s="745"/>
    </row>
    <row r="244" spans="1:7" s="322" customFormat="1">
      <c r="A244" s="688"/>
      <c r="B244" s="701"/>
      <c r="C244" s="701"/>
      <c r="E244" s="690"/>
      <c r="F244" s="745"/>
      <c r="G244" s="745"/>
    </row>
    <row r="245" spans="1:7" s="322" customFormat="1" ht="85.5" customHeight="1">
      <c r="A245" s="688"/>
      <c r="B245" s="701"/>
      <c r="C245" s="701"/>
      <c r="E245" s="690"/>
      <c r="F245" s="745"/>
      <c r="G245" s="745"/>
    </row>
    <row r="246" spans="1:7" s="322" customFormat="1">
      <c r="A246" s="688"/>
      <c r="B246" s="701"/>
      <c r="C246" s="701"/>
      <c r="E246" s="690"/>
      <c r="F246" s="745"/>
      <c r="G246" s="745"/>
    </row>
    <row r="247" spans="1:7" s="322" customFormat="1">
      <c r="A247" s="688"/>
      <c r="B247" s="701"/>
      <c r="C247" s="701"/>
      <c r="E247" s="690"/>
      <c r="F247" s="745"/>
      <c r="G247" s="745"/>
    </row>
    <row r="248" spans="1:7" s="322" customFormat="1">
      <c r="A248" s="688"/>
      <c r="B248" s="701"/>
      <c r="C248" s="701"/>
      <c r="E248" s="690"/>
      <c r="F248" s="745"/>
      <c r="G248" s="745"/>
    </row>
    <row r="249" spans="1:7" s="322" customFormat="1">
      <c r="A249" s="698"/>
      <c r="B249" s="711"/>
      <c r="C249" s="711"/>
      <c r="E249" s="690"/>
      <c r="F249" s="745"/>
      <c r="G249" s="745"/>
    </row>
    <row r="250" spans="1:7" s="322" customFormat="1">
      <c r="A250" s="698"/>
      <c r="B250" s="711"/>
      <c r="C250" s="711"/>
      <c r="E250" s="690"/>
      <c r="F250" s="745"/>
      <c r="G250" s="745"/>
    </row>
    <row r="251" spans="1:7">
      <c r="A251" s="688"/>
      <c r="B251" s="701"/>
      <c r="C251" s="701"/>
      <c r="D251" s="322"/>
      <c r="E251" s="690"/>
      <c r="F251" s="745"/>
      <c r="G251" s="745"/>
    </row>
    <row r="252" spans="1:7" s="353" customFormat="1" ht="218.25" customHeight="1">
      <c r="A252" s="688"/>
      <c r="B252" s="701"/>
      <c r="C252" s="701"/>
      <c r="D252" s="322"/>
      <c r="E252" s="690"/>
      <c r="F252" s="745"/>
      <c r="G252" s="745"/>
    </row>
    <row r="253" spans="1:7" s="353" customFormat="1" ht="408.4" customHeight="1">
      <c r="A253" s="688"/>
      <c r="B253" s="701"/>
      <c r="C253" s="701"/>
      <c r="D253" s="322"/>
      <c r="E253" s="690"/>
      <c r="F253" s="745"/>
      <c r="G253" s="745"/>
    </row>
    <row r="254" spans="1:7" s="353" customFormat="1" ht="292.14999999999998" customHeight="1">
      <c r="A254" s="688"/>
      <c r="B254" s="701"/>
      <c r="C254" s="701"/>
      <c r="D254" s="322"/>
      <c r="E254" s="690"/>
      <c r="F254" s="745"/>
      <c r="G254" s="745"/>
    </row>
    <row r="255" spans="1:7" s="353" customFormat="1">
      <c r="A255" s="688"/>
      <c r="B255" s="701"/>
      <c r="C255" s="701"/>
      <c r="D255" s="322"/>
      <c r="E255" s="690"/>
      <c r="F255" s="745"/>
      <c r="G255" s="745"/>
    </row>
    <row r="256" spans="1:7" s="353" customFormat="1">
      <c r="A256" s="688"/>
      <c r="B256" s="701"/>
      <c r="C256" s="701"/>
      <c r="D256" s="322"/>
      <c r="E256" s="690"/>
      <c r="F256" s="745"/>
      <c r="G256" s="745"/>
    </row>
    <row r="257" spans="1:7" s="353" customFormat="1">
      <c r="A257" s="688"/>
      <c r="B257" s="701"/>
      <c r="C257" s="701"/>
      <c r="D257" s="322"/>
      <c r="E257" s="690"/>
      <c r="F257" s="745"/>
      <c r="G257" s="745"/>
    </row>
    <row r="258" spans="1:7" s="353" customFormat="1" ht="39.4" customHeight="1">
      <c r="A258" s="688"/>
      <c r="B258" s="701"/>
      <c r="C258" s="701"/>
      <c r="D258" s="322"/>
      <c r="E258" s="690"/>
      <c r="F258" s="745"/>
      <c r="G258" s="745"/>
    </row>
    <row r="259" spans="1:7" s="353" customFormat="1" ht="41.65" customHeight="1">
      <c r="A259" s="688"/>
      <c r="B259" s="701"/>
      <c r="C259" s="701"/>
      <c r="D259" s="322"/>
      <c r="E259" s="690"/>
      <c r="F259" s="745"/>
      <c r="G259" s="745"/>
    </row>
    <row r="260" spans="1:7" s="353" customFormat="1" ht="41.65" customHeight="1">
      <c r="A260" s="688"/>
      <c r="B260" s="701"/>
      <c r="C260" s="701"/>
      <c r="D260" s="322"/>
      <c r="E260" s="690"/>
      <c r="F260" s="745"/>
      <c r="G260" s="745"/>
    </row>
    <row r="261" spans="1:7" s="353" customFormat="1" ht="101.65" customHeight="1">
      <c r="A261" s="688"/>
      <c r="B261" s="701"/>
      <c r="C261" s="701"/>
      <c r="D261" s="322"/>
      <c r="E261" s="690"/>
      <c r="F261" s="745"/>
      <c r="G261" s="745"/>
    </row>
    <row r="262" spans="1:7" s="353" customFormat="1" ht="250.9" customHeight="1">
      <c r="A262" s="688"/>
      <c r="B262" s="701"/>
      <c r="C262" s="701"/>
      <c r="D262" s="322"/>
      <c r="E262" s="690"/>
      <c r="F262" s="745"/>
      <c r="G262" s="745"/>
    </row>
    <row r="263" spans="1:7" s="353" customFormat="1">
      <c r="A263" s="688"/>
      <c r="B263" s="701"/>
      <c r="C263" s="701"/>
      <c r="D263" s="322"/>
      <c r="E263" s="690"/>
      <c r="F263" s="745"/>
      <c r="G263" s="745"/>
    </row>
    <row r="264" spans="1:7" s="353" customFormat="1" ht="133.9" customHeight="1">
      <c r="A264" s="688"/>
      <c r="B264" s="336"/>
      <c r="C264" s="336"/>
      <c r="D264" s="322"/>
      <c r="E264" s="690"/>
      <c r="F264" s="745"/>
      <c r="G264" s="745"/>
    </row>
    <row r="265" spans="1:7" s="353" customFormat="1" ht="133.9" customHeight="1">
      <c r="A265" s="688"/>
      <c r="B265" s="336"/>
      <c r="C265" s="336"/>
      <c r="D265" s="322"/>
      <c r="E265" s="690"/>
      <c r="F265" s="745"/>
      <c r="G265" s="745"/>
    </row>
    <row r="266" spans="1:7" s="353" customFormat="1" ht="234.75" customHeight="1">
      <c r="A266" s="688"/>
      <c r="B266" s="336"/>
      <c r="C266" s="336"/>
      <c r="D266" s="322"/>
      <c r="E266" s="690"/>
      <c r="F266" s="745"/>
      <c r="G266" s="745"/>
    </row>
    <row r="267" spans="1:7" s="353" customFormat="1" ht="35.25" customHeight="1">
      <c r="A267" s="688"/>
      <c r="B267" s="336"/>
      <c r="C267" s="336"/>
      <c r="D267" s="322"/>
      <c r="E267" s="690"/>
      <c r="F267" s="745"/>
      <c r="G267" s="745"/>
    </row>
    <row r="268" spans="1:7" s="353" customFormat="1" ht="33.75" customHeight="1">
      <c r="A268" s="688"/>
      <c r="B268" s="701"/>
      <c r="C268" s="701"/>
      <c r="D268" s="322"/>
      <c r="E268" s="690"/>
      <c r="F268" s="745"/>
      <c r="G268" s="745"/>
    </row>
    <row r="269" spans="1:7" s="353" customFormat="1">
      <c r="A269" s="688"/>
      <c r="B269" s="701"/>
      <c r="C269" s="701"/>
      <c r="D269" s="322"/>
      <c r="E269" s="690"/>
      <c r="F269" s="745"/>
      <c r="G269" s="745"/>
    </row>
    <row r="270" spans="1:7" s="353" customFormat="1">
      <c r="A270" s="688"/>
      <c r="B270" s="701"/>
      <c r="C270" s="701"/>
      <c r="D270" s="322"/>
      <c r="E270" s="690"/>
      <c r="F270" s="745"/>
      <c r="G270" s="745"/>
    </row>
    <row r="271" spans="1:7" s="353" customFormat="1">
      <c r="A271" s="688"/>
      <c r="B271" s="701"/>
      <c r="C271" s="701"/>
      <c r="D271" s="322"/>
      <c r="E271" s="690"/>
      <c r="F271" s="745"/>
      <c r="G271" s="745"/>
    </row>
    <row r="272" spans="1:7" s="353" customFormat="1">
      <c r="A272" s="688"/>
      <c r="B272" s="701"/>
      <c r="C272" s="701"/>
      <c r="D272" s="322"/>
      <c r="E272" s="690"/>
      <c r="F272" s="745"/>
      <c r="G272" s="745"/>
    </row>
    <row r="273" spans="1:7" s="353" customFormat="1">
      <c r="A273" s="688"/>
      <c r="B273" s="701"/>
      <c r="C273" s="701"/>
      <c r="D273" s="322"/>
      <c r="E273" s="690"/>
      <c r="F273" s="745"/>
      <c r="G273" s="745"/>
    </row>
    <row r="274" spans="1:7" s="353" customFormat="1">
      <c r="A274" s="688"/>
      <c r="B274" s="701"/>
      <c r="C274" s="701"/>
      <c r="D274" s="322"/>
      <c r="E274" s="690"/>
      <c r="F274" s="745"/>
      <c r="G274" s="745"/>
    </row>
    <row r="275" spans="1:7" s="353" customFormat="1" ht="397.9" customHeight="1">
      <c r="A275" s="688"/>
      <c r="B275" s="701"/>
      <c r="C275" s="701"/>
      <c r="D275" s="322"/>
      <c r="E275" s="690"/>
      <c r="F275" s="745"/>
      <c r="G275" s="745"/>
    </row>
    <row r="276" spans="1:7" s="353" customFormat="1" ht="408" customHeight="1">
      <c r="A276" s="688"/>
      <c r="B276" s="701"/>
      <c r="C276" s="701"/>
      <c r="D276" s="322"/>
      <c r="E276" s="690"/>
      <c r="F276" s="745"/>
      <c r="G276" s="745"/>
    </row>
    <row r="277" spans="1:7" s="353" customFormat="1">
      <c r="A277" s="688"/>
      <c r="B277" s="336"/>
      <c r="C277" s="336"/>
      <c r="D277" s="322"/>
      <c r="E277" s="690"/>
      <c r="F277" s="745"/>
      <c r="G277" s="745"/>
    </row>
    <row r="278" spans="1:7" s="353" customFormat="1">
      <c r="A278" s="688"/>
      <c r="B278" s="701"/>
      <c r="C278" s="701"/>
      <c r="D278" s="322"/>
      <c r="E278" s="690"/>
      <c r="F278" s="745"/>
      <c r="G278" s="745"/>
    </row>
    <row r="279" spans="1:7">
      <c r="A279" s="698"/>
      <c r="B279" s="711"/>
      <c r="C279" s="711"/>
      <c r="D279" s="322"/>
      <c r="E279" s="690"/>
      <c r="F279" s="745"/>
      <c r="G279" s="745"/>
    </row>
    <row r="280" spans="1:7">
      <c r="A280" s="698"/>
      <c r="B280" s="711"/>
      <c r="C280" s="711"/>
      <c r="D280" s="322"/>
      <c r="E280" s="690"/>
      <c r="F280" s="745"/>
      <c r="G280" s="745"/>
    </row>
    <row r="281" spans="1:7" s="322" customFormat="1" ht="14.25" customHeight="1">
      <c r="A281" s="688"/>
      <c r="B281" s="689"/>
      <c r="C281" s="689"/>
      <c r="E281" s="690"/>
      <c r="F281" s="745"/>
      <c r="G281" s="745"/>
    </row>
    <row r="282" spans="1:7" ht="38.25" customHeight="1">
      <c r="A282" s="688"/>
      <c r="B282" s="302"/>
      <c r="C282" s="302"/>
      <c r="D282" s="322"/>
      <c r="E282" s="704"/>
      <c r="F282" s="745"/>
      <c r="G282" s="745"/>
    </row>
    <row r="283" spans="1:7">
      <c r="A283" s="688"/>
      <c r="B283" s="302"/>
      <c r="C283" s="302"/>
      <c r="D283" s="322"/>
      <c r="E283" s="690"/>
      <c r="F283" s="745"/>
      <c r="G283" s="745"/>
    </row>
    <row r="284" spans="1:7">
      <c r="A284" s="688"/>
      <c r="B284" s="302"/>
      <c r="C284" s="302"/>
      <c r="D284" s="322"/>
      <c r="E284" s="690"/>
      <c r="F284" s="745"/>
      <c r="G284" s="745"/>
    </row>
    <row r="285" spans="1:7">
      <c r="A285" s="688"/>
      <c r="B285" s="302"/>
      <c r="C285" s="302"/>
      <c r="D285" s="322"/>
      <c r="E285" s="690"/>
      <c r="F285" s="745"/>
      <c r="G285" s="745"/>
    </row>
    <row r="286" spans="1:7">
      <c r="A286" s="688"/>
      <c r="B286" s="302"/>
      <c r="C286" s="302"/>
      <c r="D286" s="322"/>
      <c r="E286" s="690"/>
      <c r="F286" s="745"/>
      <c r="G286" s="745"/>
    </row>
    <row r="287" spans="1:7">
      <c r="A287" s="688"/>
      <c r="B287" s="302"/>
      <c r="C287" s="302"/>
      <c r="D287" s="322"/>
      <c r="E287" s="690"/>
      <c r="F287" s="745"/>
      <c r="G287" s="745"/>
    </row>
    <row r="288" spans="1:7">
      <c r="A288" s="688"/>
      <c r="B288" s="302"/>
      <c r="C288" s="302"/>
      <c r="D288" s="322"/>
      <c r="E288" s="690"/>
      <c r="F288" s="745"/>
      <c r="G288" s="745"/>
    </row>
    <row r="289" spans="1:7">
      <c r="A289" s="688"/>
      <c r="B289" s="302"/>
      <c r="C289" s="302"/>
      <c r="D289" s="322"/>
      <c r="E289" s="690"/>
      <c r="F289" s="745"/>
      <c r="G289" s="745"/>
    </row>
    <row r="290" spans="1:7">
      <c r="A290" s="688"/>
      <c r="B290" s="302"/>
      <c r="C290" s="302"/>
      <c r="D290" s="322"/>
      <c r="E290" s="690"/>
      <c r="F290" s="745"/>
      <c r="G290" s="745"/>
    </row>
    <row r="291" spans="1:7">
      <c r="A291" s="688"/>
      <c r="B291" s="302"/>
      <c r="C291" s="302"/>
      <c r="D291" s="322"/>
      <c r="E291" s="690"/>
      <c r="F291" s="745"/>
      <c r="G291" s="745"/>
    </row>
    <row r="292" spans="1:7">
      <c r="A292" s="688"/>
      <c r="B292" s="302"/>
      <c r="C292" s="302"/>
      <c r="D292" s="322"/>
      <c r="E292" s="690"/>
      <c r="F292" s="745"/>
      <c r="G292" s="745"/>
    </row>
    <row r="293" spans="1:7">
      <c r="A293" s="688"/>
      <c r="B293" s="302"/>
      <c r="C293" s="302"/>
      <c r="D293" s="322"/>
      <c r="E293" s="690"/>
      <c r="F293" s="745"/>
      <c r="G293" s="745"/>
    </row>
    <row r="294" spans="1:7">
      <c r="A294" s="688"/>
      <c r="B294" s="302"/>
      <c r="C294" s="302"/>
      <c r="D294" s="322"/>
      <c r="E294" s="690"/>
      <c r="F294" s="745"/>
      <c r="G294" s="745"/>
    </row>
    <row r="295" spans="1:7">
      <c r="A295" s="688"/>
      <c r="B295" s="302"/>
      <c r="C295" s="302"/>
      <c r="D295" s="322"/>
      <c r="E295" s="690"/>
      <c r="F295" s="745"/>
      <c r="G295" s="745"/>
    </row>
    <row r="296" spans="1:7">
      <c r="A296" s="688"/>
      <c r="B296" s="302"/>
      <c r="C296" s="302"/>
      <c r="D296" s="322"/>
      <c r="E296" s="690"/>
      <c r="F296" s="745"/>
      <c r="G296" s="745"/>
    </row>
    <row r="297" spans="1:7">
      <c r="A297" s="688"/>
      <c r="B297" s="302"/>
      <c r="C297" s="302"/>
      <c r="D297" s="322"/>
      <c r="E297" s="690"/>
      <c r="F297" s="745"/>
      <c r="G297" s="745"/>
    </row>
    <row r="298" spans="1:7">
      <c r="A298" s="688"/>
      <c r="B298" s="302"/>
      <c r="C298" s="302"/>
      <c r="D298" s="322"/>
      <c r="E298" s="690"/>
      <c r="F298" s="745"/>
      <c r="G298" s="745"/>
    </row>
    <row r="299" spans="1:7">
      <c r="A299" s="688"/>
      <c r="B299" s="302"/>
      <c r="C299" s="302"/>
      <c r="D299" s="322"/>
      <c r="E299" s="690"/>
      <c r="F299" s="745"/>
      <c r="G299" s="745"/>
    </row>
    <row r="300" spans="1:7">
      <c r="A300" s="688"/>
      <c r="B300" s="302"/>
      <c r="C300" s="302"/>
      <c r="D300" s="322"/>
      <c r="E300" s="690"/>
      <c r="F300" s="745"/>
      <c r="G300" s="745"/>
    </row>
    <row r="301" spans="1:7">
      <c r="A301" s="688"/>
      <c r="B301" s="302"/>
      <c r="C301" s="302"/>
      <c r="D301" s="322"/>
      <c r="E301" s="690"/>
      <c r="F301" s="745"/>
      <c r="G301" s="745"/>
    </row>
    <row r="302" spans="1:7" ht="34.5" customHeight="1">
      <c r="A302" s="688"/>
      <c r="B302" s="302"/>
      <c r="C302" s="302"/>
      <c r="D302" s="322"/>
      <c r="E302" s="690"/>
      <c r="F302" s="745"/>
      <c r="G302" s="745"/>
    </row>
    <row r="303" spans="1:7" ht="33.75" customHeight="1">
      <c r="A303" s="688"/>
      <c r="B303" s="302"/>
      <c r="C303" s="302"/>
      <c r="D303" s="322"/>
      <c r="E303" s="690"/>
      <c r="F303" s="745"/>
      <c r="G303" s="745"/>
    </row>
    <row r="304" spans="1:7" ht="24" customHeight="1">
      <c r="A304" s="688"/>
      <c r="B304" s="302"/>
      <c r="C304" s="302"/>
      <c r="D304" s="322"/>
      <c r="E304" s="690"/>
      <c r="F304" s="745"/>
      <c r="G304" s="745"/>
    </row>
    <row r="305" spans="1:7">
      <c r="A305" s="688"/>
      <c r="B305" s="302"/>
      <c r="C305" s="302"/>
      <c r="D305" s="322"/>
      <c r="E305" s="690"/>
      <c r="F305" s="745"/>
      <c r="G305" s="745"/>
    </row>
    <row r="306" spans="1:7">
      <c r="A306" s="688"/>
      <c r="B306" s="302"/>
      <c r="C306" s="302"/>
      <c r="D306" s="322"/>
      <c r="E306" s="690"/>
      <c r="F306" s="745"/>
      <c r="G306" s="745"/>
    </row>
    <row r="307" spans="1:7">
      <c r="A307" s="688"/>
      <c r="B307" s="302"/>
      <c r="C307" s="302"/>
      <c r="D307" s="322"/>
      <c r="E307" s="690"/>
      <c r="F307" s="745"/>
      <c r="G307" s="745"/>
    </row>
    <row r="308" spans="1:7">
      <c r="A308" s="688"/>
      <c r="B308" s="302"/>
      <c r="C308" s="302"/>
      <c r="D308" s="322"/>
      <c r="E308" s="690"/>
      <c r="F308" s="745"/>
      <c r="G308" s="745"/>
    </row>
    <row r="309" spans="1:7">
      <c r="A309" s="688"/>
      <c r="B309" s="302"/>
      <c r="C309" s="302"/>
      <c r="D309" s="322"/>
      <c r="E309" s="690"/>
      <c r="F309" s="745"/>
      <c r="G309" s="745"/>
    </row>
    <row r="310" spans="1:7">
      <c r="A310" s="688"/>
      <c r="B310" s="302"/>
      <c r="C310" s="302"/>
      <c r="D310" s="322"/>
      <c r="E310" s="690"/>
      <c r="F310" s="745"/>
      <c r="G310" s="745"/>
    </row>
    <row r="312" spans="1:7">
      <c r="A312" s="688"/>
      <c r="B312" s="689"/>
      <c r="C312" s="689"/>
      <c r="D312" s="322"/>
      <c r="E312" s="690"/>
      <c r="F312" s="745"/>
      <c r="G312" s="745"/>
    </row>
    <row r="313" spans="1:7" s="700" customFormat="1">
      <c r="A313" s="708"/>
      <c r="B313" s="697"/>
      <c r="C313" s="697"/>
      <c r="E313" s="699"/>
      <c r="F313" s="956"/>
      <c r="G313" s="956"/>
    </row>
    <row r="314" spans="1:7" s="700" customFormat="1">
      <c r="A314" s="708"/>
      <c r="B314" s="697"/>
      <c r="C314" s="697"/>
      <c r="E314" s="699"/>
      <c r="F314" s="956"/>
      <c r="G314" s="956"/>
    </row>
    <row r="315" spans="1:7" s="700" customFormat="1">
      <c r="A315" s="708"/>
      <c r="B315" s="697"/>
      <c r="C315" s="697"/>
      <c r="E315" s="699"/>
      <c r="F315" s="956"/>
      <c r="G315" s="956"/>
    </row>
    <row r="316" spans="1:7" s="322" customFormat="1" ht="75.75" customHeight="1">
      <c r="A316" s="688"/>
      <c r="B316" s="707"/>
      <c r="C316" s="707"/>
      <c r="E316" s="690"/>
      <c r="F316" s="745"/>
      <c r="G316" s="745"/>
    </row>
    <row r="317" spans="1:7" s="322" customFormat="1" ht="84" customHeight="1">
      <c r="A317" s="688"/>
      <c r="B317" s="707"/>
      <c r="C317" s="707"/>
      <c r="E317" s="690"/>
      <c r="F317" s="745"/>
      <c r="G317" s="745"/>
    </row>
    <row r="318" spans="1:7" s="322" customFormat="1" ht="66.75" customHeight="1">
      <c r="A318" s="688"/>
      <c r="B318" s="707"/>
      <c r="C318" s="707"/>
      <c r="E318" s="690"/>
      <c r="F318" s="745"/>
      <c r="G318" s="745"/>
    </row>
    <row r="319" spans="1:7" s="322" customFormat="1" ht="92.25" customHeight="1">
      <c r="A319" s="688"/>
      <c r="B319" s="707"/>
      <c r="C319" s="707"/>
      <c r="E319" s="690"/>
      <c r="F319" s="745"/>
      <c r="G319" s="745"/>
    </row>
    <row r="320" spans="1:7" s="322" customFormat="1" ht="23.25" customHeight="1">
      <c r="A320" s="688"/>
      <c r="B320" s="707"/>
      <c r="C320" s="707"/>
      <c r="E320" s="690"/>
      <c r="F320" s="745"/>
      <c r="G320" s="745"/>
    </row>
    <row r="321" spans="1:7" s="322" customFormat="1" ht="20.25" customHeight="1">
      <c r="A321" s="688"/>
      <c r="B321" s="707"/>
      <c r="C321" s="707"/>
      <c r="E321" s="690"/>
      <c r="F321" s="745"/>
      <c r="G321" s="745"/>
    </row>
    <row r="322" spans="1:7" s="322" customFormat="1" ht="18" customHeight="1">
      <c r="A322" s="688"/>
      <c r="B322" s="707"/>
      <c r="C322" s="707"/>
      <c r="E322" s="690"/>
      <c r="F322" s="745"/>
      <c r="G322" s="745"/>
    </row>
    <row r="323" spans="1:7" s="322" customFormat="1" ht="18.75" customHeight="1">
      <c r="A323" s="688"/>
      <c r="B323" s="707"/>
      <c r="C323" s="707"/>
      <c r="E323" s="690"/>
      <c r="F323" s="745"/>
      <c r="G323" s="745"/>
    </row>
    <row r="324" spans="1:7" s="322" customFormat="1" ht="20.25" customHeight="1">
      <c r="A324" s="688"/>
      <c r="B324" s="707"/>
      <c r="C324" s="707"/>
      <c r="E324" s="690"/>
      <c r="F324" s="745"/>
      <c r="G324" s="745"/>
    </row>
    <row r="325" spans="1:7" s="322" customFormat="1" ht="71.25" customHeight="1">
      <c r="A325" s="688"/>
      <c r="B325" s="707"/>
      <c r="C325" s="707"/>
      <c r="E325" s="690"/>
      <c r="F325" s="745"/>
      <c r="G325" s="745"/>
    </row>
    <row r="326" spans="1:7" s="322" customFormat="1" ht="45" customHeight="1">
      <c r="A326" s="688"/>
      <c r="B326" s="707"/>
      <c r="C326" s="707"/>
      <c r="E326" s="690"/>
      <c r="F326" s="745"/>
      <c r="G326" s="745"/>
    </row>
    <row r="327" spans="1:7" s="322" customFormat="1" ht="32.25" customHeight="1">
      <c r="A327" s="688"/>
      <c r="B327" s="701"/>
      <c r="C327" s="701"/>
      <c r="E327" s="690"/>
      <c r="F327" s="745"/>
      <c r="G327" s="745"/>
    </row>
    <row r="328" spans="1:7" s="322" customFormat="1">
      <c r="A328" s="688"/>
      <c r="B328" s="701"/>
      <c r="C328" s="701"/>
      <c r="E328" s="690"/>
      <c r="F328" s="745"/>
      <c r="G328" s="745"/>
    </row>
    <row r="330" spans="1:7">
      <c r="A330" s="688"/>
      <c r="B330" s="689"/>
      <c r="C330" s="689"/>
      <c r="D330" s="322"/>
      <c r="E330" s="690"/>
      <c r="F330" s="745"/>
      <c r="G330" s="745"/>
    </row>
  </sheetData>
  <sheetProtection formatRows="0"/>
  <mergeCells count="2">
    <mergeCell ref="B15:C15"/>
    <mergeCell ref="B18:C18"/>
  </mergeCells>
  <pageMargins left="0.7" right="0.7" top="0.75" bottom="0.75" header="0.3" footer="0.3"/>
  <pageSetup paperSize="9" scale="62" fitToHeight="0" orientation="portrait"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K363"/>
  <sheetViews>
    <sheetView view="pageBreakPreview" zoomScale="90" zoomScaleNormal="100" zoomScaleSheetLayoutView="90" workbookViewId="0">
      <selection activeCell="F89" sqref="F89"/>
    </sheetView>
  </sheetViews>
  <sheetFormatPr defaultColWidth="9.140625" defaultRowHeight="12.75"/>
  <cols>
    <col min="1" max="1" width="17.85546875" style="712" customWidth="1"/>
    <col min="2" max="2" width="70.7109375" style="713" customWidth="1"/>
    <col min="3" max="3" width="12.7109375" style="713" customWidth="1"/>
    <col min="4" max="4" width="7" style="780" customWidth="1"/>
    <col min="5" max="5" width="10.140625" style="714" customWidth="1"/>
    <col min="6" max="6" width="13.140625" style="621" customWidth="1"/>
    <col min="7" max="7" width="16.140625" style="621" customWidth="1"/>
    <col min="8" max="8" width="12.28515625" style="62" customWidth="1"/>
    <col min="9" max="16384" width="9.140625" style="62"/>
  </cols>
  <sheetData>
    <row r="1" spans="1:7">
      <c r="A1" s="666" t="s">
        <v>8</v>
      </c>
      <c r="B1" s="667" t="s">
        <v>9</v>
      </c>
      <c r="C1" s="667"/>
      <c r="D1" s="715"/>
      <c r="E1" s="669"/>
      <c r="F1" s="686"/>
      <c r="G1" s="686"/>
    </row>
    <row r="2" spans="1:7">
      <c r="A2" s="671" t="s">
        <v>130</v>
      </c>
      <c r="B2" s="359" t="str">
        <f>'NASLOVNA STRAN'!$C$30</f>
        <v>Gradnja stanovanjske soseske Dečkovo naselje - DN 10</v>
      </c>
      <c r="C2" s="667"/>
      <c r="D2" s="715"/>
      <c r="E2" s="669"/>
      <c r="F2" s="686"/>
      <c r="G2" s="686"/>
    </row>
    <row r="3" spans="1:7">
      <c r="A3" s="666" t="s">
        <v>131</v>
      </c>
      <c r="B3" s="442">
        <f>'NASLOVNA STRAN'!$C$13</f>
        <v>0</v>
      </c>
      <c r="C3" s="667"/>
      <c r="D3" s="715"/>
      <c r="E3" s="669"/>
      <c r="F3" s="686"/>
      <c r="G3" s="686"/>
    </row>
    <row r="4" spans="1:7">
      <c r="A4" s="666"/>
      <c r="B4" s="667"/>
      <c r="C4" s="667"/>
      <c r="D4" s="715"/>
      <c r="E4" s="669"/>
      <c r="F4" s="686"/>
      <c r="G4" s="686"/>
    </row>
    <row r="5" spans="1:7">
      <c r="A5" s="213" t="s">
        <v>122</v>
      </c>
      <c r="B5" s="214" t="s">
        <v>3446</v>
      </c>
      <c r="C5" s="214"/>
      <c r="D5" s="215"/>
      <c r="E5" s="216"/>
      <c r="F5" s="463"/>
      <c r="G5" s="463"/>
    </row>
    <row r="6" spans="1:7">
      <c r="A6" s="666"/>
      <c r="B6" s="667"/>
      <c r="C6" s="667"/>
      <c r="D6" s="715"/>
      <c r="E6" s="716"/>
      <c r="F6" s="675"/>
      <c r="G6" s="675"/>
    </row>
    <row r="7" spans="1:7">
      <c r="A7" s="213" t="s">
        <v>125</v>
      </c>
      <c r="B7" s="214" t="s">
        <v>3624</v>
      </c>
      <c r="C7" s="214"/>
      <c r="D7" s="215"/>
      <c r="E7" s="216"/>
      <c r="F7" s="463"/>
      <c r="G7" s="463"/>
    </row>
    <row r="8" spans="1:7">
      <c r="A8" s="666"/>
      <c r="B8" s="667"/>
      <c r="C8" s="667"/>
      <c r="D8" s="715"/>
      <c r="E8" s="669"/>
      <c r="F8" s="686"/>
      <c r="G8" s="686"/>
    </row>
    <row r="9" spans="1:7">
      <c r="A9" s="666"/>
      <c r="B9" s="667"/>
      <c r="C9" s="667"/>
      <c r="D9" s="715"/>
      <c r="E9" s="669"/>
      <c r="F9" s="686"/>
      <c r="G9" s="686"/>
    </row>
    <row r="10" spans="1:7" ht="38.25">
      <c r="A10" s="718" t="s">
        <v>132</v>
      </c>
      <c r="B10" s="719" t="s">
        <v>133</v>
      </c>
      <c r="C10" s="720" t="s">
        <v>134</v>
      </c>
      <c r="D10" s="203" t="s">
        <v>140</v>
      </c>
      <c r="E10" s="204" t="s">
        <v>136</v>
      </c>
      <c r="F10" s="453" t="s">
        <v>237</v>
      </c>
      <c r="G10" s="453" t="s">
        <v>238</v>
      </c>
    </row>
    <row r="11" spans="1:7">
      <c r="A11" s="667"/>
      <c r="B11" s="667"/>
      <c r="C11" s="667"/>
      <c r="D11" s="715"/>
      <c r="E11" s="721"/>
      <c r="F11" s="722"/>
      <c r="G11" s="722"/>
    </row>
    <row r="12" spans="1:7">
      <c r="A12" s="723" t="s">
        <v>3965</v>
      </c>
      <c r="B12" s="724" t="s">
        <v>3962</v>
      </c>
      <c r="C12" s="724"/>
      <c r="D12" s="725"/>
      <c r="E12" s="726"/>
      <c r="F12" s="727"/>
      <c r="G12" s="727"/>
    </row>
    <row r="13" spans="1:7" s="590" customFormat="1">
      <c r="A13" s="728"/>
      <c r="B13" s="729"/>
      <c r="C13" s="729"/>
      <c r="D13" s="730"/>
      <c r="E13" s="731"/>
      <c r="F13" s="732"/>
      <c r="G13" s="732"/>
    </row>
    <row r="14" spans="1:7" ht="13.5" thickBot="1">
      <c r="A14" s="882"/>
      <c r="B14" s="883" t="s">
        <v>3625</v>
      </c>
      <c r="C14" s="734"/>
      <c r="D14" s="735"/>
      <c r="E14" s="736"/>
      <c r="F14" s="737"/>
      <c r="G14" s="738"/>
    </row>
    <row r="15" spans="1:7" s="700" customFormat="1">
      <c r="A15" s="698"/>
      <c r="B15" s="3125" t="s">
        <v>3461</v>
      </c>
      <c r="C15" s="3129"/>
      <c r="E15" s="699"/>
      <c r="F15" s="160"/>
      <c r="G15" s="160"/>
    </row>
    <row r="16" spans="1:7" s="700" customFormat="1">
      <c r="A16" s="698"/>
      <c r="B16" s="2676"/>
      <c r="C16" s="697"/>
      <c r="E16" s="699"/>
      <c r="F16" s="160"/>
      <c r="G16" s="160"/>
    </row>
    <row r="17" spans="1:7" s="700" customFormat="1">
      <c r="A17" s="698"/>
      <c r="B17" s="739" t="s">
        <v>2299</v>
      </c>
      <c r="C17" s="740"/>
      <c r="E17" s="699"/>
      <c r="F17" s="160"/>
      <c r="G17" s="160"/>
    </row>
    <row r="18" spans="1:7" s="700" customFormat="1">
      <c r="A18" s="698"/>
      <c r="B18" s="2966" t="s">
        <v>3565</v>
      </c>
      <c r="C18" s="2967"/>
      <c r="E18" s="699"/>
      <c r="F18" s="160"/>
      <c r="G18" s="160"/>
    </row>
    <row r="19" spans="1:7" s="700" customFormat="1">
      <c r="A19" s="698"/>
      <c r="B19" s="697"/>
      <c r="C19" s="697"/>
      <c r="E19" s="699"/>
      <c r="F19" s="160"/>
      <c r="G19" s="160"/>
    </row>
    <row r="20" spans="1:7" s="322" customFormat="1" ht="165.75">
      <c r="A20" s="761" t="s">
        <v>4065</v>
      </c>
      <c r="B20" s="352" t="s">
        <v>3627</v>
      </c>
      <c r="C20" s="697"/>
      <c r="D20" s="689" t="s">
        <v>369</v>
      </c>
      <c r="E20" s="778">
        <v>20</v>
      </c>
      <c r="F20" s="2531"/>
      <c r="G20" s="962">
        <f>E20*F20</f>
        <v>0</v>
      </c>
    </row>
    <row r="21" spans="1:7" s="322" customFormat="1">
      <c r="A21" s="761"/>
      <c r="B21" s="352" t="s">
        <v>3628</v>
      </c>
      <c r="C21" s="697"/>
      <c r="D21" s="689"/>
      <c r="E21" s="778"/>
      <c r="F21" s="2532"/>
      <c r="G21" s="962"/>
    </row>
    <row r="22" spans="1:7" s="322" customFormat="1" ht="89.25">
      <c r="A22" s="2678"/>
      <c r="B22" s="352" t="s">
        <v>3629</v>
      </c>
      <c r="C22" s="963"/>
      <c r="D22" s="964"/>
      <c r="E22" s="1937"/>
      <c r="F22" s="2533"/>
      <c r="G22" s="1938"/>
    </row>
    <row r="23" spans="1:7" s="322" customFormat="1" ht="63.75">
      <c r="A23" s="2678"/>
      <c r="B23" s="352" t="s">
        <v>4066</v>
      </c>
      <c r="C23" s="963"/>
      <c r="D23" s="964"/>
      <c r="E23" s="1937"/>
      <c r="F23" s="2533"/>
      <c r="G23" s="1938"/>
    </row>
    <row r="24" spans="1:7" s="322" customFormat="1" ht="63.75">
      <c r="A24" s="2678"/>
      <c r="B24" s="352" t="s">
        <v>3631</v>
      </c>
      <c r="C24" s="963"/>
      <c r="D24" s="964"/>
      <c r="E24" s="1937"/>
      <c r="F24" s="2533"/>
      <c r="G24" s="1938"/>
    </row>
    <row r="25" spans="1:7" s="322" customFormat="1" ht="38.25">
      <c r="A25" s="2678"/>
      <c r="B25" s="352" t="s">
        <v>3632</v>
      </c>
      <c r="C25" s="963"/>
      <c r="D25" s="964"/>
      <c r="E25" s="1937"/>
      <c r="F25" s="2533"/>
      <c r="G25" s="1938"/>
    </row>
    <row r="26" spans="1:7" s="322" customFormat="1" ht="25.5">
      <c r="A26" s="2678"/>
      <c r="B26" s="352" t="s">
        <v>3633</v>
      </c>
      <c r="C26" s="963"/>
      <c r="D26" s="964"/>
      <c r="E26" s="1937"/>
      <c r="F26" s="2533"/>
      <c r="G26" s="1938"/>
    </row>
    <row r="27" spans="1:7" s="322" customFormat="1" ht="63.75">
      <c r="A27" s="2678"/>
      <c r="B27" s="352" t="s">
        <v>3634</v>
      </c>
      <c r="C27" s="963"/>
      <c r="D27" s="964"/>
      <c r="E27" s="1937"/>
      <c r="F27" s="2533"/>
      <c r="G27" s="1938"/>
    </row>
    <row r="28" spans="1:7" s="322" customFormat="1" ht="38.25">
      <c r="A28" s="2678"/>
      <c r="B28" s="352" t="s">
        <v>3635</v>
      </c>
      <c r="C28" s="963"/>
      <c r="D28" s="964"/>
      <c r="E28" s="1937"/>
      <c r="F28" s="2533"/>
      <c r="G28" s="1938"/>
    </row>
    <row r="29" spans="1:7" s="322" customFormat="1" ht="63.75">
      <c r="A29" s="2678"/>
      <c r="B29" s="352" t="s">
        <v>4067</v>
      </c>
      <c r="C29" s="963"/>
      <c r="D29" s="964"/>
      <c r="E29" s="1937"/>
      <c r="F29" s="2533"/>
      <c r="G29" s="1938"/>
    </row>
    <row r="30" spans="1:7" s="322" customFormat="1">
      <c r="A30" s="765"/>
      <c r="B30" s="335"/>
      <c r="C30" s="710"/>
      <c r="D30" s="376"/>
      <c r="E30" s="326"/>
      <c r="F30" s="2403"/>
      <c r="G30" s="746"/>
    </row>
    <row r="31" spans="1:7" s="322" customFormat="1" ht="165.75">
      <c r="A31" s="761" t="s">
        <v>4068</v>
      </c>
      <c r="B31" s="352" t="s">
        <v>3627</v>
      </c>
      <c r="C31" s="710"/>
      <c r="D31" s="689" t="s">
        <v>369</v>
      </c>
      <c r="E31" s="778">
        <v>2</v>
      </c>
      <c r="F31" s="2531"/>
      <c r="G31" s="962">
        <f>E31*F31</f>
        <v>0</v>
      </c>
    </row>
    <row r="32" spans="1:7" s="322" customFormat="1">
      <c r="A32" s="761"/>
      <c r="B32" s="352" t="s">
        <v>4069</v>
      </c>
      <c r="C32" s="710"/>
      <c r="D32" s="689"/>
      <c r="E32" s="778"/>
      <c r="F32" s="2532"/>
      <c r="G32" s="962"/>
    </row>
    <row r="33" spans="1:7" s="322" customFormat="1" ht="89.25">
      <c r="A33" s="2678"/>
      <c r="B33" s="352" t="s">
        <v>3629</v>
      </c>
      <c r="C33" s="710"/>
      <c r="D33" s="376"/>
      <c r="E33" s="326"/>
      <c r="F33" s="2403"/>
      <c r="G33" s="746"/>
    </row>
    <row r="34" spans="1:7" s="322" customFormat="1" ht="63.75">
      <c r="A34" s="2678"/>
      <c r="B34" s="352" t="s">
        <v>3639</v>
      </c>
      <c r="C34" s="710"/>
      <c r="D34" s="376"/>
      <c r="E34" s="326"/>
      <c r="F34" s="2403"/>
      <c r="G34" s="746"/>
    </row>
    <row r="35" spans="1:7" s="322" customFormat="1" ht="63.75">
      <c r="A35" s="2678"/>
      <c r="B35" s="352" t="s">
        <v>3631</v>
      </c>
      <c r="C35" s="710"/>
      <c r="D35" s="376"/>
      <c r="E35" s="326"/>
      <c r="F35" s="2403"/>
      <c r="G35" s="746"/>
    </row>
    <row r="36" spans="1:7" s="322" customFormat="1" ht="38.25">
      <c r="A36" s="2678"/>
      <c r="B36" s="352" t="s">
        <v>3632</v>
      </c>
      <c r="C36" s="710"/>
      <c r="D36" s="376"/>
      <c r="E36" s="326"/>
      <c r="F36" s="2403"/>
      <c r="G36" s="746"/>
    </row>
    <row r="37" spans="1:7" s="322" customFormat="1" ht="25.5">
      <c r="A37" s="2678"/>
      <c r="B37" s="352" t="s">
        <v>3633</v>
      </c>
      <c r="C37" s="710"/>
      <c r="D37" s="376"/>
      <c r="E37" s="326"/>
      <c r="F37" s="2403"/>
      <c r="G37" s="746"/>
    </row>
    <row r="38" spans="1:7" s="322" customFormat="1" ht="63.75">
      <c r="A38" s="2678"/>
      <c r="B38" s="352" t="s">
        <v>3634</v>
      </c>
      <c r="C38" s="710"/>
      <c r="D38" s="376"/>
      <c r="E38" s="326"/>
      <c r="F38" s="2403"/>
      <c r="G38" s="746"/>
    </row>
    <row r="39" spans="1:7" s="322" customFormat="1" ht="38.25">
      <c r="A39" s="2678"/>
      <c r="B39" s="352" t="s">
        <v>3635</v>
      </c>
      <c r="C39" s="710"/>
      <c r="D39" s="376"/>
      <c r="E39" s="326"/>
      <c r="F39" s="2403"/>
      <c r="G39" s="746"/>
    </row>
    <row r="40" spans="1:7" s="322" customFormat="1" ht="63.75">
      <c r="A40" s="2678"/>
      <c r="B40" s="352" t="s">
        <v>4070</v>
      </c>
      <c r="C40" s="710"/>
      <c r="D40" s="376"/>
      <c r="E40" s="326"/>
      <c r="F40" s="2403"/>
      <c r="G40" s="746"/>
    </row>
    <row r="41" spans="1:7" s="322" customFormat="1">
      <c r="A41" s="765"/>
      <c r="B41" s="335"/>
      <c r="C41" s="710"/>
      <c r="D41" s="376"/>
      <c r="E41" s="326"/>
      <c r="F41" s="2403"/>
      <c r="G41" s="746"/>
    </row>
    <row r="42" spans="1:7" s="322" customFormat="1" ht="38.25">
      <c r="A42" s="761" t="s">
        <v>4071</v>
      </c>
      <c r="B42" s="352" t="s">
        <v>4072</v>
      </c>
      <c r="C42" s="710"/>
      <c r="D42" s="689" t="s">
        <v>210</v>
      </c>
      <c r="E42" s="778">
        <v>4</v>
      </c>
      <c r="F42" s="2531"/>
      <c r="G42" s="962">
        <f>E42*F42</f>
        <v>0</v>
      </c>
    </row>
    <row r="43" spans="1:7" s="322" customFormat="1">
      <c r="A43" s="761"/>
      <c r="B43" s="352" t="s">
        <v>8279</v>
      </c>
      <c r="C43" s="710"/>
      <c r="D43" s="689"/>
      <c r="E43" s="778"/>
      <c r="F43" s="2532"/>
      <c r="G43" s="962"/>
    </row>
    <row r="44" spans="1:7" s="322" customFormat="1" ht="51">
      <c r="A44" s="765"/>
      <c r="B44" s="926" t="s">
        <v>3644</v>
      </c>
      <c r="C44" s="710"/>
      <c r="D44" s="376"/>
      <c r="E44" s="326"/>
      <c r="F44" s="2403"/>
      <c r="G44" s="746"/>
    </row>
    <row r="45" spans="1:7" s="322" customFormat="1" ht="38.25">
      <c r="A45" s="765"/>
      <c r="B45" s="701" t="s">
        <v>3632</v>
      </c>
      <c r="C45" s="710"/>
      <c r="D45" s="376"/>
      <c r="E45" s="326"/>
      <c r="F45" s="2403"/>
      <c r="G45" s="746"/>
    </row>
    <row r="46" spans="1:7" s="322" customFormat="1" ht="45.6" customHeight="1">
      <c r="A46" s="765"/>
      <c r="B46" s="336" t="s">
        <v>4073</v>
      </c>
      <c r="C46" s="710"/>
      <c r="D46" s="376"/>
      <c r="E46" s="326"/>
      <c r="F46" s="2403"/>
      <c r="G46" s="746"/>
    </row>
    <row r="47" spans="1:7" s="322" customFormat="1" ht="25.5">
      <c r="A47" s="765"/>
      <c r="B47" s="965" t="s">
        <v>4074</v>
      </c>
      <c r="C47" s="710"/>
      <c r="D47" s="376"/>
      <c r="E47" s="326"/>
      <c r="F47" s="2403"/>
      <c r="G47" s="746"/>
    </row>
    <row r="48" spans="1:7" s="322" customFormat="1" ht="70.150000000000006" customHeight="1">
      <c r="A48" s="765"/>
      <c r="B48" s="336" t="s">
        <v>4075</v>
      </c>
      <c r="C48" s="710"/>
      <c r="D48" s="376"/>
      <c r="E48" s="326"/>
      <c r="F48" s="2403"/>
      <c r="G48" s="746"/>
    </row>
    <row r="49" spans="1:7" s="322" customFormat="1">
      <c r="A49" s="765"/>
      <c r="B49" s="335"/>
      <c r="C49" s="710"/>
      <c r="D49" s="376"/>
      <c r="E49" s="326"/>
      <c r="F49" s="2403"/>
      <c r="G49" s="746"/>
    </row>
    <row r="50" spans="1:7" s="322" customFormat="1" ht="58.5" customHeight="1">
      <c r="A50" s="761" t="s">
        <v>4076</v>
      </c>
      <c r="B50" s="489" t="s">
        <v>4077</v>
      </c>
      <c r="C50" s="966"/>
      <c r="D50" s="689" t="s">
        <v>210</v>
      </c>
      <c r="E50" s="778">
        <v>4</v>
      </c>
      <c r="F50" s="2531"/>
      <c r="G50" s="962">
        <f>E50*F50</f>
        <v>0</v>
      </c>
    </row>
    <row r="51" spans="1:7" s="322" customFormat="1">
      <c r="A51" s="747"/>
      <c r="B51" s="966" t="s">
        <v>3649</v>
      </c>
      <c r="C51" s="966"/>
      <c r="E51" s="274"/>
      <c r="F51" s="2534"/>
      <c r="G51" s="968"/>
    </row>
    <row r="52" spans="1:7" s="322" customFormat="1">
      <c r="A52" s="747"/>
      <c r="B52" s="966" t="s">
        <v>3650</v>
      </c>
      <c r="C52" s="966"/>
      <c r="E52" s="274"/>
      <c r="F52" s="2534"/>
      <c r="G52" s="968"/>
    </row>
    <row r="53" spans="1:7" s="322" customFormat="1">
      <c r="A53" s="747"/>
      <c r="B53" s="752"/>
      <c r="C53" s="752"/>
      <c r="E53" s="690"/>
      <c r="F53" s="2522"/>
      <c r="G53" s="750"/>
    </row>
    <row r="54" spans="1:7" s="322" customFormat="1" ht="25.5">
      <c r="A54" s="245" t="s">
        <v>4078</v>
      </c>
      <c r="B54" s="898" t="s">
        <v>4079</v>
      </c>
      <c r="C54" s="898"/>
      <c r="D54" s="689" t="s">
        <v>3514</v>
      </c>
      <c r="E54" s="778">
        <v>2300</v>
      </c>
      <c r="F54" s="2531"/>
      <c r="G54" s="962">
        <f>E54*F54</f>
        <v>0</v>
      </c>
    </row>
    <row r="55" spans="1:7" s="322" customFormat="1">
      <c r="A55" s="747"/>
      <c r="B55" s="754"/>
      <c r="C55" s="754"/>
      <c r="D55" s="376"/>
      <c r="E55" s="704"/>
      <c r="F55" s="2413"/>
      <c r="G55" s="750"/>
    </row>
    <row r="56" spans="1:7" s="322" customFormat="1" ht="38.25">
      <c r="A56" s="245" t="s">
        <v>4080</v>
      </c>
      <c r="B56" s="898" t="s">
        <v>4081</v>
      </c>
      <c r="C56" s="898"/>
      <c r="D56" s="689" t="s">
        <v>210</v>
      </c>
      <c r="E56" s="778">
        <v>40</v>
      </c>
      <c r="F56" s="2531"/>
      <c r="G56" s="962">
        <f>E56*F56</f>
        <v>0</v>
      </c>
    </row>
    <row r="57" spans="1:7" s="322" customFormat="1">
      <c r="A57" s="747"/>
      <c r="B57" s="760"/>
      <c r="C57" s="760"/>
      <c r="D57" s="376"/>
      <c r="E57" s="704"/>
      <c r="F57" s="2413"/>
      <c r="G57" s="750"/>
    </row>
    <row r="58" spans="1:7" s="322" customFormat="1" ht="38.25">
      <c r="A58" s="245" t="s">
        <v>4082</v>
      </c>
      <c r="B58" s="898" t="s">
        <v>4083</v>
      </c>
      <c r="C58" s="898"/>
      <c r="D58" s="689" t="s">
        <v>210</v>
      </c>
      <c r="E58" s="778">
        <v>4</v>
      </c>
      <c r="F58" s="2531"/>
      <c r="G58" s="962">
        <f>E58*F58</f>
        <v>0</v>
      </c>
    </row>
    <row r="59" spans="1:7" s="322" customFormat="1">
      <c r="A59" s="747"/>
      <c r="B59" s="752"/>
      <c r="C59" s="752"/>
      <c r="E59" s="690"/>
      <c r="F59" s="2522"/>
      <c r="G59" s="750"/>
    </row>
    <row r="60" spans="1:7" s="322" customFormat="1" ht="25.5">
      <c r="A60" s="245" t="s">
        <v>4084</v>
      </c>
      <c r="B60" s="898" t="s">
        <v>4085</v>
      </c>
      <c r="C60" s="898"/>
      <c r="D60" s="689" t="s">
        <v>210</v>
      </c>
      <c r="E60" s="778">
        <v>22</v>
      </c>
      <c r="F60" s="2531"/>
      <c r="G60" s="962">
        <f>E60*F60</f>
        <v>0</v>
      </c>
    </row>
    <row r="61" spans="1:7" s="322" customFormat="1">
      <c r="A61" s="747"/>
      <c r="B61" s="752"/>
      <c r="C61" s="752"/>
      <c r="E61" s="690"/>
      <c r="F61" s="2522"/>
      <c r="G61" s="750"/>
    </row>
    <row r="62" spans="1:7" s="322" customFormat="1" ht="38.25">
      <c r="A62" s="245" t="s">
        <v>4086</v>
      </c>
      <c r="B62" s="898" t="s">
        <v>4087</v>
      </c>
      <c r="C62" s="898"/>
      <c r="D62" s="689" t="s">
        <v>210</v>
      </c>
      <c r="E62" s="778">
        <v>36</v>
      </c>
      <c r="F62" s="2531"/>
      <c r="G62" s="962">
        <f>E62*F62</f>
        <v>0</v>
      </c>
    </row>
    <row r="63" spans="1:7" s="322" customFormat="1">
      <c r="A63" s="912"/>
      <c r="B63" s="743"/>
      <c r="C63" s="743"/>
      <c r="D63" s="753"/>
      <c r="E63" s="705"/>
      <c r="F63" s="2526"/>
      <c r="G63" s="746"/>
    </row>
    <row r="64" spans="1:7" s="322" customFormat="1" ht="38.25">
      <c r="A64" s="245" t="s">
        <v>4088</v>
      </c>
      <c r="B64" s="898" t="s">
        <v>4089</v>
      </c>
      <c r="C64" s="969"/>
      <c r="D64" s="689" t="s">
        <v>210</v>
      </c>
      <c r="E64" s="778">
        <v>60</v>
      </c>
      <c r="F64" s="2531"/>
      <c r="G64" s="962">
        <f>E64*F64</f>
        <v>0</v>
      </c>
    </row>
    <row r="65" spans="1:7" s="322" customFormat="1">
      <c r="A65" s="747"/>
      <c r="B65" s="701"/>
      <c r="C65" s="701"/>
      <c r="D65" s="689"/>
      <c r="E65" s="703"/>
      <c r="F65" s="2527"/>
      <c r="G65" s="757"/>
    </row>
    <row r="66" spans="1:7" s="322" customFormat="1" ht="38.25">
      <c r="A66" s="245" t="s">
        <v>4090</v>
      </c>
      <c r="B66" s="898" t="s">
        <v>4091</v>
      </c>
      <c r="C66" s="969"/>
      <c r="D66" s="689" t="s">
        <v>210</v>
      </c>
      <c r="E66" s="778">
        <v>36</v>
      </c>
      <c r="F66" s="2531"/>
      <c r="G66" s="962">
        <f>E66*F66</f>
        <v>0</v>
      </c>
    </row>
    <row r="67" spans="1:7" s="322" customFormat="1">
      <c r="A67" s="2678"/>
      <c r="B67" s="701"/>
      <c r="C67" s="701"/>
      <c r="D67" s="689"/>
      <c r="E67" s="703"/>
      <c r="F67" s="2527"/>
      <c r="G67" s="757"/>
    </row>
    <row r="68" spans="1:7" s="322" customFormat="1" ht="38.25">
      <c r="A68" s="245" t="s">
        <v>4092</v>
      </c>
      <c r="B68" s="898" t="s">
        <v>4093</v>
      </c>
      <c r="C68" s="898"/>
      <c r="D68" s="689" t="s">
        <v>210</v>
      </c>
      <c r="E68" s="778">
        <v>132</v>
      </c>
      <c r="F68" s="2531"/>
      <c r="G68" s="962">
        <f>E68*F68</f>
        <v>0</v>
      </c>
    </row>
    <row r="69" spans="1:7" s="322" customFormat="1">
      <c r="A69" s="2678"/>
      <c r="B69" s="2676"/>
      <c r="C69" s="2676"/>
      <c r="E69" s="690"/>
      <c r="F69" s="2522"/>
      <c r="G69" s="746"/>
    </row>
    <row r="70" spans="1:7" s="322" customFormat="1" ht="25.5">
      <c r="A70" s="245" t="s">
        <v>4094</v>
      </c>
      <c r="B70" s="898" t="s">
        <v>4095</v>
      </c>
      <c r="C70" s="898"/>
      <c r="D70" s="689" t="s">
        <v>210</v>
      </c>
      <c r="E70" s="778">
        <v>40</v>
      </c>
      <c r="F70" s="2531"/>
      <c r="G70" s="962">
        <f>E70*F70</f>
        <v>0</v>
      </c>
    </row>
    <row r="71" spans="1:7" s="322" customFormat="1">
      <c r="A71" s="747"/>
      <c r="B71" s="2676"/>
      <c r="C71" s="2676"/>
      <c r="E71" s="690"/>
      <c r="F71" s="2522"/>
      <c r="G71" s="746"/>
    </row>
    <row r="72" spans="1:7" s="322" customFormat="1" ht="25.5">
      <c r="A72" s="245" t="s">
        <v>4096</v>
      </c>
      <c r="B72" s="1995" t="s">
        <v>8145</v>
      </c>
      <c r="C72" s="1995"/>
      <c r="D72" s="1996" t="s">
        <v>210</v>
      </c>
      <c r="E72" s="1997">
        <v>4</v>
      </c>
      <c r="F72" s="2531"/>
      <c r="G72" s="962">
        <f>E72*F72</f>
        <v>0</v>
      </c>
    </row>
    <row r="73" spans="1:7" s="322" customFormat="1">
      <c r="A73" s="2678"/>
      <c r="B73" s="1998"/>
      <c r="C73" s="1998"/>
      <c r="D73" s="1999"/>
      <c r="E73" s="2000"/>
      <c r="F73" s="2472"/>
      <c r="G73" s="746"/>
    </row>
    <row r="74" spans="1:7" s="322" customFormat="1" ht="38.25">
      <c r="A74" s="245" t="s">
        <v>4097</v>
      </c>
      <c r="B74" s="1995" t="s">
        <v>8146</v>
      </c>
      <c r="C74" s="1995"/>
      <c r="D74" s="2009" t="s">
        <v>354</v>
      </c>
      <c r="E74" s="2001">
        <v>159.6</v>
      </c>
      <c r="F74" s="2531"/>
      <c r="G74" s="962">
        <f>E74*F74</f>
        <v>0</v>
      </c>
    </row>
    <row r="75" spans="1:7" s="322" customFormat="1">
      <c r="A75" s="2678"/>
      <c r="B75" s="336"/>
      <c r="C75" s="336"/>
      <c r="E75" s="274"/>
      <c r="F75" s="2472"/>
      <c r="G75" s="746"/>
    </row>
    <row r="76" spans="1:7" s="322" customFormat="1" ht="38.25">
      <c r="A76" s="245" t="s">
        <v>4099</v>
      </c>
      <c r="B76" s="1995" t="s">
        <v>8147</v>
      </c>
      <c r="C76" s="1995"/>
      <c r="D76" s="1996" t="s">
        <v>354</v>
      </c>
      <c r="E76" s="2002">
        <f>22*2*1.05</f>
        <v>46.2</v>
      </c>
      <c r="F76" s="2531"/>
      <c r="G76" s="962">
        <f>E76*F76</f>
        <v>0</v>
      </c>
    </row>
    <row r="77" spans="1:7" s="322" customFormat="1">
      <c r="A77" s="2678"/>
      <c r="B77" s="2003"/>
      <c r="C77" s="2003"/>
      <c r="D77" s="1999"/>
      <c r="E77" s="2004"/>
      <c r="F77" s="2472"/>
      <c r="G77" s="746"/>
    </row>
    <row r="78" spans="1:7" s="322" customFormat="1" ht="25.5">
      <c r="A78" s="245" t="s">
        <v>4100</v>
      </c>
      <c r="B78" s="1995" t="s">
        <v>8148</v>
      </c>
      <c r="C78" s="1995"/>
      <c r="D78" s="1996" t="s">
        <v>210</v>
      </c>
      <c r="E78" s="2002">
        <v>22</v>
      </c>
      <c r="F78" s="2531"/>
      <c r="G78" s="962">
        <f>E78*F78</f>
        <v>0</v>
      </c>
    </row>
    <row r="79" spans="1:7" s="322" customFormat="1">
      <c r="A79" s="2678"/>
      <c r="B79" s="1995"/>
      <c r="C79" s="1995"/>
      <c r="D79" s="1996"/>
      <c r="E79" s="2002"/>
      <c r="F79" s="2406"/>
      <c r="G79" s="164"/>
    </row>
    <row r="80" spans="1:7" s="322" customFormat="1" ht="25.5">
      <c r="A80" s="245" t="s">
        <v>4101</v>
      </c>
      <c r="B80" s="1995" t="s">
        <v>8149</v>
      </c>
      <c r="C80" s="2005"/>
      <c r="D80" s="1996" t="s">
        <v>210</v>
      </c>
      <c r="E80" s="2002">
        <v>4</v>
      </c>
      <c r="F80" s="2531"/>
      <c r="G80" s="962">
        <f>E80*F80</f>
        <v>0</v>
      </c>
    </row>
    <row r="81" spans="1:7" s="322" customFormat="1">
      <c r="A81" s="2678"/>
      <c r="B81" s="1999"/>
      <c r="C81" s="1999"/>
      <c r="D81" s="1999"/>
      <c r="E81" s="1999"/>
      <c r="F81" s="2472"/>
      <c r="G81" s="746"/>
    </row>
    <row r="82" spans="1:7" s="322" customFormat="1" ht="38.25">
      <c r="A82" s="245" t="s">
        <v>4102</v>
      </c>
      <c r="B82" s="2006" t="s">
        <v>8150</v>
      </c>
      <c r="C82" s="2007"/>
      <c r="D82" s="1996" t="s">
        <v>210</v>
      </c>
      <c r="E82" s="2002">
        <v>18</v>
      </c>
      <c r="F82" s="2531"/>
      <c r="G82" s="962">
        <f>E82*F82</f>
        <v>0</v>
      </c>
    </row>
    <row r="83" spans="1:7" s="322" customFormat="1">
      <c r="A83" s="2678"/>
      <c r="B83" s="336"/>
      <c r="C83" s="336"/>
      <c r="E83" s="274"/>
      <c r="F83" s="2472"/>
      <c r="G83" s="746"/>
    </row>
    <row r="84" spans="1:7" s="322" customFormat="1" ht="51">
      <c r="A84" s="245" t="s">
        <v>4103</v>
      </c>
      <c r="B84" s="707" t="s">
        <v>4104</v>
      </c>
      <c r="C84" s="707"/>
      <c r="D84" s="689" t="s">
        <v>3514</v>
      </c>
      <c r="E84" s="778">
        <v>40</v>
      </c>
      <c r="F84" s="2531"/>
      <c r="G84" s="962">
        <f>E84*F84</f>
        <v>0</v>
      </c>
    </row>
    <row r="85" spans="1:7" s="322" customFormat="1">
      <c r="A85" s="2678"/>
      <c r="B85" s="336"/>
      <c r="C85" s="336"/>
      <c r="E85" s="274"/>
      <c r="F85" s="2472"/>
      <c r="G85" s="746"/>
    </row>
    <row r="86" spans="1:7" s="322" customFormat="1" ht="25.5">
      <c r="A86" s="245" t="s">
        <v>4105</v>
      </c>
      <c r="B86" s="898" t="s">
        <v>4106</v>
      </c>
      <c r="C86" s="898"/>
      <c r="D86" s="689" t="s">
        <v>210</v>
      </c>
      <c r="E86" s="778">
        <v>4</v>
      </c>
      <c r="F86" s="2531"/>
      <c r="G86" s="962">
        <f>E86*F86</f>
        <v>0</v>
      </c>
    </row>
    <row r="87" spans="1:7" s="322" customFormat="1">
      <c r="A87" s="2678"/>
      <c r="B87" s="336"/>
      <c r="C87" s="336"/>
      <c r="E87" s="274"/>
      <c r="F87" s="2472"/>
      <c r="G87" s="746"/>
    </row>
    <row r="88" spans="1:7" s="322" customFormat="1" ht="38.25">
      <c r="A88" s="245" t="s">
        <v>4107</v>
      </c>
      <c r="B88" s="2676" t="s">
        <v>3697</v>
      </c>
      <c r="C88" s="2676"/>
      <c r="D88" s="689" t="s">
        <v>3514</v>
      </c>
      <c r="E88" s="778">
        <v>80</v>
      </c>
      <c r="F88" s="2530"/>
      <c r="G88" s="962">
        <f t="shared" ref="G88" si="0">E88*F88</f>
        <v>0</v>
      </c>
    </row>
    <row r="89" spans="1:7" s="322" customFormat="1">
      <c r="A89" s="2678"/>
      <c r="B89" s="336"/>
      <c r="C89" s="336"/>
      <c r="E89" s="274"/>
      <c r="F89" s="2472"/>
      <c r="G89" s="746"/>
    </row>
    <row r="90" spans="1:7" s="322" customFormat="1" ht="38.25">
      <c r="A90" s="245" t="s">
        <v>4108</v>
      </c>
      <c r="B90" s="2676" t="s">
        <v>3699</v>
      </c>
      <c r="C90" s="2676"/>
      <c r="D90" s="689" t="s">
        <v>210</v>
      </c>
      <c r="E90" s="778">
        <v>22</v>
      </c>
      <c r="F90" s="2531"/>
      <c r="G90" s="962">
        <f t="shared" ref="G90" si="1">E90*F90</f>
        <v>0</v>
      </c>
    </row>
    <row r="91" spans="1:7" s="322" customFormat="1">
      <c r="A91" s="2678"/>
      <c r="B91" s="336"/>
      <c r="C91" s="336"/>
      <c r="E91" s="274"/>
      <c r="F91" s="2472"/>
      <c r="G91" s="746"/>
    </row>
    <row r="92" spans="1:7" s="322" customFormat="1" ht="25.5">
      <c r="A92" s="245" t="s">
        <v>8305</v>
      </c>
      <c r="B92" s="2677" t="s">
        <v>8302</v>
      </c>
      <c r="C92" s="336"/>
      <c r="D92" s="689" t="s">
        <v>210</v>
      </c>
      <c r="E92" s="778">
        <v>10</v>
      </c>
      <c r="F92" s="2531"/>
      <c r="G92" s="962">
        <f t="shared" ref="G92:G103" si="2">E92*F92</f>
        <v>0</v>
      </c>
    </row>
    <row r="93" spans="1:7" s="322" customFormat="1">
      <c r="A93" s="765"/>
      <c r="B93" s="2677" t="s">
        <v>8281</v>
      </c>
      <c r="C93" s="336"/>
      <c r="D93" s="689"/>
      <c r="E93" s="778"/>
      <c r="F93" s="2532"/>
      <c r="G93" s="962"/>
    </row>
    <row r="94" spans="1:7" s="322" customFormat="1">
      <c r="A94" s="765"/>
      <c r="B94" s="2677" t="s">
        <v>8282</v>
      </c>
      <c r="C94" s="336"/>
      <c r="D94" s="689"/>
      <c r="E94" s="778"/>
      <c r="F94" s="2532"/>
      <c r="G94" s="962"/>
    </row>
    <row r="95" spans="1:7" s="322" customFormat="1">
      <c r="A95" s="765"/>
      <c r="B95" s="2677" t="s">
        <v>8283</v>
      </c>
      <c r="C95" s="336"/>
      <c r="D95" s="689"/>
      <c r="E95" s="778"/>
      <c r="F95" s="2532"/>
      <c r="G95" s="962"/>
    </row>
    <row r="96" spans="1:7" s="322" customFormat="1">
      <c r="A96" s="765"/>
      <c r="B96" s="2677" t="s">
        <v>8284</v>
      </c>
      <c r="C96" s="336"/>
      <c r="D96" s="689"/>
      <c r="E96" s="778"/>
      <c r="F96" s="2532"/>
      <c r="G96" s="962"/>
    </row>
    <row r="97" spans="1:7" s="322" customFormat="1">
      <c r="A97" s="765"/>
      <c r="B97" s="2677" t="s">
        <v>8285</v>
      </c>
      <c r="C97" s="336"/>
      <c r="D97" s="689"/>
      <c r="E97" s="778"/>
      <c r="F97" s="2532"/>
      <c r="G97" s="962"/>
    </row>
    <row r="98" spans="1:7" s="322" customFormat="1">
      <c r="A98" s="765"/>
      <c r="B98" s="2677" t="s">
        <v>8286</v>
      </c>
      <c r="C98" s="336"/>
      <c r="D98" s="689"/>
      <c r="E98" s="778"/>
      <c r="F98" s="2532"/>
      <c r="G98" s="962"/>
    </row>
    <row r="99" spans="1:7" s="322" customFormat="1">
      <c r="A99" s="765"/>
      <c r="B99" s="2677" t="s">
        <v>8287</v>
      </c>
      <c r="C99" s="336"/>
      <c r="D99" s="689"/>
      <c r="E99" s="778"/>
      <c r="F99" s="2532"/>
      <c r="G99" s="962"/>
    </row>
    <row r="100" spans="1:7" s="322" customFormat="1">
      <c r="A100" s="2678"/>
      <c r="B100" s="336"/>
      <c r="C100" s="336"/>
      <c r="D100" s="689"/>
      <c r="E100" s="778"/>
      <c r="F100" s="2532"/>
      <c r="G100" s="962"/>
    </row>
    <row r="101" spans="1:7" s="322" customFormat="1" ht="57.75" customHeight="1">
      <c r="A101" s="245" t="s">
        <v>8306</v>
      </c>
      <c r="B101" s="336" t="s">
        <v>8303</v>
      </c>
      <c r="C101" s="336"/>
      <c r="D101" s="689" t="s">
        <v>210</v>
      </c>
      <c r="E101" s="778">
        <v>10</v>
      </c>
      <c r="F101" s="2531"/>
      <c r="G101" s="962">
        <f t="shared" si="2"/>
        <v>0</v>
      </c>
    </row>
    <row r="102" spans="1:7" s="322" customFormat="1">
      <c r="A102" s="2678"/>
      <c r="B102" s="336"/>
      <c r="C102" s="336"/>
      <c r="D102" s="689"/>
      <c r="E102" s="778"/>
      <c r="F102" s="2532"/>
      <c r="G102" s="962"/>
    </row>
    <row r="103" spans="1:7" s="322" customFormat="1" ht="25.5">
      <c r="A103" s="245" t="s">
        <v>8307</v>
      </c>
      <c r="B103" s="336" t="s">
        <v>8304</v>
      </c>
      <c r="C103" s="336"/>
      <c r="D103" s="689" t="s">
        <v>369</v>
      </c>
      <c r="E103" s="778">
        <v>10</v>
      </c>
      <c r="F103" s="2531"/>
      <c r="G103" s="962">
        <f t="shared" si="2"/>
        <v>0</v>
      </c>
    </row>
    <row r="104" spans="1:7" s="322" customFormat="1">
      <c r="A104" s="2678"/>
      <c r="B104" s="336"/>
      <c r="C104" s="336"/>
      <c r="E104" s="274"/>
      <c r="F104" s="161"/>
      <c r="G104" s="746"/>
    </row>
    <row r="105" spans="1:7" s="322" customFormat="1" ht="63.75">
      <c r="A105" s="765" t="s">
        <v>4109</v>
      </c>
      <c r="B105" s="971" t="s">
        <v>3700</v>
      </c>
      <c r="C105" s="701"/>
      <c r="D105" s="766" t="s">
        <v>977</v>
      </c>
      <c r="E105" s="778"/>
      <c r="F105" s="970"/>
      <c r="G105" s="962"/>
    </row>
    <row r="106" spans="1:7" s="322" customFormat="1" ht="63.75" customHeight="1">
      <c r="A106" s="765" t="s">
        <v>4110</v>
      </c>
      <c r="B106" s="971" t="s">
        <v>4111</v>
      </c>
      <c r="C106" s="959"/>
      <c r="D106" s="766" t="s">
        <v>977</v>
      </c>
      <c r="E106" s="626"/>
      <c r="F106" s="746"/>
      <c r="G106" s="750"/>
    </row>
    <row r="107" spans="1:7" s="769" customFormat="1" ht="38.25">
      <c r="A107" s="765" t="s">
        <v>4112</v>
      </c>
      <c r="B107" s="767" t="s">
        <v>3556</v>
      </c>
      <c r="C107" s="767"/>
      <c r="D107" s="766" t="s">
        <v>977</v>
      </c>
      <c r="E107" s="626"/>
      <c r="F107" s="750"/>
      <c r="G107" s="750"/>
    </row>
    <row r="108" spans="1:7" s="769" customFormat="1" ht="167.25" customHeight="1">
      <c r="A108" s="765" t="s">
        <v>4113</v>
      </c>
      <c r="B108" s="767" t="s">
        <v>3558</v>
      </c>
      <c r="C108" s="767"/>
      <c r="D108" s="766" t="s">
        <v>977</v>
      </c>
      <c r="E108" s="626"/>
      <c r="F108" s="750"/>
      <c r="G108" s="750"/>
    </row>
    <row r="109" spans="1:7" s="769" customFormat="1" ht="63.75">
      <c r="A109" s="765" t="s">
        <v>4114</v>
      </c>
      <c r="B109" s="767" t="s">
        <v>3560</v>
      </c>
      <c r="C109" s="767"/>
      <c r="D109" s="766" t="s">
        <v>977</v>
      </c>
      <c r="E109" s="626"/>
      <c r="F109" s="750"/>
      <c r="G109" s="750"/>
    </row>
    <row r="110" spans="1:7" s="769" customFormat="1" ht="76.5">
      <c r="A110" s="765" t="s">
        <v>4115</v>
      </c>
      <c r="B110" s="767" t="s">
        <v>3562</v>
      </c>
      <c r="C110" s="767"/>
      <c r="D110" s="766" t="s">
        <v>977</v>
      </c>
      <c r="E110" s="626"/>
      <c r="F110" s="750"/>
      <c r="G110" s="750"/>
    </row>
    <row r="111" spans="1:7" s="322" customFormat="1">
      <c r="A111" s="688"/>
      <c r="B111" s="689"/>
      <c r="C111" s="689"/>
      <c r="E111" s="690"/>
      <c r="F111" s="37"/>
      <c r="G111" s="37"/>
    </row>
    <row r="112" spans="1:7" s="322" customFormat="1" ht="13.5" thickBot="1">
      <c r="A112" s="691" t="s">
        <v>3965</v>
      </c>
      <c r="B112" s="770" t="str">
        <f>+B7</f>
        <v>Prezračevalni sistem (PrSi))</v>
      </c>
      <c r="C112" s="771" t="s">
        <v>2978</v>
      </c>
      <c r="D112" s="771"/>
      <c r="E112" s="772"/>
      <c r="F112" s="773"/>
      <c r="G112" s="774">
        <f>+SUM(G15:G111)</f>
        <v>0</v>
      </c>
    </row>
    <row r="113" spans="1:11" s="322" customFormat="1" ht="13.5" thickTop="1">
      <c r="A113" s="688"/>
      <c r="B113" s="689"/>
      <c r="C113" s="689"/>
      <c r="E113" s="690"/>
      <c r="F113" s="37"/>
      <c r="G113" s="37"/>
    </row>
    <row r="114" spans="1:11" s="322" customFormat="1">
      <c r="A114" s="688"/>
      <c r="B114" s="2676"/>
      <c r="C114" s="2676"/>
      <c r="E114" s="690"/>
      <c r="F114" s="37"/>
      <c r="G114" s="37"/>
    </row>
    <row r="115" spans="1:11" s="322" customFormat="1">
      <c r="A115" s="688"/>
      <c r="B115" s="697"/>
      <c r="C115" s="697"/>
      <c r="E115" s="690"/>
      <c r="F115" s="37"/>
      <c r="G115" s="37"/>
    </row>
    <row r="116" spans="1:11" s="700" customFormat="1">
      <c r="A116" s="698"/>
      <c r="B116" s="697"/>
      <c r="C116" s="697"/>
      <c r="E116" s="699"/>
      <c r="F116" s="160"/>
      <c r="G116" s="160"/>
    </row>
    <row r="117" spans="1:11" s="322" customFormat="1">
      <c r="A117" s="688"/>
      <c r="B117" s="2676"/>
      <c r="C117" s="2676"/>
      <c r="E117" s="690"/>
      <c r="F117" s="37"/>
      <c r="G117" s="37"/>
    </row>
    <row r="118" spans="1:11" s="322" customFormat="1">
      <c r="A118" s="688"/>
      <c r="B118" s="336"/>
      <c r="C118" s="336"/>
      <c r="E118" s="690"/>
      <c r="F118" s="37"/>
      <c r="G118" s="37"/>
    </row>
    <row r="119" spans="1:11" s="322" customFormat="1">
      <c r="A119" s="688"/>
      <c r="B119" s="336"/>
      <c r="C119" s="336"/>
      <c r="E119" s="690"/>
      <c r="F119" s="37"/>
      <c r="G119" s="37"/>
    </row>
    <row r="120" spans="1:11" s="322" customFormat="1">
      <c r="A120" s="688"/>
      <c r="B120" s="2676"/>
      <c r="C120" s="2676"/>
      <c r="E120" s="690"/>
      <c r="F120" s="37"/>
      <c r="G120" s="37"/>
    </row>
    <row r="121" spans="1:11" s="322" customFormat="1">
      <c r="A121" s="688"/>
      <c r="B121" s="2676"/>
      <c r="C121" s="2676"/>
      <c r="E121" s="690"/>
      <c r="F121" s="37"/>
      <c r="G121" s="37"/>
    </row>
    <row r="122" spans="1:11" s="322" customFormat="1">
      <c r="A122" s="688"/>
      <c r="B122" s="2676"/>
      <c r="C122" s="2676"/>
      <c r="E122" s="690"/>
      <c r="F122" s="37"/>
      <c r="G122" s="37"/>
    </row>
    <row r="123" spans="1:11" s="322" customFormat="1">
      <c r="A123" s="688"/>
      <c r="B123" s="2676"/>
      <c r="C123" s="2676"/>
      <c r="E123" s="690"/>
      <c r="F123" s="37"/>
      <c r="G123" s="37"/>
    </row>
    <row r="124" spans="1:11" s="322" customFormat="1">
      <c r="A124" s="688"/>
      <c r="B124" s="701"/>
      <c r="C124" s="701"/>
      <c r="E124" s="690"/>
      <c r="F124" s="37"/>
      <c r="G124" s="37"/>
    </row>
    <row r="125" spans="1:11" s="322" customFormat="1">
      <c r="A125" s="688"/>
      <c r="B125" s="701"/>
      <c r="C125" s="701"/>
      <c r="E125" s="690"/>
      <c r="F125" s="37"/>
      <c r="G125" s="37"/>
    </row>
    <row r="126" spans="1:11" s="322" customFormat="1">
      <c r="A126" s="688"/>
      <c r="B126" s="701"/>
      <c r="C126" s="701"/>
      <c r="E126" s="690"/>
      <c r="F126" s="37"/>
      <c r="G126" s="37"/>
    </row>
    <row r="127" spans="1:11" s="322" customFormat="1">
      <c r="A127" s="688"/>
      <c r="B127" s="701"/>
      <c r="C127" s="701"/>
      <c r="E127" s="690"/>
      <c r="F127" s="37"/>
      <c r="G127" s="37"/>
    </row>
    <row r="128" spans="1:11" s="322" customFormat="1">
      <c r="A128" s="688"/>
      <c r="B128" s="701"/>
      <c r="C128" s="701"/>
      <c r="E128" s="690"/>
      <c r="F128" s="37"/>
      <c r="G128" s="37"/>
      <c r="K128" s="702"/>
    </row>
    <row r="129" spans="1:11" s="322" customFormat="1">
      <c r="A129" s="688"/>
      <c r="B129" s="701"/>
      <c r="C129" s="701"/>
      <c r="E129" s="690"/>
      <c r="F129" s="37"/>
      <c r="G129" s="37"/>
      <c r="K129" s="702"/>
    </row>
    <row r="130" spans="1:11" s="322" customFormat="1">
      <c r="A130" s="688"/>
      <c r="B130" s="701"/>
      <c r="C130" s="701"/>
      <c r="E130" s="690"/>
      <c r="F130" s="37"/>
      <c r="G130" s="37"/>
    </row>
    <row r="131" spans="1:11" s="322" customFormat="1">
      <c r="A131" s="688"/>
      <c r="B131" s="701"/>
      <c r="C131" s="701"/>
      <c r="E131" s="690"/>
      <c r="F131" s="37"/>
      <c r="G131" s="37"/>
    </row>
    <row r="132" spans="1:11" s="322" customFormat="1">
      <c r="A132" s="688"/>
      <c r="B132" s="701"/>
      <c r="C132" s="701"/>
      <c r="E132" s="690"/>
      <c r="F132" s="37"/>
      <c r="G132" s="37"/>
      <c r="K132" s="702"/>
    </row>
    <row r="133" spans="1:11" s="322" customFormat="1">
      <c r="A133" s="688"/>
      <c r="B133" s="701"/>
      <c r="C133" s="701"/>
      <c r="E133" s="690"/>
      <c r="F133" s="37"/>
      <c r="G133" s="37"/>
      <c r="K133" s="702"/>
    </row>
    <row r="134" spans="1:11" s="322" customFormat="1">
      <c r="A134" s="688"/>
      <c r="B134" s="701"/>
      <c r="C134" s="701"/>
      <c r="E134" s="690"/>
      <c r="F134" s="37"/>
      <c r="G134" s="37"/>
    </row>
    <row r="135" spans="1:11" s="322" customFormat="1">
      <c r="A135" s="688"/>
      <c r="B135" s="701"/>
      <c r="C135" s="701"/>
      <c r="E135" s="690"/>
      <c r="F135" s="37"/>
      <c r="G135" s="37"/>
    </row>
    <row r="136" spans="1:11" s="322" customFormat="1">
      <c r="A136" s="688"/>
      <c r="B136" s="701"/>
      <c r="C136" s="701"/>
      <c r="E136" s="690"/>
      <c r="F136" s="37"/>
      <c r="G136" s="37"/>
    </row>
    <row r="137" spans="1:11" s="322" customFormat="1">
      <c r="A137" s="688"/>
      <c r="B137" s="701"/>
      <c r="C137" s="701"/>
      <c r="E137" s="690"/>
      <c r="F137" s="37"/>
      <c r="G137" s="37"/>
    </row>
    <row r="138" spans="1:11" s="322" customFormat="1">
      <c r="A138" s="688"/>
      <c r="B138" s="701"/>
      <c r="C138" s="701"/>
      <c r="E138" s="690"/>
      <c r="F138" s="37"/>
      <c r="G138" s="37"/>
    </row>
    <row r="139" spans="1:11" s="322" customFormat="1">
      <c r="A139" s="688"/>
      <c r="B139" s="689"/>
      <c r="C139" s="689"/>
      <c r="E139" s="690"/>
      <c r="F139" s="37"/>
      <c r="G139" s="37"/>
    </row>
    <row r="140" spans="1:11" s="322" customFormat="1">
      <c r="A140" s="688"/>
      <c r="B140" s="689"/>
      <c r="C140" s="689"/>
      <c r="E140" s="690"/>
      <c r="F140" s="37"/>
      <c r="G140" s="37"/>
    </row>
    <row r="141" spans="1:11" s="322" customFormat="1">
      <c r="A141" s="688"/>
      <c r="B141" s="689"/>
      <c r="C141" s="689"/>
      <c r="E141" s="690"/>
      <c r="F141" s="37"/>
      <c r="G141" s="37"/>
    </row>
    <row r="142" spans="1:11" s="322" customFormat="1">
      <c r="A142" s="688"/>
      <c r="B142" s="697"/>
      <c r="C142" s="697"/>
      <c r="E142" s="690"/>
      <c r="F142" s="37"/>
      <c r="G142" s="37"/>
    </row>
    <row r="143" spans="1:11" s="700" customFormat="1">
      <c r="A143" s="698"/>
      <c r="B143" s="697"/>
      <c r="C143" s="697"/>
      <c r="E143" s="699"/>
      <c r="F143" s="160"/>
      <c r="G143" s="160"/>
    </row>
    <row r="144" spans="1:11" s="322" customFormat="1">
      <c r="A144" s="688"/>
      <c r="B144" s="697"/>
      <c r="C144" s="697"/>
      <c r="E144" s="690"/>
      <c r="F144" s="37"/>
      <c r="G144" s="37"/>
    </row>
    <row r="145" spans="1:7" s="322" customFormat="1">
      <c r="A145" s="688"/>
      <c r="B145" s="701"/>
      <c r="C145" s="701"/>
      <c r="E145" s="690"/>
      <c r="F145" s="37"/>
      <c r="G145" s="37"/>
    </row>
    <row r="146" spans="1:7" s="322" customFormat="1">
      <c r="A146" s="688"/>
      <c r="B146" s="701"/>
      <c r="C146" s="701"/>
      <c r="E146" s="690"/>
      <c r="F146" s="37"/>
      <c r="G146" s="37"/>
    </row>
    <row r="147" spans="1:7" s="322" customFormat="1">
      <c r="A147" s="688"/>
      <c r="B147" s="701"/>
      <c r="C147" s="701"/>
      <c r="E147" s="690"/>
      <c r="F147" s="37"/>
      <c r="G147" s="37"/>
    </row>
    <row r="148" spans="1:7" s="322" customFormat="1">
      <c r="A148" s="688"/>
      <c r="B148" s="701"/>
      <c r="C148" s="701"/>
      <c r="E148" s="690"/>
      <c r="F148" s="37"/>
      <c r="G148" s="37"/>
    </row>
    <row r="149" spans="1:7" s="322" customFormat="1">
      <c r="A149" s="688"/>
      <c r="B149" s="701"/>
      <c r="C149" s="701"/>
      <c r="E149" s="690"/>
      <c r="F149" s="37"/>
      <c r="G149" s="37"/>
    </row>
    <row r="150" spans="1:7" s="322" customFormat="1">
      <c r="A150" s="688"/>
      <c r="B150" s="701"/>
      <c r="C150" s="701"/>
      <c r="E150" s="690"/>
      <c r="F150" s="37"/>
      <c r="G150" s="37"/>
    </row>
    <row r="151" spans="1:7" s="322" customFormat="1">
      <c r="A151" s="688"/>
      <c r="B151" s="697"/>
      <c r="C151" s="697"/>
      <c r="E151" s="690"/>
      <c r="F151" s="37"/>
      <c r="G151" s="37"/>
    </row>
    <row r="152" spans="1:7" s="322" customFormat="1">
      <c r="A152" s="688"/>
      <c r="B152" s="701"/>
      <c r="C152" s="701"/>
      <c r="D152" s="776"/>
      <c r="E152" s="690"/>
      <c r="F152" s="37"/>
      <c r="G152" s="37"/>
    </row>
    <row r="153" spans="1:7" s="322" customFormat="1">
      <c r="A153" s="688"/>
      <c r="B153" s="2361"/>
      <c r="C153" s="2361"/>
      <c r="E153" s="690"/>
      <c r="F153" s="37"/>
      <c r="G153" s="37"/>
    </row>
    <row r="154" spans="1:7" s="322" customFormat="1">
      <c r="A154" s="688"/>
      <c r="B154" s="2361"/>
      <c r="C154" s="2361"/>
      <c r="E154" s="690"/>
      <c r="F154" s="37"/>
      <c r="G154" s="37"/>
    </row>
    <row r="155" spans="1:7" s="322" customFormat="1">
      <c r="A155" s="688"/>
      <c r="B155" s="2361"/>
      <c r="C155" s="2361"/>
      <c r="E155" s="690"/>
      <c r="F155" s="37"/>
      <c r="G155" s="37"/>
    </row>
    <row r="156" spans="1:7" s="322" customFormat="1">
      <c r="A156" s="688"/>
      <c r="B156" s="2361"/>
      <c r="C156" s="2361"/>
      <c r="E156" s="690"/>
      <c r="F156" s="37"/>
      <c r="G156" s="37"/>
    </row>
    <row r="157" spans="1:7" s="322" customFormat="1">
      <c r="A157" s="688"/>
      <c r="B157" s="2361"/>
      <c r="C157" s="2361"/>
      <c r="E157" s="690"/>
      <c r="F157" s="37"/>
      <c r="G157" s="37"/>
    </row>
    <row r="158" spans="1:7" s="322" customFormat="1">
      <c r="A158" s="688"/>
      <c r="B158" s="2361"/>
      <c r="C158" s="2361"/>
      <c r="D158" s="689"/>
      <c r="E158" s="703"/>
      <c r="F158" s="37"/>
      <c r="G158" s="37"/>
    </row>
    <row r="159" spans="1:7" s="322" customFormat="1">
      <c r="A159" s="688"/>
      <c r="B159" s="701"/>
      <c r="C159" s="701"/>
      <c r="E159" s="690"/>
      <c r="F159" s="636"/>
      <c r="G159" s="37"/>
    </row>
    <row r="160" spans="1:7" s="322" customFormat="1">
      <c r="A160" s="688"/>
      <c r="B160" s="701"/>
      <c r="C160" s="701"/>
      <c r="E160" s="690"/>
      <c r="F160" s="37"/>
      <c r="G160" s="37"/>
    </row>
    <row r="161" spans="1:10" s="322" customFormat="1">
      <c r="A161" s="688"/>
      <c r="B161" s="701"/>
      <c r="C161" s="701"/>
      <c r="E161" s="690"/>
      <c r="F161" s="37"/>
      <c r="G161" s="37"/>
    </row>
    <row r="162" spans="1:10" s="322" customFormat="1">
      <c r="A162" s="688"/>
      <c r="B162" s="701"/>
      <c r="C162" s="701"/>
      <c r="E162" s="690"/>
      <c r="F162" s="37"/>
      <c r="G162" s="37"/>
    </row>
    <row r="163" spans="1:10" s="322" customFormat="1">
      <c r="A163" s="688"/>
      <c r="B163" s="701"/>
      <c r="C163" s="701"/>
      <c r="E163" s="690"/>
      <c r="F163" s="37"/>
      <c r="G163" s="37"/>
    </row>
    <row r="164" spans="1:10" s="322" customFormat="1">
      <c r="A164" s="688"/>
      <c r="B164" s="2676"/>
      <c r="C164" s="2676"/>
      <c r="E164" s="690"/>
      <c r="F164" s="37"/>
      <c r="G164" s="37"/>
    </row>
    <row r="165" spans="1:10" s="322" customFormat="1">
      <c r="A165" s="688"/>
      <c r="B165" s="689"/>
      <c r="C165" s="689"/>
      <c r="D165" s="689"/>
      <c r="E165" s="703"/>
      <c r="F165" s="37"/>
      <c r="G165" s="37"/>
    </row>
    <row r="166" spans="1:10" s="322" customFormat="1">
      <c r="A166" s="688"/>
      <c r="B166" s="2676"/>
      <c r="C166" s="2676"/>
      <c r="E166" s="690"/>
      <c r="F166" s="37"/>
      <c r="G166" s="37"/>
    </row>
    <row r="167" spans="1:10" s="322" customFormat="1">
      <c r="A167" s="688"/>
      <c r="B167" s="336"/>
      <c r="C167" s="336"/>
      <c r="E167" s="690"/>
      <c r="F167" s="37"/>
      <c r="G167" s="37"/>
    </row>
    <row r="168" spans="1:10" s="322" customFormat="1">
      <c r="A168" s="688"/>
      <c r="B168" s="336"/>
      <c r="C168" s="336"/>
      <c r="E168" s="690"/>
      <c r="F168" s="37"/>
      <c r="G168" s="37"/>
    </row>
    <row r="169" spans="1:10" s="322" customFormat="1">
      <c r="A169" s="688"/>
      <c r="B169" s="701"/>
      <c r="C169" s="701"/>
      <c r="E169" s="690"/>
      <c r="F169" s="745"/>
      <c r="G169" s="745"/>
    </row>
    <row r="170" spans="1:10" s="322" customFormat="1">
      <c r="A170" s="688"/>
      <c r="B170" s="701"/>
      <c r="C170" s="701"/>
      <c r="D170" s="689"/>
      <c r="E170" s="703"/>
      <c r="F170" s="745"/>
      <c r="G170" s="745"/>
      <c r="J170" s="702"/>
    </row>
    <row r="171" spans="1:10" s="322" customFormat="1">
      <c r="A171" s="688"/>
      <c r="B171" s="706"/>
      <c r="C171" s="706"/>
      <c r="E171" s="690"/>
      <c r="F171" s="745"/>
      <c r="G171" s="745"/>
    </row>
    <row r="172" spans="1:10" s="322" customFormat="1">
      <c r="A172" s="688"/>
      <c r="B172" s="707"/>
      <c r="C172" s="707"/>
      <c r="E172" s="690"/>
      <c r="F172" s="745"/>
      <c r="G172" s="745"/>
    </row>
    <row r="173" spans="1:10" s="322" customFormat="1">
      <c r="A173" s="688"/>
      <c r="B173" s="707"/>
      <c r="C173" s="707"/>
      <c r="E173" s="690"/>
      <c r="F173" s="745"/>
      <c r="G173" s="745"/>
    </row>
    <row r="174" spans="1:10" s="322" customFormat="1">
      <c r="A174" s="688"/>
      <c r="B174" s="707"/>
      <c r="C174" s="707"/>
      <c r="E174" s="690"/>
      <c r="F174" s="745"/>
      <c r="G174" s="745"/>
    </row>
    <row r="175" spans="1:10" s="322" customFormat="1">
      <c r="A175" s="688"/>
      <c r="B175" s="707"/>
      <c r="C175" s="707"/>
      <c r="E175" s="690"/>
      <c r="F175" s="745"/>
      <c r="G175" s="745"/>
    </row>
    <row r="176" spans="1:10" s="322" customFormat="1">
      <c r="A176" s="688"/>
      <c r="B176" s="707"/>
      <c r="C176" s="707"/>
      <c r="D176" s="689"/>
      <c r="E176" s="703"/>
      <c r="F176" s="745"/>
      <c r="G176" s="745"/>
    </row>
    <row r="177" spans="1:7" s="322" customFormat="1">
      <c r="A177" s="688"/>
      <c r="B177" s="707"/>
      <c r="C177" s="707"/>
      <c r="E177" s="690"/>
      <c r="F177" s="745"/>
      <c r="G177" s="745"/>
    </row>
    <row r="178" spans="1:7" s="322" customFormat="1">
      <c r="A178" s="688"/>
      <c r="B178" s="701"/>
      <c r="C178" s="701"/>
      <c r="E178" s="690"/>
      <c r="F178" s="745"/>
      <c r="G178" s="745"/>
    </row>
    <row r="179" spans="1:7" s="322" customFormat="1">
      <c r="A179" s="688"/>
      <c r="B179" s="707"/>
      <c r="C179" s="707"/>
      <c r="E179" s="690"/>
      <c r="F179" s="745"/>
      <c r="G179" s="745"/>
    </row>
    <row r="180" spans="1:7" s="322" customFormat="1">
      <c r="A180" s="688"/>
      <c r="B180" s="707"/>
      <c r="C180" s="707"/>
      <c r="E180" s="690"/>
      <c r="F180" s="745"/>
      <c r="G180" s="745"/>
    </row>
    <row r="181" spans="1:7" s="322" customFormat="1">
      <c r="A181" s="688"/>
      <c r="B181" s="707"/>
      <c r="C181" s="707"/>
      <c r="E181" s="690"/>
      <c r="F181" s="745"/>
      <c r="G181" s="745"/>
    </row>
    <row r="182" spans="1:7" s="322" customFormat="1">
      <c r="A182" s="688"/>
      <c r="B182" s="707"/>
      <c r="C182" s="707"/>
      <c r="E182" s="690"/>
      <c r="F182" s="745"/>
      <c r="G182" s="745"/>
    </row>
    <row r="183" spans="1:7" s="322" customFormat="1">
      <c r="A183" s="688"/>
      <c r="B183" s="707"/>
      <c r="C183" s="707"/>
      <c r="D183" s="689"/>
      <c r="E183" s="703"/>
      <c r="F183" s="745"/>
      <c r="G183" s="745"/>
    </row>
    <row r="184" spans="1:7" s="322" customFormat="1">
      <c r="A184" s="688"/>
      <c r="B184" s="701"/>
      <c r="C184" s="701"/>
      <c r="E184" s="690"/>
      <c r="F184" s="745"/>
      <c r="G184" s="745"/>
    </row>
    <row r="185" spans="1:7" s="322" customFormat="1">
      <c r="A185" s="688"/>
      <c r="B185" s="701"/>
      <c r="C185" s="701"/>
      <c r="E185" s="690"/>
      <c r="F185" s="745"/>
      <c r="G185" s="745"/>
    </row>
    <row r="186" spans="1:7" s="322" customFormat="1">
      <c r="A186" s="688"/>
      <c r="B186" s="701"/>
      <c r="C186" s="701"/>
      <c r="D186" s="272"/>
      <c r="E186" s="690"/>
      <c r="F186" s="745"/>
      <c r="G186" s="745"/>
    </row>
    <row r="187" spans="1:7" s="322" customFormat="1">
      <c r="A187" s="688"/>
      <c r="B187" s="689"/>
      <c r="C187" s="689"/>
      <c r="E187" s="690"/>
      <c r="F187" s="745"/>
      <c r="G187" s="745"/>
    </row>
    <row r="188" spans="1:7" s="322" customFormat="1">
      <c r="A188" s="688"/>
      <c r="B188" s="2676"/>
      <c r="C188" s="2676"/>
      <c r="E188" s="690"/>
      <c r="F188" s="745"/>
      <c r="G188" s="745"/>
    </row>
    <row r="189" spans="1:7" s="322" customFormat="1">
      <c r="A189" s="688"/>
      <c r="B189" s="2676"/>
      <c r="C189" s="2676"/>
      <c r="E189" s="690"/>
      <c r="F189" s="745"/>
      <c r="G189" s="745"/>
    </row>
    <row r="190" spans="1:7" s="700" customFormat="1">
      <c r="A190" s="708"/>
      <c r="B190" s="697"/>
      <c r="C190" s="697"/>
      <c r="E190" s="699"/>
      <c r="F190" s="956"/>
      <c r="G190" s="956"/>
    </row>
    <row r="191" spans="1:7" s="322" customFormat="1">
      <c r="A191" s="688"/>
      <c r="B191" s="697"/>
      <c r="C191" s="697"/>
      <c r="E191" s="690"/>
      <c r="F191" s="745"/>
      <c r="G191" s="745"/>
    </row>
    <row r="192" spans="1:7" s="322" customFormat="1">
      <c r="A192" s="688"/>
      <c r="B192" s="701"/>
      <c r="C192" s="701"/>
      <c r="E192" s="690"/>
      <c r="F192" s="745"/>
      <c r="G192" s="745"/>
    </row>
    <row r="193" spans="1:7" s="322" customFormat="1">
      <c r="A193" s="688"/>
      <c r="B193" s="710"/>
      <c r="C193" s="710"/>
      <c r="E193" s="690"/>
      <c r="F193" s="745"/>
      <c r="G193" s="745"/>
    </row>
    <row r="194" spans="1:7" s="322" customFormat="1">
      <c r="A194" s="688"/>
      <c r="B194" s="710"/>
      <c r="C194" s="710"/>
      <c r="E194" s="690"/>
      <c r="F194" s="745"/>
      <c r="G194" s="745"/>
    </row>
    <row r="195" spans="1:7" s="322" customFormat="1">
      <c r="A195" s="688"/>
      <c r="B195" s="710"/>
      <c r="C195" s="710"/>
      <c r="E195" s="690"/>
      <c r="F195" s="745"/>
      <c r="G195" s="745"/>
    </row>
    <row r="196" spans="1:7" s="322" customFormat="1">
      <c r="A196" s="688"/>
      <c r="B196" s="710"/>
      <c r="C196" s="710"/>
      <c r="E196" s="690"/>
      <c r="F196" s="745"/>
      <c r="G196" s="745"/>
    </row>
    <row r="197" spans="1:7" s="322" customFormat="1">
      <c r="A197" s="688"/>
      <c r="B197" s="710"/>
      <c r="C197" s="710"/>
      <c r="E197" s="690"/>
      <c r="F197" s="745"/>
      <c r="G197" s="745"/>
    </row>
    <row r="198" spans="1:7" s="322" customFormat="1">
      <c r="A198" s="688"/>
      <c r="B198" s="710"/>
      <c r="C198" s="710"/>
      <c r="E198" s="690"/>
      <c r="F198" s="745"/>
      <c r="G198" s="745"/>
    </row>
    <row r="199" spans="1:7" s="322" customFormat="1">
      <c r="A199" s="688"/>
      <c r="B199" s="710"/>
      <c r="C199" s="710"/>
      <c r="E199" s="690"/>
      <c r="F199" s="745"/>
      <c r="G199" s="745"/>
    </row>
    <row r="200" spans="1:7" s="322" customFormat="1">
      <c r="A200" s="688"/>
      <c r="B200" s="710"/>
      <c r="C200" s="710"/>
      <c r="E200" s="690"/>
      <c r="F200" s="745"/>
      <c r="G200" s="745"/>
    </row>
    <row r="201" spans="1:7" s="322" customFormat="1">
      <c r="A201" s="688"/>
      <c r="B201" s="710"/>
      <c r="C201" s="710"/>
      <c r="E201" s="690"/>
      <c r="F201" s="745"/>
      <c r="G201" s="745"/>
    </row>
    <row r="202" spans="1:7" s="322" customFormat="1">
      <c r="A202" s="688"/>
      <c r="B202" s="710"/>
      <c r="C202" s="710"/>
      <c r="E202" s="690"/>
      <c r="F202" s="745"/>
      <c r="G202" s="745"/>
    </row>
    <row r="203" spans="1:7" s="322" customFormat="1">
      <c r="A203" s="688"/>
      <c r="B203" s="710"/>
      <c r="C203" s="710"/>
      <c r="E203" s="690"/>
      <c r="F203" s="745"/>
      <c r="G203" s="745"/>
    </row>
    <row r="204" spans="1:7" s="322" customFormat="1">
      <c r="A204" s="688"/>
      <c r="B204" s="710"/>
      <c r="C204" s="710"/>
      <c r="E204" s="690"/>
      <c r="F204" s="745"/>
      <c r="G204" s="745"/>
    </row>
    <row r="205" spans="1:7" s="322" customFormat="1">
      <c r="A205" s="688"/>
      <c r="B205" s="710"/>
      <c r="C205" s="710"/>
      <c r="E205" s="690"/>
      <c r="F205" s="745"/>
      <c r="G205" s="745"/>
    </row>
    <row r="206" spans="1:7" s="322" customFormat="1">
      <c r="A206" s="688"/>
      <c r="B206" s="710"/>
      <c r="C206" s="710"/>
      <c r="E206" s="690"/>
      <c r="F206" s="745"/>
      <c r="G206" s="745"/>
    </row>
    <row r="207" spans="1:7" s="322" customFormat="1">
      <c r="A207" s="688"/>
      <c r="B207" s="710"/>
      <c r="C207" s="710"/>
      <c r="E207" s="690"/>
      <c r="F207" s="745"/>
      <c r="G207" s="745"/>
    </row>
    <row r="208" spans="1:7" s="322" customFormat="1">
      <c r="A208" s="688"/>
      <c r="B208" s="710"/>
      <c r="C208" s="710"/>
      <c r="E208" s="690"/>
      <c r="F208" s="745"/>
      <c r="G208" s="745"/>
    </row>
    <row r="209" spans="1:7" s="322" customFormat="1">
      <c r="A209" s="688"/>
      <c r="B209" s="710"/>
      <c r="C209" s="710"/>
      <c r="E209" s="690"/>
      <c r="F209" s="745"/>
      <c r="G209" s="745"/>
    </row>
    <row r="210" spans="1:7" s="322" customFormat="1">
      <c r="A210" s="688"/>
      <c r="B210" s="710"/>
      <c r="C210" s="710"/>
      <c r="E210" s="690"/>
      <c r="F210" s="745"/>
      <c r="G210" s="745"/>
    </row>
    <row r="211" spans="1:7" s="322" customFormat="1">
      <c r="A211" s="688"/>
      <c r="B211" s="710"/>
      <c r="C211" s="710"/>
      <c r="E211" s="690"/>
      <c r="F211" s="745"/>
      <c r="G211" s="745"/>
    </row>
    <row r="212" spans="1:7" s="322" customFormat="1">
      <c r="A212" s="688"/>
      <c r="B212" s="710"/>
      <c r="C212" s="710"/>
      <c r="E212" s="690"/>
      <c r="F212" s="745"/>
      <c r="G212" s="745"/>
    </row>
    <row r="213" spans="1:7" s="322" customFormat="1">
      <c r="A213" s="688"/>
      <c r="B213" s="710"/>
      <c r="C213" s="710"/>
      <c r="E213" s="690"/>
      <c r="F213" s="745"/>
      <c r="G213" s="745"/>
    </row>
    <row r="214" spans="1:7" s="322" customFormat="1">
      <c r="A214" s="688"/>
      <c r="B214" s="710"/>
      <c r="C214" s="710"/>
      <c r="E214" s="690"/>
      <c r="F214" s="745"/>
      <c r="G214" s="745"/>
    </row>
    <row r="215" spans="1:7" s="322" customFormat="1">
      <c r="A215" s="688"/>
      <c r="B215" s="710"/>
      <c r="C215" s="710"/>
      <c r="E215" s="690"/>
      <c r="F215" s="745"/>
      <c r="G215" s="745"/>
    </row>
    <row r="216" spans="1:7" s="322" customFormat="1">
      <c r="A216" s="688"/>
      <c r="B216" s="701"/>
      <c r="C216" s="701"/>
      <c r="E216" s="690"/>
      <c r="F216" s="745"/>
      <c r="G216" s="745"/>
    </row>
    <row r="217" spans="1:7" s="322" customFormat="1">
      <c r="A217" s="688"/>
      <c r="B217" s="701"/>
      <c r="C217" s="701"/>
      <c r="E217" s="690"/>
      <c r="F217" s="745"/>
      <c r="G217" s="745"/>
    </row>
    <row r="218" spans="1:7" s="322" customFormat="1">
      <c r="A218" s="688"/>
      <c r="B218" s="710"/>
      <c r="C218" s="710"/>
      <c r="E218" s="690"/>
      <c r="F218" s="745"/>
      <c r="G218" s="745"/>
    </row>
    <row r="219" spans="1:7" s="322" customFormat="1">
      <c r="A219" s="688"/>
      <c r="B219" s="710"/>
      <c r="C219" s="710"/>
      <c r="E219" s="690"/>
      <c r="F219" s="745"/>
      <c r="G219" s="745"/>
    </row>
    <row r="220" spans="1:7" s="322" customFormat="1">
      <c r="A220" s="688"/>
      <c r="B220" s="710"/>
      <c r="C220" s="710"/>
      <c r="E220" s="690"/>
      <c r="F220" s="745"/>
      <c r="G220" s="745"/>
    </row>
    <row r="221" spans="1:7" s="322" customFormat="1">
      <c r="A221" s="688"/>
      <c r="B221" s="710"/>
      <c r="C221" s="710"/>
      <c r="E221" s="690"/>
      <c r="F221" s="745"/>
      <c r="G221" s="745"/>
    </row>
    <row r="222" spans="1:7" s="322" customFormat="1">
      <c r="A222" s="688"/>
      <c r="B222" s="701"/>
      <c r="C222" s="701"/>
      <c r="E222" s="690"/>
      <c r="F222" s="745"/>
      <c r="G222" s="745"/>
    </row>
    <row r="223" spans="1:7" s="322" customFormat="1">
      <c r="A223" s="688"/>
      <c r="B223" s="701"/>
      <c r="C223" s="701"/>
      <c r="E223" s="690"/>
      <c r="F223" s="745"/>
      <c r="G223" s="745"/>
    </row>
    <row r="224" spans="1:7" s="322" customFormat="1">
      <c r="A224" s="688"/>
      <c r="B224" s="701"/>
      <c r="C224" s="701"/>
      <c r="E224" s="690"/>
      <c r="F224" s="745"/>
      <c r="G224" s="745"/>
    </row>
    <row r="225" spans="1:7" s="322" customFormat="1">
      <c r="A225" s="688"/>
      <c r="B225" s="701"/>
      <c r="C225" s="701"/>
      <c r="E225" s="690"/>
      <c r="F225" s="745"/>
      <c r="G225" s="745"/>
    </row>
    <row r="226" spans="1:7" s="322" customFormat="1">
      <c r="A226" s="688"/>
      <c r="B226" s="701"/>
      <c r="C226" s="701"/>
      <c r="E226" s="690"/>
      <c r="F226" s="745"/>
      <c r="G226" s="745"/>
    </row>
    <row r="227" spans="1:7" s="322" customFormat="1">
      <c r="A227" s="688"/>
      <c r="B227" s="701"/>
      <c r="C227" s="701"/>
      <c r="E227" s="690"/>
      <c r="F227" s="745"/>
      <c r="G227" s="745"/>
    </row>
    <row r="228" spans="1:7" s="322" customFormat="1">
      <c r="A228" s="688"/>
      <c r="B228" s="701"/>
      <c r="C228" s="701"/>
      <c r="E228" s="690"/>
      <c r="F228" s="745"/>
      <c r="G228" s="745"/>
    </row>
    <row r="229" spans="1:7" s="322" customFormat="1">
      <c r="A229" s="688"/>
      <c r="B229" s="689"/>
      <c r="C229" s="689"/>
      <c r="E229" s="690"/>
      <c r="F229" s="745"/>
      <c r="G229" s="745"/>
    </row>
    <row r="230" spans="1:7" s="322" customFormat="1">
      <c r="A230" s="688"/>
      <c r="B230" s="689"/>
      <c r="C230" s="689"/>
      <c r="E230" s="690"/>
      <c r="F230" s="745"/>
      <c r="G230" s="745"/>
    </row>
    <row r="231" spans="1:7" s="322" customFormat="1">
      <c r="A231" s="688"/>
      <c r="B231" s="689"/>
      <c r="C231" s="689"/>
      <c r="E231" s="690"/>
      <c r="F231" s="745"/>
      <c r="G231" s="745"/>
    </row>
    <row r="232" spans="1:7" s="322" customFormat="1">
      <c r="A232" s="688"/>
      <c r="B232" s="689"/>
      <c r="C232" s="689"/>
      <c r="E232" s="690"/>
      <c r="F232" s="745"/>
      <c r="G232" s="745"/>
    </row>
    <row r="233" spans="1:7" s="322" customFormat="1">
      <c r="A233" s="688"/>
      <c r="B233" s="689"/>
      <c r="C233" s="689"/>
      <c r="E233" s="690"/>
      <c r="F233" s="627"/>
      <c r="G233" s="745"/>
    </row>
    <row r="234" spans="1:7" s="322" customFormat="1">
      <c r="A234" s="688"/>
      <c r="B234" s="701"/>
      <c r="C234" s="701"/>
      <c r="E234" s="690"/>
      <c r="F234" s="745"/>
      <c r="G234" s="745"/>
    </row>
    <row r="235" spans="1:7" s="322" customFormat="1">
      <c r="A235" s="688"/>
      <c r="B235" s="689"/>
      <c r="C235" s="689"/>
      <c r="D235" s="689"/>
      <c r="E235" s="703"/>
      <c r="F235" s="745"/>
      <c r="G235" s="745"/>
    </row>
    <row r="236" spans="1:7" s="322" customFormat="1">
      <c r="A236" s="688"/>
      <c r="B236" s="701"/>
      <c r="C236" s="701"/>
      <c r="E236" s="690"/>
      <c r="F236" s="745"/>
      <c r="G236" s="745"/>
    </row>
    <row r="237" spans="1:7" s="322" customFormat="1">
      <c r="A237" s="688"/>
      <c r="B237" s="701"/>
      <c r="C237" s="701"/>
      <c r="E237" s="690"/>
      <c r="F237" s="745"/>
      <c r="G237" s="745"/>
    </row>
    <row r="238" spans="1:7" s="322" customFormat="1">
      <c r="A238" s="688"/>
      <c r="B238" s="701"/>
      <c r="C238" s="701"/>
      <c r="E238" s="690"/>
      <c r="F238" s="745"/>
      <c r="G238" s="745"/>
    </row>
    <row r="239" spans="1:7" s="322" customFormat="1">
      <c r="A239" s="688"/>
      <c r="B239" s="689"/>
      <c r="C239" s="689"/>
      <c r="E239" s="690"/>
      <c r="F239" s="745"/>
      <c r="G239" s="745"/>
    </row>
    <row r="240" spans="1:7" s="322" customFormat="1">
      <c r="A240" s="688"/>
      <c r="B240" s="2676"/>
      <c r="C240" s="2676"/>
      <c r="E240" s="690"/>
      <c r="F240" s="745"/>
      <c r="G240" s="745"/>
    </row>
    <row r="241" spans="1:7" s="322" customFormat="1">
      <c r="A241" s="688"/>
      <c r="B241" s="2676"/>
      <c r="C241" s="2676"/>
      <c r="E241" s="690"/>
      <c r="F241" s="745"/>
      <c r="G241" s="745"/>
    </row>
    <row r="242" spans="1:7" s="322" customFormat="1">
      <c r="A242" s="688"/>
      <c r="B242" s="2676"/>
      <c r="C242" s="2676"/>
      <c r="E242" s="690"/>
      <c r="F242" s="745"/>
      <c r="G242" s="745"/>
    </row>
    <row r="243" spans="1:7" s="700" customFormat="1">
      <c r="A243" s="708"/>
      <c r="B243" s="697"/>
      <c r="C243" s="697"/>
      <c r="E243" s="699"/>
      <c r="F243" s="956"/>
      <c r="G243" s="956"/>
    </row>
    <row r="244" spans="1:7" s="700" customFormat="1">
      <c r="A244" s="708"/>
      <c r="B244" s="697"/>
      <c r="C244" s="697"/>
      <c r="E244" s="699"/>
      <c r="F244" s="956"/>
      <c r="G244" s="956"/>
    </row>
    <row r="245" spans="1:7" s="700" customFormat="1">
      <c r="A245" s="708"/>
      <c r="B245" s="697"/>
      <c r="C245" s="697"/>
      <c r="E245" s="699"/>
      <c r="F245" s="956"/>
      <c r="G245" s="956"/>
    </row>
    <row r="246" spans="1:7" s="700" customFormat="1">
      <c r="A246" s="688"/>
      <c r="B246" s="336"/>
      <c r="C246" s="336"/>
      <c r="D246" s="322"/>
      <c r="E246" s="690"/>
      <c r="F246" s="745"/>
      <c r="G246" s="745"/>
    </row>
    <row r="247" spans="1:7" s="700" customFormat="1">
      <c r="A247" s="708"/>
      <c r="B247" s="701"/>
      <c r="C247" s="701"/>
      <c r="D247" s="322"/>
      <c r="E247" s="690"/>
      <c r="F247" s="745"/>
      <c r="G247" s="745"/>
    </row>
    <row r="248" spans="1:7" s="700" customFormat="1">
      <c r="A248" s="708"/>
      <c r="B248" s="701"/>
      <c r="C248" s="701"/>
      <c r="D248" s="322"/>
      <c r="E248" s="690"/>
      <c r="F248" s="745"/>
      <c r="G248" s="745"/>
    </row>
    <row r="249" spans="1:7" s="700" customFormat="1">
      <c r="A249" s="708"/>
      <c r="B249" s="701"/>
      <c r="C249" s="701"/>
      <c r="D249" s="322"/>
      <c r="E249" s="690"/>
      <c r="F249" s="745"/>
      <c r="G249" s="745"/>
    </row>
    <row r="250" spans="1:7" s="700" customFormat="1">
      <c r="A250" s="708"/>
      <c r="B250" s="701"/>
      <c r="C250" s="701"/>
      <c r="D250" s="322"/>
      <c r="E250" s="690"/>
      <c r="F250" s="745"/>
      <c r="G250" s="745"/>
    </row>
    <row r="251" spans="1:7" s="700" customFormat="1">
      <c r="A251" s="708"/>
      <c r="B251" s="336"/>
      <c r="C251" s="336"/>
      <c r="D251" s="322"/>
      <c r="E251" s="690"/>
      <c r="F251" s="745"/>
      <c r="G251" s="745"/>
    </row>
    <row r="252" spans="1:7" s="700" customFormat="1">
      <c r="A252" s="708"/>
      <c r="B252" s="336"/>
      <c r="C252" s="336"/>
      <c r="D252" s="322"/>
      <c r="E252" s="690"/>
      <c r="F252" s="745"/>
      <c r="G252" s="745"/>
    </row>
    <row r="253" spans="1:7" s="700" customFormat="1">
      <c r="A253" s="708"/>
      <c r="B253" s="701"/>
      <c r="C253" s="701"/>
      <c r="D253" s="322"/>
      <c r="E253" s="690"/>
      <c r="F253" s="745"/>
      <c r="G253" s="745"/>
    </row>
    <row r="254" spans="1:7" s="700" customFormat="1">
      <c r="A254" s="708"/>
      <c r="B254" s="701"/>
      <c r="C254" s="701"/>
      <c r="D254" s="322"/>
      <c r="E254" s="690"/>
      <c r="F254" s="745"/>
      <c r="G254" s="745"/>
    </row>
    <row r="255" spans="1:7" s="700" customFormat="1">
      <c r="A255" s="708"/>
      <c r="B255" s="701"/>
      <c r="C255" s="701"/>
      <c r="D255" s="322"/>
      <c r="E255" s="690"/>
      <c r="F255" s="745"/>
      <c r="G255" s="745"/>
    </row>
    <row r="256" spans="1:7" s="700" customFormat="1">
      <c r="A256" s="688"/>
      <c r="B256" s="336"/>
      <c r="C256" s="336"/>
      <c r="D256" s="322"/>
      <c r="E256" s="690"/>
      <c r="F256" s="745"/>
      <c r="G256" s="745"/>
    </row>
    <row r="257" spans="1:7" s="322" customFormat="1">
      <c r="A257" s="688"/>
      <c r="B257" s="701"/>
      <c r="C257" s="701"/>
      <c r="E257" s="690"/>
      <c r="F257" s="745"/>
      <c r="G257" s="745"/>
    </row>
    <row r="258" spans="1:7" s="322" customFormat="1">
      <c r="A258" s="688"/>
      <c r="B258" s="701"/>
      <c r="C258" s="701"/>
      <c r="E258" s="690"/>
      <c r="F258" s="745"/>
      <c r="G258" s="745"/>
    </row>
    <row r="259" spans="1:7" s="322" customFormat="1">
      <c r="A259" s="688"/>
      <c r="B259" s="701"/>
      <c r="C259" s="701"/>
      <c r="E259" s="690"/>
      <c r="F259" s="745"/>
      <c r="G259" s="745"/>
    </row>
    <row r="260" spans="1:7" s="322" customFormat="1">
      <c r="A260" s="688"/>
      <c r="B260" s="707"/>
      <c r="C260" s="707"/>
      <c r="E260" s="690"/>
      <c r="F260" s="745"/>
      <c r="G260" s="745"/>
    </row>
    <row r="261" spans="1:7" s="322" customFormat="1">
      <c r="A261" s="688"/>
      <c r="B261" s="707"/>
      <c r="C261" s="707"/>
      <c r="E261" s="690"/>
      <c r="F261" s="745"/>
      <c r="G261" s="745"/>
    </row>
    <row r="262" spans="1:7" s="322" customFormat="1">
      <c r="A262" s="688"/>
      <c r="B262" s="707"/>
      <c r="C262" s="707"/>
      <c r="E262" s="690"/>
      <c r="F262" s="745"/>
      <c r="G262" s="745"/>
    </row>
    <row r="263" spans="1:7" s="322" customFormat="1">
      <c r="A263" s="688"/>
      <c r="B263" s="707"/>
      <c r="C263" s="707"/>
      <c r="E263" s="690"/>
      <c r="F263" s="745"/>
      <c r="G263" s="745"/>
    </row>
    <row r="264" spans="1:7" s="322" customFormat="1">
      <c r="A264" s="688"/>
      <c r="B264" s="707"/>
      <c r="C264" s="707"/>
      <c r="E264" s="690"/>
      <c r="F264" s="745"/>
      <c r="G264" s="745"/>
    </row>
    <row r="265" spans="1:7" s="322" customFormat="1">
      <c r="A265" s="688"/>
      <c r="B265" s="707"/>
      <c r="C265" s="707"/>
      <c r="E265" s="690"/>
      <c r="F265" s="745"/>
      <c r="G265" s="745"/>
    </row>
    <row r="266" spans="1:7" s="322" customFormat="1">
      <c r="A266" s="688"/>
      <c r="B266" s="707"/>
      <c r="C266" s="707"/>
      <c r="E266" s="690"/>
      <c r="F266" s="745"/>
      <c r="G266" s="745"/>
    </row>
    <row r="267" spans="1:7" s="322" customFormat="1">
      <c r="A267" s="688"/>
      <c r="B267" s="707"/>
      <c r="C267" s="707"/>
      <c r="E267" s="690"/>
      <c r="F267" s="745"/>
      <c r="G267" s="745"/>
    </row>
    <row r="268" spans="1:7" s="322" customFormat="1">
      <c r="A268" s="688"/>
      <c r="B268" s="707"/>
      <c r="C268" s="707"/>
      <c r="E268" s="690"/>
      <c r="F268" s="745"/>
      <c r="G268" s="745"/>
    </row>
    <row r="269" spans="1:7" s="322" customFormat="1">
      <c r="A269" s="688"/>
      <c r="B269" s="707"/>
      <c r="C269" s="707"/>
      <c r="E269" s="690"/>
      <c r="F269" s="745"/>
      <c r="G269" s="745"/>
    </row>
    <row r="270" spans="1:7" s="322" customFormat="1">
      <c r="A270" s="688"/>
      <c r="B270" s="707"/>
      <c r="C270" s="707"/>
      <c r="E270" s="690"/>
      <c r="F270" s="745"/>
      <c r="G270" s="745"/>
    </row>
    <row r="271" spans="1:7" s="322" customFormat="1">
      <c r="A271" s="688"/>
      <c r="B271" s="707"/>
      <c r="C271" s="707"/>
      <c r="E271" s="690"/>
      <c r="F271" s="745"/>
      <c r="G271" s="745"/>
    </row>
    <row r="272" spans="1:7" s="322" customFormat="1">
      <c r="A272" s="688"/>
      <c r="B272" s="707"/>
      <c r="C272" s="707"/>
      <c r="E272" s="690"/>
      <c r="F272" s="745"/>
      <c r="G272" s="745"/>
    </row>
    <row r="273" spans="1:7" s="322" customFormat="1">
      <c r="A273" s="688"/>
      <c r="B273" s="707"/>
      <c r="C273" s="707"/>
      <c r="E273" s="690"/>
      <c r="F273" s="745"/>
      <c r="G273" s="745"/>
    </row>
    <row r="274" spans="1:7" s="322" customFormat="1">
      <c r="A274" s="688"/>
      <c r="B274" s="707"/>
      <c r="C274" s="707"/>
      <c r="E274" s="690"/>
      <c r="F274" s="745"/>
      <c r="G274" s="745"/>
    </row>
    <row r="275" spans="1:7" s="322" customFormat="1">
      <c r="A275" s="688"/>
      <c r="B275" s="701"/>
      <c r="C275" s="701"/>
      <c r="E275" s="690"/>
      <c r="F275" s="745"/>
      <c r="G275" s="745"/>
    </row>
    <row r="276" spans="1:7" s="322" customFormat="1">
      <c r="A276" s="688"/>
      <c r="B276" s="701"/>
      <c r="C276" s="701"/>
      <c r="E276" s="690"/>
      <c r="F276" s="745"/>
      <c r="G276" s="745"/>
    </row>
    <row r="277" spans="1:7" s="322" customFormat="1">
      <c r="A277" s="688"/>
      <c r="B277" s="701"/>
      <c r="C277" s="701"/>
      <c r="E277" s="690"/>
      <c r="F277" s="745"/>
      <c r="G277" s="745"/>
    </row>
    <row r="278" spans="1:7" s="322" customFormat="1">
      <c r="A278" s="688"/>
      <c r="B278" s="701"/>
      <c r="C278" s="701"/>
      <c r="E278" s="690"/>
      <c r="F278" s="745"/>
      <c r="G278" s="745"/>
    </row>
    <row r="279" spans="1:7" s="322" customFormat="1">
      <c r="A279" s="688"/>
      <c r="B279" s="701"/>
      <c r="C279" s="701"/>
      <c r="E279" s="690"/>
      <c r="F279" s="745"/>
      <c r="G279" s="745"/>
    </row>
    <row r="280" spans="1:7" s="322" customFormat="1">
      <c r="A280" s="688"/>
      <c r="B280" s="701"/>
      <c r="C280" s="701"/>
      <c r="E280" s="690"/>
      <c r="F280" s="745"/>
      <c r="G280" s="745"/>
    </row>
    <row r="281" spans="1:7" s="322" customFormat="1">
      <c r="A281" s="688"/>
      <c r="B281" s="701"/>
      <c r="C281" s="701"/>
      <c r="E281" s="690"/>
      <c r="F281" s="745"/>
      <c r="G281" s="745"/>
    </row>
    <row r="282" spans="1:7" s="322" customFormat="1">
      <c r="A282" s="698"/>
      <c r="B282" s="711"/>
      <c r="C282" s="711"/>
      <c r="E282" s="690"/>
      <c r="F282" s="745"/>
      <c r="G282" s="745"/>
    </row>
    <row r="283" spans="1:7" s="322" customFormat="1">
      <c r="A283" s="698"/>
      <c r="B283" s="711"/>
      <c r="C283" s="711"/>
      <c r="E283" s="690"/>
      <c r="F283" s="745"/>
      <c r="G283" s="745"/>
    </row>
    <row r="284" spans="1:7">
      <c r="A284" s="688"/>
      <c r="B284" s="701"/>
      <c r="C284" s="701"/>
      <c r="D284" s="322"/>
      <c r="E284" s="690"/>
      <c r="F284" s="745"/>
      <c r="G284" s="745"/>
    </row>
    <row r="285" spans="1:7" s="353" customFormat="1">
      <c r="A285" s="688"/>
      <c r="B285" s="701"/>
      <c r="C285" s="701"/>
      <c r="D285" s="322"/>
      <c r="E285" s="690"/>
      <c r="F285" s="745"/>
      <c r="G285" s="745"/>
    </row>
    <row r="286" spans="1:7" s="353" customFormat="1">
      <c r="A286" s="688"/>
      <c r="B286" s="701"/>
      <c r="C286" s="701"/>
      <c r="D286" s="322"/>
      <c r="E286" s="690"/>
      <c r="F286" s="745"/>
      <c r="G286" s="745"/>
    </row>
    <row r="287" spans="1:7" s="353" customFormat="1">
      <c r="A287" s="688"/>
      <c r="B287" s="701"/>
      <c r="C287" s="701"/>
      <c r="D287" s="322"/>
      <c r="E287" s="690"/>
      <c r="F287" s="745"/>
      <c r="G287" s="745"/>
    </row>
    <row r="288" spans="1:7" s="353" customFormat="1">
      <c r="A288" s="688"/>
      <c r="B288" s="701"/>
      <c r="C288" s="701"/>
      <c r="D288" s="322"/>
      <c r="E288" s="690"/>
      <c r="F288" s="745"/>
      <c r="G288" s="745"/>
    </row>
    <row r="289" spans="1:7" s="353" customFormat="1">
      <c r="A289" s="688"/>
      <c r="B289" s="701"/>
      <c r="C289" s="701"/>
      <c r="D289" s="322"/>
      <c r="E289" s="690"/>
      <c r="F289" s="745"/>
      <c r="G289" s="745"/>
    </row>
    <row r="290" spans="1:7" s="353" customFormat="1">
      <c r="A290" s="688"/>
      <c r="B290" s="701"/>
      <c r="C290" s="701"/>
      <c r="D290" s="322"/>
      <c r="E290" s="690"/>
      <c r="F290" s="745"/>
      <c r="G290" s="745"/>
    </row>
    <row r="291" spans="1:7" s="353" customFormat="1">
      <c r="A291" s="688"/>
      <c r="B291" s="701"/>
      <c r="C291" s="701"/>
      <c r="D291" s="322"/>
      <c r="E291" s="690"/>
      <c r="F291" s="745"/>
      <c r="G291" s="745"/>
    </row>
    <row r="292" spans="1:7" s="353" customFormat="1">
      <c r="A292" s="688"/>
      <c r="B292" s="701"/>
      <c r="C292" s="701"/>
      <c r="D292" s="322"/>
      <c r="E292" s="690"/>
      <c r="F292" s="745"/>
      <c r="G292" s="745"/>
    </row>
    <row r="293" spans="1:7" s="353" customFormat="1">
      <c r="A293" s="688"/>
      <c r="B293" s="701"/>
      <c r="C293" s="701"/>
      <c r="D293" s="322"/>
      <c r="E293" s="690"/>
      <c r="F293" s="745"/>
      <c r="G293" s="745"/>
    </row>
    <row r="294" spans="1:7" s="353" customFormat="1">
      <c r="A294" s="688"/>
      <c r="B294" s="701"/>
      <c r="C294" s="701"/>
      <c r="D294" s="322"/>
      <c r="E294" s="690"/>
      <c r="F294" s="745"/>
      <c r="G294" s="745"/>
    </row>
    <row r="295" spans="1:7" s="353" customFormat="1">
      <c r="A295" s="688"/>
      <c r="B295" s="701"/>
      <c r="C295" s="701"/>
      <c r="D295" s="322"/>
      <c r="E295" s="690"/>
      <c r="F295" s="745"/>
      <c r="G295" s="745"/>
    </row>
    <row r="296" spans="1:7" s="353" customFormat="1">
      <c r="A296" s="688"/>
      <c r="B296" s="701"/>
      <c r="C296" s="701"/>
      <c r="D296" s="322"/>
      <c r="E296" s="690"/>
      <c r="F296" s="745"/>
      <c r="G296" s="745"/>
    </row>
    <row r="297" spans="1:7" s="353" customFormat="1">
      <c r="A297" s="688"/>
      <c r="B297" s="336"/>
      <c r="C297" s="336"/>
      <c r="D297" s="322"/>
      <c r="E297" s="690"/>
      <c r="F297" s="745"/>
      <c r="G297" s="745"/>
    </row>
    <row r="298" spans="1:7" s="353" customFormat="1">
      <c r="A298" s="688"/>
      <c r="B298" s="336"/>
      <c r="C298" s="336"/>
      <c r="D298" s="322"/>
      <c r="E298" s="690"/>
      <c r="F298" s="745"/>
      <c r="G298" s="745"/>
    </row>
    <row r="299" spans="1:7" s="353" customFormat="1">
      <c r="A299" s="688"/>
      <c r="B299" s="336"/>
      <c r="C299" s="336"/>
      <c r="D299" s="322"/>
      <c r="E299" s="690"/>
      <c r="F299" s="745"/>
      <c r="G299" s="745"/>
    </row>
    <row r="300" spans="1:7" s="353" customFormat="1">
      <c r="A300" s="688"/>
      <c r="B300" s="336"/>
      <c r="C300" s="336"/>
      <c r="D300" s="322"/>
      <c r="E300" s="690"/>
      <c r="F300" s="745"/>
      <c r="G300" s="745"/>
    </row>
    <row r="301" spans="1:7" s="353" customFormat="1">
      <c r="A301" s="688"/>
      <c r="B301" s="701"/>
      <c r="C301" s="701"/>
      <c r="D301" s="322"/>
      <c r="E301" s="690"/>
      <c r="F301" s="745"/>
      <c r="G301" s="745"/>
    </row>
    <row r="302" spans="1:7" s="353" customFormat="1">
      <c r="A302" s="688"/>
      <c r="B302" s="701"/>
      <c r="C302" s="701"/>
      <c r="D302" s="322"/>
      <c r="E302" s="690"/>
      <c r="F302" s="745"/>
      <c r="G302" s="745"/>
    </row>
    <row r="303" spans="1:7" s="353" customFormat="1">
      <c r="A303" s="688"/>
      <c r="B303" s="701"/>
      <c r="C303" s="701"/>
      <c r="D303" s="322"/>
      <c r="E303" s="690"/>
      <c r="F303" s="745"/>
      <c r="G303" s="745"/>
    </row>
    <row r="304" spans="1:7" s="353" customFormat="1">
      <c r="A304" s="688"/>
      <c r="B304" s="701"/>
      <c r="C304" s="701"/>
      <c r="D304" s="322"/>
      <c r="E304" s="690"/>
      <c r="F304" s="745"/>
      <c r="G304" s="745"/>
    </row>
    <row r="305" spans="1:7" s="353" customFormat="1">
      <c r="A305" s="688"/>
      <c r="B305" s="701"/>
      <c r="C305" s="701"/>
      <c r="D305" s="322"/>
      <c r="E305" s="690"/>
      <c r="F305" s="745"/>
      <c r="G305" s="745"/>
    </row>
    <row r="306" spans="1:7" s="353" customFormat="1">
      <c r="A306" s="688"/>
      <c r="B306" s="701"/>
      <c r="C306" s="701"/>
      <c r="D306" s="322"/>
      <c r="E306" s="690"/>
      <c r="F306" s="745"/>
      <c r="G306" s="745"/>
    </row>
    <row r="307" spans="1:7" s="353" customFormat="1">
      <c r="A307" s="688"/>
      <c r="B307" s="701"/>
      <c r="C307" s="701"/>
      <c r="D307" s="322"/>
      <c r="E307" s="690"/>
      <c r="F307" s="745"/>
      <c r="G307" s="745"/>
    </row>
    <row r="308" spans="1:7" s="353" customFormat="1">
      <c r="A308" s="688"/>
      <c r="B308" s="701"/>
      <c r="C308" s="701"/>
      <c r="D308" s="322"/>
      <c r="E308" s="690"/>
      <c r="F308" s="745"/>
      <c r="G308" s="745"/>
    </row>
    <row r="309" spans="1:7" s="353" customFormat="1">
      <c r="A309" s="688"/>
      <c r="B309" s="701"/>
      <c r="C309" s="701"/>
      <c r="D309" s="322"/>
      <c r="E309" s="690"/>
      <c r="F309" s="745"/>
      <c r="G309" s="745"/>
    </row>
    <row r="310" spans="1:7" s="353" customFormat="1">
      <c r="A310" s="688"/>
      <c r="B310" s="336"/>
      <c r="C310" s="336"/>
      <c r="D310" s="322"/>
      <c r="E310" s="690"/>
      <c r="F310" s="745"/>
      <c r="G310" s="745"/>
    </row>
    <row r="311" spans="1:7" s="353" customFormat="1">
      <c r="A311" s="688"/>
      <c r="B311" s="701"/>
      <c r="C311" s="701"/>
      <c r="D311" s="322"/>
      <c r="E311" s="690"/>
      <c r="F311" s="745"/>
      <c r="G311" s="745"/>
    </row>
    <row r="312" spans="1:7">
      <c r="A312" s="698"/>
      <c r="B312" s="711"/>
      <c r="C312" s="711"/>
      <c r="D312" s="322"/>
      <c r="E312" s="690"/>
      <c r="F312" s="745"/>
      <c r="G312" s="745"/>
    </row>
    <row r="313" spans="1:7">
      <c r="A313" s="698"/>
      <c r="B313" s="711"/>
      <c r="C313" s="711"/>
      <c r="D313" s="322"/>
      <c r="E313" s="690"/>
      <c r="F313" s="745"/>
      <c r="G313" s="745"/>
    </row>
    <row r="314" spans="1:7" s="322" customFormat="1">
      <c r="A314" s="688"/>
      <c r="B314" s="689"/>
      <c r="C314" s="689"/>
      <c r="E314" s="690"/>
      <c r="F314" s="745"/>
      <c r="G314" s="745"/>
    </row>
    <row r="315" spans="1:7">
      <c r="A315" s="688"/>
      <c r="B315" s="2676"/>
      <c r="C315" s="2676"/>
      <c r="D315" s="322"/>
      <c r="E315" s="704"/>
      <c r="F315" s="745"/>
      <c r="G315" s="745"/>
    </row>
    <row r="316" spans="1:7">
      <c r="A316" s="688"/>
      <c r="B316" s="2676"/>
      <c r="C316" s="2676"/>
      <c r="D316" s="322"/>
      <c r="E316" s="690"/>
      <c r="F316" s="745"/>
      <c r="G316" s="745"/>
    </row>
    <row r="317" spans="1:7">
      <c r="A317" s="688"/>
      <c r="B317" s="2676"/>
      <c r="C317" s="2676"/>
      <c r="D317" s="322"/>
      <c r="E317" s="690"/>
      <c r="F317" s="745"/>
      <c r="G317" s="745"/>
    </row>
    <row r="318" spans="1:7">
      <c r="A318" s="688"/>
      <c r="B318" s="2676"/>
      <c r="C318" s="2676"/>
      <c r="D318" s="322"/>
      <c r="E318" s="690"/>
      <c r="F318" s="745"/>
      <c r="G318" s="745"/>
    </row>
    <row r="319" spans="1:7">
      <c r="A319" s="688"/>
      <c r="B319" s="2676"/>
      <c r="C319" s="2676"/>
      <c r="D319" s="322"/>
      <c r="E319" s="690"/>
      <c r="F319" s="745"/>
      <c r="G319" s="745"/>
    </row>
    <row r="320" spans="1:7">
      <c r="A320" s="688"/>
      <c r="B320" s="2676"/>
      <c r="C320" s="2676"/>
      <c r="D320" s="322"/>
      <c r="E320" s="690"/>
      <c r="F320" s="745"/>
      <c r="G320" s="745"/>
    </row>
    <row r="321" spans="1:7">
      <c r="A321" s="688"/>
      <c r="B321" s="2676"/>
      <c r="C321" s="2676"/>
      <c r="D321" s="322"/>
      <c r="E321" s="690"/>
      <c r="F321" s="745"/>
      <c r="G321" s="745"/>
    </row>
    <row r="322" spans="1:7">
      <c r="A322" s="688"/>
      <c r="B322" s="2676"/>
      <c r="C322" s="2676"/>
      <c r="D322" s="322"/>
      <c r="E322" s="690"/>
      <c r="F322" s="745"/>
      <c r="G322" s="745"/>
    </row>
    <row r="323" spans="1:7">
      <c r="A323" s="688"/>
      <c r="B323" s="2676"/>
      <c r="C323" s="2676"/>
      <c r="D323" s="322"/>
      <c r="E323" s="690"/>
      <c r="F323" s="745"/>
      <c r="G323" s="745"/>
    </row>
    <row r="324" spans="1:7">
      <c r="A324" s="688"/>
      <c r="B324" s="2676"/>
      <c r="C324" s="2676"/>
      <c r="D324" s="322"/>
      <c r="E324" s="690"/>
      <c r="F324" s="745"/>
      <c r="G324" s="745"/>
    </row>
    <row r="325" spans="1:7">
      <c r="A325" s="688"/>
      <c r="B325" s="2676"/>
      <c r="C325" s="2676"/>
      <c r="D325" s="322"/>
      <c r="E325" s="690"/>
      <c r="F325" s="745"/>
      <c r="G325" s="745"/>
    </row>
    <row r="326" spans="1:7">
      <c r="A326" s="688"/>
      <c r="B326" s="2676"/>
      <c r="C326" s="2676"/>
      <c r="D326" s="322"/>
      <c r="E326" s="690"/>
      <c r="F326" s="745"/>
      <c r="G326" s="745"/>
    </row>
    <row r="327" spans="1:7">
      <c r="A327" s="688"/>
      <c r="B327" s="2676"/>
      <c r="C327" s="2676"/>
      <c r="D327" s="322"/>
      <c r="E327" s="690"/>
      <c r="F327" s="745"/>
      <c r="G327" s="745"/>
    </row>
    <row r="328" spans="1:7">
      <c r="A328" s="688"/>
      <c r="B328" s="2676"/>
      <c r="C328" s="2676"/>
      <c r="D328" s="322"/>
      <c r="E328" s="690"/>
      <c r="F328" s="745"/>
      <c r="G328" s="745"/>
    </row>
    <row r="329" spans="1:7">
      <c r="A329" s="688"/>
      <c r="B329" s="2676"/>
      <c r="C329" s="2676"/>
      <c r="D329" s="322"/>
      <c r="E329" s="690"/>
      <c r="F329" s="745"/>
      <c r="G329" s="745"/>
    </row>
    <row r="330" spans="1:7">
      <c r="A330" s="688"/>
      <c r="B330" s="2676"/>
      <c r="C330" s="2676"/>
      <c r="D330" s="322"/>
      <c r="E330" s="690"/>
      <c r="F330" s="745"/>
      <c r="G330" s="745"/>
    </row>
    <row r="331" spans="1:7">
      <c r="A331" s="688"/>
      <c r="B331" s="2676"/>
      <c r="C331" s="2676"/>
      <c r="D331" s="322"/>
      <c r="E331" s="690"/>
      <c r="F331" s="745"/>
      <c r="G331" s="745"/>
    </row>
    <row r="332" spans="1:7">
      <c r="A332" s="688"/>
      <c r="B332" s="2676"/>
      <c r="C332" s="2676"/>
      <c r="D332" s="322"/>
      <c r="E332" s="690"/>
      <c r="F332" s="745"/>
      <c r="G332" s="745"/>
    </row>
    <row r="333" spans="1:7">
      <c r="A333" s="688"/>
      <c r="B333" s="2676"/>
      <c r="C333" s="2676"/>
      <c r="D333" s="322"/>
      <c r="E333" s="690"/>
      <c r="F333" s="745"/>
      <c r="G333" s="745"/>
    </row>
    <row r="334" spans="1:7">
      <c r="A334" s="688"/>
      <c r="B334" s="2676"/>
      <c r="C334" s="2676"/>
      <c r="D334" s="322"/>
      <c r="E334" s="690"/>
      <c r="F334" s="745"/>
      <c r="G334" s="745"/>
    </row>
    <row r="335" spans="1:7">
      <c r="A335" s="688"/>
      <c r="B335" s="2676"/>
      <c r="C335" s="2676"/>
      <c r="D335" s="322"/>
      <c r="E335" s="690"/>
      <c r="F335" s="745"/>
      <c r="G335" s="745"/>
    </row>
    <row r="336" spans="1:7">
      <c r="A336" s="688"/>
      <c r="B336" s="2676"/>
      <c r="C336" s="2676"/>
      <c r="D336" s="322"/>
      <c r="E336" s="690"/>
      <c r="F336" s="745"/>
      <c r="G336" s="745"/>
    </row>
    <row r="337" spans="1:7">
      <c r="A337" s="688"/>
      <c r="B337" s="2676"/>
      <c r="C337" s="2676"/>
      <c r="D337" s="322"/>
      <c r="E337" s="690"/>
      <c r="F337" s="745"/>
      <c r="G337" s="745"/>
    </row>
    <row r="338" spans="1:7">
      <c r="A338" s="688"/>
      <c r="B338" s="2676"/>
      <c r="C338" s="2676"/>
      <c r="D338" s="322"/>
      <c r="E338" s="690"/>
      <c r="F338" s="745"/>
      <c r="G338" s="745"/>
    </row>
    <row r="339" spans="1:7">
      <c r="A339" s="688"/>
      <c r="B339" s="2676"/>
      <c r="C339" s="2676"/>
      <c r="D339" s="322"/>
      <c r="E339" s="690"/>
      <c r="F339" s="745"/>
      <c r="G339" s="745"/>
    </row>
    <row r="340" spans="1:7">
      <c r="A340" s="688"/>
      <c r="B340" s="2676"/>
      <c r="C340" s="2676"/>
      <c r="D340" s="322"/>
      <c r="E340" s="690"/>
      <c r="F340" s="745"/>
      <c r="G340" s="745"/>
    </row>
    <row r="341" spans="1:7">
      <c r="A341" s="688"/>
      <c r="B341" s="2676"/>
      <c r="C341" s="2676"/>
      <c r="D341" s="322"/>
      <c r="E341" s="690"/>
      <c r="F341" s="745"/>
      <c r="G341" s="745"/>
    </row>
    <row r="342" spans="1:7">
      <c r="A342" s="688"/>
      <c r="B342" s="2676"/>
      <c r="C342" s="2676"/>
      <c r="D342" s="322"/>
      <c r="E342" s="690"/>
      <c r="F342" s="745"/>
      <c r="G342" s="745"/>
    </row>
    <row r="343" spans="1:7">
      <c r="A343" s="688"/>
      <c r="B343" s="2676"/>
      <c r="C343" s="2676"/>
      <c r="D343" s="322"/>
      <c r="E343" s="690"/>
      <c r="F343" s="745"/>
      <c r="G343" s="745"/>
    </row>
    <row r="345" spans="1:7">
      <c r="A345" s="688"/>
      <c r="B345" s="689"/>
      <c r="C345" s="689"/>
      <c r="D345" s="322"/>
      <c r="E345" s="690"/>
      <c r="F345" s="745"/>
      <c r="G345" s="745"/>
    </row>
    <row r="346" spans="1:7" s="700" customFormat="1">
      <c r="A346" s="708"/>
      <c r="B346" s="697"/>
      <c r="C346" s="697"/>
      <c r="E346" s="699"/>
      <c r="F346" s="956"/>
      <c r="G346" s="956"/>
    </row>
    <row r="347" spans="1:7" s="700" customFormat="1">
      <c r="A347" s="708"/>
      <c r="B347" s="697"/>
      <c r="C347" s="697"/>
      <c r="E347" s="699"/>
      <c r="F347" s="956"/>
      <c r="G347" s="956"/>
    </row>
    <row r="348" spans="1:7" s="700" customFormat="1">
      <c r="A348" s="708"/>
      <c r="B348" s="697"/>
      <c r="C348" s="697"/>
      <c r="E348" s="699"/>
      <c r="F348" s="956"/>
      <c r="G348" s="956"/>
    </row>
    <row r="349" spans="1:7" s="322" customFormat="1">
      <c r="A349" s="688"/>
      <c r="B349" s="707"/>
      <c r="C349" s="707"/>
      <c r="E349" s="690"/>
      <c r="F349" s="745"/>
      <c r="G349" s="745"/>
    </row>
    <row r="350" spans="1:7" s="322" customFormat="1">
      <c r="A350" s="688"/>
      <c r="B350" s="707"/>
      <c r="C350" s="707"/>
      <c r="E350" s="690"/>
      <c r="F350" s="745"/>
      <c r="G350" s="745"/>
    </row>
    <row r="351" spans="1:7" s="322" customFormat="1">
      <c r="A351" s="688"/>
      <c r="B351" s="707"/>
      <c r="C351" s="707"/>
      <c r="E351" s="690"/>
      <c r="F351" s="745"/>
      <c r="G351" s="745"/>
    </row>
    <row r="352" spans="1:7" s="322" customFormat="1">
      <c r="A352" s="688"/>
      <c r="B352" s="707"/>
      <c r="C352" s="707"/>
      <c r="E352" s="690"/>
      <c r="F352" s="745"/>
      <c r="G352" s="745"/>
    </row>
    <row r="353" spans="1:7" s="322" customFormat="1">
      <c r="A353" s="688"/>
      <c r="B353" s="707"/>
      <c r="C353" s="707"/>
      <c r="E353" s="690"/>
      <c r="F353" s="745"/>
      <c r="G353" s="745"/>
    </row>
    <row r="354" spans="1:7" s="322" customFormat="1">
      <c r="A354" s="688"/>
      <c r="B354" s="707"/>
      <c r="C354" s="707"/>
      <c r="E354" s="690"/>
      <c r="F354" s="745"/>
      <c r="G354" s="745"/>
    </row>
    <row r="355" spans="1:7" s="322" customFormat="1">
      <c r="A355" s="688"/>
      <c r="B355" s="707"/>
      <c r="C355" s="707"/>
      <c r="E355" s="690"/>
      <c r="F355" s="745"/>
      <c r="G355" s="745"/>
    </row>
    <row r="356" spans="1:7" s="322" customFormat="1">
      <c r="A356" s="688"/>
      <c r="B356" s="707"/>
      <c r="C356" s="707"/>
      <c r="E356" s="690"/>
      <c r="F356" s="745"/>
      <c r="G356" s="745"/>
    </row>
    <row r="357" spans="1:7" s="322" customFormat="1">
      <c r="A357" s="688"/>
      <c r="B357" s="707"/>
      <c r="C357" s="707"/>
      <c r="E357" s="690"/>
      <c r="F357" s="745"/>
      <c r="G357" s="745"/>
    </row>
    <row r="358" spans="1:7" s="322" customFormat="1">
      <c r="A358" s="688"/>
      <c r="B358" s="707"/>
      <c r="C358" s="707"/>
      <c r="E358" s="690"/>
      <c r="F358" s="745"/>
      <c r="G358" s="745"/>
    </row>
    <row r="359" spans="1:7" s="322" customFormat="1">
      <c r="A359" s="688"/>
      <c r="B359" s="707"/>
      <c r="C359" s="707"/>
      <c r="E359" s="690"/>
      <c r="F359" s="745"/>
      <c r="G359" s="745"/>
    </row>
    <row r="360" spans="1:7" s="322" customFormat="1">
      <c r="A360" s="688"/>
      <c r="B360" s="701"/>
      <c r="C360" s="701"/>
      <c r="E360" s="690"/>
      <c r="F360" s="745"/>
      <c r="G360" s="745"/>
    </row>
    <row r="361" spans="1:7" s="322" customFormat="1">
      <c r="A361" s="688"/>
      <c r="B361" s="701"/>
      <c r="C361" s="701"/>
      <c r="E361" s="690"/>
      <c r="F361" s="745"/>
      <c r="G361" s="745"/>
    </row>
    <row r="363" spans="1:7">
      <c r="A363" s="688"/>
      <c r="B363" s="689"/>
      <c r="C363" s="689"/>
      <c r="D363" s="322"/>
      <c r="E363" s="690"/>
      <c r="F363" s="745"/>
      <c r="G363" s="745"/>
    </row>
  </sheetData>
  <sheetProtection formatRows="0"/>
  <mergeCells count="2">
    <mergeCell ref="B15:C15"/>
    <mergeCell ref="B18:C18"/>
  </mergeCells>
  <pageMargins left="0.7" right="0.7" top="0.75" bottom="0.75" header="0.3" footer="0.3"/>
  <pageSetup paperSize="9" scale="60" fitToHeight="0" orientation="portrait"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K316"/>
  <sheetViews>
    <sheetView view="pageBreakPreview" zoomScale="90" zoomScaleNormal="100" zoomScaleSheetLayoutView="90" workbookViewId="0">
      <selection activeCell="A2" sqref="A2"/>
    </sheetView>
  </sheetViews>
  <sheetFormatPr defaultColWidth="9.140625" defaultRowHeight="12.75"/>
  <cols>
    <col min="1" max="1" width="12.7109375" style="712" customWidth="1"/>
    <col min="2" max="2" width="70.7109375" style="713" customWidth="1"/>
    <col min="3" max="3" width="12.7109375" style="713" customWidth="1"/>
    <col min="4" max="4" width="7" style="780" customWidth="1"/>
    <col min="5" max="5" width="10.140625" style="714" customWidth="1"/>
    <col min="6" max="6" width="13.140625" style="621" customWidth="1"/>
    <col min="7" max="7" width="16.140625" style="621" customWidth="1"/>
    <col min="8" max="8" width="12.28515625" style="62" customWidth="1"/>
    <col min="9" max="16384" width="9.140625" style="62"/>
  </cols>
  <sheetData>
    <row r="1" spans="1:7">
      <c r="A1" s="666" t="s">
        <v>8</v>
      </c>
      <c r="B1" s="667" t="s">
        <v>9</v>
      </c>
      <c r="C1" s="667"/>
      <c r="D1" s="715"/>
      <c r="E1" s="669"/>
      <c r="F1" s="686"/>
      <c r="G1" s="686"/>
    </row>
    <row r="2" spans="1:7">
      <c r="A2" s="671" t="s">
        <v>130</v>
      </c>
      <c r="B2" s="359" t="str">
        <f>'NASLOVNA STRAN'!$C$30</f>
        <v>Gradnja stanovanjske soseske Dečkovo naselje - DN 10</v>
      </c>
      <c r="C2" s="667"/>
      <c r="D2" s="715"/>
      <c r="E2" s="669"/>
      <c r="F2" s="686"/>
      <c r="G2" s="686"/>
    </row>
    <row r="3" spans="1:7">
      <c r="A3" s="666" t="s">
        <v>131</v>
      </c>
      <c r="B3" s="442">
        <f>'NASLOVNA STRAN'!$C$13</f>
        <v>0</v>
      </c>
      <c r="C3" s="667"/>
      <c r="D3" s="715"/>
      <c r="E3" s="669"/>
      <c r="F3" s="686"/>
      <c r="G3" s="686"/>
    </row>
    <row r="4" spans="1:7">
      <c r="A4" s="666"/>
      <c r="B4" s="667"/>
      <c r="C4" s="667"/>
      <c r="D4" s="715"/>
      <c r="E4" s="669"/>
      <c r="F4" s="686"/>
      <c r="G4" s="686"/>
    </row>
    <row r="5" spans="1:7">
      <c r="A5" s="213" t="s">
        <v>122</v>
      </c>
      <c r="B5" s="214" t="s">
        <v>3446</v>
      </c>
      <c r="C5" s="214"/>
      <c r="D5" s="215"/>
      <c r="E5" s="216"/>
      <c r="F5" s="463"/>
      <c r="G5" s="463"/>
    </row>
    <row r="6" spans="1:7">
      <c r="A6" s="666"/>
      <c r="B6" s="667"/>
      <c r="C6" s="667"/>
      <c r="D6" s="715"/>
      <c r="E6" s="716"/>
      <c r="F6" s="675"/>
      <c r="G6" s="675"/>
    </row>
    <row r="7" spans="1:7">
      <c r="A7" s="213" t="s">
        <v>126</v>
      </c>
      <c r="B7" s="214" t="s">
        <v>3701</v>
      </c>
      <c r="C7" s="214"/>
      <c r="D7" s="215"/>
      <c r="E7" s="216"/>
      <c r="F7" s="463"/>
      <c r="G7" s="463"/>
    </row>
    <row r="8" spans="1:7">
      <c r="A8" s="666"/>
      <c r="B8" s="667"/>
      <c r="C8" s="667"/>
      <c r="D8" s="715"/>
      <c r="E8" s="669"/>
      <c r="F8" s="686"/>
      <c r="G8" s="686"/>
    </row>
    <row r="9" spans="1:7">
      <c r="A9" s="666"/>
      <c r="B9" s="667"/>
      <c r="C9" s="667"/>
      <c r="D9" s="715"/>
      <c r="E9" s="669"/>
      <c r="F9" s="686"/>
      <c r="G9" s="686"/>
    </row>
    <row r="10" spans="1:7" ht="37.5" customHeight="1">
      <c r="A10" s="718" t="s">
        <v>132</v>
      </c>
      <c r="B10" s="719" t="s">
        <v>133</v>
      </c>
      <c r="C10" s="720" t="s">
        <v>134</v>
      </c>
      <c r="D10" s="203" t="s">
        <v>140</v>
      </c>
      <c r="E10" s="204" t="s">
        <v>136</v>
      </c>
      <c r="F10" s="453" t="s">
        <v>237</v>
      </c>
      <c r="G10" s="453" t="s">
        <v>238</v>
      </c>
    </row>
    <row r="11" spans="1:7">
      <c r="A11" s="667"/>
      <c r="B11" s="667"/>
      <c r="C11" s="667"/>
      <c r="D11" s="715"/>
      <c r="E11" s="721"/>
      <c r="F11" s="722"/>
      <c r="G11" s="722"/>
    </row>
    <row r="12" spans="1:7">
      <c r="A12" s="723" t="s">
        <v>3966</v>
      </c>
      <c r="B12" s="724" t="s">
        <v>3962</v>
      </c>
      <c r="C12" s="724"/>
      <c r="D12" s="725"/>
      <c r="E12" s="726"/>
      <c r="F12" s="727"/>
      <c r="G12" s="727"/>
    </row>
    <row r="13" spans="1:7" s="590" customFormat="1">
      <c r="A13" s="728"/>
      <c r="B13" s="729"/>
      <c r="C13" s="729"/>
      <c r="D13" s="730"/>
      <c r="E13" s="731"/>
      <c r="F13" s="732"/>
      <c r="G13" s="732"/>
    </row>
    <row r="14" spans="1:7" ht="13.5" thickBot="1">
      <c r="A14" s="882"/>
      <c r="B14" s="883" t="s">
        <v>3702</v>
      </c>
      <c r="C14" s="734"/>
      <c r="D14" s="735"/>
      <c r="E14" s="736"/>
      <c r="F14" s="737"/>
      <c r="G14" s="738"/>
    </row>
    <row r="15" spans="1:7" s="700" customFormat="1" ht="29.65" customHeight="1">
      <c r="A15" s="698"/>
      <c r="B15" s="3125" t="s">
        <v>3461</v>
      </c>
      <c r="C15" s="3129"/>
      <c r="E15" s="699"/>
      <c r="F15" s="160"/>
      <c r="G15" s="160"/>
    </row>
    <row r="16" spans="1:7" s="700" customFormat="1">
      <c r="A16" s="698"/>
      <c r="B16" s="302"/>
      <c r="C16" s="697"/>
      <c r="E16" s="699"/>
      <c r="F16" s="160"/>
      <c r="G16" s="160"/>
    </row>
    <row r="17" spans="1:7" s="700" customFormat="1">
      <c r="A17" s="698"/>
      <c r="B17" s="739" t="s">
        <v>2299</v>
      </c>
      <c r="C17" s="740"/>
      <c r="E17" s="699"/>
      <c r="F17" s="160"/>
      <c r="G17" s="160"/>
    </row>
    <row r="18" spans="1:7" s="700" customFormat="1" ht="27" customHeight="1">
      <c r="A18" s="698"/>
      <c r="B18" s="2966" t="s">
        <v>3565</v>
      </c>
      <c r="C18" s="2967"/>
      <c r="E18" s="699"/>
      <c r="F18" s="160"/>
      <c r="G18" s="160"/>
    </row>
    <row r="19" spans="1:7" s="700" customFormat="1">
      <c r="A19" s="698"/>
      <c r="B19" s="697"/>
      <c r="C19" s="697"/>
      <c r="E19" s="699"/>
      <c r="F19" s="160"/>
      <c r="G19" s="160"/>
    </row>
    <row r="20" spans="1:7" s="322" customFormat="1" ht="43.15" customHeight="1">
      <c r="A20" s="761" t="s">
        <v>4116</v>
      </c>
      <c r="B20" s="760" t="s">
        <v>3704</v>
      </c>
      <c r="C20" s="767"/>
      <c r="D20" s="688" t="s">
        <v>210</v>
      </c>
      <c r="E20" s="703">
        <v>1</v>
      </c>
      <c r="F20" s="2414"/>
      <c r="G20" s="757">
        <f>E20*F20</f>
        <v>0</v>
      </c>
    </row>
    <row r="21" spans="1:7" s="322" customFormat="1" ht="15" customHeight="1">
      <c r="A21" s="765"/>
      <c r="B21" s="335"/>
      <c r="C21" s="710"/>
      <c r="D21" s="376"/>
      <c r="E21" s="326"/>
      <c r="F21" s="2403"/>
      <c r="G21" s="746"/>
    </row>
    <row r="22" spans="1:7" s="322" customFormat="1" ht="19.149999999999999" customHeight="1">
      <c r="A22" s="761" t="s">
        <v>4117</v>
      </c>
      <c r="B22" s="760" t="s">
        <v>3706</v>
      </c>
      <c r="C22" s="767"/>
      <c r="D22" s="688" t="s">
        <v>210</v>
      </c>
      <c r="E22" s="703">
        <v>2</v>
      </c>
      <c r="F22" s="2414"/>
      <c r="G22" s="757">
        <f t="shared" ref="G22" si="0">E22*F22</f>
        <v>0</v>
      </c>
    </row>
    <row r="23" spans="1:7" s="322" customFormat="1" ht="15" customHeight="1">
      <c r="A23" s="765"/>
      <c r="B23" s="335"/>
      <c r="C23" s="710"/>
      <c r="D23" s="376"/>
      <c r="E23" s="326"/>
      <c r="F23" s="2403"/>
      <c r="G23" s="746"/>
    </row>
    <row r="24" spans="1:7" s="322" customFormat="1" ht="50.25" customHeight="1">
      <c r="A24" s="761" t="s">
        <v>4118</v>
      </c>
      <c r="B24" s="760" t="s">
        <v>3708</v>
      </c>
      <c r="C24" s="767"/>
      <c r="D24" s="688" t="s">
        <v>210</v>
      </c>
      <c r="E24" s="703">
        <v>1</v>
      </c>
      <c r="F24" s="2414"/>
      <c r="G24" s="757">
        <f t="shared" ref="G24" si="1">E24*F24</f>
        <v>0</v>
      </c>
    </row>
    <row r="25" spans="1:7" s="322" customFormat="1" ht="15" customHeight="1">
      <c r="A25" s="765"/>
      <c r="B25" s="335"/>
      <c r="C25" s="710"/>
      <c r="D25" s="376"/>
      <c r="E25" s="326"/>
      <c r="F25" s="2403"/>
      <c r="G25" s="746"/>
    </row>
    <row r="26" spans="1:7" s="322" customFormat="1" ht="30.75" customHeight="1">
      <c r="A26" s="761" t="s">
        <v>4119</v>
      </c>
      <c r="B26" s="760" t="s">
        <v>3710</v>
      </c>
      <c r="C26" s="767"/>
      <c r="D26" s="688" t="s">
        <v>210</v>
      </c>
      <c r="E26" s="703">
        <v>1</v>
      </c>
      <c r="F26" s="2414"/>
      <c r="G26" s="757">
        <f t="shared" ref="G26" si="2">E26*F26</f>
        <v>0</v>
      </c>
    </row>
    <row r="27" spans="1:7" s="322" customFormat="1" ht="16.149999999999999" customHeight="1">
      <c r="A27" s="747"/>
      <c r="B27" s="752"/>
      <c r="C27" s="752"/>
      <c r="E27" s="690"/>
      <c r="F27" s="2522"/>
      <c r="G27" s="750"/>
    </row>
    <row r="28" spans="1:7" s="322" customFormat="1" ht="31.9" customHeight="1">
      <c r="A28" s="245" t="s">
        <v>4120</v>
      </c>
      <c r="B28" s="760" t="s">
        <v>3712</v>
      </c>
      <c r="C28" s="767"/>
      <c r="D28" s="688" t="s">
        <v>210</v>
      </c>
      <c r="E28" s="703">
        <v>1</v>
      </c>
      <c r="F28" s="2414"/>
      <c r="G28" s="757">
        <f t="shared" ref="G28" si="3">E28*F28</f>
        <v>0</v>
      </c>
    </row>
    <row r="29" spans="1:7" s="322" customFormat="1">
      <c r="A29" s="747"/>
      <c r="B29" s="754"/>
      <c r="C29" s="754"/>
      <c r="D29" s="376"/>
      <c r="E29" s="704"/>
      <c r="F29" s="2413"/>
      <c r="G29" s="750"/>
    </row>
    <row r="30" spans="1:7" s="322" customFormat="1" ht="15" customHeight="1">
      <c r="A30" s="245" t="s">
        <v>4121</v>
      </c>
      <c r="B30" s="760" t="s">
        <v>3714</v>
      </c>
      <c r="C30" s="767"/>
      <c r="D30" s="688" t="s">
        <v>210</v>
      </c>
      <c r="E30" s="703">
        <v>1</v>
      </c>
      <c r="F30" s="2414"/>
      <c r="G30" s="757">
        <f t="shared" ref="G30" si="4">E30*F30</f>
        <v>0</v>
      </c>
    </row>
    <row r="31" spans="1:7" s="322" customFormat="1">
      <c r="A31" s="747"/>
      <c r="B31" s="760"/>
      <c r="C31" s="760"/>
      <c r="D31" s="376"/>
      <c r="E31" s="704"/>
      <c r="F31" s="2413"/>
      <c r="G31" s="750"/>
    </row>
    <row r="32" spans="1:7" s="322" customFormat="1" ht="31.15" customHeight="1">
      <c r="A32" s="245" t="s">
        <v>4122</v>
      </c>
      <c r="B32" s="760" t="s">
        <v>3720</v>
      </c>
      <c r="C32" s="767"/>
      <c r="D32" s="972" t="s">
        <v>210</v>
      </c>
      <c r="E32" s="703">
        <v>1</v>
      </c>
      <c r="F32" s="2414"/>
      <c r="G32" s="757">
        <f t="shared" ref="G32" si="5">E32*F32</f>
        <v>0</v>
      </c>
    </row>
    <row r="33" spans="1:7" s="322" customFormat="1">
      <c r="A33" s="747"/>
      <c r="B33" s="752"/>
      <c r="C33" s="752"/>
      <c r="E33" s="690"/>
      <c r="F33" s="2522"/>
      <c r="G33" s="750"/>
    </row>
    <row r="34" spans="1:7" s="322" customFormat="1" ht="30" customHeight="1">
      <c r="A34" s="245" t="s">
        <v>4123</v>
      </c>
      <c r="B34" s="760" t="s">
        <v>3722</v>
      </c>
      <c r="C34" s="767"/>
      <c r="D34" s="972" t="s">
        <v>369</v>
      </c>
      <c r="E34" s="703">
        <v>1</v>
      </c>
      <c r="F34" s="2414"/>
      <c r="G34" s="757">
        <f t="shared" ref="G34" si="6">E34*F34</f>
        <v>0</v>
      </c>
    </row>
    <row r="35" spans="1:7" s="322" customFormat="1">
      <c r="A35" s="747"/>
      <c r="B35" s="752"/>
      <c r="C35" s="752"/>
      <c r="E35" s="690"/>
      <c r="F35" s="2522"/>
      <c r="G35" s="750"/>
    </row>
    <row r="36" spans="1:7" s="322" customFormat="1" ht="16.899999999999999" customHeight="1">
      <c r="A36" s="245" t="s">
        <v>4124</v>
      </c>
      <c r="B36" s="760" t="s">
        <v>3724</v>
      </c>
      <c r="C36" s="767"/>
      <c r="D36" s="972" t="s">
        <v>210</v>
      </c>
      <c r="E36" s="703">
        <v>1</v>
      </c>
      <c r="F36" s="2414"/>
      <c r="G36" s="757">
        <f t="shared" ref="G36" si="7">E36*F36</f>
        <v>0</v>
      </c>
    </row>
    <row r="37" spans="1:7" s="322" customFormat="1">
      <c r="A37" s="912"/>
      <c r="B37" s="743"/>
      <c r="C37" s="743"/>
      <c r="D37" s="753"/>
      <c r="E37" s="705"/>
      <c r="F37" s="2526"/>
      <c r="G37" s="746"/>
    </row>
    <row r="38" spans="1:7" s="322" customFormat="1" ht="21" customHeight="1">
      <c r="A38" s="245" t="s">
        <v>4125</v>
      </c>
      <c r="B38" s="760" t="s">
        <v>3726</v>
      </c>
      <c r="C38" s="767"/>
      <c r="D38" s="972" t="s">
        <v>210</v>
      </c>
      <c r="E38" s="703">
        <v>2</v>
      </c>
      <c r="F38" s="2414"/>
      <c r="G38" s="757">
        <f t="shared" ref="G38" si="8">E38*F38</f>
        <v>0</v>
      </c>
    </row>
    <row r="39" spans="1:7" s="322" customFormat="1" ht="15.4" customHeight="1">
      <c r="A39" s="747"/>
      <c r="B39" s="701"/>
      <c r="C39" s="701"/>
      <c r="D39" s="689"/>
      <c r="E39" s="703"/>
      <c r="F39" s="2527"/>
      <c r="G39" s="757"/>
    </row>
    <row r="40" spans="1:7" s="322" customFormat="1" ht="19.899999999999999" customHeight="1">
      <c r="A40" s="245" t="s">
        <v>4126</v>
      </c>
      <c r="B40" s="760" t="s">
        <v>3728</v>
      </c>
      <c r="C40" s="767"/>
      <c r="D40" s="972" t="s">
        <v>210</v>
      </c>
      <c r="E40" s="703">
        <v>1</v>
      </c>
      <c r="F40" s="2414"/>
      <c r="G40" s="757">
        <f t="shared" ref="G40" si="9">E40*F40</f>
        <v>0</v>
      </c>
    </row>
    <row r="41" spans="1:7" s="322" customFormat="1" ht="15.4" customHeight="1">
      <c r="A41" s="79"/>
      <c r="B41" s="701"/>
      <c r="C41" s="701"/>
      <c r="D41" s="689"/>
      <c r="E41" s="703"/>
      <c r="F41" s="2527"/>
      <c r="G41" s="757"/>
    </row>
    <row r="42" spans="1:7" s="322" customFormat="1" ht="22.9" customHeight="1">
      <c r="A42" s="245" t="s">
        <v>4127</v>
      </c>
      <c r="B42" s="760" t="s">
        <v>3730</v>
      </c>
      <c r="C42" s="767"/>
      <c r="D42" s="972" t="s">
        <v>210</v>
      </c>
      <c r="E42" s="703">
        <v>1</v>
      </c>
      <c r="F42" s="2414"/>
      <c r="G42" s="757">
        <f t="shared" ref="G42" si="10">E42*F42</f>
        <v>0</v>
      </c>
    </row>
    <row r="43" spans="1:7" s="322" customFormat="1">
      <c r="A43" s="79"/>
      <c r="B43" s="302"/>
      <c r="C43" s="302"/>
      <c r="E43" s="690"/>
      <c r="F43" s="2522"/>
      <c r="G43" s="746"/>
    </row>
    <row r="44" spans="1:7" s="322" customFormat="1" ht="31.15" customHeight="1">
      <c r="A44" s="245" t="s">
        <v>4128</v>
      </c>
      <c r="B44" s="760" t="s">
        <v>3732</v>
      </c>
      <c r="C44" s="767"/>
      <c r="D44" s="972" t="s">
        <v>369</v>
      </c>
      <c r="E44" s="703">
        <v>1</v>
      </c>
      <c r="F44" s="2414"/>
      <c r="G44" s="757">
        <f t="shared" ref="G44" si="11">E44*F44</f>
        <v>0</v>
      </c>
    </row>
    <row r="45" spans="1:7" s="322" customFormat="1">
      <c r="A45" s="747"/>
      <c r="B45" s="302"/>
      <c r="C45" s="302"/>
      <c r="E45" s="690"/>
      <c r="F45" s="2522"/>
      <c r="G45" s="746"/>
    </row>
    <row r="46" spans="1:7" s="322" customFormat="1" ht="48" customHeight="1">
      <c r="A46" s="245" t="s">
        <v>4129</v>
      </c>
      <c r="B46" s="760" t="s">
        <v>3734</v>
      </c>
      <c r="C46" s="767"/>
      <c r="D46" s="973" t="s">
        <v>3514</v>
      </c>
      <c r="E46" s="974">
        <v>2</v>
      </c>
      <c r="F46" s="2414"/>
      <c r="G46" s="757">
        <f t="shared" ref="G46" si="12">E46*F46</f>
        <v>0</v>
      </c>
    </row>
    <row r="47" spans="1:7" s="322" customFormat="1" ht="13.15" customHeight="1">
      <c r="A47" s="79"/>
      <c r="B47" s="336"/>
      <c r="C47" s="336"/>
      <c r="E47" s="274"/>
      <c r="F47" s="2472"/>
      <c r="G47" s="746"/>
    </row>
    <row r="48" spans="1:7" s="322" customFormat="1" ht="33" customHeight="1">
      <c r="A48" s="245" t="s">
        <v>4130</v>
      </c>
      <c r="B48" s="767" t="s">
        <v>3736</v>
      </c>
      <c r="C48" s="767"/>
      <c r="D48" s="972" t="s">
        <v>369</v>
      </c>
      <c r="E48" s="703">
        <v>1</v>
      </c>
      <c r="F48" s="2414"/>
      <c r="G48" s="757">
        <f t="shared" ref="G48" si="13">E48*F48</f>
        <v>0</v>
      </c>
    </row>
    <row r="49" spans="1:7" s="322" customFormat="1" ht="15" customHeight="1">
      <c r="A49" s="79"/>
      <c r="B49" s="336"/>
      <c r="C49" s="336"/>
      <c r="E49" s="274"/>
      <c r="F49" s="2472"/>
      <c r="G49" s="746"/>
    </row>
    <row r="50" spans="1:7" s="322" customFormat="1" ht="34.9" customHeight="1">
      <c r="A50" s="245" t="s">
        <v>4131</v>
      </c>
      <c r="B50" s="767" t="s">
        <v>4132</v>
      </c>
      <c r="C50" s="767"/>
      <c r="D50" s="972" t="s">
        <v>369</v>
      </c>
      <c r="E50" s="703">
        <v>1</v>
      </c>
      <c r="F50" s="2414"/>
      <c r="G50" s="757">
        <f t="shared" ref="G50" si="14">E50*F50</f>
        <v>0</v>
      </c>
    </row>
    <row r="51" spans="1:7" s="322" customFormat="1" ht="13.15" customHeight="1">
      <c r="A51" s="79"/>
      <c r="B51" s="336"/>
      <c r="C51" s="336"/>
      <c r="E51" s="274"/>
      <c r="F51" s="2472"/>
      <c r="G51" s="746"/>
    </row>
    <row r="52" spans="1:7" s="322" customFormat="1" ht="33" customHeight="1">
      <c r="A52" s="245" t="s">
        <v>4133</v>
      </c>
      <c r="B52" s="760" t="s">
        <v>3742</v>
      </c>
      <c r="C52" s="767"/>
      <c r="D52" s="972" t="s">
        <v>1580</v>
      </c>
      <c r="E52" s="703">
        <v>16</v>
      </c>
      <c r="F52" s="2414"/>
      <c r="G52" s="757">
        <f t="shared" ref="G52" si="15">E52*F52</f>
        <v>0</v>
      </c>
    </row>
    <row r="53" spans="1:7" s="322" customFormat="1" ht="13.15" customHeight="1">
      <c r="A53" s="79"/>
      <c r="E53" s="323"/>
      <c r="F53" s="2406"/>
      <c r="G53" s="164"/>
    </row>
    <row r="54" spans="1:7" s="322" customFormat="1" ht="49.9" customHeight="1">
      <c r="A54" s="245" t="s">
        <v>4134</v>
      </c>
      <c r="B54" s="760" t="s">
        <v>3744</v>
      </c>
      <c r="C54" s="767"/>
      <c r="D54" s="972" t="s">
        <v>1580</v>
      </c>
      <c r="E54" s="703">
        <v>2</v>
      </c>
      <c r="F54" s="2414"/>
      <c r="G54" s="757">
        <f t="shared" ref="G54" si="16">E54*F54</f>
        <v>0</v>
      </c>
    </row>
    <row r="55" spans="1:7" s="322" customFormat="1" ht="13.15" customHeight="1">
      <c r="A55" s="79"/>
      <c r="B55" s="336"/>
      <c r="C55" s="336"/>
      <c r="E55" s="274"/>
      <c r="F55" s="2472"/>
      <c r="G55" s="746"/>
    </row>
    <row r="56" spans="1:7" s="322" customFormat="1" ht="43.15" customHeight="1">
      <c r="A56" s="245" t="s">
        <v>4135</v>
      </c>
      <c r="B56" s="760" t="s">
        <v>3746</v>
      </c>
      <c r="C56" s="767"/>
      <c r="D56" s="972" t="s">
        <v>3514</v>
      </c>
      <c r="E56" s="703">
        <v>8</v>
      </c>
      <c r="F56" s="2414"/>
      <c r="G56" s="757">
        <f t="shared" ref="G56" si="17">E56*F56</f>
        <v>0</v>
      </c>
    </row>
    <row r="57" spans="1:7" s="322" customFormat="1" ht="13.15" customHeight="1">
      <c r="A57" s="79"/>
      <c r="B57" s="336"/>
      <c r="C57" s="336"/>
      <c r="E57" s="274"/>
      <c r="F57" s="2472"/>
      <c r="G57" s="746"/>
    </row>
    <row r="58" spans="1:7" s="322" customFormat="1" ht="44.65" customHeight="1">
      <c r="A58" s="245" t="s">
        <v>4136</v>
      </c>
      <c r="B58" s="760" t="s">
        <v>3748</v>
      </c>
      <c r="C58" s="767"/>
      <c r="D58" s="972" t="s">
        <v>1580</v>
      </c>
      <c r="E58" s="703">
        <v>16</v>
      </c>
      <c r="F58" s="2414"/>
      <c r="G58" s="757">
        <f t="shared" ref="G58" si="18">E58*F58</f>
        <v>0</v>
      </c>
    </row>
    <row r="59" spans="1:7" s="322" customFormat="1" ht="13.15" customHeight="1">
      <c r="A59" s="79"/>
      <c r="B59" s="336"/>
      <c r="C59" s="336"/>
      <c r="E59" s="274"/>
      <c r="F59" s="161"/>
      <c r="G59" s="746"/>
    </row>
    <row r="60" spans="1:7" s="769" customFormat="1" ht="60" customHeight="1">
      <c r="A60" s="765" t="s">
        <v>4137</v>
      </c>
      <c r="B60" s="767" t="s">
        <v>3556</v>
      </c>
      <c r="C60" s="767"/>
      <c r="D60" s="766" t="s">
        <v>977</v>
      </c>
      <c r="E60" s="626"/>
      <c r="F60" s="750"/>
      <c r="G60" s="750"/>
    </row>
    <row r="61" spans="1:7" s="769" customFormat="1" ht="153.4" customHeight="1">
      <c r="A61" s="765" t="s">
        <v>4138</v>
      </c>
      <c r="B61" s="767" t="s">
        <v>3558</v>
      </c>
      <c r="C61" s="767"/>
      <c r="D61" s="766" t="s">
        <v>977</v>
      </c>
      <c r="E61" s="626"/>
      <c r="F61" s="750"/>
      <c r="G61" s="750"/>
    </row>
    <row r="62" spans="1:7" s="769" customFormat="1" ht="85.9" customHeight="1">
      <c r="A62" s="765" t="s">
        <v>4139</v>
      </c>
      <c r="B62" s="767" t="s">
        <v>3560</v>
      </c>
      <c r="C62" s="767"/>
      <c r="D62" s="766" t="s">
        <v>977</v>
      </c>
      <c r="E62" s="626"/>
      <c r="F62" s="750"/>
      <c r="G62" s="750"/>
    </row>
    <row r="63" spans="1:7" s="769" customFormat="1" ht="83.65" customHeight="1">
      <c r="A63" s="765" t="s">
        <v>4140</v>
      </c>
      <c r="B63" s="767" t="s">
        <v>3562</v>
      </c>
      <c r="C63" s="767"/>
      <c r="D63" s="766" t="s">
        <v>977</v>
      </c>
      <c r="E63" s="626"/>
      <c r="F63" s="750"/>
      <c r="G63" s="750"/>
    </row>
    <row r="64" spans="1:7" s="322" customFormat="1">
      <c r="A64" s="688"/>
      <c r="B64" s="689"/>
      <c r="C64" s="689"/>
      <c r="E64" s="690"/>
      <c r="F64" s="37"/>
      <c r="G64" s="37"/>
    </row>
    <row r="65" spans="1:7" s="322" customFormat="1" ht="20.65" customHeight="1" thickBot="1">
      <c r="A65" s="691" t="s">
        <v>3965</v>
      </c>
      <c r="B65" s="770" t="str">
        <f>+B7</f>
        <v>Vodovodni priključek (VoPr)</v>
      </c>
      <c r="C65" s="771" t="s">
        <v>2978</v>
      </c>
      <c r="D65" s="771"/>
      <c r="E65" s="772"/>
      <c r="F65" s="773"/>
      <c r="G65" s="774">
        <f>+SUM(G15:G64)</f>
        <v>0</v>
      </c>
    </row>
    <row r="66" spans="1:7" s="322" customFormat="1" ht="13.5" thickTop="1">
      <c r="A66" s="688"/>
      <c r="B66" s="689"/>
      <c r="C66" s="689"/>
      <c r="E66" s="690"/>
      <c r="F66" s="37"/>
      <c r="G66" s="37"/>
    </row>
    <row r="67" spans="1:7" s="322" customFormat="1" ht="13.5" customHeight="1">
      <c r="A67" s="688"/>
      <c r="B67" s="302"/>
      <c r="C67" s="302"/>
      <c r="E67" s="690"/>
      <c r="F67" s="37"/>
      <c r="G67" s="37"/>
    </row>
    <row r="68" spans="1:7" s="322" customFormat="1" ht="26.25" customHeight="1">
      <c r="A68" s="688"/>
      <c r="B68" s="697"/>
      <c r="C68" s="697"/>
      <c r="E68" s="690"/>
      <c r="F68" s="37"/>
      <c r="G68" s="37"/>
    </row>
    <row r="69" spans="1:7" s="700" customFormat="1" ht="26.25" customHeight="1">
      <c r="A69" s="698"/>
      <c r="B69" s="697"/>
      <c r="C69" s="697"/>
      <c r="E69" s="699"/>
      <c r="F69" s="160"/>
      <c r="G69" s="160"/>
    </row>
    <row r="70" spans="1:7" s="322" customFormat="1" ht="18" customHeight="1">
      <c r="A70" s="688"/>
      <c r="B70" s="302"/>
      <c r="C70" s="302"/>
      <c r="E70" s="690"/>
      <c r="F70" s="37"/>
      <c r="G70" s="37"/>
    </row>
    <row r="71" spans="1:7" s="322" customFormat="1" ht="105" customHeight="1">
      <c r="A71" s="688"/>
      <c r="B71" s="336"/>
      <c r="C71" s="336"/>
      <c r="E71" s="690"/>
      <c r="F71" s="37"/>
      <c r="G71" s="37"/>
    </row>
    <row r="72" spans="1:7" s="322" customFormat="1" ht="22.5" customHeight="1">
      <c r="A72" s="688"/>
      <c r="B72" s="336"/>
      <c r="C72" s="336"/>
      <c r="E72" s="690"/>
      <c r="F72" s="37"/>
      <c r="G72" s="37"/>
    </row>
    <row r="73" spans="1:7" s="322" customFormat="1" ht="18" customHeight="1">
      <c r="A73" s="688"/>
      <c r="B73" s="302"/>
      <c r="C73" s="302"/>
      <c r="E73" s="690"/>
      <c r="F73" s="37"/>
      <c r="G73" s="37"/>
    </row>
    <row r="74" spans="1:7" s="322" customFormat="1" ht="23.25" customHeight="1">
      <c r="A74" s="688"/>
      <c r="B74" s="302"/>
      <c r="C74" s="302"/>
      <c r="E74" s="690"/>
      <c r="F74" s="37"/>
      <c r="G74" s="37"/>
    </row>
    <row r="75" spans="1:7" s="322" customFormat="1" ht="23.25" customHeight="1">
      <c r="A75" s="688"/>
      <c r="B75" s="302"/>
      <c r="C75" s="302"/>
      <c r="E75" s="690"/>
      <c r="F75" s="37"/>
      <c r="G75" s="37"/>
    </row>
    <row r="76" spans="1:7" s="322" customFormat="1" ht="32.25" customHeight="1">
      <c r="A76" s="688"/>
      <c r="B76" s="302"/>
      <c r="C76" s="302"/>
      <c r="E76" s="690"/>
      <c r="F76" s="37"/>
      <c r="G76" s="37"/>
    </row>
    <row r="77" spans="1:7" s="322" customFormat="1" ht="93.75" customHeight="1">
      <c r="A77" s="688"/>
      <c r="B77" s="701"/>
      <c r="C77" s="701"/>
      <c r="E77" s="690"/>
      <c r="F77" s="37"/>
      <c r="G77" s="37"/>
    </row>
    <row r="78" spans="1:7" s="322" customFormat="1" ht="67.5" customHeight="1">
      <c r="A78" s="688"/>
      <c r="B78" s="701"/>
      <c r="C78" s="701"/>
      <c r="E78" s="690"/>
      <c r="F78" s="37"/>
      <c r="G78" s="37"/>
    </row>
    <row r="79" spans="1:7" s="322" customFormat="1" ht="38.25" customHeight="1">
      <c r="A79" s="688"/>
      <c r="B79" s="701"/>
      <c r="C79" s="701"/>
      <c r="E79" s="690"/>
      <c r="F79" s="37"/>
      <c r="G79" s="37"/>
    </row>
    <row r="80" spans="1:7" s="322" customFormat="1" ht="54" customHeight="1">
      <c r="A80" s="688"/>
      <c r="B80" s="701"/>
      <c r="C80" s="701"/>
      <c r="E80" s="690"/>
      <c r="F80" s="37"/>
      <c r="G80" s="37"/>
    </row>
    <row r="81" spans="1:11" s="322" customFormat="1" ht="21.75" customHeight="1">
      <c r="A81" s="688"/>
      <c r="B81" s="701"/>
      <c r="C81" s="701"/>
      <c r="E81" s="690"/>
      <c r="F81" s="37"/>
      <c r="G81" s="37"/>
      <c r="K81" s="702"/>
    </row>
    <row r="82" spans="1:11" s="322" customFormat="1" ht="20.25" customHeight="1">
      <c r="A82" s="688"/>
      <c r="B82" s="701"/>
      <c r="C82" s="701"/>
      <c r="E82" s="690"/>
      <c r="F82" s="37"/>
      <c r="G82" s="37"/>
      <c r="K82" s="702"/>
    </row>
    <row r="83" spans="1:11" s="322" customFormat="1" ht="58.5" customHeight="1">
      <c r="A83" s="688"/>
      <c r="B83" s="701"/>
      <c r="C83" s="701"/>
      <c r="E83" s="690"/>
      <c r="F83" s="37"/>
      <c r="G83" s="37"/>
    </row>
    <row r="84" spans="1:11" s="322" customFormat="1" ht="58.5" customHeight="1">
      <c r="A84" s="688"/>
      <c r="B84" s="701"/>
      <c r="C84" s="701"/>
      <c r="E84" s="690"/>
      <c r="F84" s="37"/>
      <c r="G84" s="37"/>
    </row>
    <row r="85" spans="1:11" s="322" customFormat="1" ht="23.25" customHeight="1">
      <c r="A85" s="688"/>
      <c r="B85" s="701"/>
      <c r="C85" s="701"/>
      <c r="E85" s="690"/>
      <c r="F85" s="37"/>
      <c r="G85" s="37"/>
      <c r="K85" s="702"/>
    </row>
    <row r="86" spans="1:11" s="322" customFormat="1" ht="16.5" customHeight="1">
      <c r="A86" s="688"/>
      <c r="B86" s="701"/>
      <c r="C86" s="701"/>
      <c r="E86" s="690"/>
      <c r="F86" s="37"/>
      <c r="G86" s="37"/>
      <c r="K86" s="702"/>
    </row>
    <row r="87" spans="1:11" s="322" customFormat="1" ht="14.25" customHeight="1">
      <c r="A87" s="688"/>
      <c r="B87" s="701"/>
      <c r="C87" s="701"/>
      <c r="E87" s="690"/>
      <c r="F87" s="37"/>
      <c r="G87" s="37"/>
    </row>
    <row r="88" spans="1:11" s="322" customFormat="1" ht="15.75" customHeight="1">
      <c r="A88" s="688"/>
      <c r="B88" s="701"/>
      <c r="C88" s="701"/>
      <c r="E88" s="690"/>
      <c r="F88" s="37"/>
      <c r="G88" s="37"/>
    </row>
    <row r="89" spans="1:11" s="322" customFormat="1" ht="55.5" customHeight="1">
      <c r="A89" s="688"/>
      <c r="B89" s="701"/>
      <c r="C89" s="701"/>
      <c r="E89" s="690"/>
      <c r="F89" s="37"/>
      <c r="G89" s="37"/>
    </row>
    <row r="90" spans="1:11" s="322" customFormat="1" ht="35.25" customHeight="1">
      <c r="A90" s="688"/>
      <c r="B90" s="701"/>
      <c r="C90" s="701"/>
      <c r="E90" s="690"/>
      <c r="F90" s="37"/>
      <c r="G90" s="37"/>
    </row>
    <row r="91" spans="1:11" s="322" customFormat="1">
      <c r="A91" s="688"/>
      <c r="B91" s="701"/>
      <c r="C91" s="701"/>
      <c r="E91" s="690"/>
      <c r="F91" s="37"/>
      <c r="G91" s="37"/>
    </row>
    <row r="92" spans="1:11" s="322" customFormat="1">
      <c r="A92" s="688"/>
      <c r="B92" s="689"/>
      <c r="C92" s="689"/>
      <c r="E92" s="690"/>
      <c r="F92" s="37"/>
      <c r="G92" s="37"/>
    </row>
    <row r="93" spans="1:11" s="322" customFormat="1">
      <c r="A93" s="688"/>
      <c r="B93" s="689"/>
      <c r="C93" s="689"/>
      <c r="E93" s="690"/>
      <c r="F93" s="37"/>
      <c r="G93" s="37"/>
    </row>
    <row r="94" spans="1:11" s="322" customFormat="1">
      <c r="A94" s="688"/>
      <c r="B94" s="689"/>
      <c r="C94" s="689"/>
      <c r="E94" s="690"/>
      <c r="F94" s="37"/>
      <c r="G94" s="37"/>
    </row>
    <row r="95" spans="1:11" s="322" customFormat="1">
      <c r="A95" s="688"/>
      <c r="B95" s="697"/>
      <c r="C95" s="697"/>
      <c r="E95" s="690"/>
      <c r="F95" s="37"/>
      <c r="G95" s="37"/>
    </row>
    <row r="96" spans="1:11" s="700" customFormat="1">
      <c r="A96" s="698"/>
      <c r="B96" s="697"/>
      <c r="C96" s="697"/>
      <c r="E96" s="699"/>
      <c r="F96" s="160"/>
      <c r="G96" s="160"/>
    </row>
    <row r="97" spans="1:7" s="322" customFormat="1">
      <c r="A97" s="688"/>
      <c r="B97" s="697"/>
      <c r="C97" s="697"/>
      <c r="E97" s="690"/>
      <c r="F97" s="37"/>
      <c r="G97" s="37"/>
    </row>
    <row r="98" spans="1:7" s="322" customFormat="1">
      <c r="A98" s="688"/>
      <c r="B98" s="701"/>
      <c r="C98" s="701"/>
      <c r="E98" s="690"/>
      <c r="F98" s="37"/>
      <c r="G98" s="37"/>
    </row>
    <row r="99" spans="1:7" s="322" customFormat="1">
      <c r="A99" s="688"/>
      <c r="B99" s="701"/>
      <c r="C99" s="701"/>
      <c r="E99" s="690"/>
      <c r="F99" s="37"/>
      <c r="G99" s="37"/>
    </row>
    <row r="100" spans="1:7" s="322" customFormat="1">
      <c r="A100" s="688"/>
      <c r="B100" s="701"/>
      <c r="C100" s="701"/>
      <c r="E100" s="690"/>
      <c r="F100" s="37"/>
      <c r="G100" s="37"/>
    </row>
    <row r="101" spans="1:7" s="322" customFormat="1">
      <c r="A101" s="688"/>
      <c r="B101" s="701"/>
      <c r="C101" s="701"/>
      <c r="E101" s="690"/>
      <c r="F101" s="37"/>
      <c r="G101" s="37"/>
    </row>
    <row r="102" spans="1:7" s="322" customFormat="1">
      <c r="A102" s="688"/>
      <c r="B102" s="701"/>
      <c r="C102" s="701"/>
      <c r="E102" s="690"/>
      <c r="F102" s="37"/>
      <c r="G102" s="37"/>
    </row>
    <row r="103" spans="1:7" s="322" customFormat="1">
      <c r="A103" s="688"/>
      <c r="B103" s="701"/>
      <c r="C103" s="701"/>
      <c r="E103" s="690"/>
      <c r="F103" s="37"/>
      <c r="G103" s="37"/>
    </row>
    <row r="104" spans="1:7" s="322" customFormat="1">
      <c r="A104" s="688"/>
      <c r="B104" s="697"/>
      <c r="C104" s="697"/>
      <c r="E104" s="690"/>
      <c r="F104" s="37"/>
      <c r="G104" s="37"/>
    </row>
    <row r="105" spans="1:7" s="322" customFormat="1" ht="155.25" customHeight="1">
      <c r="A105" s="688"/>
      <c r="B105" s="701"/>
      <c r="C105" s="701"/>
      <c r="D105" s="776"/>
      <c r="E105" s="690"/>
      <c r="F105" s="37"/>
      <c r="G105" s="37"/>
    </row>
    <row r="106" spans="1:7" s="322" customFormat="1">
      <c r="A106" s="688"/>
      <c r="B106" s="641"/>
      <c r="C106" s="641"/>
      <c r="E106" s="690"/>
      <c r="F106" s="37"/>
      <c r="G106" s="37"/>
    </row>
    <row r="107" spans="1:7" s="322" customFormat="1">
      <c r="A107" s="688"/>
      <c r="B107" s="641"/>
      <c r="C107" s="641"/>
      <c r="E107" s="690"/>
      <c r="F107" s="37"/>
      <c r="G107" s="37"/>
    </row>
    <row r="108" spans="1:7" s="322" customFormat="1">
      <c r="A108" s="688"/>
      <c r="B108" s="641"/>
      <c r="C108" s="641"/>
      <c r="E108" s="690"/>
      <c r="F108" s="37"/>
      <c r="G108" s="37"/>
    </row>
    <row r="109" spans="1:7" s="322" customFormat="1">
      <c r="A109" s="688"/>
      <c r="B109" s="641"/>
      <c r="C109" s="641"/>
      <c r="E109" s="690"/>
      <c r="F109" s="37"/>
      <c r="G109" s="37"/>
    </row>
    <row r="110" spans="1:7" s="322" customFormat="1">
      <c r="A110" s="688"/>
      <c r="B110" s="641"/>
      <c r="C110" s="641"/>
      <c r="E110" s="690"/>
      <c r="F110" s="37"/>
      <c r="G110" s="37"/>
    </row>
    <row r="111" spans="1:7" s="322" customFormat="1">
      <c r="A111" s="688"/>
      <c r="B111" s="641"/>
      <c r="C111" s="641"/>
      <c r="D111" s="689"/>
      <c r="E111" s="703"/>
      <c r="F111" s="37"/>
      <c r="G111" s="37"/>
    </row>
    <row r="112" spans="1:7" s="322" customFormat="1">
      <c r="A112" s="688"/>
      <c r="B112" s="701"/>
      <c r="C112" s="701"/>
      <c r="E112" s="690"/>
      <c r="F112" s="636"/>
      <c r="G112" s="37"/>
    </row>
    <row r="113" spans="1:10" s="322" customFormat="1" ht="96.75" customHeight="1">
      <c r="A113" s="688"/>
      <c r="B113" s="701"/>
      <c r="C113" s="701"/>
      <c r="E113" s="690"/>
      <c r="F113" s="37"/>
      <c r="G113" s="37"/>
    </row>
    <row r="114" spans="1:10" s="322" customFormat="1" ht="119.25" customHeight="1">
      <c r="A114" s="688"/>
      <c r="B114" s="701"/>
      <c r="C114" s="701"/>
      <c r="E114" s="690"/>
      <c r="F114" s="37"/>
      <c r="G114" s="37"/>
    </row>
    <row r="115" spans="1:10" s="322" customFormat="1" ht="42" customHeight="1">
      <c r="A115" s="688"/>
      <c r="B115" s="701"/>
      <c r="C115" s="701"/>
      <c r="E115" s="690"/>
      <c r="F115" s="37"/>
      <c r="G115" s="37"/>
    </row>
    <row r="116" spans="1:10" s="322" customFormat="1" ht="79.5" customHeight="1">
      <c r="A116" s="688"/>
      <c r="B116" s="701"/>
      <c r="C116" s="701"/>
      <c r="E116" s="690"/>
      <c r="F116" s="37"/>
      <c r="G116" s="37"/>
    </row>
    <row r="117" spans="1:10" s="322" customFormat="1" ht="48" customHeight="1">
      <c r="A117" s="688"/>
      <c r="B117" s="302"/>
      <c r="C117" s="302"/>
      <c r="E117" s="690"/>
      <c r="F117" s="37"/>
      <c r="G117" s="37"/>
    </row>
    <row r="118" spans="1:10" s="322" customFormat="1" ht="22.5" customHeight="1">
      <c r="A118" s="688"/>
      <c r="B118" s="689"/>
      <c r="C118" s="689"/>
      <c r="D118" s="689"/>
      <c r="E118" s="703"/>
      <c r="F118" s="37"/>
      <c r="G118" s="37"/>
    </row>
    <row r="119" spans="1:10" s="322" customFormat="1" ht="48" customHeight="1">
      <c r="A119" s="688"/>
      <c r="B119" s="302"/>
      <c r="C119" s="302"/>
      <c r="E119" s="690"/>
      <c r="F119" s="37"/>
      <c r="G119" s="37"/>
    </row>
    <row r="120" spans="1:10" s="322" customFormat="1" ht="63" customHeight="1">
      <c r="A120" s="688"/>
      <c r="B120" s="336"/>
      <c r="C120" s="336"/>
      <c r="E120" s="690"/>
      <c r="F120" s="37"/>
      <c r="G120" s="37"/>
    </row>
    <row r="121" spans="1:10" s="322" customFormat="1" ht="59.25" customHeight="1">
      <c r="A121" s="688"/>
      <c r="B121" s="336"/>
      <c r="C121" s="336"/>
      <c r="E121" s="690"/>
      <c r="F121" s="37"/>
      <c r="G121" s="37"/>
    </row>
    <row r="122" spans="1:10" s="322" customFormat="1" ht="137.25" customHeight="1">
      <c r="A122" s="688"/>
      <c r="B122" s="701"/>
      <c r="C122" s="701"/>
      <c r="E122" s="690"/>
      <c r="F122" s="745"/>
      <c r="G122" s="745"/>
    </row>
    <row r="123" spans="1:10" s="322" customFormat="1" ht="24.75" customHeight="1">
      <c r="A123" s="688"/>
      <c r="B123" s="701"/>
      <c r="C123" s="701"/>
      <c r="D123" s="689"/>
      <c r="E123" s="703"/>
      <c r="F123" s="745"/>
      <c r="G123" s="745"/>
      <c r="J123" s="702"/>
    </row>
    <row r="124" spans="1:10" s="322" customFormat="1" ht="156.75" customHeight="1">
      <c r="A124" s="688"/>
      <c r="B124" s="706"/>
      <c r="C124" s="706"/>
      <c r="E124" s="690"/>
      <c r="F124" s="745"/>
      <c r="G124" s="745"/>
    </row>
    <row r="125" spans="1:10" s="322" customFormat="1">
      <c r="A125" s="688"/>
      <c r="B125" s="707"/>
      <c r="C125" s="707"/>
      <c r="E125" s="690"/>
      <c r="F125" s="745"/>
      <c r="G125" s="745"/>
    </row>
    <row r="126" spans="1:10" s="322" customFormat="1">
      <c r="A126" s="688"/>
      <c r="B126" s="707"/>
      <c r="C126" s="707"/>
      <c r="E126" s="690"/>
      <c r="F126" s="745"/>
      <c r="G126" s="745"/>
    </row>
    <row r="127" spans="1:10" s="322" customFormat="1">
      <c r="A127" s="688"/>
      <c r="B127" s="707"/>
      <c r="C127" s="707"/>
      <c r="E127" s="690"/>
      <c r="F127" s="745"/>
      <c r="G127" s="745"/>
    </row>
    <row r="128" spans="1:10" s="322" customFormat="1">
      <c r="A128" s="688"/>
      <c r="B128" s="707"/>
      <c r="C128" s="707"/>
      <c r="E128" s="690"/>
      <c r="F128" s="745"/>
      <c r="G128" s="745"/>
    </row>
    <row r="129" spans="1:7" s="322" customFormat="1" ht="24" customHeight="1">
      <c r="A129" s="688"/>
      <c r="B129" s="707"/>
      <c r="C129" s="707"/>
      <c r="D129" s="689"/>
      <c r="E129" s="703"/>
      <c r="F129" s="745"/>
      <c r="G129" s="745"/>
    </row>
    <row r="130" spans="1:7" s="322" customFormat="1" ht="29.25" customHeight="1">
      <c r="A130" s="688"/>
      <c r="B130" s="707"/>
      <c r="C130" s="707"/>
      <c r="E130" s="690"/>
      <c r="F130" s="745"/>
      <c r="G130" s="745"/>
    </row>
    <row r="131" spans="1:7" s="322" customFormat="1" ht="102" customHeight="1">
      <c r="A131" s="688"/>
      <c r="B131" s="701"/>
      <c r="C131" s="701"/>
      <c r="E131" s="690"/>
      <c r="F131" s="745"/>
      <c r="G131" s="745"/>
    </row>
    <row r="132" spans="1:7" s="322" customFormat="1">
      <c r="A132" s="688"/>
      <c r="B132" s="707"/>
      <c r="C132" s="707"/>
      <c r="E132" s="690"/>
      <c r="F132" s="745"/>
      <c r="G132" s="745"/>
    </row>
    <row r="133" spans="1:7" s="322" customFormat="1">
      <c r="A133" s="688"/>
      <c r="B133" s="707"/>
      <c r="C133" s="707"/>
      <c r="E133" s="690"/>
      <c r="F133" s="745"/>
      <c r="G133" s="745"/>
    </row>
    <row r="134" spans="1:7" s="322" customFormat="1">
      <c r="A134" s="688"/>
      <c r="B134" s="707"/>
      <c r="C134" s="707"/>
      <c r="E134" s="690"/>
      <c r="F134" s="745"/>
      <c r="G134" s="745"/>
    </row>
    <row r="135" spans="1:7" s="322" customFormat="1">
      <c r="A135" s="688"/>
      <c r="B135" s="707"/>
      <c r="C135" s="707"/>
      <c r="E135" s="690"/>
      <c r="F135" s="745"/>
      <c r="G135" s="745"/>
    </row>
    <row r="136" spans="1:7" s="322" customFormat="1" ht="24.75" customHeight="1">
      <c r="A136" s="688"/>
      <c r="B136" s="707"/>
      <c r="C136" s="707"/>
      <c r="D136" s="689"/>
      <c r="E136" s="703"/>
      <c r="F136" s="745"/>
      <c r="G136" s="745"/>
    </row>
    <row r="137" spans="1:7" s="322" customFormat="1" ht="55.5" customHeight="1">
      <c r="A137" s="688"/>
      <c r="B137" s="701"/>
      <c r="C137" s="701"/>
      <c r="E137" s="690"/>
      <c r="F137" s="745"/>
      <c r="G137" s="745"/>
    </row>
    <row r="138" spans="1:7" s="322" customFormat="1" ht="28.5" customHeight="1">
      <c r="A138" s="688"/>
      <c r="B138" s="701"/>
      <c r="C138" s="701"/>
      <c r="E138" s="690"/>
      <c r="F138" s="745"/>
      <c r="G138" s="745"/>
    </row>
    <row r="139" spans="1:7" s="322" customFormat="1" ht="43.5" customHeight="1">
      <c r="A139" s="688"/>
      <c r="B139" s="701"/>
      <c r="C139" s="701"/>
      <c r="D139" s="272"/>
      <c r="E139" s="690"/>
      <c r="F139" s="745"/>
      <c r="G139" s="745"/>
    </row>
    <row r="140" spans="1:7" s="322" customFormat="1">
      <c r="A140" s="688"/>
      <c r="B140" s="689"/>
      <c r="C140" s="689"/>
      <c r="E140" s="690"/>
      <c r="F140" s="745"/>
      <c r="G140" s="745"/>
    </row>
    <row r="141" spans="1:7" s="322" customFormat="1">
      <c r="A141" s="688"/>
      <c r="B141" s="302"/>
      <c r="C141" s="302"/>
      <c r="E141" s="690"/>
      <c r="F141" s="745"/>
      <c r="G141" s="745"/>
    </row>
    <row r="142" spans="1:7" s="322" customFormat="1">
      <c r="A142" s="688"/>
      <c r="B142" s="302"/>
      <c r="C142" s="302"/>
      <c r="E142" s="690"/>
      <c r="F142" s="745"/>
      <c r="G142" s="745"/>
    </row>
    <row r="143" spans="1:7" s="700" customFormat="1">
      <c r="A143" s="708"/>
      <c r="B143" s="697"/>
      <c r="C143" s="697"/>
      <c r="E143" s="699"/>
      <c r="F143" s="956"/>
      <c r="G143" s="956"/>
    </row>
    <row r="144" spans="1:7" s="322" customFormat="1">
      <c r="A144" s="688"/>
      <c r="B144" s="697"/>
      <c r="C144" s="697"/>
      <c r="E144" s="690"/>
      <c r="F144" s="745"/>
      <c r="G144" s="745"/>
    </row>
    <row r="145" spans="1:7" s="322" customFormat="1" ht="68.25" customHeight="1">
      <c r="A145" s="688"/>
      <c r="B145" s="701"/>
      <c r="C145" s="701"/>
      <c r="E145" s="690"/>
      <c r="F145" s="745"/>
      <c r="G145" s="745"/>
    </row>
    <row r="146" spans="1:7" s="322" customFormat="1" ht="21" customHeight="1">
      <c r="A146" s="688"/>
      <c r="B146" s="710"/>
      <c r="C146" s="710"/>
      <c r="E146" s="690"/>
      <c r="F146" s="745"/>
      <c r="G146" s="745"/>
    </row>
    <row r="147" spans="1:7" s="322" customFormat="1">
      <c r="A147" s="688"/>
      <c r="B147" s="710"/>
      <c r="C147" s="710"/>
      <c r="E147" s="690"/>
      <c r="F147" s="745"/>
      <c r="G147" s="745"/>
    </row>
    <row r="148" spans="1:7" s="322" customFormat="1">
      <c r="A148" s="688"/>
      <c r="B148" s="710"/>
      <c r="C148" s="710"/>
      <c r="E148" s="690"/>
      <c r="F148" s="745"/>
      <c r="G148" s="745"/>
    </row>
    <row r="149" spans="1:7" s="322" customFormat="1">
      <c r="A149" s="688"/>
      <c r="B149" s="710"/>
      <c r="C149" s="710"/>
      <c r="E149" s="690"/>
      <c r="F149" s="745"/>
      <c r="G149" s="745"/>
    </row>
    <row r="150" spans="1:7" s="322" customFormat="1">
      <c r="A150" s="688"/>
      <c r="B150" s="710"/>
      <c r="C150" s="710"/>
      <c r="E150" s="690"/>
      <c r="F150" s="745"/>
      <c r="G150" s="745"/>
    </row>
    <row r="151" spans="1:7" s="322" customFormat="1">
      <c r="A151" s="688"/>
      <c r="B151" s="710"/>
      <c r="C151" s="710"/>
      <c r="E151" s="690"/>
      <c r="F151" s="745"/>
      <c r="G151" s="745"/>
    </row>
    <row r="152" spans="1:7" s="322" customFormat="1">
      <c r="A152" s="688"/>
      <c r="B152" s="710"/>
      <c r="C152" s="710"/>
      <c r="E152" s="690"/>
      <c r="F152" s="745"/>
      <c r="G152" s="745"/>
    </row>
    <row r="153" spans="1:7" s="322" customFormat="1">
      <c r="A153" s="688"/>
      <c r="B153" s="710"/>
      <c r="C153" s="710"/>
      <c r="E153" s="690"/>
      <c r="F153" s="745"/>
      <c r="G153" s="745"/>
    </row>
    <row r="154" spans="1:7" s="322" customFormat="1" ht="21" customHeight="1">
      <c r="A154" s="688"/>
      <c r="B154" s="710"/>
      <c r="C154" s="710"/>
      <c r="E154" s="690"/>
      <c r="F154" s="745"/>
      <c r="G154" s="745"/>
    </row>
    <row r="155" spans="1:7" s="322" customFormat="1">
      <c r="A155" s="688"/>
      <c r="B155" s="710"/>
      <c r="C155" s="710"/>
      <c r="E155" s="690"/>
      <c r="F155" s="745"/>
      <c r="G155" s="745"/>
    </row>
    <row r="156" spans="1:7" s="322" customFormat="1">
      <c r="A156" s="688"/>
      <c r="B156" s="710"/>
      <c r="C156" s="710"/>
      <c r="E156" s="690"/>
      <c r="F156" s="745"/>
      <c r="G156" s="745"/>
    </row>
    <row r="157" spans="1:7" s="322" customFormat="1">
      <c r="A157" s="688"/>
      <c r="B157" s="710"/>
      <c r="C157" s="710"/>
      <c r="E157" s="690"/>
      <c r="F157" s="745"/>
      <c r="G157" s="745"/>
    </row>
    <row r="158" spans="1:7" s="322" customFormat="1">
      <c r="A158" s="688"/>
      <c r="B158" s="710"/>
      <c r="C158" s="710"/>
      <c r="E158" s="690"/>
      <c r="F158" s="745"/>
      <c r="G158" s="745"/>
    </row>
    <row r="159" spans="1:7" s="322" customFormat="1">
      <c r="A159" s="688"/>
      <c r="B159" s="710"/>
      <c r="C159" s="710"/>
      <c r="E159" s="690"/>
      <c r="F159" s="745"/>
      <c r="G159" s="745"/>
    </row>
    <row r="160" spans="1:7" s="322" customFormat="1">
      <c r="A160" s="688"/>
      <c r="B160" s="710"/>
      <c r="C160" s="710"/>
      <c r="E160" s="690"/>
      <c r="F160" s="745"/>
      <c r="G160" s="745"/>
    </row>
    <row r="161" spans="1:7" s="322" customFormat="1" ht="21" customHeight="1">
      <c r="A161" s="688"/>
      <c r="B161" s="710"/>
      <c r="C161" s="710"/>
      <c r="E161" s="690"/>
      <c r="F161" s="745"/>
      <c r="G161" s="745"/>
    </row>
    <row r="162" spans="1:7" s="322" customFormat="1">
      <c r="A162" s="688"/>
      <c r="B162" s="710"/>
      <c r="C162" s="710"/>
      <c r="E162" s="690"/>
      <c r="F162" s="745"/>
      <c r="G162" s="745"/>
    </row>
    <row r="163" spans="1:7" s="322" customFormat="1">
      <c r="A163" s="688"/>
      <c r="B163" s="710"/>
      <c r="C163" s="710"/>
      <c r="E163" s="690"/>
      <c r="F163" s="745"/>
      <c r="G163" s="745"/>
    </row>
    <row r="164" spans="1:7" s="322" customFormat="1">
      <c r="A164" s="688"/>
      <c r="B164" s="710"/>
      <c r="C164" s="710"/>
      <c r="E164" s="690"/>
      <c r="F164" s="745"/>
      <c r="G164" s="745"/>
    </row>
    <row r="165" spans="1:7" s="322" customFormat="1">
      <c r="A165" s="688"/>
      <c r="B165" s="710"/>
      <c r="C165" s="710"/>
      <c r="E165" s="690"/>
      <c r="F165" s="745"/>
      <c r="G165" s="745"/>
    </row>
    <row r="166" spans="1:7" s="322" customFormat="1">
      <c r="A166" s="688"/>
      <c r="B166" s="710"/>
      <c r="C166" s="710"/>
      <c r="E166" s="690"/>
      <c r="F166" s="745"/>
      <c r="G166" s="745"/>
    </row>
    <row r="167" spans="1:7" s="322" customFormat="1" ht="68.25" customHeight="1">
      <c r="A167" s="688"/>
      <c r="B167" s="710"/>
      <c r="C167" s="710"/>
      <c r="E167" s="690"/>
      <c r="F167" s="745"/>
      <c r="G167" s="745"/>
    </row>
    <row r="168" spans="1:7" s="322" customFormat="1" ht="21" customHeight="1">
      <c r="A168" s="688"/>
      <c r="B168" s="710"/>
      <c r="C168" s="710"/>
      <c r="E168" s="690"/>
      <c r="F168" s="745"/>
      <c r="G168" s="745"/>
    </row>
    <row r="169" spans="1:7" s="322" customFormat="1">
      <c r="A169" s="688"/>
      <c r="B169" s="701"/>
      <c r="C169" s="701"/>
      <c r="E169" s="690"/>
      <c r="F169" s="745"/>
      <c r="G169" s="745"/>
    </row>
    <row r="170" spans="1:7" s="322" customFormat="1">
      <c r="A170" s="688"/>
      <c r="B170" s="701"/>
      <c r="C170" s="701"/>
      <c r="E170" s="690"/>
      <c r="F170" s="745"/>
      <c r="G170" s="745"/>
    </row>
    <row r="171" spans="1:7" s="322" customFormat="1">
      <c r="A171" s="688"/>
      <c r="B171" s="710"/>
      <c r="C171" s="710"/>
      <c r="E171" s="690"/>
      <c r="F171" s="745"/>
      <c r="G171" s="745"/>
    </row>
    <row r="172" spans="1:7" s="322" customFormat="1">
      <c r="A172" s="688"/>
      <c r="B172" s="710"/>
      <c r="C172" s="710"/>
      <c r="E172" s="690"/>
      <c r="F172" s="745"/>
      <c r="G172" s="745"/>
    </row>
    <row r="173" spans="1:7" s="322" customFormat="1">
      <c r="A173" s="688"/>
      <c r="B173" s="710"/>
      <c r="C173" s="710"/>
      <c r="E173" s="690"/>
      <c r="F173" s="745"/>
      <c r="G173" s="745"/>
    </row>
    <row r="174" spans="1:7" s="322" customFormat="1">
      <c r="A174" s="688"/>
      <c r="B174" s="710"/>
      <c r="C174" s="710"/>
      <c r="E174" s="690"/>
      <c r="F174" s="745"/>
      <c r="G174" s="745"/>
    </row>
    <row r="175" spans="1:7" s="322" customFormat="1" ht="30.75" customHeight="1">
      <c r="A175" s="688"/>
      <c r="B175" s="701"/>
      <c r="C175" s="701"/>
      <c r="E175" s="690"/>
      <c r="F175" s="745"/>
      <c r="G175" s="745"/>
    </row>
    <row r="176" spans="1:7" s="322" customFormat="1" ht="81" customHeight="1">
      <c r="A176" s="688"/>
      <c r="B176" s="701"/>
      <c r="C176" s="701"/>
      <c r="E176" s="690"/>
      <c r="F176" s="745"/>
      <c r="G176" s="745"/>
    </row>
    <row r="177" spans="1:7" s="322" customFormat="1" ht="30.75" customHeight="1">
      <c r="A177" s="688"/>
      <c r="B177" s="701"/>
      <c r="C177" s="701"/>
      <c r="E177" s="690"/>
      <c r="F177" s="745"/>
      <c r="G177" s="745"/>
    </row>
    <row r="178" spans="1:7" s="322" customFormat="1" ht="30.75" customHeight="1">
      <c r="A178" s="688"/>
      <c r="B178" s="701"/>
      <c r="C178" s="701"/>
      <c r="E178" s="690"/>
      <c r="F178" s="745"/>
      <c r="G178" s="745"/>
    </row>
    <row r="179" spans="1:7" s="322" customFormat="1" ht="67.5" customHeight="1">
      <c r="A179" s="688"/>
      <c r="B179" s="701"/>
      <c r="C179" s="701"/>
      <c r="E179" s="690"/>
      <c r="F179" s="745"/>
      <c r="G179" s="745"/>
    </row>
    <row r="180" spans="1:7" s="322" customFormat="1" ht="30.75" customHeight="1">
      <c r="A180" s="688"/>
      <c r="B180" s="701"/>
      <c r="C180" s="701"/>
      <c r="E180" s="690"/>
      <c r="F180" s="745"/>
      <c r="G180" s="745"/>
    </row>
    <row r="181" spans="1:7" s="322" customFormat="1" ht="92.25" customHeight="1">
      <c r="A181" s="688"/>
      <c r="B181" s="701"/>
      <c r="C181" s="701"/>
      <c r="E181" s="690"/>
      <c r="F181" s="745"/>
      <c r="G181" s="745"/>
    </row>
    <row r="182" spans="1:7" s="322" customFormat="1">
      <c r="A182" s="688"/>
      <c r="B182" s="689"/>
      <c r="C182" s="689"/>
      <c r="E182" s="690"/>
      <c r="F182" s="745"/>
      <c r="G182" s="745"/>
    </row>
    <row r="183" spans="1:7" s="322" customFormat="1">
      <c r="A183" s="688"/>
      <c r="B183" s="689"/>
      <c r="C183" s="689"/>
      <c r="E183" s="690"/>
      <c r="F183" s="745"/>
      <c r="G183" s="745"/>
    </row>
    <row r="184" spans="1:7" s="322" customFormat="1">
      <c r="A184" s="688"/>
      <c r="B184" s="689"/>
      <c r="C184" s="689"/>
      <c r="E184" s="690"/>
      <c r="F184" s="745"/>
      <c r="G184" s="745"/>
    </row>
    <row r="185" spans="1:7" s="322" customFormat="1">
      <c r="A185" s="688"/>
      <c r="B185" s="689"/>
      <c r="C185" s="689"/>
      <c r="E185" s="690"/>
      <c r="F185" s="745"/>
      <c r="G185" s="745"/>
    </row>
    <row r="186" spans="1:7" s="322" customFormat="1">
      <c r="A186" s="688"/>
      <c r="B186" s="689"/>
      <c r="C186" s="689"/>
      <c r="E186" s="690"/>
      <c r="F186" s="627"/>
      <c r="G186" s="745"/>
    </row>
    <row r="187" spans="1:7" s="322" customFormat="1" ht="68.25" customHeight="1">
      <c r="A187" s="688"/>
      <c r="B187" s="701"/>
      <c r="C187" s="701"/>
      <c r="E187" s="690"/>
      <c r="F187" s="745"/>
      <c r="G187" s="745"/>
    </row>
    <row r="188" spans="1:7" s="322" customFormat="1" ht="21.75" customHeight="1">
      <c r="A188" s="688"/>
      <c r="B188" s="689"/>
      <c r="C188" s="689"/>
      <c r="D188" s="689"/>
      <c r="E188" s="703"/>
      <c r="F188" s="745"/>
      <c r="G188" s="745"/>
    </row>
    <row r="189" spans="1:7" s="322" customFormat="1" ht="30.75" customHeight="1">
      <c r="A189" s="688"/>
      <c r="B189" s="701"/>
      <c r="C189" s="701"/>
      <c r="E189" s="690"/>
      <c r="F189" s="745"/>
      <c r="G189" s="745"/>
    </row>
    <row r="190" spans="1:7" s="322" customFormat="1" ht="70.5" customHeight="1">
      <c r="A190" s="688"/>
      <c r="B190" s="701"/>
      <c r="C190" s="701"/>
      <c r="E190" s="690"/>
      <c r="F190" s="745"/>
      <c r="G190" s="745"/>
    </row>
    <row r="191" spans="1:7" s="322" customFormat="1" ht="31.5" customHeight="1">
      <c r="A191" s="688"/>
      <c r="B191" s="701"/>
      <c r="C191" s="701"/>
      <c r="E191" s="690"/>
      <c r="F191" s="745"/>
      <c r="G191" s="745"/>
    </row>
    <row r="192" spans="1:7" s="322" customFormat="1" ht="14.25" customHeight="1">
      <c r="A192" s="688"/>
      <c r="B192" s="689"/>
      <c r="C192" s="689"/>
      <c r="E192" s="690"/>
      <c r="F192" s="745"/>
      <c r="G192" s="745"/>
    </row>
    <row r="193" spans="1:7" s="322" customFormat="1">
      <c r="A193" s="688"/>
      <c r="B193" s="302"/>
      <c r="C193" s="302"/>
      <c r="E193" s="690"/>
      <c r="F193" s="745"/>
      <c r="G193" s="745"/>
    </row>
    <row r="194" spans="1:7" s="322" customFormat="1">
      <c r="A194" s="688"/>
      <c r="B194" s="302"/>
      <c r="C194" s="302"/>
      <c r="E194" s="690"/>
      <c r="F194" s="745"/>
      <c r="G194" s="745"/>
    </row>
    <row r="195" spans="1:7" s="322" customFormat="1">
      <c r="A195" s="688"/>
      <c r="B195" s="302"/>
      <c r="C195" s="302"/>
      <c r="E195" s="690"/>
      <c r="F195" s="745"/>
      <c r="G195" s="745"/>
    </row>
    <row r="196" spans="1:7" s="700" customFormat="1">
      <c r="A196" s="708"/>
      <c r="B196" s="697"/>
      <c r="C196" s="697"/>
      <c r="E196" s="699"/>
      <c r="F196" s="956"/>
      <c r="G196" s="956"/>
    </row>
    <row r="197" spans="1:7" s="700" customFormat="1">
      <c r="A197" s="708"/>
      <c r="B197" s="697"/>
      <c r="C197" s="697"/>
      <c r="E197" s="699"/>
      <c r="F197" s="956"/>
      <c r="G197" s="956"/>
    </row>
    <row r="198" spans="1:7" s="700" customFormat="1">
      <c r="A198" s="708"/>
      <c r="B198" s="697"/>
      <c r="C198" s="697"/>
      <c r="E198" s="699"/>
      <c r="F198" s="956"/>
      <c r="G198" s="956"/>
    </row>
    <row r="199" spans="1:7" s="700" customFormat="1">
      <c r="A199" s="688"/>
      <c r="B199" s="336"/>
      <c r="C199" s="336"/>
      <c r="D199" s="322"/>
      <c r="E199" s="690"/>
      <c r="F199" s="745"/>
      <c r="G199" s="745"/>
    </row>
    <row r="200" spans="1:7" s="700" customFormat="1">
      <c r="A200" s="708"/>
      <c r="B200" s="701"/>
      <c r="C200" s="701"/>
      <c r="D200" s="322"/>
      <c r="E200" s="690"/>
      <c r="F200" s="745"/>
      <c r="G200" s="745"/>
    </row>
    <row r="201" spans="1:7" s="700" customFormat="1" ht="83.25" customHeight="1">
      <c r="A201" s="708"/>
      <c r="B201" s="701"/>
      <c r="C201" s="701"/>
      <c r="D201" s="322"/>
      <c r="E201" s="690"/>
      <c r="F201" s="745"/>
      <c r="G201" s="745"/>
    </row>
    <row r="202" spans="1:7" s="700" customFormat="1">
      <c r="A202" s="708"/>
      <c r="B202" s="701"/>
      <c r="C202" s="701"/>
      <c r="D202" s="322"/>
      <c r="E202" s="690"/>
      <c r="F202" s="745"/>
      <c r="G202" s="745"/>
    </row>
    <row r="203" spans="1:7" s="700" customFormat="1">
      <c r="A203" s="708"/>
      <c r="B203" s="701"/>
      <c r="C203" s="701"/>
      <c r="D203" s="322"/>
      <c r="E203" s="690"/>
      <c r="F203" s="745"/>
      <c r="G203" s="745"/>
    </row>
    <row r="204" spans="1:7" s="700" customFormat="1" ht="32.25" customHeight="1">
      <c r="A204" s="708"/>
      <c r="B204" s="336"/>
      <c r="C204" s="336"/>
      <c r="D204" s="322"/>
      <c r="E204" s="690"/>
      <c r="F204" s="745"/>
      <c r="G204" s="745"/>
    </row>
    <row r="205" spans="1:7" s="700" customFormat="1">
      <c r="A205" s="708"/>
      <c r="B205" s="336"/>
      <c r="C205" s="336"/>
      <c r="D205" s="322"/>
      <c r="E205" s="690"/>
      <c r="F205" s="745"/>
      <c r="G205" s="745"/>
    </row>
    <row r="206" spans="1:7" s="700" customFormat="1">
      <c r="A206" s="708"/>
      <c r="B206" s="701"/>
      <c r="C206" s="701"/>
      <c r="D206" s="322"/>
      <c r="E206" s="690"/>
      <c r="F206" s="745"/>
      <c r="G206" s="745"/>
    </row>
    <row r="207" spans="1:7" s="700" customFormat="1" ht="12" customHeight="1">
      <c r="A207" s="708"/>
      <c r="B207" s="701"/>
      <c r="C207" s="701"/>
      <c r="D207" s="322"/>
      <c r="E207" s="690"/>
      <c r="F207" s="745"/>
      <c r="G207" s="745"/>
    </row>
    <row r="208" spans="1:7" s="700" customFormat="1" ht="12" customHeight="1">
      <c r="A208" s="708"/>
      <c r="B208" s="701"/>
      <c r="C208" s="701"/>
      <c r="D208" s="322"/>
      <c r="E208" s="690"/>
      <c r="F208" s="745"/>
      <c r="G208" s="745"/>
    </row>
    <row r="209" spans="1:7" s="700" customFormat="1" ht="105" customHeight="1">
      <c r="A209" s="688"/>
      <c r="B209" s="336"/>
      <c r="C209" s="336"/>
      <c r="D209" s="322"/>
      <c r="E209" s="690"/>
      <c r="F209" s="745"/>
      <c r="G209" s="745"/>
    </row>
    <row r="210" spans="1:7" s="322" customFormat="1">
      <c r="A210" s="688"/>
      <c r="B210" s="701"/>
      <c r="C210" s="701"/>
      <c r="E210" s="690"/>
      <c r="F210" s="745"/>
      <c r="G210" s="745"/>
    </row>
    <row r="211" spans="1:7" s="322" customFormat="1">
      <c r="A211" s="688"/>
      <c r="B211" s="701"/>
      <c r="C211" s="701"/>
      <c r="E211" s="690"/>
      <c r="F211" s="745"/>
      <c r="G211" s="745"/>
    </row>
    <row r="212" spans="1:7" s="322" customFormat="1">
      <c r="A212" s="688"/>
      <c r="B212" s="701"/>
      <c r="C212" s="701"/>
      <c r="E212" s="690"/>
      <c r="F212" s="745"/>
      <c r="G212" s="745"/>
    </row>
    <row r="213" spans="1:7" s="322" customFormat="1" ht="51.75" customHeight="1">
      <c r="A213" s="688"/>
      <c r="B213" s="707"/>
      <c r="C213" s="707"/>
      <c r="E213" s="690"/>
      <c r="F213" s="745"/>
      <c r="G213" s="745"/>
    </row>
    <row r="214" spans="1:7" s="322" customFormat="1" ht="51.75" customHeight="1">
      <c r="A214" s="688"/>
      <c r="B214" s="707"/>
      <c r="C214" s="707"/>
      <c r="E214" s="690"/>
      <c r="F214" s="745"/>
      <c r="G214" s="745"/>
    </row>
    <row r="215" spans="1:7" s="322" customFormat="1" ht="18.75" customHeight="1">
      <c r="A215" s="688"/>
      <c r="B215" s="707"/>
      <c r="C215" s="707"/>
      <c r="E215" s="690"/>
      <c r="F215" s="745"/>
      <c r="G215" s="745"/>
    </row>
    <row r="216" spans="1:7" s="322" customFormat="1" ht="34.5" customHeight="1">
      <c r="A216" s="688"/>
      <c r="B216" s="707"/>
      <c r="C216" s="707"/>
      <c r="E216" s="690"/>
      <c r="F216" s="745"/>
      <c r="G216" s="745"/>
    </row>
    <row r="217" spans="1:7" s="322" customFormat="1" ht="45" customHeight="1">
      <c r="A217" s="688"/>
      <c r="B217" s="707"/>
      <c r="C217" s="707"/>
      <c r="E217" s="690"/>
      <c r="F217" s="745"/>
      <c r="G217" s="745"/>
    </row>
    <row r="218" spans="1:7" s="322" customFormat="1" ht="75.75" customHeight="1">
      <c r="A218" s="688"/>
      <c r="B218" s="707"/>
      <c r="C218" s="707"/>
      <c r="E218" s="690"/>
      <c r="F218" s="745"/>
      <c r="G218" s="745"/>
    </row>
    <row r="219" spans="1:7" s="322" customFormat="1" ht="84" customHeight="1">
      <c r="A219" s="688"/>
      <c r="B219" s="707"/>
      <c r="C219" s="707"/>
      <c r="E219" s="690"/>
      <c r="F219" s="745"/>
      <c r="G219" s="745"/>
    </row>
    <row r="220" spans="1:7" s="322" customFormat="1" ht="66.75" customHeight="1">
      <c r="A220" s="688"/>
      <c r="B220" s="707"/>
      <c r="C220" s="707"/>
      <c r="E220" s="690"/>
      <c r="F220" s="745"/>
      <c r="G220" s="745"/>
    </row>
    <row r="221" spans="1:7" s="322" customFormat="1" ht="92.25" customHeight="1">
      <c r="A221" s="688"/>
      <c r="B221" s="707"/>
      <c r="C221" s="707"/>
      <c r="E221" s="690"/>
      <c r="F221" s="745"/>
      <c r="G221" s="745"/>
    </row>
    <row r="222" spans="1:7" s="322" customFormat="1" ht="23.25" customHeight="1">
      <c r="A222" s="688"/>
      <c r="B222" s="707"/>
      <c r="C222" s="707"/>
      <c r="E222" s="690"/>
      <c r="F222" s="745"/>
      <c r="G222" s="745"/>
    </row>
    <row r="223" spans="1:7" s="322" customFormat="1" ht="20.25" customHeight="1">
      <c r="A223" s="688"/>
      <c r="B223" s="707"/>
      <c r="C223" s="707"/>
      <c r="E223" s="690"/>
      <c r="F223" s="745"/>
      <c r="G223" s="745"/>
    </row>
    <row r="224" spans="1:7" s="322" customFormat="1" ht="18" customHeight="1">
      <c r="A224" s="688"/>
      <c r="B224" s="707"/>
      <c r="C224" s="707"/>
      <c r="E224" s="690"/>
      <c r="F224" s="745"/>
      <c r="G224" s="745"/>
    </row>
    <row r="225" spans="1:7" s="322" customFormat="1" ht="18.75" customHeight="1">
      <c r="A225" s="688"/>
      <c r="B225" s="707"/>
      <c r="C225" s="707"/>
      <c r="E225" s="690"/>
      <c r="F225" s="745"/>
      <c r="G225" s="745"/>
    </row>
    <row r="226" spans="1:7" s="322" customFormat="1" ht="20.25" customHeight="1">
      <c r="A226" s="688"/>
      <c r="B226" s="707"/>
      <c r="C226" s="707"/>
      <c r="E226" s="690"/>
      <c r="F226" s="745"/>
      <c r="G226" s="745"/>
    </row>
    <row r="227" spans="1:7" s="322" customFormat="1" ht="71.25" customHeight="1">
      <c r="A227" s="688"/>
      <c r="B227" s="707"/>
      <c r="C227" s="707"/>
      <c r="E227" s="690"/>
      <c r="F227" s="745"/>
      <c r="G227" s="745"/>
    </row>
    <row r="228" spans="1:7" s="322" customFormat="1" ht="32.25" customHeight="1">
      <c r="A228" s="688"/>
      <c r="B228" s="701"/>
      <c r="C228" s="701"/>
      <c r="E228" s="690"/>
      <c r="F228" s="745"/>
      <c r="G228" s="745"/>
    </row>
    <row r="229" spans="1:7" s="322" customFormat="1" ht="32.25" customHeight="1">
      <c r="A229" s="688"/>
      <c r="B229" s="701"/>
      <c r="C229" s="701"/>
      <c r="E229" s="690"/>
      <c r="F229" s="745"/>
      <c r="G229" s="745"/>
    </row>
    <row r="230" spans="1:7" s="322" customFormat="1">
      <c r="A230" s="688"/>
      <c r="B230" s="701"/>
      <c r="C230" s="701"/>
      <c r="E230" s="690"/>
      <c r="F230" s="745"/>
      <c r="G230" s="745"/>
    </row>
    <row r="231" spans="1:7" s="322" customFormat="1" ht="85.5" customHeight="1">
      <c r="A231" s="688"/>
      <c r="B231" s="701"/>
      <c r="C231" s="701"/>
      <c r="E231" s="690"/>
      <c r="F231" s="745"/>
      <c r="G231" s="745"/>
    </row>
    <row r="232" spans="1:7" s="322" customFormat="1">
      <c r="A232" s="688"/>
      <c r="B232" s="701"/>
      <c r="C232" s="701"/>
      <c r="E232" s="690"/>
      <c r="F232" s="745"/>
      <c r="G232" s="745"/>
    </row>
    <row r="233" spans="1:7" s="322" customFormat="1">
      <c r="A233" s="688"/>
      <c r="B233" s="701"/>
      <c r="C233" s="701"/>
      <c r="E233" s="690"/>
      <c r="F233" s="745"/>
      <c r="G233" s="745"/>
    </row>
    <row r="234" spans="1:7" s="322" customFormat="1">
      <c r="A234" s="688"/>
      <c r="B234" s="701"/>
      <c r="C234" s="701"/>
      <c r="E234" s="690"/>
      <c r="F234" s="745"/>
      <c r="G234" s="745"/>
    </row>
    <row r="235" spans="1:7" s="322" customFormat="1">
      <c r="A235" s="698"/>
      <c r="B235" s="711"/>
      <c r="C235" s="711"/>
      <c r="E235" s="690"/>
      <c r="F235" s="745"/>
      <c r="G235" s="745"/>
    </row>
    <row r="236" spans="1:7" s="322" customFormat="1">
      <c r="A236" s="698"/>
      <c r="B236" s="711"/>
      <c r="C236" s="711"/>
      <c r="E236" s="690"/>
      <c r="F236" s="745"/>
      <c r="G236" s="745"/>
    </row>
    <row r="237" spans="1:7">
      <c r="A237" s="688"/>
      <c r="B237" s="701"/>
      <c r="C237" s="701"/>
      <c r="D237" s="322"/>
      <c r="E237" s="690"/>
      <c r="F237" s="745"/>
      <c r="G237" s="745"/>
    </row>
    <row r="238" spans="1:7" s="353" customFormat="1" ht="218.25" customHeight="1">
      <c r="A238" s="688"/>
      <c r="B238" s="701"/>
      <c r="C238" s="701"/>
      <c r="D238" s="322"/>
      <c r="E238" s="690"/>
      <c r="F238" s="745"/>
      <c r="G238" s="745"/>
    </row>
    <row r="239" spans="1:7" s="353" customFormat="1" ht="408.4" customHeight="1">
      <c r="A239" s="688"/>
      <c r="B239" s="701"/>
      <c r="C239" s="701"/>
      <c r="D239" s="322"/>
      <c r="E239" s="690"/>
      <c r="F239" s="745"/>
      <c r="G239" s="745"/>
    </row>
    <row r="240" spans="1:7" s="353" customFormat="1" ht="292.14999999999998" customHeight="1">
      <c r="A240" s="688"/>
      <c r="B240" s="701"/>
      <c r="C240" s="701"/>
      <c r="D240" s="322"/>
      <c r="E240" s="690"/>
      <c r="F240" s="745"/>
      <c r="G240" s="745"/>
    </row>
    <row r="241" spans="1:7" s="353" customFormat="1">
      <c r="A241" s="688"/>
      <c r="B241" s="701"/>
      <c r="C241" s="701"/>
      <c r="D241" s="322"/>
      <c r="E241" s="690"/>
      <c r="F241" s="745"/>
      <c r="G241" s="745"/>
    </row>
    <row r="242" spans="1:7" s="353" customFormat="1">
      <c r="A242" s="688"/>
      <c r="B242" s="701"/>
      <c r="C242" s="701"/>
      <c r="D242" s="322"/>
      <c r="E242" s="690"/>
      <c r="F242" s="745"/>
      <c r="G242" s="745"/>
    </row>
    <row r="243" spans="1:7" s="353" customFormat="1">
      <c r="A243" s="688"/>
      <c r="B243" s="701"/>
      <c r="C243" s="701"/>
      <c r="D243" s="322"/>
      <c r="E243" s="690"/>
      <c r="F243" s="745"/>
      <c r="G243" s="745"/>
    </row>
    <row r="244" spans="1:7" s="353" customFormat="1" ht="39.4" customHeight="1">
      <c r="A244" s="688"/>
      <c r="B244" s="701"/>
      <c r="C244" s="701"/>
      <c r="D244" s="322"/>
      <c r="E244" s="690"/>
      <c r="F244" s="745"/>
      <c r="G244" s="745"/>
    </row>
    <row r="245" spans="1:7" s="353" customFormat="1" ht="41.65" customHeight="1">
      <c r="A245" s="688"/>
      <c r="B245" s="701"/>
      <c r="C245" s="701"/>
      <c r="D245" s="322"/>
      <c r="E245" s="690"/>
      <c r="F245" s="745"/>
      <c r="G245" s="745"/>
    </row>
    <row r="246" spans="1:7" s="353" customFormat="1" ht="41.65" customHeight="1">
      <c r="A246" s="688"/>
      <c r="B246" s="701"/>
      <c r="C246" s="701"/>
      <c r="D246" s="322"/>
      <c r="E246" s="690"/>
      <c r="F246" s="745"/>
      <c r="G246" s="745"/>
    </row>
    <row r="247" spans="1:7" s="353" customFormat="1" ht="101.65" customHeight="1">
      <c r="A247" s="688"/>
      <c r="B247" s="701"/>
      <c r="C247" s="701"/>
      <c r="D247" s="322"/>
      <c r="E247" s="690"/>
      <c r="F247" s="745"/>
      <c r="G247" s="745"/>
    </row>
    <row r="248" spans="1:7" s="353" customFormat="1" ht="250.9" customHeight="1">
      <c r="A248" s="688"/>
      <c r="B248" s="701"/>
      <c r="C248" s="701"/>
      <c r="D248" s="322"/>
      <c r="E248" s="690"/>
      <c r="F248" s="745"/>
      <c r="G248" s="745"/>
    </row>
    <row r="249" spans="1:7" s="353" customFormat="1">
      <c r="A249" s="688"/>
      <c r="B249" s="701"/>
      <c r="C249" s="701"/>
      <c r="D249" s="322"/>
      <c r="E249" s="690"/>
      <c r="F249" s="745"/>
      <c r="G249" s="745"/>
    </row>
    <row r="250" spans="1:7" s="353" customFormat="1" ht="133.9" customHeight="1">
      <c r="A250" s="688"/>
      <c r="B250" s="336"/>
      <c r="C250" s="336"/>
      <c r="D250" s="322"/>
      <c r="E250" s="690"/>
      <c r="F250" s="745"/>
      <c r="G250" s="745"/>
    </row>
    <row r="251" spans="1:7" s="353" customFormat="1" ht="133.9" customHeight="1">
      <c r="A251" s="688"/>
      <c r="B251" s="336"/>
      <c r="C251" s="336"/>
      <c r="D251" s="322"/>
      <c r="E251" s="690"/>
      <c r="F251" s="745"/>
      <c r="G251" s="745"/>
    </row>
    <row r="252" spans="1:7" s="353" customFormat="1" ht="234.75" customHeight="1">
      <c r="A252" s="688"/>
      <c r="B252" s="336"/>
      <c r="C252" s="336"/>
      <c r="D252" s="322"/>
      <c r="E252" s="690"/>
      <c r="F252" s="745"/>
      <c r="G252" s="745"/>
    </row>
    <row r="253" spans="1:7" s="353" customFormat="1" ht="35.25" customHeight="1">
      <c r="A253" s="688"/>
      <c r="B253" s="336"/>
      <c r="C253" s="336"/>
      <c r="D253" s="322"/>
      <c r="E253" s="690"/>
      <c r="F253" s="745"/>
      <c r="G253" s="745"/>
    </row>
    <row r="254" spans="1:7" s="353" customFormat="1" ht="33.75" customHeight="1">
      <c r="A254" s="688"/>
      <c r="B254" s="701"/>
      <c r="C254" s="701"/>
      <c r="D254" s="322"/>
      <c r="E254" s="690"/>
      <c r="F254" s="745"/>
      <c r="G254" s="745"/>
    </row>
    <row r="255" spans="1:7" s="353" customFormat="1">
      <c r="A255" s="688"/>
      <c r="B255" s="701"/>
      <c r="C255" s="701"/>
      <c r="D255" s="322"/>
      <c r="E255" s="690"/>
      <c r="F255" s="745"/>
      <c r="G255" s="745"/>
    </row>
    <row r="256" spans="1:7" s="353" customFormat="1">
      <c r="A256" s="688"/>
      <c r="B256" s="701"/>
      <c r="C256" s="701"/>
      <c r="D256" s="322"/>
      <c r="E256" s="690"/>
      <c r="F256" s="745"/>
      <c r="G256" s="745"/>
    </row>
    <row r="257" spans="1:7" s="353" customFormat="1">
      <c r="A257" s="688"/>
      <c r="B257" s="701"/>
      <c r="C257" s="701"/>
      <c r="D257" s="322"/>
      <c r="E257" s="690"/>
      <c r="F257" s="745"/>
      <c r="G257" s="745"/>
    </row>
    <row r="258" spans="1:7" s="353" customFormat="1">
      <c r="A258" s="688"/>
      <c r="B258" s="701"/>
      <c r="C258" s="701"/>
      <c r="D258" s="322"/>
      <c r="E258" s="690"/>
      <c r="F258" s="745"/>
      <c r="G258" s="745"/>
    </row>
    <row r="259" spans="1:7" s="353" customFormat="1">
      <c r="A259" s="688"/>
      <c r="B259" s="701"/>
      <c r="C259" s="701"/>
      <c r="D259" s="322"/>
      <c r="E259" s="690"/>
      <c r="F259" s="745"/>
      <c r="G259" s="745"/>
    </row>
    <row r="260" spans="1:7" s="353" customFormat="1">
      <c r="A260" s="688"/>
      <c r="B260" s="701"/>
      <c r="C260" s="701"/>
      <c r="D260" s="322"/>
      <c r="E260" s="690"/>
      <c r="F260" s="745"/>
      <c r="G260" s="745"/>
    </row>
    <row r="261" spans="1:7" s="353" customFormat="1" ht="397.9" customHeight="1">
      <c r="A261" s="688"/>
      <c r="B261" s="701"/>
      <c r="C261" s="701"/>
      <c r="D261" s="322"/>
      <c r="E261" s="690"/>
      <c r="F261" s="745"/>
      <c r="G261" s="745"/>
    </row>
    <row r="262" spans="1:7" s="353" customFormat="1" ht="408" customHeight="1">
      <c r="A262" s="688"/>
      <c r="B262" s="701"/>
      <c r="C262" s="701"/>
      <c r="D262" s="322"/>
      <c r="E262" s="690"/>
      <c r="F262" s="745"/>
      <c r="G262" s="745"/>
    </row>
    <row r="263" spans="1:7" s="353" customFormat="1">
      <c r="A263" s="688"/>
      <c r="B263" s="336"/>
      <c r="C263" s="336"/>
      <c r="D263" s="322"/>
      <c r="E263" s="690"/>
      <c r="F263" s="745"/>
      <c r="G263" s="745"/>
    </row>
    <row r="264" spans="1:7" s="353" customFormat="1">
      <c r="A264" s="688"/>
      <c r="B264" s="701"/>
      <c r="C264" s="701"/>
      <c r="D264" s="322"/>
      <c r="E264" s="690"/>
      <c r="F264" s="745"/>
      <c r="G264" s="745"/>
    </row>
    <row r="265" spans="1:7">
      <c r="A265" s="698"/>
      <c r="B265" s="711"/>
      <c r="C265" s="711"/>
      <c r="D265" s="322"/>
      <c r="E265" s="690"/>
      <c r="F265" s="745"/>
      <c r="G265" s="745"/>
    </row>
    <row r="266" spans="1:7">
      <c r="A266" s="698"/>
      <c r="B266" s="711"/>
      <c r="C266" s="711"/>
      <c r="D266" s="322"/>
      <c r="E266" s="690"/>
      <c r="F266" s="745"/>
      <c r="G266" s="745"/>
    </row>
    <row r="267" spans="1:7" s="322" customFormat="1" ht="14.25" customHeight="1">
      <c r="A267" s="688"/>
      <c r="B267" s="689"/>
      <c r="C267" s="689"/>
      <c r="E267" s="690"/>
      <c r="F267" s="745"/>
      <c r="G267" s="745"/>
    </row>
    <row r="268" spans="1:7" ht="38.25" customHeight="1">
      <c r="A268" s="688"/>
      <c r="B268" s="302"/>
      <c r="C268" s="302"/>
      <c r="D268" s="322"/>
      <c r="E268" s="704"/>
      <c r="F268" s="745"/>
      <c r="G268" s="745"/>
    </row>
    <row r="269" spans="1:7">
      <c r="A269" s="688"/>
      <c r="B269" s="302"/>
      <c r="C269" s="302"/>
      <c r="D269" s="322"/>
      <c r="E269" s="690"/>
      <c r="F269" s="745"/>
      <c r="G269" s="745"/>
    </row>
    <row r="270" spans="1:7">
      <c r="A270" s="688"/>
      <c r="B270" s="302"/>
      <c r="C270" s="302"/>
      <c r="D270" s="322"/>
      <c r="E270" s="690"/>
      <c r="F270" s="745"/>
      <c r="G270" s="745"/>
    </row>
    <row r="271" spans="1:7">
      <c r="A271" s="688"/>
      <c r="B271" s="302"/>
      <c r="C271" s="302"/>
      <c r="D271" s="322"/>
      <c r="E271" s="690"/>
      <c r="F271" s="745"/>
      <c r="G271" s="745"/>
    </row>
    <row r="272" spans="1:7">
      <c r="A272" s="688"/>
      <c r="B272" s="302"/>
      <c r="C272" s="302"/>
      <c r="D272" s="322"/>
      <c r="E272" s="690"/>
      <c r="F272" s="745"/>
      <c r="G272" s="745"/>
    </row>
    <row r="273" spans="1:7">
      <c r="A273" s="688"/>
      <c r="B273" s="302"/>
      <c r="C273" s="302"/>
      <c r="D273" s="322"/>
      <c r="E273" s="690"/>
      <c r="F273" s="745"/>
      <c r="G273" s="745"/>
    </row>
    <row r="274" spans="1:7">
      <c r="A274" s="688"/>
      <c r="B274" s="302"/>
      <c r="C274" s="302"/>
      <c r="D274" s="322"/>
      <c r="E274" s="690"/>
      <c r="F274" s="745"/>
      <c r="G274" s="745"/>
    </row>
    <row r="275" spans="1:7">
      <c r="A275" s="688"/>
      <c r="B275" s="302"/>
      <c r="C275" s="302"/>
      <c r="D275" s="322"/>
      <c r="E275" s="690"/>
      <c r="F275" s="745"/>
      <c r="G275" s="745"/>
    </row>
    <row r="276" spans="1:7">
      <c r="A276" s="688"/>
      <c r="B276" s="302"/>
      <c r="C276" s="302"/>
      <c r="D276" s="322"/>
      <c r="E276" s="690"/>
      <c r="F276" s="745"/>
      <c r="G276" s="745"/>
    </row>
    <row r="277" spans="1:7">
      <c r="A277" s="688"/>
      <c r="B277" s="302"/>
      <c r="C277" s="302"/>
      <c r="D277" s="322"/>
      <c r="E277" s="690"/>
      <c r="F277" s="745"/>
      <c r="G277" s="745"/>
    </row>
    <row r="278" spans="1:7">
      <c r="A278" s="688"/>
      <c r="B278" s="302"/>
      <c r="C278" s="302"/>
      <c r="D278" s="322"/>
      <c r="E278" s="690"/>
      <c r="F278" s="745"/>
      <c r="G278" s="745"/>
    </row>
    <row r="279" spans="1:7">
      <c r="A279" s="688"/>
      <c r="B279" s="302"/>
      <c r="C279" s="302"/>
      <c r="D279" s="322"/>
      <c r="E279" s="690"/>
      <c r="F279" s="745"/>
      <c r="G279" s="745"/>
    </row>
    <row r="280" spans="1:7">
      <c r="A280" s="688"/>
      <c r="B280" s="302"/>
      <c r="C280" s="302"/>
      <c r="D280" s="322"/>
      <c r="E280" s="690"/>
      <c r="F280" s="745"/>
      <c r="G280" s="745"/>
    </row>
    <row r="281" spans="1:7">
      <c r="A281" s="688"/>
      <c r="B281" s="302"/>
      <c r="C281" s="302"/>
      <c r="D281" s="322"/>
      <c r="E281" s="690"/>
      <c r="F281" s="745"/>
      <c r="G281" s="745"/>
    </row>
    <row r="282" spans="1:7">
      <c r="A282" s="688"/>
      <c r="B282" s="302"/>
      <c r="C282" s="302"/>
      <c r="D282" s="322"/>
      <c r="E282" s="690"/>
      <c r="F282" s="745"/>
      <c r="G282" s="745"/>
    </row>
    <row r="283" spans="1:7">
      <c r="A283" s="688"/>
      <c r="B283" s="302"/>
      <c r="C283" s="302"/>
      <c r="D283" s="322"/>
      <c r="E283" s="690"/>
      <c r="F283" s="745"/>
      <c r="G283" s="745"/>
    </row>
    <row r="284" spans="1:7">
      <c r="A284" s="688"/>
      <c r="B284" s="302"/>
      <c r="C284" s="302"/>
      <c r="D284" s="322"/>
      <c r="E284" s="690"/>
      <c r="F284" s="745"/>
      <c r="G284" s="745"/>
    </row>
    <row r="285" spans="1:7">
      <c r="A285" s="688"/>
      <c r="B285" s="302"/>
      <c r="C285" s="302"/>
      <c r="D285" s="322"/>
      <c r="E285" s="690"/>
      <c r="F285" s="745"/>
      <c r="G285" s="745"/>
    </row>
    <row r="286" spans="1:7">
      <c r="A286" s="688"/>
      <c r="B286" s="302"/>
      <c r="C286" s="302"/>
      <c r="D286" s="322"/>
      <c r="E286" s="690"/>
      <c r="F286" s="745"/>
      <c r="G286" s="745"/>
    </row>
    <row r="287" spans="1:7">
      <c r="A287" s="688"/>
      <c r="B287" s="302"/>
      <c r="C287" s="302"/>
      <c r="D287" s="322"/>
      <c r="E287" s="690"/>
      <c r="F287" s="745"/>
      <c r="G287" s="745"/>
    </row>
    <row r="288" spans="1:7" ht="34.5" customHeight="1">
      <c r="A288" s="688"/>
      <c r="B288" s="302"/>
      <c r="C288" s="302"/>
      <c r="D288" s="322"/>
      <c r="E288" s="690"/>
      <c r="F288" s="745"/>
      <c r="G288" s="745"/>
    </row>
    <row r="289" spans="1:7" ht="33.75" customHeight="1">
      <c r="A289" s="688"/>
      <c r="B289" s="302"/>
      <c r="C289" s="302"/>
      <c r="D289" s="322"/>
      <c r="E289" s="690"/>
      <c r="F289" s="745"/>
      <c r="G289" s="745"/>
    </row>
    <row r="290" spans="1:7" ht="24" customHeight="1">
      <c r="A290" s="688"/>
      <c r="B290" s="302"/>
      <c r="C290" s="302"/>
      <c r="D290" s="322"/>
      <c r="E290" s="690"/>
      <c r="F290" s="745"/>
      <c r="G290" s="745"/>
    </row>
    <row r="291" spans="1:7">
      <c r="A291" s="688"/>
      <c r="B291" s="302"/>
      <c r="C291" s="302"/>
      <c r="D291" s="322"/>
      <c r="E291" s="690"/>
      <c r="F291" s="745"/>
      <c r="G291" s="745"/>
    </row>
    <row r="292" spans="1:7">
      <c r="A292" s="688"/>
      <c r="B292" s="302"/>
      <c r="C292" s="302"/>
      <c r="D292" s="322"/>
      <c r="E292" s="690"/>
      <c r="F292" s="745"/>
      <c r="G292" s="745"/>
    </row>
    <row r="293" spans="1:7">
      <c r="A293" s="688"/>
      <c r="B293" s="302"/>
      <c r="C293" s="302"/>
      <c r="D293" s="322"/>
      <c r="E293" s="690"/>
      <c r="F293" s="745"/>
      <c r="G293" s="745"/>
    </row>
    <row r="294" spans="1:7">
      <c r="A294" s="688"/>
      <c r="B294" s="302"/>
      <c r="C294" s="302"/>
      <c r="D294" s="322"/>
      <c r="E294" s="690"/>
      <c r="F294" s="745"/>
      <c r="G294" s="745"/>
    </row>
    <row r="295" spans="1:7">
      <c r="A295" s="688"/>
      <c r="B295" s="302"/>
      <c r="C295" s="302"/>
      <c r="D295" s="322"/>
      <c r="E295" s="690"/>
      <c r="F295" s="745"/>
      <c r="G295" s="745"/>
    </row>
    <row r="296" spans="1:7">
      <c r="A296" s="688"/>
      <c r="B296" s="302"/>
      <c r="C296" s="302"/>
      <c r="D296" s="322"/>
      <c r="E296" s="690"/>
      <c r="F296" s="745"/>
      <c r="G296" s="745"/>
    </row>
    <row r="298" spans="1:7">
      <c r="A298" s="688"/>
      <c r="B298" s="689"/>
      <c r="C298" s="689"/>
      <c r="D298" s="322"/>
      <c r="E298" s="690"/>
      <c r="F298" s="745"/>
      <c r="G298" s="745"/>
    </row>
    <row r="299" spans="1:7" s="700" customFormat="1">
      <c r="A299" s="708"/>
      <c r="B299" s="697"/>
      <c r="C299" s="697"/>
      <c r="E299" s="699"/>
      <c r="F299" s="956"/>
      <c r="G299" s="956"/>
    </row>
    <row r="300" spans="1:7" s="700" customFormat="1">
      <c r="A300" s="708"/>
      <c r="B300" s="697"/>
      <c r="C300" s="697"/>
      <c r="E300" s="699"/>
      <c r="F300" s="956"/>
      <c r="G300" s="956"/>
    </row>
    <row r="301" spans="1:7" s="700" customFormat="1">
      <c r="A301" s="708"/>
      <c r="B301" s="697"/>
      <c r="C301" s="697"/>
      <c r="E301" s="699"/>
      <c r="F301" s="956"/>
      <c r="G301" s="956"/>
    </row>
    <row r="302" spans="1:7" s="322" customFormat="1" ht="75.75" customHeight="1">
      <c r="A302" s="688"/>
      <c r="B302" s="707"/>
      <c r="C302" s="707"/>
      <c r="E302" s="690"/>
      <c r="F302" s="745"/>
      <c r="G302" s="745"/>
    </row>
    <row r="303" spans="1:7" s="322" customFormat="1" ht="84" customHeight="1">
      <c r="A303" s="688"/>
      <c r="B303" s="707"/>
      <c r="C303" s="707"/>
      <c r="E303" s="690"/>
      <c r="F303" s="745"/>
      <c r="G303" s="745"/>
    </row>
    <row r="304" spans="1:7" s="322" customFormat="1" ht="66.75" customHeight="1">
      <c r="A304" s="688"/>
      <c r="B304" s="707"/>
      <c r="C304" s="707"/>
      <c r="E304" s="690"/>
      <c r="F304" s="745"/>
      <c r="G304" s="745"/>
    </row>
    <row r="305" spans="1:7" s="322" customFormat="1" ht="92.25" customHeight="1">
      <c r="A305" s="688"/>
      <c r="B305" s="707"/>
      <c r="C305" s="707"/>
      <c r="E305" s="690"/>
      <c r="F305" s="745"/>
      <c r="G305" s="745"/>
    </row>
    <row r="306" spans="1:7" s="322" customFormat="1" ht="23.25" customHeight="1">
      <c r="A306" s="688"/>
      <c r="B306" s="707"/>
      <c r="C306" s="707"/>
      <c r="E306" s="690"/>
      <c r="F306" s="745"/>
      <c r="G306" s="745"/>
    </row>
    <row r="307" spans="1:7" s="322" customFormat="1" ht="20.25" customHeight="1">
      <c r="A307" s="688"/>
      <c r="B307" s="707"/>
      <c r="C307" s="707"/>
      <c r="E307" s="690"/>
      <c r="F307" s="745"/>
      <c r="G307" s="745"/>
    </row>
    <row r="308" spans="1:7" s="322" customFormat="1" ht="18" customHeight="1">
      <c r="A308" s="688"/>
      <c r="B308" s="707"/>
      <c r="C308" s="707"/>
      <c r="E308" s="690"/>
      <c r="F308" s="745"/>
      <c r="G308" s="745"/>
    </row>
    <row r="309" spans="1:7" s="322" customFormat="1" ht="18.75" customHeight="1">
      <c r="A309" s="688"/>
      <c r="B309" s="707"/>
      <c r="C309" s="707"/>
      <c r="E309" s="690"/>
      <c r="F309" s="745"/>
      <c r="G309" s="745"/>
    </row>
    <row r="310" spans="1:7" s="322" customFormat="1" ht="20.25" customHeight="1">
      <c r="A310" s="688"/>
      <c r="B310" s="707"/>
      <c r="C310" s="707"/>
      <c r="E310" s="690"/>
      <c r="F310" s="745"/>
      <c r="G310" s="745"/>
    </row>
    <row r="311" spans="1:7" s="322" customFormat="1" ht="71.25" customHeight="1">
      <c r="A311" s="688"/>
      <c r="B311" s="707"/>
      <c r="C311" s="707"/>
      <c r="E311" s="690"/>
      <c r="F311" s="745"/>
      <c r="G311" s="745"/>
    </row>
    <row r="312" spans="1:7" s="322" customFormat="1" ht="45" customHeight="1">
      <c r="A312" s="688"/>
      <c r="B312" s="707"/>
      <c r="C312" s="707"/>
      <c r="E312" s="690"/>
      <c r="F312" s="745"/>
      <c r="G312" s="745"/>
    </row>
    <row r="313" spans="1:7" s="322" customFormat="1" ht="32.25" customHeight="1">
      <c r="A313" s="688"/>
      <c r="B313" s="701"/>
      <c r="C313" s="701"/>
      <c r="E313" s="690"/>
      <c r="F313" s="745"/>
      <c r="G313" s="745"/>
    </row>
    <row r="314" spans="1:7" s="322" customFormat="1">
      <c r="A314" s="688"/>
      <c r="B314" s="701"/>
      <c r="C314" s="701"/>
      <c r="E314" s="690"/>
      <c r="F314" s="745"/>
      <c r="G314" s="745"/>
    </row>
    <row r="316" spans="1:7">
      <c r="A316" s="688"/>
      <c r="B316" s="689"/>
      <c r="C316" s="689"/>
      <c r="D316" s="322"/>
      <c r="E316" s="690"/>
      <c r="F316" s="745"/>
      <c r="G316" s="745"/>
    </row>
  </sheetData>
  <sheetProtection formatRows="0"/>
  <mergeCells count="2">
    <mergeCell ref="B15:C15"/>
    <mergeCell ref="B18:C18"/>
  </mergeCells>
  <pageMargins left="0.7" right="0.7" top="0.75" bottom="0.75" header="0.3" footer="0.3"/>
  <pageSetup paperSize="9" scale="62" fitToHeight="0" orientation="portrait"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00B050"/>
  </sheetPr>
  <dimension ref="A2:AMK306"/>
  <sheetViews>
    <sheetView view="pageBreakPreview" zoomScaleNormal="100" zoomScaleSheetLayoutView="100" workbookViewId="0">
      <selection activeCell="C193" sqref="C193"/>
    </sheetView>
  </sheetViews>
  <sheetFormatPr defaultColWidth="8.85546875" defaultRowHeight="12.75"/>
  <cols>
    <col min="1" max="1" width="15.140625" style="232" customWidth="1"/>
    <col min="2" max="2" width="79.85546875" style="259" customWidth="1"/>
    <col min="3" max="3" width="22.42578125" style="230" customWidth="1"/>
    <col min="4" max="4" width="7.28515625" style="228" customWidth="1"/>
    <col min="5" max="5" width="11.28515625" style="229" customWidth="1"/>
    <col min="6" max="6" width="14.140625" style="468" customWidth="1"/>
    <col min="7" max="7" width="18.7109375" style="468" customWidth="1"/>
    <col min="8" max="8" width="14.7109375" style="209" customWidth="1"/>
    <col min="9" max="9" width="13.28515625" style="209" customWidth="1"/>
    <col min="10" max="10" width="13.140625" style="210" customWidth="1"/>
    <col min="11" max="1025" width="9.140625" style="211" customWidth="1"/>
  </cols>
  <sheetData>
    <row r="2" spans="1:7">
      <c r="A2" s="52" t="s">
        <v>8</v>
      </c>
      <c r="B2" s="53" t="s">
        <v>9</v>
      </c>
      <c r="C2" s="53"/>
      <c r="D2" s="54"/>
      <c r="E2" s="368"/>
      <c r="F2" s="443"/>
      <c r="G2" s="443"/>
    </row>
    <row r="3" spans="1:7" s="212" customFormat="1">
      <c r="A3" s="52" t="s">
        <v>130</v>
      </c>
      <c r="B3" s="359" t="str">
        <f>'NASLOVNA STRAN'!$C$30</f>
        <v>Gradnja stanovanjske soseske Dečkovo naselje - DN 10</v>
      </c>
      <c r="C3" s="53"/>
      <c r="D3" s="54"/>
      <c r="E3" s="368"/>
      <c r="F3" s="443"/>
      <c r="G3" s="443"/>
    </row>
    <row r="4" spans="1:7" s="212" customFormat="1">
      <c r="A4" s="52" t="s">
        <v>131</v>
      </c>
      <c r="B4" s="442">
        <f>'NASLOVNA STRAN'!$C$13</f>
        <v>0</v>
      </c>
      <c r="C4" s="53"/>
      <c r="D4" s="54"/>
      <c r="E4" s="368"/>
      <c r="F4" s="443"/>
      <c r="G4" s="443"/>
    </row>
    <row r="5" spans="1:7" s="212" customFormat="1">
      <c r="A5" s="52"/>
      <c r="B5" s="53"/>
      <c r="C5" s="53"/>
      <c r="D5" s="54"/>
      <c r="E5" s="368"/>
      <c r="F5" s="443"/>
      <c r="G5" s="443"/>
    </row>
    <row r="6" spans="1:7" s="212" customFormat="1">
      <c r="A6" s="213" t="s">
        <v>87</v>
      </c>
      <c r="B6" s="214" t="s">
        <v>88</v>
      </c>
      <c r="C6" s="214"/>
      <c r="D6" s="215"/>
      <c r="E6" s="216"/>
      <c r="F6" s="463"/>
      <c r="G6" s="463"/>
    </row>
    <row r="7" spans="1:7" s="212" customFormat="1">
      <c r="A7" s="52"/>
      <c r="B7" s="53"/>
      <c r="C7" s="53"/>
      <c r="D7" s="54"/>
      <c r="E7" s="368"/>
      <c r="F7" s="443"/>
      <c r="G7" s="443"/>
    </row>
    <row r="8" spans="1:7" s="212" customFormat="1">
      <c r="A8" s="213" t="s">
        <v>48</v>
      </c>
      <c r="B8" s="214" t="s">
        <v>93</v>
      </c>
      <c r="C8" s="214"/>
      <c r="D8" s="215"/>
      <c r="E8" s="216"/>
      <c r="F8" s="463"/>
      <c r="G8" s="463"/>
    </row>
    <row r="9" spans="1:7">
      <c r="A9" s="217"/>
      <c r="B9" s="250"/>
      <c r="C9" s="219"/>
      <c r="D9" s="220"/>
      <c r="E9" s="220"/>
      <c r="F9" s="464"/>
      <c r="G9" s="465"/>
    </row>
    <row r="10" spans="1:7">
      <c r="A10" s="83" t="s">
        <v>132</v>
      </c>
      <c r="B10" s="221" t="s">
        <v>133</v>
      </c>
      <c r="C10" s="222" t="s">
        <v>134</v>
      </c>
      <c r="D10" s="203" t="s">
        <v>140</v>
      </c>
      <c r="E10" s="204" t="s">
        <v>136</v>
      </c>
      <c r="F10" s="453" t="s">
        <v>237</v>
      </c>
      <c r="G10" s="453" t="s">
        <v>238</v>
      </c>
    </row>
    <row r="11" spans="1:7" ht="21.6" customHeight="1">
      <c r="A11" s="223"/>
      <c r="B11" s="224" t="s">
        <v>824</v>
      </c>
      <c r="C11" s="225"/>
      <c r="D11" s="226"/>
      <c r="E11" s="226"/>
      <c r="F11" s="466"/>
      <c r="G11" s="467"/>
    </row>
    <row r="12" spans="1:7">
      <c r="A12" s="105"/>
      <c r="B12" s="91"/>
      <c r="C12" s="92"/>
      <c r="D12" s="93"/>
      <c r="E12" s="93"/>
      <c r="F12" s="456"/>
    </row>
    <row r="13" spans="1:7" ht="13.35" customHeight="1">
      <c r="A13" s="227"/>
      <c r="B13" s="2906" t="s">
        <v>143</v>
      </c>
      <c r="C13" s="2906"/>
    </row>
    <row r="14" spans="1:7">
      <c r="A14" s="227"/>
      <c r="B14" s="201"/>
    </row>
    <row r="15" spans="1:7" ht="55.7" customHeight="1">
      <c r="A15" s="227"/>
      <c r="B15" s="2931" t="s">
        <v>825</v>
      </c>
      <c r="C15" s="2931"/>
    </row>
    <row r="16" spans="1:7" s="96" customFormat="1" ht="87.6" customHeight="1">
      <c r="A16" s="227"/>
      <c r="B16" s="2988" t="s">
        <v>826</v>
      </c>
      <c r="C16" s="2988"/>
      <c r="D16" s="228"/>
      <c r="E16" s="229"/>
      <c r="F16" s="468"/>
      <c r="G16" s="468"/>
    </row>
    <row r="17" spans="1:7" s="96" customFormat="1" ht="40.700000000000003" customHeight="1">
      <c r="A17" s="227"/>
      <c r="B17" s="2988" t="s">
        <v>244</v>
      </c>
      <c r="C17" s="2988"/>
      <c r="D17" s="228"/>
      <c r="E17" s="229"/>
      <c r="F17" s="468"/>
      <c r="G17" s="468"/>
    </row>
    <row r="18" spans="1:7" s="96" customFormat="1">
      <c r="A18" s="227"/>
      <c r="B18" s="95"/>
      <c r="C18" s="230"/>
      <c r="D18" s="228"/>
      <c r="E18" s="229"/>
      <c r="F18" s="468"/>
      <c r="G18" s="468"/>
    </row>
    <row r="19" spans="1:7" s="96" customFormat="1" ht="28.35" customHeight="1">
      <c r="A19" s="227"/>
      <c r="B19" s="2988" t="s">
        <v>245</v>
      </c>
      <c r="C19" s="2988"/>
      <c r="D19" s="228"/>
      <c r="E19" s="229"/>
      <c r="F19" s="468"/>
      <c r="G19" s="468"/>
    </row>
    <row r="20" spans="1:7" s="96" customFormat="1" ht="54.75" customHeight="1">
      <c r="A20" s="232"/>
      <c r="B20" s="2988" t="s">
        <v>827</v>
      </c>
      <c r="C20" s="2988"/>
      <c r="D20" s="228"/>
      <c r="E20" s="229"/>
      <c r="F20" s="468"/>
      <c r="G20" s="468"/>
    </row>
    <row r="21" spans="1:7" s="96" customFormat="1">
      <c r="A21" s="233"/>
      <c r="B21" s="95"/>
      <c r="C21" s="234"/>
      <c r="D21" s="235"/>
      <c r="E21" s="236"/>
      <c r="F21" s="465"/>
      <c r="G21" s="465"/>
    </row>
    <row r="22" spans="1:7" s="96" customFormat="1" ht="13.35" customHeight="1">
      <c r="A22" s="233"/>
      <c r="B22" s="2989" t="s">
        <v>828</v>
      </c>
      <c r="C22" s="2989"/>
      <c r="D22" s="235"/>
      <c r="E22" s="236"/>
      <c r="F22" s="465"/>
      <c r="G22" s="465"/>
    </row>
    <row r="23" spans="1:7" s="96" customFormat="1" ht="66" customHeight="1">
      <c r="A23" s="233"/>
      <c r="B23" s="2920" t="s">
        <v>829</v>
      </c>
      <c r="C23" s="2920"/>
      <c r="D23" s="235"/>
      <c r="E23" s="236"/>
      <c r="F23" s="465"/>
      <c r="G23" s="465"/>
    </row>
    <row r="24" spans="1:7" s="96" customFormat="1">
      <c r="A24" s="233"/>
      <c r="B24" s="95"/>
      <c r="C24" s="234"/>
      <c r="D24" s="235"/>
      <c r="E24" s="236"/>
      <c r="F24" s="465"/>
      <c r="G24" s="465"/>
    </row>
    <row r="25" spans="1:7" s="96" customFormat="1" ht="17.45" customHeight="1">
      <c r="A25" s="233"/>
      <c r="B25" s="2962" t="s">
        <v>174</v>
      </c>
      <c r="C25" s="2962"/>
      <c r="D25" s="235"/>
      <c r="E25" s="236"/>
      <c r="F25" s="465"/>
      <c r="G25" s="465"/>
    </row>
    <row r="26" spans="1:7" s="96" customFormat="1" ht="17.45" customHeight="1">
      <c r="A26" s="233"/>
      <c r="B26" s="2956" t="s">
        <v>175</v>
      </c>
      <c r="C26" s="2956"/>
      <c r="D26" s="235"/>
      <c r="E26" s="236"/>
      <c r="F26" s="465"/>
      <c r="G26" s="465"/>
    </row>
    <row r="27" spans="1:7" s="96" customFormat="1" ht="12.6" customHeight="1">
      <c r="A27" s="233"/>
      <c r="B27" s="2956" t="s">
        <v>830</v>
      </c>
      <c r="C27" s="2956"/>
      <c r="D27" s="235"/>
      <c r="E27" s="236"/>
      <c r="F27" s="465"/>
      <c r="G27" s="465"/>
    </row>
    <row r="28" spans="1:7" s="96" customFormat="1" ht="143.44999999999999" customHeight="1">
      <c r="A28" s="233"/>
      <c r="B28" s="2920" t="s">
        <v>831</v>
      </c>
      <c r="C28" s="2920"/>
      <c r="D28" s="235"/>
      <c r="E28" s="236"/>
      <c r="F28" s="465"/>
      <c r="G28" s="465"/>
    </row>
    <row r="29" spans="1:7" s="96" customFormat="1" ht="13.35" customHeight="1">
      <c r="A29" s="233"/>
      <c r="B29" s="2956" t="s">
        <v>832</v>
      </c>
      <c r="C29" s="2956"/>
      <c r="D29" s="235"/>
      <c r="E29" s="236"/>
      <c r="F29" s="465"/>
      <c r="G29" s="465"/>
    </row>
    <row r="30" spans="1:7" s="96" customFormat="1" ht="129.6" customHeight="1">
      <c r="A30" s="233"/>
      <c r="B30" s="2920" t="s">
        <v>833</v>
      </c>
      <c r="C30" s="2920"/>
      <c r="D30" s="235"/>
      <c r="E30" s="236"/>
      <c r="F30" s="465"/>
      <c r="G30" s="465"/>
    </row>
    <row r="31" spans="1:7" s="96" customFormat="1" ht="19.7" customHeight="1">
      <c r="A31" s="233"/>
      <c r="B31" s="2920" t="s">
        <v>249</v>
      </c>
      <c r="C31" s="2920"/>
      <c r="D31" s="235"/>
      <c r="E31" s="236"/>
      <c r="F31" s="465"/>
      <c r="G31" s="465"/>
    </row>
    <row r="32" spans="1:7" s="96" customFormat="1" ht="13.35" customHeight="1">
      <c r="A32" s="233"/>
      <c r="B32" s="2956" t="s">
        <v>346</v>
      </c>
      <c r="C32" s="2956"/>
      <c r="D32" s="235"/>
      <c r="E32" s="236"/>
      <c r="F32" s="465"/>
      <c r="G32" s="465"/>
    </row>
    <row r="33" spans="1:7" s="96" customFormat="1" ht="93.6" customHeight="1">
      <c r="A33" s="233"/>
      <c r="B33" s="2920" t="s">
        <v>834</v>
      </c>
      <c r="C33" s="2920"/>
      <c r="D33" s="235"/>
      <c r="E33" s="236"/>
      <c r="F33" s="465"/>
      <c r="G33" s="465"/>
    </row>
    <row r="34" spans="1:7" s="96" customFormat="1" ht="13.35" customHeight="1">
      <c r="A34" s="233"/>
      <c r="B34" s="2956" t="s">
        <v>576</v>
      </c>
      <c r="C34" s="2956"/>
      <c r="D34" s="235"/>
      <c r="E34" s="236"/>
      <c r="F34" s="465"/>
      <c r="G34" s="465"/>
    </row>
    <row r="35" spans="1:7" s="96" customFormat="1" ht="82.35" customHeight="1">
      <c r="A35" s="233"/>
      <c r="B35" s="2920" t="s">
        <v>835</v>
      </c>
      <c r="C35" s="2920"/>
      <c r="D35" s="235"/>
      <c r="E35" s="236"/>
      <c r="F35" s="465"/>
      <c r="G35" s="465"/>
    </row>
    <row r="36" spans="1:7" s="96" customFormat="1" ht="67.7" customHeight="1">
      <c r="A36" s="233"/>
      <c r="B36" s="2920" t="s">
        <v>836</v>
      </c>
      <c r="C36" s="2920"/>
      <c r="D36" s="235"/>
      <c r="E36" s="236"/>
      <c r="F36" s="465"/>
      <c r="G36" s="465"/>
    </row>
    <row r="37" spans="1:7" s="96" customFormat="1" ht="12.6" customHeight="1">
      <c r="A37" s="233"/>
      <c r="B37" s="199"/>
      <c r="C37" s="205"/>
      <c r="D37" s="235"/>
      <c r="E37" s="236"/>
      <c r="F37" s="465"/>
      <c r="G37" s="465"/>
    </row>
    <row r="38" spans="1:7" s="96" customFormat="1" ht="13.35" customHeight="1">
      <c r="A38" s="233"/>
      <c r="B38" s="2956" t="s">
        <v>179</v>
      </c>
      <c r="C38" s="2956"/>
      <c r="D38" s="235"/>
      <c r="E38" s="236"/>
      <c r="F38" s="465"/>
      <c r="G38" s="465"/>
    </row>
    <row r="39" spans="1:7" s="96" customFormat="1" ht="16.350000000000001" customHeight="1">
      <c r="A39" s="233"/>
      <c r="B39" s="2956" t="s">
        <v>837</v>
      </c>
      <c r="C39" s="2956"/>
      <c r="D39" s="235"/>
      <c r="E39" s="236"/>
      <c r="F39" s="465"/>
      <c r="G39" s="465"/>
    </row>
    <row r="40" spans="1:7" s="96" customFormat="1" ht="69" customHeight="1">
      <c r="A40" s="233"/>
      <c r="B40" s="2920" t="s">
        <v>838</v>
      </c>
      <c r="C40" s="2920"/>
      <c r="D40" s="235"/>
      <c r="E40" s="236"/>
      <c r="F40" s="465"/>
      <c r="G40" s="465"/>
    </row>
    <row r="41" spans="1:7" s="96" customFormat="1" ht="13.35" customHeight="1">
      <c r="A41" s="233"/>
      <c r="B41" s="2956" t="s">
        <v>839</v>
      </c>
      <c r="C41" s="2956"/>
      <c r="D41" s="235"/>
      <c r="E41" s="236"/>
      <c r="F41" s="465"/>
      <c r="G41" s="465"/>
    </row>
    <row r="42" spans="1:7" s="96" customFormat="1" ht="56.45" customHeight="1">
      <c r="A42" s="233"/>
      <c r="B42" s="2920" t="s">
        <v>840</v>
      </c>
      <c r="C42" s="2920"/>
      <c r="D42" s="235"/>
      <c r="E42" s="236"/>
      <c r="F42" s="465"/>
      <c r="G42" s="465"/>
    </row>
    <row r="43" spans="1:7" s="96" customFormat="1" ht="118.35" customHeight="1">
      <c r="A43" s="233"/>
      <c r="B43" s="2920" t="s">
        <v>841</v>
      </c>
      <c r="C43" s="2920"/>
      <c r="D43" s="235"/>
      <c r="E43" s="236"/>
      <c r="F43" s="465"/>
      <c r="G43" s="465"/>
    </row>
    <row r="44" spans="1:7" s="96" customFormat="1" ht="13.35" customHeight="1">
      <c r="A44" s="233"/>
      <c r="B44" s="199"/>
      <c r="C44" s="205"/>
      <c r="D44" s="235"/>
      <c r="E44" s="236"/>
      <c r="F44" s="465"/>
      <c r="G44" s="465"/>
    </row>
    <row r="45" spans="1:7" s="96" customFormat="1" ht="13.35" customHeight="1">
      <c r="A45" s="233"/>
      <c r="B45" s="2956" t="s">
        <v>185</v>
      </c>
      <c r="C45" s="2956"/>
      <c r="D45" s="235"/>
      <c r="E45" s="236"/>
      <c r="F45" s="465"/>
      <c r="G45" s="465"/>
    </row>
    <row r="46" spans="1:7" s="96" customFormat="1" ht="31.7" customHeight="1">
      <c r="A46" s="233"/>
      <c r="B46" s="2920" t="s">
        <v>842</v>
      </c>
      <c r="C46" s="2920"/>
      <c r="D46" s="235"/>
      <c r="E46" s="236"/>
      <c r="F46" s="465"/>
      <c r="G46" s="465"/>
    </row>
    <row r="47" spans="1:7" s="96" customFormat="1" ht="13.35" customHeight="1">
      <c r="A47" s="233"/>
      <c r="B47" s="2956" t="s">
        <v>830</v>
      </c>
      <c r="C47" s="2956"/>
      <c r="D47" s="235"/>
      <c r="E47" s="236"/>
      <c r="F47" s="465"/>
      <c r="G47" s="465"/>
    </row>
    <row r="48" spans="1:7" s="96" customFormat="1" ht="43.35" customHeight="1">
      <c r="A48" s="233"/>
      <c r="B48" s="2920" t="s">
        <v>843</v>
      </c>
      <c r="C48" s="2920"/>
      <c r="D48" s="235"/>
      <c r="E48" s="236"/>
      <c r="F48" s="465"/>
      <c r="G48" s="465"/>
    </row>
    <row r="49" spans="1:7" s="96" customFormat="1" ht="30" customHeight="1">
      <c r="A49" s="233"/>
      <c r="B49" s="2920" t="s">
        <v>844</v>
      </c>
      <c r="C49" s="2920"/>
      <c r="D49" s="235"/>
      <c r="E49" s="236"/>
      <c r="F49" s="465"/>
      <c r="G49" s="465"/>
    </row>
    <row r="50" spans="1:7" s="96" customFormat="1" ht="56.45" customHeight="1">
      <c r="A50" s="233"/>
      <c r="B50" s="2920" t="s">
        <v>845</v>
      </c>
      <c r="C50" s="2920"/>
      <c r="D50" s="235"/>
      <c r="E50" s="236"/>
      <c r="F50" s="465"/>
      <c r="G50" s="465"/>
    </row>
    <row r="51" spans="1:7" s="96" customFormat="1" ht="84" customHeight="1">
      <c r="A51" s="233"/>
      <c r="B51" s="2920" t="s">
        <v>846</v>
      </c>
      <c r="C51" s="2920"/>
      <c r="D51" s="235"/>
      <c r="E51" s="236"/>
      <c r="F51" s="465"/>
      <c r="G51" s="465"/>
    </row>
    <row r="52" spans="1:7" s="96" customFormat="1" ht="67.7" customHeight="1">
      <c r="A52" s="233"/>
      <c r="B52" s="2920" t="s">
        <v>847</v>
      </c>
      <c r="C52" s="2920"/>
      <c r="D52" s="235"/>
      <c r="E52" s="236"/>
      <c r="F52" s="465"/>
      <c r="G52" s="465"/>
    </row>
    <row r="53" spans="1:7" s="96" customFormat="1" ht="82.35" customHeight="1">
      <c r="A53" s="233"/>
      <c r="B53" s="2920" t="s">
        <v>848</v>
      </c>
      <c r="C53" s="2920"/>
      <c r="D53" s="235"/>
      <c r="E53" s="236"/>
      <c r="F53" s="465"/>
      <c r="G53" s="465"/>
    </row>
    <row r="54" spans="1:7" s="96" customFormat="1" ht="13.35" customHeight="1">
      <c r="A54" s="233"/>
      <c r="B54" s="2956" t="s">
        <v>832</v>
      </c>
      <c r="C54" s="2956"/>
      <c r="D54" s="235"/>
      <c r="E54" s="236"/>
      <c r="F54" s="465"/>
      <c r="G54" s="465"/>
    </row>
    <row r="55" spans="1:7" s="96" customFormat="1" ht="82.35" customHeight="1">
      <c r="A55" s="233"/>
      <c r="B55" s="2920" t="s">
        <v>849</v>
      </c>
      <c r="C55" s="2920"/>
      <c r="D55" s="235"/>
      <c r="E55" s="236"/>
      <c r="F55" s="465"/>
      <c r="G55" s="465"/>
    </row>
    <row r="56" spans="1:7" s="96" customFormat="1" ht="53.45" customHeight="1">
      <c r="A56" s="233"/>
      <c r="B56" s="2920" t="s">
        <v>850</v>
      </c>
      <c r="C56" s="2920"/>
      <c r="D56" s="235"/>
      <c r="E56" s="236"/>
      <c r="F56" s="465"/>
      <c r="G56" s="465"/>
    </row>
    <row r="57" spans="1:7" s="96" customFormat="1" ht="28.7" customHeight="1">
      <c r="A57" s="233"/>
      <c r="B57" s="2920" t="s">
        <v>851</v>
      </c>
      <c r="C57" s="2920"/>
      <c r="D57" s="235"/>
      <c r="E57" s="236"/>
      <c r="F57" s="465"/>
      <c r="G57" s="465"/>
    </row>
    <row r="58" spans="1:7" s="96" customFormat="1">
      <c r="A58" s="233"/>
      <c r="D58" s="235"/>
      <c r="E58" s="236"/>
      <c r="F58" s="465"/>
      <c r="G58" s="465"/>
    </row>
    <row r="59" spans="1:7" s="96" customFormat="1" ht="13.35" customHeight="1">
      <c r="A59" s="233"/>
      <c r="B59" s="2956" t="s">
        <v>190</v>
      </c>
      <c r="C59" s="2956"/>
      <c r="D59" s="235"/>
      <c r="E59" s="236"/>
      <c r="F59" s="465"/>
      <c r="G59" s="465"/>
    </row>
    <row r="60" spans="1:7" s="96" customFormat="1" ht="13.35" customHeight="1">
      <c r="A60" s="233"/>
      <c r="B60" s="2956" t="s">
        <v>852</v>
      </c>
      <c r="C60" s="2956"/>
      <c r="D60" s="235"/>
      <c r="E60" s="236"/>
      <c r="F60" s="465"/>
      <c r="G60" s="465"/>
    </row>
    <row r="61" spans="1:7" s="96" customFormat="1" ht="116.45" customHeight="1">
      <c r="A61" s="233"/>
      <c r="B61" s="2920" t="s">
        <v>853</v>
      </c>
      <c r="C61" s="2920"/>
      <c r="D61" s="235"/>
      <c r="E61" s="236"/>
      <c r="F61" s="465"/>
      <c r="G61" s="465"/>
    </row>
    <row r="62" spans="1:7" s="96" customFormat="1" ht="14.45" customHeight="1">
      <c r="A62" s="233"/>
      <c r="B62" s="2956" t="s">
        <v>854</v>
      </c>
      <c r="C62" s="2956"/>
      <c r="D62" s="235"/>
      <c r="E62" s="236"/>
      <c r="F62" s="465"/>
      <c r="G62" s="465"/>
    </row>
    <row r="63" spans="1:7" s="96" customFormat="1" ht="43.35" customHeight="1">
      <c r="A63" s="233"/>
      <c r="B63" s="2920" t="s">
        <v>855</v>
      </c>
      <c r="C63" s="2920"/>
      <c r="D63" s="235"/>
      <c r="E63" s="236"/>
      <c r="F63" s="465"/>
      <c r="G63" s="465"/>
    </row>
    <row r="64" spans="1:7" s="96" customFormat="1" ht="15.6" customHeight="1">
      <c r="A64" s="233"/>
      <c r="B64" s="2956" t="s">
        <v>856</v>
      </c>
      <c r="C64" s="2956"/>
      <c r="D64" s="235"/>
      <c r="E64" s="236"/>
      <c r="F64" s="465"/>
      <c r="G64" s="465"/>
    </row>
    <row r="65" spans="1:7" s="96" customFormat="1" ht="68.45" customHeight="1">
      <c r="A65" s="233"/>
      <c r="B65" s="2920" t="s">
        <v>857</v>
      </c>
      <c r="C65" s="2920"/>
      <c r="D65" s="235"/>
      <c r="E65" s="236"/>
      <c r="F65" s="465"/>
      <c r="G65" s="465"/>
    </row>
    <row r="66" spans="1:7" s="96" customFormat="1" ht="14.45" customHeight="1">
      <c r="A66" s="233"/>
      <c r="B66" s="2920"/>
      <c r="C66" s="2920"/>
      <c r="D66" s="235"/>
      <c r="E66" s="236"/>
      <c r="F66" s="465"/>
      <c r="G66" s="465"/>
    </row>
    <row r="67" spans="1:7" s="96" customFormat="1" ht="14.45" customHeight="1">
      <c r="A67" s="233"/>
      <c r="B67" s="2956" t="s">
        <v>858</v>
      </c>
      <c r="C67" s="2956"/>
      <c r="D67" s="235"/>
      <c r="E67" s="236"/>
      <c r="F67" s="465"/>
      <c r="G67" s="465"/>
    </row>
    <row r="68" spans="1:7" s="96" customFormat="1" ht="67.349999999999994" customHeight="1">
      <c r="A68" s="233"/>
      <c r="B68" s="2920" t="s">
        <v>859</v>
      </c>
      <c r="C68" s="2920"/>
      <c r="D68" s="235"/>
      <c r="E68" s="236"/>
      <c r="F68" s="465"/>
      <c r="G68" s="465"/>
    </row>
    <row r="69" spans="1:7" s="96" customFormat="1" ht="86.45" customHeight="1">
      <c r="A69" s="233"/>
      <c r="B69" s="2920" t="s">
        <v>860</v>
      </c>
      <c r="C69" s="2920"/>
      <c r="D69" s="235"/>
      <c r="E69" s="236"/>
      <c r="F69" s="465"/>
      <c r="G69" s="465"/>
    </row>
    <row r="70" spans="1:7" s="96" customFormat="1" ht="67.7" customHeight="1">
      <c r="A70" s="233"/>
      <c r="B70" s="2920" t="s">
        <v>861</v>
      </c>
      <c r="C70" s="2920"/>
      <c r="D70" s="235"/>
      <c r="E70" s="236"/>
      <c r="F70" s="465"/>
      <c r="G70" s="465"/>
    </row>
    <row r="71" spans="1:7" s="96" customFormat="1" ht="18" customHeight="1">
      <c r="A71" s="233"/>
      <c r="B71" s="2956" t="s">
        <v>862</v>
      </c>
      <c r="C71" s="2956"/>
      <c r="D71" s="235"/>
      <c r="E71" s="236"/>
      <c r="F71" s="465"/>
      <c r="G71" s="465"/>
    </row>
    <row r="72" spans="1:7" s="96" customFormat="1" ht="104.45" customHeight="1">
      <c r="A72" s="233"/>
      <c r="B72" s="2920" t="s">
        <v>863</v>
      </c>
      <c r="C72" s="2920"/>
      <c r="D72" s="235"/>
      <c r="E72" s="236"/>
      <c r="F72" s="465"/>
      <c r="G72" s="465"/>
    </row>
    <row r="73" spans="1:7" s="96" customFormat="1" ht="14.45" customHeight="1">
      <c r="A73" s="233"/>
      <c r="B73" s="2956" t="s">
        <v>864</v>
      </c>
      <c r="C73" s="2956"/>
      <c r="D73" s="235"/>
      <c r="E73" s="236"/>
      <c r="F73" s="465"/>
      <c r="G73" s="465"/>
    </row>
    <row r="74" spans="1:7" s="96" customFormat="1" ht="31.7" customHeight="1">
      <c r="A74" s="233"/>
      <c r="B74" s="2920" t="s">
        <v>865</v>
      </c>
      <c r="C74" s="2920"/>
      <c r="D74" s="235"/>
      <c r="E74" s="236"/>
      <c r="F74" s="465"/>
      <c r="G74" s="465"/>
    </row>
    <row r="75" spans="1:7" s="96" customFormat="1" ht="14.45" customHeight="1">
      <c r="A75" s="233"/>
      <c r="B75" s="2956"/>
      <c r="C75" s="2956"/>
      <c r="D75" s="235"/>
      <c r="E75" s="236"/>
      <c r="F75" s="465"/>
      <c r="G75" s="465"/>
    </row>
    <row r="76" spans="1:7" s="96" customFormat="1" ht="14.45" customHeight="1">
      <c r="A76" s="233"/>
      <c r="B76" s="2920" t="s">
        <v>349</v>
      </c>
      <c r="C76" s="2920"/>
      <c r="D76" s="235"/>
      <c r="E76" s="236"/>
      <c r="F76" s="465"/>
      <c r="G76" s="465"/>
    </row>
    <row r="77" spans="1:7" s="96" customFormat="1" ht="30.6" customHeight="1">
      <c r="A77" s="233"/>
      <c r="B77" s="2920" t="s">
        <v>866</v>
      </c>
      <c r="C77" s="2920"/>
      <c r="D77" s="235"/>
      <c r="E77" s="236"/>
      <c r="F77" s="465"/>
      <c r="G77" s="465"/>
    </row>
    <row r="78" spans="1:7" s="96" customFormat="1" ht="42.6" customHeight="1">
      <c r="A78" s="233"/>
      <c r="B78" s="2920" t="s">
        <v>867</v>
      </c>
      <c r="C78" s="2920"/>
      <c r="D78" s="235"/>
      <c r="E78" s="236"/>
      <c r="F78" s="465"/>
      <c r="G78" s="465"/>
    </row>
    <row r="79" spans="1:7" s="96" customFormat="1" ht="146.44999999999999" customHeight="1">
      <c r="A79" s="233"/>
      <c r="B79" s="2920" t="s">
        <v>868</v>
      </c>
      <c r="C79" s="2920"/>
      <c r="D79" s="235"/>
      <c r="E79" s="236"/>
      <c r="F79" s="465"/>
      <c r="G79" s="465"/>
    </row>
    <row r="80" spans="1:7" s="96" customFormat="1" ht="14.45" customHeight="1">
      <c r="A80" s="233"/>
      <c r="B80" s="2920"/>
      <c r="C80" s="2920"/>
      <c r="D80" s="235"/>
      <c r="E80" s="236"/>
      <c r="F80" s="465"/>
      <c r="G80" s="465"/>
    </row>
    <row r="81" spans="1:7" s="96" customFormat="1" ht="14.45" customHeight="1">
      <c r="A81" s="233"/>
      <c r="B81" s="2920" t="s">
        <v>869</v>
      </c>
      <c r="C81" s="2920"/>
      <c r="D81" s="235"/>
      <c r="E81" s="236"/>
      <c r="F81" s="465"/>
      <c r="G81" s="465"/>
    </row>
    <row r="82" spans="1:7" s="96" customFormat="1" ht="409.35" customHeight="1">
      <c r="A82" s="233"/>
      <c r="B82" s="2920"/>
      <c r="C82" s="2920"/>
      <c r="D82" s="235"/>
      <c r="E82" s="236"/>
      <c r="F82" s="465"/>
      <c r="G82" s="465"/>
    </row>
    <row r="83" spans="1:7" s="96" customFormat="1" ht="12.6" customHeight="1">
      <c r="A83" s="233"/>
      <c r="B83" s="2920"/>
      <c r="C83" s="2920"/>
      <c r="D83" s="235"/>
      <c r="E83" s="236"/>
      <c r="F83" s="465"/>
      <c r="G83" s="465"/>
    </row>
    <row r="84" spans="1:7" s="96" customFormat="1" ht="18.600000000000001" customHeight="1">
      <c r="A84" s="233"/>
      <c r="B84" s="2920" t="s">
        <v>870</v>
      </c>
      <c r="C84" s="2920"/>
      <c r="D84" s="235"/>
      <c r="E84" s="236"/>
      <c r="F84" s="465"/>
      <c r="G84" s="465"/>
    </row>
    <row r="85" spans="1:7" s="96" customFormat="1" ht="409.35" customHeight="1">
      <c r="A85" s="233"/>
      <c r="B85" s="2920"/>
      <c r="C85" s="2920"/>
      <c r="D85" s="235"/>
      <c r="E85" s="236"/>
      <c r="F85" s="465"/>
      <c r="G85" s="465"/>
    </row>
    <row r="86" spans="1:7" s="96" customFormat="1" ht="13.7" customHeight="1">
      <c r="A86" s="233"/>
      <c r="B86" s="199"/>
      <c r="C86" s="205"/>
      <c r="D86" s="235"/>
      <c r="E86" s="236"/>
      <c r="F86" s="465"/>
      <c r="G86" s="465"/>
    </row>
    <row r="87" spans="1:7" s="96" customFormat="1">
      <c r="A87" s="233"/>
      <c r="B87" s="199"/>
      <c r="C87" s="205"/>
      <c r="D87" s="235"/>
      <c r="E87" s="236"/>
      <c r="F87" s="465"/>
      <c r="G87" s="465"/>
    </row>
    <row r="88" spans="1:7" s="96" customFormat="1">
      <c r="A88" s="237" t="s">
        <v>871</v>
      </c>
      <c r="B88" s="238" t="s">
        <v>872</v>
      </c>
      <c r="C88" s="239"/>
      <c r="D88" s="240"/>
      <c r="E88" s="241"/>
      <c r="F88" s="469"/>
      <c r="G88" s="469"/>
    </row>
    <row r="89" spans="1:7" s="96" customFormat="1">
      <c r="A89" s="233"/>
      <c r="B89" s="199"/>
      <c r="C89" s="205"/>
      <c r="D89" s="235"/>
      <c r="E89" s="236"/>
      <c r="F89" s="465"/>
      <c r="G89" s="465"/>
    </row>
    <row r="90" spans="1:7" s="96" customFormat="1" ht="19.350000000000001" customHeight="1">
      <c r="A90" s="233"/>
      <c r="B90" s="2906" t="s">
        <v>352</v>
      </c>
      <c r="C90" s="2906"/>
      <c r="D90" s="235"/>
      <c r="E90" s="236"/>
      <c r="F90" s="465"/>
      <c r="G90" s="465"/>
    </row>
    <row r="91" spans="1:7" s="96" customFormat="1" ht="30.6" customHeight="1">
      <c r="A91" s="233"/>
      <c r="B91" s="2931" t="s">
        <v>873</v>
      </c>
      <c r="C91" s="2931"/>
      <c r="D91" s="235"/>
      <c r="E91" s="236"/>
      <c r="F91" s="465"/>
      <c r="G91" s="465"/>
    </row>
    <row r="92" spans="1:7" s="96" customFormat="1" ht="43.35" customHeight="1">
      <c r="A92" s="233"/>
      <c r="B92" s="2931" t="s">
        <v>874</v>
      </c>
      <c r="C92" s="2931"/>
      <c r="D92" s="235"/>
      <c r="E92" s="236"/>
      <c r="F92" s="465"/>
      <c r="G92" s="465"/>
    </row>
    <row r="93" spans="1:7" s="96" customFormat="1" ht="42" customHeight="1">
      <c r="A93" s="233"/>
      <c r="B93" s="2931" t="s">
        <v>875</v>
      </c>
      <c r="C93" s="2931"/>
      <c r="D93" s="235"/>
      <c r="E93" s="236"/>
      <c r="F93" s="465"/>
      <c r="G93" s="465"/>
    </row>
    <row r="94" spans="1:7" s="96" customFormat="1" ht="52.35" customHeight="1">
      <c r="A94" s="233"/>
      <c r="B94" s="2931" t="s">
        <v>244</v>
      </c>
      <c r="C94" s="2931"/>
      <c r="D94" s="235"/>
      <c r="E94" s="236"/>
      <c r="F94" s="465"/>
      <c r="G94" s="465"/>
    </row>
    <row r="95" spans="1:7" s="96" customFormat="1" ht="79.349999999999994" customHeight="1">
      <c r="A95" s="233"/>
      <c r="B95" s="2931" t="s">
        <v>876</v>
      </c>
      <c r="C95" s="2931"/>
      <c r="D95" s="235"/>
      <c r="E95" s="236"/>
      <c r="F95" s="465"/>
      <c r="G95" s="465"/>
    </row>
    <row r="96" spans="1:7" s="96" customFormat="1" ht="80.45" customHeight="1">
      <c r="A96" s="233"/>
      <c r="B96" s="2931" t="s">
        <v>877</v>
      </c>
      <c r="C96" s="2931"/>
      <c r="D96" s="235"/>
      <c r="E96" s="236"/>
      <c r="F96" s="465"/>
      <c r="G96" s="465"/>
    </row>
    <row r="97" spans="1:7" s="96" customFormat="1" ht="29.45" customHeight="1">
      <c r="A97" s="233"/>
      <c r="B97" s="2931" t="s">
        <v>878</v>
      </c>
      <c r="C97" s="2931"/>
      <c r="D97" s="235"/>
      <c r="E97" s="236"/>
      <c r="F97" s="465"/>
      <c r="G97" s="465"/>
    </row>
    <row r="98" spans="1:7" s="96" customFormat="1">
      <c r="A98" s="233"/>
      <c r="B98" s="2931"/>
      <c r="C98" s="2931"/>
      <c r="D98" s="235"/>
      <c r="E98" s="236"/>
      <c r="F98" s="465"/>
      <c r="G98" s="465"/>
    </row>
    <row r="99" spans="1:7" s="96" customFormat="1">
      <c r="A99" s="233"/>
      <c r="B99" s="198"/>
      <c r="C99" s="202"/>
      <c r="D99" s="235"/>
      <c r="E99" s="236"/>
      <c r="F99" s="465"/>
      <c r="G99" s="465"/>
    </row>
    <row r="100" spans="1:7" s="96" customFormat="1" ht="55.35" customHeight="1">
      <c r="A100" s="233" t="s">
        <v>879</v>
      </c>
      <c r="B100" s="201" t="s">
        <v>880</v>
      </c>
      <c r="C100" s="139"/>
      <c r="D100" s="235"/>
      <c r="E100" s="236"/>
      <c r="F100" s="2450"/>
      <c r="G100" s="465"/>
    </row>
    <row r="101" spans="1:7" s="96" customFormat="1" ht="26.45" customHeight="1">
      <c r="A101" s="103"/>
      <c r="B101" s="208" t="s">
        <v>881</v>
      </c>
      <c r="D101" s="104"/>
      <c r="E101" s="104"/>
      <c r="F101" s="2424"/>
      <c r="G101" s="459"/>
    </row>
    <row r="102" spans="1:7" s="96" customFormat="1" ht="30" customHeight="1">
      <c r="A102" s="103"/>
      <c r="B102" s="208" t="s">
        <v>882</v>
      </c>
      <c r="D102" s="104"/>
      <c r="E102" s="104"/>
      <c r="F102" s="2424"/>
      <c r="G102" s="459"/>
    </row>
    <row r="103" spans="1:7" s="96" customFormat="1" ht="66" customHeight="1">
      <c r="A103" s="103"/>
      <c r="B103" s="65" t="s">
        <v>883</v>
      </c>
      <c r="D103" s="104"/>
      <c r="E103" s="104"/>
      <c r="F103" s="2424"/>
      <c r="G103" s="459"/>
    </row>
    <row r="104" spans="1:7" s="96" customFormat="1" ht="30.6" customHeight="1">
      <c r="A104" s="103"/>
      <c r="B104" s="208" t="s">
        <v>884</v>
      </c>
      <c r="D104" s="104"/>
      <c r="E104" s="104"/>
      <c r="F104" s="2424"/>
      <c r="G104" s="459"/>
    </row>
    <row r="105" spans="1:7" s="96" customFormat="1" ht="50.45" customHeight="1">
      <c r="A105" s="103"/>
      <c r="B105" s="208" t="s">
        <v>885</v>
      </c>
      <c r="D105" s="104"/>
      <c r="E105" s="104"/>
      <c r="F105" s="2424"/>
      <c r="G105" s="459"/>
    </row>
    <row r="106" spans="1:7" s="96" customFormat="1" ht="31.35" customHeight="1">
      <c r="A106" s="103"/>
      <c r="B106" s="65" t="s">
        <v>886</v>
      </c>
      <c r="D106" s="104"/>
      <c r="E106" s="104"/>
      <c r="F106" s="2424"/>
      <c r="G106" s="459"/>
    </row>
    <row r="107" spans="1:7" s="96" customFormat="1" ht="41.45" customHeight="1">
      <c r="A107" s="103"/>
      <c r="B107" s="208" t="s">
        <v>887</v>
      </c>
      <c r="D107" s="104"/>
      <c r="E107" s="104"/>
      <c r="F107" s="2424"/>
      <c r="G107" s="459"/>
    </row>
    <row r="108" spans="1:7" s="96" customFormat="1" ht="96.6" customHeight="1">
      <c r="A108" s="103"/>
      <c r="B108" s="208" t="s">
        <v>888</v>
      </c>
      <c r="D108" s="104"/>
      <c r="E108" s="104"/>
      <c r="F108" s="2424"/>
      <c r="G108" s="459"/>
    </row>
    <row r="109" spans="1:7" s="96" customFormat="1" ht="324.60000000000002" customHeight="1">
      <c r="A109" s="103"/>
      <c r="B109" s="208"/>
      <c r="D109" s="104"/>
      <c r="E109" s="104"/>
      <c r="F109" s="2424"/>
      <c r="G109" s="459"/>
    </row>
    <row r="110" spans="1:7" s="96" customFormat="1">
      <c r="A110" s="103"/>
      <c r="B110" s="65" t="s">
        <v>889</v>
      </c>
      <c r="D110" s="104"/>
      <c r="E110" s="104"/>
      <c r="F110" s="2424"/>
      <c r="G110" s="459"/>
    </row>
    <row r="111" spans="1:7" s="96" customFormat="1">
      <c r="A111" s="103"/>
      <c r="B111" s="208"/>
      <c r="D111" s="104"/>
      <c r="E111" s="104"/>
      <c r="F111" s="2424"/>
      <c r="G111" s="459"/>
    </row>
    <row r="112" spans="1:7" s="96" customFormat="1">
      <c r="A112" s="103"/>
      <c r="B112" s="208"/>
      <c r="D112" s="104"/>
      <c r="E112" s="104"/>
      <c r="F112" s="2424"/>
      <c r="G112" s="459"/>
    </row>
    <row r="113" spans="1:7" s="96" customFormat="1" ht="25.5">
      <c r="A113" s="233" t="s">
        <v>890</v>
      </c>
      <c r="B113" s="208" t="s">
        <v>891</v>
      </c>
      <c r="D113" s="104"/>
      <c r="E113" s="104"/>
      <c r="F113" s="2424"/>
      <c r="G113" s="459"/>
    </row>
    <row r="114" spans="1:7" s="96" customFormat="1">
      <c r="A114" s="242"/>
      <c r="B114" s="65" t="s">
        <v>892</v>
      </c>
      <c r="D114" s="104"/>
      <c r="E114" s="104"/>
      <c r="F114" s="2424"/>
      <c r="G114" s="459"/>
    </row>
    <row r="115" spans="1:7" s="96" customFormat="1">
      <c r="A115" s="243" t="s">
        <v>1014</v>
      </c>
      <c r="B115" s="244" t="s">
        <v>209</v>
      </c>
      <c r="D115" s="96" t="s">
        <v>353</v>
      </c>
      <c r="E115" s="104">
        <v>1130.52</v>
      </c>
      <c r="F115" s="2455"/>
      <c r="G115" s="456">
        <f t="shared" ref="G115:G120" si="0">+F115*E115</f>
        <v>0</v>
      </c>
    </row>
    <row r="116" spans="1:7" s="96" customFormat="1">
      <c r="A116" s="245" t="s">
        <v>1015</v>
      </c>
      <c r="B116" s="244" t="s">
        <v>211</v>
      </c>
      <c r="D116" s="96" t="s">
        <v>353</v>
      </c>
      <c r="E116" s="104">
        <v>1471.78</v>
      </c>
      <c r="F116" s="2455"/>
      <c r="G116" s="456">
        <f t="shared" si="0"/>
        <v>0</v>
      </c>
    </row>
    <row r="117" spans="1:7" s="96" customFormat="1">
      <c r="A117" s="246" t="s">
        <v>1016</v>
      </c>
      <c r="B117" s="244" t="s">
        <v>212</v>
      </c>
      <c r="D117" s="96" t="s">
        <v>353</v>
      </c>
      <c r="E117" s="104">
        <f>+E115</f>
        <v>1130.52</v>
      </c>
      <c r="F117" s="2455"/>
      <c r="G117" s="456">
        <f t="shared" si="0"/>
        <v>0</v>
      </c>
    </row>
    <row r="118" spans="1:7" s="96" customFormat="1">
      <c r="A118" s="247" t="s">
        <v>1017</v>
      </c>
      <c r="B118" s="244" t="s">
        <v>213</v>
      </c>
      <c r="D118" s="96" t="s">
        <v>353</v>
      </c>
      <c r="E118" s="104">
        <f>+E116</f>
        <v>1471.78</v>
      </c>
      <c r="F118" s="2455"/>
      <c r="G118" s="456">
        <f t="shared" si="0"/>
        <v>0</v>
      </c>
    </row>
    <row r="119" spans="1:7" s="96" customFormat="1">
      <c r="A119" s="248" t="s">
        <v>1018</v>
      </c>
      <c r="B119" s="244" t="s">
        <v>214</v>
      </c>
      <c r="D119" s="96" t="s">
        <v>353</v>
      </c>
      <c r="E119" s="104">
        <v>1186.94</v>
      </c>
      <c r="F119" s="2455"/>
      <c r="G119" s="456">
        <f t="shared" si="0"/>
        <v>0</v>
      </c>
    </row>
    <row r="120" spans="1:7" s="96" customFormat="1">
      <c r="A120" s="249" t="s">
        <v>1019</v>
      </c>
      <c r="B120" s="244" t="s">
        <v>215</v>
      </c>
      <c r="D120" s="96" t="s">
        <v>353</v>
      </c>
      <c r="E120" s="104">
        <f>+E116</f>
        <v>1471.78</v>
      </c>
      <c r="F120" s="2455"/>
      <c r="G120" s="456">
        <f t="shared" si="0"/>
        <v>0</v>
      </c>
    </row>
    <row r="121" spans="1:7" s="96" customFormat="1">
      <c r="A121" s="103"/>
      <c r="B121" s="208"/>
      <c r="E121" s="104"/>
      <c r="F121" s="2424"/>
      <c r="G121" s="459"/>
    </row>
    <row r="122" spans="1:7" s="96" customFormat="1" ht="25.5">
      <c r="A122" s="233" t="s">
        <v>893</v>
      </c>
      <c r="B122" s="208" t="s">
        <v>894</v>
      </c>
      <c r="D122" s="104"/>
      <c r="E122" s="104"/>
      <c r="F122" s="2424"/>
      <c r="G122" s="459"/>
    </row>
    <row r="123" spans="1:7" s="96" customFormat="1">
      <c r="A123" s="242"/>
      <c r="B123" s="65" t="s">
        <v>895</v>
      </c>
      <c r="D123" s="104"/>
      <c r="E123" s="104"/>
      <c r="F123" s="2424"/>
      <c r="G123" s="459"/>
    </row>
    <row r="124" spans="1:7" s="96" customFormat="1">
      <c r="A124" s="243" t="s">
        <v>1020</v>
      </c>
      <c r="B124" s="244" t="s">
        <v>209</v>
      </c>
      <c r="D124" s="96" t="s">
        <v>353</v>
      </c>
      <c r="E124" s="104">
        <v>88</v>
      </c>
      <c r="F124" s="2455"/>
      <c r="G124" s="456">
        <f t="shared" ref="G124:G129" si="1">+F124*E124</f>
        <v>0</v>
      </c>
    </row>
    <row r="125" spans="1:7" s="96" customFormat="1">
      <c r="A125" s="245" t="s">
        <v>1021</v>
      </c>
      <c r="B125" s="244" t="s">
        <v>211</v>
      </c>
      <c r="D125" s="96" t="s">
        <v>353</v>
      </c>
      <c r="E125" s="104">
        <v>88</v>
      </c>
      <c r="F125" s="2455"/>
      <c r="G125" s="456">
        <f t="shared" si="1"/>
        <v>0</v>
      </c>
    </row>
    <row r="126" spans="1:7" s="96" customFormat="1">
      <c r="A126" s="246" t="s">
        <v>1022</v>
      </c>
      <c r="B126" s="244" t="s">
        <v>212</v>
      </c>
      <c r="D126" s="96" t="s">
        <v>353</v>
      </c>
      <c r="E126" s="104">
        <f>+E124</f>
        <v>88</v>
      </c>
      <c r="F126" s="2455"/>
      <c r="G126" s="456">
        <f t="shared" si="1"/>
        <v>0</v>
      </c>
    </row>
    <row r="127" spans="1:7" s="96" customFormat="1">
      <c r="A127" s="247" t="s">
        <v>1023</v>
      </c>
      <c r="B127" s="244" t="s">
        <v>213</v>
      </c>
      <c r="D127" s="96" t="s">
        <v>353</v>
      </c>
      <c r="E127" s="104">
        <f>+E125</f>
        <v>88</v>
      </c>
      <c r="F127" s="2455"/>
      <c r="G127" s="456">
        <f t="shared" si="1"/>
        <v>0</v>
      </c>
    </row>
    <row r="128" spans="1:7" s="96" customFormat="1">
      <c r="A128" s="248" t="s">
        <v>1024</v>
      </c>
      <c r="B128" s="244" t="s">
        <v>214</v>
      </c>
      <c r="D128" s="96" t="s">
        <v>353</v>
      </c>
      <c r="E128" s="104">
        <v>86</v>
      </c>
      <c r="F128" s="2455"/>
      <c r="G128" s="456">
        <f t="shared" si="1"/>
        <v>0</v>
      </c>
    </row>
    <row r="129" spans="1:7" s="96" customFormat="1">
      <c r="A129" s="249" t="s">
        <v>1025</v>
      </c>
      <c r="B129" s="244" t="s">
        <v>215</v>
      </c>
      <c r="D129" s="96" t="s">
        <v>353</v>
      </c>
      <c r="E129" s="104">
        <f>+E125</f>
        <v>88</v>
      </c>
      <c r="F129" s="2455"/>
      <c r="G129" s="456">
        <f t="shared" si="1"/>
        <v>0</v>
      </c>
    </row>
    <row r="130" spans="1:7" s="96" customFormat="1">
      <c r="A130" s="103"/>
      <c r="B130" s="208"/>
      <c r="E130" s="104"/>
      <c r="F130" s="2424"/>
      <c r="G130" s="459"/>
    </row>
    <row r="131" spans="1:7" s="96" customFormat="1" ht="39" customHeight="1">
      <c r="A131" s="233" t="s">
        <v>896</v>
      </c>
      <c r="B131" s="208" t="s">
        <v>898</v>
      </c>
      <c r="D131" s="104"/>
      <c r="E131" s="104"/>
      <c r="F131" s="2424"/>
      <c r="G131" s="459"/>
    </row>
    <row r="132" spans="1:7" s="96" customFormat="1">
      <c r="A132" s="242"/>
      <c r="B132" s="65" t="s">
        <v>899</v>
      </c>
      <c r="D132" s="104"/>
      <c r="E132" s="104"/>
      <c r="F132" s="2424"/>
      <c r="G132" s="459"/>
    </row>
    <row r="133" spans="1:7" s="96" customFormat="1" ht="38.25">
      <c r="A133" s="242"/>
      <c r="B133" s="65" t="s">
        <v>900</v>
      </c>
      <c r="D133" s="104"/>
      <c r="E133" s="104"/>
      <c r="F133" s="2424"/>
      <c r="G133" s="459"/>
    </row>
    <row r="134" spans="1:7" s="96" customFormat="1">
      <c r="A134" s="242"/>
      <c r="B134" s="65" t="s">
        <v>901</v>
      </c>
      <c r="D134" s="104"/>
      <c r="E134" s="104"/>
      <c r="F134" s="2424"/>
      <c r="G134" s="459"/>
    </row>
    <row r="135" spans="1:7" s="96" customFormat="1">
      <c r="A135" s="243" t="s">
        <v>1026</v>
      </c>
      <c r="B135" s="244" t="s">
        <v>209</v>
      </c>
      <c r="D135" s="96" t="s">
        <v>353</v>
      </c>
      <c r="E135" s="104">
        <v>347.26</v>
      </c>
      <c r="F135" s="2455"/>
      <c r="G135" s="456">
        <f t="shared" ref="G135:G140" si="2">+F135*E135</f>
        <v>0</v>
      </c>
    </row>
    <row r="136" spans="1:7" s="96" customFormat="1">
      <c r="A136" s="245" t="s">
        <v>1027</v>
      </c>
      <c r="B136" s="244" t="s">
        <v>211</v>
      </c>
      <c r="D136" s="96" t="s">
        <v>353</v>
      </c>
      <c r="E136" s="104">
        <v>357.26</v>
      </c>
      <c r="F136" s="2455"/>
      <c r="G136" s="456">
        <f t="shared" si="2"/>
        <v>0</v>
      </c>
    </row>
    <row r="137" spans="1:7" s="96" customFormat="1">
      <c r="A137" s="246" t="s">
        <v>1028</v>
      </c>
      <c r="B137" s="244" t="s">
        <v>212</v>
      </c>
      <c r="D137" s="96" t="s">
        <v>353</v>
      </c>
      <c r="E137" s="104">
        <f>+E135</f>
        <v>347.26</v>
      </c>
      <c r="F137" s="2455"/>
      <c r="G137" s="456">
        <f t="shared" si="2"/>
        <v>0</v>
      </c>
    </row>
    <row r="138" spans="1:7" s="96" customFormat="1">
      <c r="A138" s="247" t="s">
        <v>1029</v>
      </c>
      <c r="B138" s="1992" t="s">
        <v>213</v>
      </c>
      <c r="D138" s="96" t="s">
        <v>353</v>
      </c>
      <c r="E138" s="104">
        <f>+E136</f>
        <v>357.26</v>
      </c>
      <c r="F138" s="2455"/>
      <c r="G138" s="456">
        <f t="shared" si="2"/>
        <v>0</v>
      </c>
    </row>
    <row r="139" spans="1:7" s="96" customFormat="1">
      <c r="A139" s="248" t="s">
        <v>1030</v>
      </c>
      <c r="B139" s="1992" t="s">
        <v>214</v>
      </c>
      <c r="D139" s="96" t="s">
        <v>353</v>
      </c>
      <c r="E139" s="104">
        <v>402.97</v>
      </c>
      <c r="F139" s="2455"/>
      <c r="G139" s="456">
        <f t="shared" si="2"/>
        <v>0</v>
      </c>
    </row>
    <row r="140" spans="1:7" s="96" customFormat="1">
      <c r="A140" s="249" t="s">
        <v>1031</v>
      </c>
      <c r="B140" s="1992" t="s">
        <v>215</v>
      </c>
      <c r="D140" s="96" t="s">
        <v>353</v>
      </c>
      <c r="E140" s="104">
        <f>+E136</f>
        <v>357.26</v>
      </c>
      <c r="F140" s="2455"/>
      <c r="G140" s="456">
        <f t="shared" si="2"/>
        <v>0</v>
      </c>
    </row>
    <row r="141" spans="1:7" s="410" customFormat="1">
      <c r="A141" s="2364"/>
      <c r="B141" s="1992"/>
      <c r="E141" s="411"/>
      <c r="F141" s="2405"/>
      <c r="G141" s="461"/>
    </row>
    <row r="142" spans="1:7" s="410" customFormat="1" ht="38.25">
      <c r="A142" s="1285" t="s">
        <v>897</v>
      </c>
      <c r="B142" s="414" t="s">
        <v>8196</v>
      </c>
      <c r="C142" s="96"/>
      <c r="D142" s="104"/>
      <c r="E142" s="104"/>
      <c r="F142" s="2424"/>
      <c r="G142" s="459"/>
    </row>
    <row r="143" spans="1:7" s="410" customFormat="1">
      <c r="A143" s="242"/>
      <c r="B143" s="68" t="s">
        <v>899</v>
      </c>
      <c r="C143" s="96"/>
      <c r="D143" s="104"/>
      <c r="E143" s="104"/>
      <c r="F143" s="2424"/>
      <c r="G143" s="459"/>
    </row>
    <row r="144" spans="1:7" s="410" customFormat="1" ht="38.25">
      <c r="A144" s="242"/>
      <c r="B144" s="68" t="s">
        <v>900</v>
      </c>
      <c r="C144" s="96"/>
      <c r="D144" s="104"/>
      <c r="E144" s="411"/>
      <c r="F144" s="2424"/>
      <c r="G144" s="459"/>
    </row>
    <row r="145" spans="1:7" s="410" customFormat="1">
      <c r="A145" s="242"/>
      <c r="B145" s="68" t="s">
        <v>8197</v>
      </c>
      <c r="C145" s="96"/>
      <c r="D145" s="104"/>
      <c r="E145" s="411"/>
      <c r="F145" s="2424"/>
      <c r="G145" s="459"/>
    </row>
    <row r="146" spans="1:7" s="410" customFormat="1">
      <c r="A146" s="243" t="s">
        <v>1032</v>
      </c>
      <c r="B146" s="1992" t="s">
        <v>209</v>
      </c>
      <c r="C146" s="96"/>
      <c r="D146" s="96" t="s">
        <v>353</v>
      </c>
      <c r="E146" s="411">
        <v>48</v>
      </c>
      <c r="F146" s="2455"/>
      <c r="G146" s="456">
        <f t="shared" ref="G146:G151" si="3">+F146*E146</f>
        <v>0</v>
      </c>
    </row>
    <row r="147" spans="1:7" s="410" customFormat="1">
      <c r="A147" s="245" t="s">
        <v>1033</v>
      </c>
      <c r="B147" s="1992" t="s">
        <v>211</v>
      </c>
      <c r="C147" s="96"/>
      <c r="D147" s="96" t="s">
        <v>353</v>
      </c>
      <c r="E147" s="411">
        <v>48</v>
      </c>
      <c r="F147" s="2455"/>
      <c r="G147" s="456">
        <f t="shared" si="3"/>
        <v>0</v>
      </c>
    </row>
    <row r="148" spans="1:7" s="410" customFormat="1">
      <c r="A148" s="246" t="s">
        <v>1034</v>
      </c>
      <c r="B148" s="1992" t="s">
        <v>212</v>
      </c>
      <c r="C148" s="96"/>
      <c r="D148" s="96" t="s">
        <v>353</v>
      </c>
      <c r="E148" s="411">
        <f>+E146</f>
        <v>48</v>
      </c>
      <c r="F148" s="2455"/>
      <c r="G148" s="456">
        <f t="shared" si="3"/>
        <v>0</v>
      </c>
    </row>
    <row r="149" spans="1:7" s="410" customFormat="1">
      <c r="A149" s="247" t="s">
        <v>1035</v>
      </c>
      <c r="B149" s="244" t="s">
        <v>213</v>
      </c>
      <c r="C149" s="96"/>
      <c r="D149" s="96" t="s">
        <v>353</v>
      </c>
      <c r="E149" s="411">
        <f>+E147</f>
        <v>48</v>
      </c>
      <c r="F149" s="2455"/>
      <c r="G149" s="456">
        <f t="shared" si="3"/>
        <v>0</v>
      </c>
    </row>
    <row r="150" spans="1:7" s="410" customFormat="1">
      <c r="A150" s="248" t="s">
        <v>1036</v>
      </c>
      <c r="B150" s="244" t="s">
        <v>214</v>
      </c>
      <c r="C150" s="96"/>
      <c r="D150" s="96" t="s">
        <v>353</v>
      </c>
      <c r="E150" s="411">
        <v>41</v>
      </c>
      <c r="F150" s="2455"/>
      <c r="G150" s="456">
        <f t="shared" si="3"/>
        <v>0</v>
      </c>
    </row>
    <row r="151" spans="1:7" s="410" customFormat="1">
      <c r="A151" s="249" t="s">
        <v>1037</v>
      </c>
      <c r="B151" s="244" t="s">
        <v>215</v>
      </c>
      <c r="C151" s="96"/>
      <c r="D151" s="96" t="s">
        <v>353</v>
      </c>
      <c r="E151" s="411">
        <f>+E147</f>
        <v>48</v>
      </c>
      <c r="F151" s="2455"/>
      <c r="G151" s="456">
        <f t="shared" si="3"/>
        <v>0</v>
      </c>
    </row>
    <row r="152" spans="1:7" s="96" customFormat="1">
      <c r="A152" s="103"/>
      <c r="B152" s="208"/>
      <c r="E152" s="411"/>
      <c r="F152" s="2424"/>
      <c r="G152" s="459"/>
    </row>
    <row r="153" spans="1:7" s="96" customFormat="1" ht="38.25">
      <c r="A153" s="233" t="s">
        <v>902</v>
      </c>
      <c r="B153" s="208" t="s">
        <v>903</v>
      </c>
      <c r="D153" s="104"/>
      <c r="E153" s="411"/>
      <c r="F153" s="2424"/>
      <c r="G153" s="459"/>
    </row>
    <row r="154" spans="1:7" s="96" customFormat="1">
      <c r="A154" s="242"/>
      <c r="B154" s="65" t="s">
        <v>899</v>
      </c>
      <c r="D154" s="104"/>
      <c r="E154" s="411"/>
      <c r="F154" s="2424"/>
      <c r="G154" s="459"/>
    </row>
    <row r="155" spans="1:7" s="96" customFormat="1" ht="38.25">
      <c r="A155" s="242"/>
      <c r="B155" s="65" t="s">
        <v>900</v>
      </c>
      <c r="D155" s="104"/>
      <c r="E155" s="411"/>
      <c r="F155" s="2424"/>
      <c r="G155" s="459"/>
    </row>
    <row r="156" spans="1:7" s="96" customFormat="1">
      <c r="A156" s="242"/>
      <c r="B156" s="68" t="s">
        <v>8198</v>
      </c>
      <c r="D156" s="104"/>
      <c r="E156" s="104"/>
      <c r="F156" s="2424"/>
      <c r="G156" s="459"/>
    </row>
    <row r="157" spans="1:7" s="96" customFormat="1">
      <c r="A157" s="243" t="s">
        <v>1038</v>
      </c>
      <c r="B157" s="244" t="s">
        <v>209</v>
      </c>
      <c r="D157" s="96" t="s">
        <v>353</v>
      </c>
      <c r="E157" s="104">
        <v>40.42</v>
      </c>
      <c r="F157" s="2455"/>
      <c r="G157" s="456">
        <f t="shared" ref="G157:G162" si="4">+F157*E157</f>
        <v>0</v>
      </c>
    </row>
    <row r="158" spans="1:7" s="96" customFormat="1">
      <c r="A158" s="245" t="s">
        <v>1039</v>
      </c>
      <c r="B158" s="244" t="s">
        <v>211</v>
      </c>
      <c r="D158" s="96" t="s">
        <v>353</v>
      </c>
      <c r="E158" s="104">
        <v>40.42</v>
      </c>
      <c r="F158" s="2455"/>
      <c r="G158" s="456">
        <f t="shared" si="4"/>
        <v>0</v>
      </c>
    </row>
    <row r="159" spans="1:7" s="96" customFormat="1">
      <c r="A159" s="246" t="s">
        <v>1040</v>
      </c>
      <c r="B159" s="244" t="s">
        <v>212</v>
      </c>
      <c r="D159" s="96" t="s">
        <v>353</v>
      </c>
      <c r="E159" s="104">
        <f>+E157</f>
        <v>40.42</v>
      </c>
      <c r="F159" s="2455"/>
      <c r="G159" s="456">
        <f t="shared" si="4"/>
        <v>0</v>
      </c>
    </row>
    <row r="160" spans="1:7" s="96" customFormat="1">
      <c r="A160" s="247" t="s">
        <v>1041</v>
      </c>
      <c r="B160" s="244" t="s">
        <v>213</v>
      </c>
      <c r="D160" s="96" t="s">
        <v>353</v>
      </c>
      <c r="E160" s="104">
        <f>+E158</f>
        <v>40.42</v>
      </c>
      <c r="F160" s="2455"/>
      <c r="G160" s="456">
        <f t="shared" si="4"/>
        <v>0</v>
      </c>
    </row>
    <row r="161" spans="1:7" s="96" customFormat="1">
      <c r="A161" s="248" t="s">
        <v>1042</v>
      </c>
      <c r="B161" s="244" t="s">
        <v>214</v>
      </c>
      <c r="D161" s="96" t="s">
        <v>353</v>
      </c>
      <c r="E161" s="104">
        <v>58.46</v>
      </c>
      <c r="F161" s="2455"/>
      <c r="G161" s="456">
        <f t="shared" si="4"/>
        <v>0</v>
      </c>
    </row>
    <row r="162" spans="1:7" s="96" customFormat="1">
      <c r="A162" s="249" t="s">
        <v>1043</v>
      </c>
      <c r="B162" s="244" t="s">
        <v>215</v>
      </c>
      <c r="D162" s="96" t="s">
        <v>353</v>
      </c>
      <c r="E162" s="104">
        <f>+E158</f>
        <v>40.42</v>
      </c>
      <c r="F162" s="2455"/>
      <c r="G162" s="456">
        <f t="shared" si="4"/>
        <v>0</v>
      </c>
    </row>
    <row r="163" spans="1:7" s="96" customFormat="1">
      <c r="A163" s="103"/>
      <c r="B163" s="208"/>
      <c r="E163" s="104"/>
      <c r="F163" s="2424"/>
      <c r="G163" s="459"/>
    </row>
    <row r="164" spans="1:7" s="96" customFormat="1">
      <c r="A164" s="103"/>
      <c r="B164" s="208"/>
      <c r="E164" s="104"/>
      <c r="F164" s="2424"/>
      <c r="G164" s="459"/>
    </row>
    <row r="165" spans="1:7" s="96" customFormat="1" ht="43.9" customHeight="1">
      <c r="A165" s="233" t="s">
        <v>904</v>
      </c>
      <c r="B165" s="208" t="s">
        <v>905</v>
      </c>
      <c r="D165" s="104"/>
      <c r="E165" s="104"/>
      <c r="F165" s="2424"/>
      <c r="G165" s="459"/>
    </row>
    <row r="166" spans="1:7" s="96" customFormat="1" ht="20.45" customHeight="1">
      <c r="A166" s="242"/>
      <c r="B166" s="65" t="s">
        <v>899</v>
      </c>
      <c r="D166" s="104"/>
      <c r="E166" s="104"/>
      <c r="F166" s="2424"/>
      <c r="G166" s="459"/>
    </row>
    <row r="167" spans="1:7" s="96" customFormat="1" ht="54" customHeight="1">
      <c r="A167" s="242"/>
      <c r="B167" s="65" t="s">
        <v>906</v>
      </c>
      <c r="D167" s="104"/>
      <c r="E167" s="104"/>
      <c r="F167" s="2424"/>
      <c r="G167" s="459"/>
    </row>
    <row r="168" spans="1:7" s="96" customFormat="1">
      <c r="A168" s="242"/>
      <c r="B168" s="65" t="s">
        <v>907</v>
      </c>
      <c r="D168" s="104"/>
      <c r="E168" s="104"/>
      <c r="F168" s="2424"/>
      <c r="G168" s="459"/>
    </row>
    <row r="169" spans="1:7" s="96" customFormat="1" ht="16.7" customHeight="1">
      <c r="A169" s="242"/>
      <c r="B169" s="65" t="s">
        <v>908</v>
      </c>
      <c r="D169" s="104"/>
      <c r="E169" s="104"/>
      <c r="F169" s="2424"/>
      <c r="G169" s="459"/>
    </row>
    <row r="170" spans="1:7" s="96" customFormat="1">
      <c r="A170" s="243" t="s">
        <v>1044</v>
      </c>
      <c r="B170" s="244" t="s">
        <v>209</v>
      </c>
      <c r="D170" s="96" t="s">
        <v>353</v>
      </c>
      <c r="E170" s="104">
        <v>67</v>
      </c>
      <c r="F170" s="2455"/>
      <c r="G170" s="456">
        <f t="shared" ref="G170:G175" si="5">+F170*E170</f>
        <v>0</v>
      </c>
    </row>
    <row r="171" spans="1:7" s="96" customFormat="1">
      <c r="A171" s="245" t="s">
        <v>1045</v>
      </c>
      <c r="B171" s="244" t="s">
        <v>211</v>
      </c>
      <c r="D171" s="96" t="s">
        <v>353</v>
      </c>
      <c r="E171" s="104">
        <v>68</v>
      </c>
      <c r="F171" s="2455"/>
      <c r="G171" s="456">
        <f t="shared" si="5"/>
        <v>0</v>
      </c>
    </row>
    <row r="172" spans="1:7" s="96" customFormat="1">
      <c r="A172" s="246" t="s">
        <v>1046</v>
      </c>
      <c r="B172" s="244" t="s">
        <v>212</v>
      </c>
      <c r="D172" s="96" t="s">
        <v>353</v>
      </c>
      <c r="E172" s="104">
        <f>+E170</f>
        <v>67</v>
      </c>
      <c r="F172" s="2455"/>
      <c r="G172" s="456">
        <f t="shared" si="5"/>
        <v>0</v>
      </c>
    </row>
    <row r="173" spans="1:7" s="96" customFormat="1">
      <c r="A173" s="247" t="s">
        <v>1047</v>
      </c>
      <c r="B173" s="244" t="s">
        <v>213</v>
      </c>
      <c r="D173" s="96" t="s">
        <v>353</v>
      </c>
      <c r="E173" s="104">
        <f>+E171</f>
        <v>68</v>
      </c>
      <c r="F173" s="2455"/>
      <c r="G173" s="456">
        <f t="shared" si="5"/>
        <v>0</v>
      </c>
    </row>
    <row r="174" spans="1:7" s="96" customFormat="1">
      <c r="A174" s="248" t="s">
        <v>1048</v>
      </c>
      <c r="B174" s="244" t="s">
        <v>214</v>
      </c>
      <c r="D174" s="96" t="s">
        <v>353</v>
      </c>
      <c r="E174" s="104">
        <v>64</v>
      </c>
      <c r="F174" s="2455"/>
      <c r="G174" s="456">
        <f t="shared" si="5"/>
        <v>0</v>
      </c>
    </row>
    <row r="175" spans="1:7" s="96" customFormat="1">
      <c r="A175" s="249" t="s">
        <v>1049</v>
      </c>
      <c r="B175" s="244" t="s">
        <v>215</v>
      </c>
      <c r="D175" s="96" t="s">
        <v>353</v>
      </c>
      <c r="E175" s="104">
        <f>+E171</f>
        <v>68</v>
      </c>
      <c r="F175" s="2455"/>
      <c r="G175" s="456">
        <f t="shared" si="5"/>
        <v>0</v>
      </c>
    </row>
    <row r="176" spans="1:7" s="96" customFormat="1">
      <c r="A176" s="103"/>
      <c r="B176" s="208"/>
      <c r="E176" s="104"/>
      <c r="F176" s="2424"/>
      <c r="G176" s="459"/>
    </row>
    <row r="177" spans="1:7" s="96" customFormat="1">
      <c r="A177" s="103"/>
      <c r="B177" s="208"/>
      <c r="E177" s="104"/>
      <c r="F177" s="2424"/>
      <c r="G177" s="459"/>
    </row>
    <row r="178" spans="1:7" s="96" customFormat="1" ht="53.45" customHeight="1">
      <c r="A178" s="233" t="s">
        <v>909</v>
      </c>
      <c r="B178" s="201" t="s">
        <v>910</v>
      </c>
      <c r="E178" s="104"/>
      <c r="F178" s="2424"/>
      <c r="G178" s="459"/>
    </row>
    <row r="179" spans="1:7" s="96" customFormat="1" ht="102">
      <c r="A179" s="103"/>
      <c r="B179" s="208" t="s">
        <v>911</v>
      </c>
      <c r="E179" s="104"/>
      <c r="F179" s="2424"/>
      <c r="G179" s="459"/>
    </row>
    <row r="180" spans="1:7" s="96" customFormat="1">
      <c r="A180" s="103"/>
      <c r="B180" s="208"/>
      <c r="E180" s="104"/>
      <c r="F180" s="2424"/>
      <c r="G180" s="459"/>
    </row>
    <row r="181" spans="1:7" s="96" customFormat="1" ht="19.350000000000001" customHeight="1">
      <c r="A181" s="233" t="s">
        <v>912</v>
      </c>
      <c r="B181" s="208" t="s">
        <v>913</v>
      </c>
      <c r="E181" s="104"/>
      <c r="F181" s="2424"/>
      <c r="G181" s="459"/>
    </row>
    <row r="182" spans="1:7" s="96" customFormat="1" ht="27" customHeight="1">
      <c r="A182" s="103"/>
      <c r="B182" s="65" t="s">
        <v>914</v>
      </c>
      <c r="E182" s="104"/>
      <c r="F182" s="2424"/>
      <c r="G182" s="459"/>
    </row>
    <row r="183" spans="1:7" s="96" customFormat="1" ht="15.6" customHeight="1">
      <c r="A183" s="103"/>
      <c r="B183" s="65" t="s">
        <v>915</v>
      </c>
      <c r="E183" s="104"/>
      <c r="F183" s="2424"/>
      <c r="G183" s="459"/>
    </row>
    <row r="184" spans="1:7" s="96" customFormat="1">
      <c r="A184" s="243" t="s">
        <v>1050</v>
      </c>
      <c r="B184" s="244" t="s">
        <v>209</v>
      </c>
      <c r="D184" s="96" t="s">
        <v>353</v>
      </c>
      <c r="E184" s="104">
        <f t="shared" ref="E184:E189" si="6">E115+E124</f>
        <v>1218.52</v>
      </c>
      <c r="F184" s="2455"/>
      <c r="G184" s="456">
        <f t="shared" ref="G184:G189" si="7">+F184*E184</f>
        <v>0</v>
      </c>
    </row>
    <row r="185" spans="1:7" s="96" customFormat="1">
      <c r="A185" s="245" t="s">
        <v>1051</v>
      </c>
      <c r="B185" s="244" t="s">
        <v>211</v>
      </c>
      <c r="D185" s="96" t="s">
        <v>353</v>
      </c>
      <c r="E185" s="104">
        <f t="shared" si="6"/>
        <v>1559.78</v>
      </c>
      <c r="F185" s="2455"/>
      <c r="G185" s="456">
        <f t="shared" si="7"/>
        <v>0</v>
      </c>
    </row>
    <row r="186" spans="1:7" s="96" customFormat="1">
      <c r="A186" s="246" t="s">
        <v>1052</v>
      </c>
      <c r="B186" s="244" t="s">
        <v>212</v>
      </c>
      <c r="D186" s="96" t="s">
        <v>353</v>
      </c>
      <c r="E186" s="104">
        <f t="shared" si="6"/>
        <v>1218.52</v>
      </c>
      <c r="F186" s="2455"/>
      <c r="G186" s="456">
        <f t="shared" si="7"/>
        <v>0</v>
      </c>
    </row>
    <row r="187" spans="1:7" s="96" customFormat="1">
      <c r="A187" s="247" t="s">
        <v>1053</v>
      </c>
      <c r="B187" s="244" t="s">
        <v>213</v>
      </c>
      <c r="D187" s="96" t="s">
        <v>353</v>
      </c>
      <c r="E187" s="104">
        <f t="shared" si="6"/>
        <v>1559.78</v>
      </c>
      <c r="F187" s="2455"/>
      <c r="G187" s="456">
        <f t="shared" si="7"/>
        <v>0</v>
      </c>
    </row>
    <row r="188" spans="1:7" s="96" customFormat="1">
      <c r="A188" s="248" t="s">
        <v>1054</v>
      </c>
      <c r="B188" s="244" t="s">
        <v>214</v>
      </c>
      <c r="D188" s="96" t="s">
        <v>353</v>
      </c>
      <c r="E188" s="104">
        <f t="shared" si="6"/>
        <v>1272.94</v>
      </c>
      <c r="F188" s="2455"/>
      <c r="G188" s="456">
        <f t="shared" si="7"/>
        <v>0</v>
      </c>
    </row>
    <row r="189" spans="1:7" s="96" customFormat="1">
      <c r="A189" s="249" t="s">
        <v>1055</v>
      </c>
      <c r="B189" s="244" t="s">
        <v>215</v>
      </c>
      <c r="D189" s="96" t="s">
        <v>353</v>
      </c>
      <c r="E189" s="104">
        <f t="shared" si="6"/>
        <v>1559.78</v>
      </c>
      <c r="F189" s="2455"/>
      <c r="G189" s="456">
        <f t="shared" si="7"/>
        <v>0</v>
      </c>
    </row>
    <row r="190" spans="1:7" s="96" customFormat="1">
      <c r="A190" s="103"/>
      <c r="B190" s="208"/>
      <c r="E190" s="104"/>
      <c r="F190" s="2424"/>
      <c r="G190" s="459"/>
    </row>
    <row r="191" spans="1:7" s="96" customFormat="1" ht="18.600000000000001" customHeight="1">
      <c r="A191" s="233" t="s">
        <v>916</v>
      </c>
      <c r="B191" s="2734" t="s">
        <v>8334</v>
      </c>
      <c r="E191" s="104"/>
      <c r="F191" s="2424"/>
      <c r="G191" s="459"/>
    </row>
    <row r="192" spans="1:7" s="96" customFormat="1" ht="31.9" customHeight="1">
      <c r="A192" s="105"/>
      <c r="B192" s="2734" t="s">
        <v>8335</v>
      </c>
      <c r="E192" s="104"/>
      <c r="F192" s="2424"/>
      <c r="G192" s="459"/>
    </row>
    <row r="193" spans="1:7" s="2389" customFormat="1" ht="31.9" customHeight="1">
      <c r="A193" s="2387"/>
      <c r="B193" s="2734" t="s">
        <v>8346</v>
      </c>
      <c r="E193" s="104"/>
      <c r="F193" s="2424"/>
      <c r="G193" s="459"/>
    </row>
    <row r="194" spans="1:7" s="96" customFormat="1" ht="34.9" customHeight="1">
      <c r="A194" s="105"/>
      <c r="B194" s="2734" t="s">
        <v>8336</v>
      </c>
      <c r="E194" s="104"/>
      <c r="F194" s="2424"/>
      <c r="G194" s="459"/>
    </row>
    <row r="195" spans="1:7" s="96" customFormat="1" ht="21.75" customHeight="1">
      <c r="A195" s="105"/>
      <c r="B195" s="2734" t="s">
        <v>8337</v>
      </c>
      <c r="E195" s="104"/>
      <c r="F195" s="2424"/>
      <c r="G195" s="459"/>
    </row>
    <row r="196" spans="1:7" s="96" customFormat="1">
      <c r="A196" s="243" t="s">
        <v>1056</v>
      </c>
      <c r="B196" s="244" t="s">
        <v>209</v>
      </c>
      <c r="D196" s="96" t="s">
        <v>353</v>
      </c>
      <c r="E196" s="104">
        <v>490.68</v>
      </c>
      <c r="F196" s="2455"/>
      <c r="G196" s="456">
        <f t="shared" ref="G196:G201" si="8">+F196*E196</f>
        <v>0</v>
      </c>
    </row>
    <row r="197" spans="1:7" s="96" customFormat="1">
      <c r="A197" s="245" t="s">
        <v>1057</v>
      </c>
      <c r="B197" s="244" t="s">
        <v>211</v>
      </c>
      <c r="D197" s="96" t="s">
        <v>353</v>
      </c>
      <c r="E197" s="104">
        <v>500.68</v>
      </c>
      <c r="F197" s="2455"/>
      <c r="G197" s="456">
        <f t="shared" si="8"/>
        <v>0</v>
      </c>
    </row>
    <row r="198" spans="1:7" s="96" customFormat="1">
      <c r="A198" s="246" t="s">
        <v>1058</v>
      </c>
      <c r="B198" s="244" t="s">
        <v>212</v>
      </c>
      <c r="D198" s="96" t="s">
        <v>353</v>
      </c>
      <c r="E198" s="104">
        <f>E137+E159</f>
        <v>387.68</v>
      </c>
      <c r="F198" s="2455"/>
      <c r="G198" s="456">
        <f t="shared" si="8"/>
        <v>0</v>
      </c>
    </row>
    <row r="199" spans="1:7" s="96" customFormat="1">
      <c r="A199" s="247" t="s">
        <v>1059</v>
      </c>
      <c r="B199" s="244" t="s">
        <v>213</v>
      </c>
      <c r="D199" s="96" t="s">
        <v>353</v>
      </c>
      <c r="E199" s="104">
        <f>E138+E160</f>
        <v>397.68</v>
      </c>
      <c r="F199" s="2455"/>
      <c r="G199" s="456">
        <f t="shared" si="8"/>
        <v>0</v>
      </c>
    </row>
    <row r="200" spans="1:7" s="96" customFormat="1">
      <c r="A200" s="248" t="s">
        <v>1060</v>
      </c>
      <c r="B200" s="244" t="s">
        <v>214</v>
      </c>
      <c r="D200" s="96" t="s">
        <v>353</v>
      </c>
      <c r="E200" s="104">
        <v>557.42999999999995</v>
      </c>
      <c r="F200" s="2455"/>
      <c r="G200" s="456">
        <f t="shared" si="8"/>
        <v>0</v>
      </c>
    </row>
    <row r="201" spans="1:7" s="96" customFormat="1">
      <c r="A201" s="249" t="s">
        <v>1061</v>
      </c>
      <c r="B201" s="244" t="s">
        <v>215</v>
      </c>
      <c r="D201" s="96" t="s">
        <v>353</v>
      </c>
      <c r="E201" s="104">
        <f>E140+E162</f>
        <v>397.68</v>
      </c>
      <c r="F201" s="2455"/>
      <c r="G201" s="456">
        <f t="shared" si="8"/>
        <v>0</v>
      </c>
    </row>
    <row r="202" spans="1:7" s="96" customFormat="1">
      <c r="A202" s="103"/>
      <c r="B202" s="208"/>
      <c r="E202" s="104"/>
      <c r="F202" s="2424"/>
      <c r="G202" s="459"/>
    </row>
    <row r="203" spans="1:7" s="96" customFormat="1" ht="26.25" customHeight="1">
      <c r="A203" s="233" t="s">
        <v>917</v>
      </c>
      <c r="B203" s="208" t="s">
        <v>918</v>
      </c>
      <c r="E203" s="104"/>
      <c r="F203" s="2424"/>
      <c r="G203" s="459"/>
    </row>
    <row r="204" spans="1:7" s="96" customFormat="1" ht="21" customHeight="1">
      <c r="A204" s="105"/>
      <c r="B204" s="65" t="s">
        <v>919</v>
      </c>
      <c r="E204" s="104"/>
      <c r="F204" s="2424"/>
      <c r="G204" s="459"/>
    </row>
    <row r="205" spans="1:7" s="96" customFormat="1">
      <c r="A205" s="243" t="s">
        <v>1062</v>
      </c>
      <c r="B205" s="244" t="s">
        <v>209</v>
      </c>
      <c r="D205" s="96" t="s">
        <v>353</v>
      </c>
      <c r="E205" s="104">
        <f>E170-55</f>
        <v>12</v>
      </c>
      <c r="F205" s="2455"/>
      <c r="G205" s="456">
        <f t="shared" ref="G205:G210" si="9">+F205*E205</f>
        <v>0</v>
      </c>
    </row>
    <row r="206" spans="1:7" s="96" customFormat="1">
      <c r="A206" s="245" t="s">
        <v>1063</v>
      </c>
      <c r="B206" s="244" t="s">
        <v>211</v>
      </c>
      <c r="D206" s="96" t="s">
        <v>353</v>
      </c>
      <c r="E206" s="104">
        <f>E171-55</f>
        <v>13</v>
      </c>
      <c r="F206" s="2455"/>
      <c r="G206" s="456">
        <f t="shared" si="9"/>
        <v>0</v>
      </c>
    </row>
    <row r="207" spans="1:7" s="96" customFormat="1">
      <c r="A207" s="246" t="s">
        <v>1064</v>
      </c>
      <c r="B207" s="244" t="s">
        <v>212</v>
      </c>
      <c r="D207" s="96" t="s">
        <v>353</v>
      </c>
      <c r="E207" s="104">
        <f>+E205</f>
        <v>12</v>
      </c>
      <c r="F207" s="2455"/>
      <c r="G207" s="456">
        <f t="shared" si="9"/>
        <v>0</v>
      </c>
    </row>
    <row r="208" spans="1:7" s="96" customFormat="1">
      <c r="A208" s="247" t="s">
        <v>1065</v>
      </c>
      <c r="B208" s="244" t="s">
        <v>213</v>
      </c>
      <c r="D208" s="96" t="s">
        <v>353</v>
      </c>
      <c r="E208" s="104">
        <f>+E206</f>
        <v>13</v>
      </c>
      <c r="F208" s="2455"/>
      <c r="G208" s="456">
        <f t="shared" si="9"/>
        <v>0</v>
      </c>
    </row>
    <row r="209" spans="1:7" s="96" customFormat="1">
      <c r="A209" s="248" t="s">
        <v>1066</v>
      </c>
      <c r="B209" s="244" t="s">
        <v>214</v>
      </c>
      <c r="D209" s="96" t="s">
        <v>353</v>
      </c>
      <c r="E209" s="104">
        <f>E174-54</f>
        <v>10</v>
      </c>
      <c r="F209" s="2455"/>
      <c r="G209" s="456">
        <f t="shared" si="9"/>
        <v>0</v>
      </c>
    </row>
    <row r="210" spans="1:7" s="96" customFormat="1">
      <c r="A210" s="249" t="s">
        <v>1067</v>
      </c>
      <c r="B210" s="244" t="s">
        <v>215</v>
      </c>
      <c r="D210" s="96" t="s">
        <v>353</v>
      </c>
      <c r="E210" s="104">
        <f>+E206</f>
        <v>13</v>
      </c>
      <c r="F210" s="2455"/>
      <c r="G210" s="456">
        <f t="shared" si="9"/>
        <v>0</v>
      </c>
    </row>
    <row r="211" spans="1:7" s="96" customFormat="1">
      <c r="A211" s="103"/>
      <c r="B211" s="208"/>
      <c r="E211" s="104"/>
      <c r="F211" s="2424"/>
      <c r="G211" s="459"/>
    </row>
    <row r="212" spans="1:7" s="96" customFormat="1">
      <c r="A212" s="103"/>
      <c r="B212" s="208"/>
      <c r="E212" s="104"/>
      <c r="F212" s="2424"/>
      <c r="G212" s="459"/>
    </row>
    <row r="213" spans="1:7" s="96" customFormat="1" ht="19.350000000000001" customHeight="1">
      <c r="A213" s="233" t="s">
        <v>920</v>
      </c>
      <c r="B213" s="208" t="s">
        <v>921</v>
      </c>
      <c r="E213" s="104"/>
      <c r="F213" s="2424"/>
      <c r="G213" s="459"/>
    </row>
    <row r="214" spans="1:7" s="96" customFormat="1" ht="25.5">
      <c r="A214" s="105"/>
      <c r="B214" s="65" t="s">
        <v>922</v>
      </c>
      <c r="E214" s="104"/>
      <c r="F214" s="2424"/>
      <c r="G214" s="459"/>
    </row>
    <row r="215" spans="1:7" s="96" customFormat="1">
      <c r="A215" s="105"/>
      <c r="B215" s="208"/>
      <c r="E215" s="104"/>
      <c r="F215" s="2424"/>
      <c r="G215" s="459"/>
    </row>
    <row r="216" spans="1:7" s="96" customFormat="1" ht="30.6" customHeight="1">
      <c r="A216" s="233" t="s">
        <v>923</v>
      </c>
      <c r="B216" s="65" t="s">
        <v>924</v>
      </c>
      <c r="E216" s="104"/>
      <c r="F216" s="2424"/>
      <c r="G216" s="459"/>
    </row>
    <row r="217" spans="1:7" s="96" customFormat="1" ht="25.5">
      <c r="A217" s="105"/>
      <c r="B217" s="208" t="str">
        <f>+B204</f>
        <v>lokacija: na nadstrešnici vhodnega podesta, balkonih in nadstreških balkonov</v>
      </c>
      <c r="E217" s="104"/>
      <c r="F217" s="2424"/>
      <c r="G217" s="459"/>
    </row>
    <row r="218" spans="1:7" s="96" customFormat="1">
      <c r="A218" s="243" t="s">
        <v>1068</v>
      </c>
      <c r="B218" s="244" t="s">
        <v>209</v>
      </c>
      <c r="D218" s="96" t="s">
        <v>354</v>
      </c>
      <c r="E218" s="104">
        <f t="shared" ref="E218:E223" si="10">E205/0.5</f>
        <v>24</v>
      </c>
      <c r="F218" s="2455"/>
      <c r="G218" s="456">
        <f t="shared" ref="G218:G223" si="11">+F218*E218</f>
        <v>0</v>
      </c>
    </row>
    <row r="219" spans="1:7" s="96" customFormat="1">
      <c r="A219" s="245" t="s">
        <v>1069</v>
      </c>
      <c r="B219" s="244" t="s">
        <v>211</v>
      </c>
      <c r="D219" s="96" t="s">
        <v>354</v>
      </c>
      <c r="E219" s="104">
        <f t="shared" si="10"/>
        <v>26</v>
      </c>
      <c r="F219" s="2455"/>
      <c r="G219" s="456">
        <f t="shared" si="11"/>
        <v>0</v>
      </c>
    </row>
    <row r="220" spans="1:7" s="96" customFormat="1">
      <c r="A220" s="246" t="s">
        <v>1070</v>
      </c>
      <c r="B220" s="244" t="s">
        <v>212</v>
      </c>
      <c r="D220" s="96" t="s">
        <v>354</v>
      </c>
      <c r="E220" s="104">
        <f t="shared" si="10"/>
        <v>24</v>
      </c>
      <c r="F220" s="2455"/>
      <c r="G220" s="456">
        <f t="shared" si="11"/>
        <v>0</v>
      </c>
    </row>
    <row r="221" spans="1:7" s="96" customFormat="1">
      <c r="A221" s="247" t="s">
        <v>1071</v>
      </c>
      <c r="B221" s="244" t="s">
        <v>213</v>
      </c>
      <c r="D221" s="96" t="s">
        <v>354</v>
      </c>
      <c r="E221" s="104">
        <f t="shared" si="10"/>
        <v>26</v>
      </c>
      <c r="F221" s="2455"/>
      <c r="G221" s="456">
        <f t="shared" si="11"/>
        <v>0</v>
      </c>
    </row>
    <row r="222" spans="1:7" s="96" customFormat="1">
      <c r="A222" s="248" t="s">
        <v>1072</v>
      </c>
      <c r="B222" s="244" t="s">
        <v>214</v>
      </c>
      <c r="D222" s="96" t="s">
        <v>354</v>
      </c>
      <c r="E222" s="104">
        <f t="shared" si="10"/>
        <v>20</v>
      </c>
      <c r="F222" s="2455"/>
      <c r="G222" s="456">
        <f t="shared" si="11"/>
        <v>0</v>
      </c>
    </row>
    <row r="223" spans="1:7" s="96" customFormat="1">
      <c r="A223" s="249" t="s">
        <v>1073</v>
      </c>
      <c r="B223" s="244" t="s">
        <v>215</v>
      </c>
      <c r="D223" s="96" t="s">
        <v>354</v>
      </c>
      <c r="E223" s="104">
        <f t="shared" si="10"/>
        <v>26</v>
      </c>
      <c r="F223" s="2455"/>
      <c r="G223" s="456">
        <f t="shared" si="11"/>
        <v>0</v>
      </c>
    </row>
    <row r="224" spans="1:7" s="96" customFormat="1">
      <c r="A224" s="103"/>
      <c r="B224" s="208"/>
      <c r="E224" s="104"/>
      <c r="F224" s="2424"/>
      <c r="G224" s="459"/>
    </row>
    <row r="225" spans="1:7" s="96" customFormat="1" ht="38.25">
      <c r="A225" s="233" t="s">
        <v>925</v>
      </c>
      <c r="B225" s="65" t="s">
        <v>926</v>
      </c>
      <c r="E225" s="104"/>
      <c r="F225" s="2424"/>
      <c r="G225" s="459"/>
    </row>
    <row r="226" spans="1:7" s="96" customFormat="1" ht="33.6" customHeight="1">
      <c r="A226" s="233"/>
      <c r="B226" s="65" t="s">
        <v>927</v>
      </c>
      <c r="E226" s="104"/>
      <c r="F226" s="2424"/>
      <c r="G226" s="459"/>
    </row>
    <row r="227" spans="1:7" s="96" customFormat="1" ht="291" customHeight="1">
      <c r="A227" s="233"/>
      <c r="B227" s="208"/>
      <c r="E227" s="104"/>
      <c r="F227" s="2424"/>
      <c r="G227" s="459"/>
    </row>
    <row r="228" spans="1:7" s="96" customFormat="1" ht="75" customHeight="1">
      <c r="A228" s="233"/>
      <c r="B228" s="65" t="s">
        <v>928</v>
      </c>
      <c r="E228" s="104"/>
      <c r="F228" s="2424"/>
      <c r="G228" s="459"/>
    </row>
    <row r="229" spans="1:7" s="96" customFormat="1">
      <c r="A229" s="105"/>
      <c r="B229" s="65" t="s">
        <v>929</v>
      </c>
      <c r="E229" s="104"/>
      <c r="F229" s="2424"/>
      <c r="G229" s="459"/>
    </row>
    <row r="230" spans="1:7" s="96" customFormat="1">
      <c r="A230" s="105"/>
      <c r="B230" s="65" t="s">
        <v>930</v>
      </c>
      <c r="E230" s="104"/>
      <c r="F230" s="2424"/>
      <c r="G230" s="459"/>
    </row>
    <row r="231" spans="1:7" s="96" customFormat="1">
      <c r="A231" s="243" t="s">
        <v>1074</v>
      </c>
      <c r="B231" s="244" t="s">
        <v>209</v>
      </c>
      <c r="D231" s="96" t="s">
        <v>354</v>
      </c>
      <c r="E231" s="104">
        <f>2*44.7+2*11.6 - 12.05</f>
        <v>100.55</v>
      </c>
      <c r="F231" s="2455"/>
      <c r="G231" s="456">
        <f t="shared" ref="G231:G236" si="12">+F231*E231</f>
        <v>0</v>
      </c>
    </row>
    <row r="232" spans="1:7" s="96" customFormat="1">
      <c r="A232" s="245" t="s">
        <v>1075</v>
      </c>
      <c r="B232" s="244" t="s">
        <v>211</v>
      </c>
      <c r="D232" s="96" t="s">
        <v>354</v>
      </c>
      <c r="E232" s="104">
        <f>2*44.7+2*11.6 - 12.05</f>
        <v>100.55</v>
      </c>
      <c r="F232" s="2455"/>
      <c r="G232" s="456">
        <f t="shared" si="12"/>
        <v>0</v>
      </c>
    </row>
    <row r="233" spans="1:7" s="96" customFormat="1">
      <c r="A233" s="246" t="s">
        <v>1076</v>
      </c>
      <c r="B233" s="244" t="s">
        <v>212</v>
      </c>
      <c r="D233" s="96" t="s">
        <v>354</v>
      </c>
      <c r="E233" s="104">
        <f>+E231</f>
        <v>100.55</v>
      </c>
      <c r="F233" s="2455"/>
      <c r="G233" s="456">
        <f t="shared" si="12"/>
        <v>0</v>
      </c>
    </row>
    <row r="234" spans="1:7" s="96" customFormat="1">
      <c r="A234" s="247" t="s">
        <v>1077</v>
      </c>
      <c r="B234" s="244" t="s">
        <v>213</v>
      </c>
      <c r="D234" s="96" t="s">
        <v>354</v>
      </c>
      <c r="E234" s="104">
        <f>+E232</f>
        <v>100.55</v>
      </c>
      <c r="F234" s="2455"/>
      <c r="G234" s="456">
        <f t="shared" si="12"/>
        <v>0</v>
      </c>
    </row>
    <row r="235" spans="1:7" s="96" customFormat="1">
      <c r="A235" s="248" t="s">
        <v>1078</v>
      </c>
      <c r="B235" s="244" t="s">
        <v>214</v>
      </c>
      <c r="D235" s="96" t="s">
        <v>354</v>
      </c>
      <c r="E235" s="104">
        <f>2*47.45+2*11.6 - 9.38</f>
        <v>108.72</v>
      </c>
      <c r="F235" s="2455"/>
      <c r="G235" s="456">
        <f t="shared" si="12"/>
        <v>0</v>
      </c>
    </row>
    <row r="236" spans="1:7" s="96" customFormat="1">
      <c r="A236" s="249" t="s">
        <v>1079</v>
      </c>
      <c r="B236" s="244" t="s">
        <v>215</v>
      </c>
      <c r="D236" s="96" t="s">
        <v>354</v>
      </c>
      <c r="E236" s="104">
        <f>+E232</f>
        <v>100.55</v>
      </c>
      <c r="F236" s="2455"/>
      <c r="G236" s="456">
        <f t="shared" si="12"/>
        <v>0</v>
      </c>
    </row>
    <row r="237" spans="1:7" s="96" customFormat="1">
      <c r="A237" s="103"/>
      <c r="B237" s="208"/>
      <c r="E237" s="104"/>
      <c r="F237" s="2424"/>
      <c r="G237" s="459"/>
    </row>
    <row r="238" spans="1:7" s="96" customFormat="1">
      <c r="A238" s="105"/>
      <c r="B238" s="208"/>
      <c r="E238" s="104"/>
      <c r="F238" s="2424"/>
      <c r="G238" s="459"/>
    </row>
    <row r="239" spans="1:7" s="96" customFormat="1">
      <c r="A239" s="237" t="s">
        <v>931</v>
      </c>
      <c r="B239" s="238" t="s">
        <v>932</v>
      </c>
      <c r="C239" s="239"/>
      <c r="D239" s="262"/>
      <c r="E239" s="263"/>
      <c r="F239" s="2456"/>
      <c r="G239" s="470"/>
    </row>
    <row r="240" spans="1:7" s="96" customFormat="1">
      <c r="A240" s="233"/>
      <c r="B240" s="199"/>
      <c r="C240" s="205"/>
      <c r="E240" s="104"/>
      <c r="F240" s="2420"/>
      <c r="G240" s="456"/>
    </row>
    <row r="241" spans="1:7" s="96" customFormat="1" ht="13.35" customHeight="1">
      <c r="A241" s="233"/>
      <c r="B241" s="2906" t="s">
        <v>352</v>
      </c>
      <c r="C241" s="2906"/>
      <c r="E241" s="104"/>
      <c r="F241" s="2420"/>
      <c r="G241" s="456"/>
    </row>
    <row r="242" spans="1:7" s="96" customFormat="1" ht="26.45" customHeight="1">
      <c r="A242" s="233"/>
      <c r="B242" s="2931" t="s">
        <v>873</v>
      </c>
      <c r="C242" s="2931"/>
      <c r="E242" s="104"/>
      <c r="F242" s="2420"/>
      <c r="G242" s="456"/>
    </row>
    <row r="243" spans="1:7" s="96" customFormat="1" ht="13.35" customHeight="1">
      <c r="A243" s="217"/>
      <c r="B243" s="2931" t="s">
        <v>933</v>
      </c>
      <c r="C243" s="2931"/>
      <c r="E243" s="104"/>
      <c r="F243" s="2420"/>
      <c r="G243" s="456"/>
    </row>
    <row r="244" spans="1:7" s="96" customFormat="1" ht="13.35" customHeight="1">
      <c r="A244" s="217"/>
      <c r="B244" s="2955" t="s">
        <v>934</v>
      </c>
      <c r="C244" s="2955"/>
      <c r="E244" s="104"/>
      <c r="F244" s="2420"/>
      <c r="G244" s="456"/>
    </row>
    <row r="245" spans="1:7" s="96" customFormat="1" ht="27.6" customHeight="1">
      <c r="A245" s="217"/>
      <c r="B245" s="2931" t="s">
        <v>935</v>
      </c>
      <c r="C245" s="2931"/>
      <c r="E245" s="104"/>
      <c r="F245" s="2420"/>
      <c r="G245" s="456"/>
    </row>
    <row r="246" spans="1:7" s="96" customFormat="1" ht="22.35" customHeight="1">
      <c r="A246" s="217"/>
      <c r="B246" s="2931" t="s">
        <v>936</v>
      </c>
      <c r="C246" s="2931"/>
      <c r="E246" s="104"/>
      <c r="F246" s="2420"/>
      <c r="G246" s="456"/>
    </row>
    <row r="247" spans="1:7" s="96" customFormat="1" ht="28.35" customHeight="1">
      <c r="A247" s="217"/>
      <c r="B247" s="2931" t="s">
        <v>937</v>
      </c>
      <c r="C247" s="2931"/>
      <c r="E247" s="104"/>
      <c r="F247" s="2420"/>
      <c r="G247" s="456"/>
    </row>
    <row r="248" spans="1:7" s="96" customFormat="1" ht="68.45" customHeight="1">
      <c r="A248" s="217"/>
      <c r="B248" s="2931" t="s">
        <v>938</v>
      </c>
      <c r="C248" s="2931"/>
      <c r="E248" s="104"/>
      <c r="F248" s="2420"/>
      <c r="G248" s="456"/>
    </row>
    <row r="249" spans="1:7" s="96" customFormat="1" ht="13.35" customHeight="1">
      <c r="A249" s="217"/>
      <c r="B249" s="2906" t="s">
        <v>939</v>
      </c>
      <c r="C249" s="2906"/>
      <c r="E249" s="104"/>
      <c r="F249" s="2420"/>
      <c r="G249" s="456"/>
    </row>
    <row r="250" spans="1:7" s="96" customFormat="1">
      <c r="E250" s="104"/>
      <c r="F250" s="2424"/>
      <c r="G250" s="459"/>
    </row>
    <row r="251" spans="1:7" s="96" customFormat="1" ht="29.45" customHeight="1">
      <c r="A251" s="308" t="s">
        <v>940</v>
      </c>
      <c r="B251" s="208" t="s">
        <v>941</v>
      </c>
      <c r="E251" s="104"/>
      <c r="F251" s="2424"/>
      <c r="G251" s="459"/>
    </row>
    <row r="252" spans="1:7" s="96" customFormat="1">
      <c r="A252" s="105"/>
      <c r="B252" s="65" t="s">
        <v>942</v>
      </c>
      <c r="E252" s="104"/>
      <c r="F252" s="2424"/>
      <c r="G252" s="459"/>
    </row>
    <row r="253" spans="1:7" s="96" customFormat="1" ht="38.25">
      <c r="A253" s="105"/>
      <c r="B253" s="65" t="s">
        <v>943</v>
      </c>
      <c r="E253" s="104"/>
      <c r="F253" s="2424"/>
      <c r="G253" s="459"/>
    </row>
    <row r="254" spans="1:7" s="96" customFormat="1">
      <c r="A254" s="105"/>
      <c r="B254" s="65" t="s">
        <v>944</v>
      </c>
      <c r="E254" s="104"/>
      <c r="F254" s="2424"/>
      <c r="G254" s="459"/>
    </row>
    <row r="255" spans="1:7" s="96" customFormat="1" ht="17.45" customHeight="1">
      <c r="A255" s="105"/>
      <c r="B255" s="68" t="s">
        <v>8199</v>
      </c>
      <c r="E255" s="104"/>
      <c r="F255" s="2424"/>
      <c r="G255" s="459"/>
    </row>
    <row r="256" spans="1:7" s="96" customFormat="1">
      <c r="A256" s="243" t="s">
        <v>1080</v>
      </c>
      <c r="B256" s="244" t="s">
        <v>209</v>
      </c>
      <c r="D256" s="96" t="s">
        <v>353</v>
      </c>
      <c r="E256" s="104">
        <v>5</v>
      </c>
      <c r="F256" s="2455"/>
      <c r="G256" s="456">
        <f t="shared" ref="G256:G261" si="13">+F256*E256</f>
        <v>0</v>
      </c>
    </row>
    <row r="257" spans="1:7" s="96" customFormat="1">
      <c r="A257" s="245" t="s">
        <v>1081</v>
      </c>
      <c r="B257" s="244" t="s">
        <v>211</v>
      </c>
      <c r="D257" s="96" t="s">
        <v>353</v>
      </c>
      <c r="E257" s="104">
        <v>5</v>
      </c>
      <c r="F257" s="2455"/>
      <c r="G257" s="456">
        <f t="shared" si="13"/>
        <v>0</v>
      </c>
    </row>
    <row r="258" spans="1:7" s="96" customFormat="1">
      <c r="A258" s="246" t="s">
        <v>1082</v>
      </c>
      <c r="B258" s="244" t="s">
        <v>212</v>
      </c>
      <c r="D258" s="96" t="s">
        <v>353</v>
      </c>
      <c r="E258" s="104">
        <f>+E256</f>
        <v>5</v>
      </c>
      <c r="F258" s="2455"/>
      <c r="G258" s="456">
        <f t="shared" si="13"/>
        <v>0</v>
      </c>
    </row>
    <row r="259" spans="1:7" s="96" customFormat="1">
      <c r="A259" s="247" t="s">
        <v>1083</v>
      </c>
      <c r="B259" s="244" t="s">
        <v>213</v>
      </c>
      <c r="D259" s="96" t="s">
        <v>353</v>
      </c>
      <c r="E259" s="104">
        <f>+E257</f>
        <v>5</v>
      </c>
      <c r="F259" s="2455"/>
      <c r="G259" s="456">
        <f t="shared" si="13"/>
        <v>0</v>
      </c>
    </row>
    <row r="260" spans="1:7" s="96" customFormat="1">
      <c r="A260" s="248" t="s">
        <v>1084</v>
      </c>
      <c r="B260" s="244" t="s">
        <v>214</v>
      </c>
      <c r="D260" s="96" t="s">
        <v>353</v>
      </c>
      <c r="E260" s="104">
        <v>5</v>
      </c>
      <c r="F260" s="2455"/>
      <c r="G260" s="456">
        <f t="shared" si="13"/>
        <v>0</v>
      </c>
    </row>
    <row r="261" spans="1:7" s="96" customFormat="1">
      <c r="A261" s="249" t="s">
        <v>1085</v>
      </c>
      <c r="B261" s="244" t="s">
        <v>215</v>
      </c>
      <c r="D261" s="96" t="s">
        <v>353</v>
      </c>
      <c r="E261" s="104">
        <f>+E257</f>
        <v>5</v>
      </c>
      <c r="F261" s="2455"/>
      <c r="G261" s="456">
        <f t="shared" si="13"/>
        <v>0</v>
      </c>
    </row>
    <row r="262" spans="1:7" s="96" customFormat="1">
      <c r="E262" s="104"/>
      <c r="F262" s="2424"/>
      <c r="G262" s="459"/>
    </row>
    <row r="263" spans="1:7" s="96" customFormat="1" ht="25.5">
      <c r="A263" s="308" t="s">
        <v>945</v>
      </c>
      <c r="B263" s="208" t="s">
        <v>946</v>
      </c>
      <c r="E263" s="104"/>
      <c r="F263" s="2424"/>
      <c r="G263" s="459"/>
    </row>
    <row r="264" spans="1:7" s="96" customFormat="1" ht="25.5">
      <c r="A264" s="105"/>
      <c r="B264" s="65" t="s">
        <v>947</v>
      </c>
      <c r="E264" s="104"/>
      <c r="F264" s="2424"/>
      <c r="G264" s="459"/>
    </row>
    <row r="265" spans="1:7" s="96" customFormat="1" ht="55.9" customHeight="1">
      <c r="A265" s="105"/>
      <c r="B265" s="65" t="s">
        <v>948</v>
      </c>
      <c r="E265" s="104"/>
      <c r="F265" s="2424"/>
      <c r="G265" s="459"/>
    </row>
    <row r="266" spans="1:7" s="96" customFormat="1">
      <c r="A266" s="105"/>
      <c r="B266" s="65" t="s">
        <v>944</v>
      </c>
      <c r="E266" s="104"/>
      <c r="F266" s="2424"/>
      <c r="G266" s="459"/>
    </row>
    <row r="267" spans="1:7" s="96" customFormat="1">
      <c r="A267" s="105"/>
      <c r="B267" s="68" t="s">
        <v>8199</v>
      </c>
      <c r="E267" s="104"/>
      <c r="F267" s="2424"/>
      <c r="G267" s="459"/>
    </row>
    <row r="268" spans="1:7" s="96" customFormat="1">
      <c r="A268" s="243" t="s">
        <v>1086</v>
      </c>
      <c r="B268" s="244" t="s">
        <v>209</v>
      </c>
      <c r="D268" s="96" t="s">
        <v>353</v>
      </c>
      <c r="E268" s="104">
        <v>5</v>
      </c>
      <c r="F268" s="2455"/>
      <c r="G268" s="456">
        <f t="shared" ref="G268:G273" si="14">+F268*E268</f>
        <v>0</v>
      </c>
    </row>
    <row r="269" spans="1:7" s="96" customFormat="1">
      <c r="A269" s="245" t="s">
        <v>1087</v>
      </c>
      <c r="B269" s="244" t="s">
        <v>211</v>
      </c>
      <c r="D269" s="96" t="s">
        <v>353</v>
      </c>
      <c r="E269" s="104">
        <f>E268</f>
        <v>5</v>
      </c>
      <c r="F269" s="2455"/>
      <c r="G269" s="456">
        <f t="shared" si="14"/>
        <v>0</v>
      </c>
    </row>
    <row r="270" spans="1:7" s="96" customFormat="1">
      <c r="A270" s="246" t="s">
        <v>1088</v>
      </c>
      <c r="B270" s="244" t="s">
        <v>212</v>
      </c>
      <c r="D270" s="96" t="s">
        <v>353</v>
      </c>
      <c r="E270" s="104">
        <f>+E268</f>
        <v>5</v>
      </c>
      <c r="F270" s="2455"/>
      <c r="G270" s="456">
        <f t="shared" si="14"/>
        <v>0</v>
      </c>
    </row>
    <row r="271" spans="1:7" s="96" customFormat="1">
      <c r="A271" s="247" t="s">
        <v>1089</v>
      </c>
      <c r="B271" s="244" t="s">
        <v>213</v>
      </c>
      <c r="D271" s="96" t="s">
        <v>353</v>
      </c>
      <c r="E271" s="104">
        <f>+E269</f>
        <v>5</v>
      </c>
      <c r="F271" s="2455"/>
      <c r="G271" s="456">
        <f t="shared" si="14"/>
        <v>0</v>
      </c>
    </row>
    <row r="272" spans="1:7" s="96" customFormat="1">
      <c r="A272" s="248" t="s">
        <v>1090</v>
      </c>
      <c r="B272" s="244" t="s">
        <v>214</v>
      </c>
      <c r="D272" s="96" t="s">
        <v>353</v>
      </c>
      <c r="E272" s="104">
        <v>5</v>
      </c>
      <c r="F272" s="2455"/>
      <c r="G272" s="456">
        <f t="shared" si="14"/>
        <v>0</v>
      </c>
    </row>
    <row r="273" spans="1:7" s="96" customFormat="1">
      <c r="A273" s="249" t="s">
        <v>1091</v>
      </c>
      <c r="B273" s="244" t="s">
        <v>215</v>
      </c>
      <c r="D273" s="96" t="s">
        <v>353</v>
      </c>
      <c r="E273" s="104">
        <f>+E269</f>
        <v>5</v>
      </c>
      <c r="F273" s="2455"/>
      <c r="G273" s="456">
        <f t="shared" si="14"/>
        <v>0</v>
      </c>
    </row>
    <row r="274" spans="1:7" s="96" customFormat="1">
      <c r="E274" s="104"/>
      <c r="F274" s="2424"/>
      <c r="G274" s="459"/>
    </row>
    <row r="275" spans="1:7" s="96" customFormat="1" ht="39" customHeight="1">
      <c r="A275" s="308" t="s">
        <v>949</v>
      </c>
      <c r="B275" s="208" t="s">
        <v>950</v>
      </c>
      <c r="E275" s="104"/>
      <c r="F275" s="2424"/>
      <c r="G275" s="459"/>
    </row>
    <row r="276" spans="1:7" s="96" customFormat="1" ht="19.5" customHeight="1">
      <c r="A276" s="105"/>
      <c r="B276" s="65" t="s">
        <v>951</v>
      </c>
      <c r="E276" s="104"/>
      <c r="F276" s="2424"/>
      <c r="G276" s="459"/>
    </row>
    <row r="277" spans="1:7" s="96" customFormat="1">
      <c r="A277" s="105"/>
      <c r="B277" s="65" t="s">
        <v>952</v>
      </c>
      <c r="E277" s="104"/>
      <c r="F277" s="2424"/>
      <c r="G277" s="459"/>
    </row>
    <row r="278" spans="1:7" s="96" customFormat="1">
      <c r="A278" s="105"/>
      <c r="B278" s="68" t="s">
        <v>8199</v>
      </c>
      <c r="E278" s="104"/>
      <c r="F278" s="2424"/>
      <c r="G278" s="459"/>
    </row>
    <row r="279" spans="1:7" s="96" customFormat="1">
      <c r="A279" s="243" t="s">
        <v>1092</v>
      </c>
      <c r="B279" s="244" t="s">
        <v>209</v>
      </c>
      <c r="D279" s="96" t="s">
        <v>210</v>
      </c>
      <c r="E279" s="104">
        <v>1</v>
      </c>
      <c r="F279" s="2455"/>
      <c r="G279" s="456">
        <f t="shared" ref="G279:G284" si="15">+F279*E279</f>
        <v>0</v>
      </c>
    </row>
    <row r="280" spans="1:7" s="96" customFormat="1">
      <c r="A280" s="245" t="s">
        <v>1093</v>
      </c>
      <c r="B280" s="244" t="s">
        <v>211</v>
      </c>
      <c r="D280" s="96" t="s">
        <v>210</v>
      </c>
      <c r="E280" s="104">
        <v>1</v>
      </c>
      <c r="F280" s="2455"/>
      <c r="G280" s="456">
        <f t="shared" si="15"/>
        <v>0</v>
      </c>
    </row>
    <row r="281" spans="1:7" s="96" customFormat="1">
      <c r="A281" s="246" t="s">
        <v>1094</v>
      </c>
      <c r="B281" s="244" t="s">
        <v>212</v>
      </c>
      <c r="D281" s="96" t="s">
        <v>210</v>
      </c>
      <c r="E281" s="104">
        <f>+E279</f>
        <v>1</v>
      </c>
      <c r="F281" s="2455"/>
      <c r="G281" s="456">
        <f t="shared" si="15"/>
        <v>0</v>
      </c>
    </row>
    <row r="282" spans="1:7" s="96" customFormat="1">
      <c r="A282" s="247" t="s">
        <v>1095</v>
      </c>
      <c r="B282" s="244" t="s">
        <v>213</v>
      </c>
      <c r="D282" s="96" t="s">
        <v>210</v>
      </c>
      <c r="E282" s="104">
        <f>+E280</f>
        <v>1</v>
      </c>
      <c r="F282" s="2455"/>
      <c r="G282" s="456">
        <f t="shared" si="15"/>
        <v>0</v>
      </c>
    </row>
    <row r="283" spans="1:7" s="96" customFormat="1">
      <c r="A283" s="248" t="s">
        <v>1096</v>
      </c>
      <c r="B283" s="244" t="s">
        <v>214</v>
      </c>
      <c r="D283" s="96" t="s">
        <v>210</v>
      </c>
      <c r="E283" s="104">
        <v>1</v>
      </c>
      <c r="F283" s="2455"/>
      <c r="G283" s="456">
        <f t="shared" si="15"/>
        <v>0</v>
      </c>
    </row>
    <row r="284" spans="1:7" s="96" customFormat="1">
      <c r="A284" s="249" t="s">
        <v>1097</v>
      </c>
      <c r="B284" s="1992" t="s">
        <v>215</v>
      </c>
      <c r="D284" s="96" t="s">
        <v>210</v>
      </c>
      <c r="E284" s="104">
        <f>+E280</f>
        <v>1</v>
      </c>
      <c r="F284" s="2455"/>
      <c r="G284" s="456">
        <f t="shared" si="15"/>
        <v>0</v>
      </c>
    </row>
    <row r="285" spans="1:7" s="410" customFormat="1">
      <c r="A285" s="2247"/>
      <c r="B285" s="1992"/>
      <c r="E285" s="411"/>
      <c r="F285" s="2405"/>
      <c r="G285" s="461"/>
    </row>
    <row r="286" spans="1:7" s="410" customFormat="1" ht="38.25">
      <c r="A286" s="308" t="s">
        <v>8175</v>
      </c>
      <c r="B286" s="414" t="s">
        <v>8171</v>
      </c>
      <c r="C286" s="96"/>
      <c r="D286" s="96"/>
      <c r="E286" s="104"/>
      <c r="F286" s="2424"/>
      <c r="G286" s="459"/>
    </row>
    <row r="287" spans="1:7" s="410" customFormat="1" ht="25.5">
      <c r="A287" s="105"/>
      <c r="B287" s="68" t="s">
        <v>8172</v>
      </c>
      <c r="C287" s="96"/>
      <c r="D287" s="96"/>
      <c r="E287" s="411"/>
      <c r="F287" s="2424"/>
      <c r="G287" s="459"/>
    </row>
    <row r="288" spans="1:7" s="410" customFormat="1">
      <c r="A288" s="105"/>
      <c r="B288" s="68" t="s">
        <v>8173</v>
      </c>
      <c r="C288" s="96"/>
      <c r="D288" s="96"/>
      <c r="E288" s="411"/>
      <c r="F288" s="2424"/>
      <c r="G288" s="459"/>
    </row>
    <row r="289" spans="1:7" s="410" customFormat="1">
      <c r="A289" s="243"/>
      <c r="B289" s="1992" t="s">
        <v>209</v>
      </c>
      <c r="C289" s="96"/>
      <c r="D289" s="96" t="s">
        <v>8174</v>
      </c>
      <c r="E289" s="411">
        <f>(6+6+12)*1+(2+6+10)*1.3+(4+8+2+2)*1.95+8*1.5+6*1+2*0.75</f>
        <v>98.1</v>
      </c>
      <c r="F289" s="2455"/>
      <c r="G289" s="456">
        <f t="shared" ref="G289:G294" si="16">+F289*E289</f>
        <v>0</v>
      </c>
    </row>
    <row r="290" spans="1:7" s="410" customFormat="1">
      <c r="A290" s="245"/>
      <c r="B290" s="244" t="s">
        <v>211</v>
      </c>
      <c r="C290" s="96"/>
      <c r="D290" s="96" t="s">
        <v>8174</v>
      </c>
      <c r="E290" s="411">
        <f>(6+6+18)*1+(2+6+15)*1.3+(6+12+2+2)*1.95+8*1.5+8*1+2*0.75</f>
        <v>124.3</v>
      </c>
      <c r="F290" s="2455"/>
      <c r="G290" s="456">
        <f t="shared" si="16"/>
        <v>0</v>
      </c>
    </row>
    <row r="291" spans="1:7" s="410" customFormat="1">
      <c r="A291" s="246"/>
      <c r="B291" s="244" t="s">
        <v>212</v>
      </c>
      <c r="C291" s="96"/>
      <c r="D291" s="96" t="s">
        <v>8174</v>
      </c>
      <c r="E291" s="411">
        <f>+E289</f>
        <v>98.1</v>
      </c>
      <c r="F291" s="2455"/>
      <c r="G291" s="456">
        <f t="shared" si="16"/>
        <v>0</v>
      </c>
    </row>
    <row r="292" spans="1:7" s="410" customFormat="1">
      <c r="A292" s="247"/>
      <c r="B292" s="244" t="s">
        <v>213</v>
      </c>
      <c r="C292" s="96"/>
      <c r="D292" s="96" t="s">
        <v>8174</v>
      </c>
      <c r="E292" s="411">
        <f>+E290</f>
        <v>124.3</v>
      </c>
      <c r="F292" s="2455"/>
      <c r="G292" s="456">
        <f t="shared" si="16"/>
        <v>0</v>
      </c>
    </row>
    <row r="293" spans="1:7" s="410" customFormat="1">
      <c r="A293" s="248"/>
      <c r="B293" s="244" t="s">
        <v>214</v>
      </c>
      <c r="C293" s="96"/>
      <c r="D293" s="96" t="s">
        <v>8174</v>
      </c>
      <c r="E293" s="411">
        <f>(6+5+12)*1+(2+6+10)*1.3+(2+12+1+4)*1.95+8*1.5+3*1+2*0.75</f>
        <v>99.95</v>
      </c>
      <c r="F293" s="2455"/>
      <c r="G293" s="456">
        <f t="shared" si="16"/>
        <v>0</v>
      </c>
    </row>
    <row r="294" spans="1:7" s="410" customFormat="1">
      <c r="A294" s="249"/>
      <c r="B294" s="244" t="s">
        <v>215</v>
      </c>
      <c r="C294" s="96"/>
      <c r="D294" s="96" t="s">
        <v>8174</v>
      </c>
      <c r="E294" s="411">
        <f>+E290</f>
        <v>124.3</v>
      </c>
      <c r="F294" s="2455"/>
      <c r="G294" s="456">
        <f t="shared" si="16"/>
        <v>0</v>
      </c>
    </row>
    <row r="295" spans="1:7" s="96" customFormat="1">
      <c r="B295" s="252"/>
      <c r="C295" s="92"/>
      <c r="D295" s="92"/>
      <c r="E295" s="2246"/>
      <c r="F295" s="2453"/>
      <c r="G295" s="465"/>
    </row>
    <row r="296" spans="1:7" s="96" customFormat="1" ht="20.45" customHeight="1" thickBot="1">
      <c r="A296" s="253" t="str">
        <f>+A8</f>
        <v>B.8.</v>
      </c>
      <c r="B296" s="253" t="str">
        <f>+B8</f>
        <v>Fasaderska dela</v>
      </c>
      <c r="C296" s="255" t="s">
        <v>279</v>
      </c>
      <c r="D296" s="255"/>
      <c r="E296" s="256"/>
      <c r="F296" s="472"/>
      <c r="G296" s="472">
        <f>SUM(G113:G295)</f>
        <v>0</v>
      </c>
    </row>
    <row r="297" spans="1:7" s="96" customFormat="1" ht="13.5" thickTop="1">
      <c r="A297" s="217"/>
      <c r="B297" s="257"/>
      <c r="C297" s="258"/>
      <c r="D297" s="258"/>
      <c r="E297" s="220"/>
      <c r="F297" s="464"/>
      <c r="G297" s="464"/>
    </row>
    <row r="298" spans="1:7" s="96" customFormat="1">
      <c r="A298" s="217"/>
      <c r="B298" s="257"/>
      <c r="C298" s="258"/>
      <c r="D298" s="258"/>
      <c r="E298" s="220"/>
      <c r="F298" s="464"/>
      <c r="G298" s="464"/>
    </row>
    <row r="299" spans="1:7" s="96" customFormat="1">
      <c r="A299" s="243"/>
      <c r="B299" s="244" t="s">
        <v>209</v>
      </c>
      <c r="C299" s="258"/>
      <c r="D299" s="258"/>
      <c r="E299" s="220"/>
      <c r="F299" s="464"/>
      <c r="G299" s="464">
        <f t="shared" ref="G299:G304" si="17">G115+G124+G135+G146+G157+G170+G184+G196+G205+G218+G231+G256+G268+G279+G289</f>
        <v>0</v>
      </c>
    </row>
    <row r="300" spans="1:7" s="96" customFormat="1">
      <c r="A300" s="245"/>
      <c r="B300" s="244" t="s">
        <v>211</v>
      </c>
      <c r="C300" s="258"/>
      <c r="D300" s="258"/>
      <c r="E300" s="220"/>
      <c r="F300" s="464"/>
      <c r="G300" s="464">
        <f t="shared" si="17"/>
        <v>0</v>
      </c>
    </row>
    <row r="301" spans="1:7" s="96" customFormat="1">
      <c r="A301" s="246"/>
      <c r="B301" s="244" t="s">
        <v>212</v>
      </c>
      <c r="C301" s="258"/>
      <c r="D301" s="258"/>
      <c r="E301" s="220"/>
      <c r="F301" s="464"/>
      <c r="G301" s="464">
        <f t="shared" si="17"/>
        <v>0</v>
      </c>
    </row>
    <row r="302" spans="1:7" s="96" customFormat="1">
      <c r="A302" s="247"/>
      <c r="B302" s="244" t="s">
        <v>213</v>
      </c>
      <c r="C302" s="258"/>
      <c r="D302" s="258"/>
      <c r="E302" s="220"/>
      <c r="F302" s="464"/>
      <c r="G302" s="464">
        <f t="shared" si="17"/>
        <v>0</v>
      </c>
    </row>
    <row r="303" spans="1:7" s="96" customFormat="1">
      <c r="A303" s="248"/>
      <c r="B303" s="244" t="s">
        <v>214</v>
      </c>
      <c r="C303" s="258"/>
      <c r="D303" s="258"/>
      <c r="E303" s="220"/>
      <c r="F303" s="464"/>
      <c r="G303" s="464">
        <f t="shared" si="17"/>
        <v>0</v>
      </c>
    </row>
    <row r="304" spans="1:7" s="96" customFormat="1">
      <c r="A304" s="249"/>
      <c r="B304" s="244" t="s">
        <v>215</v>
      </c>
      <c r="C304" s="258"/>
      <c r="D304" s="258"/>
      <c r="E304" s="220"/>
      <c r="F304" s="464"/>
      <c r="G304" s="464">
        <f t="shared" si="17"/>
        <v>0</v>
      </c>
    </row>
    <row r="305" spans="1:7" s="96" customFormat="1">
      <c r="A305" s="217"/>
      <c r="B305" s="257"/>
      <c r="C305" s="258"/>
      <c r="D305" s="258"/>
      <c r="E305" s="220"/>
      <c r="F305" s="464"/>
      <c r="G305" s="464"/>
    </row>
    <row r="306" spans="1:7">
      <c r="A306" s="105"/>
      <c r="B306" s="252"/>
      <c r="C306" s="92"/>
      <c r="D306" s="235"/>
      <c r="E306" s="236"/>
      <c r="F306" s="465"/>
      <c r="G306" s="459"/>
    </row>
  </sheetData>
  <sheetProtection formatRows="0"/>
  <mergeCells count="84">
    <mergeCell ref="B28:C28"/>
    <mergeCell ref="B13:C13"/>
    <mergeCell ref="B15:C15"/>
    <mergeCell ref="B16:C16"/>
    <mergeCell ref="B17:C17"/>
    <mergeCell ref="B19:C19"/>
    <mergeCell ref="B20:C20"/>
    <mergeCell ref="B22:C22"/>
    <mergeCell ref="B23:C23"/>
    <mergeCell ref="B25:C25"/>
    <mergeCell ref="B26:C26"/>
    <mergeCell ref="B27:C27"/>
    <mergeCell ref="B41:C41"/>
    <mergeCell ref="B29:C29"/>
    <mergeCell ref="B30:C30"/>
    <mergeCell ref="B31:C31"/>
    <mergeCell ref="B32:C32"/>
    <mergeCell ref="B33:C33"/>
    <mergeCell ref="B34:C34"/>
    <mergeCell ref="B35:C35"/>
    <mergeCell ref="B36:C36"/>
    <mergeCell ref="B38:C38"/>
    <mergeCell ref="B39:C39"/>
    <mergeCell ref="B40:C40"/>
    <mergeCell ref="B54:C54"/>
    <mergeCell ref="B42:C42"/>
    <mergeCell ref="B43:C43"/>
    <mergeCell ref="B45:C45"/>
    <mergeCell ref="B46:C46"/>
    <mergeCell ref="B47:C47"/>
    <mergeCell ref="B48:C48"/>
    <mergeCell ref="B49:C49"/>
    <mergeCell ref="B50:C50"/>
    <mergeCell ref="B51:C51"/>
    <mergeCell ref="B52:C52"/>
    <mergeCell ref="B53:C53"/>
    <mergeCell ref="B67:C67"/>
    <mergeCell ref="B55:C55"/>
    <mergeCell ref="B56:C56"/>
    <mergeCell ref="B57:C57"/>
    <mergeCell ref="B59:C59"/>
    <mergeCell ref="B60:C60"/>
    <mergeCell ref="B61:C61"/>
    <mergeCell ref="B62:C62"/>
    <mergeCell ref="B63:C63"/>
    <mergeCell ref="B64:C64"/>
    <mergeCell ref="B65:C65"/>
    <mergeCell ref="B66:C66"/>
    <mergeCell ref="B79:C79"/>
    <mergeCell ref="B68:C68"/>
    <mergeCell ref="B69:C69"/>
    <mergeCell ref="B70:C70"/>
    <mergeCell ref="B71:C71"/>
    <mergeCell ref="B72:C72"/>
    <mergeCell ref="B73:C73"/>
    <mergeCell ref="B74:C74"/>
    <mergeCell ref="B75:C75"/>
    <mergeCell ref="B76:C76"/>
    <mergeCell ref="B77:C77"/>
    <mergeCell ref="B78:C78"/>
    <mergeCell ref="B95:C95"/>
    <mergeCell ref="B80:C80"/>
    <mergeCell ref="B81:C81"/>
    <mergeCell ref="B82:C82"/>
    <mergeCell ref="B83:C83"/>
    <mergeCell ref="B84:C84"/>
    <mergeCell ref="B85:C85"/>
    <mergeCell ref="B90:C90"/>
    <mergeCell ref="B91:C91"/>
    <mergeCell ref="B92:C92"/>
    <mergeCell ref="B93:C93"/>
    <mergeCell ref="B94:C94"/>
    <mergeCell ref="B249:C249"/>
    <mergeCell ref="B96:C96"/>
    <mergeCell ref="B97:C97"/>
    <mergeCell ref="B98:C98"/>
    <mergeCell ref="B241:C241"/>
    <mergeCell ref="B242:C242"/>
    <mergeCell ref="B243:C243"/>
    <mergeCell ref="B244:C244"/>
    <mergeCell ref="B245:C245"/>
    <mergeCell ref="B246:C246"/>
    <mergeCell ref="B247:C247"/>
    <mergeCell ref="B248:C248"/>
  </mergeCells>
  <pageMargins left="0.7" right="0.7" top="0.75" bottom="0.75" header="0.3" footer="0.3"/>
  <pageSetup paperSize="9" scale="49"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5" manualBreakCount="5">
    <brk id="75" max="16383" man="1"/>
    <brk id="95" max="6" man="1"/>
    <brk id="141" max="6" man="1"/>
    <brk id="224" max="16383" man="1"/>
    <brk id="285" max="16383" man="1"/>
  </rowBreaks>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K530"/>
  <sheetViews>
    <sheetView view="pageBreakPreview" topLeftCell="A268" zoomScaleNormal="100" zoomScaleSheetLayoutView="100" workbookViewId="0"/>
  </sheetViews>
  <sheetFormatPr defaultColWidth="9.140625" defaultRowHeight="12.75"/>
  <cols>
    <col min="1" max="1" width="12.7109375" style="712" customWidth="1"/>
    <col min="2" max="2" width="70.7109375" style="713" customWidth="1"/>
    <col min="3" max="3" width="12.7109375" style="713" customWidth="1"/>
    <col min="4" max="4" width="7" style="780" customWidth="1"/>
    <col min="5" max="5" width="10.140625" style="714" customWidth="1"/>
    <col min="6" max="6" width="13.140625" style="621" customWidth="1"/>
    <col min="7" max="7" width="16.140625" style="621" customWidth="1"/>
    <col min="8" max="8" width="12.28515625" style="62" customWidth="1"/>
    <col min="9" max="16384" width="9.140625" style="62"/>
  </cols>
  <sheetData>
    <row r="1" spans="1:7">
      <c r="A1" s="666" t="s">
        <v>8</v>
      </c>
      <c r="B1" s="667" t="s">
        <v>9</v>
      </c>
      <c r="C1" s="667"/>
      <c r="D1" s="715"/>
      <c r="E1" s="669"/>
      <c r="F1" s="686"/>
      <c r="G1" s="686"/>
    </row>
    <row r="2" spans="1:7">
      <c r="A2" s="671" t="s">
        <v>130</v>
      </c>
      <c r="B2" s="359" t="str">
        <f>'NASLOVNA STRAN'!$C$30</f>
        <v>Gradnja stanovanjske soseske Dečkovo naselje - DN 10</v>
      </c>
      <c r="C2" s="667"/>
      <c r="D2" s="715"/>
      <c r="E2" s="669"/>
      <c r="F2" s="686"/>
      <c r="G2" s="686"/>
    </row>
    <row r="3" spans="1:7">
      <c r="A3" s="666" t="s">
        <v>131</v>
      </c>
      <c r="B3" s="442">
        <f>'NASLOVNA STRAN'!$C$13</f>
        <v>0</v>
      </c>
      <c r="C3" s="667"/>
      <c r="D3" s="715"/>
      <c r="E3" s="669"/>
      <c r="F3" s="686"/>
      <c r="G3" s="686"/>
    </row>
    <row r="4" spans="1:7">
      <c r="A4" s="666"/>
      <c r="B4" s="667"/>
      <c r="C4" s="667"/>
      <c r="D4" s="715"/>
      <c r="E4" s="669"/>
      <c r="F4" s="686"/>
      <c r="G4" s="686"/>
    </row>
    <row r="5" spans="1:7">
      <c r="A5" s="213" t="s">
        <v>122</v>
      </c>
      <c r="B5" s="214" t="s">
        <v>3446</v>
      </c>
      <c r="C5" s="214"/>
      <c r="D5" s="215"/>
      <c r="E5" s="216"/>
      <c r="F5" s="463"/>
      <c r="G5" s="463"/>
    </row>
    <row r="6" spans="1:7">
      <c r="A6" s="666"/>
      <c r="B6" s="667"/>
      <c r="C6" s="667"/>
      <c r="D6" s="715"/>
      <c r="E6" s="716"/>
      <c r="F6" s="675"/>
      <c r="G6" s="675"/>
    </row>
    <row r="7" spans="1:7">
      <c r="A7" s="213" t="s">
        <v>127</v>
      </c>
      <c r="B7" s="214" t="s">
        <v>3755</v>
      </c>
      <c r="C7" s="214"/>
      <c r="D7" s="215"/>
      <c r="E7" s="216"/>
      <c r="F7" s="463"/>
      <c r="G7" s="463"/>
    </row>
    <row r="8" spans="1:7">
      <c r="A8" s="666"/>
      <c r="B8" s="667"/>
      <c r="C8" s="667"/>
      <c r="D8" s="715"/>
      <c r="E8" s="669"/>
      <c r="F8" s="686"/>
      <c r="G8" s="686"/>
    </row>
    <row r="9" spans="1:7">
      <c r="A9" s="666"/>
      <c r="B9" s="667"/>
      <c r="C9" s="667"/>
      <c r="D9" s="715"/>
      <c r="E9" s="669"/>
      <c r="F9" s="686"/>
      <c r="G9" s="686"/>
    </row>
    <row r="10" spans="1:7" ht="29.65" customHeight="1">
      <c r="A10" s="718" t="s">
        <v>132</v>
      </c>
      <c r="B10" s="719" t="s">
        <v>133</v>
      </c>
      <c r="C10" s="720" t="s">
        <v>134</v>
      </c>
      <c r="D10" s="203" t="s">
        <v>140</v>
      </c>
      <c r="E10" s="204" t="s">
        <v>136</v>
      </c>
      <c r="F10" s="453" t="s">
        <v>237</v>
      </c>
      <c r="G10" s="453" t="s">
        <v>238</v>
      </c>
    </row>
    <row r="11" spans="1:7">
      <c r="A11" s="667"/>
      <c r="B11" s="667"/>
      <c r="C11" s="667"/>
      <c r="D11" s="715"/>
      <c r="E11" s="721"/>
      <c r="F11" s="722"/>
      <c r="G11" s="722"/>
    </row>
    <row r="12" spans="1:7">
      <c r="A12" s="723" t="s">
        <v>3967</v>
      </c>
      <c r="B12" s="724" t="s">
        <v>3962</v>
      </c>
      <c r="C12" s="724"/>
      <c r="D12" s="725"/>
      <c r="E12" s="726"/>
      <c r="F12" s="727"/>
      <c r="G12" s="727"/>
    </row>
    <row r="13" spans="1:7" s="590" customFormat="1">
      <c r="A13" s="728"/>
      <c r="B13" s="729"/>
      <c r="C13" s="729"/>
      <c r="D13" s="730"/>
      <c r="E13" s="731"/>
      <c r="F13" s="732"/>
      <c r="G13" s="732"/>
    </row>
    <row r="14" spans="1:7" ht="13.5" thickBot="1">
      <c r="A14" s="882"/>
      <c r="B14" s="883" t="s">
        <v>3756</v>
      </c>
      <c r="C14" s="734"/>
      <c r="D14" s="735"/>
      <c r="E14" s="736"/>
      <c r="F14" s="737"/>
      <c r="G14" s="738"/>
    </row>
    <row r="15" spans="1:7" s="700" customFormat="1" ht="29.65" customHeight="1">
      <c r="A15" s="698"/>
      <c r="B15" s="3125" t="s">
        <v>3461</v>
      </c>
      <c r="C15" s="3129"/>
      <c r="E15" s="699"/>
      <c r="F15" s="160"/>
      <c r="G15" s="160"/>
    </row>
    <row r="16" spans="1:7" s="700" customFormat="1">
      <c r="A16" s="698"/>
      <c r="B16" s="302"/>
      <c r="C16" s="697"/>
      <c r="E16" s="699"/>
      <c r="F16" s="160"/>
      <c r="G16" s="160"/>
    </row>
    <row r="17" spans="1:7" s="700" customFormat="1">
      <c r="A17" s="698"/>
      <c r="B17" s="739" t="s">
        <v>2299</v>
      </c>
      <c r="C17" s="740"/>
      <c r="E17" s="699"/>
      <c r="F17" s="160"/>
      <c r="G17" s="160"/>
    </row>
    <row r="18" spans="1:7" s="700" customFormat="1" ht="27" customHeight="1">
      <c r="A18" s="698"/>
      <c r="B18" s="2966" t="s">
        <v>3565</v>
      </c>
      <c r="C18" s="2967"/>
      <c r="E18" s="699"/>
      <c r="F18" s="160"/>
      <c r="G18" s="160"/>
    </row>
    <row r="19" spans="1:7" s="700" customFormat="1">
      <c r="A19" s="698"/>
      <c r="B19" s="697"/>
      <c r="C19" s="697"/>
      <c r="E19" s="699"/>
      <c r="F19" s="160"/>
      <c r="G19" s="160"/>
    </row>
    <row r="20" spans="1:7" s="322" customFormat="1" ht="30.4" customHeight="1">
      <c r="A20" s="761" t="s">
        <v>4141</v>
      </c>
      <c r="B20" s="760" t="s">
        <v>4142</v>
      </c>
      <c r="C20" s="767"/>
      <c r="D20" s="688" t="s">
        <v>369</v>
      </c>
      <c r="E20" s="557">
        <v>1</v>
      </c>
      <c r="F20" s="2535"/>
      <c r="G20" s="757">
        <f>E20*F20</f>
        <v>0</v>
      </c>
    </row>
    <row r="21" spans="1:7" s="322" customFormat="1" ht="15" customHeight="1">
      <c r="A21" s="765"/>
      <c r="B21" s="760" t="s">
        <v>3759</v>
      </c>
      <c r="C21" s="710"/>
      <c r="D21" s="376"/>
      <c r="E21" s="326"/>
      <c r="F21" s="2403"/>
      <c r="G21" s="746"/>
    </row>
    <row r="22" spans="1:7" s="322" customFormat="1" ht="15" customHeight="1">
      <c r="A22" s="765"/>
      <c r="B22" s="760" t="s">
        <v>4143</v>
      </c>
      <c r="C22" s="710"/>
      <c r="D22" s="376"/>
      <c r="E22" s="326"/>
      <c r="F22" s="2403"/>
      <c r="G22" s="746"/>
    </row>
    <row r="23" spans="1:7" s="322" customFormat="1" ht="15" customHeight="1">
      <c r="A23" s="765"/>
      <c r="B23" s="760" t="s">
        <v>3761</v>
      </c>
      <c r="C23" s="710"/>
      <c r="D23" s="376"/>
      <c r="E23" s="326"/>
      <c r="F23" s="2403"/>
      <c r="G23" s="746"/>
    </row>
    <row r="24" spans="1:7" s="322" customFormat="1" ht="15" customHeight="1">
      <c r="A24" s="765"/>
      <c r="B24" s="760" t="s">
        <v>4144</v>
      </c>
      <c r="C24" s="710"/>
      <c r="D24" s="376"/>
      <c r="E24" s="326"/>
      <c r="F24" s="2403"/>
      <c r="G24" s="746"/>
    </row>
    <row r="25" spans="1:7" s="322" customFormat="1" ht="15" customHeight="1">
      <c r="A25" s="765"/>
      <c r="B25" s="760" t="s">
        <v>3763</v>
      </c>
      <c r="C25" s="710"/>
      <c r="D25" s="376"/>
      <c r="E25" s="326"/>
      <c r="F25" s="2403"/>
      <c r="G25" s="746"/>
    </row>
    <row r="26" spans="1:7" s="322" customFormat="1" ht="15" customHeight="1">
      <c r="A26" s="765"/>
      <c r="B26" s="760" t="s">
        <v>4145</v>
      </c>
      <c r="C26" s="710"/>
      <c r="D26" s="376"/>
      <c r="E26" s="326"/>
      <c r="F26" s="2403"/>
      <c r="G26" s="746"/>
    </row>
    <row r="27" spans="1:7" s="322" customFormat="1" ht="16.149999999999999" customHeight="1">
      <c r="A27" s="765"/>
      <c r="B27" s="760" t="s">
        <v>3765</v>
      </c>
      <c r="C27" s="710"/>
      <c r="D27" s="376"/>
      <c r="E27" s="326"/>
      <c r="F27" s="2403"/>
      <c r="G27" s="746"/>
    </row>
    <row r="28" spans="1:7" s="322" customFormat="1" ht="15" customHeight="1">
      <c r="A28" s="765"/>
      <c r="B28" s="760" t="s">
        <v>3761</v>
      </c>
      <c r="C28" s="710"/>
      <c r="D28" s="376"/>
      <c r="E28" s="326"/>
      <c r="F28" s="2403"/>
      <c r="G28" s="746"/>
    </row>
    <row r="29" spans="1:7" s="322" customFormat="1" ht="29.65" customHeight="1">
      <c r="A29" s="765"/>
      <c r="B29" s="760" t="s">
        <v>3766</v>
      </c>
      <c r="C29" s="710"/>
      <c r="D29" s="376"/>
      <c r="E29" s="326"/>
      <c r="F29" s="2403"/>
      <c r="G29" s="746"/>
    </row>
    <row r="30" spans="1:7" s="322" customFormat="1" ht="42.4" customHeight="1">
      <c r="A30" s="765"/>
      <c r="B30" s="760" t="s">
        <v>4146</v>
      </c>
      <c r="C30" s="710"/>
      <c r="D30" s="376"/>
      <c r="E30" s="326"/>
      <c r="F30" s="2403"/>
      <c r="G30" s="746"/>
    </row>
    <row r="31" spans="1:7" s="322" customFormat="1" ht="27" customHeight="1">
      <c r="A31" s="765"/>
      <c r="B31" s="760" t="s">
        <v>3768</v>
      </c>
      <c r="C31" s="710"/>
      <c r="D31" s="376"/>
      <c r="E31" s="326"/>
      <c r="F31" s="2403"/>
      <c r="G31" s="746"/>
    </row>
    <row r="32" spans="1:7" s="322" customFormat="1" ht="15" customHeight="1">
      <c r="A32" s="765"/>
      <c r="B32" s="760" t="s">
        <v>3769</v>
      </c>
      <c r="C32" s="710"/>
      <c r="D32" s="376"/>
      <c r="E32" s="326"/>
      <c r="F32" s="2403"/>
      <c r="G32" s="746"/>
    </row>
    <row r="33" spans="1:7" s="322" customFormat="1" ht="15" customHeight="1">
      <c r="A33" s="765"/>
      <c r="B33" s="760" t="s">
        <v>4143</v>
      </c>
      <c r="C33" s="710"/>
      <c r="D33" s="376"/>
      <c r="E33" s="326"/>
      <c r="F33" s="2403"/>
      <c r="G33" s="746"/>
    </row>
    <row r="34" spans="1:7" s="322" customFormat="1" ht="15" customHeight="1">
      <c r="A34" s="765"/>
      <c r="B34" s="760" t="s">
        <v>3770</v>
      </c>
      <c r="C34" s="710"/>
      <c r="D34" s="376"/>
      <c r="E34" s="326"/>
      <c r="F34" s="2403"/>
      <c r="G34" s="746"/>
    </row>
    <row r="35" spans="1:7" s="322" customFormat="1" ht="15" customHeight="1">
      <c r="A35" s="765"/>
      <c r="B35" s="760" t="s">
        <v>4147</v>
      </c>
      <c r="C35" s="710"/>
      <c r="D35" s="376"/>
      <c r="E35" s="326"/>
      <c r="F35" s="2403"/>
      <c r="G35" s="746"/>
    </row>
    <row r="36" spans="1:7" s="322" customFormat="1" ht="15" customHeight="1">
      <c r="A36" s="765"/>
      <c r="B36" s="760" t="s">
        <v>3772</v>
      </c>
      <c r="C36" s="710"/>
      <c r="D36" s="376"/>
      <c r="E36" s="326"/>
      <c r="F36" s="2403"/>
      <c r="G36" s="746"/>
    </row>
    <row r="37" spans="1:7" s="322" customFormat="1" ht="15" customHeight="1">
      <c r="A37" s="765"/>
      <c r="B37" s="760" t="s">
        <v>4148</v>
      </c>
      <c r="C37" s="710"/>
      <c r="D37" s="376"/>
      <c r="E37" s="326"/>
      <c r="F37" s="2403"/>
      <c r="G37" s="746"/>
    </row>
    <row r="38" spans="1:7" s="322" customFormat="1" ht="15" customHeight="1">
      <c r="A38" s="765"/>
      <c r="B38" s="760" t="s">
        <v>3774</v>
      </c>
      <c r="C38" s="710"/>
      <c r="D38" s="376"/>
      <c r="E38" s="326"/>
      <c r="F38" s="2403"/>
      <c r="G38" s="746"/>
    </row>
    <row r="39" spans="1:7" s="322" customFormat="1" ht="15" customHeight="1">
      <c r="A39" s="765"/>
      <c r="B39" s="760" t="s">
        <v>3775</v>
      </c>
      <c r="C39" s="710"/>
      <c r="D39" s="376"/>
      <c r="E39" s="326"/>
      <c r="F39" s="2403"/>
      <c r="G39" s="746"/>
    </row>
    <row r="40" spans="1:7" s="322" customFormat="1" ht="29.65" customHeight="1">
      <c r="A40" s="765"/>
      <c r="B40" s="760" t="s">
        <v>3776</v>
      </c>
      <c r="C40" s="710"/>
      <c r="D40" s="376"/>
      <c r="E40" s="326"/>
      <c r="F40" s="2403"/>
      <c r="G40" s="746"/>
    </row>
    <row r="41" spans="1:7" s="322" customFormat="1" ht="15" customHeight="1">
      <c r="A41" s="765"/>
      <c r="B41" s="760" t="s">
        <v>3777</v>
      </c>
      <c r="C41" s="710"/>
      <c r="D41" s="376"/>
      <c r="E41" s="326"/>
      <c r="F41" s="2403"/>
      <c r="G41" s="746"/>
    </row>
    <row r="42" spans="1:7" s="322" customFormat="1" ht="15" customHeight="1">
      <c r="A42" s="765"/>
      <c r="B42" s="767" t="s">
        <v>3778</v>
      </c>
      <c r="C42" s="710"/>
      <c r="D42" s="376"/>
      <c r="E42" s="326"/>
      <c r="F42" s="2403"/>
      <c r="G42" s="746"/>
    </row>
    <row r="43" spans="1:7" s="322" customFormat="1" ht="15" customHeight="1">
      <c r="A43" s="765"/>
      <c r="B43" s="767" t="s">
        <v>3779</v>
      </c>
      <c r="C43" s="710"/>
      <c r="D43" s="376"/>
      <c r="E43" s="326"/>
      <c r="F43" s="2403"/>
      <c r="G43" s="746"/>
    </row>
    <row r="44" spans="1:7" s="322" customFormat="1" ht="18" customHeight="1">
      <c r="A44" s="765"/>
      <c r="B44" s="767" t="s">
        <v>3780</v>
      </c>
      <c r="C44" s="710"/>
      <c r="D44" s="376"/>
      <c r="E44" s="326"/>
      <c r="F44" s="2403"/>
      <c r="G44" s="746"/>
    </row>
    <row r="45" spans="1:7" s="322" customFormat="1" ht="17.649999999999999" customHeight="1">
      <c r="A45" s="765"/>
      <c r="B45" s="767" t="s">
        <v>4149</v>
      </c>
      <c r="C45" s="710"/>
      <c r="D45" s="376"/>
      <c r="E45" s="326"/>
      <c r="F45" s="2403"/>
      <c r="G45" s="746"/>
    </row>
    <row r="46" spans="1:7" s="322" customFormat="1" ht="19.149999999999999" customHeight="1">
      <c r="A46" s="765"/>
      <c r="B46" s="767" t="s">
        <v>4150</v>
      </c>
      <c r="C46" s="710"/>
      <c r="D46" s="376"/>
      <c r="E46" s="326"/>
      <c r="F46" s="2403"/>
      <c r="G46" s="746"/>
    </row>
    <row r="47" spans="1:7" s="322" customFormat="1" ht="15" customHeight="1">
      <c r="A47" s="765"/>
      <c r="B47" s="767" t="s">
        <v>3783</v>
      </c>
      <c r="C47" s="710"/>
      <c r="D47" s="376"/>
      <c r="E47" s="326"/>
      <c r="F47" s="2403"/>
      <c r="G47" s="746"/>
    </row>
    <row r="48" spans="1:7" s="322" customFormat="1" ht="8.65" customHeight="1">
      <c r="A48" s="765"/>
      <c r="B48" s="760"/>
      <c r="C48" s="710"/>
      <c r="D48" s="376"/>
      <c r="E48" s="326"/>
      <c r="F48" s="2403"/>
      <c r="G48" s="746"/>
    </row>
    <row r="49" spans="1:7" s="322" customFormat="1" ht="15" customHeight="1">
      <c r="A49" s="765"/>
      <c r="B49" s="975" t="s">
        <v>3784</v>
      </c>
      <c r="C49" s="710"/>
      <c r="D49" s="376"/>
      <c r="E49" s="326"/>
      <c r="F49" s="2403"/>
      <c r="G49" s="746"/>
    </row>
    <row r="50" spans="1:7" s="322" customFormat="1" ht="15" customHeight="1">
      <c r="A50" s="765"/>
      <c r="B50" s="767" t="s">
        <v>3785</v>
      </c>
      <c r="C50" s="710"/>
      <c r="D50" s="376"/>
      <c r="E50" s="326"/>
      <c r="F50" s="2403"/>
      <c r="G50" s="746"/>
    </row>
    <row r="51" spans="1:7" s="322" customFormat="1" ht="21.4" customHeight="1">
      <c r="A51" s="765"/>
      <c r="B51" s="767" t="s">
        <v>3786</v>
      </c>
      <c r="C51" s="710"/>
      <c r="D51" s="376"/>
      <c r="E51" s="326"/>
      <c r="F51" s="2403"/>
      <c r="G51" s="746"/>
    </row>
    <row r="52" spans="1:7" s="322" customFormat="1" ht="19.149999999999999" customHeight="1">
      <c r="A52" s="765"/>
      <c r="B52" s="767" t="s">
        <v>3787</v>
      </c>
      <c r="C52" s="710"/>
      <c r="D52" s="376"/>
      <c r="E52" s="326"/>
      <c r="F52" s="2403"/>
      <c r="G52" s="746"/>
    </row>
    <row r="53" spans="1:7" s="322" customFormat="1" ht="22.15" customHeight="1">
      <c r="A53" s="765"/>
      <c r="B53" s="767" t="s">
        <v>3788</v>
      </c>
      <c r="C53" s="710"/>
      <c r="D53" s="376"/>
      <c r="E53" s="326"/>
      <c r="F53" s="2403"/>
      <c r="G53" s="746"/>
    </row>
    <row r="54" spans="1:7" s="322" customFormat="1" ht="21" customHeight="1">
      <c r="A54" s="765"/>
      <c r="B54" s="767" t="s">
        <v>3789</v>
      </c>
      <c r="C54" s="710"/>
      <c r="D54" s="376"/>
      <c r="E54" s="326"/>
      <c r="F54" s="2403"/>
      <c r="G54" s="746"/>
    </row>
    <row r="55" spans="1:7" s="322" customFormat="1" ht="15" customHeight="1">
      <c r="A55" s="765"/>
      <c r="B55" s="767" t="s">
        <v>3790</v>
      </c>
      <c r="C55" s="710"/>
      <c r="D55" s="376"/>
      <c r="E55" s="326"/>
      <c r="F55" s="2403"/>
      <c r="G55" s="746"/>
    </row>
    <row r="56" spans="1:7" s="322" customFormat="1" ht="15" customHeight="1">
      <c r="A56" s="765"/>
      <c r="B56" s="767" t="s">
        <v>3791</v>
      </c>
      <c r="C56" s="710"/>
      <c r="D56" s="376"/>
      <c r="E56" s="326"/>
      <c r="F56" s="2403"/>
      <c r="G56" s="746"/>
    </row>
    <row r="57" spans="1:7" s="322" customFormat="1" ht="10.15" customHeight="1">
      <c r="A57" s="765"/>
      <c r="B57" s="760"/>
      <c r="C57" s="710"/>
      <c r="D57" s="376"/>
      <c r="E57" s="326"/>
      <c r="F57" s="2403"/>
      <c r="G57" s="746"/>
    </row>
    <row r="58" spans="1:7" s="322" customFormat="1" ht="42.4" customHeight="1">
      <c r="A58" s="765"/>
      <c r="B58" s="767" t="s">
        <v>4151</v>
      </c>
      <c r="C58" s="710"/>
      <c r="D58" s="376"/>
      <c r="E58" s="326"/>
      <c r="F58" s="2403"/>
      <c r="G58" s="746"/>
    </row>
    <row r="59" spans="1:7" s="322" customFormat="1" ht="15" customHeight="1">
      <c r="A59" s="765"/>
      <c r="B59" s="767" t="s">
        <v>3793</v>
      </c>
      <c r="C59" s="710"/>
      <c r="D59" s="376"/>
      <c r="E59" s="326"/>
      <c r="F59" s="2403"/>
      <c r="G59" s="746"/>
    </row>
    <row r="60" spans="1:7" s="322" customFormat="1" ht="15" customHeight="1">
      <c r="A60" s="765"/>
      <c r="B60" s="767" t="s">
        <v>3794</v>
      </c>
      <c r="C60" s="710"/>
      <c r="D60" s="376"/>
      <c r="E60" s="326"/>
      <c r="F60" s="2403"/>
      <c r="G60" s="746"/>
    </row>
    <row r="61" spans="1:7" s="322" customFormat="1" ht="15" customHeight="1">
      <c r="A61" s="765"/>
      <c r="B61" s="767" t="s">
        <v>3795</v>
      </c>
      <c r="C61" s="710"/>
      <c r="D61" s="376"/>
      <c r="E61" s="326"/>
      <c r="F61" s="2403"/>
      <c r="G61" s="746"/>
    </row>
    <row r="62" spans="1:7" s="322" customFormat="1" ht="15" customHeight="1">
      <c r="A62" s="765"/>
      <c r="B62" s="767" t="s">
        <v>3796</v>
      </c>
      <c r="C62" s="710"/>
      <c r="D62" s="376"/>
      <c r="E62" s="326"/>
      <c r="F62" s="2403"/>
      <c r="G62" s="746"/>
    </row>
    <row r="63" spans="1:7" s="322" customFormat="1" ht="22.9" customHeight="1">
      <c r="A63" s="765"/>
      <c r="B63" s="767" t="s">
        <v>3797</v>
      </c>
      <c r="C63" s="710"/>
      <c r="D63" s="376"/>
      <c r="E63" s="326"/>
      <c r="F63" s="2403"/>
      <c r="G63" s="746"/>
    </row>
    <row r="64" spans="1:7" s="322" customFormat="1" ht="15" customHeight="1">
      <c r="A64" s="765"/>
      <c r="B64" s="767" t="s">
        <v>3798</v>
      </c>
      <c r="C64" s="710"/>
      <c r="D64" s="376"/>
      <c r="E64" s="326"/>
      <c r="F64" s="2403"/>
      <c r="G64" s="746"/>
    </row>
    <row r="65" spans="1:7" s="322" customFormat="1" ht="15" customHeight="1">
      <c r="A65" s="765"/>
      <c r="B65" s="767" t="s">
        <v>3799</v>
      </c>
      <c r="C65" s="710"/>
      <c r="D65" s="376"/>
      <c r="E65" s="326"/>
      <c r="F65" s="2403"/>
      <c r="G65" s="746"/>
    </row>
    <row r="66" spans="1:7" s="322" customFormat="1" ht="15" customHeight="1">
      <c r="A66" s="765"/>
      <c r="B66" s="767" t="s">
        <v>4152</v>
      </c>
      <c r="C66" s="710"/>
      <c r="D66" s="376"/>
      <c r="E66" s="326"/>
      <c r="F66" s="2403"/>
      <c r="G66" s="746"/>
    </row>
    <row r="67" spans="1:7" s="322" customFormat="1" ht="15" customHeight="1">
      <c r="A67" s="765"/>
      <c r="B67" s="335"/>
      <c r="C67" s="710"/>
      <c r="D67" s="376"/>
      <c r="E67" s="326"/>
      <c r="F67" s="2403"/>
      <c r="G67" s="746"/>
    </row>
    <row r="68" spans="1:7" s="322" customFormat="1" ht="109.9" customHeight="1">
      <c r="A68" s="761" t="s">
        <v>4153</v>
      </c>
      <c r="B68" s="760" t="s">
        <v>3802</v>
      </c>
      <c r="C68" s="760"/>
      <c r="D68" s="976" t="s">
        <v>369</v>
      </c>
      <c r="E68" s="557">
        <v>1</v>
      </c>
      <c r="F68" s="2535"/>
      <c r="G68" s="757">
        <f>E68*F68</f>
        <v>0</v>
      </c>
    </row>
    <row r="69" spans="1:7" s="322" customFormat="1" ht="29.65" customHeight="1">
      <c r="A69" s="761"/>
      <c r="B69" s="926" t="s">
        <v>3803</v>
      </c>
      <c r="C69" s="710"/>
      <c r="D69" s="376"/>
      <c r="E69" s="326"/>
      <c r="F69" s="2403"/>
      <c r="G69" s="746"/>
    </row>
    <row r="70" spans="1:7" s="322" customFormat="1" ht="15" customHeight="1">
      <c r="A70" s="765"/>
      <c r="B70" s="335"/>
      <c r="C70" s="710"/>
      <c r="D70" s="376"/>
      <c r="E70" s="326"/>
      <c r="F70" s="2403"/>
      <c r="G70" s="746"/>
    </row>
    <row r="71" spans="1:7" s="322" customFormat="1" ht="19.149999999999999" customHeight="1">
      <c r="A71" s="761" t="s">
        <v>4154</v>
      </c>
      <c r="B71" s="760" t="s">
        <v>3805</v>
      </c>
      <c r="C71" s="767"/>
      <c r="D71" s="976" t="s">
        <v>369</v>
      </c>
      <c r="E71" s="557">
        <v>1</v>
      </c>
      <c r="F71" s="2535"/>
      <c r="G71" s="757">
        <f>E71*F71</f>
        <v>0</v>
      </c>
    </row>
    <row r="72" spans="1:7" s="322" customFormat="1" ht="41.65" customHeight="1">
      <c r="A72" s="765"/>
      <c r="B72" s="760" t="s">
        <v>4155</v>
      </c>
      <c r="C72" s="710"/>
      <c r="D72" s="376"/>
      <c r="E72" s="326"/>
      <c r="F72" s="2403"/>
      <c r="G72" s="746"/>
    </row>
    <row r="73" spans="1:7" s="322" customFormat="1" ht="15" customHeight="1">
      <c r="A73" s="765"/>
      <c r="B73" s="760" t="s">
        <v>3807</v>
      </c>
      <c r="C73" s="710"/>
      <c r="D73" s="376"/>
      <c r="E73" s="326"/>
      <c r="F73" s="2403"/>
      <c r="G73" s="746"/>
    </row>
    <row r="74" spans="1:7" s="322" customFormat="1" ht="15" customHeight="1">
      <c r="A74" s="765"/>
      <c r="B74" s="760" t="s">
        <v>3808</v>
      </c>
      <c r="C74" s="710"/>
      <c r="D74" s="376"/>
      <c r="E74" s="326"/>
      <c r="F74" s="2403"/>
      <c r="G74" s="746"/>
    </row>
    <row r="75" spans="1:7" s="322" customFormat="1" ht="15" customHeight="1">
      <c r="A75" s="765"/>
      <c r="B75" s="760" t="s">
        <v>3809</v>
      </c>
      <c r="C75" s="710"/>
      <c r="D75" s="376"/>
      <c r="E75" s="326"/>
      <c r="F75" s="2403"/>
      <c r="G75" s="746"/>
    </row>
    <row r="76" spans="1:7" s="322" customFormat="1" ht="29.65" customHeight="1">
      <c r="A76" s="765"/>
      <c r="B76" s="760" t="s">
        <v>4156</v>
      </c>
      <c r="C76" s="710"/>
      <c r="D76" s="376"/>
      <c r="E76" s="326"/>
      <c r="F76" s="2403"/>
      <c r="G76" s="746"/>
    </row>
    <row r="77" spans="1:7" s="322" customFormat="1" ht="31.15" customHeight="1">
      <c r="A77" s="765"/>
      <c r="B77" s="760" t="s">
        <v>3812</v>
      </c>
      <c r="C77" s="710"/>
      <c r="D77" s="376"/>
      <c r="E77" s="326"/>
      <c r="F77" s="2403"/>
      <c r="G77" s="746"/>
    </row>
    <row r="78" spans="1:7" s="322" customFormat="1" ht="20.65" customHeight="1">
      <c r="A78" s="765"/>
      <c r="B78" s="760" t="s">
        <v>3813</v>
      </c>
      <c r="C78" s="710"/>
      <c r="D78" s="376"/>
      <c r="E78" s="326"/>
      <c r="F78" s="2403"/>
      <c r="G78" s="746"/>
    </row>
    <row r="79" spans="1:7" s="322" customFormat="1" ht="30.4" customHeight="1">
      <c r="A79" s="765"/>
      <c r="B79" s="760" t="s">
        <v>3814</v>
      </c>
      <c r="C79" s="710"/>
      <c r="D79" s="376"/>
      <c r="E79" s="326"/>
      <c r="F79" s="2403"/>
      <c r="G79" s="746"/>
    </row>
    <row r="80" spans="1:7" s="322" customFormat="1" ht="18" customHeight="1">
      <c r="A80" s="765"/>
      <c r="B80" s="760" t="s">
        <v>4157</v>
      </c>
      <c r="C80" s="710"/>
      <c r="D80" s="376"/>
      <c r="E80" s="326"/>
      <c r="F80" s="2403"/>
      <c r="G80" s="746"/>
    </row>
    <row r="81" spans="1:7" s="322" customFormat="1" ht="17.649999999999999" customHeight="1">
      <c r="A81" s="765"/>
      <c r="B81" s="760" t="s">
        <v>3816</v>
      </c>
      <c r="C81" s="710"/>
      <c r="D81" s="376"/>
      <c r="E81" s="326"/>
      <c r="F81" s="2403"/>
      <c r="G81" s="746"/>
    </row>
    <row r="82" spans="1:7" s="322" customFormat="1" ht="42" customHeight="1">
      <c r="A82" s="765"/>
      <c r="B82" s="760" t="s">
        <v>4158</v>
      </c>
      <c r="C82" s="710"/>
      <c r="D82" s="376"/>
      <c r="E82" s="326"/>
      <c r="F82" s="2403"/>
      <c r="G82" s="746"/>
    </row>
    <row r="83" spans="1:7" s="322" customFormat="1" ht="29.65" customHeight="1">
      <c r="A83" s="765"/>
      <c r="B83" s="760" t="s">
        <v>3818</v>
      </c>
      <c r="C83" s="710"/>
      <c r="D83" s="376"/>
      <c r="E83" s="326"/>
      <c r="F83" s="2403"/>
      <c r="G83" s="746"/>
    </row>
    <row r="84" spans="1:7" s="322" customFormat="1" ht="15" customHeight="1">
      <c r="A84" s="765"/>
      <c r="B84" s="926" t="s">
        <v>3819</v>
      </c>
      <c r="C84" s="710"/>
      <c r="D84" s="376"/>
      <c r="E84" s="326"/>
      <c r="F84" s="2403"/>
      <c r="G84" s="746"/>
    </row>
    <row r="85" spans="1:7" s="322" customFormat="1" ht="15" customHeight="1">
      <c r="A85" s="765"/>
      <c r="B85" s="335"/>
      <c r="C85" s="710"/>
      <c r="D85" s="376"/>
      <c r="E85" s="326"/>
      <c r="F85" s="2403"/>
      <c r="G85" s="746"/>
    </row>
    <row r="86" spans="1:7" s="322" customFormat="1" ht="43.15" customHeight="1">
      <c r="A86" s="761" t="s">
        <v>4159</v>
      </c>
      <c r="B86" s="760" t="s">
        <v>3821</v>
      </c>
      <c r="C86" s="767"/>
      <c r="D86" s="976" t="s">
        <v>369</v>
      </c>
      <c r="E86" s="557">
        <v>7</v>
      </c>
      <c r="F86" s="2535"/>
      <c r="G86" s="757">
        <f>E86*F86</f>
        <v>0</v>
      </c>
    </row>
    <row r="87" spans="1:7" s="322" customFormat="1" ht="16.149999999999999" customHeight="1">
      <c r="A87" s="747"/>
      <c r="B87" s="752"/>
      <c r="C87" s="752"/>
      <c r="E87" s="690"/>
      <c r="F87" s="2522"/>
      <c r="G87" s="750"/>
    </row>
    <row r="88" spans="1:7" s="322" customFormat="1" ht="31.9" customHeight="1">
      <c r="A88" s="245" t="s">
        <v>4160</v>
      </c>
      <c r="B88" s="760" t="s">
        <v>3823</v>
      </c>
      <c r="C88" s="767"/>
      <c r="D88" s="976" t="s">
        <v>369</v>
      </c>
      <c r="E88" s="557">
        <v>1</v>
      </c>
      <c r="F88" s="2535"/>
      <c r="G88" s="757">
        <f>E88*F88</f>
        <v>0</v>
      </c>
    </row>
    <row r="89" spans="1:7" s="322" customFormat="1">
      <c r="A89" s="747"/>
      <c r="B89" s="754"/>
      <c r="C89" s="754"/>
      <c r="D89" s="376"/>
      <c r="E89" s="704"/>
      <c r="F89" s="2413"/>
      <c r="G89" s="750"/>
    </row>
    <row r="90" spans="1:7" s="322" customFormat="1" ht="30.4" customHeight="1">
      <c r="A90" s="245" t="s">
        <v>4161</v>
      </c>
      <c r="B90" s="760" t="s">
        <v>3825</v>
      </c>
      <c r="C90" s="767"/>
      <c r="D90" s="976" t="s">
        <v>369</v>
      </c>
      <c r="E90" s="557">
        <v>1</v>
      </c>
      <c r="F90" s="2535"/>
      <c r="G90" s="757">
        <f>E90*F90</f>
        <v>0</v>
      </c>
    </row>
    <row r="91" spans="1:7" s="322" customFormat="1">
      <c r="A91" s="747"/>
      <c r="B91" s="760"/>
      <c r="C91" s="760"/>
      <c r="D91" s="376"/>
      <c r="E91" s="704"/>
      <c r="F91" s="2413"/>
      <c r="G91" s="750"/>
    </row>
    <row r="92" spans="1:7" s="322" customFormat="1" ht="72" customHeight="1">
      <c r="A92" s="245" t="s">
        <v>4162</v>
      </c>
      <c r="B92" s="760" t="s">
        <v>3827</v>
      </c>
      <c r="C92" s="767"/>
      <c r="D92" s="976" t="s">
        <v>369</v>
      </c>
      <c r="E92" s="557">
        <v>1</v>
      </c>
      <c r="F92" s="2535"/>
      <c r="G92" s="757">
        <f>E92*F92</f>
        <v>0</v>
      </c>
    </row>
    <row r="93" spans="1:7" s="322" customFormat="1">
      <c r="A93" s="747"/>
      <c r="B93" s="752"/>
      <c r="C93" s="752"/>
      <c r="E93" s="690"/>
      <c r="F93" s="2522"/>
      <c r="G93" s="750"/>
    </row>
    <row r="94" spans="1:7" s="322" customFormat="1" ht="30" customHeight="1">
      <c r="A94" s="245" t="s">
        <v>4163</v>
      </c>
      <c r="B94" s="760" t="s">
        <v>3829</v>
      </c>
      <c r="C94" s="760"/>
      <c r="D94" s="976" t="s">
        <v>369</v>
      </c>
      <c r="E94" s="557">
        <v>1</v>
      </c>
      <c r="F94" s="2535"/>
      <c r="G94" s="757">
        <f>E94*F94</f>
        <v>0</v>
      </c>
    </row>
    <row r="95" spans="1:7" s="322" customFormat="1">
      <c r="A95" s="747"/>
      <c r="B95" s="752"/>
      <c r="C95" s="752"/>
      <c r="E95" s="690"/>
      <c r="F95" s="2522"/>
      <c r="G95" s="750"/>
    </row>
    <row r="96" spans="1:7" s="322" customFormat="1" ht="18" customHeight="1">
      <c r="A96" s="747"/>
      <c r="B96" s="977" t="s">
        <v>3830</v>
      </c>
      <c r="C96" s="752"/>
      <c r="E96" s="690"/>
      <c r="F96" s="2522"/>
      <c r="G96" s="750"/>
    </row>
    <row r="97" spans="1:7" s="322" customFormat="1" ht="51.4" customHeight="1">
      <c r="A97" s="245" t="s">
        <v>4164</v>
      </c>
      <c r="B97" s="760" t="s">
        <v>3832</v>
      </c>
      <c r="C97" s="767"/>
      <c r="D97" s="976" t="s">
        <v>369</v>
      </c>
      <c r="E97" s="557">
        <v>1</v>
      </c>
      <c r="F97" s="2535"/>
      <c r="G97" s="757">
        <f>E97*F97</f>
        <v>0</v>
      </c>
    </row>
    <row r="98" spans="1:7" s="322" customFormat="1">
      <c r="A98" s="912"/>
      <c r="B98" s="760" t="s">
        <v>3833</v>
      </c>
      <c r="C98" s="743"/>
      <c r="D98" s="753"/>
      <c r="E98" s="705"/>
      <c r="F98" s="2526"/>
      <c r="G98" s="746"/>
    </row>
    <row r="99" spans="1:7" s="322" customFormat="1">
      <c r="A99" s="912"/>
      <c r="B99" s="760" t="s">
        <v>3834</v>
      </c>
      <c r="C99" s="743"/>
      <c r="D99" s="753"/>
      <c r="E99" s="705"/>
      <c r="F99" s="2526"/>
      <c r="G99" s="746"/>
    </row>
    <row r="100" spans="1:7" s="322" customFormat="1">
      <c r="A100" s="912"/>
      <c r="B100" s="760" t="s">
        <v>4165</v>
      </c>
      <c r="C100" s="743"/>
      <c r="D100" s="753"/>
      <c r="E100" s="705"/>
      <c r="F100" s="2526"/>
      <c r="G100" s="746"/>
    </row>
    <row r="101" spans="1:7" s="322" customFormat="1">
      <c r="A101" s="912"/>
      <c r="B101" s="760" t="s">
        <v>3836</v>
      </c>
      <c r="C101" s="743"/>
      <c r="D101" s="753"/>
      <c r="E101" s="705"/>
      <c r="F101" s="2526"/>
      <c r="G101" s="746"/>
    </row>
    <row r="102" spans="1:7" s="322" customFormat="1">
      <c r="A102" s="912"/>
      <c r="B102" s="760" t="s">
        <v>3837</v>
      </c>
      <c r="C102" s="743"/>
      <c r="D102" s="753"/>
      <c r="E102" s="705"/>
      <c r="F102" s="2526"/>
      <c r="G102" s="746"/>
    </row>
    <row r="103" spans="1:7" s="322" customFormat="1">
      <c r="A103" s="912"/>
      <c r="B103" s="760" t="s">
        <v>3838</v>
      </c>
      <c r="C103" s="743"/>
      <c r="D103" s="753"/>
      <c r="E103" s="705"/>
      <c r="F103" s="2526"/>
      <c r="G103" s="746"/>
    </row>
    <row r="104" spans="1:7" s="322" customFormat="1">
      <c r="A104" s="912"/>
      <c r="B104" s="743"/>
      <c r="C104" s="743"/>
      <c r="D104" s="753"/>
      <c r="E104" s="705"/>
      <c r="F104" s="2526"/>
      <c r="G104" s="746"/>
    </row>
    <row r="105" spans="1:7" s="322" customFormat="1" ht="76.5">
      <c r="A105" s="245" t="s">
        <v>4166</v>
      </c>
      <c r="B105" s="760" t="s">
        <v>3840</v>
      </c>
      <c r="C105" s="767"/>
      <c r="D105" s="976" t="s">
        <v>369</v>
      </c>
      <c r="E105" s="557">
        <v>2</v>
      </c>
      <c r="F105" s="2535"/>
      <c r="G105" s="757">
        <f>E105*F105</f>
        <v>0</v>
      </c>
    </row>
    <row r="106" spans="1:7" s="322" customFormat="1">
      <c r="A106" s="912"/>
      <c r="B106" s="760" t="s">
        <v>3841</v>
      </c>
      <c r="C106" s="743"/>
      <c r="D106" s="753"/>
      <c r="E106" s="705"/>
      <c r="F106" s="2526"/>
      <c r="G106" s="746"/>
    </row>
    <row r="107" spans="1:7" s="322" customFormat="1">
      <c r="A107" s="912"/>
      <c r="B107" s="760" t="s">
        <v>4167</v>
      </c>
      <c r="C107" s="743"/>
      <c r="D107" s="753"/>
      <c r="E107" s="705"/>
      <c r="F107" s="2526"/>
      <c r="G107" s="746"/>
    </row>
    <row r="108" spans="1:7" s="322" customFormat="1">
      <c r="A108" s="912"/>
      <c r="B108" s="760" t="s">
        <v>3843</v>
      </c>
      <c r="C108" s="743"/>
      <c r="D108" s="753"/>
      <c r="E108" s="705"/>
      <c r="F108" s="2526"/>
      <c r="G108" s="746"/>
    </row>
    <row r="109" spans="1:7" s="322" customFormat="1">
      <c r="A109" s="912"/>
      <c r="B109" s="760" t="s">
        <v>3844</v>
      </c>
      <c r="C109" s="743"/>
      <c r="D109" s="753"/>
      <c r="E109" s="705"/>
      <c r="F109" s="2526"/>
      <c r="G109" s="746"/>
    </row>
    <row r="110" spans="1:7" s="322" customFormat="1">
      <c r="A110" s="912"/>
      <c r="B110" s="760" t="s">
        <v>3845</v>
      </c>
      <c r="C110" s="743"/>
      <c r="D110" s="753"/>
      <c r="E110" s="705"/>
      <c r="F110" s="2526"/>
      <c r="G110" s="746"/>
    </row>
    <row r="111" spans="1:7" s="322" customFormat="1" ht="38.25">
      <c r="A111" s="912"/>
      <c r="B111" s="760" t="s">
        <v>4168</v>
      </c>
      <c r="C111" s="743"/>
      <c r="D111" s="753"/>
      <c r="E111" s="705"/>
      <c r="F111" s="2526"/>
      <c r="G111" s="746"/>
    </row>
    <row r="112" spans="1:7" s="322" customFormat="1">
      <c r="A112" s="912"/>
      <c r="B112" s="743"/>
      <c r="C112" s="743"/>
      <c r="D112" s="753"/>
      <c r="E112" s="705"/>
      <c r="F112" s="2526"/>
      <c r="G112" s="746"/>
    </row>
    <row r="113" spans="1:7" s="322" customFormat="1" ht="63.75">
      <c r="A113" s="245" t="s">
        <v>4169</v>
      </c>
      <c r="B113" s="760" t="s">
        <v>3848</v>
      </c>
      <c r="C113" s="760"/>
      <c r="D113" s="976" t="s">
        <v>210</v>
      </c>
      <c r="E113" s="557">
        <v>6</v>
      </c>
      <c r="F113" s="2535"/>
      <c r="G113" s="757">
        <f>E113*F113</f>
        <v>0</v>
      </c>
    </row>
    <row r="114" spans="1:7" s="322" customFormat="1">
      <c r="A114" s="912"/>
      <c r="B114" s="760" t="s">
        <v>3508</v>
      </c>
      <c r="C114" s="760"/>
      <c r="D114" s="976"/>
      <c r="E114" s="557"/>
      <c r="F114" s="2536"/>
      <c r="G114" s="757"/>
    </row>
    <row r="115" spans="1:7" s="322" customFormat="1">
      <c r="A115" s="912"/>
      <c r="B115" s="743"/>
      <c r="C115" s="743"/>
      <c r="D115" s="753"/>
      <c r="E115" s="705"/>
      <c r="F115" s="2526"/>
      <c r="G115" s="746"/>
    </row>
    <row r="116" spans="1:7" s="322" customFormat="1" ht="25.5">
      <c r="A116" s="245" t="s">
        <v>4170</v>
      </c>
      <c r="B116" s="760" t="s">
        <v>3850</v>
      </c>
      <c r="C116" s="760"/>
      <c r="D116" s="976" t="s">
        <v>210</v>
      </c>
      <c r="E116" s="557">
        <v>2</v>
      </c>
      <c r="F116" s="2535"/>
      <c r="G116" s="757">
        <f>E116*F116</f>
        <v>0</v>
      </c>
    </row>
    <row r="117" spans="1:7" s="322" customFormat="1">
      <c r="A117" s="912"/>
      <c r="B117" s="760" t="s">
        <v>3508</v>
      </c>
      <c r="C117" s="760"/>
      <c r="D117" s="976"/>
      <c r="E117" s="557"/>
      <c r="F117" s="2536"/>
      <c r="G117" s="757"/>
    </row>
    <row r="118" spans="1:7" s="322" customFormat="1">
      <c r="A118" s="912"/>
      <c r="B118" s="743"/>
      <c r="C118" s="743"/>
      <c r="D118" s="753"/>
      <c r="E118" s="705"/>
      <c r="F118" s="2526"/>
      <c r="G118" s="746"/>
    </row>
    <row r="119" spans="1:7" s="322" customFormat="1" ht="25.5">
      <c r="A119" s="245" t="s">
        <v>4171</v>
      </c>
      <c r="B119" s="760" t="s">
        <v>3852</v>
      </c>
      <c r="C119" s="760"/>
      <c r="D119" s="976" t="s">
        <v>210</v>
      </c>
      <c r="E119" s="557">
        <v>2</v>
      </c>
      <c r="F119" s="2535"/>
      <c r="G119" s="757">
        <f>E119*F119</f>
        <v>0</v>
      </c>
    </row>
    <row r="120" spans="1:7" s="322" customFormat="1">
      <c r="A120" s="912"/>
      <c r="B120" s="760" t="s">
        <v>3508</v>
      </c>
      <c r="C120" s="760"/>
      <c r="D120" s="978"/>
      <c r="E120" s="1939"/>
      <c r="F120" s="2537"/>
      <c r="G120" s="1941"/>
    </row>
    <row r="121" spans="1:7" s="322" customFormat="1">
      <c r="A121" s="912"/>
      <c r="B121" s="743"/>
      <c r="C121" s="743"/>
      <c r="D121" s="753"/>
      <c r="E121" s="705"/>
      <c r="F121" s="2526"/>
      <c r="G121" s="746"/>
    </row>
    <row r="122" spans="1:7" s="322" customFormat="1" ht="25.5">
      <c r="A122" s="245" t="s">
        <v>4172</v>
      </c>
      <c r="B122" s="760" t="s">
        <v>3854</v>
      </c>
      <c r="C122" s="760"/>
      <c r="D122" s="976" t="s">
        <v>210</v>
      </c>
      <c r="E122" s="557">
        <v>5</v>
      </c>
      <c r="F122" s="2535"/>
      <c r="G122" s="757">
        <f>E122*F122</f>
        <v>0</v>
      </c>
    </row>
    <row r="123" spans="1:7" s="322" customFormat="1">
      <c r="A123" s="912"/>
      <c r="B123" s="743"/>
      <c r="C123" s="743"/>
      <c r="D123" s="753"/>
      <c r="E123" s="705"/>
      <c r="F123" s="2526"/>
      <c r="G123" s="746"/>
    </row>
    <row r="124" spans="1:7" s="322" customFormat="1" ht="25.5">
      <c r="A124" s="245" t="s">
        <v>4173</v>
      </c>
      <c r="B124" s="760" t="s">
        <v>3856</v>
      </c>
      <c r="C124" s="760"/>
      <c r="D124" s="976" t="s">
        <v>210</v>
      </c>
      <c r="E124" s="557">
        <v>2</v>
      </c>
      <c r="F124" s="2535"/>
      <c r="G124" s="757">
        <f>E124*F124</f>
        <v>0</v>
      </c>
    </row>
    <row r="125" spans="1:7" s="322" customFormat="1">
      <c r="A125" s="912"/>
      <c r="B125" s="760" t="s">
        <v>3508</v>
      </c>
      <c r="C125" s="760"/>
      <c r="D125" s="979"/>
      <c r="E125" s="1940"/>
      <c r="F125" s="2538"/>
      <c r="G125" s="1942"/>
    </row>
    <row r="126" spans="1:7" s="322" customFormat="1">
      <c r="A126" s="912"/>
      <c r="B126" s="743"/>
      <c r="C126" s="743"/>
      <c r="D126" s="753"/>
      <c r="E126" s="705"/>
      <c r="F126" s="2526"/>
      <c r="G126" s="746"/>
    </row>
    <row r="127" spans="1:7" s="322" customFormat="1" ht="42" customHeight="1">
      <c r="A127" s="79" t="s">
        <v>4174</v>
      </c>
      <c r="B127" s="767" t="s">
        <v>3858</v>
      </c>
      <c r="C127" s="767"/>
      <c r="D127" s="766"/>
      <c r="E127" s="704"/>
      <c r="F127" s="2539"/>
      <c r="G127" s="750"/>
    </row>
    <row r="128" spans="1:7" s="322" customFormat="1" ht="15.4" customHeight="1">
      <c r="A128" s="245" t="s">
        <v>4175</v>
      </c>
      <c r="B128" s="760" t="s">
        <v>3510</v>
      </c>
      <c r="C128" s="767"/>
      <c r="D128" s="976" t="s">
        <v>3514</v>
      </c>
      <c r="E128" s="557">
        <v>10</v>
      </c>
      <c r="F128" s="2535"/>
      <c r="G128" s="757">
        <f>E128*F128</f>
        <v>0</v>
      </c>
    </row>
    <row r="129" spans="1:7" s="322" customFormat="1" ht="17.649999999999999" customHeight="1">
      <c r="A129" s="245" t="s">
        <v>4176</v>
      </c>
      <c r="B129" s="760" t="s">
        <v>3508</v>
      </c>
      <c r="C129" s="767"/>
      <c r="D129" s="976" t="s">
        <v>3514</v>
      </c>
      <c r="E129" s="557">
        <v>16</v>
      </c>
      <c r="F129" s="2535"/>
      <c r="G129" s="757">
        <f>E129*F129</f>
        <v>0</v>
      </c>
    </row>
    <row r="130" spans="1:7" s="322" customFormat="1" ht="15.4" customHeight="1">
      <c r="A130" s="245" t="s">
        <v>4177</v>
      </c>
      <c r="B130" s="760" t="s">
        <v>3504</v>
      </c>
      <c r="C130" s="767"/>
      <c r="D130" s="976" t="s">
        <v>3514</v>
      </c>
      <c r="E130" s="557">
        <v>10</v>
      </c>
      <c r="F130" s="2535"/>
      <c r="G130" s="757">
        <f>E130*F130</f>
        <v>0</v>
      </c>
    </row>
    <row r="131" spans="1:7" s="322" customFormat="1" ht="16.149999999999999" customHeight="1">
      <c r="A131" s="245" t="s">
        <v>4178</v>
      </c>
      <c r="B131" s="760" t="s">
        <v>3502</v>
      </c>
      <c r="C131" s="767"/>
      <c r="D131" s="976" t="s">
        <v>3514</v>
      </c>
      <c r="E131" s="557">
        <v>2</v>
      </c>
      <c r="F131" s="2535"/>
      <c r="G131" s="757">
        <f>E131*F131</f>
        <v>0</v>
      </c>
    </row>
    <row r="132" spans="1:7" s="322" customFormat="1">
      <c r="A132" s="79"/>
      <c r="B132" s="302"/>
      <c r="C132" s="302"/>
      <c r="E132" s="690"/>
      <c r="F132" s="2522"/>
      <c r="G132" s="746"/>
    </row>
    <row r="133" spans="1:7" s="322" customFormat="1" ht="58.15" customHeight="1">
      <c r="A133" s="79" t="s">
        <v>4179</v>
      </c>
      <c r="B133" s="760" t="s">
        <v>3864</v>
      </c>
      <c r="C133" s="760"/>
      <c r="D133" s="976"/>
      <c r="E133" s="557"/>
      <c r="F133" s="2536"/>
      <c r="G133" s="757"/>
    </row>
    <row r="134" spans="1:7" s="322" customFormat="1" ht="15" customHeight="1">
      <c r="A134" s="245" t="s">
        <v>4180</v>
      </c>
      <c r="B134" s="760" t="s">
        <v>3510</v>
      </c>
      <c r="C134" s="760"/>
      <c r="D134" s="976" t="s">
        <v>3514</v>
      </c>
      <c r="E134" s="557">
        <v>10</v>
      </c>
      <c r="F134" s="2535"/>
      <c r="G134" s="757">
        <f>E134*F134</f>
        <v>0</v>
      </c>
    </row>
    <row r="135" spans="1:7" s="322" customFormat="1" ht="15" customHeight="1">
      <c r="A135" s="245" t="s">
        <v>4181</v>
      </c>
      <c r="B135" s="760" t="s">
        <v>3508</v>
      </c>
      <c r="C135" s="760"/>
      <c r="D135" s="976" t="s">
        <v>3514</v>
      </c>
      <c r="E135" s="557">
        <v>16</v>
      </c>
      <c r="F135" s="2535"/>
      <c r="G135" s="757">
        <f>E135*F135</f>
        <v>0</v>
      </c>
    </row>
    <row r="136" spans="1:7" s="322" customFormat="1" ht="15" customHeight="1">
      <c r="A136" s="245" t="s">
        <v>4182</v>
      </c>
      <c r="B136" s="760" t="s">
        <v>3504</v>
      </c>
      <c r="C136" s="760"/>
      <c r="D136" s="976" t="s">
        <v>3514</v>
      </c>
      <c r="E136" s="557">
        <v>10</v>
      </c>
      <c r="F136" s="2535"/>
      <c r="G136" s="757">
        <f>E136*F136</f>
        <v>0</v>
      </c>
    </row>
    <row r="137" spans="1:7" s="322" customFormat="1" ht="15" customHeight="1">
      <c r="A137" s="245" t="s">
        <v>4183</v>
      </c>
      <c r="B137" s="760" t="s">
        <v>3502</v>
      </c>
      <c r="C137" s="760"/>
      <c r="D137" s="976" t="s">
        <v>3514</v>
      </c>
      <c r="E137" s="557">
        <v>2</v>
      </c>
      <c r="F137" s="2535"/>
      <c r="G137" s="757">
        <f>E137*F137</f>
        <v>0</v>
      </c>
    </row>
    <row r="138" spans="1:7" s="322" customFormat="1" ht="15" customHeight="1">
      <c r="A138" s="79"/>
      <c r="B138" s="336"/>
      <c r="C138" s="336"/>
      <c r="E138" s="274"/>
      <c r="F138" s="2472"/>
      <c r="G138" s="746"/>
    </row>
    <row r="139" spans="1:7" s="322" customFormat="1" ht="79.150000000000006" customHeight="1">
      <c r="A139" s="245" t="s">
        <v>4184</v>
      </c>
      <c r="B139" s="760" t="s">
        <v>3870</v>
      </c>
      <c r="C139" s="760"/>
      <c r="D139" s="976" t="s">
        <v>369</v>
      </c>
      <c r="E139" s="557">
        <v>1</v>
      </c>
      <c r="F139" s="2535"/>
      <c r="G139" s="757">
        <f>E139*F139</f>
        <v>0</v>
      </c>
    </row>
    <row r="140" spans="1:7" s="322" customFormat="1" ht="40.9" customHeight="1">
      <c r="A140" s="79"/>
      <c r="B140" s="760" t="s">
        <v>3871</v>
      </c>
      <c r="C140" s="760"/>
      <c r="D140" s="978"/>
      <c r="E140" s="1939"/>
      <c r="F140" s="2537"/>
      <c r="G140" s="1941"/>
    </row>
    <row r="141" spans="1:7" s="322" customFormat="1" ht="15" customHeight="1">
      <c r="A141" s="79"/>
      <c r="B141" s="336"/>
      <c r="C141" s="336"/>
      <c r="E141" s="274"/>
      <c r="F141" s="2472"/>
      <c r="G141" s="746"/>
    </row>
    <row r="142" spans="1:7" s="322" customFormat="1" ht="66.400000000000006" customHeight="1">
      <c r="A142" s="245" t="s">
        <v>4185</v>
      </c>
      <c r="B142" s="760" t="s">
        <v>3873</v>
      </c>
      <c r="C142" s="760"/>
      <c r="D142" s="976" t="s">
        <v>210</v>
      </c>
      <c r="E142" s="557">
        <v>1</v>
      </c>
      <c r="F142" s="2535"/>
      <c r="G142" s="757">
        <f>E142*F142</f>
        <v>0</v>
      </c>
    </row>
    <row r="143" spans="1:7" s="322" customFormat="1" ht="15" customHeight="1">
      <c r="A143" s="79"/>
      <c r="B143" s="336"/>
      <c r="C143" s="336"/>
      <c r="E143" s="274"/>
      <c r="F143" s="2472"/>
      <c r="G143" s="746"/>
    </row>
    <row r="144" spans="1:7" s="322" customFormat="1" ht="46.15" customHeight="1">
      <c r="A144" s="3130" t="s">
        <v>4186</v>
      </c>
      <c r="B144" s="767" t="s">
        <v>4187</v>
      </c>
      <c r="C144" s="336"/>
      <c r="D144" s="766" t="s">
        <v>977</v>
      </c>
      <c r="E144" s="274"/>
      <c r="F144" s="2472"/>
      <c r="G144" s="746"/>
    </row>
    <row r="145" spans="1:7" s="322" customFormat="1" ht="35.65" customHeight="1">
      <c r="A145" s="3131"/>
      <c r="B145" s="767" t="s">
        <v>3876</v>
      </c>
      <c r="C145" s="336"/>
      <c r="D145" s="766" t="s">
        <v>977</v>
      </c>
      <c r="E145" s="274"/>
      <c r="F145" s="2472"/>
      <c r="G145" s="746"/>
    </row>
    <row r="146" spans="1:7" s="322" customFormat="1" ht="34.15" customHeight="1">
      <c r="A146" s="3131"/>
      <c r="B146" s="767" t="s">
        <v>3877</v>
      </c>
      <c r="C146" s="336"/>
      <c r="D146" s="766" t="s">
        <v>977</v>
      </c>
      <c r="E146" s="274"/>
      <c r="F146" s="2472"/>
      <c r="G146" s="746"/>
    </row>
    <row r="147" spans="1:7" s="322" customFormat="1" ht="15" customHeight="1">
      <c r="A147" s="3131"/>
      <c r="B147" s="767" t="s">
        <v>3878</v>
      </c>
      <c r="C147" s="336"/>
      <c r="D147" s="766" t="s">
        <v>977</v>
      </c>
      <c r="E147" s="274"/>
      <c r="F147" s="2472"/>
      <c r="G147" s="746"/>
    </row>
    <row r="148" spans="1:7" s="322" customFormat="1" ht="15" customHeight="1">
      <c r="A148" s="79"/>
      <c r="B148" s="336"/>
      <c r="C148" s="336"/>
      <c r="E148" s="274"/>
      <c r="F148" s="2472"/>
      <c r="G148" s="746"/>
    </row>
    <row r="149" spans="1:7" s="322" customFormat="1" ht="40.9" customHeight="1">
      <c r="A149" s="245" t="s">
        <v>4188</v>
      </c>
      <c r="B149" s="760" t="s">
        <v>4189</v>
      </c>
      <c r="C149" s="760"/>
      <c r="D149" s="976" t="s">
        <v>369</v>
      </c>
      <c r="E149" s="557">
        <v>1</v>
      </c>
      <c r="F149" s="2535"/>
      <c r="G149" s="757">
        <f>E149*F149</f>
        <v>0</v>
      </c>
    </row>
    <row r="150" spans="1:7" s="322" customFormat="1" ht="15" customHeight="1">
      <c r="A150" s="79"/>
      <c r="B150" s="336"/>
      <c r="C150" s="336"/>
      <c r="E150" s="274"/>
      <c r="F150" s="2472"/>
      <c r="G150" s="746"/>
    </row>
    <row r="151" spans="1:7" s="322" customFormat="1" ht="91.9" customHeight="1">
      <c r="A151" s="245" t="s">
        <v>4190</v>
      </c>
      <c r="B151" s="760" t="s">
        <v>3882</v>
      </c>
      <c r="C151" s="760"/>
      <c r="D151" s="976" t="s">
        <v>369</v>
      </c>
      <c r="E151" s="557">
        <v>1</v>
      </c>
      <c r="F151" s="2535"/>
      <c r="G151" s="757">
        <f>E151*F151</f>
        <v>0</v>
      </c>
    </row>
    <row r="152" spans="1:7" s="322" customFormat="1" ht="15" customHeight="1">
      <c r="A152" s="79"/>
      <c r="B152" s="760"/>
      <c r="C152" s="760"/>
      <c r="D152" s="976"/>
      <c r="E152" s="557"/>
      <c r="F152" s="2536"/>
      <c r="G152" s="757"/>
    </row>
    <row r="153" spans="1:7" s="322" customFormat="1" ht="46.9" customHeight="1">
      <c r="A153" s="245" t="s">
        <v>4191</v>
      </c>
      <c r="B153" s="760" t="s">
        <v>3884</v>
      </c>
      <c r="C153" s="760"/>
      <c r="D153" s="976" t="s">
        <v>369</v>
      </c>
      <c r="E153" s="557">
        <v>1</v>
      </c>
      <c r="F153" s="2535"/>
      <c r="G153" s="757">
        <f>E153*F153</f>
        <v>0</v>
      </c>
    </row>
    <row r="154" spans="1:7" s="322" customFormat="1" ht="15" customHeight="1">
      <c r="A154" s="79"/>
      <c r="B154" s="336"/>
      <c r="C154" s="336"/>
      <c r="E154" s="274"/>
      <c r="F154" s="2472"/>
      <c r="G154" s="746"/>
    </row>
    <row r="155" spans="1:7" s="322" customFormat="1" ht="15" customHeight="1">
      <c r="A155" s="79"/>
      <c r="B155" s="336"/>
      <c r="C155" s="336"/>
      <c r="E155" s="274"/>
      <c r="F155" s="2472"/>
      <c r="G155" s="746"/>
    </row>
    <row r="156" spans="1:7" s="322" customFormat="1" ht="15" customHeight="1">
      <c r="A156" s="79"/>
      <c r="B156" s="977" t="s">
        <v>3885</v>
      </c>
      <c r="C156" s="336"/>
      <c r="E156" s="274"/>
      <c r="F156" s="2472"/>
      <c r="G156" s="746"/>
    </row>
    <row r="157" spans="1:7" s="322" customFormat="1" ht="15" customHeight="1">
      <c r="A157" s="245" t="s">
        <v>4192</v>
      </c>
      <c r="B157" s="767" t="s">
        <v>4193</v>
      </c>
      <c r="C157" s="336"/>
      <c r="D157" s="976" t="s">
        <v>369</v>
      </c>
      <c r="E157" s="557">
        <v>1</v>
      </c>
      <c r="F157" s="2535"/>
      <c r="G157" s="757">
        <f>E157*F157</f>
        <v>0</v>
      </c>
    </row>
    <row r="158" spans="1:7" s="322" customFormat="1" ht="16.899999999999999" customHeight="1">
      <c r="A158" s="79"/>
      <c r="B158" s="760" t="s">
        <v>3759</v>
      </c>
      <c r="C158" s="336"/>
      <c r="E158" s="274"/>
      <c r="F158" s="2472"/>
      <c r="G158" s="746"/>
    </row>
    <row r="159" spans="1:7" s="322" customFormat="1" ht="16.899999999999999" customHeight="1">
      <c r="A159" s="79"/>
      <c r="B159" s="760" t="s">
        <v>4194</v>
      </c>
      <c r="C159" s="336"/>
      <c r="E159" s="274"/>
      <c r="F159" s="2472"/>
      <c r="G159" s="746"/>
    </row>
    <row r="160" spans="1:7" s="322" customFormat="1" ht="16.899999999999999" customHeight="1">
      <c r="A160" s="79"/>
      <c r="B160" s="760" t="s">
        <v>3761</v>
      </c>
      <c r="C160" s="336"/>
      <c r="E160" s="274"/>
      <c r="F160" s="2472"/>
      <c r="G160" s="746"/>
    </row>
    <row r="161" spans="1:7" s="322" customFormat="1" ht="16.899999999999999" customHeight="1">
      <c r="A161" s="79"/>
      <c r="B161" s="760" t="s">
        <v>4195</v>
      </c>
      <c r="C161" s="336"/>
      <c r="E161" s="274"/>
      <c r="F161" s="2472"/>
      <c r="G161" s="746"/>
    </row>
    <row r="162" spans="1:7" s="322" customFormat="1" ht="16.899999999999999" customHeight="1">
      <c r="A162" s="79"/>
      <c r="B162" s="760" t="s">
        <v>3763</v>
      </c>
      <c r="C162" s="336"/>
      <c r="E162" s="274"/>
      <c r="F162" s="2472"/>
      <c r="G162" s="746"/>
    </row>
    <row r="163" spans="1:7" s="322" customFormat="1" ht="16.899999999999999" customHeight="1">
      <c r="A163" s="79"/>
      <c r="B163" s="760" t="s">
        <v>4196</v>
      </c>
      <c r="C163" s="336"/>
      <c r="E163" s="274"/>
      <c r="F163" s="2472"/>
      <c r="G163" s="746"/>
    </row>
    <row r="164" spans="1:7" s="322" customFormat="1" ht="16.899999999999999" customHeight="1">
      <c r="A164" s="79"/>
      <c r="B164" s="760" t="s">
        <v>3765</v>
      </c>
      <c r="C164" s="336"/>
      <c r="E164" s="274"/>
      <c r="F164" s="2472"/>
      <c r="G164" s="746"/>
    </row>
    <row r="165" spans="1:7" s="322" customFormat="1" ht="22.15" customHeight="1">
      <c r="A165" s="79"/>
      <c r="B165" s="981" t="s">
        <v>3891</v>
      </c>
      <c r="C165" s="336"/>
      <c r="E165" s="274"/>
      <c r="F165" s="2472"/>
      <c r="G165" s="746"/>
    </row>
    <row r="166" spans="1:7" s="322" customFormat="1" ht="27.4" customHeight="1">
      <c r="A166" s="79"/>
      <c r="B166" s="760" t="s">
        <v>3892</v>
      </c>
      <c r="C166" s="336"/>
      <c r="E166" s="274"/>
      <c r="F166" s="2472"/>
      <c r="G166" s="746"/>
    </row>
    <row r="167" spans="1:7" s="322" customFormat="1" ht="16.899999999999999" customHeight="1">
      <c r="A167" s="79"/>
      <c r="B167" s="760" t="s">
        <v>4197</v>
      </c>
      <c r="C167" s="336"/>
      <c r="E167" s="274"/>
      <c r="F167" s="2472"/>
      <c r="G167" s="746"/>
    </row>
    <row r="168" spans="1:7" s="322" customFormat="1" ht="26.65" customHeight="1">
      <c r="A168" s="79"/>
      <c r="B168" s="760" t="s">
        <v>3768</v>
      </c>
      <c r="C168" s="336"/>
      <c r="E168" s="274"/>
      <c r="F168" s="2472"/>
      <c r="G168" s="746"/>
    </row>
    <row r="169" spans="1:7" s="322" customFormat="1" ht="16.899999999999999" customHeight="1">
      <c r="A169" s="79"/>
      <c r="B169" s="760" t="s">
        <v>3769</v>
      </c>
      <c r="C169" s="336"/>
      <c r="E169" s="274"/>
      <c r="F169" s="2472"/>
      <c r="G169" s="746"/>
    </row>
    <row r="170" spans="1:7" s="322" customFormat="1" ht="16.899999999999999" customHeight="1">
      <c r="A170" s="79"/>
      <c r="B170" s="760" t="s">
        <v>4194</v>
      </c>
      <c r="C170" s="336"/>
      <c r="E170" s="274"/>
      <c r="F170" s="2472"/>
      <c r="G170" s="746"/>
    </row>
    <row r="171" spans="1:7" s="322" customFormat="1" ht="16.899999999999999" customHeight="1">
      <c r="A171" s="79"/>
      <c r="B171" s="760" t="s">
        <v>3770</v>
      </c>
      <c r="C171" s="336"/>
      <c r="E171" s="274"/>
      <c r="F171" s="2472"/>
      <c r="G171" s="746"/>
    </row>
    <row r="172" spans="1:7" s="322" customFormat="1" ht="16.899999999999999" customHeight="1">
      <c r="A172" s="79"/>
      <c r="B172" s="760" t="s">
        <v>4198</v>
      </c>
      <c r="C172" s="336"/>
      <c r="E172" s="274"/>
      <c r="F172" s="2472"/>
      <c r="G172" s="746"/>
    </row>
    <row r="173" spans="1:7" s="322" customFormat="1" ht="16.899999999999999" customHeight="1">
      <c r="A173" s="79"/>
      <c r="B173" s="760" t="s">
        <v>3772</v>
      </c>
      <c r="C173" s="336"/>
      <c r="E173" s="274"/>
      <c r="F173" s="2472"/>
      <c r="G173" s="746"/>
    </row>
    <row r="174" spans="1:7" s="322" customFormat="1" ht="16.899999999999999" customHeight="1">
      <c r="A174" s="79"/>
      <c r="B174" s="760" t="s">
        <v>4199</v>
      </c>
      <c r="C174" s="336"/>
      <c r="E174" s="274"/>
      <c r="F174" s="2472"/>
      <c r="G174" s="746"/>
    </row>
    <row r="175" spans="1:7" s="322" customFormat="1" ht="16.899999999999999" customHeight="1">
      <c r="A175" s="79"/>
      <c r="B175" s="760" t="s">
        <v>3774</v>
      </c>
      <c r="C175" s="336"/>
      <c r="E175" s="274"/>
      <c r="F175" s="2472"/>
      <c r="G175" s="746"/>
    </row>
    <row r="176" spans="1:7" s="322" customFormat="1" ht="16.899999999999999" customHeight="1">
      <c r="A176" s="79"/>
      <c r="B176" s="760" t="s">
        <v>3896</v>
      </c>
      <c r="C176" s="336"/>
      <c r="E176" s="274"/>
      <c r="F176" s="2472"/>
      <c r="G176" s="746"/>
    </row>
    <row r="177" spans="1:7" s="322" customFormat="1" ht="27" customHeight="1">
      <c r="A177" s="79"/>
      <c r="B177" s="760" t="s">
        <v>3897</v>
      </c>
      <c r="C177" s="336"/>
      <c r="E177" s="274"/>
      <c r="F177" s="2472"/>
      <c r="G177" s="746"/>
    </row>
    <row r="178" spans="1:7" s="322" customFormat="1" ht="16.899999999999999" customHeight="1">
      <c r="A178" s="79"/>
      <c r="B178" s="760" t="s">
        <v>3777</v>
      </c>
      <c r="C178" s="336"/>
      <c r="E178" s="274"/>
      <c r="F178" s="2472"/>
      <c r="G178" s="746"/>
    </row>
    <row r="179" spans="1:7" s="322" customFormat="1" ht="16.899999999999999" customHeight="1">
      <c r="A179" s="79"/>
      <c r="B179" s="760" t="s">
        <v>3778</v>
      </c>
      <c r="C179" s="336"/>
      <c r="E179" s="274"/>
      <c r="F179" s="2472"/>
      <c r="G179" s="746"/>
    </row>
    <row r="180" spans="1:7" s="322" customFormat="1" ht="16.899999999999999" customHeight="1">
      <c r="A180" s="79"/>
      <c r="B180" s="760" t="s">
        <v>3779</v>
      </c>
      <c r="C180" s="336"/>
      <c r="E180" s="274"/>
      <c r="F180" s="2472"/>
      <c r="G180" s="746"/>
    </row>
    <row r="181" spans="1:7" s="322" customFormat="1" ht="16.899999999999999" customHeight="1">
      <c r="A181" s="79"/>
      <c r="B181" s="760" t="s">
        <v>3780</v>
      </c>
      <c r="C181" s="336"/>
      <c r="E181" s="274"/>
      <c r="F181" s="2472"/>
      <c r="G181" s="746"/>
    </row>
    <row r="182" spans="1:7" s="322" customFormat="1" ht="27" customHeight="1">
      <c r="A182" s="79"/>
      <c r="B182" s="760" t="s">
        <v>3898</v>
      </c>
      <c r="C182" s="336"/>
      <c r="E182" s="274"/>
      <c r="F182" s="2472"/>
      <c r="G182" s="746"/>
    </row>
    <row r="183" spans="1:7" s="322" customFormat="1" ht="16.899999999999999" customHeight="1">
      <c r="A183" s="79"/>
      <c r="B183" s="760" t="s">
        <v>3783</v>
      </c>
      <c r="C183" s="336"/>
      <c r="E183" s="274"/>
      <c r="F183" s="2472"/>
      <c r="G183" s="746"/>
    </row>
    <row r="184" spans="1:7" s="322" customFormat="1" ht="8.65" customHeight="1">
      <c r="A184" s="79"/>
      <c r="B184" s="336"/>
      <c r="C184" s="336"/>
      <c r="E184" s="274"/>
      <c r="F184" s="2472"/>
      <c r="G184" s="746"/>
    </row>
    <row r="185" spans="1:7" s="322" customFormat="1" ht="16.899999999999999" customHeight="1">
      <c r="A185" s="79"/>
      <c r="B185" s="347" t="s">
        <v>4200</v>
      </c>
      <c r="C185" s="336"/>
      <c r="E185" s="274"/>
      <c r="F185" s="2472"/>
      <c r="G185" s="746"/>
    </row>
    <row r="186" spans="1:7" s="322" customFormat="1" ht="16.899999999999999" customHeight="1">
      <c r="A186" s="79"/>
      <c r="B186" s="767" t="s">
        <v>3785</v>
      </c>
      <c r="C186" s="336"/>
      <c r="E186" s="274"/>
      <c r="F186" s="2472"/>
      <c r="G186" s="746"/>
    </row>
    <row r="187" spans="1:7" s="322" customFormat="1" ht="16.899999999999999" customHeight="1">
      <c r="A187" s="79"/>
      <c r="B187" s="767" t="s">
        <v>3786</v>
      </c>
      <c r="C187" s="336"/>
      <c r="E187" s="274"/>
      <c r="F187" s="2472"/>
      <c r="G187" s="746"/>
    </row>
    <row r="188" spans="1:7" s="322" customFormat="1" ht="16.899999999999999" customHeight="1">
      <c r="A188" s="79"/>
      <c r="B188" s="767" t="s">
        <v>3787</v>
      </c>
      <c r="C188" s="336"/>
      <c r="E188" s="274"/>
      <c r="F188" s="2472"/>
      <c r="G188" s="746"/>
    </row>
    <row r="189" spans="1:7" s="322" customFormat="1" ht="16.899999999999999" customHeight="1">
      <c r="A189" s="79"/>
      <c r="B189" s="767" t="s">
        <v>3788</v>
      </c>
      <c r="C189" s="336"/>
      <c r="E189" s="274"/>
      <c r="F189" s="2472"/>
      <c r="G189" s="746"/>
    </row>
    <row r="190" spans="1:7" s="322" customFormat="1" ht="16.899999999999999" customHeight="1">
      <c r="A190" s="79"/>
      <c r="B190" s="767" t="s">
        <v>3789</v>
      </c>
      <c r="C190" s="336"/>
      <c r="E190" s="274"/>
      <c r="F190" s="2472"/>
      <c r="G190" s="746"/>
    </row>
    <row r="191" spans="1:7" s="322" customFormat="1" ht="16.899999999999999" customHeight="1">
      <c r="A191" s="79"/>
      <c r="B191" s="767" t="s">
        <v>3790</v>
      </c>
      <c r="C191" s="336"/>
      <c r="E191" s="274"/>
      <c r="F191" s="2472"/>
      <c r="G191" s="746"/>
    </row>
    <row r="192" spans="1:7" s="322" customFormat="1" ht="16.899999999999999" customHeight="1">
      <c r="A192" s="79"/>
      <c r="B192" s="767" t="s">
        <v>3791</v>
      </c>
      <c r="C192" s="336"/>
      <c r="E192" s="274"/>
      <c r="F192" s="2472"/>
      <c r="G192" s="746"/>
    </row>
    <row r="193" spans="1:7" s="322" customFormat="1" ht="16.899999999999999" customHeight="1">
      <c r="A193" s="79"/>
      <c r="B193" s="767" t="s">
        <v>3899</v>
      </c>
      <c r="C193" s="336"/>
      <c r="E193" s="274"/>
      <c r="F193" s="2472"/>
      <c r="G193" s="746"/>
    </row>
    <row r="194" spans="1:7" s="322" customFormat="1" ht="16.899999999999999" customHeight="1">
      <c r="A194" s="79"/>
      <c r="B194" s="767" t="s">
        <v>3900</v>
      </c>
      <c r="C194" s="336"/>
      <c r="E194" s="274"/>
      <c r="F194" s="2472"/>
      <c r="G194" s="746"/>
    </row>
    <row r="195" spans="1:7" s="322" customFormat="1" ht="28.15" customHeight="1">
      <c r="A195" s="79"/>
      <c r="B195" s="767" t="s">
        <v>4201</v>
      </c>
      <c r="C195" s="336"/>
      <c r="E195" s="274"/>
      <c r="F195" s="2472"/>
      <c r="G195" s="746"/>
    </row>
    <row r="196" spans="1:7" s="322" customFormat="1" ht="28.15" customHeight="1">
      <c r="A196" s="79"/>
      <c r="B196" s="767" t="s">
        <v>3902</v>
      </c>
      <c r="C196" s="336"/>
      <c r="E196" s="274"/>
      <c r="F196" s="2472"/>
      <c r="G196" s="746"/>
    </row>
    <row r="197" spans="1:7" s="322" customFormat="1" ht="16.899999999999999" customHeight="1">
      <c r="A197" s="79"/>
      <c r="B197" s="767" t="s">
        <v>3903</v>
      </c>
      <c r="C197" s="336"/>
      <c r="E197" s="274"/>
      <c r="F197" s="2472"/>
      <c r="G197" s="746"/>
    </row>
    <row r="198" spans="1:7" s="322" customFormat="1" ht="16.899999999999999" customHeight="1">
      <c r="A198" s="79"/>
      <c r="B198" s="767" t="s">
        <v>3904</v>
      </c>
      <c r="C198" s="336"/>
      <c r="E198" s="274"/>
      <c r="F198" s="2472"/>
      <c r="G198" s="746"/>
    </row>
    <row r="199" spans="1:7" s="322" customFormat="1" ht="16.899999999999999" customHeight="1">
      <c r="A199" s="79"/>
      <c r="B199" s="336"/>
      <c r="C199" s="336"/>
      <c r="E199" s="274"/>
      <c r="F199" s="2472"/>
      <c r="G199" s="746"/>
    </row>
    <row r="200" spans="1:7" s="322" customFormat="1" ht="45" customHeight="1">
      <c r="A200" s="79"/>
      <c r="B200" s="767" t="s">
        <v>4202</v>
      </c>
      <c r="C200" s="336"/>
      <c r="E200" s="274"/>
      <c r="F200" s="2472"/>
      <c r="G200" s="746"/>
    </row>
    <row r="201" spans="1:7" s="322" customFormat="1" ht="16.899999999999999" customHeight="1">
      <c r="A201" s="79"/>
      <c r="B201" s="767" t="s">
        <v>3906</v>
      </c>
      <c r="C201" s="336"/>
      <c r="E201" s="274"/>
      <c r="F201" s="2472"/>
      <c r="G201" s="746"/>
    </row>
    <row r="202" spans="1:7" s="322" customFormat="1" ht="16.899999999999999" customHeight="1">
      <c r="A202" s="79"/>
      <c r="B202" s="767" t="s">
        <v>3907</v>
      </c>
      <c r="C202" s="336"/>
      <c r="E202" s="274"/>
      <c r="F202" s="2472"/>
      <c r="G202" s="746"/>
    </row>
    <row r="203" spans="1:7" s="322" customFormat="1" ht="16.899999999999999" customHeight="1">
      <c r="A203" s="79"/>
      <c r="B203" s="767" t="s">
        <v>3795</v>
      </c>
      <c r="C203" s="336"/>
      <c r="E203" s="274"/>
      <c r="F203" s="2472"/>
      <c r="G203" s="746"/>
    </row>
    <row r="204" spans="1:7" s="322" customFormat="1" ht="16.899999999999999" customHeight="1">
      <c r="A204" s="79"/>
      <c r="B204" s="767" t="s">
        <v>3796</v>
      </c>
      <c r="C204" s="336"/>
      <c r="E204" s="274"/>
      <c r="F204" s="2472"/>
      <c r="G204" s="746"/>
    </row>
    <row r="205" spans="1:7" s="322" customFormat="1" ht="16.899999999999999" customHeight="1">
      <c r="A205" s="79"/>
      <c r="B205" s="767" t="s">
        <v>3797</v>
      </c>
      <c r="C205" s="336"/>
      <c r="E205" s="274"/>
      <c r="F205" s="2472"/>
      <c r="G205" s="746"/>
    </row>
    <row r="206" spans="1:7" s="322" customFormat="1" ht="16.899999999999999" customHeight="1">
      <c r="A206" s="79"/>
      <c r="B206" s="767" t="s">
        <v>3798</v>
      </c>
      <c r="C206" s="336"/>
      <c r="E206" s="274"/>
      <c r="F206" s="2472"/>
      <c r="G206" s="746"/>
    </row>
    <row r="207" spans="1:7" s="322" customFormat="1" ht="16.899999999999999" customHeight="1">
      <c r="A207" s="79"/>
      <c r="B207" s="767" t="s">
        <v>3799</v>
      </c>
      <c r="C207" s="336"/>
      <c r="E207" s="274"/>
      <c r="F207" s="2472"/>
      <c r="G207" s="746"/>
    </row>
    <row r="208" spans="1:7" s="322" customFormat="1" ht="16.899999999999999" customHeight="1">
      <c r="A208" s="79"/>
      <c r="B208" s="767" t="s">
        <v>4203</v>
      </c>
      <c r="C208" s="336"/>
      <c r="E208" s="274"/>
      <c r="F208" s="2472"/>
      <c r="G208" s="746"/>
    </row>
    <row r="209" spans="1:7" s="322" customFormat="1" ht="16.899999999999999" customHeight="1">
      <c r="A209" s="79"/>
      <c r="B209" s="336"/>
      <c r="C209" s="336"/>
      <c r="E209" s="274"/>
      <c r="F209" s="2472"/>
      <c r="G209" s="746"/>
    </row>
    <row r="210" spans="1:7" s="322" customFormat="1" ht="105.4" customHeight="1">
      <c r="A210" s="245" t="s">
        <v>4204</v>
      </c>
      <c r="B210" s="760" t="s">
        <v>4205</v>
      </c>
      <c r="C210" s="336"/>
      <c r="D210" s="976" t="s">
        <v>369</v>
      </c>
      <c r="E210" s="557">
        <v>1</v>
      </c>
      <c r="F210" s="2535"/>
      <c r="G210" s="757">
        <f>E210*F210</f>
        <v>0</v>
      </c>
    </row>
    <row r="211" spans="1:7" s="322" customFormat="1" ht="28.9" customHeight="1">
      <c r="A211" s="245"/>
      <c r="B211" s="926" t="s">
        <v>3803</v>
      </c>
      <c r="C211" s="336"/>
      <c r="E211" s="274"/>
      <c r="F211" s="2472"/>
      <c r="G211" s="746"/>
    </row>
    <row r="212" spans="1:7" s="322" customFormat="1" ht="16.899999999999999" customHeight="1">
      <c r="A212" s="79"/>
      <c r="B212" s="336"/>
      <c r="C212" s="336"/>
      <c r="E212" s="274"/>
      <c r="F212" s="2472"/>
      <c r="G212" s="746"/>
    </row>
    <row r="213" spans="1:7" s="322" customFormat="1" ht="66.400000000000006" customHeight="1">
      <c r="A213" s="245" t="s">
        <v>4206</v>
      </c>
      <c r="B213" s="760" t="s">
        <v>3827</v>
      </c>
      <c r="C213" s="760"/>
      <c r="D213" s="976" t="s">
        <v>369</v>
      </c>
      <c r="E213" s="557">
        <v>2</v>
      </c>
      <c r="F213" s="2535"/>
      <c r="G213" s="757">
        <f>E213*F213</f>
        <v>0</v>
      </c>
    </row>
    <row r="214" spans="1:7" s="322" customFormat="1" ht="16.899999999999999" customHeight="1">
      <c r="A214" s="79"/>
      <c r="B214" s="336"/>
      <c r="C214" s="336"/>
      <c r="E214" s="274"/>
      <c r="F214" s="2472"/>
      <c r="G214" s="746"/>
    </row>
    <row r="215" spans="1:7" s="322" customFormat="1" ht="55.9" customHeight="1">
      <c r="A215" s="245" t="s">
        <v>4207</v>
      </c>
      <c r="B215" s="760" t="s">
        <v>4208</v>
      </c>
      <c r="C215" s="760"/>
      <c r="D215" s="976" t="s">
        <v>369</v>
      </c>
      <c r="E215" s="557">
        <v>1</v>
      </c>
      <c r="F215" s="2535"/>
      <c r="G215" s="757">
        <f>E215*F215</f>
        <v>0</v>
      </c>
    </row>
    <row r="216" spans="1:7" s="322" customFormat="1" ht="16.899999999999999" customHeight="1">
      <c r="A216" s="79"/>
      <c r="B216" s="760"/>
      <c r="C216" s="760"/>
      <c r="D216" s="976"/>
      <c r="E216" s="557"/>
      <c r="F216" s="2536"/>
      <c r="G216" s="757"/>
    </row>
    <row r="217" spans="1:7" s="322" customFormat="1" ht="28.15" customHeight="1">
      <c r="A217" s="245" t="s">
        <v>4209</v>
      </c>
      <c r="B217" s="760" t="s">
        <v>3914</v>
      </c>
      <c r="C217" s="760"/>
      <c r="D217" s="976" t="s">
        <v>210</v>
      </c>
      <c r="E217" s="557">
        <v>1</v>
      </c>
      <c r="F217" s="2535"/>
      <c r="G217" s="757">
        <f>E217*F217</f>
        <v>0</v>
      </c>
    </row>
    <row r="218" spans="1:7" s="322" customFormat="1" ht="16.899999999999999" customHeight="1">
      <c r="A218" s="79"/>
      <c r="B218" s="760"/>
      <c r="C218" s="760"/>
      <c r="D218" s="976"/>
      <c r="E218" s="557"/>
      <c r="F218" s="2536"/>
      <c r="G218" s="757"/>
    </row>
    <row r="219" spans="1:7" s="322" customFormat="1" ht="27.4" customHeight="1">
      <c r="A219" s="245" t="s">
        <v>4210</v>
      </c>
      <c r="B219" s="760" t="s">
        <v>3916</v>
      </c>
      <c r="C219" s="760"/>
      <c r="D219" s="976" t="s">
        <v>210</v>
      </c>
      <c r="E219" s="557">
        <v>1</v>
      </c>
      <c r="F219" s="2535"/>
      <c r="G219" s="757">
        <f>E219*F219</f>
        <v>0</v>
      </c>
    </row>
    <row r="220" spans="1:7" s="322" customFormat="1" ht="16.899999999999999" customHeight="1">
      <c r="A220" s="79"/>
      <c r="B220" s="336"/>
      <c r="C220" s="336"/>
      <c r="E220" s="274"/>
      <c r="F220" s="2472"/>
      <c r="G220" s="746"/>
    </row>
    <row r="221" spans="1:7" s="322" customFormat="1" ht="44.65" customHeight="1">
      <c r="A221" s="245" t="s">
        <v>4211</v>
      </c>
      <c r="B221" s="760" t="s">
        <v>3918</v>
      </c>
      <c r="C221" s="760"/>
      <c r="D221" s="976" t="s">
        <v>369</v>
      </c>
      <c r="E221" s="557">
        <v>1</v>
      </c>
      <c r="F221" s="2535"/>
      <c r="G221" s="757">
        <f>E221*F221</f>
        <v>0</v>
      </c>
    </row>
    <row r="222" spans="1:7" s="322" customFormat="1" ht="16.899999999999999" customHeight="1">
      <c r="A222" s="79"/>
      <c r="B222" s="760"/>
      <c r="C222" s="760"/>
      <c r="D222" s="976"/>
      <c r="E222" s="557"/>
      <c r="F222" s="2536"/>
      <c r="G222" s="757"/>
    </row>
    <row r="223" spans="1:7" s="322" customFormat="1" ht="27.4" customHeight="1">
      <c r="A223" s="79" t="s">
        <v>4212</v>
      </c>
      <c r="B223" s="760" t="s">
        <v>3852</v>
      </c>
      <c r="C223" s="760"/>
      <c r="D223" s="976"/>
      <c r="E223" s="557"/>
      <c r="F223" s="2536"/>
      <c r="G223" s="757"/>
    </row>
    <row r="224" spans="1:7" s="322" customFormat="1" ht="16.899999999999999" customHeight="1">
      <c r="A224" s="245" t="s">
        <v>4213</v>
      </c>
      <c r="B224" s="760" t="s">
        <v>3504</v>
      </c>
      <c r="C224" s="760"/>
      <c r="D224" s="976" t="s">
        <v>210</v>
      </c>
      <c r="E224" s="557">
        <v>1</v>
      </c>
      <c r="F224" s="2535"/>
      <c r="G224" s="757">
        <f>E224*F224</f>
        <v>0</v>
      </c>
    </row>
    <row r="225" spans="1:7" s="322" customFormat="1" ht="16.899999999999999" customHeight="1">
      <c r="A225" s="245" t="s">
        <v>4214</v>
      </c>
      <c r="B225" s="760" t="s">
        <v>3510</v>
      </c>
      <c r="C225" s="760"/>
      <c r="D225" s="976" t="s">
        <v>210</v>
      </c>
      <c r="E225" s="557">
        <v>1</v>
      </c>
      <c r="F225" s="2535"/>
      <c r="G225" s="757">
        <f>E225*F225</f>
        <v>0</v>
      </c>
    </row>
    <row r="226" spans="1:7" s="322" customFormat="1" ht="16.899999999999999" customHeight="1">
      <c r="A226" s="79"/>
      <c r="B226" s="760"/>
      <c r="C226" s="760"/>
      <c r="D226" s="976"/>
      <c r="E226" s="557"/>
      <c r="F226" s="2536"/>
      <c r="G226" s="757"/>
    </row>
    <row r="227" spans="1:7" s="322" customFormat="1" ht="33" customHeight="1">
      <c r="A227" s="245" t="s">
        <v>4215</v>
      </c>
      <c r="B227" s="760" t="s">
        <v>4216</v>
      </c>
      <c r="C227" s="760"/>
      <c r="D227" s="976" t="s">
        <v>210</v>
      </c>
      <c r="E227" s="557">
        <v>1</v>
      </c>
      <c r="F227" s="2535"/>
      <c r="G227" s="757">
        <f>E227*F227</f>
        <v>0</v>
      </c>
    </row>
    <row r="228" spans="1:7" s="322" customFormat="1" ht="16.899999999999999" customHeight="1">
      <c r="A228" s="79"/>
      <c r="B228" s="760" t="s">
        <v>3504</v>
      </c>
      <c r="C228" s="760"/>
      <c r="E228" s="323"/>
      <c r="F228" s="2406"/>
      <c r="G228" s="164"/>
    </row>
    <row r="229" spans="1:7" s="322" customFormat="1" ht="16.899999999999999" customHeight="1">
      <c r="A229" s="79"/>
      <c r="B229" s="760"/>
      <c r="C229" s="760"/>
      <c r="D229" s="976"/>
      <c r="E229" s="557"/>
      <c r="F229" s="2536"/>
      <c r="G229" s="757"/>
    </row>
    <row r="230" spans="1:7" s="322" customFormat="1" ht="80.650000000000006" customHeight="1">
      <c r="A230" s="245" t="s">
        <v>4217</v>
      </c>
      <c r="B230" s="760" t="s">
        <v>3840</v>
      </c>
      <c r="C230" s="760"/>
      <c r="D230" s="976" t="s">
        <v>210</v>
      </c>
      <c r="E230" s="557">
        <v>1</v>
      </c>
      <c r="F230" s="2535"/>
      <c r="G230" s="757">
        <f>E230*F230</f>
        <v>0</v>
      </c>
    </row>
    <row r="231" spans="1:7" s="322" customFormat="1" ht="16.899999999999999" customHeight="1">
      <c r="A231" s="79"/>
      <c r="B231" s="760" t="s">
        <v>3906</v>
      </c>
      <c r="C231" s="760"/>
      <c r="D231" s="976"/>
      <c r="E231" s="557"/>
      <c r="F231" s="2536"/>
      <c r="G231" s="757"/>
    </row>
    <row r="232" spans="1:7" s="322" customFormat="1" ht="16.899999999999999" customHeight="1">
      <c r="A232" s="79"/>
      <c r="B232" s="760" t="s">
        <v>4218</v>
      </c>
      <c r="C232" s="760"/>
      <c r="D232" s="976"/>
      <c r="E232" s="557"/>
      <c r="F232" s="2536"/>
      <c r="G232" s="757"/>
    </row>
    <row r="233" spans="1:7" s="322" customFormat="1" ht="16.899999999999999" customHeight="1">
      <c r="A233" s="79"/>
      <c r="B233" s="760" t="s">
        <v>3924</v>
      </c>
      <c r="C233" s="760"/>
      <c r="D233" s="976"/>
      <c r="E233" s="557"/>
      <c r="F233" s="2536"/>
      <c r="G233" s="757"/>
    </row>
    <row r="234" spans="1:7" s="322" customFormat="1" ht="16.899999999999999" customHeight="1">
      <c r="A234" s="79"/>
      <c r="B234" s="760" t="s">
        <v>3925</v>
      </c>
      <c r="C234" s="760"/>
      <c r="D234" s="976"/>
      <c r="E234" s="557"/>
      <c r="F234" s="2536"/>
      <c r="G234" s="757"/>
    </row>
    <row r="235" spans="1:7" s="322" customFormat="1" ht="16.899999999999999" customHeight="1">
      <c r="A235" s="79"/>
      <c r="B235" s="760" t="s">
        <v>3845</v>
      </c>
      <c r="C235" s="760"/>
      <c r="D235" s="976"/>
      <c r="E235" s="557"/>
      <c r="F235" s="2536"/>
      <c r="G235" s="757"/>
    </row>
    <row r="236" spans="1:7" s="322" customFormat="1" ht="41.65" customHeight="1">
      <c r="A236" s="79"/>
      <c r="B236" s="767" t="s">
        <v>3926</v>
      </c>
      <c r="C236" s="336"/>
      <c r="E236" s="274"/>
      <c r="F236" s="2472"/>
      <c r="G236" s="746"/>
    </row>
    <row r="237" spans="1:7" s="322" customFormat="1" ht="16.899999999999999" customHeight="1">
      <c r="A237" s="79"/>
      <c r="B237" s="336"/>
      <c r="C237" s="336"/>
      <c r="E237" s="274"/>
      <c r="F237" s="2472"/>
      <c r="G237" s="746"/>
    </row>
    <row r="238" spans="1:7" s="322" customFormat="1" ht="81.400000000000006" customHeight="1">
      <c r="A238" s="245" t="s">
        <v>4219</v>
      </c>
      <c r="B238" s="760" t="s">
        <v>3840</v>
      </c>
      <c r="C238" s="760"/>
      <c r="D238" s="976" t="s">
        <v>369</v>
      </c>
      <c r="E238" s="557">
        <v>1</v>
      </c>
      <c r="F238" s="2535"/>
      <c r="G238" s="757">
        <f>E238*F238</f>
        <v>0</v>
      </c>
    </row>
    <row r="239" spans="1:7" s="322" customFormat="1" ht="16.899999999999999" customHeight="1">
      <c r="A239" s="79"/>
      <c r="B239" s="760" t="s">
        <v>3906</v>
      </c>
      <c r="C239" s="760"/>
      <c r="D239" s="976"/>
      <c r="E239" s="557"/>
      <c r="F239" s="2536"/>
      <c r="G239" s="757"/>
    </row>
    <row r="240" spans="1:7" s="322" customFormat="1" ht="16.899999999999999" customHeight="1">
      <c r="A240" s="79"/>
      <c r="B240" s="760" t="s">
        <v>3928</v>
      </c>
      <c r="C240" s="760"/>
      <c r="D240" s="976"/>
      <c r="E240" s="557"/>
      <c r="F240" s="2536"/>
      <c r="G240" s="757"/>
    </row>
    <row r="241" spans="1:7" s="322" customFormat="1" ht="16.899999999999999" customHeight="1">
      <c r="A241" s="79"/>
      <c r="B241" s="760" t="s">
        <v>3924</v>
      </c>
      <c r="C241" s="760"/>
      <c r="D241" s="976"/>
      <c r="E241" s="557"/>
      <c r="F241" s="2536"/>
      <c r="G241" s="757"/>
    </row>
    <row r="242" spans="1:7" s="322" customFormat="1" ht="16.899999999999999" customHeight="1">
      <c r="A242" s="79"/>
      <c r="B242" s="760" t="s">
        <v>3929</v>
      </c>
      <c r="C242" s="760"/>
      <c r="D242" s="976"/>
      <c r="E242" s="557"/>
      <c r="F242" s="2536"/>
      <c r="G242" s="757"/>
    </row>
    <row r="243" spans="1:7" s="322" customFormat="1" ht="16.899999999999999" customHeight="1">
      <c r="A243" s="79"/>
      <c r="B243" s="760" t="s">
        <v>3845</v>
      </c>
      <c r="C243" s="760"/>
      <c r="D243" s="976"/>
      <c r="E243" s="557"/>
      <c r="F243" s="2536"/>
      <c r="G243" s="757"/>
    </row>
    <row r="244" spans="1:7" s="322" customFormat="1" ht="42.4" customHeight="1">
      <c r="A244" s="79"/>
      <c r="B244" s="760" t="s">
        <v>4220</v>
      </c>
      <c r="C244" s="760"/>
      <c r="D244" s="976"/>
      <c r="E244" s="557"/>
      <c r="F244" s="2536"/>
      <c r="G244" s="757"/>
    </row>
    <row r="245" spans="1:7" s="322" customFormat="1" ht="16.899999999999999" customHeight="1">
      <c r="A245" s="79"/>
      <c r="B245" s="336"/>
      <c r="C245" s="336"/>
      <c r="E245" s="274"/>
      <c r="F245" s="2472"/>
      <c r="G245" s="746"/>
    </row>
    <row r="246" spans="1:7" s="322" customFormat="1" ht="20.65" customHeight="1">
      <c r="A246" s="245" t="s">
        <v>4221</v>
      </c>
      <c r="B246" s="760" t="s">
        <v>3931</v>
      </c>
      <c r="C246" s="760"/>
      <c r="D246" s="976" t="s">
        <v>210</v>
      </c>
      <c r="E246" s="557">
        <v>1</v>
      </c>
      <c r="F246" s="2535"/>
      <c r="G246" s="757">
        <f>E246*F246</f>
        <v>0</v>
      </c>
    </row>
    <row r="247" spans="1:7" s="322" customFormat="1" ht="16.899999999999999" customHeight="1">
      <c r="A247" s="79"/>
      <c r="B247" s="760"/>
      <c r="C247" s="760"/>
      <c r="D247" s="976"/>
      <c r="E247" s="557"/>
      <c r="F247" s="2536"/>
      <c r="G247" s="757"/>
    </row>
    <row r="248" spans="1:7" s="322" customFormat="1" ht="18.399999999999999" customHeight="1">
      <c r="A248" s="245" t="s">
        <v>4222</v>
      </c>
      <c r="B248" s="760" t="s">
        <v>4223</v>
      </c>
      <c r="C248" s="760"/>
      <c r="D248" s="976" t="s">
        <v>210</v>
      </c>
      <c r="E248" s="557">
        <v>1</v>
      </c>
      <c r="F248" s="2535"/>
      <c r="G248" s="757">
        <f>E248*F248</f>
        <v>0</v>
      </c>
    </row>
    <row r="249" spans="1:7" s="322" customFormat="1" ht="16.899999999999999" customHeight="1">
      <c r="A249" s="79"/>
      <c r="B249" s="336"/>
      <c r="C249" s="336"/>
      <c r="E249" s="274"/>
      <c r="F249" s="2472"/>
      <c r="G249" s="746"/>
    </row>
    <row r="250" spans="1:7" s="322" customFormat="1" ht="57" customHeight="1">
      <c r="A250" s="79" t="s">
        <v>4224</v>
      </c>
      <c r="B250" s="767" t="s">
        <v>3935</v>
      </c>
      <c r="C250" s="767"/>
      <c r="D250" s="766"/>
      <c r="E250" s="704"/>
      <c r="F250" s="2539"/>
      <c r="G250" s="750"/>
    </row>
    <row r="251" spans="1:7" s="322" customFormat="1" ht="16.899999999999999" customHeight="1">
      <c r="A251" s="245" t="s">
        <v>4225</v>
      </c>
      <c r="B251" s="767" t="s">
        <v>3504</v>
      </c>
      <c r="C251" s="767"/>
      <c r="D251" s="766" t="s">
        <v>210</v>
      </c>
      <c r="E251" s="704">
        <v>2</v>
      </c>
      <c r="F251" s="2540"/>
      <c r="G251" s="750">
        <f>E251*F251</f>
        <v>0</v>
      </c>
    </row>
    <row r="252" spans="1:7" s="322" customFormat="1" ht="16.899999999999999" customHeight="1">
      <c r="A252" s="245" t="s">
        <v>4226</v>
      </c>
      <c r="B252" s="767" t="s">
        <v>3506</v>
      </c>
      <c r="C252" s="767"/>
      <c r="D252" s="766" t="s">
        <v>210</v>
      </c>
      <c r="E252" s="704">
        <v>1</v>
      </c>
      <c r="F252" s="2540"/>
      <c r="G252" s="750">
        <f>E252*F252</f>
        <v>0</v>
      </c>
    </row>
    <row r="253" spans="1:7" s="322" customFormat="1" ht="16.899999999999999" customHeight="1">
      <c r="A253" s="245" t="s">
        <v>4227</v>
      </c>
      <c r="B253" s="767" t="s">
        <v>3510</v>
      </c>
      <c r="C253" s="767"/>
      <c r="D253" s="766" t="s">
        <v>210</v>
      </c>
      <c r="E253" s="704">
        <v>3</v>
      </c>
      <c r="F253" s="2540"/>
      <c r="G253" s="750">
        <f>E253*F253</f>
        <v>0</v>
      </c>
    </row>
    <row r="254" spans="1:7" s="322" customFormat="1" ht="16.899999999999999" customHeight="1">
      <c r="A254" s="79"/>
      <c r="B254" s="767"/>
      <c r="C254" s="767"/>
      <c r="D254" s="766"/>
      <c r="E254" s="704"/>
      <c r="F254" s="2539"/>
      <c r="G254" s="750"/>
    </row>
    <row r="255" spans="1:7" s="322" customFormat="1" ht="41.65" customHeight="1">
      <c r="A255" s="79" t="s">
        <v>4228</v>
      </c>
      <c r="B255" s="767" t="s">
        <v>3940</v>
      </c>
      <c r="C255" s="767"/>
      <c r="D255" s="766"/>
      <c r="E255" s="704"/>
      <c r="F255" s="2539"/>
      <c r="G255" s="750"/>
    </row>
    <row r="256" spans="1:7" s="322" customFormat="1" ht="16.899999999999999" customHeight="1">
      <c r="A256" s="245" t="s">
        <v>4229</v>
      </c>
      <c r="B256" s="767" t="s">
        <v>3504</v>
      </c>
      <c r="C256" s="767"/>
      <c r="D256" s="766" t="s">
        <v>3514</v>
      </c>
      <c r="E256" s="704">
        <v>16</v>
      </c>
      <c r="F256" s="2540"/>
      <c r="G256" s="750">
        <f>E256*F256</f>
        <v>0</v>
      </c>
    </row>
    <row r="257" spans="1:7" s="322" customFormat="1" ht="16.899999999999999" customHeight="1">
      <c r="A257" s="245" t="s">
        <v>4230</v>
      </c>
      <c r="B257" s="767" t="s">
        <v>3506</v>
      </c>
      <c r="C257" s="767"/>
      <c r="D257" s="766" t="s">
        <v>3514</v>
      </c>
      <c r="E257" s="704">
        <v>2</v>
      </c>
      <c r="F257" s="2540"/>
      <c r="G257" s="750">
        <f>E257*F257</f>
        <v>0</v>
      </c>
    </row>
    <row r="258" spans="1:7" s="322" customFormat="1" ht="16.899999999999999" customHeight="1">
      <c r="A258" s="245" t="s">
        <v>4231</v>
      </c>
      <c r="B258" s="767" t="s">
        <v>3510</v>
      </c>
      <c r="C258" s="767"/>
      <c r="D258" s="766" t="s">
        <v>3514</v>
      </c>
      <c r="E258" s="704">
        <v>10</v>
      </c>
      <c r="F258" s="2540"/>
      <c r="G258" s="750">
        <f>E258*F258</f>
        <v>0</v>
      </c>
    </row>
    <row r="259" spans="1:7" s="322" customFormat="1" ht="16.899999999999999" customHeight="1">
      <c r="A259" s="79"/>
      <c r="B259" s="336"/>
      <c r="C259" s="336"/>
      <c r="E259" s="274"/>
      <c r="F259" s="2472"/>
      <c r="G259" s="746"/>
    </row>
    <row r="260" spans="1:7" s="322" customFormat="1" ht="185.45" customHeight="1">
      <c r="A260" s="79" t="s">
        <v>4232</v>
      </c>
      <c r="B260" s="760" t="s">
        <v>3945</v>
      </c>
      <c r="C260" s="336"/>
      <c r="E260" s="274"/>
      <c r="F260" s="2472"/>
      <c r="G260" s="746"/>
    </row>
    <row r="261" spans="1:7" s="322" customFormat="1" ht="16.899999999999999" customHeight="1">
      <c r="B261" s="767" t="s">
        <v>3946</v>
      </c>
      <c r="C261" s="336"/>
      <c r="E261" s="274"/>
      <c r="F261" s="2472"/>
      <c r="G261" s="746"/>
    </row>
    <row r="262" spans="1:7" s="322" customFormat="1" ht="16.899999999999999" customHeight="1">
      <c r="B262" s="767" t="s">
        <v>3947</v>
      </c>
      <c r="C262" s="336"/>
      <c r="E262" s="274"/>
      <c r="F262" s="2472"/>
      <c r="G262" s="746"/>
    </row>
    <row r="263" spans="1:7" s="322" customFormat="1" ht="16.899999999999999" customHeight="1">
      <c r="B263" s="767" t="s">
        <v>3948</v>
      </c>
      <c r="C263" s="336"/>
      <c r="E263" s="274"/>
      <c r="F263" s="2472"/>
      <c r="G263" s="746"/>
    </row>
    <row r="264" spans="1:7" s="322" customFormat="1" ht="16.899999999999999" customHeight="1">
      <c r="B264" s="767" t="s">
        <v>3949</v>
      </c>
      <c r="C264" s="336"/>
      <c r="E264" s="274"/>
      <c r="F264" s="2472"/>
      <c r="G264" s="746"/>
    </row>
    <row r="265" spans="1:7" s="322" customFormat="1" ht="16.899999999999999" customHeight="1">
      <c r="A265" s="245" t="s">
        <v>4233</v>
      </c>
      <c r="B265" s="767" t="s">
        <v>3504</v>
      </c>
      <c r="C265" s="767"/>
      <c r="D265" s="766" t="s">
        <v>3514</v>
      </c>
      <c r="E265" s="704">
        <v>16</v>
      </c>
      <c r="F265" s="2540"/>
      <c r="G265" s="750">
        <f>E265*F265</f>
        <v>0</v>
      </c>
    </row>
    <row r="266" spans="1:7" s="322" customFormat="1" ht="16.899999999999999" customHeight="1">
      <c r="A266" s="245" t="s">
        <v>4234</v>
      </c>
      <c r="B266" s="767" t="s">
        <v>3506</v>
      </c>
      <c r="C266" s="767"/>
      <c r="D266" s="766" t="s">
        <v>3514</v>
      </c>
      <c r="E266" s="704">
        <v>2</v>
      </c>
      <c r="F266" s="2540"/>
      <c r="G266" s="750">
        <f>E266*F266</f>
        <v>0</v>
      </c>
    </row>
    <row r="267" spans="1:7" s="322" customFormat="1" ht="16.899999999999999" customHeight="1">
      <c r="A267" s="245" t="s">
        <v>4235</v>
      </c>
      <c r="B267" s="767" t="s">
        <v>3510</v>
      </c>
      <c r="C267" s="767"/>
      <c r="D267" s="766" t="s">
        <v>3514</v>
      </c>
      <c r="E267" s="704">
        <v>10</v>
      </c>
      <c r="F267" s="2540"/>
      <c r="G267" s="750">
        <f>E267*F267</f>
        <v>0</v>
      </c>
    </row>
    <row r="268" spans="1:7" s="322" customFormat="1" ht="16.899999999999999" customHeight="1">
      <c r="A268" s="79"/>
      <c r="B268" s="336"/>
      <c r="C268" s="336"/>
      <c r="E268" s="274"/>
      <c r="F268" s="2472"/>
      <c r="G268" s="746"/>
    </row>
    <row r="269" spans="1:7" s="322" customFormat="1" ht="31.15" customHeight="1">
      <c r="A269" s="245" t="s">
        <v>4236</v>
      </c>
      <c r="B269" s="760" t="s">
        <v>3954</v>
      </c>
      <c r="C269" s="760"/>
      <c r="D269" s="976" t="s">
        <v>369</v>
      </c>
      <c r="E269" s="557">
        <v>1</v>
      </c>
      <c r="F269" s="2535"/>
      <c r="G269" s="757">
        <f>E269*F269</f>
        <v>0</v>
      </c>
    </row>
    <row r="270" spans="1:7" s="322" customFormat="1" ht="16.899999999999999" customHeight="1">
      <c r="A270" s="79"/>
      <c r="B270" s="760"/>
      <c r="C270" s="760"/>
      <c r="D270" s="976"/>
      <c r="E270" s="557"/>
      <c r="F270" s="2536"/>
      <c r="G270" s="757"/>
    </row>
    <row r="271" spans="1:7" s="322" customFormat="1" ht="45" customHeight="1">
      <c r="A271" s="245" t="s">
        <v>4237</v>
      </c>
      <c r="B271" s="760" t="s">
        <v>3956</v>
      </c>
      <c r="C271" s="760"/>
      <c r="D271" s="976" t="s">
        <v>369</v>
      </c>
      <c r="E271" s="557">
        <v>1</v>
      </c>
      <c r="F271" s="2535"/>
      <c r="G271" s="757">
        <f>E271*F271</f>
        <v>0</v>
      </c>
    </row>
    <row r="272" spans="1:7" s="322" customFormat="1" ht="16.899999999999999" customHeight="1">
      <c r="A272" s="79"/>
      <c r="B272" s="336"/>
      <c r="C272" s="336"/>
      <c r="E272" s="274"/>
      <c r="F272" s="161"/>
      <c r="G272" s="746"/>
    </row>
    <row r="273" spans="1:7" s="322" customFormat="1" ht="13.15" customHeight="1">
      <c r="A273" s="79"/>
      <c r="B273" s="336"/>
      <c r="C273" s="336"/>
      <c r="E273" s="274"/>
      <c r="F273" s="161"/>
      <c r="G273" s="746"/>
    </row>
    <row r="274" spans="1:7" s="769" customFormat="1" ht="60" customHeight="1">
      <c r="A274" s="765" t="s">
        <v>4238</v>
      </c>
      <c r="B274" s="767" t="s">
        <v>3556</v>
      </c>
      <c r="C274" s="767"/>
      <c r="D274" s="766" t="s">
        <v>977</v>
      </c>
      <c r="E274" s="626"/>
      <c r="F274" s="750"/>
      <c r="G274" s="750"/>
    </row>
    <row r="275" spans="1:7" s="769" customFormat="1" ht="153.4" customHeight="1">
      <c r="A275" s="765" t="s">
        <v>4239</v>
      </c>
      <c r="B275" s="767" t="s">
        <v>3558</v>
      </c>
      <c r="C275" s="767"/>
      <c r="D275" s="766" t="s">
        <v>977</v>
      </c>
      <c r="E275" s="626"/>
      <c r="F275" s="750"/>
      <c r="G275" s="750"/>
    </row>
    <row r="276" spans="1:7" s="769" customFormat="1" ht="85.9" customHeight="1">
      <c r="A276" s="765" t="s">
        <v>4240</v>
      </c>
      <c r="B276" s="767" t="s">
        <v>3560</v>
      </c>
      <c r="C276" s="767"/>
      <c r="D276" s="766" t="s">
        <v>977</v>
      </c>
      <c r="E276" s="626"/>
      <c r="F276" s="750"/>
      <c r="G276" s="750"/>
    </row>
    <row r="277" spans="1:7" s="769" customFormat="1" ht="83.65" customHeight="1">
      <c r="A277" s="765" t="s">
        <v>4241</v>
      </c>
      <c r="B277" s="767" t="s">
        <v>3562</v>
      </c>
      <c r="C277" s="767"/>
      <c r="D277" s="766" t="s">
        <v>977</v>
      </c>
      <c r="E277" s="626"/>
      <c r="F277" s="750"/>
      <c r="G277" s="750"/>
    </row>
    <row r="278" spans="1:7" s="322" customFormat="1">
      <c r="A278" s="688"/>
      <c r="B278" s="689"/>
      <c r="C278" s="689"/>
      <c r="E278" s="690"/>
      <c r="F278" s="37"/>
      <c r="G278" s="37"/>
    </row>
    <row r="279" spans="1:7" s="322" customFormat="1" ht="20.65" customHeight="1" thickBot="1">
      <c r="A279" s="691" t="s">
        <v>3965</v>
      </c>
      <c r="B279" s="770" t="str">
        <f>+B7</f>
        <v>Topotna postaja (ToPo)</v>
      </c>
      <c r="C279" s="771" t="s">
        <v>2978</v>
      </c>
      <c r="D279" s="771"/>
      <c r="E279" s="772"/>
      <c r="F279" s="773"/>
      <c r="G279" s="774">
        <f>+SUM(G15:G278)</f>
        <v>0</v>
      </c>
    </row>
    <row r="280" spans="1:7" s="322" customFormat="1" ht="13.5" thickTop="1">
      <c r="A280" s="688"/>
      <c r="B280" s="689"/>
      <c r="C280" s="689"/>
      <c r="E280" s="690"/>
      <c r="F280" s="37"/>
      <c r="G280" s="37"/>
    </row>
    <row r="281" spans="1:7" s="322" customFormat="1" ht="13.5" customHeight="1">
      <c r="A281" s="688"/>
      <c r="B281" s="302"/>
      <c r="C281" s="302"/>
      <c r="E281" s="690"/>
      <c r="F281" s="37"/>
      <c r="G281" s="37"/>
    </row>
    <row r="282" spans="1:7" s="322" customFormat="1" ht="26.25" customHeight="1">
      <c r="A282" s="688"/>
      <c r="B282" s="697"/>
      <c r="C282" s="697"/>
      <c r="E282" s="690"/>
      <c r="F282" s="37"/>
      <c r="G282" s="37"/>
    </row>
    <row r="283" spans="1:7" s="700" customFormat="1" ht="26.25" customHeight="1">
      <c r="A283" s="698"/>
      <c r="B283" s="697"/>
      <c r="C283" s="697"/>
      <c r="E283" s="699"/>
      <c r="F283" s="160"/>
      <c r="G283" s="160"/>
    </row>
    <row r="284" spans="1:7" s="322" customFormat="1" ht="18" customHeight="1">
      <c r="A284" s="688"/>
      <c r="B284" s="302"/>
      <c r="C284" s="302"/>
      <c r="E284" s="690"/>
      <c r="F284" s="37"/>
      <c r="G284" s="37"/>
    </row>
    <row r="285" spans="1:7" s="322" customFormat="1" ht="105" customHeight="1">
      <c r="A285" s="688"/>
      <c r="B285" s="336"/>
      <c r="C285" s="336"/>
      <c r="E285" s="690"/>
      <c r="F285" s="37"/>
      <c r="G285" s="37"/>
    </row>
    <row r="286" spans="1:7" s="322" customFormat="1" ht="22.5" customHeight="1">
      <c r="A286" s="688"/>
      <c r="B286" s="336"/>
      <c r="C286" s="336"/>
      <c r="E286" s="690"/>
      <c r="F286" s="37"/>
      <c r="G286" s="37"/>
    </row>
    <row r="287" spans="1:7" s="322" customFormat="1" ht="18" customHeight="1">
      <c r="A287" s="688"/>
      <c r="B287" s="302"/>
      <c r="C287" s="302"/>
      <c r="E287" s="690"/>
      <c r="F287" s="37"/>
      <c r="G287" s="37"/>
    </row>
    <row r="288" spans="1:7" s="322" customFormat="1" ht="23.25" customHeight="1">
      <c r="A288" s="688"/>
      <c r="B288" s="302"/>
      <c r="C288" s="302"/>
      <c r="E288" s="690"/>
      <c r="F288" s="37"/>
      <c r="G288" s="37"/>
    </row>
    <row r="289" spans="1:11" s="322" customFormat="1" ht="23.25" customHeight="1">
      <c r="A289" s="688"/>
      <c r="B289" s="302"/>
      <c r="C289" s="302"/>
      <c r="E289" s="690"/>
      <c r="F289" s="37"/>
      <c r="G289" s="37"/>
    </row>
    <row r="290" spans="1:11" s="322" customFormat="1" ht="32.25" customHeight="1">
      <c r="A290" s="688"/>
      <c r="B290" s="302"/>
      <c r="C290" s="302"/>
      <c r="E290" s="690"/>
      <c r="F290" s="37"/>
      <c r="G290" s="37"/>
    </row>
    <row r="291" spans="1:11" s="322" customFormat="1" ht="93.75" customHeight="1">
      <c r="A291" s="688"/>
      <c r="B291" s="701"/>
      <c r="C291" s="701"/>
      <c r="E291" s="690"/>
      <c r="F291" s="37"/>
      <c r="G291" s="37"/>
    </row>
    <row r="292" spans="1:11" s="322" customFormat="1" ht="67.5" customHeight="1">
      <c r="A292" s="688"/>
      <c r="B292" s="701"/>
      <c r="C292" s="701"/>
      <c r="E292" s="690"/>
      <c r="F292" s="37"/>
      <c r="G292" s="37"/>
    </row>
    <row r="293" spans="1:11" s="322" customFormat="1" ht="38.25" customHeight="1">
      <c r="A293" s="688"/>
      <c r="B293" s="701"/>
      <c r="C293" s="701"/>
      <c r="E293" s="690"/>
      <c r="F293" s="37"/>
      <c r="G293" s="37"/>
    </row>
    <row r="294" spans="1:11" s="322" customFormat="1" ht="54" customHeight="1">
      <c r="A294" s="688"/>
      <c r="B294" s="701"/>
      <c r="C294" s="701"/>
      <c r="E294" s="690"/>
      <c r="F294" s="37"/>
      <c r="G294" s="37"/>
    </row>
    <row r="295" spans="1:11" s="322" customFormat="1" ht="21.75" customHeight="1">
      <c r="A295" s="688"/>
      <c r="B295" s="701"/>
      <c r="C295" s="701"/>
      <c r="E295" s="690"/>
      <c r="F295" s="37"/>
      <c r="G295" s="37"/>
      <c r="K295" s="702"/>
    </row>
    <row r="296" spans="1:11" s="322" customFormat="1" ht="20.25" customHeight="1">
      <c r="A296" s="688"/>
      <c r="B296" s="701"/>
      <c r="C296" s="701"/>
      <c r="E296" s="690"/>
      <c r="F296" s="37"/>
      <c r="G296" s="37"/>
      <c r="K296" s="702"/>
    </row>
    <row r="297" spans="1:11" s="322" customFormat="1" ht="58.5" customHeight="1">
      <c r="A297" s="688"/>
      <c r="B297" s="701"/>
      <c r="C297" s="701"/>
      <c r="E297" s="690"/>
      <c r="F297" s="37"/>
      <c r="G297" s="37"/>
    </row>
    <row r="298" spans="1:11" s="322" customFormat="1" ht="58.5" customHeight="1">
      <c r="A298" s="688"/>
      <c r="B298" s="701"/>
      <c r="C298" s="701"/>
      <c r="E298" s="690"/>
      <c r="F298" s="37"/>
      <c r="G298" s="37"/>
    </row>
    <row r="299" spans="1:11" s="322" customFormat="1" ht="23.25" customHeight="1">
      <c r="A299" s="688"/>
      <c r="B299" s="701"/>
      <c r="C299" s="701"/>
      <c r="E299" s="690"/>
      <c r="F299" s="37"/>
      <c r="G299" s="37"/>
      <c r="K299" s="702"/>
    </row>
    <row r="300" spans="1:11" s="322" customFormat="1" ht="16.5" customHeight="1">
      <c r="A300" s="688"/>
      <c r="B300" s="701"/>
      <c r="C300" s="701"/>
      <c r="E300" s="690"/>
      <c r="F300" s="37"/>
      <c r="G300" s="37"/>
      <c r="K300" s="702"/>
    </row>
    <row r="301" spans="1:11" s="322" customFormat="1" ht="14.25" customHeight="1">
      <c r="A301" s="688"/>
      <c r="B301" s="701"/>
      <c r="C301" s="701"/>
      <c r="E301" s="690"/>
      <c r="F301" s="37"/>
      <c r="G301" s="37"/>
    </row>
    <row r="302" spans="1:11" s="322" customFormat="1" ht="15.75" customHeight="1">
      <c r="A302" s="688"/>
      <c r="B302" s="701"/>
      <c r="C302" s="701"/>
      <c r="E302" s="690"/>
      <c r="F302" s="37"/>
      <c r="G302" s="37"/>
    </row>
    <row r="303" spans="1:11" s="322" customFormat="1" ht="55.5" customHeight="1">
      <c r="A303" s="688"/>
      <c r="B303" s="701"/>
      <c r="C303" s="701"/>
      <c r="E303" s="690"/>
      <c r="F303" s="37"/>
      <c r="G303" s="37"/>
    </row>
    <row r="304" spans="1:11" s="322" customFormat="1" ht="35.25" customHeight="1">
      <c r="A304" s="688"/>
      <c r="B304" s="701"/>
      <c r="C304" s="701"/>
      <c r="E304" s="690"/>
      <c r="F304" s="37"/>
      <c r="G304" s="37"/>
    </row>
    <row r="305" spans="1:7" s="322" customFormat="1">
      <c r="A305" s="688"/>
      <c r="B305" s="701"/>
      <c r="C305" s="701"/>
      <c r="E305" s="690"/>
      <c r="F305" s="37"/>
      <c r="G305" s="37"/>
    </row>
    <row r="306" spans="1:7" s="322" customFormat="1">
      <c r="A306" s="688"/>
      <c r="B306" s="689"/>
      <c r="C306" s="689"/>
      <c r="E306" s="690"/>
      <c r="F306" s="37"/>
      <c r="G306" s="37"/>
    </row>
    <row r="307" spans="1:7" s="322" customFormat="1">
      <c r="A307" s="688"/>
      <c r="B307" s="689"/>
      <c r="C307" s="689"/>
      <c r="E307" s="690"/>
      <c r="F307" s="37"/>
      <c r="G307" s="37"/>
    </row>
    <row r="308" spans="1:7" s="322" customFormat="1">
      <c r="A308" s="688"/>
      <c r="B308" s="689"/>
      <c r="C308" s="689"/>
      <c r="E308" s="690"/>
      <c r="F308" s="37"/>
      <c r="G308" s="37"/>
    </row>
    <row r="309" spans="1:7" s="322" customFormat="1">
      <c r="A309" s="688"/>
      <c r="B309" s="697"/>
      <c r="C309" s="697"/>
      <c r="E309" s="690"/>
      <c r="F309" s="37"/>
      <c r="G309" s="37"/>
    </row>
    <row r="310" spans="1:7" s="700" customFormat="1">
      <c r="A310" s="698"/>
      <c r="B310" s="697"/>
      <c r="C310" s="697"/>
      <c r="E310" s="699"/>
      <c r="F310" s="160"/>
      <c r="G310" s="160"/>
    </row>
    <row r="311" spans="1:7" s="322" customFormat="1">
      <c r="A311" s="688"/>
      <c r="B311" s="697"/>
      <c r="C311" s="697"/>
      <c r="E311" s="690"/>
      <c r="F311" s="37"/>
      <c r="G311" s="37"/>
    </row>
    <row r="312" spans="1:7" s="322" customFormat="1">
      <c r="A312" s="688"/>
      <c r="B312" s="701"/>
      <c r="C312" s="701"/>
      <c r="E312" s="690"/>
      <c r="F312" s="37"/>
      <c r="G312" s="37"/>
    </row>
    <row r="313" spans="1:7" s="322" customFormat="1">
      <c r="A313" s="688"/>
      <c r="B313" s="701"/>
      <c r="C313" s="701"/>
      <c r="E313" s="690"/>
      <c r="F313" s="37"/>
      <c r="G313" s="37"/>
    </row>
    <row r="314" spans="1:7" s="322" customFormat="1">
      <c r="A314" s="688"/>
      <c r="B314" s="701"/>
      <c r="C314" s="701"/>
      <c r="E314" s="690"/>
      <c r="F314" s="37"/>
      <c r="G314" s="37"/>
    </row>
    <row r="315" spans="1:7" s="322" customFormat="1">
      <c r="A315" s="688"/>
      <c r="B315" s="701"/>
      <c r="C315" s="701"/>
      <c r="E315" s="690"/>
      <c r="F315" s="37"/>
      <c r="G315" s="37"/>
    </row>
    <row r="316" spans="1:7" s="322" customFormat="1">
      <c r="A316" s="688"/>
      <c r="B316" s="701"/>
      <c r="C316" s="701"/>
      <c r="E316" s="690"/>
      <c r="F316" s="37"/>
      <c r="G316" s="37"/>
    </row>
    <row r="317" spans="1:7" s="322" customFormat="1">
      <c r="A317" s="688"/>
      <c r="B317" s="701"/>
      <c r="C317" s="701"/>
      <c r="E317" s="690"/>
      <c r="F317" s="37"/>
      <c r="G317" s="37"/>
    </row>
    <row r="318" spans="1:7" s="322" customFormat="1">
      <c r="A318" s="688"/>
      <c r="B318" s="697"/>
      <c r="C318" s="697"/>
      <c r="E318" s="690"/>
      <c r="F318" s="37"/>
      <c r="G318" s="37"/>
    </row>
    <row r="319" spans="1:7" s="322" customFormat="1" ht="155.25" customHeight="1">
      <c r="A319" s="688"/>
      <c r="B319" s="701"/>
      <c r="C319" s="701"/>
      <c r="D319" s="776"/>
      <c r="E319" s="690"/>
      <c r="F319" s="37"/>
      <c r="G319" s="37"/>
    </row>
    <row r="320" spans="1:7" s="322" customFormat="1">
      <c r="A320" s="688"/>
      <c r="B320" s="641"/>
      <c r="C320" s="641"/>
      <c r="E320" s="690"/>
      <c r="F320" s="37"/>
      <c r="G320" s="37"/>
    </row>
    <row r="321" spans="1:7" s="322" customFormat="1">
      <c r="A321" s="688"/>
      <c r="B321" s="641"/>
      <c r="C321" s="641"/>
      <c r="E321" s="690"/>
      <c r="F321" s="37"/>
      <c r="G321" s="37"/>
    </row>
    <row r="322" spans="1:7" s="322" customFormat="1">
      <c r="A322" s="688"/>
      <c r="B322" s="641"/>
      <c r="C322" s="641"/>
      <c r="E322" s="690"/>
      <c r="F322" s="37"/>
      <c r="G322" s="37"/>
    </row>
    <row r="323" spans="1:7" s="322" customFormat="1">
      <c r="A323" s="688"/>
      <c r="B323" s="641"/>
      <c r="C323" s="641"/>
      <c r="E323" s="690"/>
      <c r="F323" s="37"/>
      <c r="G323" s="37"/>
    </row>
    <row r="324" spans="1:7" s="322" customFormat="1">
      <c r="A324" s="688"/>
      <c r="B324" s="641"/>
      <c r="C324" s="641"/>
      <c r="E324" s="690"/>
      <c r="F324" s="37"/>
      <c r="G324" s="37"/>
    </row>
    <row r="325" spans="1:7" s="322" customFormat="1">
      <c r="A325" s="688"/>
      <c r="B325" s="641"/>
      <c r="C325" s="641"/>
      <c r="D325" s="689"/>
      <c r="E325" s="703"/>
      <c r="F325" s="37"/>
      <c r="G325" s="37"/>
    </row>
    <row r="326" spans="1:7" s="322" customFormat="1">
      <c r="A326" s="688"/>
      <c r="B326" s="701"/>
      <c r="C326" s="701"/>
      <c r="E326" s="690"/>
      <c r="F326" s="636"/>
      <c r="G326" s="37"/>
    </row>
    <row r="327" spans="1:7" s="322" customFormat="1" ht="96.75" customHeight="1">
      <c r="A327" s="688"/>
      <c r="B327" s="701"/>
      <c r="C327" s="701"/>
      <c r="E327" s="690"/>
      <c r="F327" s="37"/>
      <c r="G327" s="37"/>
    </row>
    <row r="328" spans="1:7" s="322" customFormat="1" ht="119.25" customHeight="1">
      <c r="A328" s="688"/>
      <c r="B328" s="701"/>
      <c r="C328" s="701"/>
      <c r="E328" s="690"/>
      <c r="F328" s="37"/>
      <c r="G328" s="37"/>
    </row>
    <row r="329" spans="1:7" s="322" customFormat="1" ht="42" customHeight="1">
      <c r="A329" s="688"/>
      <c r="B329" s="701"/>
      <c r="C329" s="701"/>
      <c r="E329" s="690"/>
      <c r="F329" s="37"/>
      <c r="G329" s="37"/>
    </row>
    <row r="330" spans="1:7" s="322" customFormat="1" ht="79.5" customHeight="1">
      <c r="A330" s="688"/>
      <c r="B330" s="701"/>
      <c r="C330" s="701"/>
      <c r="E330" s="690"/>
      <c r="F330" s="37"/>
      <c r="G330" s="37"/>
    </row>
    <row r="331" spans="1:7" s="322" customFormat="1" ht="48" customHeight="1">
      <c r="A331" s="688"/>
      <c r="B331" s="302"/>
      <c r="C331" s="302"/>
      <c r="E331" s="690"/>
      <c r="F331" s="37"/>
      <c r="G331" s="37"/>
    </row>
    <row r="332" spans="1:7" s="322" customFormat="1" ht="22.5" customHeight="1">
      <c r="A332" s="688"/>
      <c r="B332" s="689"/>
      <c r="C332" s="689"/>
      <c r="D332" s="689"/>
      <c r="E332" s="703"/>
      <c r="F332" s="37"/>
      <c r="G332" s="37"/>
    </row>
    <row r="333" spans="1:7" s="322" customFormat="1" ht="48" customHeight="1">
      <c r="A333" s="688"/>
      <c r="B333" s="302"/>
      <c r="C333" s="302"/>
      <c r="E333" s="690"/>
      <c r="F333" s="37"/>
      <c r="G333" s="37"/>
    </row>
    <row r="334" spans="1:7" s="322" customFormat="1" ht="63" customHeight="1">
      <c r="A334" s="688"/>
      <c r="B334" s="336"/>
      <c r="C334" s="336"/>
      <c r="E334" s="690"/>
      <c r="F334" s="37"/>
      <c r="G334" s="37"/>
    </row>
    <row r="335" spans="1:7" s="322" customFormat="1" ht="59.25" customHeight="1">
      <c r="A335" s="688"/>
      <c r="B335" s="336"/>
      <c r="C335" s="336"/>
      <c r="E335" s="690"/>
      <c r="F335" s="37"/>
      <c r="G335" s="37"/>
    </row>
    <row r="336" spans="1:7" s="322" customFormat="1" ht="137.25" customHeight="1">
      <c r="A336" s="688"/>
      <c r="B336" s="701"/>
      <c r="C336" s="701"/>
      <c r="E336" s="690"/>
      <c r="F336" s="745"/>
      <c r="G336" s="745"/>
    </row>
    <row r="337" spans="1:10" s="322" customFormat="1" ht="24.75" customHeight="1">
      <c r="A337" s="688"/>
      <c r="B337" s="701"/>
      <c r="C337" s="701"/>
      <c r="D337" s="689"/>
      <c r="E337" s="703"/>
      <c r="F337" s="745"/>
      <c r="G337" s="745"/>
      <c r="J337" s="702"/>
    </row>
    <row r="338" spans="1:10" s="322" customFormat="1" ht="156.75" customHeight="1">
      <c r="A338" s="688"/>
      <c r="B338" s="706"/>
      <c r="C338" s="706"/>
      <c r="E338" s="690"/>
      <c r="F338" s="745"/>
      <c r="G338" s="745"/>
    </row>
    <row r="339" spans="1:10" s="322" customFormat="1">
      <c r="A339" s="688"/>
      <c r="B339" s="707"/>
      <c r="C339" s="707"/>
      <c r="E339" s="690"/>
      <c r="F339" s="745"/>
      <c r="G339" s="745"/>
    </row>
    <row r="340" spans="1:10" s="322" customFormat="1">
      <c r="A340" s="688"/>
      <c r="B340" s="707"/>
      <c r="C340" s="707"/>
      <c r="E340" s="690"/>
      <c r="F340" s="745"/>
      <c r="G340" s="745"/>
    </row>
    <row r="341" spans="1:10" s="322" customFormat="1">
      <c r="A341" s="688"/>
      <c r="B341" s="707"/>
      <c r="C341" s="707"/>
      <c r="E341" s="690"/>
      <c r="F341" s="745"/>
      <c r="G341" s="745"/>
    </row>
    <row r="342" spans="1:10" s="322" customFormat="1">
      <c r="A342" s="688"/>
      <c r="B342" s="707"/>
      <c r="C342" s="707"/>
      <c r="E342" s="690"/>
      <c r="F342" s="745"/>
      <c r="G342" s="745"/>
    </row>
    <row r="343" spans="1:10" s="322" customFormat="1" ht="24" customHeight="1">
      <c r="A343" s="688"/>
      <c r="B343" s="707"/>
      <c r="C343" s="707"/>
      <c r="D343" s="689"/>
      <c r="E343" s="703"/>
      <c r="F343" s="745"/>
      <c r="G343" s="745"/>
    </row>
    <row r="344" spans="1:10" s="322" customFormat="1" ht="29.25" customHeight="1">
      <c r="A344" s="688"/>
      <c r="B344" s="707"/>
      <c r="C344" s="707"/>
      <c r="E344" s="690"/>
      <c r="F344" s="745"/>
      <c r="G344" s="745"/>
    </row>
    <row r="345" spans="1:10" s="322" customFormat="1" ht="102" customHeight="1">
      <c r="A345" s="688"/>
      <c r="B345" s="701"/>
      <c r="C345" s="701"/>
      <c r="E345" s="690"/>
      <c r="F345" s="745"/>
      <c r="G345" s="745"/>
    </row>
    <row r="346" spans="1:10" s="322" customFormat="1">
      <c r="A346" s="688"/>
      <c r="B346" s="707"/>
      <c r="C346" s="707"/>
      <c r="E346" s="690"/>
      <c r="F346" s="745"/>
      <c r="G346" s="745"/>
    </row>
    <row r="347" spans="1:10" s="322" customFormat="1">
      <c r="A347" s="688"/>
      <c r="B347" s="707"/>
      <c r="C347" s="707"/>
      <c r="E347" s="690"/>
      <c r="F347" s="745"/>
      <c r="G347" s="745"/>
    </row>
    <row r="348" spans="1:10" s="322" customFormat="1">
      <c r="A348" s="688"/>
      <c r="B348" s="707"/>
      <c r="C348" s="707"/>
      <c r="E348" s="690"/>
      <c r="F348" s="745"/>
      <c r="G348" s="745"/>
    </row>
    <row r="349" spans="1:10" s="322" customFormat="1">
      <c r="A349" s="688"/>
      <c r="B349" s="707"/>
      <c r="C349" s="707"/>
      <c r="E349" s="690"/>
      <c r="F349" s="745"/>
      <c r="G349" s="745"/>
    </row>
    <row r="350" spans="1:10" s="322" customFormat="1" ht="24.75" customHeight="1">
      <c r="A350" s="688"/>
      <c r="B350" s="707"/>
      <c r="C350" s="707"/>
      <c r="D350" s="689"/>
      <c r="E350" s="703"/>
      <c r="F350" s="745"/>
      <c r="G350" s="745"/>
    </row>
    <row r="351" spans="1:10" s="322" customFormat="1" ht="55.5" customHeight="1">
      <c r="A351" s="688"/>
      <c r="B351" s="701"/>
      <c r="C351" s="701"/>
      <c r="E351" s="690"/>
      <c r="F351" s="745"/>
      <c r="G351" s="745"/>
    </row>
    <row r="352" spans="1:10" s="322" customFormat="1" ht="28.5" customHeight="1">
      <c r="A352" s="688"/>
      <c r="B352" s="701"/>
      <c r="C352" s="701"/>
      <c r="E352" s="690"/>
      <c r="F352" s="745"/>
      <c r="G352" s="745"/>
    </row>
    <row r="353" spans="1:7" s="322" customFormat="1" ht="43.5" customHeight="1">
      <c r="A353" s="688"/>
      <c r="B353" s="701"/>
      <c r="C353" s="701"/>
      <c r="D353" s="272"/>
      <c r="E353" s="690"/>
      <c r="F353" s="745"/>
      <c r="G353" s="745"/>
    </row>
    <row r="354" spans="1:7" s="322" customFormat="1">
      <c r="A354" s="688"/>
      <c r="B354" s="689"/>
      <c r="C354" s="689"/>
      <c r="E354" s="690"/>
      <c r="F354" s="745"/>
      <c r="G354" s="745"/>
    </row>
    <row r="355" spans="1:7" s="322" customFormat="1">
      <c r="A355" s="688"/>
      <c r="B355" s="302"/>
      <c r="C355" s="302"/>
      <c r="E355" s="690"/>
      <c r="F355" s="745"/>
      <c r="G355" s="745"/>
    </row>
    <row r="356" spans="1:7" s="322" customFormat="1">
      <c r="A356" s="688"/>
      <c r="B356" s="302"/>
      <c r="C356" s="302"/>
      <c r="E356" s="690"/>
      <c r="F356" s="745"/>
      <c r="G356" s="745"/>
    </row>
    <row r="357" spans="1:7" s="700" customFormat="1">
      <c r="A357" s="708"/>
      <c r="B357" s="697"/>
      <c r="C357" s="697"/>
      <c r="E357" s="699"/>
      <c r="F357" s="956"/>
      <c r="G357" s="956"/>
    </row>
    <row r="358" spans="1:7" s="322" customFormat="1">
      <c r="A358" s="688"/>
      <c r="B358" s="697"/>
      <c r="C358" s="697"/>
      <c r="E358" s="690"/>
      <c r="F358" s="745"/>
      <c r="G358" s="745"/>
    </row>
    <row r="359" spans="1:7" s="322" customFormat="1" ht="68.25" customHeight="1">
      <c r="A359" s="688"/>
      <c r="B359" s="701"/>
      <c r="C359" s="701"/>
      <c r="E359" s="690"/>
      <c r="F359" s="745"/>
      <c r="G359" s="745"/>
    </row>
    <row r="360" spans="1:7" s="322" customFormat="1" ht="21" customHeight="1">
      <c r="A360" s="688"/>
      <c r="B360" s="710"/>
      <c r="C360" s="710"/>
      <c r="E360" s="690"/>
      <c r="F360" s="745"/>
      <c r="G360" s="745"/>
    </row>
    <row r="361" spans="1:7" s="322" customFormat="1">
      <c r="A361" s="688"/>
      <c r="B361" s="710"/>
      <c r="C361" s="710"/>
      <c r="E361" s="690"/>
      <c r="F361" s="745"/>
      <c r="G361" s="745"/>
    </row>
    <row r="362" spans="1:7" s="322" customFormat="1">
      <c r="A362" s="688"/>
      <c r="B362" s="710"/>
      <c r="C362" s="710"/>
      <c r="E362" s="690"/>
      <c r="F362" s="745"/>
      <c r="G362" s="745"/>
    </row>
    <row r="363" spans="1:7" s="322" customFormat="1">
      <c r="A363" s="688"/>
      <c r="B363" s="710"/>
      <c r="C363" s="710"/>
      <c r="E363" s="690"/>
      <c r="F363" s="745"/>
      <c r="G363" s="745"/>
    </row>
    <row r="364" spans="1:7" s="322" customFormat="1">
      <c r="A364" s="688"/>
      <c r="B364" s="710"/>
      <c r="C364" s="710"/>
      <c r="E364" s="690"/>
      <c r="F364" s="745"/>
      <c r="G364" s="745"/>
    </row>
    <row r="365" spans="1:7" s="322" customFormat="1">
      <c r="A365" s="688"/>
      <c r="B365" s="710"/>
      <c r="C365" s="710"/>
      <c r="E365" s="690"/>
      <c r="F365" s="745"/>
      <c r="G365" s="745"/>
    </row>
    <row r="366" spans="1:7" s="322" customFormat="1">
      <c r="A366" s="688"/>
      <c r="B366" s="710"/>
      <c r="C366" s="710"/>
      <c r="E366" s="690"/>
      <c r="F366" s="745"/>
      <c r="G366" s="745"/>
    </row>
    <row r="367" spans="1:7" s="322" customFormat="1">
      <c r="A367" s="688"/>
      <c r="B367" s="710"/>
      <c r="C367" s="710"/>
      <c r="E367" s="690"/>
      <c r="F367" s="745"/>
      <c r="G367" s="745"/>
    </row>
    <row r="368" spans="1:7" s="322" customFormat="1" ht="21" customHeight="1">
      <c r="A368" s="688"/>
      <c r="B368" s="710"/>
      <c r="C368" s="710"/>
      <c r="E368" s="690"/>
      <c r="F368" s="745"/>
      <c r="G368" s="745"/>
    </row>
    <row r="369" spans="1:7" s="322" customFormat="1">
      <c r="A369" s="688"/>
      <c r="B369" s="710"/>
      <c r="C369" s="710"/>
      <c r="E369" s="690"/>
      <c r="F369" s="745"/>
      <c r="G369" s="745"/>
    </row>
    <row r="370" spans="1:7" s="322" customFormat="1">
      <c r="A370" s="688"/>
      <c r="B370" s="710"/>
      <c r="C370" s="710"/>
      <c r="E370" s="690"/>
      <c r="F370" s="745"/>
      <c r="G370" s="745"/>
    </row>
    <row r="371" spans="1:7" s="322" customFormat="1">
      <c r="A371" s="688"/>
      <c r="B371" s="710"/>
      <c r="C371" s="710"/>
      <c r="E371" s="690"/>
      <c r="F371" s="745"/>
      <c r="G371" s="745"/>
    </row>
    <row r="372" spans="1:7" s="322" customFormat="1">
      <c r="A372" s="688"/>
      <c r="B372" s="710"/>
      <c r="C372" s="710"/>
      <c r="E372" s="690"/>
      <c r="F372" s="745"/>
      <c r="G372" s="745"/>
    </row>
    <row r="373" spans="1:7" s="322" customFormat="1">
      <c r="A373" s="688"/>
      <c r="B373" s="710"/>
      <c r="C373" s="710"/>
      <c r="E373" s="690"/>
      <c r="F373" s="745"/>
      <c r="G373" s="745"/>
    </row>
    <row r="374" spans="1:7" s="322" customFormat="1">
      <c r="A374" s="688"/>
      <c r="B374" s="710"/>
      <c r="C374" s="710"/>
      <c r="E374" s="690"/>
      <c r="F374" s="745"/>
      <c r="G374" s="745"/>
    </row>
    <row r="375" spans="1:7" s="322" customFormat="1" ht="21" customHeight="1">
      <c r="A375" s="688"/>
      <c r="B375" s="710"/>
      <c r="C375" s="710"/>
      <c r="E375" s="690"/>
      <c r="F375" s="745"/>
      <c r="G375" s="745"/>
    </row>
    <row r="376" spans="1:7" s="322" customFormat="1">
      <c r="A376" s="688"/>
      <c r="B376" s="710"/>
      <c r="C376" s="710"/>
      <c r="E376" s="690"/>
      <c r="F376" s="745"/>
      <c r="G376" s="745"/>
    </row>
    <row r="377" spans="1:7" s="322" customFormat="1">
      <c r="A377" s="688"/>
      <c r="B377" s="710"/>
      <c r="C377" s="710"/>
      <c r="E377" s="690"/>
      <c r="F377" s="745"/>
      <c r="G377" s="745"/>
    </row>
    <row r="378" spans="1:7" s="322" customFormat="1">
      <c r="A378" s="688"/>
      <c r="B378" s="710"/>
      <c r="C378" s="710"/>
      <c r="E378" s="690"/>
      <c r="F378" s="745"/>
      <c r="G378" s="745"/>
    </row>
    <row r="379" spans="1:7" s="322" customFormat="1">
      <c r="A379" s="688"/>
      <c r="B379" s="710"/>
      <c r="C379" s="710"/>
      <c r="E379" s="690"/>
      <c r="F379" s="745"/>
      <c r="G379" s="745"/>
    </row>
    <row r="380" spans="1:7" s="322" customFormat="1">
      <c r="A380" s="688"/>
      <c r="B380" s="710"/>
      <c r="C380" s="710"/>
      <c r="E380" s="690"/>
      <c r="F380" s="745"/>
      <c r="G380" s="745"/>
    </row>
    <row r="381" spans="1:7" s="322" customFormat="1" ht="68.25" customHeight="1">
      <c r="A381" s="688"/>
      <c r="B381" s="710"/>
      <c r="C381" s="710"/>
      <c r="E381" s="690"/>
      <c r="F381" s="745"/>
      <c r="G381" s="745"/>
    </row>
    <row r="382" spans="1:7" s="322" customFormat="1" ht="21" customHeight="1">
      <c r="A382" s="688"/>
      <c r="B382" s="710"/>
      <c r="C382" s="710"/>
      <c r="E382" s="690"/>
      <c r="F382" s="745"/>
      <c r="G382" s="745"/>
    </row>
    <row r="383" spans="1:7" s="322" customFormat="1">
      <c r="A383" s="688"/>
      <c r="B383" s="701"/>
      <c r="C383" s="701"/>
      <c r="E383" s="690"/>
      <c r="F383" s="745"/>
      <c r="G383" s="745"/>
    </row>
    <row r="384" spans="1:7" s="322" customFormat="1">
      <c r="A384" s="688"/>
      <c r="B384" s="701"/>
      <c r="C384" s="701"/>
      <c r="E384" s="690"/>
      <c r="F384" s="745"/>
      <c r="G384" s="745"/>
    </row>
    <row r="385" spans="1:7" s="322" customFormat="1">
      <c r="A385" s="688"/>
      <c r="B385" s="710"/>
      <c r="C385" s="710"/>
      <c r="E385" s="690"/>
      <c r="F385" s="745"/>
      <c r="G385" s="745"/>
    </row>
    <row r="386" spans="1:7" s="322" customFormat="1">
      <c r="A386" s="688"/>
      <c r="B386" s="710"/>
      <c r="C386" s="710"/>
      <c r="E386" s="690"/>
      <c r="F386" s="745"/>
      <c r="G386" s="745"/>
    </row>
    <row r="387" spans="1:7" s="322" customFormat="1">
      <c r="A387" s="688"/>
      <c r="B387" s="710"/>
      <c r="C387" s="710"/>
      <c r="E387" s="690"/>
      <c r="F387" s="745"/>
      <c r="G387" s="745"/>
    </row>
    <row r="388" spans="1:7" s="322" customFormat="1">
      <c r="A388" s="688"/>
      <c r="B388" s="710"/>
      <c r="C388" s="710"/>
      <c r="E388" s="690"/>
      <c r="F388" s="745"/>
      <c r="G388" s="745"/>
    </row>
    <row r="389" spans="1:7" s="322" customFormat="1" ht="30.75" customHeight="1">
      <c r="A389" s="688"/>
      <c r="B389" s="701"/>
      <c r="C389" s="701"/>
      <c r="E389" s="690"/>
      <c r="F389" s="745"/>
      <c r="G389" s="745"/>
    </row>
    <row r="390" spans="1:7" s="322" customFormat="1" ht="81" customHeight="1">
      <c r="A390" s="688"/>
      <c r="B390" s="701"/>
      <c r="C390" s="701"/>
      <c r="E390" s="690"/>
      <c r="F390" s="745"/>
      <c r="G390" s="745"/>
    </row>
    <row r="391" spans="1:7" s="322" customFormat="1" ht="30.75" customHeight="1">
      <c r="A391" s="688"/>
      <c r="B391" s="701"/>
      <c r="C391" s="701"/>
      <c r="E391" s="690"/>
      <c r="F391" s="745"/>
      <c r="G391" s="745"/>
    </row>
    <row r="392" spans="1:7" s="322" customFormat="1" ht="30.75" customHeight="1">
      <c r="A392" s="688"/>
      <c r="B392" s="701"/>
      <c r="C392" s="701"/>
      <c r="E392" s="690"/>
      <c r="F392" s="745"/>
      <c r="G392" s="745"/>
    </row>
    <row r="393" spans="1:7" s="322" customFormat="1" ht="67.5" customHeight="1">
      <c r="A393" s="688"/>
      <c r="B393" s="701"/>
      <c r="C393" s="701"/>
      <c r="E393" s="690"/>
      <c r="F393" s="745"/>
      <c r="G393" s="745"/>
    </row>
    <row r="394" spans="1:7" s="322" customFormat="1" ht="30.75" customHeight="1">
      <c r="A394" s="688"/>
      <c r="B394" s="701"/>
      <c r="C394" s="701"/>
      <c r="E394" s="690"/>
      <c r="F394" s="745"/>
      <c r="G394" s="745"/>
    </row>
    <row r="395" spans="1:7" s="322" customFormat="1" ht="92.25" customHeight="1">
      <c r="A395" s="688"/>
      <c r="B395" s="701"/>
      <c r="C395" s="701"/>
      <c r="E395" s="690"/>
      <c r="F395" s="745"/>
      <c r="G395" s="745"/>
    </row>
    <row r="396" spans="1:7" s="322" customFormat="1">
      <c r="A396" s="688"/>
      <c r="B396" s="689"/>
      <c r="C396" s="689"/>
      <c r="E396" s="690"/>
      <c r="F396" s="745"/>
      <c r="G396" s="745"/>
    </row>
    <row r="397" spans="1:7" s="322" customFormat="1">
      <c r="A397" s="688"/>
      <c r="B397" s="689"/>
      <c r="C397" s="689"/>
      <c r="E397" s="690"/>
      <c r="F397" s="745"/>
      <c r="G397" s="745"/>
    </row>
    <row r="398" spans="1:7" s="322" customFormat="1">
      <c r="A398" s="688"/>
      <c r="B398" s="689"/>
      <c r="C398" s="689"/>
      <c r="E398" s="690"/>
      <c r="F398" s="745"/>
      <c r="G398" s="745"/>
    </row>
    <row r="399" spans="1:7" s="322" customFormat="1">
      <c r="A399" s="688"/>
      <c r="B399" s="689"/>
      <c r="C399" s="689"/>
      <c r="E399" s="690"/>
      <c r="F399" s="745"/>
      <c r="G399" s="745"/>
    </row>
    <row r="400" spans="1:7" s="322" customFormat="1">
      <c r="A400" s="688"/>
      <c r="B400" s="689"/>
      <c r="C400" s="689"/>
      <c r="E400" s="690"/>
      <c r="F400" s="627"/>
      <c r="G400" s="745"/>
    </row>
    <row r="401" spans="1:7" s="322" customFormat="1" ht="68.25" customHeight="1">
      <c r="A401" s="688"/>
      <c r="B401" s="701"/>
      <c r="C401" s="701"/>
      <c r="E401" s="690"/>
      <c r="F401" s="745"/>
      <c r="G401" s="745"/>
    </row>
    <row r="402" spans="1:7" s="322" customFormat="1" ht="21.75" customHeight="1">
      <c r="A402" s="688"/>
      <c r="B402" s="689"/>
      <c r="C402" s="689"/>
      <c r="D402" s="689"/>
      <c r="E402" s="703"/>
      <c r="F402" s="745"/>
      <c r="G402" s="745"/>
    </row>
    <row r="403" spans="1:7" s="322" customFormat="1" ht="30.75" customHeight="1">
      <c r="A403" s="688"/>
      <c r="B403" s="701"/>
      <c r="C403" s="701"/>
      <c r="E403" s="690"/>
      <c r="F403" s="745"/>
      <c r="G403" s="745"/>
    </row>
    <row r="404" spans="1:7" s="322" customFormat="1" ht="70.5" customHeight="1">
      <c r="A404" s="688"/>
      <c r="B404" s="701"/>
      <c r="C404" s="701"/>
      <c r="E404" s="690"/>
      <c r="F404" s="745"/>
      <c r="G404" s="745"/>
    </row>
    <row r="405" spans="1:7" s="322" customFormat="1" ht="31.5" customHeight="1">
      <c r="A405" s="688"/>
      <c r="B405" s="701"/>
      <c r="C405" s="701"/>
      <c r="E405" s="690"/>
      <c r="F405" s="745"/>
      <c r="G405" s="745"/>
    </row>
    <row r="406" spans="1:7" s="322" customFormat="1" ht="14.25" customHeight="1">
      <c r="A406" s="688"/>
      <c r="B406" s="689"/>
      <c r="C406" s="689"/>
      <c r="E406" s="690"/>
      <c r="F406" s="745"/>
      <c r="G406" s="745"/>
    </row>
    <row r="407" spans="1:7" s="322" customFormat="1">
      <c r="A407" s="688"/>
      <c r="B407" s="302"/>
      <c r="C407" s="302"/>
      <c r="E407" s="690"/>
      <c r="F407" s="745"/>
      <c r="G407" s="745"/>
    </row>
    <row r="408" spans="1:7" s="322" customFormat="1">
      <c r="A408" s="688"/>
      <c r="B408" s="302"/>
      <c r="C408" s="302"/>
      <c r="E408" s="690"/>
      <c r="F408" s="745"/>
      <c r="G408" s="745"/>
    </row>
    <row r="409" spans="1:7" s="322" customFormat="1">
      <c r="A409" s="688"/>
      <c r="B409" s="302"/>
      <c r="C409" s="302"/>
      <c r="E409" s="690"/>
      <c r="F409" s="745"/>
      <c r="G409" s="745"/>
    </row>
    <row r="410" spans="1:7" s="700" customFormat="1">
      <c r="A410" s="708"/>
      <c r="B410" s="697"/>
      <c r="C410" s="697"/>
      <c r="E410" s="699"/>
      <c r="F410" s="956"/>
      <c r="G410" s="956"/>
    </row>
    <row r="411" spans="1:7" s="700" customFormat="1">
      <c r="A411" s="708"/>
      <c r="B411" s="697"/>
      <c r="C411" s="697"/>
      <c r="E411" s="699"/>
      <c r="F411" s="956"/>
      <c r="G411" s="956"/>
    </row>
    <row r="412" spans="1:7" s="700" customFormat="1">
      <c r="A412" s="708"/>
      <c r="B412" s="697"/>
      <c r="C412" s="697"/>
      <c r="E412" s="699"/>
      <c r="F412" s="956"/>
      <c r="G412" s="956"/>
    </row>
    <row r="413" spans="1:7" s="700" customFormat="1">
      <c r="A413" s="688"/>
      <c r="B413" s="336"/>
      <c r="C413" s="336"/>
      <c r="D413" s="322"/>
      <c r="E413" s="690"/>
      <c r="F413" s="745"/>
      <c r="G413" s="745"/>
    </row>
    <row r="414" spans="1:7" s="700" customFormat="1">
      <c r="A414" s="708"/>
      <c r="B414" s="701"/>
      <c r="C414" s="701"/>
      <c r="D414" s="322"/>
      <c r="E414" s="690"/>
      <c r="F414" s="745"/>
      <c r="G414" s="745"/>
    </row>
    <row r="415" spans="1:7" s="700" customFormat="1" ht="83.25" customHeight="1">
      <c r="A415" s="708"/>
      <c r="B415" s="701"/>
      <c r="C415" s="701"/>
      <c r="D415" s="322"/>
      <c r="E415" s="690"/>
      <c r="F415" s="745"/>
      <c r="G415" s="745"/>
    </row>
    <row r="416" spans="1:7" s="700" customFormat="1">
      <c r="A416" s="708"/>
      <c r="B416" s="701"/>
      <c r="C416" s="701"/>
      <c r="D416" s="322"/>
      <c r="E416" s="690"/>
      <c r="F416" s="745"/>
      <c r="G416" s="745"/>
    </row>
    <row r="417" spans="1:7" s="700" customFormat="1">
      <c r="A417" s="708"/>
      <c r="B417" s="701"/>
      <c r="C417" s="701"/>
      <c r="D417" s="322"/>
      <c r="E417" s="690"/>
      <c r="F417" s="745"/>
      <c r="G417" s="745"/>
    </row>
    <row r="418" spans="1:7" s="700" customFormat="1" ht="32.25" customHeight="1">
      <c r="A418" s="708"/>
      <c r="B418" s="336"/>
      <c r="C418" s="336"/>
      <c r="D418" s="322"/>
      <c r="E418" s="690"/>
      <c r="F418" s="745"/>
      <c r="G418" s="745"/>
    </row>
    <row r="419" spans="1:7" s="700" customFormat="1">
      <c r="A419" s="708"/>
      <c r="B419" s="336"/>
      <c r="C419" s="336"/>
      <c r="D419" s="322"/>
      <c r="E419" s="690"/>
      <c r="F419" s="745"/>
      <c r="G419" s="745"/>
    </row>
    <row r="420" spans="1:7" s="700" customFormat="1">
      <c r="A420" s="708"/>
      <c r="B420" s="701"/>
      <c r="C420" s="701"/>
      <c r="D420" s="322"/>
      <c r="E420" s="690"/>
      <c r="F420" s="745"/>
      <c r="G420" s="745"/>
    </row>
    <row r="421" spans="1:7" s="700" customFormat="1" ht="12" customHeight="1">
      <c r="A421" s="708"/>
      <c r="B421" s="701"/>
      <c r="C421" s="701"/>
      <c r="D421" s="322"/>
      <c r="E421" s="690"/>
      <c r="F421" s="745"/>
      <c r="G421" s="745"/>
    </row>
    <row r="422" spans="1:7" s="700" customFormat="1" ht="12" customHeight="1">
      <c r="A422" s="708"/>
      <c r="B422" s="701"/>
      <c r="C422" s="701"/>
      <c r="D422" s="322"/>
      <c r="E422" s="690"/>
      <c r="F422" s="745"/>
      <c r="G422" s="745"/>
    </row>
    <row r="423" spans="1:7" s="700" customFormat="1" ht="105" customHeight="1">
      <c r="A423" s="688"/>
      <c r="B423" s="336"/>
      <c r="C423" s="336"/>
      <c r="D423" s="322"/>
      <c r="E423" s="690"/>
      <c r="F423" s="745"/>
      <c r="G423" s="745"/>
    </row>
    <row r="424" spans="1:7" s="322" customFormat="1">
      <c r="A424" s="688"/>
      <c r="B424" s="701"/>
      <c r="C424" s="701"/>
      <c r="E424" s="690"/>
      <c r="F424" s="745"/>
      <c r="G424" s="745"/>
    </row>
    <row r="425" spans="1:7" s="322" customFormat="1">
      <c r="A425" s="688"/>
      <c r="B425" s="701"/>
      <c r="C425" s="701"/>
      <c r="E425" s="690"/>
      <c r="F425" s="745"/>
      <c r="G425" s="745"/>
    </row>
    <row r="426" spans="1:7" s="322" customFormat="1">
      <c r="A426" s="688"/>
      <c r="B426" s="701"/>
      <c r="C426" s="701"/>
      <c r="E426" s="690"/>
      <c r="F426" s="745"/>
      <c r="G426" s="745"/>
    </row>
    <row r="427" spans="1:7" s="322" customFormat="1" ht="51.75" customHeight="1">
      <c r="A427" s="688"/>
      <c r="B427" s="707"/>
      <c r="C427" s="707"/>
      <c r="E427" s="690"/>
      <c r="F427" s="745"/>
      <c r="G427" s="745"/>
    </row>
    <row r="428" spans="1:7" s="322" customFormat="1" ht="51.75" customHeight="1">
      <c r="A428" s="688"/>
      <c r="B428" s="707"/>
      <c r="C428" s="707"/>
      <c r="E428" s="690"/>
      <c r="F428" s="745"/>
      <c r="G428" s="745"/>
    </row>
    <row r="429" spans="1:7" s="322" customFormat="1" ht="18.75" customHeight="1">
      <c r="A429" s="688"/>
      <c r="B429" s="707"/>
      <c r="C429" s="707"/>
      <c r="E429" s="690"/>
      <c r="F429" s="745"/>
      <c r="G429" s="745"/>
    </row>
    <row r="430" spans="1:7" s="322" customFormat="1" ht="34.5" customHeight="1">
      <c r="A430" s="688"/>
      <c r="B430" s="707"/>
      <c r="C430" s="707"/>
      <c r="E430" s="690"/>
      <c r="F430" s="745"/>
      <c r="G430" s="745"/>
    </row>
    <row r="431" spans="1:7" s="322" customFormat="1" ht="45" customHeight="1">
      <c r="A431" s="688"/>
      <c r="B431" s="707"/>
      <c r="C431" s="707"/>
      <c r="E431" s="690"/>
      <c r="F431" s="745"/>
      <c r="G431" s="745"/>
    </row>
    <row r="432" spans="1:7" s="322" customFormat="1" ht="75.75" customHeight="1">
      <c r="A432" s="688"/>
      <c r="B432" s="707"/>
      <c r="C432" s="707"/>
      <c r="E432" s="690"/>
      <c r="F432" s="745"/>
      <c r="G432" s="745"/>
    </row>
    <row r="433" spans="1:7" s="322" customFormat="1" ht="84" customHeight="1">
      <c r="A433" s="688"/>
      <c r="B433" s="707"/>
      <c r="C433" s="707"/>
      <c r="E433" s="690"/>
      <c r="F433" s="745"/>
      <c r="G433" s="745"/>
    </row>
    <row r="434" spans="1:7" s="322" customFormat="1" ht="66.75" customHeight="1">
      <c r="A434" s="688"/>
      <c r="B434" s="707"/>
      <c r="C434" s="707"/>
      <c r="E434" s="690"/>
      <c r="F434" s="745"/>
      <c r="G434" s="745"/>
    </row>
    <row r="435" spans="1:7" s="322" customFormat="1" ht="92.25" customHeight="1">
      <c r="A435" s="688"/>
      <c r="B435" s="707"/>
      <c r="C435" s="707"/>
      <c r="E435" s="690"/>
      <c r="F435" s="745"/>
      <c r="G435" s="745"/>
    </row>
    <row r="436" spans="1:7" s="322" customFormat="1" ht="23.25" customHeight="1">
      <c r="A436" s="688"/>
      <c r="B436" s="707"/>
      <c r="C436" s="707"/>
      <c r="E436" s="690"/>
      <c r="F436" s="745"/>
      <c r="G436" s="745"/>
    </row>
    <row r="437" spans="1:7" s="322" customFormat="1" ht="20.25" customHeight="1">
      <c r="A437" s="688"/>
      <c r="B437" s="707"/>
      <c r="C437" s="707"/>
      <c r="E437" s="690"/>
      <c r="F437" s="745"/>
      <c r="G437" s="745"/>
    </row>
    <row r="438" spans="1:7" s="322" customFormat="1" ht="18" customHeight="1">
      <c r="A438" s="688"/>
      <c r="B438" s="707"/>
      <c r="C438" s="707"/>
      <c r="E438" s="690"/>
      <c r="F438" s="745"/>
      <c r="G438" s="745"/>
    </row>
    <row r="439" spans="1:7" s="322" customFormat="1" ht="18.75" customHeight="1">
      <c r="A439" s="688"/>
      <c r="B439" s="707"/>
      <c r="C439" s="707"/>
      <c r="E439" s="690"/>
      <c r="F439" s="745"/>
      <c r="G439" s="745"/>
    </row>
    <row r="440" spans="1:7" s="322" customFormat="1" ht="20.25" customHeight="1">
      <c r="A440" s="688"/>
      <c r="B440" s="707"/>
      <c r="C440" s="707"/>
      <c r="E440" s="690"/>
      <c r="F440" s="745"/>
      <c r="G440" s="745"/>
    </row>
    <row r="441" spans="1:7" s="322" customFormat="1" ht="71.25" customHeight="1">
      <c r="A441" s="688"/>
      <c r="B441" s="707"/>
      <c r="C441" s="707"/>
      <c r="E441" s="690"/>
      <c r="F441" s="745"/>
      <c r="G441" s="745"/>
    </row>
    <row r="442" spans="1:7" s="322" customFormat="1" ht="32.25" customHeight="1">
      <c r="A442" s="688"/>
      <c r="B442" s="701"/>
      <c r="C442" s="701"/>
      <c r="E442" s="690"/>
      <c r="F442" s="745"/>
      <c r="G442" s="745"/>
    </row>
    <row r="443" spans="1:7" s="322" customFormat="1" ht="32.25" customHeight="1">
      <c r="A443" s="688"/>
      <c r="B443" s="701"/>
      <c r="C443" s="701"/>
      <c r="E443" s="690"/>
      <c r="F443" s="745"/>
      <c r="G443" s="745"/>
    </row>
    <row r="444" spans="1:7" s="322" customFormat="1">
      <c r="A444" s="688"/>
      <c r="B444" s="701"/>
      <c r="C444" s="701"/>
      <c r="E444" s="690"/>
      <c r="F444" s="745"/>
      <c r="G444" s="745"/>
    </row>
    <row r="445" spans="1:7" s="322" customFormat="1" ht="85.5" customHeight="1">
      <c r="A445" s="688"/>
      <c r="B445" s="701"/>
      <c r="C445" s="701"/>
      <c r="E445" s="690"/>
      <c r="F445" s="745"/>
      <c r="G445" s="745"/>
    </row>
    <row r="446" spans="1:7" s="322" customFormat="1">
      <c r="A446" s="688"/>
      <c r="B446" s="701"/>
      <c r="C446" s="701"/>
      <c r="E446" s="690"/>
      <c r="F446" s="745"/>
      <c r="G446" s="745"/>
    </row>
    <row r="447" spans="1:7" s="322" customFormat="1">
      <c r="A447" s="688"/>
      <c r="B447" s="701"/>
      <c r="C447" s="701"/>
      <c r="E447" s="690"/>
      <c r="F447" s="745"/>
      <c r="G447" s="745"/>
    </row>
    <row r="448" spans="1:7" s="322" customFormat="1">
      <c r="A448" s="688"/>
      <c r="B448" s="701"/>
      <c r="C448" s="701"/>
      <c r="E448" s="690"/>
      <c r="F448" s="745"/>
      <c r="G448" s="745"/>
    </row>
    <row r="449" spans="1:7" s="322" customFormat="1">
      <c r="A449" s="698"/>
      <c r="B449" s="711"/>
      <c r="C449" s="711"/>
      <c r="E449" s="690"/>
      <c r="F449" s="745"/>
      <c r="G449" s="745"/>
    </row>
    <row r="450" spans="1:7" s="322" customFormat="1">
      <c r="A450" s="698"/>
      <c r="B450" s="711"/>
      <c r="C450" s="711"/>
      <c r="E450" s="690"/>
      <c r="F450" s="745"/>
      <c r="G450" s="745"/>
    </row>
    <row r="451" spans="1:7">
      <c r="A451" s="688"/>
      <c r="B451" s="701"/>
      <c r="C451" s="701"/>
      <c r="D451" s="322"/>
      <c r="E451" s="690"/>
      <c r="F451" s="745"/>
      <c r="G451" s="745"/>
    </row>
    <row r="452" spans="1:7" s="353" customFormat="1" ht="218.25" customHeight="1">
      <c r="A452" s="688"/>
      <c r="B452" s="701"/>
      <c r="C452" s="701"/>
      <c r="D452" s="322"/>
      <c r="E452" s="690"/>
      <c r="F452" s="745"/>
      <c r="G452" s="745"/>
    </row>
    <row r="453" spans="1:7" s="353" customFormat="1" ht="408.4" customHeight="1">
      <c r="A453" s="688"/>
      <c r="B453" s="701"/>
      <c r="C453" s="701"/>
      <c r="D453" s="322"/>
      <c r="E453" s="690"/>
      <c r="F453" s="745"/>
      <c r="G453" s="745"/>
    </row>
    <row r="454" spans="1:7" s="353" customFormat="1" ht="292.14999999999998" customHeight="1">
      <c r="A454" s="688"/>
      <c r="B454" s="701"/>
      <c r="C454" s="701"/>
      <c r="D454" s="322"/>
      <c r="E454" s="690"/>
      <c r="F454" s="745"/>
      <c r="G454" s="745"/>
    </row>
    <row r="455" spans="1:7" s="353" customFormat="1">
      <c r="A455" s="688"/>
      <c r="B455" s="701"/>
      <c r="C455" s="701"/>
      <c r="D455" s="322"/>
      <c r="E455" s="690"/>
      <c r="F455" s="745"/>
      <c r="G455" s="745"/>
    </row>
    <row r="456" spans="1:7" s="353" customFormat="1">
      <c r="A456" s="688"/>
      <c r="B456" s="701"/>
      <c r="C456" s="701"/>
      <c r="D456" s="322"/>
      <c r="E456" s="690"/>
      <c r="F456" s="745"/>
      <c r="G456" s="745"/>
    </row>
    <row r="457" spans="1:7" s="353" customFormat="1">
      <c r="A457" s="688"/>
      <c r="B457" s="701"/>
      <c r="C457" s="701"/>
      <c r="D457" s="322"/>
      <c r="E457" s="690"/>
      <c r="F457" s="745"/>
      <c r="G457" s="745"/>
    </row>
    <row r="458" spans="1:7" s="353" customFormat="1" ht="39.4" customHeight="1">
      <c r="A458" s="688"/>
      <c r="B458" s="701"/>
      <c r="C458" s="701"/>
      <c r="D458" s="322"/>
      <c r="E458" s="690"/>
      <c r="F458" s="745"/>
      <c r="G458" s="745"/>
    </row>
    <row r="459" spans="1:7" s="353" customFormat="1" ht="41.65" customHeight="1">
      <c r="A459" s="688"/>
      <c r="B459" s="701"/>
      <c r="C459" s="701"/>
      <c r="D459" s="322"/>
      <c r="E459" s="690"/>
      <c r="F459" s="745"/>
      <c r="G459" s="745"/>
    </row>
    <row r="460" spans="1:7" s="353" customFormat="1" ht="41.65" customHeight="1">
      <c r="A460" s="688"/>
      <c r="B460" s="701"/>
      <c r="C460" s="701"/>
      <c r="D460" s="322"/>
      <c r="E460" s="690"/>
      <c r="F460" s="745"/>
      <c r="G460" s="745"/>
    </row>
    <row r="461" spans="1:7" s="353" customFormat="1" ht="101.65" customHeight="1">
      <c r="A461" s="688"/>
      <c r="B461" s="701"/>
      <c r="C461" s="701"/>
      <c r="D461" s="322"/>
      <c r="E461" s="690"/>
      <c r="F461" s="745"/>
      <c r="G461" s="745"/>
    </row>
    <row r="462" spans="1:7" s="353" customFormat="1" ht="250.9" customHeight="1">
      <c r="A462" s="688"/>
      <c r="B462" s="701"/>
      <c r="C462" s="701"/>
      <c r="D462" s="322"/>
      <c r="E462" s="690"/>
      <c r="F462" s="745"/>
      <c r="G462" s="745"/>
    </row>
    <row r="463" spans="1:7" s="353" customFormat="1">
      <c r="A463" s="688"/>
      <c r="B463" s="701"/>
      <c r="C463" s="701"/>
      <c r="D463" s="322"/>
      <c r="E463" s="690"/>
      <c r="F463" s="745"/>
      <c r="G463" s="745"/>
    </row>
    <row r="464" spans="1:7" s="353" customFormat="1" ht="133.9" customHeight="1">
      <c r="A464" s="688"/>
      <c r="B464" s="336"/>
      <c r="C464" s="336"/>
      <c r="D464" s="322"/>
      <c r="E464" s="690"/>
      <c r="F464" s="745"/>
      <c r="G464" s="745"/>
    </row>
    <row r="465" spans="1:7" s="353" customFormat="1" ht="133.9" customHeight="1">
      <c r="A465" s="688"/>
      <c r="B465" s="336"/>
      <c r="C465" s="336"/>
      <c r="D465" s="322"/>
      <c r="E465" s="690"/>
      <c r="F465" s="745"/>
      <c r="G465" s="745"/>
    </row>
    <row r="466" spans="1:7" s="353" customFormat="1" ht="234.75" customHeight="1">
      <c r="A466" s="688"/>
      <c r="B466" s="336"/>
      <c r="C466" s="336"/>
      <c r="D466" s="322"/>
      <c r="E466" s="690"/>
      <c r="F466" s="745"/>
      <c r="G466" s="745"/>
    </row>
    <row r="467" spans="1:7" s="353" customFormat="1" ht="35.25" customHeight="1">
      <c r="A467" s="688"/>
      <c r="B467" s="336"/>
      <c r="C467" s="336"/>
      <c r="D467" s="322"/>
      <c r="E467" s="690"/>
      <c r="F467" s="745"/>
      <c r="G467" s="745"/>
    </row>
    <row r="468" spans="1:7" s="353" customFormat="1" ht="33.75" customHeight="1">
      <c r="A468" s="688"/>
      <c r="B468" s="701"/>
      <c r="C468" s="701"/>
      <c r="D468" s="322"/>
      <c r="E468" s="690"/>
      <c r="F468" s="745"/>
      <c r="G468" s="745"/>
    </row>
    <row r="469" spans="1:7" s="353" customFormat="1">
      <c r="A469" s="688"/>
      <c r="B469" s="701"/>
      <c r="C469" s="701"/>
      <c r="D469" s="322"/>
      <c r="E469" s="690"/>
      <c r="F469" s="745"/>
      <c r="G469" s="745"/>
    </row>
    <row r="470" spans="1:7" s="353" customFormat="1">
      <c r="A470" s="688"/>
      <c r="B470" s="701"/>
      <c r="C470" s="701"/>
      <c r="D470" s="322"/>
      <c r="E470" s="690"/>
      <c r="F470" s="745"/>
      <c r="G470" s="745"/>
    </row>
    <row r="471" spans="1:7" s="353" customFormat="1">
      <c r="A471" s="688"/>
      <c r="B471" s="701"/>
      <c r="C471" s="701"/>
      <c r="D471" s="322"/>
      <c r="E471" s="690"/>
      <c r="F471" s="745"/>
      <c r="G471" s="745"/>
    </row>
    <row r="472" spans="1:7" s="353" customFormat="1">
      <c r="A472" s="688"/>
      <c r="B472" s="701"/>
      <c r="C472" s="701"/>
      <c r="D472" s="322"/>
      <c r="E472" s="690"/>
      <c r="F472" s="745"/>
      <c r="G472" s="745"/>
    </row>
    <row r="473" spans="1:7" s="353" customFormat="1">
      <c r="A473" s="688"/>
      <c r="B473" s="701"/>
      <c r="C473" s="701"/>
      <c r="D473" s="322"/>
      <c r="E473" s="690"/>
      <c r="F473" s="745"/>
      <c r="G473" s="745"/>
    </row>
    <row r="474" spans="1:7" s="353" customFormat="1">
      <c r="A474" s="688"/>
      <c r="B474" s="701"/>
      <c r="C474" s="701"/>
      <c r="D474" s="322"/>
      <c r="E474" s="690"/>
      <c r="F474" s="745"/>
      <c r="G474" s="745"/>
    </row>
    <row r="475" spans="1:7" s="353" customFormat="1" ht="397.9" customHeight="1">
      <c r="A475" s="688"/>
      <c r="B475" s="701"/>
      <c r="C475" s="701"/>
      <c r="D475" s="322"/>
      <c r="E475" s="690"/>
      <c r="F475" s="745"/>
      <c r="G475" s="745"/>
    </row>
    <row r="476" spans="1:7" s="353" customFormat="1" ht="408" customHeight="1">
      <c r="A476" s="688"/>
      <c r="B476" s="701"/>
      <c r="C476" s="701"/>
      <c r="D476" s="322"/>
      <c r="E476" s="690"/>
      <c r="F476" s="745"/>
      <c r="G476" s="745"/>
    </row>
    <row r="477" spans="1:7" s="353" customFormat="1">
      <c r="A477" s="688"/>
      <c r="B477" s="336"/>
      <c r="C477" s="336"/>
      <c r="D477" s="322"/>
      <c r="E477" s="690"/>
      <c r="F477" s="745"/>
      <c r="G477" s="745"/>
    </row>
    <row r="478" spans="1:7" s="353" customFormat="1">
      <c r="A478" s="688"/>
      <c r="B478" s="701"/>
      <c r="C478" s="701"/>
      <c r="D478" s="322"/>
      <c r="E478" s="690"/>
      <c r="F478" s="745"/>
      <c r="G478" s="745"/>
    </row>
    <row r="479" spans="1:7">
      <c r="A479" s="698"/>
      <c r="B479" s="711"/>
      <c r="C479" s="711"/>
      <c r="D479" s="322"/>
      <c r="E479" s="690"/>
      <c r="F479" s="745"/>
      <c r="G479" s="745"/>
    </row>
    <row r="480" spans="1:7">
      <c r="A480" s="698"/>
      <c r="B480" s="711"/>
      <c r="C480" s="711"/>
      <c r="D480" s="322"/>
      <c r="E480" s="690"/>
      <c r="F480" s="745"/>
      <c r="G480" s="745"/>
    </row>
    <row r="481" spans="1:7" s="322" customFormat="1" ht="14.25" customHeight="1">
      <c r="A481" s="688"/>
      <c r="B481" s="689"/>
      <c r="C481" s="689"/>
      <c r="E481" s="690"/>
      <c r="F481" s="745"/>
      <c r="G481" s="745"/>
    </row>
    <row r="482" spans="1:7" ht="38.25" customHeight="1">
      <c r="A482" s="688"/>
      <c r="B482" s="302"/>
      <c r="C482" s="302"/>
      <c r="D482" s="322"/>
      <c r="E482" s="704"/>
      <c r="F482" s="745"/>
      <c r="G482" s="745"/>
    </row>
    <row r="483" spans="1:7">
      <c r="A483" s="688"/>
      <c r="B483" s="302"/>
      <c r="C483" s="302"/>
      <c r="D483" s="322"/>
      <c r="E483" s="690"/>
      <c r="F483" s="745"/>
      <c r="G483" s="745"/>
    </row>
    <row r="484" spans="1:7">
      <c r="A484" s="688"/>
      <c r="B484" s="302"/>
      <c r="C484" s="302"/>
      <c r="D484" s="322"/>
      <c r="E484" s="690"/>
      <c r="F484" s="745"/>
      <c r="G484" s="745"/>
    </row>
    <row r="485" spans="1:7">
      <c r="A485" s="688"/>
      <c r="B485" s="302"/>
      <c r="C485" s="302"/>
      <c r="D485" s="322"/>
      <c r="E485" s="690"/>
      <c r="F485" s="745"/>
      <c r="G485" s="745"/>
    </row>
    <row r="486" spans="1:7">
      <c r="A486" s="688"/>
      <c r="B486" s="302"/>
      <c r="C486" s="302"/>
      <c r="D486" s="322"/>
      <c r="E486" s="690"/>
      <c r="F486" s="745"/>
      <c r="G486" s="745"/>
    </row>
    <row r="487" spans="1:7">
      <c r="A487" s="688"/>
      <c r="B487" s="302"/>
      <c r="C487" s="302"/>
      <c r="D487" s="322"/>
      <c r="E487" s="690"/>
      <c r="F487" s="745"/>
      <c r="G487" s="745"/>
    </row>
    <row r="488" spans="1:7">
      <c r="A488" s="688"/>
      <c r="B488" s="302"/>
      <c r="C488" s="302"/>
      <c r="D488" s="322"/>
      <c r="E488" s="690"/>
      <c r="F488" s="745"/>
      <c r="G488" s="745"/>
    </row>
    <row r="489" spans="1:7">
      <c r="A489" s="688"/>
      <c r="B489" s="302"/>
      <c r="C489" s="302"/>
      <c r="D489" s="322"/>
      <c r="E489" s="690"/>
      <c r="F489" s="745"/>
      <c r="G489" s="745"/>
    </row>
    <row r="490" spans="1:7">
      <c r="A490" s="688"/>
      <c r="B490" s="302"/>
      <c r="C490" s="302"/>
      <c r="D490" s="322"/>
      <c r="E490" s="690"/>
      <c r="F490" s="745"/>
      <c r="G490" s="745"/>
    </row>
    <row r="491" spans="1:7">
      <c r="A491" s="688"/>
      <c r="B491" s="302"/>
      <c r="C491" s="302"/>
      <c r="D491" s="322"/>
      <c r="E491" s="690"/>
      <c r="F491" s="745"/>
      <c r="G491" s="745"/>
    </row>
    <row r="492" spans="1:7">
      <c r="A492" s="688"/>
      <c r="B492" s="302"/>
      <c r="C492" s="302"/>
      <c r="D492" s="322"/>
      <c r="E492" s="690"/>
      <c r="F492" s="745"/>
      <c r="G492" s="745"/>
    </row>
    <row r="493" spans="1:7">
      <c r="A493" s="688"/>
      <c r="B493" s="302"/>
      <c r="C493" s="302"/>
      <c r="D493" s="322"/>
      <c r="E493" s="690"/>
      <c r="F493" s="745"/>
      <c r="G493" s="745"/>
    </row>
    <row r="494" spans="1:7">
      <c r="A494" s="688"/>
      <c r="B494" s="302"/>
      <c r="C494" s="302"/>
      <c r="D494" s="322"/>
      <c r="E494" s="690"/>
      <c r="F494" s="745"/>
      <c r="G494" s="745"/>
    </row>
    <row r="495" spans="1:7">
      <c r="A495" s="688"/>
      <c r="B495" s="302"/>
      <c r="C495" s="302"/>
      <c r="D495" s="322"/>
      <c r="E495" s="690"/>
      <c r="F495" s="745"/>
      <c r="G495" s="745"/>
    </row>
    <row r="496" spans="1:7">
      <c r="A496" s="688"/>
      <c r="B496" s="302"/>
      <c r="C496" s="302"/>
      <c r="D496" s="322"/>
      <c r="E496" s="690"/>
      <c r="F496" s="745"/>
      <c r="G496" s="745"/>
    </row>
    <row r="497" spans="1:7">
      <c r="A497" s="688"/>
      <c r="B497" s="302"/>
      <c r="C497" s="302"/>
      <c r="D497" s="322"/>
      <c r="E497" s="690"/>
      <c r="F497" s="745"/>
      <c r="G497" s="745"/>
    </row>
    <row r="498" spans="1:7">
      <c r="A498" s="688"/>
      <c r="B498" s="302"/>
      <c r="C498" s="302"/>
      <c r="D498" s="322"/>
      <c r="E498" s="690"/>
      <c r="F498" s="745"/>
      <c r="G498" s="745"/>
    </row>
    <row r="499" spans="1:7">
      <c r="A499" s="688"/>
      <c r="B499" s="302"/>
      <c r="C499" s="302"/>
      <c r="D499" s="322"/>
      <c r="E499" s="690"/>
      <c r="F499" s="745"/>
      <c r="G499" s="745"/>
    </row>
    <row r="500" spans="1:7">
      <c r="A500" s="688"/>
      <c r="B500" s="302"/>
      <c r="C500" s="302"/>
      <c r="D500" s="322"/>
      <c r="E500" s="690"/>
      <c r="F500" s="745"/>
      <c r="G500" s="745"/>
    </row>
    <row r="501" spans="1:7">
      <c r="A501" s="688"/>
      <c r="B501" s="302"/>
      <c r="C501" s="302"/>
      <c r="D501" s="322"/>
      <c r="E501" s="690"/>
      <c r="F501" s="745"/>
      <c r="G501" s="745"/>
    </row>
    <row r="502" spans="1:7" ht="34.5" customHeight="1">
      <c r="A502" s="688"/>
      <c r="B502" s="302"/>
      <c r="C502" s="302"/>
      <c r="D502" s="322"/>
      <c r="E502" s="690"/>
      <c r="F502" s="745"/>
      <c r="G502" s="745"/>
    </row>
    <row r="503" spans="1:7" ht="33.75" customHeight="1">
      <c r="A503" s="688"/>
      <c r="B503" s="302"/>
      <c r="C503" s="302"/>
      <c r="D503" s="322"/>
      <c r="E503" s="690"/>
      <c r="F503" s="745"/>
      <c r="G503" s="745"/>
    </row>
    <row r="504" spans="1:7" ht="24" customHeight="1">
      <c r="A504" s="688"/>
      <c r="B504" s="302"/>
      <c r="C504" s="302"/>
      <c r="D504" s="322"/>
      <c r="E504" s="690"/>
      <c r="F504" s="745"/>
      <c r="G504" s="745"/>
    </row>
    <row r="505" spans="1:7">
      <c r="A505" s="688"/>
      <c r="B505" s="302"/>
      <c r="C505" s="302"/>
      <c r="D505" s="322"/>
      <c r="E505" s="690"/>
      <c r="F505" s="745"/>
      <c r="G505" s="745"/>
    </row>
    <row r="506" spans="1:7">
      <c r="A506" s="688"/>
      <c r="B506" s="302"/>
      <c r="C506" s="302"/>
      <c r="D506" s="322"/>
      <c r="E506" s="690"/>
      <c r="F506" s="745"/>
      <c r="G506" s="745"/>
    </row>
    <row r="507" spans="1:7">
      <c r="A507" s="688"/>
      <c r="B507" s="302"/>
      <c r="C507" s="302"/>
      <c r="D507" s="322"/>
      <c r="E507" s="690"/>
      <c r="F507" s="745"/>
      <c r="G507" s="745"/>
    </row>
    <row r="508" spans="1:7">
      <c r="A508" s="688"/>
      <c r="B508" s="302"/>
      <c r="C508" s="302"/>
      <c r="D508" s="322"/>
      <c r="E508" s="690"/>
      <c r="F508" s="745"/>
      <c r="G508" s="745"/>
    </row>
    <row r="509" spans="1:7">
      <c r="A509" s="688"/>
      <c r="B509" s="302"/>
      <c r="C509" s="302"/>
      <c r="D509" s="322"/>
      <c r="E509" s="690"/>
      <c r="F509" s="745"/>
      <c r="G509" s="745"/>
    </row>
    <row r="510" spans="1:7">
      <c r="A510" s="688"/>
      <c r="B510" s="302"/>
      <c r="C510" s="302"/>
      <c r="D510" s="322"/>
      <c r="E510" s="690"/>
      <c r="F510" s="745"/>
      <c r="G510" s="745"/>
    </row>
    <row r="512" spans="1:7">
      <c r="A512" s="688"/>
      <c r="B512" s="689"/>
      <c r="C512" s="689"/>
      <c r="D512" s="322"/>
      <c r="E512" s="690"/>
      <c r="F512" s="745"/>
      <c r="G512" s="745"/>
    </row>
    <row r="513" spans="1:7" s="700" customFormat="1">
      <c r="A513" s="708"/>
      <c r="B513" s="697"/>
      <c r="C513" s="697"/>
      <c r="E513" s="699"/>
      <c r="F513" s="956"/>
      <c r="G513" s="956"/>
    </row>
    <row r="514" spans="1:7" s="700" customFormat="1">
      <c r="A514" s="708"/>
      <c r="B514" s="697"/>
      <c r="C514" s="697"/>
      <c r="E514" s="699"/>
      <c r="F514" s="956"/>
      <c r="G514" s="956"/>
    </row>
    <row r="515" spans="1:7" s="700" customFormat="1">
      <c r="A515" s="708"/>
      <c r="B515" s="697"/>
      <c r="C515" s="697"/>
      <c r="E515" s="699"/>
      <c r="F515" s="956"/>
      <c r="G515" s="956"/>
    </row>
    <row r="516" spans="1:7" s="322" customFormat="1" ht="75.75" customHeight="1">
      <c r="A516" s="688"/>
      <c r="B516" s="707"/>
      <c r="C516" s="707"/>
      <c r="E516" s="690"/>
      <c r="F516" s="745"/>
      <c r="G516" s="745"/>
    </row>
    <row r="517" spans="1:7" s="322" customFormat="1" ht="84" customHeight="1">
      <c r="A517" s="688"/>
      <c r="B517" s="707"/>
      <c r="C517" s="707"/>
      <c r="E517" s="690"/>
      <c r="F517" s="745"/>
      <c r="G517" s="745"/>
    </row>
    <row r="518" spans="1:7" s="322" customFormat="1" ht="66.75" customHeight="1">
      <c r="A518" s="688"/>
      <c r="B518" s="707"/>
      <c r="C518" s="707"/>
      <c r="E518" s="690"/>
      <c r="F518" s="745"/>
      <c r="G518" s="745"/>
    </row>
    <row r="519" spans="1:7" s="322" customFormat="1" ht="92.25" customHeight="1">
      <c r="A519" s="688"/>
      <c r="B519" s="707"/>
      <c r="C519" s="707"/>
      <c r="E519" s="690"/>
      <c r="F519" s="745"/>
      <c r="G519" s="745"/>
    </row>
    <row r="520" spans="1:7" s="322" customFormat="1" ht="23.25" customHeight="1">
      <c r="A520" s="688"/>
      <c r="B520" s="707"/>
      <c r="C520" s="707"/>
      <c r="E520" s="690"/>
      <c r="F520" s="745"/>
      <c r="G520" s="745"/>
    </row>
    <row r="521" spans="1:7" s="322" customFormat="1" ht="20.25" customHeight="1">
      <c r="A521" s="688"/>
      <c r="B521" s="707"/>
      <c r="C521" s="707"/>
      <c r="E521" s="690"/>
      <c r="F521" s="745"/>
      <c r="G521" s="745"/>
    </row>
    <row r="522" spans="1:7" s="322" customFormat="1" ht="18" customHeight="1">
      <c r="A522" s="688"/>
      <c r="B522" s="707"/>
      <c r="C522" s="707"/>
      <c r="E522" s="690"/>
      <c r="F522" s="745"/>
      <c r="G522" s="745"/>
    </row>
    <row r="523" spans="1:7" s="322" customFormat="1" ht="18.75" customHeight="1">
      <c r="A523" s="688"/>
      <c r="B523" s="707"/>
      <c r="C523" s="707"/>
      <c r="E523" s="690"/>
      <c r="F523" s="745"/>
      <c r="G523" s="745"/>
    </row>
    <row r="524" spans="1:7" s="322" customFormat="1" ht="20.25" customHeight="1">
      <c r="A524" s="688"/>
      <c r="B524" s="707"/>
      <c r="C524" s="707"/>
      <c r="E524" s="690"/>
      <c r="F524" s="745"/>
      <c r="G524" s="745"/>
    </row>
    <row r="525" spans="1:7" s="322" customFormat="1" ht="71.25" customHeight="1">
      <c r="A525" s="688"/>
      <c r="B525" s="707"/>
      <c r="C525" s="707"/>
      <c r="E525" s="690"/>
      <c r="F525" s="745"/>
      <c r="G525" s="745"/>
    </row>
    <row r="526" spans="1:7" s="322" customFormat="1" ht="45" customHeight="1">
      <c r="A526" s="688"/>
      <c r="B526" s="707"/>
      <c r="C526" s="707"/>
      <c r="E526" s="690"/>
      <c r="F526" s="745"/>
      <c r="G526" s="745"/>
    </row>
    <row r="527" spans="1:7" s="322" customFormat="1" ht="32.25" customHeight="1">
      <c r="A527" s="688"/>
      <c r="B527" s="701"/>
      <c r="C527" s="701"/>
      <c r="E527" s="690"/>
      <c r="F527" s="745"/>
      <c r="G527" s="745"/>
    </row>
    <row r="528" spans="1:7" s="322" customFormat="1">
      <c r="A528" s="688"/>
      <c r="B528" s="701"/>
      <c r="C528" s="701"/>
      <c r="E528" s="690"/>
      <c r="F528" s="745"/>
      <c r="G528" s="745"/>
    </row>
    <row r="530" spans="1:7">
      <c r="A530" s="688"/>
      <c r="B530" s="689"/>
      <c r="C530" s="689"/>
      <c r="D530" s="322"/>
      <c r="E530" s="690"/>
      <c r="F530" s="745"/>
      <c r="G530" s="745"/>
    </row>
  </sheetData>
  <sheetProtection formatRows="0"/>
  <mergeCells count="3">
    <mergeCell ref="B15:C15"/>
    <mergeCell ref="B18:C18"/>
    <mergeCell ref="A144:A147"/>
  </mergeCells>
  <pageMargins left="0.7" right="0.7" top="0.75" bottom="0.75" header="0.3" footer="0.3"/>
  <pageSetup paperSize="9" scale="62" fitToHeight="0" orientation="portrait"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rowBreaks count="3" manualBreakCount="3">
    <brk id="67" max="6" man="1"/>
    <brk id="114" max="6" man="1"/>
    <brk id="154" max="6" man="1"/>
  </row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K292"/>
  <sheetViews>
    <sheetView view="pageBreakPreview" topLeftCell="A16" zoomScaleNormal="80" zoomScaleSheetLayoutView="100" workbookViewId="0">
      <selection activeCell="D34" sqref="D34"/>
    </sheetView>
  </sheetViews>
  <sheetFormatPr defaultColWidth="9.140625" defaultRowHeight="12.75"/>
  <cols>
    <col min="1" max="1" width="12.7109375" style="712" customWidth="1"/>
    <col min="2" max="2" width="70.7109375" style="713" customWidth="1"/>
    <col min="3" max="3" width="13.7109375" style="713" customWidth="1"/>
    <col min="4" max="4" width="34.42578125" style="38" customWidth="1"/>
    <col min="5" max="5" width="10.140625" style="714" customWidth="1"/>
    <col min="6" max="6" width="12.28515625" style="620" customWidth="1"/>
    <col min="7" max="7" width="16.140625" style="620" customWidth="1"/>
    <col min="8" max="8" width="12.28515625" style="62" customWidth="1"/>
    <col min="9" max="16384" width="9.140625" style="62"/>
  </cols>
  <sheetData>
    <row r="1" spans="1:7">
      <c r="A1" s="666" t="s">
        <v>8</v>
      </c>
      <c r="B1" s="667" t="s">
        <v>9</v>
      </c>
      <c r="C1" s="667"/>
      <c r="D1" s="668"/>
      <c r="E1" s="669"/>
      <c r="F1" s="670"/>
      <c r="G1" s="670"/>
    </row>
    <row r="2" spans="1:7">
      <c r="A2" s="671" t="s">
        <v>130</v>
      </c>
      <c r="B2" s="359" t="str">
        <f>'NASLOVNA STRAN'!$C$30</f>
        <v>Gradnja stanovanjske soseske Dečkovo naselje - DN 10</v>
      </c>
      <c r="C2" s="667"/>
      <c r="D2" s="668"/>
      <c r="E2" s="669"/>
      <c r="F2" s="670"/>
      <c r="G2" s="670"/>
    </row>
    <row r="3" spans="1:7">
      <c r="A3" s="666" t="s">
        <v>131</v>
      </c>
      <c r="B3" s="442">
        <f>'NASLOVNA STRAN'!$C$13</f>
        <v>0</v>
      </c>
      <c r="C3" s="667"/>
      <c r="D3" s="668"/>
      <c r="E3" s="669"/>
      <c r="F3" s="670"/>
      <c r="G3" s="670"/>
    </row>
    <row r="4" spans="1:7">
      <c r="A4" s="666"/>
      <c r="B4" s="667"/>
      <c r="C4" s="667"/>
      <c r="D4" s="668"/>
      <c r="E4" s="669"/>
      <c r="F4" s="670"/>
      <c r="G4" s="670"/>
    </row>
    <row r="5" spans="1:7">
      <c r="A5" s="666"/>
      <c r="B5" s="667"/>
      <c r="C5" s="667"/>
      <c r="D5" s="668"/>
      <c r="E5" s="669"/>
      <c r="F5" s="670"/>
      <c r="G5" s="670"/>
    </row>
    <row r="6" spans="1:7">
      <c r="A6" s="666"/>
      <c r="B6" s="667"/>
      <c r="C6" s="667"/>
      <c r="D6" s="668"/>
      <c r="E6" s="669"/>
      <c r="F6" s="670"/>
      <c r="G6" s="670"/>
    </row>
    <row r="7" spans="1:7">
      <c r="A7" s="666"/>
      <c r="B7" s="667"/>
      <c r="C7" s="667"/>
      <c r="D7" s="668"/>
      <c r="E7" s="669"/>
      <c r="F7" s="670"/>
      <c r="G7" s="670"/>
    </row>
    <row r="8" spans="1:7">
      <c r="A8" s="666"/>
      <c r="B8" s="667"/>
      <c r="C8" s="667"/>
      <c r="D8" s="668"/>
      <c r="E8" s="669"/>
      <c r="F8" s="670"/>
      <c r="G8" s="670"/>
    </row>
    <row r="9" spans="1:7" ht="27" customHeight="1">
      <c r="A9" s="672" t="s">
        <v>122</v>
      </c>
      <c r="B9" s="673" t="s">
        <v>3446</v>
      </c>
      <c r="C9" s="214"/>
      <c r="D9" s="674"/>
      <c r="E9" s="216"/>
      <c r="F9" s="463"/>
      <c r="G9" s="463"/>
    </row>
    <row r="10" spans="1:7">
      <c r="A10" s="666"/>
      <c r="B10" s="667"/>
      <c r="C10" s="667"/>
      <c r="D10" s="668"/>
      <c r="E10" s="666"/>
      <c r="F10" s="675"/>
      <c r="G10" s="675"/>
    </row>
    <row r="11" spans="1:7">
      <c r="A11" s="666"/>
      <c r="B11" s="667"/>
      <c r="C11" s="667"/>
      <c r="D11" s="668"/>
      <c r="E11" s="666"/>
      <c r="F11" s="675"/>
      <c r="G11" s="675"/>
    </row>
    <row r="12" spans="1:7">
      <c r="A12" s="666"/>
      <c r="B12" s="667"/>
      <c r="C12" s="667"/>
      <c r="D12" s="668"/>
      <c r="E12" s="666"/>
      <c r="F12" s="675"/>
      <c r="G12" s="675"/>
    </row>
    <row r="13" spans="1:7">
      <c r="A13" s="666"/>
      <c r="B13" s="667"/>
      <c r="C13" s="667"/>
      <c r="D13" s="668"/>
      <c r="E13" s="666"/>
      <c r="F13" s="675"/>
      <c r="G13" s="675"/>
    </row>
    <row r="14" spans="1:7">
      <c r="A14" s="666"/>
      <c r="B14" s="667"/>
      <c r="C14" s="667"/>
      <c r="D14" s="668"/>
      <c r="E14" s="666"/>
      <c r="F14" s="675"/>
      <c r="G14" s="675"/>
    </row>
    <row r="15" spans="1:7">
      <c r="A15" s="666"/>
      <c r="B15" s="667"/>
      <c r="C15" s="667"/>
      <c r="D15" s="668"/>
      <c r="E15" s="666"/>
      <c r="F15" s="675"/>
      <c r="G15" s="675"/>
    </row>
    <row r="16" spans="1:7">
      <c r="A16" s="666"/>
      <c r="B16" s="667"/>
      <c r="C16" s="667"/>
      <c r="D16" s="668"/>
      <c r="E16" s="666"/>
      <c r="F16" s="675"/>
      <c r="G16" s="675"/>
    </row>
    <row r="17" spans="1:7" s="681" customFormat="1" ht="30.4" customHeight="1">
      <c r="A17" s="676" t="s">
        <v>4242</v>
      </c>
      <c r="B17" s="677" t="s">
        <v>4243</v>
      </c>
      <c r="C17" s="678"/>
      <c r="D17" s="679" t="s">
        <v>3449</v>
      </c>
      <c r="E17" s="680"/>
      <c r="F17" s="680"/>
      <c r="G17" s="680"/>
    </row>
    <row r="18" spans="1:7">
      <c r="A18" s="666"/>
      <c r="B18" s="667"/>
      <c r="C18" s="667"/>
      <c r="D18" s="668"/>
      <c r="E18" s="669"/>
      <c r="F18" s="670"/>
      <c r="G18" s="670"/>
    </row>
    <row r="19" spans="1:7">
      <c r="A19" s="666"/>
      <c r="B19" s="667"/>
      <c r="C19" s="667"/>
      <c r="D19" s="668"/>
      <c r="E19" s="669"/>
      <c r="F19" s="670"/>
      <c r="G19" s="670"/>
    </row>
    <row r="20" spans="1:7">
      <c r="A20" s="666"/>
      <c r="B20" s="3024" t="s">
        <v>3222</v>
      </c>
      <c r="C20" s="3025"/>
      <c r="D20" s="3025"/>
      <c r="E20" s="669"/>
      <c r="F20" s="670"/>
      <c r="G20" s="670"/>
    </row>
    <row r="21" spans="1:7" ht="52.9" customHeight="1">
      <c r="A21" s="666"/>
      <c r="B21" s="3026" t="s">
        <v>3224</v>
      </c>
      <c r="C21" s="3026"/>
      <c r="D21" s="3026"/>
      <c r="E21" s="669"/>
      <c r="F21" s="670"/>
      <c r="G21" s="670"/>
    </row>
    <row r="22" spans="1:7" ht="58.15" customHeight="1">
      <c r="A22" s="666"/>
      <c r="B22" s="3027" t="s">
        <v>3223</v>
      </c>
      <c r="C22" s="3028"/>
      <c r="D22" s="3028"/>
      <c r="E22" s="669"/>
      <c r="F22" s="670"/>
      <c r="G22" s="670"/>
    </row>
    <row r="23" spans="1:7">
      <c r="A23" s="666"/>
      <c r="B23" s="3027"/>
      <c r="C23" s="3028"/>
      <c r="D23" s="3028"/>
      <c r="E23" s="669"/>
      <c r="F23" s="670"/>
      <c r="G23" s="670"/>
    </row>
    <row r="24" spans="1:7">
      <c r="A24" s="666"/>
      <c r="B24" s="3024" t="s">
        <v>3450</v>
      </c>
      <c r="C24" s="3025"/>
      <c r="D24" s="3025"/>
      <c r="E24" s="669"/>
      <c r="F24" s="670"/>
      <c r="G24" s="670"/>
    </row>
    <row r="25" spans="1:7" ht="28.9" customHeight="1">
      <c r="A25" s="666"/>
      <c r="B25" s="3029" t="s">
        <v>3451</v>
      </c>
      <c r="C25" s="3030"/>
      <c r="D25" s="3030"/>
      <c r="E25" s="669"/>
      <c r="F25" s="670"/>
      <c r="G25" s="670"/>
    </row>
    <row r="26" spans="1:7" ht="30" customHeight="1">
      <c r="A26" s="666"/>
      <c r="B26" s="3029" t="s">
        <v>3452</v>
      </c>
      <c r="C26" s="3030"/>
      <c r="D26" s="3030"/>
      <c r="E26" s="669"/>
      <c r="F26" s="670"/>
      <c r="G26" s="670"/>
    </row>
    <row r="27" spans="1:7" ht="46.15" customHeight="1">
      <c r="A27" s="666"/>
      <c r="B27" s="3029" t="s">
        <v>3453</v>
      </c>
      <c r="C27" s="3030"/>
      <c r="D27" s="3030"/>
      <c r="E27" s="669"/>
      <c r="F27" s="670"/>
      <c r="G27" s="670"/>
    </row>
    <row r="28" spans="1:7">
      <c r="A28" s="666"/>
      <c r="B28" s="3029"/>
      <c r="C28" s="3030"/>
      <c r="D28" s="3030"/>
      <c r="E28" s="669"/>
      <c r="F28" s="670"/>
      <c r="G28" s="670"/>
    </row>
    <row r="29" spans="1:7">
      <c r="A29" s="666"/>
      <c r="B29" s="667"/>
      <c r="C29" s="667"/>
      <c r="D29" s="682"/>
      <c r="E29" s="669"/>
      <c r="F29" s="670"/>
      <c r="G29" s="670"/>
    </row>
    <row r="30" spans="1:7" ht="15" customHeight="1">
      <c r="A30" s="683" t="s">
        <v>4244</v>
      </c>
      <c r="B30" s="684" t="s">
        <v>3459</v>
      </c>
      <c r="C30" s="685"/>
      <c r="D30" s="686">
        <f>+'E.1._VoKa blok B5'!G115</f>
        <v>0</v>
      </c>
      <c r="E30" s="669"/>
      <c r="F30" s="670"/>
      <c r="G30" s="670"/>
    </row>
    <row r="31" spans="1:7" ht="15" customHeight="1">
      <c r="A31" s="687"/>
      <c r="B31" s="685"/>
      <c r="C31" s="685"/>
      <c r="D31" s="686"/>
      <c r="E31" s="669"/>
      <c r="F31" s="670"/>
      <c r="G31" s="670"/>
    </row>
    <row r="32" spans="1:7" ht="15" customHeight="1">
      <c r="A32" s="683" t="s">
        <v>4245</v>
      </c>
      <c r="B32" s="684" t="str">
        <f>+'E.2._OgHla blok B5'!B7</f>
        <v>Ogrevanje in hlajenje (OgHla)</v>
      </c>
      <c r="C32" s="685"/>
      <c r="D32" s="686">
        <f>'E.2._OgHla blok B5'!G73</f>
        <v>0</v>
      </c>
      <c r="E32" s="669"/>
      <c r="F32" s="670"/>
      <c r="G32" s="670"/>
    </row>
    <row r="33" spans="1:7" ht="15" customHeight="1">
      <c r="A33" s="687"/>
      <c r="B33" s="685"/>
      <c r="C33" s="685"/>
      <c r="D33" s="686"/>
      <c r="E33" s="669"/>
      <c r="F33" s="670"/>
      <c r="G33" s="670"/>
    </row>
    <row r="34" spans="1:7" ht="15" customHeight="1">
      <c r="A34" s="683" t="s">
        <v>4246</v>
      </c>
      <c r="B34" s="684" t="str">
        <f>+'E.3._PrSi blok B5'!B7</f>
        <v>Prezračevalni sistem (PrSi))</v>
      </c>
      <c r="C34" s="685"/>
      <c r="D34" s="686">
        <f>'E.3._PrSi blok B5'!G125</f>
        <v>0</v>
      </c>
      <c r="E34" s="669"/>
      <c r="F34" s="670"/>
      <c r="G34" s="670"/>
    </row>
    <row r="35" spans="1:7" ht="15" customHeight="1">
      <c r="A35" s="687"/>
      <c r="B35" s="685"/>
      <c r="C35" s="685"/>
      <c r="D35" s="686"/>
      <c r="E35" s="669"/>
      <c r="F35" s="670"/>
      <c r="G35" s="670"/>
    </row>
    <row r="36" spans="1:7" ht="15" customHeight="1">
      <c r="A36" s="683" t="s">
        <v>4247</v>
      </c>
      <c r="B36" s="684" t="str">
        <f>+'E.4._VoPr blok B5'!B7</f>
        <v>Vodovodni priključek (VoPr)</v>
      </c>
      <c r="C36" s="685"/>
      <c r="D36" s="686">
        <f>'E.4._VoPr blok B5'!G73</f>
        <v>0</v>
      </c>
      <c r="E36" s="669"/>
      <c r="F36" s="670"/>
      <c r="G36" s="670"/>
    </row>
    <row r="37" spans="1:7" ht="15" customHeight="1">
      <c r="A37" s="687"/>
      <c r="B37" s="685"/>
      <c r="C37" s="685"/>
      <c r="D37" s="686"/>
      <c r="E37" s="669"/>
      <c r="F37" s="670"/>
      <c r="G37" s="670"/>
    </row>
    <row r="38" spans="1:7" ht="15" customHeight="1">
      <c r="A38" s="683" t="s">
        <v>4248</v>
      </c>
      <c r="B38" s="684" t="str">
        <f>+'E.5._ToPo blok B5'!B7</f>
        <v>Topotna postaja (ToPo)</v>
      </c>
      <c r="C38" s="685"/>
      <c r="D38" s="686">
        <f>'E.5._ToPo blok B5'!G278</f>
        <v>0</v>
      </c>
      <c r="E38" s="669"/>
      <c r="F38" s="670"/>
      <c r="G38" s="670"/>
    </row>
    <row r="39" spans="1:7">
      <c r="A39" s="666"/>
      <c r="B39" s="667"/>
      <c r="C39" s="667"/>
      <c r="D39" s="682"/>
      <c r="E39" s="669"/>
      <c r="F39" s="670"/>
      <c r="G39" s="670"/>
    </row>
    <row r="40" spans="1:7" s="322" customFormat="1">
      <c r="A40" s="688"/>
      <c r="B40" s="689"/>
      <c r="C40" s="689"/>
      <c r="D40" s="37"/>
      <c r="E40" s="690"/>
      <c r="F40" s="690"/>
      <c r="G40" s="690"/>
    </row>
    <row r="41" spans="1:7" s="322" customFormat="1" ht="29.65" customHeight="1" thickBot="1">
      <c r="A41" s="691" t="s">
        <v>4242</v>
      </c>
      <c r="B41" s="692" t="s">
        <v>4243</v>
      </c>
      <c r="C41" s="693" t="s">
        <v>2978</v>
      </c>
      <c r="D41" s="694">
        <f>+SUM(D30:D38)</f>
        <v>0</v>
      </c>
      <c r="E41" s="695"/>
      <c r="F41" s="696"/>
      <c r="G41" s="696"/>
    </row>
    <row r="42" spans="1:7" s="322" customFormat="1" ht="13.5" thickTop="1">
      <c r="A42" s="688"/>
      <c r="B42" s="689"/>
      <c r="C42" s="689"/>
      <c r="D42" s="164"/>
      <c r="E42" s="690"/>
      <c r="F42" s="690"/>
      <c r="G42" s="690"/>
    </row>
    <row r="43" spans="1:7" s="322" customFormat="1" ht="13.5" customHeight="1">
      <c r="A43" s="688"/>
      <c r="B43" s="302"/>
      <c r="C43" s="302"/>
      <c r="D43" s="164"/>
      <c r="E43" s="690"/>
      <c r="F43" s="690"/>
      <c r="G43" s="690"/>
    </row>
    <row r="44" spans="1:7" s="322" customFormat="1" ht="26.25" customHeight="1">
      <c r="A44" s="688"/>
      <c r="B44" s="697"/>
      <c r="C44" s="697"/>
      <c r="D44" s="164"/>
      <c r="E44" s="690"/>
      <c r="F44" s="690"/>
      <c r="G44" s="690"/>
    </row>
    <row r="45" spans="1:7" s="700" customFormat="1" ht="26.25" customHeight="1">
      <c r="A45" s="698"/>
      <c r="B45" s="697"/>
      <c r="C45" s="697"/>
      <c r="D45" s="158"/>
      <c r="E45" s="699"/>
      <c r="F45" s="699"/>
      <c r="G45" s="699"/>
    </row>
    <row r="46" spans="1:7" s="322" customFormat="1" ht="18" customHeight="1">
      <c r="A46" s="688"/>
      <c r="B46" s="302"/>
      <c r="C46" s="302"/>
      <c r="D46" s="164"/>
      <c r="E46" s="690"/>
      <c r="F46" s="690"/>
      <c r="G46" s="690"/>
    </row>
    <row r="47" spans="1:7" s="322" customFormat="1" ht="105" customHeight="1">
      <c r="A47" s="688"/>
      <c r="B47" s="336"/>
      <c r="C47" s="336"/>
      <c r="D47" s="164"/>
      <c r="E47" s="690"/>
      <c r="F47" s="690"/>
      <c r="G47" s="690"/>
    </row>
    <row r="48" spans="1:7" s="322" customFormat="1" ht="22.5" customHeight="1">
      <c r="A48" s="688"/>
      <c r="B48" s="336"/>
      <c r="C48" s="336"/>
      <c r="D48" s="164"/>
      <c r="E48" s="690"/>
      <c r="F48" s="690"/>
      <c r="G48" s="690"/>
    </row>
    <row r="49" spans="1:11" s="322" customFormat="1" ht="18" customHeight="1">
      <c r="A49" s="688"/>
      <c r="B49" s="302"/>
      <c r="C49" s="302"/>
      <c r="D49" s="164"/>
      <c r="E49" s="690"/>
      <c r="F49" s="690"/>
      <c r="G49" s="690"/>
    </row>
    <row r="50" spans="1:11" s="322" customFormat="1" ht="23.25" customHeight="1">
      <c r="A50" s="688"/>
      <c r="B50" s="302"/>
      <c r="C50" s="302"/>
      <c r="D50" s="164"/>
      <c r="E50" s="690"/>
      <c r="F50" s="690"/>
      <c r="G50" s="690"/>
    </row>
    <row r="51" spans="1:11" s="322" customFormat="1" ht="23.25" customHeight="1">
      <c r="A51" s="688"/>
      <c r="B51" s="302"/>
      <c r="C51" s="302"/>
      <c r="D51" s="164"/>
      <c r="E51" s="690"/>
      <c r="F51" s="690"/>
      <c r="G51" s="690"/>
    </row>
    <row r="52" spans="1:11" s="322" customFormat="1" ht="32.25" customHeight="1">
      <c r="A52" s="688"/>
      <c r="B52" s="302"/>
      <c r="C52" s="302"/>
      <c r="D52" s="164"/>
      <c r="E52" s="690"/>
      <c r="F52" s="690"/>
      <c r="G52" s="690"/>
    </row>
    <row r="53" spans="1:11" s="322" customFormat="1" ht="93.75" customHeight="1">
      <c r="A53" s="688"/>
      <c r="B53" s="701"/>
      <c r="C53" s="701"/>
      <c r="D53" s="164"/>
      <c r="E53" s="690"/>
      <c r="F53" s="690"/>
      <c r="G53" s="690"/>
    </row>
    <row r="54" spans="1:11" s="322" customFormat="1" ht="67.5" customHeight="1">
      <c r="A54" s="688"/>
      <c r="B54" s="701"/>
      <c r="C54" s="701"/>
      <c r="D54" s="164"/>
      <c r="E54" s="690"/>
      <c r="F54" s="690"/>
      <c r="G54" s="690"/>
    </row>
    <row r="55" spans="1:11" s="322" customFormat="1" ht="38.25" customHeight="1">
      <c r="A55" s="688"/>
      <c r="B55" s="701"/>
      <c r="C55" s="701"/>
      <c r="D55" s="164"/>
      <c r="E55" s="690"/>
      <c r="F55" s="690"/>
      <c r="G55" s="690"/>
    </row>
    <row r="56" spans="1:11" s="322" customFormat="1" ht="54" customHeight="1">
      <c r="A56" s="688"/>
      <c r="B56" s="701"/>
      <c r="C56" s="701"/>
      <c r="D56" s="164"/>
      <c r="E56" s="690"/>
      <c r="F56" s="690"/>
      <c r="G56" s="690"/>
    </row>
    <row r="57" spans="1:11" s="322" customFormat="1" ht="21.75" customHeight="1">
      <c r="A57" s="688"/>
      <c r="B57" s="701"/>
      <c r="C57" s="701"/>
      <c r="D57" s="164"/>
      <c r="E57" s="690"/>
      <c r="F57" s="690"/>
      <c r="G57" s="690"/>
      <c r="K57" s="702"/>
    </row>
    <row r="58" spans="1:11" s="322" customFormat="1" ht="20.25" customHeight="1">
      <c r="A58" s="688"/>
      <c r="B58" s="701"/>
      <c r="C58" s="701"/>
      <c r="D58" s="164"/>
      <c r="E58" s="690"/>
      <c r="F58" s="690"/>
      <c r="G58" s="690"/>
      <c r="K58" s="702"/>
    </row>
    <row r="59" spans="1:11" s="322" customFormat="1" ht="58.5" customHeight="1">
      <c r="A59" s="688"/>
      <c r="B59" s="701"/>
      <c r="C59" s="701"/>
      <c r="D59" s="164"/>
      <c r="E59" s="690"/>
      <c r="F59" s="690"/>
      <c r="G59" s="690"/>
    </row>
    <row r="60" spans="1:11" s="322" customFormat="1" ht="58.5" customHeight="1">
      <c r="A60" s="688"/>
      <c r="B60" s="701"/>
      <c r="C60" s="701"/>
      <c r="D60" s="164"/>
      <c r="E60" s="690"/>
      <c r="F60" s="690"/>
      <c r="G60" s="690"/>
    </row>
    <row r="61" spans="1:11" s="322" customFormat="1" ht="23.25" customHeight="1">
      <c r="A61" s="688"/>
      <c r="B61" s="701"/>
      <c r="C61" s="701"/>
      <c r="D61" s="164"/>
      <c r="E61" s="690"/>
      <c r="F61" s="690"/>
      <c r="G61" s="690"/>
      <c r="K61" s="702"/>
    </row>
    <row r="62" spans="1:11" s="322" customFormat="1" ht="16.5" customHeight="1">
      <c r="A62" s="688"/>
      <c r="B62" s="701"/>
      <c r="C62" s="701"/>
      <c r="D62" s="164"/>
      <c r="E62" s="690"/>
      <c r="F62" s="690"/>
      <c r="G62" s="690"/>
      <c r="K62" s="702"/>
    </row>
    <row r="63" spans="1:11" s="322" customFormat="1" ht="14.25" customHeight="1">
      <c r="A63" s="688"/>
      <c r="B63" s="701"/>
      <c r="C63" s="701"/>
      <c r="D63" s="164"/>
      <c r="E63" s="690"/>
      <c r="F63" s="690"/>
      <c r="G63" s="690"/>
    </row>
    <row r="64" spans="1:11" s="322" customFormat="1" ht="15.75" customHeight="1">
      <c r="A64" s="688"/>
      <c r="B64" s="701"/>
      <c r="C64" s="701"/>
      <c r="D64" s="164"/>
      <c r="E64" s="690"/>
      <c r="F64" s="690"/>
      <c r="G64" s="690"/>
    </row>
    <row r="65" spans="1:7" s="322" customFormat="1" ht="55.5" customHeight="1">
      <c r="A65" s="688"/>
      <c r="B65" s="701"/>
      <c r="C65" s="701"/>
      <c r="D65" s="164"/>
      <c r="E65" s="690"/>
      <c r="F65" s="690"/>
      <c r="G65" s="690"/>
    </row>
    <row r="66" spans="1:7" s="322" customFormat="1" ht="35.25" customHeight="1">
      <c r="A66" s="688"/>
      <c r="B66" s="701"/>
      <c r="C66" s="701"/>
      <c r="D66" s="164"/>
      <c r="E66" s="690"/>
      <c r="F66" s="690"/>
      <c r="G66" s="690"/>
    </row>
    <row r="67" spans="1:7" s="322" customFormat="1">
      <c r="A67" s="688"/>
      <c r="B67" s="701"/>
      <c r="C67" s="701"/>
      <c r="D67" s="164"/>
      <c r="E67" s="690"/>
      <c r="F67" s="690"/>
      <c r="G67" s="690"/>
    </row>
    <row r="68" spans="1:7" s="322" customFormat="1">
      <c r="A68" s="688"/>
      <c r="B68" s="689"/>
      <c r="C68" s="689"/>
      <c r="D68" s="164"/>
      <c r="E68" s="690"/>
      <c r="F68" s="690"/>
      <c r="G68" s="690"/>
    </row>
    <row r="69" spans="1:7" s="322" customFormat="1">
      <c r="A69" s="688"/>
      <c r="B69" s="689"/>
      <c r="C69" s="689"/>
      <c r="D69" s="164"/>
      <c r="E69" s="690"/>
      <c r="F69" s="690"/>
      <c r="G69" s="690"/>
    </row>
    <row r="70" spans="1:7" s="322" customFormat="1">
      <c r="A70" s="688"/>
      <c r="B70" s="689"/>
      <c r="C70" s="689"/>
      <c r="D70" s="164"/>
      <c r="E70" s="690"/>
      <c r="F70" s="690"/>
      <c r="G70" s="690"/>
    </row>
    <row r="71" spans="1:7" s="322" customFormat="1">
      <c r="A71" s="688"/>
      <c r="B71" s="697"/>
      <c r="C71" s="697"/>
      <c r="D71" s="164"/>
      <c r="E71" s="690"/>
      <c r="F71" s="690"/>
      <c r="G71" s="690"/>
    </row>
    <row r="72" spans="1:7" s="700" customFormat="1">
      <c r="A72" s="698"/>
      <c r="B72" s="697"/>
      <c r="C72" s="697"/>
      <c r="D72" s="158"/>
      <c r="E72" s="699"/>
      <c r="F72" s="699"/>
      <c r="G72" s="699"/>
    </row>
    <row r="73" spans="1:7" s="322" customFormat="1">
      <c r="A73" s="688"/>
      <c r="B73" s="697"/>
      <c r="C73" s="697"/>
      <c r="D73" s="164"/>
      <c r="E73" s="690"/>
      <c r="F73" s="690"/>
      <c r="G73" s="690"/>
    </row>
    <row r="74" spans="1:7" s="322" customFormat="1">
      <c r="A74" s="688"/>
      <c r="B74" s="701"/>
      <c r="C74" s="701"/>
      <c r="D74" s="164"/>
      <c r="E74" s="690"/>
      <c r="F74" s="690"/>
      <c r="G74" s="690"/>
    </row>
    <row r="75" spans="1:7" s="322" customFormat="1">
      <c r="A75" s="688"/>
      <c r="B75" s="701"/>
      <c r="C75" s="701"/>
      <c r="D75" s="164"/>
      <c r="E75" s="690"/>
      <c r="F75" s="690"/>
      <c r="G75" s="690"/>
    </row>
    <row r="76" spans="1:7" s="322" customFormat="1">
      <c r="A76" s="688"/>
      <c r="B76" s="701"/>
      <c r="C76" s="701"/>
      <c r="D76" s="164"/>
      <c r="E76" s="690"/>
      <c r="F76" s="690"/>
      <c r="G76" s="690"/>
    </row>
    <row r="77" spans="1:7" s="322" customFormat="1">
      <c r="A77" s="688"/>
      <c r="B77" s="701"/>
      <c r="C77" s="701"/>
      <c r="D77" s="164"/>
      <c r="E77" s="690"/>
      <c r="F77" s="690"/>
      <c r="G77" s="690"/>
    </row>
    <row r="78" spans="1:7" s="322" customFormat="1">
      <c r="A78" s="688"/>
      <c r="B78" s="701"/>
      <c r="C78" s="701"/>
      <c r="D78" s="164"/>
      <c r="E78" s="690"/>
      <c r="F78" s="690"/>
      <c r="G78" s="690"/>
    </row>
    <row r="79" spans="1:7" s="322" customFormat="1">
      <c r="A79" s="688"/>
      <c r="B79" s="701"/>
      <c r="C79" s="701"/>
      <c r="D79" s="164"/>
      <c r="E79" s="690"/>
      <c r="F79" s="690"/>
      <c r="G79" s="690"/>
    </row>
    <row r="80" spans="1:7" s="322" customFormat="1">
      <c r="A80" s="688"/>
      <c r="B80" s="697"/>
      <c r="C80" s="697"/>
      <c r="D80" s="164"/>
      <c r="E80" s="690"/>
      <c r="F80" s="690"/>
      <c r="G80" s="690"/>
    </row>
    <row r="81" spans="1:7" s="322" customFormat="1" ht="155.25" customHeight="1">
      <c r="A81" s="688"/>
      <c r="B81" s="701"/>
      <c r="C81" s="701"/>
      <c r="D81" s="36"/>
      <c r="E81" s="690"/>
      <c r="F81" s="690"/>
      <c r="G81" s="690"/>
    </row>
    <row r="82" spans="1:7" s="322" customFormat="1">
      <c r="A82" s="688"/>
      <c r="B82" s="641"/>
      <c r="C82" s="641"/>
      <c r="D82" s="164"/>
      <c r="E82" s="690"/>
      <c r="F82" s="690"/>
      <c r="G82" s="690"/>
    </row>
    <row r="83" spans="1:7" s="322" customFormat="1">
      <c r="A83" s="688"/>
      <c r="B83" s="641"/>
      <c r="C83" s="641"/>
      <c r="D83" s="164"/>
      <c r="E83" s="690"/>
      <c r="F83" s="690"/>
      <c r="G83" s="690"/>
    </row>
    <row r="84" spans="1:7" s="322" customFormat="1">
      <c r="A84" s="688"/>
      <c r="B84" s="641"/>
      <c r="C84" s="641"/>
      <c r="D84" s="164"/>
      <c r="E84" s="690"/>
      <c r="F84" s="690"/>
      <c r="G84" s="690"/>
    </row>
    <row r="85" spans="1:7" s="322" customFormat="1">
      <c r="A85" s="688"/>
      <c r="B85" s="641"/>
      <c r="C85" s="641"/>
      <c r="D85" s="164"/>
      <c r="E85" s="690"/>
      <c r="F85" s="690"/>
      <c r="G85" s="690"/>
    </row>
    <row r="86" spans="1:7" s="322" customFormat="1">
      <c r="A86" s="688"/>
      <c r="B86" s="641"/>
      <c r="C86" s="641"/>
      <c r="D86" s="164"/>
      <c r="E86" s="690"/>
      <c r="F86" s="690"/>
      <c r="G86" s="690"/>
    </row>
    <row r="87" spans="1:7" s="322" customFormat="1">
      <c r="A87" s="688"/>
      <c r="B87" s="641"/>
      <c r="C87" s="641"/>
      <c r="D87" s="579"/>
      <c r="E87" s="703"/>
      <c r="F87" s="690"/>
      <c r="G87" s="690"/>
    </row>
    <row r="88" spans="1:7" s="322" customFormat="1">
      <c r="A88" s="688"/>
      <c r="B88" s="701"/>
      <c r="C88" s="701"/>
      <c r="D88" s="164"/>
      <c r="E88" s="690"/>
      <c r="F88" s="704"/>
      <c r="G88" s="690"/>
    </row>
    <row r="89" spans="1:7" s="322" customFormat="1" ht="96.75" customHeight="1">
      <c r="A89" s="688"/>
      <c r="B89" s="701"/>
      <c r="C89" s="701"/>
      <c r="D89" s="164"/>
      <c r="E89" s="690"/>
      <c r="F89" s="690"/>
      <c r="G89" s="690"/>
    </row>
    <row r="90" spans="1:7" s="322" customFormat="1" ht="119.25" customHeight="1">
      <c r="A90" s="688"/>
      <c r="B90" s="701"/>
      <c r="C90" s="701"/>
      <c r="D90" s="164"/>
      <c r="E90" s="690"/>
      <c r="F90" s="690"/>
      <c r="G90" s="690"/>
    </row>
    <row r="91" spans="1:7" s="322" customFormat="1" ht="42" customHeight="1">
      <c r="A91" s="688"/>
      <c r="B91" s="701"/>
      <c r="C91" s="701"/>
      <c r="D91" s="164"/>
      <c r="E91" s="690"/>
      <c r="F91" s="690"/>
      <c r="G91" s="690"/>
    </row>
    <row r="92" spans="1:7" s="322" customFormat="1" ht="79.5" customHeight="1">
      <c r="A92" s="688"/>
      <c r="B92" s="701"/>
      <c r="C92" s="701"/>
      <c r="D92" s="164"/>
      <c r="E92" s="690"/>
      <c r="F92" s="690"/>
      <c r="G92" s="690"/>
    </row>
    <row r="93" spans="1:7" s="322" customFormat="1" ht="48" customHeight="1">
      <c r="A93" s="688"/>
      <c r="B93" s="302"/>
      <c r="C93" s="302"/>
      <c r="D93" s="164"/>
      <c r="E93" s="690"/>
      <c r="F93" s="690"/>
      <c r="G93" s="690"/>
    </row>
    <row r="94" spans="1:7" s="322" customFormat="1" ht="22.5" customHeight="1">
      <c r="A94" s="688"/>
      <c r="B94" s="689"/>
      <c r="C94" s="689"/>
      <c r="D94" s="579"/>
      <c r="E94" s="703"/>
      <c r="F94" s="690"/>
      <c r="G94" s="690"/>
    </row>
    <row r="95" spans="1:7" s="322" customFormat="1" ht="48" customHeight="1">
      <c r="A95" s="688"/>
      <c r="B95" s="302"/>
      <c r="C95" s="302"/>
      <c r="D95" s="164"/>
      <c r="E95" s="690"/>
      <c r="F95" s="690"/>
      <c r="G95" s="690"/>
    </row>
    <row r="96" spans="1:7" s="322" customFormat="1" ht="63" customHeight="1">
      <c r="A96" s="688"/>
      <c r="B96" s="336"/>
      <c r="C96" s="336"/>
      <c r="D96" s="164"/>
      <c r="E96" s="690"/>
      <c r="F96" s="690"/>
      <c r="G96" s="690"/>
    </row>
    <row r="97" spans="1:10" s="322" customFormat="1" ht="59.25" customHeight="1">
      <c r="A97" s="688"/>
      <c r="B97" s="336"/>
      <c r="C97" s="336"/>
      <c r="D97" s="164"/>
      <c r="E97" s="690"/>
      <c r="F97" s="690"/>
      <c r="G97" s="690"/>
    </row>
    <row r="98" spans="1:10" s="322" customFormat="1" ht="137.25" customHeight="1">
      <c r="A98" s="688"/>
      <c r="B98" s="701"/>
      <c r="C98" s="701"/>
      <c r="D98" s="164"/>
      <c r="E98" s="690"/>
      <c r="F98" s="705"/>
      <c r="G98" s="705"/>
    </row>
    <row r="99" spans="1:10" s="322" customFormat="1" ht="24.75" customHeight="1">
      <c r="A99" s="688"/>
      <c r="B99" s="701"/>
      <c r="C99" s="701"/>
      <c r="D99" s="579"/>
      <c r="E99" s="703"/>
      <c r="F99" s="705"/>
      <c r="G99" s="705"/>
      <c r="J99" s="702"/>
    </row>
    <row r="100" spans="1:10" s="322" customFormat="1" ht="156.75" customHeight="1">
      <c r="A100" s="688"/>
      <c r="B100" s="706"/>
      <c r="C100" s="706"/>
      <c r="D100" s="164"/>
      <c r="E100" s="690"/>
      <c r="F100" s="705"/>
      <c r="G100" s="705"/>
    </row>
    <row r="101" spans="1:10" s="322" customFormat="1">
      <c r="A101" s="688"/>
      <c r="B101" s="707"/>
      <c r="C101" s="707"/>
      <c r="D101" s="164"/>
      <c r="E101" s="690"/>
      <c r="F101" s="705"/>
      <c r="G101" s="705"/>
    </row>
    <row r="102" spans="1:10" s="322" customFormat="1">
      <c r="A102" s="688"/>
      <c r="B102" s="707"/>
      <c r="C102" s="707"/>
      <c r="D102" s="164"/>
      <c r="E102" s="690"/>
      <c r="F102" s="705"/>
      <c r="G102" s="705"/>
    </row>
    <row r="103" spans="1:10" s="322" customFormat="1">
      <c r="A103" s="688"/>
      <c r="B103" s="707"/>
      <c r="C103" s="707"/>
      <c r="D103" s="164"/>
      <c r="E103" s="690"/>
      <c r="F103" s="705"/>
      <c r="G103" s="705"/>
    </row>
    <row r="104" spans="1:10" s="322" customFormat="1">
      <c r="A104" s="688"/>
      <c r="B104" s="707"/>
      <c r="C104" s="707"/>
      <c r="D104" s="164"/>
      <c r="E104" s="690"/>
      <c r="F104" s="705"/>
      <c r="G104" s="705"/>
    </row>
    <row r="105" spans="1:10" s="322" customFormat="1" ht="24" customHeight="1">
      <c r="A105" s="688"/>
      <c r="B105" s="707"/>
      <c r="C105" s="707"/>
      <c r="D105" s="579"/>
      <c r="E105" s="703"/>
      <c r="F105" s="705"/>
      <c r="G105" s="705"/>
    </row>
    <row r="106" spans="1:10" s="322" customFormat="1" ht="29.25" customHeight="1">
      <c r="A106" s="688"/>
      <c r="B106" s="707"/>
      <c r="C106" s="707"/>
      <c r="D106" s="164"/>
      <c r="E106" s="690"/>
      <c r="F106" s="705"/>
      <c r="G106" s="705"/>
    </row>
    <row r="107" spans="1:10" s="322" customFormat="1" ht="102" customHeight="1">
      <c r="A107" s="688"/>
      <c r="B107" s="701"/>
      <c r="C107" s="701"/>
      <c r="D107" s="164"/>
      <c r="E107" s="690"/>
      <c r="F107" s="705"/>
      <c r="G107" s="705"/>
    </row>
    <row r="108" spans="1:10" s="322" customFormat="1">
      <c r="A108" s="688"/>
      <c r="B108" s="707"/>
      <c r="C108" s="707"/>
      <c r="D108" s="164"/>
      <c r="E108" s="690"/>
      <c r="F108" s="705"/>
      <c r="G108" s="705"/>
    </row>
    <row r="109" spans="1:10" s="322" customFormat="1">
      <c r="A109" s="688"/>
      <c r="B109" s="707"/>
      <c r="C109" s="707"/>
      <c r="D109" s="164"/>
      <c r="E109" s="690"/>
      <c r="F109" s="705"/>
      <c r="G109" s="705"/>
    </row>
    <row r="110" spans="1:10" s="322" customFormat="1">
      <c r="A110" s="688"/>
      <c r="B110" s="707"/>
      <c r="C110" s="707"/>
      <c r="D110" s="164"/>
      <c r="E110" s="690"/>
      <c r="F110" s="705"/>
      <c r="G110" s="705"/>
    </row>
    <row r="111" spans="1:10" s="322" customFormat="1">
      <c r="A111" s="688"/>
      <c r="B111" s="707"/>
      <c r="C111" s="707"/>
      <c r="D111" s="164"/>
      <c r="E111" s="690"/>
      <c r="F111" s="705"/>
      <c r="G111" s="705"/>
    </row>
    <row r="112" spans="1:10" s="322" customFormat="1" ht="24.75" customHeight="1">
      <c r="A112" s="688"/>
      <c r="B112" s="707"/>
      <c r="C112" s="707"/>
      <c r="D112" s="579"/>
      <c r="E112" s="703"/>
      <c r="F112" s="705"/>
      <c r="G112" s="705"/>
    </row>
    <row r="113" spans="1:7" s="322" customFormat="1" ht="55.5" customHeight="1">
      <c r="A113" s="688"/>
      <c r="B113" s="701"/>
      <c r="C113" s="701"/>
      <c r="D113" s="164"/>
      <c r="E113" s="690"/>
      <c r="F113" s="705"/>
      <c r="G113" s="705"/>
    </row>
    <row r="114" spans="1:7" s="322" customFormat="1" ht="28.5" customHeight="1">
      <c r="A114" s="688"/>
      <c r="B114" s="701"/>
      <c r="C114" s="701"/>
      <c r="D114" s="164"/>
      <c r="E114" s="690"/>
      <c r="F114" s="705"/>
      <c r="G114" s="705"/>
    </row>
    <row r="115" spans="1:7" s="322" customFormat="1" ht="43.5" customHeight="1">
      <c r="A115" s="688"/>
      <c r="B115" s="701"/>
      <c r="C115" s="701"/>
      <c r="D115" s="161"/>
      <c r="E115" s="690"/>
      <c r="F115" s="705"/>
      <c r="G115" s="705"/>
    </row>
    <row r="116" spans="1:7" s="322" customFormat="1">
      <c r="A116" s="688"/>
      <c r="B116" s="689"/>
      <c r="C116" s="689"/>
      <c r="D116" s="164"/>
      <c r="E116" s="690"/>
      <c r="F116" s="705"/>
      <c r="G116" s="705"/>
    </row>
    <row r="117" spans="1:7" s="322" customFormat="1">
      <c r="A117" s="688"/>
      <c r="B117" s="302"/>
      <c r="C117" s="302"/>
      <c r="D117" s="164"/>
      <c r="E117" s="690"/>
      <c r="F117" s="705"/>
      <c r="G117" s="705"/>
    </row>
    <row r="118" spans="1:7" s="322" customFormat="1">
      <c r="A118" s="688"/>
      <c r="B118" s="302"/>
      <c r="C118" s="302"/>
      <c r="D118" s="164"/>
      <c r="E118" s="690"/>
      <c r="F118" s="705"/>
      <c r="G118" s="705"/>
    </row>
    <row r="119" spans="1:7" s="700" customFormat="1">
      <c r="A119" s="708"/>
      <c r="B119" s="697"/>
      <c r="C119" s="697"/>
      <c r="D119" s="158"/>
      <c r="E119" s="699"/>
      <c r="F119" s="709"/>
      <c r="G119" s="709"/>
    </row>
    <row r="120" spans="1:7" s="322" customFormat="1">
      <c r="A120" s="688"/>
      <c r="B120" s="697"/>
      <c r="C120" s="697"/>
      <c r="D120" s="164"/>
      <c r="E120" s="690"/>
      <c r="F120" s="705"/>
      <c r="G120" s="705"/>
    </row>
    <row r="121" spans="1:7" s="322" customFormat="1" ht="68.25" customHeight="1">
      <c r="A121" s="688"/>
      <c r="B121" s="701"/>
      <c r="C121" s="701"/>
      <c r="D121" s="164"/>
      <c r="E121" s="690"/>
      <c r="F121" s="705"/>
      <c r="G121" s="705"/>
    </row>
    <row r="122" spans="1:7" s="322" customFormat="1" ht="21" customHeight="1">
      <c r="A122" s="688"/>
      <c r="B122" s="710"/>
      <c r="C122" s="710"/>
      <c r="D122" s="164"/>
      <c r="E122" s="690"/>
      <c r="F122" s="705"/>
      <c r="G122" s="705"/>
    </row>
    <row r="123" spans="1:7" s="322" customFormat="1">
      <c r="A123" s="688"/>
      <c r="B123" s="710"/>
      <c r="C123" s="710"/>
      <c r="D123" s="164"/>
      <c r="E123" s="690"/>
      <c r="F123" s="705"/>
      <c r="G123" s="705"/>
    </row>
    <row r="124" spans="1:7" s="322" customFormat="1">
      <c r="A124" s="688"/>
      <c r="B124" s="710"/>
      <c r="C124" s="710"/>
      <c r="D124" s="164"/>
      <c r="E124" s="690"/>
      <c r="F124" s="705"/>
      <c r="G124" s="705"/>
    </row>
    <row r="125" spans="1:7" s="322" customFormat="1">
      <c r="A125" s="688"/>
      <c r="B125" s="710"/>
      <c r="C125" s="710"/>
      <c r="D125" s="164"/>
      <c r="E125" s="690"/>
      <c r="F125" s="705"/>
      <c r="G125" s="705"/>
    </row>
    <row r="126" spans="1:7" s="322" customFormat="1">
      <c r="A126" s="688"/>
      <c r="B126" s="710"/>
      <c r="C126" s="710"/>
      <c r="D126" s="164"/>
      <c r="E126" s="690"/>
      <c r="F126" s="705"/>
      <c r="G126" s="705"/>
    </row>
    <row r="127" spans="1:7" s="322" customFormat="1">
      <c r="A127" s="688"/>
      <c r="B127" s="710"/>
      <c r="C127" s="710"/>
      <c r="D127" s="164"/>
      <c r="E127" s="690"/>
      <c r="F127" s="705"/>
      <c r="G127" s="705"/>
    </row>
    <row r="128" spans="1:7" s="322" customFormat="1">
      <c r="A128" s="688"/>
      <c r="B128" s="710"/>
      <c r="C128" s="710"/>
      <c r="D128" s="164"/>
      <c r="E128" s="690"/>
      <c r="F128" s="705"/>
      <c r="G128" s="705"/>
    </row>
    <row r="129" spans="1:7" s="322" customFormat="1">
      <c r="A129" s="688"/>
      <c r="B129" s="710"/>
      <c r="C129" s="710"/>
      <c r="D129" s="164"/>
      <c r="E129" s="690"/>
      <c r="F129" s="705"/>
      <c r="G129" s="705"/>
    </row>
    <row r="130" spans="1:7" s="322" customFormat="1" ht="21" customHeight="1">
      <c r="A130" s="688"/>
      <c r="B130" s="710"/>
      <c r="C130" s="710"/>
      <c r="D130" s="164"/>
      <c r="E130" s="690"/>
      <c r="F130" s="705"/>
      <c r="G130" s="705"/>
    </row>
    <row r="131" spans="1:7" s="322" customFormat="1">
      <c r="A131" s="688"/>
      <c r="B131" s="710"/>
      <c r="C131" s="710"/>
      <c r="D131" s="164"/>
      <c r="E131" s="690"/>
      <c r="F131" s="705"/>
      <c r="G131" s="705"/>
    </row>
    <row r="132" spans="1:7" s="322" customFormat="1">
      <c r="A132" s="688"/>
      <c r="B132" s="710"/>
      <c r="C132" s="710"/>
      <c r="D132" s="164"/>
      <c r="E132" s="690"/>
      <c r="F132" s="705"/>
      <c r="G132" s="705"/>
    </row>
    <row r="133" spans="1:7" s="322" customFormat="1">
      <c r="A133" s="688"/>
      <c r="B133" s="710"/>
      <c r="C133" s="710"/>
      <c r="D133" s="164"/>
      <c r="E133" s="690"/>
      <c r="F133" s="705"/>
      <c r="G133" s="705"/>
    </row>
    <row r="134" spans="1:7" s="322" customFormat="1">
      <c r="A134" s="688"/>
      <c r="B134" s="710"/>
      <c r="C134" s="710"/>
      <c r="D134" s="164"/>
      <c r="E134" s="690"/>
      <c r="F134" s="705"/>
      <c r="G134" s="705"/>
    </row>
    <row r="135" spans="1:7" s="322" customFormat="1">
      <c r="A135" s="688"/>
      <c r="B135" s="710"/>
      <c r="C135" s="710"/>
      <c r="D135" s="164"/>
      <c r="E135" s="690"/>
      <c r="F135" s="705"/>
      <c r="G135" s="705"/>
    </row>
    <row r="136" spans="1:7" s="322" customFormat="1">
      <c r="A136" s="688"/>
      <c r="B136" s="710"/>
      <c r="C136" s="710"/>
      <c r="D136" s="164"/>
      <c r="E136" s="690"/>
      <c r="F136" s="705"/>
      <c r="G136" s="705"/>
    </row>
    <row r="137" spans="1:7" s="322" customFormat="1" ht="21" customHeight="1">
      <c r="A137" s="688"/>
      <c r="B137" s="710"/>
      <c r="C137" s="710"/>
      <c r="D137" s="164"/>
      <c r="E137" s="690"/>
      <c r="F137" s="705"/>
      <c r="G137" s="705"/>
    </row>
    <row r="138" spans="1:7" s="322" customFormat="1">
      <c r="A138" s="688"/>
      <c r="B138" s="710"/>
      <c r="C138" s="710"/>
      <c r="D138" s="164"/>
      <c r="E138" s="690"/>
      <c r="F138" s="705"/>
      <c r="G138" s="705"/>
    </row>
    <row r="139" spans="1:7" s="322" customFormat="1">
      <c r="A139" s="688"/>
      <c r="B139" s="710"/>
      <c r="C139" s="710"/>
      <c r="D139" s="164"/>
      <c r="E139" s="690"/>
      <c r="F139" s="705"/>
      <c r="G139" s="705"/>
    </row>
    <row r="140" spans="1:7" s="322" customFormat="1">
      <c r="A140" s="688"/>
      <c r="B140" s="710"/>
      <c r="C140" s="710"/>
      <c r="D140" s="164"/>
      <c r="E140" s="690"/>
      <c r="F140" s="705"/>
      <c r="G140" s="705"/>
    </row>
    <row r="141" spans="1:7" s="322" customFormat="1">
      <c r="A141" s="688"/>
      <c r="B141" s="710"/>
      <c r="C141" s="710"/>
      <c r="D141" s="164"/>
      <c r="E141" s="690"/>
      <c r="F141" s="705"/>
      <c r="G141" s="705"/>
    </row>
    <row r="142" spans="1:7" s="322" customFormat="1">
      <c r="A142" s="688"/>
      <c r="B142" s="710"/>
      <c r="C142" s="710"/>
      <c r="D142" s="164"/>
      <c r="E142" s="690"/>
      <c r="F142" s="705"/>
      <c r="G142" s="705"/>
    </row>
    <row r="143" spans="1:7" s="322" customFormat="1" ht="68.25" customHeight="1">
      <c r="A143" s="688"/>
      <c r="B143" s="710"/>
      <c r="C143" s="710"/>
      <c r="D143" s="164"/>
      <c r="E143" s="690"/>
      <c r="F143" s="705"/>
      <c r="G143" s="705"/>
    </row>
    <row r="144" spans="1:7" s="322" customFormat="1" ht="21" customHeight="1">
      <c r="A144" s="688"/>
      <c r="B144" s="710"/>
      <c r="C144" s="710"/>
      <c r="D144" s="164"/>
      <c r="E144" s="690"/>
      <c r="F144" s="705"/>
      <c r="G144" s="705"/>
    </row>
    <row r="145" spans="1:7" s="322" customFormat="1">
      <c r="A145" s="688"/>
      <c r="B145" s="701"/>
      <c r="C145" s="701"/>
      <c r="D145" s="164"/>
      <c r="E145" s="690"/>
      <c r="F145" s="705"/>
      <c r="G145" s="705"/>
    </row>
    <row r="146" spans="1:7" s="322" customFormat="1">
      <c r="A146" s="688"/>
      <c r="B146" s="701"/>
      <c r="C146" s="701"/>
      <c r="D146" s="164"/>
      <c r="E146" s="690"/>
      <c r="F146" s="705"/>
      <c r="G146" s="705"/>
    </row>
    <row r="147" spans="1:7" s="322" customFormat="1">
      <c r="A147" s="688"/>
      <c r="B147" s="710"/>
      <c r="C147" s="710"/>
      <c r="D147" s="164"/>
      <c r="E147" s="690"/>
      <c r="F147" s="705"/>
      <c r="G147" s="705"/>
    </row>
    <row r="148" spans="1:7" s="322" customFormat="1">
      <c r="A148" s="688"/>
      <c r="B148" s="710"/>
      <c r="C148" s="710"/>
      <c r="D148" s="164"/>
      <c r="E148" s="690"/>
      <c r="F148" s="705"/>
      <c r="G148" s="705"/>
    </row>
    <row r="149" spans="1:7" s="322" customFormat="1">
      <c r="A149" s="688"/>
      <c r="B149" s="710"/>
      <c r="C149" s="710"/>
      <c r="D149" s="164"/>
      <c r="E149" s="690"/>
      <c r="F149" s="705"/>
      <c r="G149" s="705"/>
    </row>
    <row r="150" spans="1:7" s="322" customFormat="1">
      <c r="A150" s="688"/>
      <c r="B150" s="710"/>
      <c r="C150" s="710"/>
      <c r="D150" s="164"/>
      <c r="E150" s="690"/>
      <c r="F150" s="705"/>
      <c r="G150" s="705"/>
    </row>
    <row r="151" spans="1:7" s="322" customFormat="1" ht="30.75" customHeight="1">
      <c r="A151" s="688"/>
      <c r="B151" s="701"/>
      <c r="C151" s="701"/>
      <c r="D151" s="164"/>
      <c r="E151" s="690"/>
      <c r="F151" s="705"/>
      <c r="G151" s="705"/>
    </row>
    <row r="152" spans="1:7" s="322" customFormat="1" ht="81" customHeight="1">
      <c r="A152" s="688"/>
      <c r="B152" s="701"/>
      <c r="C152" s="701"/>
      <c r="D152" s="164"/>
      <c r="E152" s="690"/>
      <c r="F152" s="705"/>
      <c r="G152" s="705"/>
    </row>
    <row r="153" spans="1:7" s="322" customFormat="1" ht="30.75" customHeight="1">
      <c r="A153" s="688"/>
      <c r="B153" s="701"/>
      <c r="C153" s="701"/>
      <c r="D153" s="164"/>
      <c r="E153" s="690"/>
      <c r="F153" s="705"/>
      <c r="G153" s="705"/>
    </row>
    <row r="154" spans="1:7" s="322" customFormat="1" ht="30.75" customHeight="1">
      <c r="A154" s="688"/>
      <c r="B154" s="701"/>
      <c r="C154" s="701"/>
      <c r="D154" s="164"/>
      <c r="E154" s="690"/>
      <c r="F154" s="705"/>
      <c r="G154" s="705"/>
    </row>
    <row r="155" spans="1:7" s="322" customFormat="1" ht="67.5" customHeight="1">
      <c r="A155" s="688"/>
      <c r="B155" s="701"/>
      <c r="C155" s="701"/>
      <c r="D155" s="164"/>
      <c r="E155" s="690"/>
      <c r="F155" s="705"/>
      <c r="G155" s="705"/>
    </row>
    <row r="156" spans="1:7" s="322" customFormat="1" ht="30.75" customHeight="1">
      <c r="A156" s="688"/>
      <c r="B156" s="701"/>
      <c r="C156" s="701"/>
      <c r="D156" s="164"/>
      <c r="E156" s="690"/>
      <c r="F156" s="705"/>
      <c r="G156" s="705"/>
    </row>
    <row r="157" spans="1:7" s="322" customFormat="1" ht="92.25" customHeight="1">
      <c r="A157" s="688"/>
      <c r="B157" s="701"/>
      <c r="C157" s="701"/>
      <c r="D157" s="164"/>
      <c r="E157" s="690"/>
      <c r="F157" s="705"/>
      <c r="G157" s="705"/>
    </row>
    <row r="158" spans="1:7" s="322" customFormat="1">
      <c r="A158" s="688"/>
      <c r="B158" s="689"/>
      <c r="C158" s="689"/>
      <c r="D158" s="164"/>
      <c r="E158" s="690"/>
      <c r="F158" s="705"/>
      <c r="G158" s="705"/>
    </row>
    <row r="159" spans="1:7" s="322" customFormat="1">
      <c r="A159" s="688"/>
      <c r="B159" s="689"/>
      <c r="C159" s="689"/>
      <c r="D159" s="164"/>
      <c r="E159" s="690"/>
      <c r="F159" s="705"/>
      <c r="G159" s="705"/>
    </row>
    <row r="160" spans="1:7" s="322" customFormat="1">
      <c r="A160" s="688"/>
      <c r="B160" s="689"/>
      <c r="C160" s="689"/>
      <c r="D160" s="164"/>
      <c r="E160" s="690"/>
      <c r="F160" s="705"/>
      <c r="G160" s="705"/>
    </row>
    <row r="161" spans="1:7" s="322" customFormat="1">
      <c r="A161" s="688"/>
      <c r="B161" s="689"/>
      <c r="C161" s="689"/>
      <c r="D161" s="164"/>
      <c r="E161" s="690"/>
      <c r="F161" s="705"/>
      <c r="G161" s="705"/>
    </row>
    <row r="162" spans="1:7" s="322" customFormat="1">
      <c r="A162" s="688"/>
      <c r="B162" s="689"/>
      <c r="C162" s="689"/>
      <c r="D162" s="164"/>
      <c r="E162" s="690"/>
      <c r="F162" s="626"/>
      <c r="G162" s="705"/>
    </row>
    <row r="163" spans="1:7" s="322" customFormat="1" ht="68.25" customHeight="1">
      <c r="A163" s="688"/>
      <c r="B163" s="701"/>
      <c r="C163" s="701"/>
      <c r="D163" s="164"/>
      <c r="E163" s="690"/>
      <c r="F163" s="705"/>
      <c r="G163" s="705"/>
    </row>
    <row r="164" spans="1:7" s="322" customFormat="1" ht="21.75" customHeight="1">
      <c r="A164" s="688"/>
      <c r="B164" s="689"/>
      <c r="C164" s="689"/>
      <c r="D164" s="579"/>
      <c r="E164" s="703"/>
      <c r="F164" s="705"/>
      <c r="G164" s="705"/>
    </row>
    <row r="165" spans="1:7" s="322" customFormat="1" ht="30.75" customHeight="1">
      <c r="A165" s="688"/>
      <c r="B165" s="701"/>
      <c r="C165" s="701"/>
      <c r="D165" s="164"/>
      <c r="E165" s="690"/>
      <c r="F165" s="705"/>
      <c r="G165" s="705"/>
    </row>
    <row r="166" spans="1:7" s="322" customFormat="1" ht="70.5" customHeight="1">
      <c r="A166" s="688"/>
      <c r="B166" s="701"/>
      <c r="C166" s="701"/>
      <c r="D166" s="164"/>
      <c r="E166" s="690"/>
      <c r="F166" s="705"/>
      <c r="G166" s="705"/>
    </row>
    <row r="167" spans="1:7" s="322" customFormat="1" ht="31.5" customHeight="1">
      <c r="A167" s="688"/>
      <c r="B167" s="701"/>
      <c r="C167" s="701"/>
      <c r="D167" s="164"/>
      <c r="E167" s="690"/>
      <c r="F167" s="705"/>
      <c r="G167" s="705"/>
    </row>
    <row r="168" spans="1:7" s="322" customFormat="1" ht="14.25" customHeight="1">
      <c r="A168" s="688"/>
      <c r="B168" s="689"/>
      <c r="C168" s="689"/>
      <c r="D168" s="164"/>
      <c r="E168" s="690"/>
      <c r="F168" s="705"/>
      <c r="G168" s="705"/>
    </row>
    <row r="169" spans="1:7" s="322" customFormat="1">
      <c r="A169" s="688"/>
      <c r="B169" s="302"/>
      <c r="C169" s="302"/>
      <c r="D169" s="164"/>
      <c r="E169" s="690"/>
      <c r="F169" s="705"/>
      <c r="G169" s="705"/>
    </row>
    <row r="170" spans="1:7" s="322" customFormat="1">
      <c r="A170" s="688"/>
      <c r="B170" s="302"/>
      <c r="C170" s="302"/>
      <c r="D170" s="164"/>
      <c r="E170" s="690"/>
      <c r="F170" s="705"/>
      <c r="G170" s="705"/>
    </row>
    <row r="171" spans="1:7" s="322" customFormat="1">
      <c r="A171" s="688"/>
      <c r="B171" s="302"/>
      <c r="C171" s="302"/>
      <c r="D171" s="164"/>
      <c r="E171" s="690"/>
      <c r="F171" s="705"/>
      <c r="G171" s="705"/>
    </row>
    <row r="172" spans="1:7" s="700" customFormat="1">
      <c r="A172" s="708"/>
      <c r="B172" s="697"/>
      <c r="C172" s="697"/>
      <c r="D172" s="158"/>
      <c r="E172" s="699"/>
      <c r="F172" s="709"/>
      <c r="G172" s="709"/>
    </row>
    <row r="173" spans="1:7" s="700" customFormat="1">
      <c r="A173" s="708"/>
      <c r="B173" s="697"/>
      <c r="C173" s="697"/>
      <c r="D173" s="158"/>
      <c r="E173" s="699"/>
      <c r="F173" s="709"/>
      <c r="G173" s="709"/>
    </row>
    <row r="174" spans="1:7" s="700" customFormat="1">
      <c r="A174" s="708"/>
      <c r="B174" s="697"/>
      <c r="C174" s="697"/>
      <c r="D174" s="158"/>
      <c r="E174" s="699"/>
      <c r="F174" s="709"/>
      <c r="G174" s="709"/>
    </row>
    <row r="175" spans="1:7" s="700" customFormat="1">
      <c r="A175" s="688"/>
      <c r="B175" s="336"/>
      <c r="C175" s="336"/>
      <c r="D175" s="164"/>
      <c r="E175" s="690"/>
      <c r="F175" s="705"/>
      <c r="G175" s="705"/>
    </row>
    <row r="176" spans="1:7" s="700" customFormat="1">
      <c r="A176" s="708"/>
      <c r="B176" s="701"/>
      <c r="C176" s="701"/>
      <c r="D176" s="164"/>
      <c r="E176" s="690"/>
      <c r="F176" s="705"/>
      <c r="G176" s="705"/>
    </row>
    <row r="177" spans="1:7" s="700" customFormat="1" ht="83.25" customHeight="1">
      <c r="A177" s="708"/>
      <c r="B177" s="701"/>
      <c r="C177" s="701"/>
      <c r="D177" s="164"/>
      <c r="E177" s="690"/>
      <c r="F177" s="705"/>
      <c r="G177" s="705"/>
    </row>
    <row r="178" spans="1:7" s="700" customFormat="1">
      <c r="A178" s="708"/>
      <c r="B178" s="701"/>
      <c r="C178" s="701"/>
      <c r="D178" s="164"/>
      <c r="E178" s="690"/>
      <c r="F178" s="705"/>
      <c r="G178" s="705"/>
    </row>
    <row r="179" spans="1:7" s="700" customFormat="1">
      <c r="A179" s="708"/>
      <c r="B179" s="701"/>
      <c r="C179" s="701"/>
      <c r="D179" s="164"/>
      <c r="E179" s="690"/>
      <c r="F179" s="705"/>
      <c r="G179" s="705"/>
    </row>
    <row r="180" spans="1:7" s="700" customFormat="1" ht="32.25" customHeight="1">
      <c r="A180" s="708"/>
      <c r="B180" s="336"/>
      <c r="C180" s="336"/>
      <c r="D180" s="164"/>
      <c r="E180" s="690"/>
      <c r="F180" s="705"/>
      <c r="G180" s="705"/>
    </row>
    <row r="181" spans="1:7" s="700" customFormat="1">
      <c r="A181" s="708"/>
      <c r="B181" s="336"/>
      <c r="C181" s="336"/>
      <c r="D181" s="164"/>
      <c r="E181" s="690"/>
      <c r="F181" s="705"/>
      <c r="G181" s="705"/>
    </row>
    <row r="182" spans="1:7" s="700" customFormat="1">
      <c r="A182" s="708"/>
      <c r="B182" s="701"/>
      <c r="C182" s="701"/>
      <c r="D182" s="164"/>
      <c r="E182" s="690"/>
      <c r="F182" s="705"/>
      <c r="G182" s="705"/>
    </row>
    <row r="183" spans="1:7" s="700" customFormat="1" ht="12" customHeight="1">
      <c r="A183" s="708"/>
      <c r="B183" s="701"/>
      <c r="C183" s="701"/>
      <c r="D183" s="164"/>
      <c r="E183" s="690"/>
      <c r="F183" s="705"/>
      <c r="G183" s="705"/>
    </row>
    <row r="184" spans="1:7" s="700" customFormat="1" ht="12" customHeight="1">
      <c r="A184" s="708"/>
      <c r="B184" s="701"/>
      <c r="C184" s="701"/>
      <c r="D184" s="164"/>
      <c r="E184" s="690"/>
      <c r="F184" s="705"/>
      <c r="G184" s="705"/>
    </row>
    <row r="185" spans="1:7" s="700" customFormat="1" ht="105" customHeight="1">
      <c r="A185" s="688"/>
      <c r="B185" s="336"/>
      <c r="C185" s="336"/>
      <c r="D185" s="164"/>
      <c r="E185" s="690"/>
      <c r="F185" s="705"/>
      <c r="G185" s="705"/>
    </row>
    <row r="186" spans="1:7" s="322" customFormat="1">
      <c r="A186" s="688"/>
      <c r="B186" s="701"/>
      <c r="C186" s="701"/>
      <c r="D186" s="164"/>
      <c r="E186" s="690"/>
      <c r="F186" s="705"/>
      <c r="G186" s="705"/>
    </row>
    <row r="187" spans="1:7" s="322" customFormat="1">
      <c r="A187" s="688"/>
      <c r="B187" s="701"/>
      <c r="C187" s="701"/>
      <c r="D187" s="164"/>
      <c r="E187" s="690"/>
      <c r="F187" s="705"/>
      <c r="G187" s="705"/>
    </row>
    <row r="188" spans="1:7" s="322" customFormat="1">
      <c r="A188" s="688"/>
      <c r="B188" s="701"/>
      <c r="C188" s="701"/>
      <c r="D188" s="164"/>
      <c r="E188" s="690"/>
      <c r="F188" s="705"/>
      <c r="G188" s="705"/>
    </row>
    <row r="189" spans="1:7" s="322" customFormat="1" ht="51.75" customHeight="1">
      <c r="A189" s="688"/>
      <c r="B189" s="707"/>
      <c r="C189" s="707"/>
      <c r="D189" s="164"/>
      <c r="E189" s="690"/>
      <c r="F189" s="705"/>
      <c r="G189" s="705"/>
    </row>
    <row r="190" spans="1:7" s="322" customFormat="1" ht="51.75" customHeight="1">
      <c r="A190" s="688"/>
      <c r="B190" s="707"/>
      <c r="C190" s="707"/>
      <c r="D190" s="164"/>
      <c r="E190" s="690"/>
      <c r="F190" s="705"/>
      <c r="G190" s="705"/>
    </row>
    <row r="191" spans="1:7" s="322" customFormat="1" ht="18.75" customHeight="1">
      <c r="A191" s="688"/>
      <c r="B191" s="707"/>
      <c r="C191" s="707"/>
      <c r="D191" s="164"/>
      <c r="E191" s="690"/>
      <c r="F191" s="705"/>
      <c r="G191" s="705"/>
    </row>
    <row r="192" spans="1:7" s="322" customFormat="1" ht="34.5" customHeight="1">
      <c r="A192" s="688"/>
      <c r="B192" s="707"/>
      <c r="C192" s="707"/>
      <c r="D192" s="164"/>
      <c r="E192" s="690"/>
      <c r="F192" s="705"/>
      <c r="G192" s="705"/>
    </row>
    <row r="193" spans="1:7" s="322" customFormat="1" ht="45" customHeight="1">
      <c r="A193" s="688"/>
      <c r="B193" s="707"/>
      <c r="C193" s="707"/>
      <c r="D193" s="164"/>
      <c r="E193" s="690"/>
      <c r="F193" s="705"/>
      <c r="G193" s="705"/>
    </row>
    <row r="194" spans="1:7" s="322" customFormat="1" ht="75.75" customHeight="1">
      <c r="A194" s="688"/>
      <c r="B194" s="707"/>
      <c r="C194" s="707"/>
      <c r="D194" s="164"/>
      <c r="E194" s="690"/>
      <c r="F194" s="705"/>
      <c r="G194" s="705"/>
    </row>
    <row r="195" spans="1:7" s="322" customFormat="1" ht="84" customHeight="1">
      <c r="A195" s="688"/>
      <c r="B195" s="707"/>
      <c r="C195" s="707"/>
      <c r="D195" s="164"/>
      <c r="E195" s="690"/>
      <c r="F195" s="705"/>
      <c r="G195" s="705"/>
    </row>
    <row r="196" spans="1:7" s="322" customFormat="1" ht="66.75" customHeight="1">
      <c r="A196" s="688"/>
      <c r="B196" s="707"/>
      <c r="C196" s="707"/>
      <c r="D196" s="164"/>
      <c r="E196" s="690"/>
      <c r="F196" s="705"/>
      <c r="G196" s="705"/>
    </row>
    <row r="197" spans="1:7" s="322" customFormat="1" ht="92.25" customHeight="1">
      <c r="A197" s="688"/>
      <c r="B197" s="707"/>
      <c r="C197" s="707"/>
      <c r="D197" s="164"/>
      <c r="E197" s="690"/>
      <c r="F197" s="705"/>
      <c r="G197" s="705"/>
    </row>
    <row r="198" spans="1:7" s="322" customFormat="1" ht="23.25" customHeight="1">
      <c r="A198" s="688"/>
      <c r="B198" s="707"/>
      <c r="C198" s="707"/>
      <c r="D198" s="164"/>
      <c r="E198" s="690"/>
      <c r="F198" s="705"/>
      <c r="G198" s="705"/>
    </row>
    <row r="199" spans="1:7" s="322" customFormat="1" ht="20.25" customHeight="1">
      <c r="A199" s="688"/>
      <c r="B199" s="707"/>
      <c r="C199" s="707"/>
      <c r="D199" s="164"/>
      <c r="E199" s="690"/>
      <c r="F199" s="705"/>
      <c r="G199" s="705"/>
    </row>
    <row r="200" spans="1:7" s="322" customFormat="1" ht="18" customHeight="1">
      <c r="A200" s="688"/>
      <c r="B200" s="707"/>
      <c r="C200" s="707"/>
      <c r="D200" s="164"/>
      <c r="E200" s="690"/>
      <c r="F200" s="705"/>
      <c r="G200" s="705"/>
    </row>
    <row r="201" spans="1:7" s="322" customFormat="1" ht="18.75" customHeight="1">
      <c r="A201" s="688"/>
      <c r="B201" s="707"/>
      <c r="C201" s="707"/>
      <c r="D201" s="164"/>
      <c r="E201" s="690"/>
      <c r="F201" s="705"/>
      <c r="G201" s="705"/>
    </row>
    <row r="202" spans="1:7" s="322" customFormat="1" ht="20.25" customHeight="1">
      <c r="A202" s="688"/>
      <c r="B202" s="707"/>
      <c r="C202" s="707"/>
      <c r="D202" s="164"/>
      <c r="E202" s="690"/>
      <c r="F202" s="705"/>
      <c r="G202" s="705"/>
    </row>
    <row r="203" spans="1:7" s="322" customFormat="1" ht="71.25" customHeight="1">
      <c r="A203" s="688"/>
      <c r="B203" s="707"/>
      <c r="C203" s="707"/>
      <c r="D203" s="164"/>
      <c r="E203" s="690"/>
      <c r="F203" s="705"/>
      <c r="G203" s="705"/>
    </row>
    <row r="204" spans="1:7" s="322" customFormat="1" ht="32.25" customHeight="1">
      <c r="A204" s="688"/>
      <c r="B204" s="701"/>
      <c r="C204" s="701"/>
      <c r="D204" s="164"/>
      <c r="E204" s="690"/>
      <c r="F204" s="705"/>
      <c r="G204" s="705"/>
    </row>
    <row r="205" spans="1:7" s="322" customFormat="1" ht="32.25" customHeight="1">
      <c r="A205" s="688"/>
      <c r="B205" s="701"/>
      <c r="C205" s="701"/>
      <c r="D205" s="164"/>
      <c r="E205" s="690"/>
      <c r="F205" s="705"/>
      <c r="G205" s="705"/>
    </row>
    <row r="206" spans="1:7" s="322" customFormat="1">
      <c r="A206" s="688"/>
      <c r="B206" s="701"/>
      <c r="C206" s="701"/>
      <c r="D206" s="164"/>
      <c r="E206" s="690"/>
      <c r="F206" s="705"/>
      <c r="G206" s="705"/>
    </row>
    <row r="207" spans="1:7" s="322" customFormat="1" ht="85.5" customHeight="1">
      <c r="A207" s="688"/>
      <c r="B207" s="701"/>
      <c r="C207" s="701"/>
      <c r="D207" s="164"/>
      <c r="E207" s="690"/>
      <c r="F207" s="705"/>
      <c r="G207" s="705"/>
    </row>
    <row r="208" spans="1:7" s="322" customFormat="1">
      <c r="A208" s="688"/>
      <c r="B208" s="701"/>
      <c r="C208" s="701"/>
      <c r="D208" s="164"/>
      <c r="E208" s="690"/>
      <c r="F208" s="705"/>
      <c r="G208" s="705"/>
    </row>
    <row r="209" spans="1:7" s="322" customFormat="1">
      <c r="A209" s="688"/>
      <c r="B209" s="701"/>
      <c r="C209" s="701"/>
      <c r="D209" s="164"/>
      <c r="E209" s="690"/>
      <c r="F209" s="705"/>
      <c r="G209" s="705"/>
    </row>
    <row r="210" spans="1:7" s="322" customFormat="1">
      <c r="A210" s="688"/>
      <c r="B210" s="701"/>
      <c r="C210" s="701"/>
      <c r="D210" s="164"/>
      <c r="E210" s="690"/>
      <c r="F210" s="705"/>
      <c r="G210" s="705"/>
    </row>
    <row r="211" spans="1:7" s="322" customFormat="1">
      <c r="A211" s="698"/>
      <c r="B211" s="711"/>
      <c r="C211" s="711"/>
      <c r="D211" s="164"/>
      <c r="E211" s="690"/>
      <c r="F211" s="705"/>
      <c r="G211" s="705"/>
    </row>
    <row r="212" spans="1:7" s="322" customFormat="1">
      <c r="A212" s="698"/>
      <c r="B212" s="711"/>
      <c r="C212" s="711"/>
      <c r="D212" s="164"/>
      <c r="E212" s="690"/>
      <c r="F212" s="705"/>
      <c r="G212" s="705"/>
    </row>
    <row r="213" spans="1:7">
      <c r="A213" s="688"/>
      <c r="B213" s="701"/>
      <c r="C213" s="701"/>
      <c r="D213" s="164"/>
      <c r="E213" s="690"/>
      <c r="F213" s="705"/>
      <c r="G213" s="705"/>
    </row>
    <row r="214" spans="1:7" s="353" customFormat="1" ht="218.25" customHeight="1">
      <c r="A214" s="688"/>
      <c r="B214" s="701"/>
      <c r="C214" s="701"/>
      <c r="D214" s="164"/>
      <c r="E214" s="690"/>
      <c r="F214" s="705"/>
      <c r="G214" s="705"/>
    </row>
    <row r="215" spans="1:7" s="353" customFormat="1" ht="408.4" customHeight="1">
      <c r="A215" s="688"/>
      <c r="B215" s="701"/>
      <c r="C215" s="701"/>
      <c r="D215" s="164"/>
      <c r="E215" s="690"/>
      <c r="F215" s="705"/>
      <c r="G215" s="705"/>
    </row>
    <row r="216" spans="1:7" s="353" customFormat="1" ht="292.14999999999998" customHeight="1">
      <c r="A216" s="688"/>
      <c r="B216" s="701"/>
      <c r="C216" s="701"/>
      <c r="D216" s="164"/>
      <c r="E216" s="690"/>
      <c r="F216" s="705"/>
      <c r="G216" s="705"/>
    </row>
    <row r="217" spans="1:7" s="353" customFormat="1">
      <c r="A217" s="688"/>
      <c r="B217" s="701"/>
      <c r="C217" s="701"/>
      <c r="D217" s="164"/>
      <c r="E217" s="690"/>
      <c r="F217" s="705"/>
      <c r="G217" s="705"/>
    </row>
    <row r="218" spans="1:7" s="353" customFormat="1">
      <c r="A218" s="688"/>
      <c r="B218" s="701"/>
      <c r="C218" s="701"/>
      <c r="D218" s="164"/>
      <c r="E218" s="690"/>
      <c r="F218" s="705"/>
      <c r="G218" s="705"/>
    </row>
    <row r="219" spans="1:7" s="353" customFormat="1">
      <c r="A219" s="688"/>
      <c r="B219" s="701"/>
      <c r="C219" s="701"/>
      <c r="D219" s="164"/>
      <c r="E219" s="690"/>
      <c r="F219" s="705"/>
      <c r="G219" s="705"/>
    </row>
    <row r="220" spans="1:7" s="353" customFormat="1" ht="39.4" customHeight="1">
      <c r="A220" s="688"/>
      <c r="B220" s="701"/>
      <c r="C220" s="701"/>
      <c r="D220" s="164"/>
      <c r="E220" s="690"/>
      <c r="F220" s="705"/>
      <c r="G220" s="705"/>
    </row>
    <row r="221" spans="1:7" s="353" customFormat="1" ht="41.65" customHeight="1">
      <c r="A221" s="688"/>
      <c r="B221" s="701"/>
      <c r="C221" s="701"/>
      <c r="D221" s="164"/>
      <c r="E221" s="690"/>
      <c r="F221" s="705"/>
      <c r="G221" s="705"/>
    </row>
    <row r="222" spans="1:7" s="353" customFormat="1" ht="41.65" customHeight="1">
      <c r="A222" s="688"/>
      <c r="B222" s="701"/>
      <c r="C222" s="701"/>
      <c r="D222" s="164"/>
      <c r="E222" s="690"/>
      <c r="F222" s="705"/>
      <c r="G222" s="705"/>
    </row>
    <row r="223" spans="1:7" s="353" customFormat="1" ht="101.65" customHeight="1">
      <c r="A223" s="688"/>
      <c r="B223" s="701"/>
      <c r="C223" s="701"/>
      <c r="D223" s="164"/>
      <c r="E223" s="690"/>
      <c r="F223" s="705"/>
      <c r="G223" s="705"/>
    </row>
    <row r="224" spans="1:7" s="353" customFormat="1" ht="250.9" customHeight="1">
      <c r="A224" s="688"/>
      <c r="B224" s="701"/>
      <c r="C224" s="701"/>
      <c r="D224" s="164"/>
      <c r="E224" s="690"/>
      <c r="F224" s="705"/>
      <c r="G224" s="705"/>
    </row>
    <row r="225" spans="1:7" s="353" customFormat="1">
      <c r="A225" s="688"/>
      <c r="B225" s="701"/>
      <c r="C225" s="701"/>
      <c r="D225" s="164"/>
      <c r="E225" s="690"/>
      <c r="F225" s="705"/>
      <c r="G225" s="705"/>
    </row>
    <row r="226" spans="1:7" s="353" customFormat="1" ht="133.9" customHeight="1">
      <c r="A226" s="688"/>
      <c r="B226" s="336"/>
      <c r="C226" s="336"/>
      <c r="D226" s="164"/>
      <c r="E226" s="690"/>
      <c r="F226" s="705"/>
      <c r="G226" s="705"/>
    </row>
    <row r="227" spans="1:7" s="353" customFormat="1" ht="133.9" customHeight="1">
      <c r="A227" s="688"/>
      <c r="B227" s="336"/>
      <c r="C227" s="336"/>
      <c r="D227" s="164"/>
      <c r="E227" s="690"/>
      <c r="F227" s="705"/>
      <c r="G227" s="705"/>
    </row>
    <row r="228" spans="1:7" s="353" customFormat="1" ht="234.75" customHeight="1">
      <c r="A228" s="688"/>
      <c r="B228" s="336"/>
      <c r="C228" s="336"/>
      <c r="D228" s="164"/>
      <c r="E228" s="690"/>
      <c r="F228" s="705"/>
      <c r="G228" s="705"/>
    </row>
    <row r="229" spans="1:7" s="353" customFormat="1" ht="35.25" customHeight="1">
      <c r="A229" s="688"/>
      <c r="B229" s="336"/>
      <c r="C229" s="336"/>
      <c r="D229" s="164"/>
      <c r="E229" s="690"/>
      <c r="F229" s="705"/>
      <c r="G229" s="705"/>
    </row>
    <row r="230" spans="1:7" s="353" customFormat="1" ht="33.75" customHeight="1">
      <c r="A230" s="688"/>
      <c r="B230" s="701"/>
      <c r="C230" s="701"/>
      <c r="D230" s="164"/>
      <c r="E230" s="690"/>
      <c r="F230" s="705"/>
      <c r="G230" s="705"/>
    </row>
    <row r="231" spans="1:7" s="353" customFormat="1">
      <c r="A231" s="688"/>
      <c r="B231" s="701"/>
      <c r="C231" s="701"/>
      <c r="D231" s="164"/>
      <c r="E231" s="690"/>
      <c r="F231" s="705"/>
      <c r="G231" s="705"/>
    </row>
    <row r="232" spans="1:7" s="353" customFormat="1">
      <c r="A232" s="688"/>
      <c r="B232" s="701"/>
      <c r="C232" s="701"/>
      <c r="D232" s="164"/>
      <c r="E232" s="690"/>
      <c r="F232" s="705"/>
      <c r="G232" s="705"/>
    </row>
    <row r="233" spans="1:7" s="353" customFormat="1">
      <c r="A233" s="688"/>
      <c r="B233" s="701"/>
      <c r="C233" s="701"/>
      <c r="D233" s="164"/>
      <c r="E233" s="690"/>
      <c r="F233" s="705"/>
      <c r="G233" s="705"/>
    </row>
    <row r="234" spans="1:7" s="353" customFormat="1">
      <c r="A234" s="688"/>
      <c r="B234" s="701"/>
      <c r="C234" s="701"/>
      <c r="D234" s="164"/>
      <c r="E234" s="690"/>
      <c r="F234" s="705"/>
      <c r="G234" s="705"/>
    </row>
    <row r="235" spans="1:7" s="353" customFormat="1">
      <c r="A235" s="688"/>
      <c r="B235" s="701"/>
      <c r="C235" s="701"/>
      <c r="D235" s="164"/>
      <c r="E235" s="690"/>
      <c r="F235" s="705"/>
      <c r="G235" s="705"/>
    </row>
    <row r="236" spans="1:7" s="353" customFormat="1">
      <c r="A236" s="688"/>
      <c r="B236" s="701"/>
      <c r="C236" s="701"/>
      <c r="D236" s="164"/>
      <c r="E236" s="690"/>
      <c r="F236" s="705"/>
      <c r="G236" s="705"/>
    </row>
    <row r="237" spans="1:7" s="353" customFormat="1" ht="397.9" customHeight="1">
      <c r="A237" s="688"/>
      <c r="B237" s="701"/>
      <c r="C237" s="701"/>
      <c r="D237" s="164"/>
      <c r="E237" s="690"/>
      <c r="F237" s="705"/>
      <c r="G237" s="705"/>
    </row>
    <row r="238" spans="1:7" s="353" customFormat="1" ht="408" customHeight="1">
      <c r="A238" s="688"/>
      <c r="B238" s="701"/>
      <c r="C238" s="701"/>
      <c r="D238" s="164"/>
      <c r="E238" s="690"/>
      <c r="F238" s="705"/>
      <c r="G238" s="705"/>
    </row>
    <row r="239" spans="1:7" s="353" customFormat="1">
      <c r="A239" s="688"/>
      <c r="B239" s="336"/>
      <c r="C239" s="336"/>
      <c r="D239" s="164"/>
      <c r="E239" s="690"/>
      <c r="F239" s="705"/>
      <c r="G239" s="705"/>
    </row>
    <row r="240" spans="1:7" s="353" customFormat="1">
      <c r="A240" s="688"/>
      <c r="B240" s="701"/>
      <c r="C240" s="701"/>
      <c r="D240" s="164"/>
      <c r="E240" s="690"/>
      <c r="F240" s="705"/>
      <c r="G240" s="705"/>
    </row>
    <row r="241" spans="1:7">
      <c r="A241" s="698"/>
      <c r="B241" s="711"/>
      <c r="C241" s="711"/>
      <c r="D241" s="164"/>
      <c r="E241" s="690"/>
      <c r="F241" s="705"/>
      <c r="G241" s="705"/>
    </row>
    <row r="242" spans="1:7">
      <c r="A242" s="698"/>
      <c r="B242" s="711"/>
      <c r="C242" s="711"/>
      <c r="D242" s="164"/>
      <c r="E242" s="690"/>
      <c r="F242" s="705"/>
      <c r="G242" s="705"/>
    </row>
    <row r="243" spans="1:7" s="322" customFormat="1" ht="14.25" customHeight="1">
      <c r="A243" s="688"/>
      <c r="B243" s="689"/>
      <c r="C243" s="689"/>
      <c r="D243" s="164"/>
      <c r="E243" s="690"/>
      <c r="F243" s="705"/>
      <c r="G243" s="705"/>
    </row>
    <row r="244" spans="1:7" ht="38.25" customHeight="1">
      <c r="A244" s="688"/>
      <c r="B244" s="302"/>
      <c r="C244" s="302"/>
      <c r="D244" s="164"/>
      <c r="E244" s="704"/>
      <c r="F244" s="705"/>
      <c r="G244" s="705"/>
    </row>
    <row r="245" spans="1:7">
      <c r="A245" s="688"/>
      <c r="B245" s="302"/>
      <c r="C245" s="302"/>
      <c r="D245" s="164"/>
      <c r="E245" s="690"/>
      <c r="F245" s="705"/>
      <c r="G245" s="705"/>
    </row>
    <row r="246" spans="1:7">
      <c r="A246" s="688"/>
      <c r="B246" s="302"/>
      <c r="C246" s="302"/>
      <c r="D246" s="164"/>
      <c r="E246" s="690"/>
      <c r="F246" s="705"/>
      <c r="G246" s="705"/>
    </row>
    <row r="247" spans="1:7">
      <c r="A247" s="688"/>
      <c r="B247" s="302"/>
      <c r="C247" s="302"/>
      <c r="D247" s="164"/>
      <c r="E247" s="690"/>
      <c r="F247" s="705"/>
      <c r="G247" s="705"/>
    </row>
    <row r="248" spans="1:7">
      <c r="A248" s="688"/>
      <c r="B248" s="302"/>
      <c r="C248" s="302"/>
      <c r="D248" s="164"/>
      <c r="E248" s="690"/>
      <c r="F248" s="705"/>
      <c r="G248" s="705"/>
    </row>
    <row r="249" spans="1:7">
      <c r="A249" s="688"/>
      <c r="B249" s="302"/>
      <c r="C249" s="302"/>
      <c r="D249" s="164"/>
      <c r="E249" s="690"/>
      <c r="F249" s="705"/>
      <c r="G249" s="705"/>
    </row>
    <row r="250" spans="1:7">
      <c r="A250" s="688"/>
      <c r="B250" s="302"/>
      <c r="C250" s="302"/>
      <c r="D250" s="164"/>
      <c r="E250" s="690"/>
      <c r="F250" s="705"/>
      <c r="G250" s="705"/>
    </row>
    <row r="251" spans="1:7">
      <c r="A251" s="688"/>
      <c r="B251" s="302"/>
      <c r="C251" s="302"/>
      <c r="D251" s="164"/>
      <c r="E251" s="690"/>
      <c r="F251" s="705"/>
      <c r="G251" s="705"/>
    </row>
    <row r="252" spans="1:7">
      <c r="A252" s="688"/>
      <c r="B252" s="302"/>
      <c r="C252" s="302"/>
      <c r="D252" s="164"/>
      <c r="E252" s="690"/>
      <c r="F252" s="705"/>
      <c r="G252" s="705"/>
    </row>
    <row r="253" spans="1:7">
      <c r="A253" s="688"/>
      <c r="B253" s="302"/>
      <c r="C253" s="302"/>
      <c r="D253" s="164"/>
      <c r="E253" s="690"/>
      <c r="F253" s="705"/>
      <c r="G253" s="705"/>
    </row>
    <row r="254" spans="1:7">
      <c r="A254" s="688"/>
      <c r="B254" s="302"/>
      <c r="C254" s="302"/>
      <c r="D254" s="164"/>
      <c r="E254" s="690"/>
      <c r="F254" s="705"/>
      <c r="G254" s="705"/>
    </row>
    <row r="255" spans="1:7">
      <c r="A255" s="688"/>
      <c r="B255" s="302"/>
      <c r="C255" s="302"/>
      <c r="D255" s="164"/>
      <c r="E255" s="690"/>
      <c r="F255" s="705"/>
      <c r="G255" s="705"/>
    </row>
    <row r="256" spans="1:7">
      <c r="A256" s="688"/>
      <c r="B256" s="302"/>
      <c r="C256" s="302"/>
      <c r="D256" s="164"/>
      <c r="E256" s="690"/>
      <c r="F256" s="705"/>
      <c r="G256" s="705"/>
    </row>
    <row r="257" spans="1:7">
      <c r="A257" s="688"/>
      <c r="B257" s="302"/>
      <c r="C257" s="302"/>
      <c r="D257" s="164"/>
      <c r="E257" s="690"/>
      <c r="F257" s="705"/>
      <c r="G257" s="705"/>
    </row>
    <row r="258" spans="1:7">
      <c r="A258" s="688"/>
      <c r="B258" s="302"/>
      <c r="C258" s="302"/>
      <c r="D258" s="164"/>
      <c r="E258" s="690"/>
      <c r="F258" s="705"/>
      <c r="G258" s="705"/>
    </row>
    <row r="259" spans="1:7">
      <c r="A259" s="688"/>
      <c r="B259" s="302"/>
      <c r="C259" s="302"/>
      <c r="D259" s="164"/>
      <c r="E259" s="690"/>
      <c r="F259" s="705"/>
      <c r="G259" s="705"/>
    </row>
    <row r="260" spans="1:7">
      <c r="A260" s="688"/>
      <c r="B260" s="302"/>
      <c r="C260" s="302"/>
      <c r="D260" s="164"/>
      <c r="E260" s="690"/>
      <c r="F260" s="705"/>
      <c r="G260" s="705"/>
    </row>
    <row r="261" spans="1:7">
      <c r="A261" s="688"/>
      <c r="B261" s="302"/>
      <c r="C261" s="302"/>
      <c r="D261" s="164"/>
      <c r="E261" s="690"/>
      <c r="F261" s="705"/>
      <c r="G261" s="705"/>
    </row>
    <row r="262" spans="1:7">
      <c r="A262" s="688"/>
      <c r="B262" s="302"/>
      <c r="C262" s="302"/>
      <c r="D262" s="164"/>
      <c r="E262" s="690"/>
      <c r="F262" s="705"/>
      <c r="G262" s="705"/>
    </row>
    <row r="263" spans="1:7">
      <c r="A263" s="688"/>
      <c r="B263" s="302"/>
      <c r="C263" s="302"/>
      <c r="D263" s="164"/>
      <c r="E263" s="690"/>
      <c r="F263" s="705"/>
      <c r="G263" s="705"/>
    </row>
    <row r="264" spans="1:7" ht="34.5" customHeight="1">
      <c r="A264" s="688"/>
      <c r="B264" s="302"/>
      <c r="C264" s="302"/>
      <c r="D264" s="164"/>
      <c r="E264" s="690"/>
      <c r="F264" s="705"/>
      <c r="G264" s="705"/>
    </row>
    <row r="265" spans="1:7" ht="33.75" customHeight="1">
      <c r="A265" s="688"/>
      <c r="B265" s="302"/>
      <c r="C265" s="302"/>
      <c r="D265" s="164"/>
      <c r="E265" s="690"/>
      <c r="F265" s="705"/>
      <c r="G265" s="705"/>
    </row>
    <row r="266" spans="1:7" ht="24" customHeight="1">
      <c r="A266" s="688"/>
      <c r="B266" s="302"/>
      <c r="C266" s="302"/>
      <c r="D266" s="164"/>
      <c r="E266" s="690"/>
      <c r="F266" s="705"/>
      <c r="G266" s="705"/>
    </row>
    <row r="267" spans="1:7">
      <c r="A267" s="688"/>
      <c r="B267" s="302"/>
      <c r="C267" s="302"/>
      <c r="D267" s="164"/>
      <c r="E267" s="690"/>
      <c r="F267" s="705"/>
      <c r="G267" s="705"/>
    </row>
    <row r="268" spans="1:7">
      <c r="A268" s="688"/>
      <c r="B268" s="302"/>
      <c r="C268" s="302"/>
      <c r="D268" s="164"/>
      <c r="E268" s="690"/>
      <c r="F268" s="705"/>
      <c r="G268" s="705"/>
    </row>
    <row r="269" spans="1:7">
      <c r="A269" s="688"/>
      <c r="B269" s="302"/>
      <c r="C269" s="302"/>
      <c r="D269" s="164"/>
      <c r="E269" s="690"/>
      <c r="F269" s="705"/>
      <c r="G269" s="705"/>
    </row>
    <row r="270" spans="1:7">
      <c r="A270" s="688"/>
      <c r="B270" s="302"/>
      <c r="C270" s="302"/>
      <c r="D270" s="164"/>
      <c r="E270" s="690"/>
      <c r="F270" s="705"/>
      <c r="G270" s="705"/>
    </row>
    <row r="271" spans="1:7">
      <c r="A271" s="688"/>
      <c r="B271" s="302"/>
      <c r="C271" s="302"/>
      <c r="D271" s="164"/>
      <c r="E271" s="690"/>
      <c r="F271" s="705"/>
      <c r="G271" s="705"/>
    </row>
    <row r="272" spans="1:7">
      <c r="A272" s="688"/>
      <c r="B272" s="302"/>
      <c r="C272" s="302"/>
      <c r="D272" s="164"/>
      <c r="E272" s="690"/>
      <c r="F272" s="705"/>
      <c r="G272" s="705"/>
    </row>
    <row r="274" spans="1:7">
      <c r="A274" s="688"/>
      <c r="B274" s="689"/>
      <c r="C274" s="689"/>
      <c r="D274" s="164"/>
      <c r="E274" s="690"/>
      <c r="F274" s="705"/>
      <c r="G274" s="705"/>
    </row>
    <row r="275" spans="1:7" s="700" customFormat="1">
      <c r="A275" s="708"/>
      <c r="B275" s="697"/>
      <c r="C275" s="697"/>
      <c r="D275" s="158"/>
      <c r="E275" s="699"/>
      <c r="F275" s="709"/>
      <c r="G275" s="709"/>
    </row>
    <row r="276" spans="1:7" s="700" customFormat="1">
      <c r="A276" s="708"/>
      <c r="B276" s="697"/>
      <c r="C276" s="697"/>
      <c r="D276" s="158"/>
      <c r="E276" s="699"/>
      <c r="F276" s="709"/>
      <c r="G276" s="709"/>
    </row>
    <row r="277" spans="1:7" s="700" customFormat="1">
      <c r="A277" s="708"/>
      <c r="B277" s="697"/>
      <c r="C277" s="697"/>
      <c r="D277" s="158"/>
      <c r="E277" s="699"/>
      <c r="F277" s="709"/>
      <c r="G277" s="709"/>
    </row>
    <row r="278" spans="1:7" s="322" customFormat="1" ht="75.75" customHeight="1">
      <c r="A278" s="688"/>
      <c r="B278" s="707"/>
      <c r="C278" s="707"/>
      <c r="D278" s="164"/>
      <c r="E278" s="690"/>
      <c r="F278" s="705"/>
      <c r="G278" s="705"/>
    </row>
    <row r="279" spans="1:7" s="322" customFormat="1" ht="84" customHeight="1">
      <c r="A279" s="688"/>
      <c r="B279" s="707"/>
      <c r="C279" s="707"/>
      <c r="D279" s="164"/>
      <c r="E279" s="690"/>
      <c r="F279" s="705"/>
      <c r="G279" s="705"/>
    </row>
    <row r="280" spans="1:7" s="322" customFormat="1" ht="66.75" customHeight="1">
      <c r="A280" s="688"/>
      <c r="B280" s="707"/>
      <c r="C280" s="707"/>
      <c r="D280" s="164"/>
      <c r="E280" s="690"/>
      <c r="F280" s="705"/>
      <c r="G280" s="705"/>
    </row>
    <row r="281" spans="1:7" s="322" customFormat="1" ht="92.25" customHeight="1">
      <c r="A281" s="688"/>
      <c r="B281" s="707"/>
      <c r="C281" s="707"/>
      <c r="D281" s="164"/>
      <c r="E281" s="690"/>
      <c r="F281" s="705"/>
      <c r="G281" s="705"/>
    </row>
    <row r="282" spans="1:7" s="322" customFormat="1" ht="23.25" customHeight="1">
      <c r="A282" s="688"/>
      <c r="B282" s="707"/>
      <c r="C282" s="707"/>
      <c r="D282" s="164"/>
      <c r="E282" s="690"/>
      <c r="F282" s="705"/>
      <c r="G282" s="705"/>
    </row>
    <row r="283" spans="1:7" s="322" customFormat="1" ht="20.25" customHeight="1">
      <c r="A283" s="688"/>
      <c r="B283" s="707"/>
      <c r="C283" s="707"/>
      <c r="D283" s="164"/>
      <c r="E283" s="690"/>
      <c r="F283" s="705"/>
      <c r="G283" s="705"/>
    </row>
    <row r="284" spans="1:7" s="322" customFormat="1" ht="18" customHeight="1">
      <c r="A284" s="688"/>
      <c r="B284" s="707"/>
      <c r="C284" s="707"/>
      <c r="D284" s="164"/>
      <c r="E284" s="690"/>
      <c r="F284" s="705"/>
      <c r="G284" s="705"/>
    </row>
    <row r="285" spans="1:7" s="322" customFormat="1" ht="18.75" customHeight="1">
      <c r="A285" s="688"/>
      <c r="B285" s="707"/>
      <c r="C285" s="707"/>
      <c r="D285" s="164"/>
      <c r="E285" s="690"/>
      <c r="F285" s="705"/>
      <c r="G285" s="705"/>
    </row>
    <row r="286" spans="1:7" s="322" customFormat="1" ht="20.25" customHeight="1">
      <c r="A286" s="688"/>
      <c r="B286" s="707"/>
      <c r="C286" s="707"/>
      <c r="D286" s="164"/>
      <c r="E286" s="690"/>
      <c r="F286" s="705"/>
      <c r="G286" s="705"/>
    </row>
    <row r="287" spans="1:7" s="322" customFormat="1" ht="71.25" customHeight="1">
      <c r="A287" s="688"/>
      <c r="B287" s="707"/>
      <c r="C287" s="707"/>
      <c r="D287" s="164"/>
      <c r="E287" s="690"/>
      <c r="F287" s="705"/>
      <c r="G287" s="705"/>
    </row>
    <row r="288" spans="1:7" s="322" customFormat="1" ht="45" customHeight="1">
      <c r="A288" s="688"/>
      <c r="B288" s="707"/>
      <c r="C288" s="707"/>
      <c r="D288" s="164"/>
      <c r="E288" s="690"/>
      <c r="F288" s="705"/>
      <c r="G288" s="705"/>
    </row>
    <row r="289" spans="1:7" s="322" customFormat="1" ht="32.25" customHeight="1">
      <c r="A289" s="688"/>
      <c r="B289" s="701"/>
      <c r="C289" s="701"/>
      <c r="D289" s="164"/>
      <c r="E289" s="690"/>
      <c r="F289" s="705"/>
      <c r="G289" s="705"/>
    </row>
    <row r="290" spans="1:7" s="322" customFormat="1">
      <c r="A290" s="688"/>
      <c r="B290" s="701"/>
      <c r="C290" s="701"/>
      <c r="D290" s="164"/>
      <c r="E290" s="690"/>
      <c r="F290" s="705"/>
      <c r="G290" s="705"/>
    </row>
    <row r="292" spans="1:7">
      <c r="A292" s="688"/>
      <c r="B292" s="689"/>
      <c r="C292" s="689"/>
      <c r="D292" s="164"/>
      <c r="E292" s="690"/>
      <c r="F292" s="705"/>
      <c r="G292" s="705"/>
    </row>
  </sheetData>
  <sheetProtection formatRows="0"/>
  <mergeCells count="9">
    <mergeCell ref="B26:D26"/>
    <mergeCell ref="B27:D27"/>
    <mergeCell ref="B28:D28"/>
    <mergeCell ref="B20:D20"/>
    <mergeCell ref="B21:D21"/>
    <mergeCell ref="B22:D22"/>
    <mergeCell ref="B23:D23"/>
    <mergeCell ref="B24:D24"/>
    <mergeCell ref="B25:D25"/>
  </mergeCells>
  <pageMargins left="0.7" right="0.7" top="0.75" bottom="0.75" header="0.3" footer="0.3"/>
  <pageSetup paperSize="9" scale="63" fitToHeight="0" orientation="portrait"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367"/>
  <sheetViews>
    <sheetView view="pageBreakPreview" topLeftCell="A106" zoomScaleNormal="100" zoomScaleSheetLayoutView="100" workbookViewId="0"/>
  </sheetViews>
  <sheetFormatPr defaultColWidth="9.140625" defaultRowHeight="12.75"/>
  <cols>
    <col min="1" max="1" width="12.7109375" style="1036" customWidth="1"/>
    <col min="2" max="2" width="70.7109375" style="1037" customWidth="1"/>
    <col min="3" max="3" width="11.28515625" style="1037" customWidth="1"/>
    <col min="4" max="4" width="7" style="1038" customWidth="1"/>
    <col min="5" max="5" width="10.140625" style="945" customWidth="1"/>
    <col min="6" max="6" width="12.28515625" style="946" customWidth="1"/>
    <col min="7" max="7" width="16.140625" style="946" customWidth="1"/>
    <col min="8" max="8" width="12.28515625" style="986" customWidth="1"/>
    <col min="9" max="16384" width="9.140625" style="986"/>
  </cols>
  <sheetData>
    <row r="1" spans="1:8">
      <c r="A1" s="781" t="s">
        <v>8</v>
      </c>
      <c r="B1" s="782" t="s">
        <v>9</v>
      </c>
      <c r="C1" s="782"/>
      <c r="D1" s="783"/>
      <c r="E1" s="984"/>
      <c r="F1" s="985"/>
      <c r="G1" s="985"/>
      <c r="H1" s="786"/>
    </row>
    <row r="2" spans="1:8">
      <c r="A2" s="788" t="s">
        <v>130</v>
      </c>
      <c r="B2" s="359" t="str">
        <f>'NASLOVNA STRAN'!$C$30</f>
        <v>Gradnja stanovanjske soseske Dečkovo naselje - DN 10</v>
      </c>
      <c r="C2" s="782"/>
      <c r="D2" s="783"/>
      <c r="E2" s="984"/>
      <c r="F2" s="985"/>
      <c r="G2" s="985"/>
      <c r="H2" s="786"/>
    </row>
    <row r="3" spans="1:8">
      <c r="A3" s="781" t="s">
        <v>131</v>
      </c>
      <c r="B3" s="442">
        <f>'NASLOVNA STRAN'!$C$13</f>
        <v>0</v>
      </c>
      <c r="C3" s="782"/>
      <c r="D3" s="783"/>
      <c r="E3" s="984"/>
      <c r="F3" s="985"/>
      <c r="G3" s="985"/>
      <c r="H3" s="786"/>
    </row>
    <row r="4" spans="1:8">
      <c r="A4" s="781"/>
      <c r="B4" s="782"/>
      <c r="C4" s="782"/>
      <c r="D4" s="783"/>
      <c r="E4" s="984"/>
      <c r="F4" s="985"/>
      <c r="G4" s="985"/>
      <c r="H4" s="786"/>
    </row>
    <row r="5" spans="1:8">
      <c r="A5" s="789" t="s">
        <v>122</v>
      </c>
      <c r="B5" s="790" t="s">
        <v>3446</v>
      </c>
      <c r="C5" s="790"/>
      <c r="D5" s="791"/>
      <c r="E5" s="987"/>
      <c r="F5" s="988"/>
      <c r="G5" s="988"/>
      <c r="H5" s="786"/>
    </row>
    <row r="6" spans="1:8">
      <c r="A6" s="781"/>
      <c r="B6" s="782"/>
      <c r="C6" s="782"/>
      <c r="D6" s="783"/>
      <c r="E6" s="989"/>
      <c r="F6" s="990"/>
      <c r="G6" s="990"/>
      <c r="H6" s="786"/>
    </row>
    <row r="7" spans="1:8">
      <c r="A7" s="789" t="s">
        <v>123</v>
      </c>
      <c r="B7" s="790" t="s">
        <v>3459</v>
      </c>
      <c r="C7" s="790"/>
      <c r="D7" s="791"/>
      <c r="E7" s="987"/>
      <c r="F7" s="988"/>
      <c r="G7" s="988"/>
      <c r="H7" s="786"/>
    </row>
    <row r="8" spans="1:8">
      <c r="A8" s="781"/>
      <c r="B8" s="782"/>
      <c r="C8" s="782"/>
      <c r="D8" s="783"/>
      <c r="E8" s="984"/>
      <c r="F8" s="985"/>
      <c r="G8" s="985"/>
    </row>
    <row r="9" spans="1:8">
      <c r="A9" s="781"/>
      <c r="B9" s="782"/>
      <c r="C9" s="782"/>
      <c r="D9" s="783"/>
      <c r="E9" s="984"/>
      <c r="F9" s="985"/>
      <c r="G9" s="985"/>
    </row>
    <row r="10" spans="1:8" s="993" customFormat="1" ht="38.25">
      <c r="A10" s="797" t="s">
        <v>132</v>
      </c>
      <c r="B10" s="798" t="s">
        <v>133</v>
      </c>
      <c r="C10" s="799" t="s">
        <v>134</v>
      </c>
      <c r="D10" s="800" t="s">
        <v>140</v>
      </c>
      <c r="E10" s="991" t="s">
        <v>136</v>
      </c>
      <c r="F10" s="992" t="s">
        <v>237</v>
      </c>
      <c r="G10" s="992" t="s">
        <v>238</v>
      </c>
      <c r="H10" s="796"/>
    </row>
    <row r="11" spans="1:8" s="993" customFormat="1">
      <c r="A11" s="782"/>
      <c r="B11" s="782"/>
      <c r="C11" s="782"/>
      <c r="D11" s="783"/>
      <c r="E11" s="994"/>
      <c r="F11" s="995"/>
      <c r="G11" s="995"/>
      <c r="H11" s="796"/>
    </row>
    <row r="12" spans="1:8" s="993" customFormat="1">
      <c r="A12" s="805" t="s">
        <v>4244</v>
      </c>
      <c r="B12" s="806" t="s">
        <v>4243</v>
      </c>
      <c r="C12" s="806"/>
      <c r="D12" s="807"/>
      <c r="E12" s="996"/>
      <c r="F12" s="997"/>
      <c r="G12" s="997"/>
      <c r="H12" s="796"/>
    </row>
    <row r="13" spans="1:8" s="993" customFormat="1">
      <c r="A13" s="810"/>
      <c r="B13" s="811"/>
      <c r="C13" s="811"/>
      <c r="D13" s="812"/>
      <c r="E13" s="998"/>
      <c r="F13" s="999"/>
      <c r="G13" s="999"/>
      <c r="H13" s="796"/>
    </row>
    <row r="14" spans="1:8" s="993" customFormat="1" ht="13.5" thickBot="1">
      <c r="A14" s="1000"/>
      <c r="B14" s="817" t="s">
        <v>3460</v>
      </c>
      <c r="C14" s="817"/>
      <c r="D14" s="818"/>
      <c r="E14" s="1001"/>
      <c r="F14" s="1002"/>
      <c r="G14" s="1003"/>
      <c r="H14" s="796"/>
    </row>
    <row r="15" spans="1:8" s="993" customFormat="1">
      <c r="A15" s="822"/>
      <c r="B15" s="3126" t="s">
        <v>3461</v>
      </c>
      <c r="C15" s="3126"/>
      <c r="D15" s="796"/>
      <c r="E15" s="939"/>
      <c r="F15" s="1004"/>
      <c r="G15" s="1004"/>
      <c r="H15" s="796"/>
    </row>
    <row r="16" spans="1:8" s="993" customFormat="1">
      <c r="A16" s="822"/>
      <c r="B16" s="825"/>
      <c r="C16" s="826"/>
      <c r="D16" s="796"/>
      <c r="E16" s="939"/>
      <c r="F16" s="1004"/>
      <c r="G16" s="1004"/>
      <c r="H16" s="796"/>
    </row>
    <row r="17" spans="1:8" s="993" customFormat="1">
      <c r="A17" s="822"/>
      <c r="B17" s="827" t="s">
        <v>2299</v>
      </c>
      <c r="C17" s="828"/>
      <c r="D17" s="796"/>
      <c r="E17" s="939"/>
      <c r="F17" s="1004"/>
      <c r="G17" s="1004"/>
      <c r="H17" s="796"/>
    </row>
    <row r="18" spans="1:8" s="993" customFormat="1" ht="141" customHeight="1">
      <c r="A18" s="822"/>
      <c r="B18" s="3126" t="s">
        <v>4249</v>
      </c>
      <c r="C18" s="3126"/>
      <c r="D18" s="796"/>
      <c r="E18" s="939"/>
      <c r="F18" s="1004"/>
      <c r="G18" s="1004"/>
      <c r="H18" s="796"/>
    </row>
    <row r="19" spans="1:8" s="993" customFormat="1">
      <c r="A19" s="1005"/>
      <c r="B19" s="1006"/>
      <c r="C19" s="1006"/>
      <c r="E19" s="1007"/>
      <c r="F19" s="1004"/>
      <c r="G19" s="1004"/>
      <c r="H19" s="796"/>
    </row>
    <row r="20" spans="1:8" s="993" customFormat="1">
      <c r="A20" s="1005"/>
      <c r="B20" s="1006"/>
      <c r="C20" s="1006"/>
      <c r="E20" s="1007"/>
      <c r="F20" s="1004"/>
      <c r="G20" s="1004"/>
      <c r="H20" s="796"/>
    </row>
    <row r="21" spans="1:8" s="949" customFormat="1" ht="25.5">
      <c r="A21" s="1008" t="s">
        <v>4250</v>
      </c>
      <c r="B21" s="743" t="s">
        <v>3464</v>
      </c>
      <c r="C21" s="833"/>
      <c r="D21" s="1009" t="s">
        <v>369</v>
      </c>
      <c r="E21" s="1010">
        <v>21</v>
      </c>
      <c r="F21" s="2541"/>
      <c r="G21" s="938">
        <f t="shared" ref="G21" si="0">E21*F21</f>
        <v>0</v>
      </c>
      <c r="H21" s="795"/>
    </row>
    <row r="22" spans="1:8" s="949" customFormat="1" ht="51">
      <c r="A22" s="844"/>
      <c r="B22" s="701" t="s">
        <v>3465</v>
      </c>
      <c r="C22" s="833"/>
      <c r="E22" s="908"/>
      <c r="F22" s="2542"/>
      <c r="G22" s="934"/>
      <c r="H22" s="795"/>
    </row>
    <row r="23" spans="1:8" s="949" customFormat="1" ht="25.5">
      <c r="A23" s="844"/>
      <c r="B23" s="701" t="s">
        <v>3466</v>
      </c>
      <c r="C23" s="833"/>
      <c r="E23" s="908"/>
      <c r="F23" s="2542"/>
      <c r="G23" s="934"/>
      <c r="H23" s="795"/>
    </row>
    <row r="24" spans="1:8" s="949" customFormat="1" ht="25.5">
      <c r="A24" s="844"/>
      <c r="B24" s="336" t="s">
        <v>3467</v>
      </c>
      <c r="C24" s="858"/>
      <c r="E24" s="908"/>
      <c r="F24" s="2542"/>
      <c r="G24" s="934"/>
      <c r="H24" s="795"/>
    </row>
    <row r="25" spans="1:8" s="949" customFormat="1" ht="25.5">
      <c r="A25" s="844"/>
      <c r="B25" s="701" t="s">
        <v>3468</v>
      </c>
      <c r="C25" s="833"/>
      <c r="E25" s="908"/>
      <c r="F25" s="2542"/>
      <c r="G25" s="934"/>
      <c r="H25" s="795"/>
    </row>
    <row r="26" spans="1:8" s="949" customFormat="1" ht="25.5">
      <c r="A26" s="844"/>
      <c r="B26" s="701" t="s">
        <v>3469</v>
      </c>
      <c r="C26" s="833"/>
      <c r="E26" s="908"/>
      <c r="F26" s="2542"/>
      <c r="G26" s="934"/>
      <c r="H26" s="795"/>
    </row>
    <row r="27" spans="1:8" s="949" customFormat="1" ht="25.5">
      <c r="A27" s="844"/>
      <c r="B27" s="701" t="s">
        <v>3470</v>
      </c>
      <c r="C27" s="833"/>
      <c r="E27" s="1011"/>
      <c r="F27" s="2542"/>
      <c r="G27" s="1012"/>
      <c r="H27" s="795"/>
    </row>
    <row r="28" spans="1:8" s="949" customFormat="1">
      <c r="A28" s="844"/>
      <c r="B28" s="701"/>
      <c r="C28" s="833"/>
      <c r="E28" s="1011"/>
      <c r="F28" s="2542"/>
      <c r="G28" s="1012"/>
      <c r="H28" s="795"/>
    </row>
    <row r="29" spans="1:8" s="949" customFormat="1" ht="25.5">
      <c r="A29" s="1008" t="s">
        <v>4251</v>
      </c>
      <c r="B29" s="837" t="s">
        <v>3472</v>
      </c>
      <c r="C29" s="833"/>
      <c r="D29" s="1013" t="s">
        <v>369</v>
      </c>
      <c r="E29" s="1010">
        <v>14</v>
      </c>
      <c r="F29" s="2541"/>
      <c r="G29" s="938">
        <f t="shared" ref="G29" si="1">E29*F29</f>
        <v>0</v>
      </c>
      <c r="H29" s="795"/>
    </row>
    <row r="30" spans="1:8" s="949" customFormat="1" ht="51">
      <c r="A30" s="844"/>
      <c r="B30" s="833" t="s">
        <v>3970</v>
      </c>
      <c r="C30" s="833"/>
      <c r="E30" s="908"/>
      <c r="F30" s="2542"/>
      <c r="G30" s="934"/>
      <c r="H30" s="795"/>
    </row>
    <row r="31" spans="1:8" s="949" customFormat="1" ht="25.5">
      <c r="A31" s="844"/>
      <c r="B31" s="833" t="s">
        <v>3466</v>
      </c>
      <c r="C31" s="833"/>
      <c r="E31" s="908"/>
      <c r="F31" s="2542"/>
      <c r="G31" s="934"/>
      <c r="H31" s="795"/>
    </row>
    <row r="32" spans="1:8" s="949" customFormat="1" ht="25.5">
      <c r="A32" s="844"/>
      <c r="B32" s="858" t="s">
        <v>3467</v>
      </c>
      <c r="C32" s="858"/>
      <c r="E32" s="908"/>
      <c r="F32" s="2542"/>
      <c r="G32" s="934"/>
      <c r="H32" s="795"/>
    </row>
    <row r="33" spans="1:8" s="949" customFormat="1" ht="25.5">
      <c r="A33" s="844"/>
      <c r="B33" s="833" t="s">
        <v>3468</v>
      </c>
      <c r="C33" s="833"/>
      <c r="E33" s="908"/>
      <c r="F33" s="2542"/>
      <c r="G33" s="934"/>
      <c r="H33" s="795"/>
    </row>
    <row r="34" spans="1:8" s="949" customFormat="1" ht="25.5">
      <c r="A34" s="844"/>
      <c r="B34" s="833" t="s">
        <v>3469</v>
      </c>
      <c r="C34" s="833"/>
      <c r="E34" s="908"/>
      <c r="F34" s="2542"/>
      <c r="G34" s="934"/>
      <c r="H34" s="795"/>
    </row>
    <row r="35" spans="1:8" s="949" customFormat="1" ht="25.5">
      <c r="A35" s="844"/>
      <c r="B35" s="833" t="s">
        <v>3470</v>
      </c>
      <c r="C35" s="833"/>
      <c r="E35" s="1011"/>
      <c r="F35" s="2542"/>
      <c r="G35" s="1012"/>
      <c r="H35" s="795"/>
    </row>
    <row r="36" spans="1:8" s="949" customFormat="1">
      <c r="A36" s="844"/>
      <c r="B36" s="1014"/>
      <c r="C36" s="1014"/>
      <c r="E36" s="1011"/>
      <c r="F36" s="2542"/>
      <c r="G36" s="1012"/>
      <c r="H36" s="795"/>
    </row>
    <row r="37" spans="1:8" s="949" customFormat="1" ht="25.5">
      <c r="A37" s="742" t="s">
        <v>4252</v>
      </c>
      <c r="B37" s="743" t="s">
        <v>3474</v>
      </c>
      <c r="C37" s="833"/>
      <c r="D37" s="1015" t="s">
        <v>369</v>
      </c>
      <c r="E37" s="910">
        <v>20</v>
      </c>
      <c r="F37" s="2541"/>
      <c r="G37" s="938">
        <f t="shared" ref="G37" si="2">E37*F37</f>
        <v>0</v>
      </c>
      <c r="H37" s="795"/>
    </row>
    <row r="38" spans="1:8" s="949" customFormat="1" ht="63.75">
      <c r="A38" s="844"/>
      <c r="B38" s="752" t="s">
        <v>3475</v>
      </c>
      <c r="C38" s="1016"/>
      <c r="E38" s="1011"/>
      <c r="F38" s="2542"/>
      <c r="G38" s="1012"/>
      <c r="H38" s="795"/>
    </row>
    <row r="39" spans="1:8" s="949" customFormat="1" ht="76.5">
      <c r="A39" s="844"/>
      <c r="B39" s="752" t="s">
        <v>3476</v>
      </c>
      <c r="C39" s="1016"/>
      <c r="E39" s="1011"/>
      <c r="F39" s="2542"/>
      <c r="G39" s="1012"/>
      <c r="H39" s="795"/>
    </row>
    <row r="40" spans="1:8" s="949" customFormat="1">
      <c r="A40" s="844"/>
      <c r="B40" s="1014"/>
      <c r="C40" s="1014"/>
      <c r="E40" s="1011"/>
      <c r="F40" s="2542"/>
      <c r="G40" s="1012"/>
      <c r="H40" s="795"/>
    </row>
    <row r="41" spans="1:8" s="949" customFormat="1" ht="25.5">
      <c r="A41" s="742" t="s">
        <v>4253</v>
      </c>
      <c r="B41" s="743" t="s">
        <v>3478</v>
      </c>
      <c r="C41" s="833"/>
      <c r="D41" s="1017" t="s">
        <v>369</v>
      </c>
      <c r="E41" s="1010">
        <v>20</v>
      </c>
      <c r="F41" s="2541"/>
      <c r="G41" s="938">
        <f t="shared" ref="G41" si="3">E41*F41</f>
        <v>0</v>
      </c>
      <c r="H41" s="795"/>
    </row>
    <row r="42" spans="1:8" s="949" customFormat="1" ht="38.25">
      <c r="A42" s="844"/>
      <c r="B42" s="701" t="s">
        <v>3479</v>
      </c>
      <c r="C42" s="833"/>
      <c r="E42" s="1011"/>
      <c r="F42" s="2542"/>
      <c r="G42" s="1012"/>
      <c r="H42" s="795"/>
    </row>
    <row r="43" spans="1:8" s="949" customFormat="1" ht="51">
      <c r="A43" s="844"/>
      <c r="B43" s="701" t="s">
        <v>3480</v>
      </c>
      <c r="C43" s="833"/>
      <c r="E43" s="1011"/>
      <c r="F43" s="2542"/>
      <c r="G43" s="1012"/>
      <c r="H43" s="795"/>
    </row>
    <row r="44" spans="1:8" s="949" customFormat="1" ht="27">
      <c r="A44" s="844"/>
      <c r="B44" s="701" t="s">
        <v>3481</v>
      </c>
      <c r="C44" s="833"/>
      <c r="E44" s="1011"/>
      <c r="F44" s="2542"/>
      <c r="G44" s="1012"/>
      <c r="H44" s="795"/>
    </row>
    <row r="45" spans="1:8" s="949" customFormat="1" ht="76.5">
      <c r="A45" s="844"/>
      <c r="B45" s="701" t="s">
        <v>8104</v>
      </c>
      <c r="C45" s="833"/>
      <c r="E45" s="1011"/>
      <c r="F45" s="2542"/>
      <c r="G45" s="1012"/>
      <c r="H45" s="795"/>
    </row>
    <row r="46" spans="1:8" s="949" customFormat="1" ht="114" customHeight="1">
      <c r="A46" s="844"/>
      <c r="B46" s="833"/>
      <c r="C46" s="833"/>
      <c r="E46" s="1011"/>
      <c r="F46" s="2542"/>
      <c r="G46" s="1012"/>
      <c r="H46" s="795"/>
    </row>
    <row r="47" spans="1:8" s="949" customFormat="1">
      <c r="A47" s="844"/>
      <c r="B47" s="1018"/>
      <c r="C47" s="1018"/>
      <c r="E47" s="1011"/>
      <c r="F47" s="2542"/>
      <c r="G47" s="1012"/>
      <c r="H47" s="795"/>
    </row>
    <row r="48" spans="1:8" s="949" customFormat="1">
      <c r="A48" s="742" t="s">
        <v>4254</v>
      </c>
      <c r="B48" s="755" t="s">
        <v>3483</v>
      </c>
      <c r="C48" s="1016"/>
      <c r="D48" s="949" t="s">
        <v>369</v>
      </c>
      <c r="E48" s="1011">
        <v>20</v>
      </c>
      <c r="F48" s="2543"/>
      <c r="G48" s="1012">
        <f t="shared" ref="G48" si="4">E48*F48</f>
        <v>0</v>
      </c>
      <c r="H48" s="795"/>
    </row>
    <row r="49" spans="1:8" s="949" customFormat="1" ht="57" customHeight="1">
      <c r="A49" s="844"/>
      <c r="B49" s="701" t="s">
        <v>3484</v>
      </c>
      <c r="C49" s="833"/>
      <c r="E49" s="1011"/>
      <c r="F49" s="2542"/>
      <c r="G49" s="1012"/>
      <c r="H49" s="795"/>
    </row>
    <row r="50" spans="1:8" s="949" customFormat="1" ht="65.45" customHeight="1">
      <c r="A50" s="844"/>
      <c r="B50" s="701" t="s">
        <v>3485</v>
      </c>
      <c r="C50" s="833"/>
      <c r="E50" s="1011"/>
      <c r="F50" s="2542"/>
      <c r="G50" s="1012"/>
      <c r="H50" s="795"/>
    </row>
    <row r="51" spans="1:8" s="949" customFormat="1">
      <c r="A51" s="844"/>
      <c r="B51" s="1014"/>
      <c r="C51" s="1014"/>
      <c r="E51" s="1011"/>
      <c r="F51" s="2542"/>
      <c r="G51" s="1012"/>
      <c r="H51" s="795"/>
    </row>
    <row r="52" spans="1:8" s="949" customFormat="1" ht="25.5">
      <c r="A52" s="742" t="s">
        <v>4255</v>
      </c>
      <c r="B52" s="1016" t="s">
        <v>3487</v>
      </c>
      <c r="C52" s="1016"/>
      <c r="D52" s="949" t="s">
        <v>369</v>
      </c>
      <c r="E52" s="1011">
        <v>20</v>
      </c>
      <c r="F52" s="2543"/>
      <c r="G52" s="1012">
        <f t="shared" ref="G52" si="5">E52*F52</f>
        <v>0</v>
      </c>
      <c r="H52" s="795"/>
    </row>
    <row r="53" spans="1:8" s="949" customFormat="1">
      <c r="A53" s="844"/>
      <c r="B53" s="833" t="s">
        <v>3488</v>
      </c>
      <c r="C53" s="833"/>
      <c r="E53" s="1011"/>
      <c r="F53" s="2542"/>
      <c r="G53" s="1012"/>
      <c r="H53" s="795"/>
    </row>
    <row r="54" spans="1:8" s="949" customFormat="1">
      <c r="A54" s="844"/>
      <c r="B54" s="1016" t="s">
        <v>3489</v>
      </c>
      <c r="C54" s="1016"/>
      <c r="E54" s="1011"/>
      <c r="F54" s="2542"/>
      <c r="G54" s="1012"/>
      <c r="H54" s="795"/>
    </row>
    <row r="55" spans="1:8" s="949" customFormat="1">
      <c r="A55" s="844"/>
      <c r="B55" s="1016"/>
      <c r="C55" s="1016"/>
      <c r="E55" s="1011"/>
      <c r="F55" s="2542"/>
      <c r="G55" s="1012"/>
      <c r="H55" s="795"/>
    </row>
    <row r="56" spans="1:8" s="949" customFormat="1" ht="25.5">
      <c r="A56" s="742" t="s">
        <v>4256</v>
      </c>
      <c r="B56" s="1016" t="s">
        <v>3491</v>
      </c>
      <c r="C56" s="1016"/>
      <c r="D56" s="1017" t="s">
        <v>369</v>
      </c>
      <c r="E56" s="1019">
        <v>20</v>
      </c>
      <c r="F56" s="2541"/>
      <c r="G56" s="938">
        <f t="shared" ref="G56" si="6">E56*F56</f>
        <v>0</v>
      </c>
      <c r="H56" s="795"/>
    </row>
    <row r="57" spans="1:8" s="949" customFormat="1">
      <c r="A57" s="844"/>
      <c r="B57" s="833" t="s">
        <v>3492</v>
      </c>
      <c r="C57" s="833"/>
      <c r="E57" s="1011"/>
      <c r="F57" s="2542"/>
      <c r="G57" s="1012"/>
      <c r="H57" s="795"/>
    </row>
    <row r="58" spans="1:8" s="949" customFormat="1">
      <c r="A58" s="844"/>
      <c r="B58" s="1016" t="s">
        <v>3489</v>
      </c>
      <c r="C58" s="1016"/>
      <c r="E58" s="1011"/>
      <c r="F58" s="2542"/>
      <c r="G58" s="1012"/>
      <c r="H58" s="795"/>
    </row>
    <row r="59" spans="1:8" s="949" customFormat="1">
      <c r="A59" s="844"/>
      <c r="B59" s="1016"/>
      <c r="C59" s="1016"/>
      <c r="E59" s="1011"/>
      <c r="F59" s="2542"/>
      <c r="G59" s="1012"/>
      <c r="H59" s="795"/>
    </row>
    <row r="60" spans="1:8" s="949" customFormat="1" ht="25.5">
      <c r="A60" s="245" t="s">
        <v>4257</v>
      </c>
      <c r="B60" s="833" t="s">
        <v>3494</v>
      </c>
      <c r="C60" s="833"/>
      <c r="D60" s="1020" t="s">
        <v>3495</v>
      </c>
      <c r="E60" s="1021">
        <v>35</v>
      </c>
      <c r="F60" s="2544"/>
      <c r="G60" s="1022">
        <f t="shared" ref="G60:G106" si="7">E60*F60</f>
        <v>0</v>
      </c>
      <c r="H60" s="795"/>
    </row>
    <row r="61" spans="1:8" s="949" customFormat="1">
      <c r="A61" s="79"/>
      <c r="B61" s="833"/>
      <c r="C61" s="833"/>
      <c r="D61" s="1020"/>
      <c r="E61" s="1021"/>
      <c r="F61" s="2545"/>
      <c r="G61" s="1022"/>
      <c r="H61" s="795"/>
    </row>
    <row r="62" spans="1:8" s="949" customFormat="1" ht="63.75">
      <c r="A62" s="245" t="s">
        <v>4258</v>
      </c>
      <c r="B62" s="833" t="s">
        <v>3497</v>
      </c>
      <c r="C62" s="833"/>
      <c r="D62" s="1020" t="s">
        <v>3495</v>
      </c>
      <c r="E62" s="1021">
        <v>37</v>
      </c>
      <c r="F62" s="2544"/>
      <c r="G62" s="1022">
        <f t="shared" si="7"/>
        <v>0</v>
      </c>
      <c r="H62" s="795"/>
    </row>
    <row r="63" spans="1:8" s="949" customFormat="1">
      <c r="A63" s="844"/>
      <c r="B63" s="833"/>
      <c r="C63" s="833"/>
      <c r="E63" s="1011"/>
      <c r="F63" s="2542"/>
      <c r="G63" s="1012"/>
      <c r="H63" s="795"/>
    </row>
    <row r="64" spans="1:8" s="949" customFormat="1" ht="66">
      <c r="A64" s="245" t="s">
        <v>4259</v>
      </c>
      <c r="B64" s="833" t="s">
        <v>4260</v>
      </c>
      <c r="C64" s="833"/>
      <c r="D64" s="1020" t="s">
        <v>210</v>
      </c>
      <c r="E64" s="1021">
        <v>42</v>
      </c>
      <c r="F64" s="2544"/>
      <c r="G64" s="1022">
        <f t="shared" si="7"/>
        <v>0</v>
      </c>
      <c r="H64" s="795"/>
    </row>
    <row r="65" spans="1:8" s="949" customFormat="1">
      <c r="A65" s="844"/>
      <c r="B65" s="833"/>
      <c r="C65" s="833"/>
      <c r="E65" s="1011"/>
      <c r="F65" s="2542"/>
      <c r="G65" s="1012"/>
      <c r="H65" s="795"/>
    </row>
    <row r="66" spans="1:8" s="949" customFormat="1" ht="51">
      <c r="A66" s="844">
        <v>10</v>
      </c>
      <c r="B66" s="336" t="s">
        <v>3500</v>
      </c>
      <c r="C66" s="858"/>
      <c r="E66" s="1011"/>
      <c r="F66" s="2542"/>
      <c r="G66" s="1012"/>
      <c r="H66" s="795"/>
    </row>
    <row r="67" spans="1:8" s="949" customFormat="1">
      <c r="A67" s="245" t="s">
        <v>4261</v>
      </c>
      <c r="B67" s="858" t="s">
        <v>3502</v>
      </c>
      <c r="C67" s="858"/>
      <c r="D67" s="949" t="s">
        <v>210</v>
      </c>
      <c r="E67" s="1011">
        <v>4</v>
      </c>
      <c r="F67" s="2543"/>
      <c r="G67" s="1012">
        <f t="shared" si="7"/>
        <v>0</v>
      </c>
      <c r="H67" s="795"/>
    </row>
    <row r="68" spans="1:8" s="949" customFormat="1">
      <c r="A68" s="245" t="s">
        <v>4262</v>
      </c>
      <c r="B68" s="1014" t="s">
        <v>3504</v>
      </c>
      <c r="C68" s="1014"/>
      <c r="D68" s="949" t="s">
        <v>210</v>
      </c>
      <c r="E68" s="1011">
        <v>42</v>
      </c>
      <c r="F68" s="2543"/>
      <c r="G68" s="1012">
        <f t="shared" si="7"/>
        <v>0</v>
      </c>
      <c r="H68" s="795"/>
    </row>
    <row r="69" spans="1:8" s="949" customFormat="1">
      <c r="A69" s="245" t="s">
        <v>4263</v>
      </c>
      <c r="B69" s="858" t="s">
        <v>3506</v>
      </c>
      <c r="C69" s="858"/>
      <c r="D69" s="949" t="s">
        <v>210</v>
      </c>
      <c r="E69" s="1011">
        <v>42</v>
      </c>
      <c r="F69" s="2543"/>
      <c r="G69" s="1012">
        <f t="shared" si="7"/>
        <v>0</v>
      </c>
      <c r="H69" s="795"/>
    </row>
    <row r="70" spans="1:8" s="949" customFormat="1">
      <c r="A70" s="245" t="s">
        <v>4264</v>
      </c>
      <c r="B70" s="858" t="s">
        <v>3508</v>
      </c>
      <c r="C70" s="858"/>
      <c r="D70" s="949" t="s">
        <v>210</v>
      </c>
      <c r="E70" s="1011">
        <v>5</v>
      </c>
      <c r="F70" s="2543"/>
      <c r="G70" s="1012">
        <f t="shared" si="7"/>
        <v>0</v>
      </c>
      <c r="H70" s="795"/>
    </row>
    <row r="71" spans="1:8" s="949" customFormat="1">
      <c r="A71" s="245" t="s">
        <v>4265</v>
      </c>
      <c r="B71" s="1014" t="s">
        <v>3510</v>
      </c>
      <c r="C71" s="1014"/>
      <c r="D71" s="949" t="s">
        <v>210</v>
      </c>
      <c r="E71" s="1011">
        <v>5</v>
      </c>
      <c r="F71" s="2543"/>
      <c r="G71" s="1012">
        <f t="shared" si="7"/>
        <v>0</v>
      </c>
      <c r="H71" s="795"/>
    </row>
    <row r="72" spans="1:8" s="949" customFormat="1">
      <c r="A72" s="79"/>
      <c r="B72" s="1014"/>
      <c r="C72" s="1014"/>
      <c r="E72" s="1011"/>
      <c r="F72" s="2542"/>
      <c r="G72" s="1012"/>
      <c r="H72" s="795"/>
    </row>
    <row r="73" spans="1:8" s="949" customFormat="1" ht="76.5">
      <c r="A73" s="79" t="s">
        <v>4266</v>
      </c>
      <c r="B73" s="758" t="s">
        <v>3512</v>
      </c>
      <c r="C73" s="1016"/>
      <c r="E73" s="1011"/>
      <c r="F73" s="2542"/>
      <c r="G73" s="1012"/>
      <c r="H73" s="795"/>
    </row>
    <row r="74" spans="1:8" s="949" customFormat="1">
      <c r="A74" s="245" t="s">
        <v>4267</v>
      </c>
      <c r="B74" s="858" t="s">
        <v>3502</v>
      </c>
      <c r="C74" s="858"/>
      <c r="D74" s="949" t="s">
        <v>3514</v>
      </c>
      <c r="E74" s="1011">
        <v>700</v>
      </c>
      <c r="F74" s="2543"/>
      <c r="G74" s="1012">
        <f t="shared" si="7"/>
        <v>0</v>
      </c>
      <c r="H74" s="795"/>
    </row>
    <row r="75" spans="1:8" s="949" customFormat="1">
      <c r="A75" s="245" t="s">
        <v>4268</v>
      </c>
      <c r="B75" s="1014" t="s">
        <v>3504</v>
      </c>
      <c r="C75" s="1014"/>
      <c r="D75" s="949" t="s">
        <v>3514</v>
      </c>
      <c r="E75" s="1011">
        <v>295</v>
      </c>
      <c r="F75" s="2543"/>
      <c r="G75" s="1012">
        <f t="shared" si="7"/>
        <v>0</v>
      </c>
      <c r="H75" s="795"/>
    </row>
    <row r="76" spans="1:8" s="949" customFormat="1">
      <c r="A76" s="245" t="s">
        <v>4269</v>
      </c>
      <c r="B76" s="858" t="s">
        <v>3506</v>
      </c>
      <c r="C76" s="858"/>
      <c r="D76" s="949" t="s">
        <v>3514</v>
      </c>
      <c r="E76" s="1011">
        <v>220</v>
      </c>
      <c r="F76" s="2543"/>
      <c r="G76" s="1012">
        <f t="shared" si="7"/>
        <v>0</v>
      </c>
      <c r="H76" s="795"/>
    </row>
    <row r="77" spans="1:8" s="949" customFormat="1">
      <c r="A77" s="245" t="s">
        <v>4270</v>
      </c>
      <c r="B77" s="858" t="s">
        <v>3508</v>
      </c>
      <c r="C77" s="858"/>
      <c r="D77" s="949" t="s">
        <v>3514</v>
      </c>
      <c r="E77" s="1011">
        <v>35</v>
      </c>
      <c r="F77" s="2543"/>
      <c r="G77" s="1012">
        <f t="shared" si="7"/>
        <v>0</v>
      </c>
      <c r="H77" s="795"/>
    </row>
    <row r="78" spans="1:8" s="949" customFormat="1">
      <c r="A78" s="245" t="s">
        <v>4271</v>
      </c>
      <c r="B78" s="1014" t="s">
        <v>3510</v>
      </c>
      <c r="C78" s="1014"/>
      <c r="D78" s="949" t="s">
        <v>3514</v>
      </c>
      <c r="E78" s="1011">
        <v>40</v>
      </c>
      <c r="F78" s="2543"/>
      <c r="G78" s="1012">
        <f t="shared" si="7"/>
        <v>0</v>
      </c>
      <c r="H78" s="795"/>
    </row>
    <row r="79" spans="1:8" s="949" customFormat="1">
      <c r="A79" s="245" t="s">
        <v>4272</v>
      </c>
      <c r="B79" s="1014" t="s">
        <v>3520</v>
      </c>
      <c r="C79" s="1014"/>
      <c r="D79" s="949" t="s">
        <v>3514</v>
      </c>
      <c r="E79" s="1011">
        <v>12</v>
      </c>
      <c r="F79" s="2543"/>
      <c r="G79" s="1012">
        <f t="shared" si="7"/>
        <v>0</v>
      </c>
      <c r="H79" s="795"/>
    </row>
    <row r="80" spans="1:8" s="949" customFormat="1">
      <c r="A80" s="79"/>
      <c r="B80" s="1014"/>
      <c r="C80" s="1014"/>
      <c r="E80" s="1011"/>
      <c r="F80" s="2542"/>
      <c r="G80" s="1012"/>
      <c r="H80" s="795"/>
    </row>
    <row r="81" spans="1:8" s="949" customFormat="1" ht="51">
      <c r="A81" s="79" t="s">
        <v>4273</v>
      </c>
      <c r="B81" s="759" t="s">
        <v>3522</v>
      </c>
      <c r="C81" s="1023"/>
      <c r="E81" s="1011"/>
      <c r="F81" s="2542"/>
      <c r="G81" s="1012"/>
      <c r="H81" s="795"/>
    </row>
    <row r="82" spans="1:8" s="949" customFormat="1">
      <c r="A82" s="245" t="s">
        <v>4274</v>
      </c>
      <c r="B82" s="858" t="s">
        <v>3502</v>
      </c>
      <c r="C82" s="858"/>
      <c r="D82" s="949" t="s">
        <v>3514</v>
      </c>
      <c r="E82" s="1011">
        <v>200</v>
      </c>
      <c r="F82" s="2543"/>
      <c r="G82" s="1012">
        <f t="shared" si="7"/>
        <v>0</v>
      </c>
      <c r="H82" s="795"/>
    </row>
    <row r="83" spans="1:8" s="949" customFormat="1">
      <c r="A83" s="245" t="s">
        <v>4275</v>
      </c>
      <c r="B83" s="1014" t="s">
        <v>3504</v>
      </c>
      <c r="C83" s="1014"/>
      <c r="D83" s="949" t="s">
        <v>3514</v>
      </c>
      <c r="E83" s="1011">
        <v>100</v>
      </c>
      <c r="F83" s="2543"/>
      <c r="G83" s="1012">
        <f t="shared" si="7"/>
        <v>0</v>
      </c>
      <c r="H83" s="795"/>
    </row>
    <row r="84" spans="1:8" s="949" customFormat="1">
      <c r="A84" s="245" t="s">
        <v>4276</v>
      </c>
      <c r="B84" s="858" t="s">
        <v>3506</v>
      </c>
      <c r="C84" s="858"/>
      <c r="D84" s="949" t="s">
        <v>3514</v>
      </c>
      <c r="E84" s="1011">
        <v>60</v>
      </c>
      <c r="F84" s="2543"/>
      <c r="G84" s="1012">
        <f t="shared" si="7"/>
        <v>0</v>
      </c>
      <c r="H84" s="795"/>
    </row>
    <row r="85" spans="1:8" s="949" customFormat="1">
      <c r="A85" s="245" t="s">
        <v>4277</v>
      </c>
      <c r="B85" s="858" t="s">
        <v>3508</v>
      </c>
      <c r="C85" s="858"/>
      <c r="D85" s="949" t="s">
        <v>3514</v>
      </c>
      <c r="E85" s="1011">
        <v>10</v>
      </c>
      <c r="F85" s="2543"/>
      <c r="G85" s="1012">
        <f t="shared" si="7"/>
        <v>0</v>
      </c>
      <c r="H85" s="795"/>
    </row>
    <row r="86" spans="1:8" s="949" customFormat="1">
      <c r="A86" s="245" t="s">
        <v>4278</v>
      </c>
      <c r="B86" s="1014" t="s">
        <v>3510</v>
      </c>
      <c r="C86" s="1014"/>
      <c r="D86" s="949" t="s">
        <v>3514</v>
      </c>
      <c r="E86" s="1011">
        <v>10</v>
      </c>
      <c r="F86" s="2543"/>
      <c r="G86" s="1012">
        <f t="shared" si="7"/>
        <v>0</v>
      </c>
      <c r="H86" s="795"/>
    </row>
    <row r="87" spans="1:8" s="949" customFormat="1">
      <c r="A87" s="245" t="s">
        <v>4279</v>
      </c>
      <c r="B87" s="1014" t="s">
        <v>3520</v>
      </c>
      <c r="C87" s="1014"/>
      <c r="D87" s="949" t="s">
        <v>3514</v>
      </c>
      <c r="E87" s="1011">
        <v>3</v>
      </c>
      <c r="F87" s="2543"/>
      <c r="G87" s="1012">
        <f t="shared" si="7"/>
        <v>0</v>
      </c>
      <c r="H87" s="795"/>
    </row>
    <row r="88" spans="1:8" s="949" customFormat="1">
      <c r="A88" s="844"/>
      <c r="B88" s="1014"/>
      <c r="C88" s="1014"/>
      <c r="E88" s="1011"/>
      <c r="F88" s="2542"/>
      <c r="G88" s="1012"/>
      <c r="H88" s="795"/>
    </row>
    <row r="89" spans="1:8" s="949" customFormat="1" ht="51">
      <c r="A89" s="79" t="s">
        <v>4280</v>
      </c>
      <c r="B89" s="760" t="s">
        <v>3530</v>
      </c>
      <c r="C89" s="825"/>
      <c r="E89" s="1011"/>
      <c r="F89" s="2542"/>
      <c r="G89" s="1012"/>
      <c r="H89" s="795"/>
    </row>
    <row r="90" spans="1:8" s="949" customFormat="1">
      <c r="A90" s="245" t="s">
        <v>4281</v>
      </c>
      <c r="B90" s="838" t="s">
        <v>3532</v>
      </c>
      <c r="C90" s="838"/>
      <c r="D90" s="949" t="s">
        <v>3514</v>
      </c>
      <c r="E90" s="1011">
        <v>280</v>
      </c>
      <c r="F90" s="2543"/>
      <c r="G90" s="1012">
        <f t="shared" si="7"/>
        <v>0</v>
      </c>
      <c r="H90" s="795"/>
    </row>
    <row r="91" spans="1:8" s="949" customFormat="1">
      <c r="A91" s="245" t="s">
        <v>4282</v>
      </c>
      <c r="B91" s="838" t="s">
        <v>3534</v>
      </c>
      <c r="C91" s="838"/>
      <c r="D91" s="949" t="s">
        <v>3514</v>
      </c>
      <c r="E91" s="1011">
        <v>25</v>
      </c>
      <c r="F91" s="2543"/>
      <c r="G91" s="1012">
        <f t="shared" si="7"/>
        <v>0</v>
      </c>
      <c r="H91" s="795"/>
    </row>
    <row r="92" spans="1:8" s="949" customFormat="1">
      <c r="A92" s="245" t="s">
        <v>4283</v>
      </c>
      <c r="B92" s="838" t="s">
        <v>3536</v>
      </c>
      <c r="C92" s="838"/>
      <c r="D92" s="949" t="s">
        <v>3514</v>
      </c>
      <c r="E92" s="1011">
        <v>50</v>
      </c>
      <c r="F92" s="2543"/>
      <c r="G92" s="1012">
        <f t="shared" si="7"/>
        <v>0</v>
      </c>
      <c r="H92" s="795"/>
    </row>
    <row r="93" spans="1:8" s="949" customFormat="1">
      <c r="A93" s="844"/>
      <c r="B93" s="838"/>
      <c r="C93" s="838"/>
      <c r="E93" s="1011"/>
      <c r="F93" s="2542"/>
      <c r="G93" s="1012"/>
      <c r="H93" s="795"/>
    </row>
    <row r="94" spans="1:8" s="949" customFormat="1" ht="51">
      <c r="A94" s="79" t="s">
        <v>4284</v>
      </c>
      <c r="B94" s="336" t="s">
        <v>3538</v>
      </c>
      <c r="C94" s="858"/>
      <c r="E94" s="1011"/>
      <c r="F94" s="2542"/>
      <c r="G94" s="1012"/>
      <c r="H94" s="795"/>
    </row>
    <row r="95" spans="1:8" s="949" customFormat="1">
      <c r="A95" s="245" t="s">
        <v>4285</v>
      </c>
      <c r="B95" s="838" t="s">
        <v>3532</v>
      </c>
      <c r="C95" s="838"/>
      <c r="D95" s="949" t="s">
        <v>3514</v>
      </c>
      <c r="E95" s="1011">
        <v>90</v>
      </c>
      <c r="F95" s="2543"/>
      <c r="G95" s="1012">
        <f t="shared" si="7"/>
        <v>0</v>
      </c>
      <c r="H95" s="795"/>
    </row>
    <row r="96" spans="1:8" s="949" customFormat="1">
      <c r="A96" s="245" t="s">
        <v>4286</v>
      </c>
      <c r="B96" s="838" t="s">
        <v>3536</v>
      </c>
      <c r="C96" s="838"/>
      <c r="D96" s="949" t="s">
        <v>3514</v>
      </c>
      <c r="E96" s="1011">
        <v>130</v>
      </c>
      <c r="F96" s="2543"/>
      <c r="G96" s="1012">
        <f t="shared" si="7"/>
        <v>0</v>
      </c>
      <c r="H96" s="795"/>
    </row>
    <row r="97" spans="1:8" s="949" customFormat="1">
      <c r="A97" s="844"/>
      <c r="B97" s="838"/>
      <c r="C97" s="838"/>
      <c r="E97" s="1011"/>
      <c r="F97" s="2542"/>
      <c r="G97" s="1012"/>
      <c r="H97" s="795"/>
    </row>
    <row r="98" spans="1:8" s="1025" customFormat="1" ht="25.5">
      <c r="A98" s="761" t="s">
        <v>4287</v>
      </c>
      <c r="B98" s="1024" t="s">
        <v>3542</v>
      </c>
      <c r="C98" s="1024"/>
      <c r="D98" s="949" t="s">
        <v>210</v>
      </c>
      <c r="E98" s="1011">
        <v>7</v>
      </c>
      <c r="F98" s="2543"/>
      <c r="G98" s="1012">
        <f t="shared" si="7"/>
        <v>0</v>
      </c>
    </row>
    <row r="99" spans="1:8" s="1025" customFormat="1">
      <c r="A99" s="747"/>
      <c r="B99" s="1024"/>
      <c r="C99" s="1024"/>
      <c r="D99" s="949"/>
      <c r="E99" s="1011"/>
      <c r="F99" s="2542"/>
      <c r="G99" s="1012"/>
    </row>
    <row r="100" spans="1:8" s="1025" customFormat="1" ht="38.25">
      <c r="A100" s="761" t="s">
        <v>4288</v>
      </c>
      <c r="B100" s="825" t="s">
        <v>3544</v>
      </c>
      <c r="C100" s="825"/>
      <c r="D100" s="949" t="s">
        <v>210</v>
      </c>
      <c r="E100" s="1011">
        <v>7</v>
      </c>
      <c r="F100" s="2543"/>
      <c r="G100" s="1012">
        <f t="shared" si="7"/>
        <v>0</v>
      </c>
    </row>
    <row r="101" spans="1:8" s="1025" customFormat="1">
      <c r="A101" s="747"/>
      <c r="B101" s="825"/>
      <c r="C101" s="825"/>
      <c r="D101" s="949"/>
      <c r="E101" s="1011"/>
      <c r="F101" s="2542"/>
      <c r="G101" s="1012"/>
    </row>
    <row r="102" spans="1:8" s="1025" customFormat="1" ht="25.5">
      <c r="A102" s="761" t="s">
        <v>4289</v>
      </c>
      <c r="B102" s="1024" t="s">
        <v>3546</v>
      </c>
      <c r="C102" s="1024"/>
      <c r="D102" s="949" t="s">
        <v>210</v>
      </c>
      <c r="E102" s="1011">
        <v>9</v>
      </c>
      <c r="F102" s="2543"/>
      <c r="G102" s="1012">
        <f t="shared" si="7"/>
        <v>0</v>
      </c>
    </row>
    <row r="103" spans="1:8" s="1025" customFormat="1">
      <c r="A103" s="747"/>
      <c r="B103" s="1024"/>
      <c r="C103" s="1024"/>
      <c r="D103" s="949"/>
      <c r="E103" s="1011"/>
      <c r="F103" s="2542"/>
      <c r="G103" s="1012"/>
    </row>
    <row r="104" spans="1:8" s="1025" customFormat="1" ht="38.25">
      <c r="A104" s="761" t="s">
        <v>4290</v>
      </c>
      <c r="B104" s="825" t="s">
        <v>3548</v>
      </c>
      <c r="C104" s="825"/>
      <c r="D104" s="949" t="s">
        <v>210</v>
      </c>
      <c r="E104" s="1011">
        <v>9</v>
      </c>
      <c r="F104" s="2543"/>
      <c r="G104" s="1012">
        <f t="shared" si="7"/>
        <v>0</v>
      </c>
    </row>
    <row r="105" spans="1:8" s="1025" customFormat="1">
      <c r="A105" s="747"/>
      <c r="B105" s="825"/>
      <c r="C105" s="825"/>
      <c r="D105" s="949"/>
      <c r="E105" s="1011"/>
      <c r="F105" s="2542"/>
      <c r="G105" s="1012"/>
    </row>
    <row r="106" spans="1:8" s="1026" customFormat="1" ht="40.5">
      <c r="A106" s="761" t="s">
        <v>4291</v>
      </c>
      <c r="B106" s="832" t="s">
        <v>4292</v>
      </c>
      <c r="C106" s="832"/>
      <c r="D106" s="1026" t="s">
        <v>3514</v>
      </c>
      <c r="E106" s="1027">
        <v>160</v>
      </c>
      <c r="F106" s="2543"/>
      <c r="G106" s="1012">
        <f t="shared" si="7"/>
        <v>0</v>
      </c>
      <c r="H106" s="922"/>
    </row>
    <row r="107" spans="1:8" s="1026" customFormat="1">
      <c r="A107" s="844"/>
      <c r="B107" s="832"/>
      <c r="C107" s="832"/>
      <c r="E107" s="1027"/>
      <c r="F107" s="1028"/>
      <c r="G107" s="1012"/>
      <c r="H107" s="922"/>
    </row>
    <row r="108" spans="1:8" s="1026" customFormat="1" ht="25.5">
      <c r="A108" s="765" t="s">
        <v>4293</v>
      </c>
      <c r="B108" s="832" t="s">
        <v>3552</v>
      </c>
      <c r="C108" s="832"/>
      <c r="D108" s="849" t="s">
        <v>977</v>
      </c>
      <c r="E108" s="1027"/>
      <c r="F108" s="1028"/>
      <c r="G108" s="1012"/>
      <c r="H108" s="922"/>
    </row>
    <row r="109" spans="1:8" s="949" customFormat="1" ht="25.5">
      <c r="A109" s="765" t="s">
        <v>4294</v>
      </c>
      <c r="B109" s="833" t="s">
        <v>3554</v>
      </c>
      <c r="C109" s="833"/>
      <c r="D109" s="849" t="s">
        <v>977</v>
      </c>
      <c r="E109" s="1011"/>
      <c r="F109" s="934"/>
      <c r="G109" s="1012"/>
      <c r="H109" s="795"/>
    </row>
    <row r="110" spans="1:8" s="1029" customFormat="1" ht="40.15" customHeight="1">
      <c r="A110" s="765" t="s">
        <v>4295</v>
      </c>
      <c r="B110" s="852" t="s">
        <v>3556</v>
      </c>
      <c r="C110" s="852"/>
      <c r="D110" s="849" t="s">
        <v>977</v>
      </c>
      <c r="E110" s="1027"/>
      <c r="F110" s="1012"/>
      <c r="G110" s="1012"/>
    </row>
    <row r="111" spans="1:8" s="1029" customFormat="1" ht="145.9" customHeight="1">
      <c r="A111" s="765" t="s">
        <v>4296</v>
      </c>
      <c r="B111" s="852" t="s">
        <v>3558</v>
      </c>
      <c r="C111" s="852"/>
      <c r="D111" s="849" t="s">
        <v>977</v>
      </c>
      <c r="E111" s="1027"/>
      <c r="F111" s="1012"/>
      <c r="G111" s="1012"/>
    </row>
    <row r="112" spans="1:8" s="1029" customFormat="1" ht="63.75">
      <c r="A112" s="765" t="s">
        <v>4297</v>
      </c>
      <c r="B112" s="852" t="s">
        <v>3560</v>
      </c>
      <c r="C112" s="852"/>
      <c r="D112" s="849" t="s">
        <v>977</v>
      </c>
      <c r="E112" s="1027"/>
      <c r="F112" s="1012"/>
      <c r="G112" s="1012"/>
    </row>
    <row r="113" spans="1:11" s="1029" customFormat="1" ht="73.150000000000006" customHeight="1">
      <c r="A113" s="765" t="s">
        <v>4298</v>
      </c>
      <c r="B113" s="852" t="s">
        <v>3562</v>
      </c>
      <c r="C113" s="852"/>
      <c r="D113" s="849" t="s">
        <v>977</v>
      </c>
      <c r="E113" s="1027"/>
      <c r="F113" s="1012"/>
      <c r="G113" s="1012"/>
    </row>
    <row r="114" spans="1:11" s="1029" customFormat="1" ht="14.25">
      <c r="A114" s="844"/>
      <c r="B114" s="852"/>
      <c r="C114" s="852"/>
      <c r="D114" s="849"/>
      <c r="E114" s="1027"/>
      <c r="F114" s="1012"/>
      <c r="G114" s="1012"/>
    </row>
    <row r="115" spans="1:11" s="949" customFormat="1" ht="13.5" thickBot="1">
      <c r="A115" s="676" t="s">
        <v>4244</v>
      </c>
      <c r="B115" s="770" t="s">
        <v>3459</v>
      </c>
      <c r="C115" s="771" t="s">
        <v>2978</v>
      </c>
      <c r="D115" s="771"/>
      <c r="E115" s="1030"/>
      <c r="F115" s="1031"/>
      <c r="G115" s="1031">
        <f>+SUM(G14:G114)</f>
        <v>0</v>
      </c>
      <c r="H115" s="795"/>
    </row>
    <row r="116" spans="1:11" s="949" customFormat="1" ht="13.5" thickTop="1">
      <c r="A116" s="1032"/>
      <c r="B116" s="838"/>
      <c r="C116" s="838"/>
      <c r="E116" s="908"/>
      <c r="F116" s="934"/>
      <c r="G116" s="934"/>
      <c r="H116" s="795"/>
    </row>
    <row r="117" spans="1:11" s="949" customFormat="1">
      <c r="A117" s="1032"/>
      <c r="B117" s="838"/>
      <c r="C117" s="838"/>
      <c r="E117" s="908"/>
      <c r="F117" s="934"/>
      <c r="G117" s="934"/>
      <c r="H117" s="795"/>
    </row>
    <row r="118" spans="1:11" s="949" customFormat="1">
      <c r="A118" s="1032"/>
      <c r="B118" s="1014"/>
      <c r="C118" s="1014"/>
      <c r="E118" s="908"/>
      <c r="F118" s="934"/>
      <c r="G118" s="934"/>
      <c r="H118" s="795"/>
    </row>
    <row r="119" spans="1:11" s="949" customFormat="1">
      <c r="A119" s="1032"/>
      <c r="B119" s="1006"/>
      <c r="C119" s="1006"/>
      <c r="E119" s="908"/>
      <c r="F119" s="934"/>
      <c r="G119" s="934"/>
      <c r="H119" s="795"/>
    </row>
    <row r="120" spans="1:11" s="993" customFormat="1">
      <c r="A120" s="1005"/>
      <c r="B120" s="1006"/>
      <c r="C120" s="1006"/>
      <c r="E120" s="939"/>
      <c r="F120" s="1004"/>
      <c r="G120" s="1004"/>
      <c r="H120" s="796"/>
    </row>
    <row r="121" spans="1:11" s="949" customFormat="1">
      <c r="A121" s="1032"/>
      <c r="B121" s="1014"/>
      <c r="C121" s="1014"/>
      <c r="E121" s="933"/>
      <c r="F121" s="934"/>
      <c r="G121" s="934"/>
      <c r="H121" s="795"/>
    </row>
    <row r="122" spans="1:11" s="949" customFormat="1">
      <c r="A122" s="1032"/>
      <c r="B122" s="1033"/>
      <c r="C122" s="1033"/>
      <c r="E122" s="933"/>
      <c r="F122" s="934"/>
      <c r="G122" s="934"/>
      <c r="H122" s="795"/>
    </row>
    <row r="123" spans="1:11" s="949" customFormat="1">
      <c r="A123" s="1032"/>
      <c r="B123" s="1033"/>
      <c r="C123" s="1033"/>
      <c r="E123" s="933"/>
      <c r="F123" s="934"/>
      <c r="G123" s="934"/>
      <c r="H123" s="795"/>
    </row>
    <row r="124" spans="1:11" s="949" customFormat="1">
      <c r="A124" s="1032"/>
      <c r="B124" s="1014"/>
      <c r="C124" s="1014"/>
      <c r="E124" s="933"/>
      <c r="F124" s="934"/>
      <c r="G124" s="934"/>
      <c r="H124" s="795"/>
    </row>
    <row r="125" spans="1:11" s="949" customFormat="1">
      <c r="A125" s="1032"/>
      <c r="B125" s="1014"/>
      <c r="C125" s="1014"/>
      <c r="E125" s="933"/>
      <c r="F125" s="934"/>
      <c r="G125" s="934"/>
      <c r="H125" s="795"/>
    </row>
    <row r="126" spans="1:11" s="949" customFormat="1">
      <c r="A126" s="1032"/>
      <c r="B126" s="1014"/>
      <c r="C126" s="1014"/>
      <c r="E126" s="933"/>
      <c r="F126" s="934"/>
      <c r="G126" s="934"/>
      <c r="H126" s="795"/>
    </row>
    <row r="127" spans="1:11" s="949" customFormat="1">
      <c r="A127" s="1032"/>
      <c r="B127" s="1014"/>
      <c r="C127" s="1014"/>
      <c r="E127" s="933"/>
      <c r="F127" s="934"/>
      <c r="G127" s="934"/>
      <c r="H127" s="795"/>
    </row>
    <row r="128" spans="1:11" s="949" customFormat="1">
      <c r="A128" s="1032"/>
      <c r="B128" s="833"/>
      <c r="C128" s="833"/>
      <c r="D128" s="795"/>
      <c r="E128" s="933"/>
      <c r="F128" s="934"/>
      <c r="G128" s="934"/>
      <c r="H128" s="795"/>
      <c r="I128" s="795"/>
      <c r="J128" s="795"/>
      <c r="K128" s="795"/>
    </row>
    <row r="129" spans="1:11" s="949" customFormat="1">
      <c r="A129" s="1032"/>
      <c r="B129" s="833"/>
      <c r="C129" s="833"/>
      <c r="D129" s="795"/>
      <c r="E129" s="933"/>
      <c r="F129" s="934"/>
      <c r="G129" s="934"/>
      <c r="H129" s="795"/>
      <c r="I129" s="795"/>
      <c r="J129" s="795"/>
      <c r="K129" s="795"/>
    </row>
    <row r="130" spans="1:11" s="949" customFormat="1">
      <c r="A130" s="1032"/>
      <c r="B130" s="833"/>
      <c r="C130" s="833"/>
      <c r="D130" s="795"/>
      <c r="E130" s="933"/>
      <c r="F130" s="934"/>
      <c r="G130" s="934"/>
      <c r="H130" s="795"/>
      <c r="I130" s="795"/>
      <c r="J130" s="795"/>
      <c r="K130" s="795"/>
    </row>
    <row r="131" spans="1:11" s="949" customFormat="1">
      <c r="A131" s="1032"/>
      <c r="B131" s="833"/>
      <c r="C131" s="833"/>
      <c r="D131" s="795"/>
      <c r="E131" s="933"/>
      <c r="F131" s="934"/>
      <c r="G131" s="934"/>
      <c r="H131" s="795"/>
      <c r="I131" s="795"/>
      <c r="J131" s="795"/>
      <c r="K131" s="795"/>
    </row>
    <row r="132" spans="1:11" s="949" customFormat="1">
      <c r="A132" s="1032"/>
      <c r="B132" s="833"/>
      <c r="C132" s="833"/>
      <c r="D132" s="795"/>
      <c r="E132" s="933"/>
      <c r="F132" s="934"/>
      <c r="G132" s="934"/>
      <c r="H132" s="795"/>
      <c r="I132" s="795"/>
      <c r="J132" s="795"/>
      <c r="K132" s="846"/>
    </row>
    <row r="133" spans="1:11" s="949" customFormat="1">
      <c r="A133" s="1032"/>
      <c r="B133" s="833"/>
      <c r="C133" s="833"/>
      <c r="D133" s="795"/>
      <c r="E133" s="933"/>
      <c r="F133" s="934"/>
      <c r="G133" s="934"/>
      <c r="H133" s="795"/>
      <c r="I133" s="795"/>
      <c r="J133" s="795"/>
      <c r="K133" s="846"/>
    </row>
    <row r="134" spans="1:11" s="949" customFormat="1">
      <c r="A134" s="1032"/>
      <c r="B134" s="833"/>
      <c r="C134" s="833"/>
      <c r="D134" s="795"/>
      <c r="E134" s="933"/>
      <c r="F134" s="934"/>
      <c r="G134" s="934"/>
      <c r="H134" s="795"/>
      <c r="I134" s="795"/>
      <c r="J134" s="795"/>
      <c r="K134" s="795"/>
    </row>
    <row r="135" spans="1:11" s="949" customFormat="1">
      <c r="A135" s="1032"/>
      <c r="B135" s="833"/>
      <c r="C135" s="833"/>
      <c r="D135" s="795"/>
      <c r="E135" s="933"/>
      <c r="F135" s="934"/>
      <c r="G135" s="934"/>
      <c r="H135" s="795"/>
      <c r="I135" s="795"/>
      <c r="J135" s="795"/>
      <c r="K135" s="795"/>
    </row>
    <row r="136" spans="1:11" s="949" customFormat="1">
      <c r="A136" s="1032"/>
      <c r="B136" s="833"/>
      <c r="C136" s="833"/>
      <c r="D136" s="795"/>
      <c r="E136" s="933"/>
      <c r="F136" s="934"/>
      <c r="G136" s="934"/>
      <c r="H136" s="795"/>
      <c r="I136" s="795"/>
      <c r="J136" s="795"/>
      <c r="K136" s="846"/>
    </row>
    <row r="137" spans="1:11" s="949" customFormat="1">
      <c r="A137" s="1032"/>
      <c r="B137" s="833"/>
      <c r="C137" s="833"/>
      <c r="D137" s="795"/>
      <c r="E137" s="933"/>
      <c r="F137" s="934"/>
      <c r="G137" s="934"/>
      <c r="H137" s="795"/>
      <c r="I137" s="795"/>
      <c r="J137" s="795"/>
      <c r="K137" s="846"/>
    </row>
    <row r="138" spans="1:11" s="949" customFormat="1">
      <c r="A138" s="1032"/>
      <c r="B138" s="833"/>
      <c r="C138" s="833"/>
      <c r="D138" s="795"/>
      <c r="E138" s="933"/>
      <c r="F138" s="934"/>
      <c r="G138" s="934"/>
      <c r="H138" s="795"/>
      <c r="I138" s="795"/>
      <c r="J138" s="795"/>
      <c r="K138" s="795"/>
    </row>
    <row r="139" spans="1:11" s="949" customFormat="1">
      <c r="A139" s="1032"/>
      <c r="B139" s="833"/>
      <c r="C139" s="833"/>
      <c r="D139" s="795"/>
      <c r="E139" s="933"/>
      <c r="F139" s="934"/>
      <c r="G139" s="934"/>
      <c r="H139" s="795"/>
      <c r="I139" s="795"/>
      <c r="J139" s="795"/>
      <c r="K139" s="795"/>
    </row>
    <row r="140" spans="1:11" s="949" customFormat="1">
      <c r="A140" s="1032"/>
      <c r="B140" s="833"/>
      <c r="C140" s="833"/>
      <c r="D140" s="795"/>
      <c r="E140" s="933"/>
      <c r="F140" s="934"/>
      <c r="G140" s="934"/>
      <c r="H140" s="795"/>
      <c r="I140" s="795"/>
      <c r="J140" s="795"/>
      <c r="K140" s="795"/>
    </row>
    <row r="141" spans="1:11" s="949" customFormat="1">
      <c r="A141" s="1032"/>
      <c r="B141" s="833"/>
      <c r="C141" s="833"/>
      <c r="D141" s="795"/>
      <c r="E141" s="933"/>
      <c r="F141" s="934"/>
      <c r="G141" s="934"/>
      <c r="H141" s="795"/>
      <c r="I141" s="795"/>
      <c r="J141" s="795"/>
      <c r="K141" s="795"/>
    </row>
    <row r="142" spans="1:11" s="949" customFormat="1">
      <c r="A142" s="1032"/>
      <c r="B142" s="833"/>
      <c r="C142" s="833"/>
      <c r="D142" s="795"/>
      <c r="E142" s="933"/>
      <c r="F142" s="934"/>
      <c r="G142" s="934"/>
      <c r="H142" s="795"/>
      <c r="I142" s="795"/>
      <c r="J142" s="795"/>
      <c r="K142" s="795"/>
    </row>
    <row r="143" spans="1:11" s="949" customFormat="1">
      <c r="A143" s="1032"/>
      <c r="B143" s="838"/>
      <c r="C143" s="838"/>
      <c r="E143" s="933"/>
      <c r="F143" s="934"/>
      <c r="G143" s="934"/>
      <c r="H143" s="795"/>
    </row>
    <row r="144" spans="1:11" s="949" customFormat="1">
      <c r="A144" s="1032"/>
      <c r="B144" s="838"/>
      <c r="C144" s="838"/>
      <c r="E144" s="933"/>
      <c r="F144" s="934"/>
      <c r="G144" s="934"/>
      <c r="H144" s="795"/>
    </row>
    <row r="145" spans="1:8" s="949" customFormat="1">
      <c r="A145" s="1032"/>
      <c r="B145" s="838"/>
      <c r="C145" s="838"/>
      <c r="E145" s="933"/>
      <c r="F145" s="934"/>
      <c r="G145" s="934"/>
      <c r="H145" s="795"/>
    </row>
    <row r="146" spans="1:8" s="949" customFormat="1">
      <c r="A146" s="1032"/>
      <c r="B146" s="1006"/>
      <c r="C146" s="1006"/>
      <c r="E146" s="933"/>
      <c r="F146" s="934"/>
      <c r="G146" s="934"/>
      <c r="H146" s="795"/>
    </row>
    <row r="147" spans="1:8" s="993" customFormat="1">
      <c r="A147" s="1005"/>
      <c r="B147" s="1006"/>
      <c r="C147" s="1006"/>
      <c r="E147" s="1007"/>
      <c r="F147" s="1004"/>
      <c r="G147" s="1004"/>
      <c r="H147" s="796"/>
    </row>
    <row r="148" spans="1:8" s="949" customFormat="1">
      <c r="A148" s="1032"/>
      <c r="B148" s="1006"/>
      <c r="C148" s="1006"/>
      <c r="E148" s="908"/>
      <c r="F148" s="934"/>
      <c r="G148" s="934"/>
      <c r="H148" s="795"/>
    </row>
    <row r="149" spans="1:8" s="949" customFormat="1">
      <c r="A149" s="1032"/>
      <c r="B149" s="833"/>
      <c r="C149" s="833"/>
      <c r="E149" s="908"/>
      <c r="F149" s="934"/>
      <c r="G149" s="934"/>
      <c r="H149" s="795"/>
    </row>
    <row r="150" spans="1:8" s="949" customFormat="1">
      <c r="A150" s="1032"/>
      <c r="B150" s="833"/>
      <c r="C150" s="833"/>
      <c r="E150" s="908"/>
      <c r="F150" s="934"/>
      <c r="G150" s="934"/>
      <c r="H150" s="795"/>
    </row>
    <row r="151" spans="1:8" s="949" customFormat="1">
      <c r="A151" s="1032"/>
      <c r="B151" s="833"/>
      <c r="C151" s="833"/>
      <c r="E151" s="908"/>
      <c r="F151" s="934"/>
      <c r="G151" s="934"/>
      <c r="H151" s="795"/>
    </row>
    <row r="152" spans="1:8" s="949" customFormat="1">
      <c r="A152" s="1032"/>
      <c r="B152" s="833"/>
      <c r="C152" s="833"/>
      <c r="E152" s="908"/>
      <c r="F152" s="934"/>
      <c r="G152" s="934"/>
      <c r="H152" s="795"/>
    </row>
    <row r="153" spans="1:8" s="949" customFormat="1">
      <c r="A153" s="1032"/>
      <c r="B153" s="833"/>
      <c r="C153" s="833"/>
      <c r="E153" s="908"/>
      <c r="F153" s="934"/>
      <c r="G153" s="934"/>
      <c r="H153" s="795"/>
    </row>
    <row r="154" spans="1:8" s="949" customFormat="1">
      <c r="A154" s="1032"/>
      <c r="B154" s="833"/>
      <c r="C154" s="833"/>
      <c r="E154" s="908"/>
      <c r="F154" s="934"/>
      <c r="G154" s="934"/>
      <c r="H154" s="795"/>
    </row>
    <row r="155" spans="1:8" s="949" customFormat="1">
      <c r="A155" s="1032"/>
      <c r="B155" s="1006"/>
      <c r="C155" s="1006"/>
      <c r="E155" s="908"/>
      <c r="F155" s="934"/>
      <c r="G155" s="934"/>
      <c r="H155" s="795"/>
    </row>
    <row r="156" spans="1:8" s="949" customFormat="1">
      <c r="A156" s="1032"/>
      <c r="B156" s="833"/>
      <c r="C156" s="833"/>
      <c r="D156" s="834"/>
      <c r="E156" s="933"/>
      <c r="F156" s="934"/>
      <c r="G156" s="934"/>
      <c r="H156" s="795"/>
    </row>
    <row r="157" spans="1:8" s="795" customFormat="1">
      <c r="A157" s="829"/>
      <c r="B157" s="835"/>
      <c r="C157" s="835"/>
      <c r="E157" s="933"/>
      <c r="F157" s="934"/>
      <c r="G157" s="942"/>
    </row>
    <row r="158" spans="1:8" s="795" customFormat="1">
      <c r="A158" s="829"/>
      <c r="B158" s="835"/>
      <c r="C158" s="835"/>
      <c r="E158" s="933"/>
      <c r="F158" s="934"/>
      <c r="G158" s="942"/>
    </row>
    <row r="159" spans="1:8" s="795" customFormat="1">
      <c r="A159" s="829"/>
      <c r="B159" s="835"/>
      <c r="C159" s="835"/>
      <c r="E159" s="933"/>
      <c r="F159" s="934"/>
      <c r="G159" s="942"/>
    </row>
    <row r="160" spans="1:8" s="795" customFormat="1">
      <c r="A160" s="829"/>
      <c r="B160" s="835"/>
      <c r="C160" s="835"/>
      <c r="E160" s="933"/>
      <c r="F160" s="934"/>
      <c r="G160" s="942"/>
    </row>
    <row r="161" spans="1:11" s="795" customFormat="1">
      <c r="A161" s="829"/>
      <c r="B161" s="835"/>
      <c r="C161" s="835"/>
      <c r="E161" s="933"/>
      <c r="F161" s="934"/>
      <c r="G161" s="942"/>
    </row>
    <row r="162" spans="1:11" s="795" customFormat="1">
      <c r="A162" s="829"/>
      <c r="B162" s="835"/>
      <c r="C162" s="835"/>
      <c r="D162" s="838"/>
      <c r="E162" s="941"/>
      <c r="F162" s="942"/>
      <c r="G162" s="942"/>
    </row>
    <row r="163" spans="1:11" s="795" customFormat="1">
      <c r="A163" s="829"/>
      <c r="B163" s="833"/>
      <c r="C163" s="833"/>
      <c r="E163" s="933"/>
      <c r="F163" s="1028"/>
      <c r="G163" s="934"/>
    </row>
    <row r="164" spans="1:11" s="949" customFormat="1">
      <c r="A164" s="1032"/>
      <c r="B164" s="833"/>
      <c r="C164" s="833"/>
      <c r="E164" s="908"/>
      <c r="F164" s="934"/>
      <c r="G164" s="934"/>
      <c r="H164" s="795"/>
    </row>
    <row r="165" spans="1:11" s="949" customFormat="1">
      <c r="A165" s="1032"/>
      <c r="B165" s="833"/>
      <c r="C165" s="833"/>
      <c r="E165" s="908"/>
      <c r="F165" s="934"/>
      <c r="G165" s="934"/>
      <c r="H165" s="795"/>
    </row>
    <row r="166" spans="1:11" s="949" customFormat="1">
      <c r="A166" s="1032"/>
      <c r="B166" s="833"/>
      <c r="C166" s="833"/>
      <c r="E166" s="908"/>
      <c r="F166" s="934"/>
      <c r="G166" s="934"/>
      <c r="H166" s="795"/>
      <c r="I166" s="795"/>
      <c r="J166" s="795"/>
      <c r="K166" s="795"/>
    </row>
    <row r="167" spans="1:11" s="949" customFormat="1">
      <c r="A167" s="1032"/>
      <c r="B167" s="833"/>
      <c r="C167" s="833"/>
      <c r="E167" s="908"/>
      <c r="F167" s="934"/>
      <c r="G167" s="942"/>
      <c r="H167" s="795"/>
    </row>
    <row r="168" spans="1:11" s="949" customFormat="1">
      <c r="A168" s="1032"/>
      <c r="B168" s="825"/>
      <c r="C168" s="825"/>
      <c r="E168" s="908"/>
      <c r="F168" s="934"/>
      <c r="G168" s="934"/>
      <c r="H168" s="795"/>
    </row>
    <row r="169" spans="1:11" s="949" customFormat="1">
      <c r="A169" s="1032"/>
      <c r="B169" s="838"/>
      <c r="C169" s="838"/>
      <c r="D169" s="1020"/>
      <c r="E169" s="839"/>
      <c r="F169" s="942"/>
      <c r="G169" s="942"/>
      <c r="H169" s="795"/>
    </row>
    <row r="170" spans="1:11" s="949" customFormat="1">
      <c r="A170" s="1032"/>
      <c r="B170" s="825"/>
      <c r="C170" s="825"/>
      <c r="E170" s="908"/>
      <c r="F170" s="934"/>
      <c r="G170" s="934"/>
      <c r="H170" s="795"/>
    </row>
    <row r="171" spans="1:11" s="949" customFormat="1">
      <c r="A171" s="1032"/>
      <c r="B171" s="858"/>
      <c r="C171" s="858"/>
      <c r="D171" s="795"/>
      <c r="E171" s="908"/>
      <c r="F171" s="934"/>
      <c r="G171" s="934"/>
      <c r="H171" s="795"/>
    </row>
    <row r="172" spans="1:11" s="949" customFormat="1">
      <c r="A172" s="1032"/>
      <c r="B172" s="858"/>
      <c r="C172" s="858"/>
      <c r="D172" s="795"/>
      <c r="E172" s="908"/>
      <c r="F172" s="934"/>
      <c r="G172" s="934"/>
      <c r="H172" s="795"/>
    </row>
    <row r="173" spans="1:11" s="949" customFormat="1">
      <c r="A173" s="1032"/>
      <c r="B173" s="833"/>
      <c r="C173" s="833"/>
      <c r="D173" s="795"/>
      <c r="E173" s="908"/>
      <c r="F173" s="934"/>
      <c r="G173" s="934"/>
      <c r="H173" s="795"/>
      <c r="I173" s="795"/>
      <c r="J173" s="795"/>
    </row>
    <row r="174" spans="1:11" s="949" customFormat="1">
      <c r="A174" s="1032"/>
      <c r="B174" s="833"/>
      <c r="C174" s="833"/>
      <c r="D174" s="838"/>
      <c r="E174" s="839"/>
      <c r="F174" s="942"/>
      <c r="G174" s="942"/>
      <c r="H174" s="795"/>
      <c r="I174" s="795"/>
      <c r="J174" s="846"/>
    </row>
    <row r="175" spans="1:11" s="949" customFormat="1">
      <c r="A175" s="1032"/>
      <c r="B175" s="847"/>
      <c r="C175" s="847"/>
      <c r="E175" s="908"/>
      <c r="F175" s="934"/>
      <c r="G175" s="934"/>
      <c r="H175" s="795"/>
    </row>
    <row r="176" spans="1:11" s="949" customFormat="1">
      <c r="A176" s="1032"/>
      <c r="B176" s="848"/>
      <c r="C176" s="848"/>
      <c r="E176" s="908"/>
      <c r="F176" s="934"/>
      <c r="G176" s="942"/>
      <c r="H176" s="795"/>
    </row>
    <row r="177" spans="1:8" s="949" customFormat="1">
      <c r="A177" s="1032"/>
      <c r="B177" s="848"/>
      <c r="C177" s="848"/>
      <c r="E177" s="908"/>
      <c r="F177" s="934"/>
      <c r="G177" s="942"/>
      <c r="H177" s="795"/>
    </row>
    <row r="178" spans="1:8" s="949" customFormat="1">
      <c r="A178" s="1032"/>
      <c r="B178" s="848"/>
      <c r="C178" s="848"/>
      <c r="E178" s="908"/>
      <c r="F178" s="934"/>
      <c r="G178" s="942"/>
      <c r="H178" s="795"/>
    </row>
    <row r="179" spans="1:8" s="949" customFormat="1">
      <c r="A179" s="1032"/>
      <c r="B179" s="848"/>
      <c r="C179" s="848"/>
      <c r="E179" s="908"/>
      <c r="F179" s="934"/>
      <c r="G179" s="942"/>
      <c r="H179" s="795"/>
    </row>
    <row r="180" spans="1:8" s="949" customFormat="1">
      <c r="A180" s="1032"/>
      <c r="B180" s="848"/>
      <c r="C180" s="848"/>
      <c r="D180" s="1020"/>
      <c r="E180" s="839"/>
      <c r="F180" s="942"/>
      <c r="G180" s="942"/>
      <c r="H180" s="795"/>
    </row>
    <row r="181" spans="1:8" s="949" customFormat="1">
      <c r="A181" s="1032"/>
      <c r="B181" s="848"/>
      <c r="C181" s="848"/>
      <c r="E181" s="908"/>
      <c r="F181" s="934"/>
      <c r="G181" s="934"/>
      <c r="H181" s="795"/>
    </row>
    <row r="182" spans="1:8" s="949" customFormat="1">
      <c r="A182" s="1032"/>
      <c r="B182" s="833"/>
      <c r="C182" s="833"/>
      <c r="E182" s="908"/>
      <c r="F182" s="934"/>
      <c r="G182" s="934"/>
      <c r="H182" s="795"/>
    </row>
    <row r="183" spans="1:8" s="949" customFormat="1">
      <c r="A183" s="1032"/>
      <c r="B183" s="848"/>
      <c r="C183" s="848"/>
      <c r="E183" s="908"/>
      <c r="F183" s="934"/>
      <c r="G183" s="942"/>
      <c r="H183" s="795"/>
    </row>
    <row r="184" spans="1:8" s="949" customFormat="1">
      <c r="A184" s="1032"/>
      <c r="B184" s="848"/>
      <c r="C184" s="848"/>
      <c r="E184" s="908"/>
      <c r="F184" s="934"/>
      <c r="G184" s="942"/>
      <c r="H184" s="795"/>
    </row>
    <row r="185" spans="1:8" s="949" customFormat="1">
      <c r="A185" s="1032"/>
      <c r="B185" s="848"/>
      <c r="C185" s="848"/>
      <c r="E185" s="908"/>
      <c r="F185" s="934"/>
      <c r="G185" s="942"/>
      <c r="H185" s="795"/>
    </row>
    <row r="186" spans="1:8" s="949" customFormat="1">
      <c r="A186" s="1032"/>
      <c r="B186" s="848"/>
      <c r="C186" s="848"/>
      <c r="E186" s="908"/>
      <c r="F186" s="934"/>
      <c r="G186" s="942"/>
      <c r="H186" s="795"/>
    </row>
    <row r="187" spans="1:8" s="949" customFormat="1">
      <c r="A187" s="1032"/>
      <c r="B187" s="848"/>
      <c r="C187" s="848"/>
      <c r="D187" s="1020"/>
      <c r="E187" s="839"/>
      <c r="F187" s="942"/>
      <c r="G187" s="942"/>
      <c r="H187" s="795"/>
    </row>
    <row r="188" spans="1:8" s="949" customFormat="1">
      <c r="A188" s="1032"/>
      <c r="B188" s="833"/>
      <c r="C188" s="833"/>
      <c r="E188" s="908"/>
      <c r="F188" s="934"/>
      <c r="G188" s="934"/>
      <c r="H188" s="795"/>
    </row>
    <row r="189" spans="1:8" s="949" customFormat="1">
      <c r="A189" s="1032"/>
      <c r="B189" s="833"/>
      <c r="C189" s="833"/>
      <c r="E189" s="908"/>
      <c r="F189" s="934"/>
      <c r="G189" s="934"/>
      <c r="H189" s="795"/>
    </row>
    <row r="190" spans="1:8" s="949" customFormat="1">
      <c r="A190" s="1032"/>
      <c r="B190" s="833"/>
      <c r="C190" s="833"/>
      <c r="D190" s="1034"/>
      <c r="E190" s="830"/>
      <c r="F190" s="934"/>
      <c r="G190" s="934"/>
      <c r="H190" s="795"/>
    </row>
    <row r="191" spans="1:8" s="949" customFormat="1">
      <c r="A191" s="1032"/>
      <c r="B191" s="838"/>
      <c r="C191" s="838"/>
      <c r="E191" s="908"/>
      <c r="F191" s="934"/>
      <c r="G191" s="934"/>
      <c r="H191" s="795"/>
    </row>
    <row r="192" spans="1:8" s="949" customFormat="1">
      <c r="A192" s="1032"/>
      <c r="B192" s="1014"/>
      <c r="C192" s="1014"/>
      <c r="E192" s="908"/>
      <c r="F192" s="934"/>
      <c r="G192" s="934"/>
      <c r="H192" s="795"/>
    </row>
    <row r="193" spans="1:8" s="949" customFormat="1">
      <c r="A193" s="1032"/>
      <c r="B193" s="1014"/>
      <c r="C193" s="1014"/>
      <c r="E193" s="933"/>
      <c r="F193" s="934"/>
      <c r="G193" s="934"/>
      <c r="H193" s="795"/>
    </row>
    <row r="194" spans="1:8" s="993" customFormat="1">
      <c r="A194" s="1035"/>
      <c r="B194" s="1006"/>
      <c r="C194" s="1006"/>
      <c r="E194" s="939"/>
      <c r="F194" s="1004"/>
      <c r="G194" s="1004"/>
      <c r="H194" s="796"/>
    </row>
    <row r="195" spans="1:8" s="949" customFormat="1">
      <c r="A195" s="1032"/>
      <c r="B195" s="1006"/>
      <c r="C195" s="1006"/>
      <c r="E195" s="933"/>
      <c r="F195" s="934"/>
      <c r="G195" s="934"/>
      <c r="H195" s="795"/>
    </row>
    <row r="196" spans="1:8" s="949" customFormat="1">
      <c r="A196" s="1032"/>
      <c r="B196" s="833"/>
      <c r="C196" s="833"/>
      <c r="E196" s="933"/>
      <c r="F196" s="934"/>
      <c r="G196" s="934"/>
      <c r="H196" s="795"/>
    </row>
    <row r="197" spans="1:8" s="949" customFormat="1">
      <c r="A197" s="1032"/>
      <c r="B197" s="832"/>
      <c r="C197" s="832"/>
      <c r="E197" s="933"/>
      <c r="F197" s="934"/>
      <c r="G197" s="934"/>
      <c r="H197" s="795"/>
    </row>
    <row r="198" spans="1:8" s="949" customFormat="1">
      <c r="A198" s="1032"/>
      <c r="B198" s="832"/>
      <c r="C198" s="832"/>
      <c r="E198" s="933"/>
      <c r="F198" s="934"/>
      <c r="G198" s="934"/>
      <c r="H198" s="795"/>
    </row>
    <row r="199" spans="1:8" s="949" customFormat="1">
      <c r="A199" s="1032"/>
      <c r="B199" s="832"/>
      <c r="C199" s="832"/>
      <c r="E199" s="933"/>
      <c r="F199" s="934"/>
      <c r="G199" s="934"/>
      <c r="H199" s="795"/>
    </row>
    <row r="200" spans="1:8" s="949" customFormat="1">
      <c r="A200" s="1032"/>
      <c r="B200" s="832"/>
      <c r="C200" s="832"/>
      <c r="E200" s="933"/>
      <c r="F200" s="934"/>
      <c r="G200" s="934"/>
      <c r="H200" s="795"/>
    </row>
    <row r="201" spans="1:8" s="949" customFormat="1">
      <c r="A201" s="1032"/>
      <c r="B201" s="832"/>
      <c r="C201" s="832"/>
      <c r="E201" s="933"/>
      <c r="F201" s="934"/>
      <c r="G201" s="934"/>
      <c r="H201" s="795"/>
    </row>
    <row r="202" spans="1:8" s="949" customFormat="1">
      <c r="A202" s="1032"/>
      <c r="B202" s="832"/>
      <c r="C202" s="832"/>
      <c r="E202" s="933"/>
      <c r="F202" s="934"/>
      <c r="G202" s="934"/>
      <c r="H202" s="795"/>
    </row>
    <row r="203" spans="1:8" s="949" customFormat="1">
      <c r="A203" s="1032"/>
      <c r="B203" s="832"/>
      <c r="C203" s="832"/>
      <c r="E203" s="933"/>
      <c r="F203" s="934"/>
      <c r="G203" s="934"/>
      <c r="H203" s="795"/>
    </row>
    <row r="204" spans="1:8" s="949" customFormat="1">
      <c r="A204" s="1032"/>
      <c r="B204" s="832"/>
      <c r="C204" s="832"/>
      <c r="E204" s="933"/>
      <c r="F204" s="934"/>
      <c r="G204" s="934"/>
      <c r="H204" s="795"/>
    </row>
    <row r="205" spans="1:8" s="949" customFormat="1">
      <c r="A205" s="1032"/>
      <c r="B205" s="832"/>
      <c r="C205" s="832"/>
      <c r="E205" s="933"/>
      <c r="F205" s="934"/>
      <c r="G205" s="934"/>
      <c r="H205" s="795"/>
    </row>
    <row r="206" spans="1:8" s="949" customFormat="1">
      <c r="A206" s="1032"/>
      <c r="B206" s="832"/>
      <c r="C206" s="832"/>
      <c r="E206" s="933"/>
      <c r="F206" s="934"/>
      <c r="G206" s="934"/>
      <c r="H206" s="795"/>
    </row>
    <row r="207" spans="1:8" s="949" customFormat="1">
      <c r="A207" s="1032"/>
      <c r="B207" s="832"/>
      <c r="C207" s="832"/>
      <c r="E207" s="933"/>
      <c r="F207" s="934"/>
      <c r="G207" s="934"/>
      <c r="H207" s="795"/>
    </row>
    <row r="208" spans="1:8" s="949" customFormat="1">
      <c r="A208" s="1032"/>
      <c r="B208" s="832"/>
      <c r="C208" s="832"/>
      <c r="E208" s="933"/>
      <c r="F208" s="934"/>
      <c r="G208" s="934"/>
      <c r="H208" s="795"/>
    </row>
    <row r="209" spans="1:8" s="949" customFormat="1">
      <c r="A209" s="1032"/>
      <c r="B209" s="832"/>
      <c r="C209" s="832"/>
      <c r="E209" s="933"/>
      <c r="F209" s="934"/>
      <c r="G209" s="934"/>
      <c r="H209" s="795"/>
    </row>
    <row r="210" spans="1:8" s="949" customFormat="1">
      <c r="A210" s="1032"/>
      <c r="B210" s="832"/>
      <c r="C210" s="832"/>
      <c r="E210" s="933"/>
      <c r="F210" s="934"/>
      <c r="G210" s="934"/>
      <c r="H210" s="795"/>
    </row>
    <row r="211" spans="1:8" s="949" customFormat="1">
      <c r="A211" s="1032"/>
      <c r="B211" s="832"/>
      <c r="C211" s="832"/>
      <c r="E211" s="933"/>
      <c r="F211" s="934"/>
      <c r="G211" s="934"/>
      <c r="H211" s="795"/>
    </row>
    <row r="212" spans="1:8" s="949" customFormat="1">
      <c r="A212" s="1032"/>
      <c r="B212" s="832"/>
      <c r="C212" s="832"/>
      <c r="E212" s="933"/>
      <c r="F212" s="934"/>
      <c r="G212" s="934"/>
      <c r="H212" s="795"/>
    </row>
    <row r="213" spans="1:8" s="949" customFormat="1">
      <c r="A213" s="1032"/>
      <c r="B213" s="832"/>
      <c r="C213" s="832"/>
      <c r="E213" s="933"/>
      <c r="F213" s="934"/>
      <c r="G213" s="934"/>
      <c r="H213" s="795"/>
    </row>
    <row r="214" spans="1:8" s="949" customFormat="1">
      <c r="A214" s="1032"/>
      <c r="B214" s="832"/>
      <c r="C214" s="832"/>
      <c r="E214" s="933"/>
      <c r="F214" s="934"/>
      <c r="G214" s="934"/>
      <c r="H214" s="795"/>
    </row>
    <row r="215" spans="1:8" s="949" customFormat="1">
      <c r="A215" s="1032"/>
      <c r="B215" s="832"/>
      <c r="C215" s="832"/>
      <c r="E215" s="933"/>
      <c r="F215" s="934"/>
      <c r="G215" s="934"/>
      <c r="H215" s="795"/>
    </row>
    <row r="216" spans="1:8" s="949" customFormat="1">
      <c r="A216" s="1032"/>
      <c r="B216" s="832"/>
      <c r="C216" s="832"/>
      <c r="E216" s="933"/>
      <c r="F216" s="934"/>
      <c r="G216" s="934"/>
      <c r="H216" s="795"/>
    </row>
    <row r="217" spans="1:8" s="949" customFormat="1">
      <c r="A217" s="1032"/>
      <c r="B217" s="832"/>
      <c r="C217" s="832"/>
      <c r="E217" s="933"/>
      <c r="F217" s="934"/>
      <c r="G217" s="934"/>
      <c r="H217" s="795"/>
    </row>
    <row r="218" spans="1:8" s="949" customFormat="1">
      <c r="A218" s="1032"/>
      <c r="B218" s="832"/>
      <c r="C218" s="832"/>
      <c r="E218" s="933"/>
      <c r="F218" s="934"/>
      <c r="G218" s="934"/>
      <c r="H218" s="795"/>
    </row>
    <row r="219" spans="1:8" s="949" customFormat="1">
      <c r="A219" s="1032"/>
      <c r="B219" s="832"/>
      <c r="C219" s="832"/>
      <c r="E219" s="933"/>
      <c r="F219" s="934"/>
      <c r="G219" s="934"/>
      <c r="H219" s="795"/>
    </row>
    <row r="220" spans="1:8" s="949" customFormat="1">
      <c r="A220" s="1032"/>
      <c r="B220" s="833"/>
      <c r="C220" s="833"/>
      <c r="E220" s="933"/>
      <c r="F220" s="934"/>
      <c r="G220" s="934"/>
      <c r="H220" s="795"/>
    </row>
    <row r="221" spans="1:8" s="949" customFormat="1">
      <c r="A221" s="1032"/>
      <c r="B221" s="833"/>
      <c r="C221" s="833"/>
      <c r="E221" s="933"/>
      <c r="F221" s="934"/>
      <c r="G221" s="934"/>
      <c r="H221" s="795"/>
    </row>
    <row r="222" spans="1:8" s="949" customFormat="1">
      <c r="A222" s="1032"/>
      <c r="B222" s="832"/>
      <c r="C222" s="832"/>
      <c r="E222" s="933"/>
      <c r="F222" s="934"/>
      <c r="G222" s="934"/>
      <c r="H222" s="795"/>
    </row>
    <row r="223" spans="1:8" s="949" customFormat="1">
      <c r="A223" s="1032"/>
      <c r="B223" s="832"/>
      <c r="C223" s="832"/>
      <c r="E223" s="933"/>
      <c r="F223" s="934"/>
      <c r="G223" s="934"/>
      <c r="H223" s="795"/>
    </row>
    <row r="224" spans="1:8" s="949" customFormat="1">
      <c r="A224" s="1032"/>
      <c r="B224" s="832"/>
      <c r="C224" s="832"/>
      <c r="E224" s="933"/>
      <c r="F224" s="934"/>
      <c r="G224" s="934"/>
      <c r="H224" s="795"/>
    </row>
    <row r="225" spans="1:10" s="949" customFormat="1">
      <c r="A225" s="1032"/>
      <c r="B225" s="832"/>
      <c r="C225" s="832"/>
      <c r="E225" s="933"/>
      <c r="F225" s="934"/>
      <c r="G225" s="934"/>
      <c r="H225" s="795"/>
    </row>
    <row r="226" spans="1:10" s="949" customFormat="1">
      <c r="A226" s="1032"/>
      <c r="B226" s="833"/>
      <c r="C226" s="833"/>
      <c r="E226" s="933"/>
      <c r="F226" s="934"/>
      <c r="G226" s="934"/>
      <c r="H226" s="795"/>
    </row>
    <row r="227" spans="1:10" s="949" customFormat="1">
      <c r="A227" s="1032"/>
      <c r="B227" s="833"/>
      <c r="C227" s="833"/>
      <c r="E227" s="933"/>
      <c r="F227" s="934"/>
      <c r="G227" s="934"/>
      <c r="H227" s="795"/>
    </row>
    <row r="228" spans="1:10" s="949" customFormat="1">
      <c r="A228" s="1032"/>
      <c r="B228" s="833"/>
      <c r="C228" s="833"/>
      <c r="E228" s="933"/>
      <c r="F228" s="934"/>
      <c r="G228" s="934"/>
      <c r="H228" s="795"/>
    </row>
    <row r="229" spans="1:10" s="949" customFormat="1">
      <c r="A229" s="1032"/>
      <c r="B229" s="833"/>
      <c r="C229" s="833"/>
      <c r="E229" s="933"/>
      <c r="F229" s="934"/>
      <c r="G229" s="934"/>
      <c r="H229" s="795"/>
    </row>
    <row r="230" spans="1:10" s="949" customFormat="1">
      <c r="A230" s="1032"/>
      <c r="B230" s="833"/>
      <c r="C230" s="833"/>
      <c r="E230" s="933"/>
      <c r="F230" s="934"/>
      <c r="G230" s="934"/>
      <c r="H230" s="795"/>
    </row>
    <row r="231" spans="1:10" s="949" customFormat="1">
      <c r="A231" s="1032"/>
      <c r="B231" s="833"/>
      <c r="C231" s="833"/>
      <c r="E231" s="933"/>
      <c r="F231" s="934"/>
      <c r="G231" s="934"/>
      <c r="H231" s="795"/>
    </row>
    <row r="232" spans="1:10" s="949" customFormat="1">
      <c r="A232" s="1032"/>
      <c r="B232" s="833"/>
      <c r="C232" s="833"/>
      <c r="E232" s="933"/>
      <c r="F232" s="934"/>
      <c r="G232" s="934"/>
      <c r="H232" s="795"/>
    </row>
    <row r="233" spans="1:10" s="949" customFormat="1">
      <c r="A233" s="1032"/>
      <c r="B233" s="838"/>
      <c r="C233" s="838"/>
      <c r="E233" s="933"/>
      <c r="F233" s="934"/>
      <c r="G233" s="934"/>
      <c r="H233" s="795"/>
    </row>
    <row r="234" spans="1:10" s="949" customFormat="1">
      <c r="A234" s="1032"/>
      <c r="B234" s="838"/>
      <c r="C234" s="838"/>
      <c r="E234" s="933"/>
      <c r="F234" s="934"/>
      <c r="G234" s="934"/>
      <c r="H234" s="795"/>
    </row>
    <row r="235" spans="1:10" s="949" customFormat="1">
      <c r="A235" s="1032"/>
      <c r="B235" s="838"/>
      <c r="C235" s="838"/>
      <c r="E235" s="933"/>
      <c r="F235" s="934"/>
      <c r="G235" s="934"/>
      <c r="H235" s="795"/>
    </row>
    <row r="236" spans="1:10" s="949" customFormat="1">
      <c r="A236" s="1032"/>
      <c r="B236" s="838"/>
      <c r="C236" s="838"/>
      <c r="E236" s="933"/>
      <c r="F236" s="934"/>
      <c r="G236" s="934"/>
      <c r="H236" s="795"/>
    </row>
    <row r="237" spans="1:10" s="949" customFormat="1">
      <c r="A237" s="1032"/>
      <c r="B237" s="838"/>
      <c r="C237" s="838"/>
      <c r="E237" s="933"/>
      <c r="F237" s="1028"/>
      <c r="G237" s="934"/>
      <c r="H237" s="795"/>
      <c r="I237" s="795"/>
      <c r="J237" s="795"/>
    </row>
    <row r="238" spans="1:10" s="949" customFormat="1">
      <c r="A238" s="1032"/>
      <c r="B238" s="833"/>
      <c r="C238" s="833"/>
      <c r="E238" s="933"/>
      <c r="F238" s="934"/>
      <c r="G238" s="934"/>
      <c r="H238" s="795"/>
    </row>
    <row r="239" spans="1:10" s="949" customFormat="1">
      <c r="A239" s="1032"/>
      <c r="B239" s="838"/>
      <c r="C239" s="838"/>
      <c r="D239" s="1020"/>
      <c r="E239" s="941"/>
      <c r="F239" s="942"/>
      <c r="G239" s="942"/>
      <c r="H239" s="795"/>
    </row>
    <row r="240" spans="1:10" s="949" customFormat="1">
      <c r="A240" s="1032"/>
      <c r="B240" s="833"/>
      <c r="C240" s="833"/>
      <c r="E240" s="933"/>
      <c r="F240" s="934"/>
      <c r="G240" s="934"/>
      <c r="H240" s="795"/>
    </row>
    <row r="241" spans="1:8" s="949" customFormat="1">
      <c r="A241" s="1032"/>
      <c r="B241" s="833"/>
      <c r="C241" s="833"/>
      <c r="E241" s="933"/>
      <c r="F241" s="934"/>
      <c r="G241" s="934"/>
      <c r="H241" s="795"/>
    </row>
    <row r="242" spans="1:8" s="949" customFormat="1">
      <c r="A242" s="1032"/>
      <c r="B242" s="833"/>
      <c r="C242" s="833"/>
      <c r="E242" s="933"/>
      <c r="F242" s="934"/>
      <c r="G242" s="934"/>
      <c r="H242" s="795"/>
    </row>
    <row r="243" spans="1:8" s="949" customFormat="1">
      <c r="A243" s="1032"/>
      <c r="B243" s="838"/>
      <c r="C243" s="838"/>
      <c r="E243" s="933"/>
      <c r="F243" s="934"/>
      <c r="G243" s="934"/>
      <c r="H243" s="795"/>
    </row>
    <row r="244" spans="1:8" s="949" customFormat="1">
      <c r="A244" s="1032"/>
      <c r="B244" s="1014"/>
      <c r="C244" s="1014"/>
      <c r="E244" s="933"/>
      <c r="F244" s="934"/>
      <c r="G244" s="934"/>
      <c r="H244" s="795"/>
    </row>
    <row r="245" spans="1:8" s="949" customFormat="1">
      <c r="A245" s="1032"/>
      <c r="B245" s="1014"/>
      <c r="C245" s="1014"/>
      <c r="E245" s="933"/>
      <c r="F245" s="934"/>
      <c r="G245" s="934"/>
      <c r="H245" s="795"/>
    </row>
    <row r="246" spans="1:8" s="949" customFormat="1">
      <c r="A246" s="1032"/>
      <c r="B246" s="1014"/>
      <c r="C246" s="1014"/>
      <c r="E246" s="933"/>
      <c r="F246" s="934"/>
      <c r="G246" s="934"/>
      <c r="H246" s="795"/>
    </row>
    <row r="247" spans="1:8" s="993" customFormat="1">
      <c r="A247" s="1035"/>
      <c r="B247" s="1006"/>
      <c r="C247" s="1006"/>
      <c r="E247" s="939"/>
      <c r="F247" s="1004"/>
      <c r="G247" s="1004"/>
      <c r="H247" s="796"/>
    </row>
    <row r="248" spans="1:8" s="993" customFormat="1">
      <c r="A248" s="1035"/>
      <c r="B248" s="1006"/>
      <c r="C248" s="1006"/>
      <c r="E248" s="939"/>
      <c r="F248" s="1004"/>
      <c r="G248" s="1004"/>
      <c r="H248" s="796"/>
    </row>
    <row r="249" spans="1:8" s="993" customFormat="1">
      <c r="A249" s="1035"/>
      <c r="B249" s="1006"/>
      <c r="C249" s="1006"/>
      <c r="E249" s="939"/>
      <c r="F249" s="1004"/>
      <c r="G249" s="1004"/>
      <c r="H249" s="796"/>
    </row>
    <row r="250" spans="1:8" s="993" customFormat="1">
      <c r="A250" s="1032"/>
      <c r="B250" s="858"/>
      <c r="C250" s="858"/>
      <c r="D250" s="949"/>
      <c r="E250" s="933"/>
      <c r="F250" s="942"/>
      <c r="G250" s="934"/>
      <c r="H250" s="796"/>
    </row>
    <row r="251" spans="1:8" s="993" customFormat="1">
      <c r="A251" s="1035"/>
      <c r="B251" s="833"/>
      <c r="C251" s="833"/>
      <c r="D251" s="949"/>
      <c r="E251" s="933"/>
      <c r="F251" s="942"/>
      <c r="G251" s="934"/>
      <c r="H251" s="796"/>
    </row>
    <row r="252" spans="1:8" s="993" customFormat="1">
      <c r="A252" s="1035"/>
      <c r="B252" s="833"/>
      <c r="C252" s="833"/>
      <c r="D252" s="949"/>
      <c r="E252" s="933"/>
      <c r="F252" s="942"/>
      <c r="G252" s="934"/>
      <c r="H252" s="796"/>
    </row>
    <row r="253" spans="1:8" s="993" customFormat="1">
      <c r="A253" s="1035"/>
      <c r="B253" s="833"/>
      <c r="C253" s="833"/>
      <c r="D253" s="949"/>
      <c r="E253" s="933"/>
      <c r="F253" s="942"/>
      <c r="G253" s="934"/>
      <c r="H253" s="796"/>
    </row>
    <row r="254" spans="1:8" s="993" customFormat="1">
      <c r="A254" s="1035"/>
      <c r="B254" s="833"/>
      <c r="C254" s="833"/>
      <c r="D254" s="949"/>
      <c r="E254" s="933"/>
      <c r="F254" s="942"/>
      <c r="G254" s="934"/>
      <c r="H254" s="796"/>
    </row>
    <row r="255" spans="1:8" s="993" customFormat="1">
      <c r="A255" s="1035"/>
      <c r="B255" s="858"/>
      <c r="C255" s="858"/>
      <c r="D255" s="949"/>
      <c r="E255" s="933"/>
      <c r="F255" s="942"/>
      <c r="G255" s="934"/>
      <c r="H255" s="796"/>
    </row>
    <row r="256" spans="1:8" s="993" customFormat="1">
      <c r="A256" s="1035"/>
      <c r="B256" s="858"/>
      <c r="C256" s="858"/>
      <c r="D256" s="949"/>
      <c r="E256" s="933"/>
      <c r="F256" s="942"/>
      <c r="G256" s="934"/>
      <c r="H256" s="796"/>
    </row>
    <row r="257" spans="1:10" s="993" customFormat="1">
      <c r="A257" s="1035"/>
      <c r="B257" s="833"/>
      <c r="C257" s="833"/>
      <c r="D257" s="949"/>
      <c r="E257" s="933"/>
      <c r="F257" s="942"/>
      <c r="G257" s="934"/>
      <c r="H257" s="796"/>
    </row>
    <row r="258" spans="1:10" s="993" customFormat="1">
      <c r="A258" s="1035"/>
      <c r="B258" s="833"/>
      <c r="C258" s="833"/>
      <c r="D258" s="949"/>
      <c r="E258" s="933"/>
      <c r="F258" s="942"/>
      <c r="G258" s="934"/>
      <c r="H258" s="796"/>
    </row>
    <row r="259" spans="1:10" s="993" customFormat="1">
      <c r="A259" s="1035"/>
      <c r="B259" s="833"/>
      <c r="C259" s="833"/>
      <c r="D259" s="949"/>
      <c r="E259" s="933"/>
      <c r="F259" s="942"/>
      <c r="G259" s="934"/>
      <c r="H259" s="796"/>
    </row>
    <row r="260" spans="1:10" s="993" customFormat="1">
      <c r="A260" s="1032"/>
      <c r="B260" s="858"/>
      <c r="C260" s="858"/>
      <c r="D260" s="949"/>
      <c r="E260" s="933"/>
      <c r="F260" s="942"/>
      <c r="G260" s="934"/>
      <c r="H260" s="796"/>
    </row>
    <row r="261" spans="1:10" s="949" customFormat="1">
      <c r="A261" s="1032"/>
      <c r="B261" s="833"/>
      <c r="C261" s="833"/>
      <c r="E261" s="933"/>
      <c r="F261" s="934"/>
      <c r="G261" s="934"/>
      <c r="H261" s="795"/>
      <c r="I261" s="795"/>
      <c r="J261" s="795"/>
    </row>
    <row r="262" spans="1:10" s="949" customFormat="1">
      <c r="A262" s="1032"/>
      <c r="B262" s="833"/>
      <c r="C262" s="833"/>
      <c r="E262" s="933"/>
      <c r="F262" s="934"/>
      <c r="G262" s="934"/>
      <c r="H262" s="795"/>
      <c r="I262" s="795"/>
      <c r="J262" s="795"/>
    </row>
    <row r="263" spans="1:10" s="949" customFormat="1">
      <c r="A263" s="1032"/>
      <c r="B263" s="833"/>
      <c r="C263" s="833"/>
      <c r="E263" s="933"/>
      <c r="F263" s="934"/>
      <c r="G263" s="934"/>
      <c r="H263" s="795"/>
      <c r="I263" s="795"/>
      <c r="J263" s="795"/>
    </row>
    <row r="264" spans="1:10" s="949" customFormat="1">
      <c r="A264" s="1032"/>
      <c r="B264" s="848"/>
      <c r="C264" s="848"/>
      <c r="E264" s="933"/>
      <c r="F264" s="934"/>
      <c r="G264" s="934"/>
      <c r="H264" s="795"/>
    </row>
    <row r="265" spans="1:10" s="949" customFormat="1">
      <c r="A265" s="1032"/>
      <c r="B265" s="848"/>
      <c r="C265" s="848"/>
      <c r="E265" s="933"/>
      <c r="F265" s="934"/>
      <c r="G265" s="934"/>
      <c r="H265" s="795"/>
    </row>
    <row r="266" spans="1:10" s="949" customFormat="1">
      <c r="A266" s="1032"/>
      <c r="B266" s="848"/>
      <c r="C266" s="848"/>
      <c r="E266" s="933"/>
      <c r="F266" s="934"/>
      <c r="G266" s="934"/>
      <c r="H266" s="795"/>
    </row>
    <row r="267" spans="1:10" s="949" customFormat="1">
      <c r="A267" s="1032"/>
      <c r="B267" s="848"/>
      <c r="C267" s="848"/>
      <c r="E267" s="933"/>
      <c r="F267" s="934"/>
      <c r="G267" s="934"/>
      <c r="H267" s="795"/>
    </row>
    <row r="268" spans="1:10" s="949" customFormat="1">
      <c r="A268" s="1032"/>
      <c r="B268" s="848"/>
      <c r="C268" s="848"/>
      <c r="E268" s="933"/>
      <c r="F268" s="934"/>
      <c r="G268" s="934"/>
      <c r="H268" s="795"/>
    </row>
    <row r="269" spans="1:10" s="949" customFormat="1">
      <c r="A269" s="1032"/>
      <c r="B269" s="848"/>
      <c r="C269" s="848"/>
      <c r="E269" s="933"/>
      <c r="F269" s="934"/>
      <c r="G269" s="934"/>
      <c r="H269" s="795"/>
    </row>
    <row r="270" spans="1:10" s="949" customFormat="1">
      <c r="A270" s="1032"/>
      <c r="B270" s="848"/>
      <c r="C270" s="848"/>
      <c r="E270" s="933"/>
      <c r="F270" s="934"/>
      <c r="G270" s="934"/>
      <c r="H270" s="795"/>
    </row>
    <row r="271" spans="1:10" s="949" customFormat="1">
      <c r="A271" s="1032"/>
      <c r="B271" s="848"/>
      <c r="C271" s="848"/>
      <c r="E271" s="933"/>
      <c r="F271" s="934"/>
      <c r="G271" s="934"/>
      <c r="H271" s="795"/>
    </row>
    <row r="272" spans="1:10" s="949" customFormat="1">
      <c r="A272" s="1032"/>
      <c r="B272" s="848"/>
      <c r="C272" s="848"/>
      <c r="E272" s="933"/>
      <c r="F272" s="934"/>
      <c r="G272" s="934"/>
      <c r="H272" s="795"/>
    </row>
    <row r="273" spans="1:8" s="949" customFormat="1">
      <c r="A273" s="1032"/>
      <c r="B273" s="848"/>
      <c r="C273" s="848"/>
      <c r="E273" s="933"/>
      <c r="F273" s="934"/>
      <c r="G273" s="934"/>
      <c r="H273" s="795"/>
    </row>
    <row r="274" spans="1:8" s="949" customFormat="1">
      <c r="A274" s="1032"/>
      <c r="B274" s="848"/>
      <c r="C274" s="848"/>
      <c r="E274" s="933"/>
      <c r="F274" s="934"/>
      <c r="G274" s="934"/>
      <c r="H274" s="795"/>
    </row>
    <row r="275" spans="1:8" s="949" customFormat="1">
      <c r="A275" s="1032"/>
      <c r="B275" s="848"/>
      <c r="C275" s="848"/>
      <c r="E275" s="933"/>
      <c r="F275" s="934"/>
      <c r="G275" s="934"/>
      <c r="H275" s="795"/>
    </row>
    <row r="276" spans="1:8" s="949" customFormat="1">
      <c r="A276" s="1032"/>
      <c r="B276" s="848"/>
      <c r="C276" s="848"/>
      <c r="E276" s="933"/>
      <c r="F276" s="934"/>
      <c r="G276" s="934"/>
      <c r="H276" s="795"/>
    </row>
    <row r="277" spans="1:8" s="949" customFormat="1">
      <c r="A277" s="1032"/>
      <c r="B277" s="848"/>
      <c r="C277" s="848"/>
      <c r="E277" s="933"/>
      <c r="F277" s="934"/>
      <c r="G277" s="934"/>
      <c r="H277" s="795"/>
    </row>
    <row r="278" spans="1:8" s="949" customFormat="1">
      <c r="A278" s="1032"/>
      <c r="B278" s="848"/>
      <c r="C278" s="848"/>
      <c r="E278" s="933"/>
      <c r="F278" s="934"/>
      <c r="G278" s="934"/>
      <c r="H278" s="795"/>
    </row>
    <row r="279" spans="1:8" s="949" customFormat="1">
      <c r="A279" s="1032"/>
      <c r="B279" s="833"/>
      <c r="C279" s="833"/>
      <c r="E279" s="933"/>
      <c r="F279" s="934"/>
      <c r="G279" s="934"/>
      <c r="H279" s="795"/>
    </row>
    <row r="280" spans="1:8" s="949" customFormat="1">
      <c r="A280" s="1032"/>
      <c r="B280" s="833"/>
      <c r="C280" s="833"/>
      <c r="E280" s="933"/>
      <c r="F280" s="934"/>
      <c r="G280" s="934"/>
      <c r="H280" s="795"/>
    </row>
    <row r="281" spans="1:8" s="949" customFormat="1">
      <c r="A281" s="1032"/>
      <c r="B281" s="833"/>
      <c r="C281" s="833"/>
      <c r="E281" s="933"/>
      <c r="F281" s="934"/>
      <c r="G281" s="934"/>
      <c r="H281" s="795"/>
    </row>
    <row r="282" spans="1:8" s="949" customFormat="1">
      <c r="A282" s="1032"/>
      <c r="B282" s="833"/>
      <c r="C282" s="833"/>
      <c r="E282" s="933"/>
      <c r="F282" s="934"/>
      <c r="G282" s="934"/>
      <c r="H282" s="795"/>
    </row>
    <row r="283" spans="1:8" s="949" customFormat="1">
      <c r="A283" s="1032"/>
      <c r="B283" s="833"/>
      <c r="C283" s="833"/>
      <c r="E283" s="933"/>
      <c r="F283" s="934"/>
      <c r="G283" s="934"/>
      <c r="H283" s="795"/>
    </row>
    <row r="284" spans="1:8" s="949" customFormat="1">
      <c r="A284" s="1032"/>
      <c r="B284" s="833"/>
      <c r="C284" s="833"/>
      <c r="E284" s="933"/>
      <c r="F284" s="934"/>
      <c r="G284" s="934"/>
      <c r="H284" s="795"/>
    </row>
    <row r="285" spans="1:8" s="949" customFormat="1">
      <c r="A285" s="1032"/>
      <c r="B285" s="833"/>
      <c r="C285" s="833"/>
      <c r="E285" s="933"/>
      <c r="F285" s="934"/>
      <c r="G285" s="934"/>
      <c r="H285" s="795"/>
    </row>
    <row r="286" spans="1:8" s="949" customFormat="1">
      <c r="A286" s="1005"/>
      <c r="B286" s="859"/>
      <c r="C286" s="859"/>
      <c r="E286" s="933"/>
      <c r="F286" s="934"/>
      <c r="G286" s="934"/>
      <c r="H286" s="795"/>
    </row>
    <row r="287" spans="1:8" s="949" customFormat="1">
      <c r="A287" s="1005"/>
      <c r="B287" s="859"/>
      <c r="C287" s="859"/>
      <c r="E287" s="933"/>
      <c r="F287" s="934"/>
      <c r="G287" s="934"/>
      <c r="H287" s="795"/>
    </row>
    <row r="288" spans="1:8">
      <c r="A288" s="1032"/>
      <c r="B288" s="833"/>
      <c r="C288" s="833"/>
      <c r="D288" s="949"/>
      <c r="E288" s="933"/>
      <c r="F288" s="934"/>
      <c r="G288" s="934"/>
    </row>
    <row r="289" spans="1:7" s="786" customFormat="1">
      <c r="A289" s="1032"/>
      <c r="B289" s="833"/>
      <c r="C289" s="833"/>
      <c r="D289" s="949"/>
      <c r="E289" s="933"/>
      <c r="F289" s="934"/>
      <c r="G289" s="934"/>
    </row>
    <row r="290" spans="1:7" s="786" customFormat="1">
      <c r="A290" s="1032"/>
      <c r="B290" s="833"/>
      <c r="C290" s="833"/>
      <c r="D290" s="949"/>
      <c r="E290" s="933"/>
      <c r="F290" s="934"/>
      <c r="G290" s="934"/>
    </row>
    <row r="291" spans="1:7" s="786" customFormat="1">
      <c r="A291" s="1032"/>
      <c r="B291" s="833"/>
      <c r="C291" s="833"/>
      <c r="D291" s="949"/>
      <c r="E291" s="933"/>
      <c r="F291" s="934"/>
      <c r="G291" s="934"/>
    </row>
    <row r="292" spans="1:7" s="786" customFormat="1">
      <c r="A292" s="1032"/>
      <c r="B292" s="833"/>
      <c r="C292" s="833"/>
      <c r="D292" s="949"/>
      <c r="E292" s="933"/>
      <c r="F292" s="934"/>
      <c r="G292" s="934"/>
    </row>
    <row r="293" spans="1:7" s="786" customFormat="1">
      <c r="A293" s="1032"/>
      <c r="B293" s="833"/>
      <c r="C293" s="833"/>
      <c r="D293" s="949"/>
      <c r="E293" s="933"/>
      <c r="F293" s="934"/>
      <c r="G293" s="934"/>
    </row>
    <row r="294" spans="1:7" s="786" customFormat="1">
      <c r="A294" s="1032"/>
      <c r="B294" s="833"/>
      <c r="C294" s="833"/>
      <c r="D294" s="949"/>
      <c r="E294" s="933"/>
      <c r="F294" s="934"/>
      <c r="G294" s="934"/>
    </row>
    <row r="295" spans="1:7" s="786" customFormat="1">
      <c r="A295" s="1032"/>
      <c r="B295" s="833"/>
      <c r="C295" s="833"/>
      <c r="D295" s="949"/>
      <c r="E295" s="933"/>
      <c r="F295" s="934"/>
      <c r="G295" s="934"/>
    </row>
    <row r="296" spans="1:7" s="786" customFormat="1">
      <c r="A296" s="1032"/>
      <c r="B296" s="833"/>
      <c r="C296" s="833"/>
      <c r="D296" s="949"/>
      <c r="E296" s="933"/>
      <c r="F296" s="934"/>
      <c r="G296" s="934"/>
    </row>
    <row r="297" spans="1:7" s="786" customFormat="1">
      <c r="A297" s="1032"/>
      <c r="B297" s="833"/>
      <c r="C297" s="833"/>
      <c r="D297" s="949"/>
      <c r="E297" s="933"/>
      <c r="F297" s="934"/>
      <c r="G297" s="934"/>
    </row>
    <row r="298" spans="1:7" s="786" customFormat="1">
      <c r="A298" s="1032"/>
      <c r="B298" s="833"/>
      <c r="C298" s="833"/>
      <c r="D298" s="949"/>
      <c r="E298" s="933"/>
      <c r="F298" s="934"/>
      <c r="G298" s="934"/>
    </row>
    <row r="299" spans="1:7" s="786" customFormat="1">
      <c r="A299" s="1032"/>
      <c r="B299" s="833"/>
      <c r="C299" s="833"/>
      <c r="D299" s="949"/>
      <c r="E299" s="933"/>
      <c r="F299" s="934"/>
      <c r="G299" s="934"/>
    </row>
    <row r="300" spans="1:7" s="786" customFormat="1">
      <c r="A300" s="1032"/>
      <c r="B300" s="833"/>
      <c r="C300" s="833"/>
      <c r="D300" s="949"/>
      <c r="E300" s="933"/>
      <c r="F300" s="934"/>
      <c r="G300" s="934"/>
    </row>
    <row r="301" spans="1:7" s="786" customFormat="1">
      <c r="A301" s="1032"/>
      <c r="B301" s="858"/>
      <c r="C301" s="858"/>
      <c r="D301" s="949"/>
      <c r="E301" s="933"/>
      <c r="F301" s="934"/>
      <c r="G301" s="934"/>
    </row>
    <row r="302" spans="1:7" s="786" customFormat="1">
      <c r="A302" s="1032"/>
      <c r="B302" s="858"/>
      <c r="C302" s="858"/>
      <c r="D302" s="949"/>
      <c r="E302" s="933"/>
      <c r="F302" s="934"/>
      <c r="G302" s="934"/>
    </row>
    <row r="303" spans="1:7" s="786" customFormat="1">
      <c r="A303" s="1032"/>
      <c r="B303" s="858"/>
      <c r="C303" s="858"/>
      <c r="D303" s="949"/>
      <c r="E303" s="933"/>
      <c r="F303" s="934"/>
      <c r="G303" s="934"/>
    </row>
    <row r="304" spans="1:7" s="786" customFormat="1">
      <c r="A304" s="1032"/>
      <c r="B304" s="858"/>
      <c r="C304" s="858"/>
      <c r="D304" s="949"/>
      <c r="E304" s="933"/>
      <c r="F304" s="934"/>
      <c r="G304" s="934"/>
    </row>
    <row r="305" spans="1:8" s="786" customFormat="1">
      <c r="A305" s="1032"/>
      <c r="B305" s="833"/>
      <c r="C305" s="833"/>
      <c r="D305" s="949"/>
      <c r="E305" s="933"/>
      <c r="F305" s="934"/>
      <c r="G305" s="934"/>
    </row>
    <row r="306" spans="1:8" s="786" customFormat="1">
      <c r="A306" s="1032"/>
      <c r="B306" s="833"/>
      <c r="C306" s="833"/>
      <c r="D306" s="949"/>
      <c r="E306" s="933"/>
      <c r="F306" s="934"/>
      <c r="G306" s="934"/>
    </row>
    <row r="307" spans="1:8" s="786" customFormat="1">
      <c r="A307" s="1032"/>
      <c r="B307" s="833"/>
      <c r="C307" s="833"/>
      <c r="D307" s="949"/>
      <c r="E307" s="933"/>
      <c r="F307" s="934"/>
      <c r="G307" s="934"/>
    </row>
    <row r="308" spans="1:8" s="786" customFormat="1">
      <c r="A308" s="1032"/>
      <c r="B308" s="833"/>
      <c r="C308" s="833"/>
      <c r="D308" s="949"/>
      <c r="E308" s="933"/>
      <c r="F308" s="934"/>
      <c r="G308" s="934"/>
    </row>
    <row r="309" spans="1:8" s="786" customFormat="1">
      <c r="A309" s="1032"/>
      <c r="B309" s="833"/>
      <c r="C309" s="833"/>
      <c r="D309" s="949"/>
      <c r="E309" s="933"/>
      <c r="F309" s="934"/>
      <c r="G309" s="934"/>
    </row>
    <row r="310" spans="1:8" s="786" customFormat="1">
      <c r="A310" s="1032"/>
      <c r="B310" s="833"/>
      <c r="C310" s="833"/>
      <c r="D310" s="949"/>
      <c r="E310" s="933"/>
      <c r="F310" s="934"/>
      <c r="G310" s="934"/>
    </row>
    <row r="311" spans="1:8" s="786" customFormat="1">
      <c r="A311" s="1032"/>
      <c r="B311" s="833"/>
      <c r="C311" s="833"/>
      <c r="D311" s="949"/>
      <c r="E311" s="933"/>
      <c r="F311" s="934"/>
      <c r="G311" s="934"/>
    </row>
    <row r="312" spans="1:8" s="786" customFormat="1">
      <c r="A312" s="1032"/>
      <c r="B312" s="833"/>
      <c r="C312" s="833"/>
      <c r="D312" s="949"/>
      <c r="E312" s="933"/>
      <c r="F312" s="934"/>
      <c r="G312" s="934"/>
    </row>
    <row r="313" spans="1:8" s="786" customFormat="1">
      <c r="A313" s="1032"/>
      <c r="B313" s="833"/>
      <c r="C313" s="833"/>
      <c r="D313" s="949"/>
      <c r="E313" s="933"/>
      <c r="F313" s="934"/>
      <c r="G313" s="934"/>
    </row>
    <row r="314" spans="1:8" s="786" customFormat="1">
      <c r="A314" s="1032"/>
      <c r="B314" s="858"/>
      <c r="C314" s="858"/>
      <c r="D314" s="949"/>
      <c r="E314" s="933"/>
      <c r="F314" s="934"/>
      <c r="G314" s="934"/>
    </row>
    <row r="315" spans="1:8" s="786" customFormat="1">
      <c r="A315" s="1032"/>
      <c r="B315" s="833"/>
      <c r="C315" s="833"/>
      <c r="D315" s="949"/>
      <c r="E315" s="933"/>
      <c r="F315" s="934"/>
      <c r="G315" s="934"/>
    </row>
    <row r="316" spans="1:8">
      <c r="A316" s="1005"/>
      <c r="B316" s="859"/>
      <c r="C316" s="859"/>
      <c r="D316" s="949"/>
      <c r="E316" s="933"/>
      <c r="F316" s="934"/>
      <c r="G316" s="934"/>
    </row>
    <row r="317" spans="1:8">
      <c r="A317" s="1005"/>
      <c r="B317" s="859"/>
      <c r="C317" s="859"/>
      <c r="D317" s="949"/>
      <c r="E317" s="933"/>
      <c r="F317" s="934"/>
      <c r="G317" s="934"/>
    </row>
    <row r="318" spans="1:8" s="949" customFormat="1">
      <c r="A318" s="1032"/>
      <c r="B318" s="838"/>
      <c r="C318" s="838"/>
      <c r="E318" s="933"/>
      <c r="F318" s="934"/>
      <c r="G318" s="934"/>
      <c r="H318" s="795"/>
    </row>
    <row r="319" spans="1:8">
      <c r="A319" s="1032"/>
      <c r="B319" s="825"/>
      <c r="C319" s="825"/>
      <c r="D319" s="949"/>
      <c r="E319" s="944"/>
      <c r="F319" s="934"/>
      <c r="G319" s="934"/>
    </row>
    <row r="320" spans="1:8">
      <c r="A320" s="1032"/>
      <c r="B320" s="825"/>
      <c r="C320" s="825"/>
      <c r="D320" s="949"/>
      <c r="E320" s="933"/>
      <c r="F320" s="934"/>
      <c r="G320" s="934"/>
    </row>
    <row r="321" spans="1:7">
      <c r="A321" s="1032"/>
      <c r="B321" s="825"/>
      <c r="C321" s="825"/>
      <c r="D321" s="949"/>
      <c r="E321" s="933"/>
      <c r="F321" s="934"/>
      <c r="G321" s="934"/>
    </row>
    <row r="322" spans="1:7">
      <c r="A322" s="1032"/>
      <c r="B322" s="825"/>
      <c r="C322" s="825"/>
      <c r="D322" s="949"/>
      <c r="E322" s="933"/>
      <c r="F322" s="934"/>
      <c r="G322" s="934"/>
    </row>
    <row r="323" spans="1:7">
      <c r="A323" s="1032"/>
      <c r="B323" s="825"/>
      <c r="C323" s="825"/>
      <c r="D323" s="949"/>
      <c r="E323" s="933"/>
      <c r="F323" s="934"/>
      <c r="G323" s="934"/>
    </row>
    <row r="324" spans="1:7">
      <c r="A324" s="1032"/>
      <c r="B324" s="825"/>
      <c r="C324" s="825"/>
      <c r="D324" s="949"/>
      <c r="E324" s="933"/>
      <c r="F324" s="934"/>
      <c r="G324" s="934"/>
    </row>
    <row r="325" spans="1:7">
      <c r="A325" s="1032"/>
      <c r="B325" s="825"/>
      <c r="C325" s="825"/>
      <c r="D325" s="949"/>
      <c r="E325" s="933"/>
      <c r="F325" s="934"/>
      <c r="G325" s="934"/>
    </row>
    <row r="326" spans="1:7">
      <c r="A326" s="1032"/>
      <c r="B326" s="825"/>
      <c r="C326" s="825"/>
      <c r="D326" s="949"/>
      <c r="E326" s="933"/>
      <c r="F326" s="934"/>
      <c r="G326" s="934"/>
    </row>
    <row r="327" spans="1:7">
      <c r="A327" s="1032"/>
      <c r="B327" s="825"/>
      <c r="C327" s="825"/>
      <c r="D327" s="949"/>
      <c r="E327" s="933"/>
      <c r="F327" s="934"/>
      <c r="G327" s="934"/>
    </row>
    <row r="328" spans="1:7">
      <c r="A328" s="1032"/>
      <c r="B328" s="825"/>
      <c r="C328" s="825"/>
      <c r="D328" s="949"/>
      <c r="E328" s="933"/>
      <c r="F328" s="934"/>
      <c r="G328" s="934"/>
    </row>
    <row r="329" spans="1:7">
      <c r="A329" s="1032"/>
      <c r="B329" s="825"/>
      <c r="C329" s="825"/>
      <c r="D329" s="949"/>
      <c r="E329" s="933"/>
      <c r="F329" s="934"/>
      <c r="G329" s="934"/>
    </row>
    <row r="330" spans="1:7">
      <c r="A330" s="1032"/>
      <c r="B330" s="825"/>
      <c r="C330" s="825"/>
      <c r="D330" s="949"/>
      <c r="E330" s="933"/>
      <c r="F330" s="934"/>
      <c r="G330" s="934"/>
    </row>
    <row r="331" spans="1:7">
      <c r="A331" s="1032"/>
      <c r="B331" s="825"/>
      <c r="C331" s="825"/>
      <c r="D331" s="949"/>
      <c r="E331" s="933"/>
      <c r="F331" s="934"/>
      <c r="G331" s="934"/>
    </row>
    <row r="332" spans="1:7">
      <c r="A332" s="1032"/>
      <c r="B332" s="825"/>
      <c r="C332" s="825"/>
      <c r="D332" s="949"/>
      <c r="E332" s="933"/>
      <c r="F332" s="934"/>
      <c r="G332" s="934"/>
    </row>
    <row r="333" spans="1:7">
      <c r="A333" s="1032"/>
      <c r="B333" s="825"/>
      <c r="C333" s="825"/>
      <c r="D333" s="949"/>
      <c r="E333" s="933"/>
      <c r="F333" s="934"/>
      <c r="G333" s="934"/>
    </row>
    <row r="334" spans="1:7">
      <c r="A334" s="1032"/>
      <c r="B334" s="825"/>
      <c r="C334" s="825"/>
      <c r="D334" s="949"/>
      <c r="E334" s="933"/>
      <c r="F334" s="934"/>
      <c r="G334" s="934"/>
    </row>
    <row r="335" spans="1:7">
      <c r="A335" s="1032"/>
      <c r="B335" s="825"/>
      <c r="C335" s="825"/>
      <c r="D335" s="949"/>
      <c r="E335" s="933"/>
      <c r="F335" s="934"/>
      <c r="G335" s="934"/>
    </row>
    <row r="336" spans="1:7">
      <c r="A336" s="1032"/>
      <c r="B336" s="825"/>
      <c r="C336" s="825"/>
      <c r="D336" s="949"/>
      <c r="E336" s="933"/>
      <c r="F336" s="934"/>
      <c r="G336" s="934"/>
    </row>
    <row r="337" spans="1:8">
      <c r="A337" s="1032"/>
      <c r="B337" s="825"/>
      <c r="C337" s="825"/>
      <c r="D337" s="949"/>
      <c r="E337" s="933"/>
      <c r="F337" s="934"/>
      <c r="G337" s="934"/>
    </row>
    <row r="338" spans="1:8">
      <c r="A338" s="1032"/>
      <c r="B338" s="825"/>
      <c r="C338" s="825"/>
      <c r="D338" s="949"/>
      <c r="E338" s="933"/>
      <c r="F338" s="934"/>
      <c r="G338" s="934"/>
    </row>
    <row r="339" spans="1:8">
      <c r="A339" s="1032"/>
      <c r="B339" s="825"/>
      <c r="C339" s="825"/>
      <c r="D339" s="949"/>
      <c r="E339" s="933"/>
      <c r="F339" s="934"/>
      <c r="G339" s="934"/>
    </row>
    <row r="340" spans="1:8">
      <c r="A340" s="1032"/>
      <c r="B340" s="825"/>
      <c r="C340" s="825"/>
      <c r="D340" s="949"/>
      <c r="E340" s="933"/>
      <c r="F340" s="934"/>
      <c r="G340" s="934"/>
    </row>
    <row r="341" spans="1:8">
      <c r="A341" s="1032"/>
      <c r="B341" s="825"/>
      <c r="C341" s="825"/>
      <c r="D341" s="949"/>
      <c r="E341" s="933"/>
      <c r="F341" s="934"/>
      <c r="G341" s="934"/>
    </row>
    <row r="342" spans="1:8">
      <c r="A342" s="1032"/>
      <c r="B342" s="825"/>
      <c r="C342" s="825"/>
      <c r="D342" s="949"/>
      <c r="E342" s="933"/>
      <c r="F342" s="934"/>
      <c r="G342" s="934"/>
    </row>
    <row r="343" spans="1:8">
      <c r="A343" s="1032"/>
      <c r="B343" s="825"/>
      <c r="C343" s="825"/>
      <c r="D343" s="949"/>
      <c r="E343" s="933"/>
      <c r="F343" s="934"/>
      <c r="G343" s="934"/>
    </row>
    <row r="344" spans="1:8">
      <c r="A344" s="1032"/>
      <c r="B344" s="825"/>
      <c r="C344" s="825"/>
      <c r="D344" s="949"/>
      <c r="E344" s="933"/>
      <c r="F344" s="934"/>
      <c r="G344" s="934"/>
    </row>
    <row r="345" spans="1:8">
      <c r="A345" s="1032"/>
      <c r="B345" s="825"/>
      <c r="C345" s="825"/>
      <c r="D345" s="949"/>
      <c r="E345" s="933"/>
      <c r="F345" s="934"/>
      <c r="G345" s="934"/>
    </row>
    <row r="346" spans="1:8">
      <c r="A346" s="1032"/>
      <c r="B346" s="825"/>
      <c r="C346" s="825"/>
      <c r="D346" s="949"/>
      <c r="E346" s="933"/>
      <c r="F346" s="934"/>
      <c r="G346" s="934"/>
    </row>
    <row r="347" spans="1:8">
      <c r="A347" s="1032"/>
      <c r="B347" s="825"/>
      <c r="C347" s="825"/>
      <c r="D347" s="949"/>
      <c r="E347" s="933"/>
      <c r="F347" s="934"/>
      <c r="G347" s="934"/>
    </row>
    <row r="349" spans="1:8">
      <c r="A349" s="1032"/>
      <c r="B349" s="838"/>
      <c r="C349" s="838"/>
      <c r="D349" s="949"/>
      <c r="E349" s="933"/>
      <c r="F349" s="934"/>
      <c r="G349" s="934"/>
    </row>
    <row r="350" spans="1:8" s="993" customFormat="1">
      <c r="A350" s="1035"/>
      <c r="B350" s="1006"/>
      <c r="C350" s="1006"/>
      <c r="E350" s="939"/>
      <c r="F350" s="1004"/>
      <c r="G350" s="1004"/>
      <c r="H350" s="796"/>
    </row>
    <row r="351" spans="1:8" s="993" customFormat="1">
      <c r="A351" s="1035"/>
      <c r="B351" s="1006"/>
      <c r="C351" s="1006"/>
      <c r="E351" s="939"/>
      <c r="F351" s="1004"/>
      <c r="G351" s="1004"/>
      <c r="H351" s="796"/>
    </row>
    <row r="352" spans="1:8" s="993" customFormat="1">
      <c r="A352" s="1035"/>
      <c r="B352" s="1006"/>
      <c r="C352" s="1006"/>
      <c r="E352" s="939"/>
      <c r="F352" s="1004"/>
      <c r="G352" s="1004"/>
      <c r="H352" s="796"/>
    </row>
    <row r="353" spans="1:8" s="949" customFormat="1">
      <c r="A353" s="1032"/>
      <c r="B353" s="848"/>
      <c r="C353" s="848"/>
      <c r="E353" s="933"/>
      <c r="F353" s="934"/>
      <c r="G353" s="934"/>
      <c r="H353" s="795"/>
    </row>
    <row r="354" spans="1:8" s="949" customFormat="1">
      <c r="A354" s="1032"/>
      <c r="B354" s="848"/>
      <c r="C354" s="848"/>
      <c r="E354" s="933"/>
      <c r="F354" s="934"/>
      <c r="G354" s="934"/>
      <c r="H354" s="795"/>
    </row>
    <row r="355" spans="1:8" s="949" customFormat="1">
      <c r="A355" s="1032"/>
      <c r="B355" s="848"/>
      <c r="C355" s="848"/>
      <c r="E355" s="933"/>
      <c r="F355" s="934"/>
      <c r="G355" s="934"/>
      <c r="H355" s="795"/>
    </row>
    <row r="356" spans="1:8" s="949" customFormat="1">
      <c r="A356" s="1032"/>
      <c r="B356" s="848"/>
      <c r="C356" s="848"/>
      <c r="E356" s="933"/>
      <c r="F356" s="934"/>
      <c r="G356" s="934"/>
      <c r="H356" s="795"/>
    </row>
    <row r="357" spans="1:8" s="949" customFormat="1">
      <c r="A357" s="1032"/>
      <c r="B357" s="848"/>
      <c r="C357" s="848"/>
      <c r="E357" s="933"/>
      <c r="F357" s="934"/>
      <c r="G357" s="934"/>
      <c r="H357" s="795"/>
    </row>
    <row r="358" spans="1:8" s="949" customFormat="1">
      <c r="A358" s="1032"/>
      <c r="B358" s="848"/>
      <c r="C358" s="848"/>
      <c r="E358" s="933"/>
      <c r="F358" s="934"/>
      <c r="G358" s="934"/>
      <c r="H358" s="795"/>
    </row>
    <row r="359" spans="1:8" s="949" customFormat="1">
      <c r="A359" s="1032"/>
      <c r="B359" s="848"/>
      <c r="C359" s="848"/>
      <c r="E359" s="933"/>
      <c r="F359" s="934"/>
      <c r="G359" s="934"/>
      <c r="H359" s="795"/>
    </row>
    <row r="360" spans="1:8" s="949" customFormat="1">
      <c r="A360" s="1032"/>
      <c r="B360" s="848"/>
      <c r="C360" s="848"/>
      <c r="E360" s="933"/>
      <c r="F360" s="934"/>
      <c r="G360" s="934"/>
      <c r="H360" s="795"/>
    </row>
    <row r="361" spans="1:8" s="949" customFormat="1">
      <c r="A361" s="1032"/>
      <c r="B361" s="848"/>
      <c r="C361" s="848"/>
      <c r="E361" s="933"/>
      <c r="F361" s="934"/>
      <c r="G361" s="934"/>
      <c r="H361" s="795"/>
    </row>
    <row r="362" spans="1:8" s="949" customFormat="1">
      <c r="A362" s="1032"/>
      <c r="B362" s="848"/>
      <c r="C362" s="848"/>
      <c r="E362" s="933"/>
      <c r="F362" s="934"/>
      <c r="G362" s="934"/>
      <c r="H362" s="795"/>
    </row>
    <row r="363" spans="1:8" s="949" customFormat="1">
      <c r="A363" s="1032"/>
      <c r="B363" s="848"/>
      <c r="C363" s="848"/>
      <c r="E363" s="933"/>
      <c r="F363" s="934"/>
      <c r="G363" s="934"/>
      <c r="H363" s="795"/>
    </row>
    <row r="364" spans="1:8" s="949" customFormat="1">
      <c r="A364" s="1032"/>
      <c r="B364" s="833"/>
      <c r="C364" s="833"/>
      <c r="E364" s="933"/>
      <c r="F364" s="934"/>
      <c r="G364" s="934"/>
      <c r="H364" s="795"/>
    </row>
    <row r="365" spans="1:8" s="949" customFormat="1">
      <c r="A365" s="1032"/>
      <c r="B365" s="833"/>
      <c r="C365" s="833"/>
      <c r="E365" s="933"/>
      <c r="F365" s="934"/>
      <c r="G365" s="934"/>
      <c r="H365" s="795"/>
    </row>
    <row r="367" spans="1:8">
      <c r="A367" s="1032"/>
      <c r="B367" s="838"/>
      <c r="C367" s="838"/>
      <c r="D367" s="949"/>
      <c r="E367" s="933"/>
      <c r="F367" s="934"/>
      <c r="G367" s="934"/>
    </row>
  </sheetData>
  <sheetProtection formatRows="0"/>
  <mergeCells count="2">
    <mergeCell ref="B15:C15"/>
    <mergeCell ref="B18:C18"/>
  </mergeCells>
  <pageMargins left="0.7" right="0.7" top="0.75" bottom="0.75" header="0.3" footer="0.3"/>
  <pageSetup paperSize="9" scale="63" fitToHeight="0" orientation="portrait"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J248"/>
  <sheetViews>
    <sheetView view="pageBreakPreview" zoomScaleNormal="100" zoomScaleSheetLayoutView="100" workbookViewId="0"/>
  </sheetViews>
  <sheetFormatPr defaultColWidth="9.140625" defaultRowHeight="12.75"/>
  <cols>
    <col min="1" max="1" width="12.7109375" style="861" customWidth="1"/>
    <col min="2" max="2" width="70.7109375" style="862" customWidth="1"/>
    <col min="3" max="3" width="13.7109375" style="862" customWidth="1"/>
    <col min="4" max="4" width="5.7109375" style="863" customWidth="1"/>
    <col min="5" max="5" width="11.140625" style="864" customWidth="1"/>
    <col min="6" max="6" width="15.42578125" style="865" customWidth="1"/>
    <col min="7" max="7" width="18.7109375" style="865" customWidth="1"/>
    <col min="8" max="8" width="12.28515625" style="787" customWidth="1"/>
    <col min="9" max="16384" width="9.140625" style="787"/>
  </cols>
  <sheetData>
    <row r="1" spans="1:8">
      <c r="A1" s="781" t="s">
        <v>8</v>
      </c>
      <c r="B1" s="782" t="s">
        <v>9</v>
      </c>
      <c r="C1" s="782"/>
      <c r="D1" s="783"/>
      <c r="E1" s="784"/>
      <c r="F1" s="785"/>
      <c r="G1" s="785"/>
      <c r="H1" s="786"/>
    </row>
    <row r="2" spans="1:8">
      <c r="A2" s="788" t="s">
        <v>130</v>
      </c>
      <c r="B2" s="359" t="str">
        <f>'NASLOVNA STRAN'!$C$30</f>
        <v>Gradnja stanovanjske soseske Dečkovo naselje - DN 10</v>
      </c>
      <c r="C2" s="782"/>
      <c r="D2" s="783"/>
      <c r="E2" s="784"/>
      <c r="F2" s="785"/>
      <c r="G2" s="785"/>
      <c r="H2" s="786"/>
    </row>
    <row r="3" spans="1:8">
      <c r="A3" s="781" t="s">
        <v>131</v>
      </c>
      <c r="B3" s="442">
        <f>'NASLOVNA STRAN'!$C$13</f>
        <v>0</v>
      </c>
      <c r="C3" s="782"/>
      <c r="D3" s="783"/>
      <c r="E3" s="784"/>
      <c r="F3" s="785"/>
      <c r="G3" s="785"/>
      <c r="H3" s="786"/>
    </row>
    <row r="4" spans="1:8">
      <c r="A4" s="781"/>
      <c r="B4" s="782"/>
      <c r="C4" s="782"/>
      <c r="D4" s="783"/>
      <c r="E4" s="784"/>
      <c r="F4" s="785"/>
      <c r="G4" s="785"/>
      <c r="H4" s="786"/>
    </row>
    <row r="5" spans="1:8">
      <c r="A5" s="789" t="s">
        <v>122</v>
      </c>
      <c r="B5" s="790" t="s">
        <v>3446</v>
      </c>
      <c r="C5" s="790"/>
      <c r="D5" s="791"/>
      <c r="E5" s="792"/>
      <c r="F5" s="793"/>
      <c r="G5" s="793"/>
      <c r="H5" s="786"/>
    </row>
    <row r="6" spans="1:8">
      <c r="A6" s="781"/>
      <c r="B6" s="782"/>
      <c r="C6" s="782"/>
      <c r="D6" s="783"/>
      <c r="E6" s="784"/>
      <c r="F6" s="794"/>
      <c r="G6" s="794"/>
      <c r="H6" s="786"/>
    </row>
    <row r="7" spans="1:8">
      <c r="A7" s="789" t="s">
        <v>124</v>
      </c>
      <c r="B7" s="790" t="s">
        <v>3563</v>
      </c>
      <c r="C7" s="790"/>
      <c r="D7" s="791"/>
      <c r="E7" s="792"/>
      <c r="F7" s="793"/>
      <c r="G7" s="793"/>
      <c r="H7" s="786"/>
    </row>
    <row r="8" spans="1:8" s="795" customFormat="1">
      <c r="A8" s="781"/>
      <c r="B8" s="782"/>
      <c r="C8" s="782"/>
      <c r="D8" s="783"/>
      <c r="E8" s="784"/>
      <c r="F8" s="785"/>
      <c r="G8" s="785"/>
    </row>
    <row r="9" spans="1:8" s="796" customFormat="1">
      <c r="A9" s="781"/>
      <c r="B9" s="782"/>
      <c r="C9" s="782"/>
      <c r="D9" s="783"/>
      <c r="E9" s="784"/>
      <c r="F9" s="785"/>
      <c r="G9" s="785"/>
    </row>
    <row r="10" spans="1:8" s="796" customFormat="1" ht="25.5">
      <c r="A10" s="797" t="s">
        <v>132</v>
      </c>
      <c r="B10" s="798" t="s">
        <v>133</v>
      </c>
      <c r="C10" s="799" t="s">
        <v>134</v>
      </c>
      <c r="D10" s="800" t="s">
        <v>140</v>
      </c>
      <c r="E10" s="801" t="s">
        <v>136</v>
      </c>
      <c r="F10" s="802" t="s">
        <v>237</v>
      </c>
      <c r="G10" s="802" t="s">
        <v>238</v>
      </c>
    </row>
    <row r="11" spans="1:8" s="795" customFormat="1">
      <c r="A11" s="782"/>
      <c r="B11" s="782"/>
      <c r="C11" s="782"/>
      <c r="D11" s="783"/>
      <c r="E11" s="803"/>
      <c r="F11" s="804"/>
      <c r="G11" s="804"/>
    </row>
    <row r="12" spans="1:8" s="795" customFormat="1">
      <c r="A12" s="805" t="s">
        <v>4245</v>
      </c>
      <c r="B12" s="806" t="s">
        <v>4243</v>
      </c>
      <c r="C12" s="806"/>
      <c r="D12" s="807"/>
      <c r="E12" s="808"/>
      <c r="F12" s="809"/>
      <c r="G12" s="809"/>
    </row>
    <row r="13" spans="1:8" s="795" customFormat="1">
      <c r="A13" s="810"/>
      <c r="B13" s="811"/>
      <c r="C13" s="811"/>
      <c r="D13" s="812"/>
      <c r="E13" s="813"/>
      <c r="F13" s="814"/>
      <c r="G13" s="814"/>
    </row>
    <row r="14" spans="1:8" s="795" customFormat="1" ht="13.5" thickBot="1">
      <c r="A14" s="815"/>
      <c r="B14" s="816" t="s">
        <v>3564</v>
      </c>
      <c r="C14" s="817"/>
      <c r="D14" s="818"/>
      <c r="E14" s="819"/>
      <c r="F14" s="820"/>
      <c r="G14" s="821"/>
    </row>
    <row r="15" spans="1:8" s="795" customFormat="1">
      <c r="A15" s="822"/>
      <c r="B15" s="3126" t="s">
        <v>3461</v>
      </c>
      <c r="C15" s="3126"/>
      <c r="D15" s="796"/>
      <c r="E15" s="823"/>
      <c r="F15" s="824"/>
      <c r="G15" s="824"/>
    </row>
    <row r="16" spans="1:8" s="795" customFormat="1">
      <c r="A16" s="822"/>
      <c r="B16" s="825"/>
      <c r="C16" s="826"/>
      <c r="D16" s="796"/>
      <c r="E16" s="823"/>
      <c r="F16" s="824"/>
      <c r="G16" s="824"/>
    </row>
    <row r="17" spans="1:7" s="795" customFormat="1">
      <c r="A17" s="822"/>
      <c r="B17" s="827" t="s">
        <v>2299</v>
      </c>
      <c r="C17" s="828"/>
      <c r="D17" s="796"/>
      <c r="E17" s="823"/>
      <c r="F17" s="824"/>
      <c r="G17" s="824"/>
    </row>
    <row r="18" spans="1:7" s="795" customFormat="1" ht="28.15" customHeight="1">
      <c r="A18" s="822"/>
      <c r="B18" s="3127" t="s">
        <v>3565</v>
      </c>
      <c r="C18" s="3128"/>
      <c r="D18" s="796"/>
      <c r="E18" s="823"/>
      <c r="F18" s="824"/>
      <c r="G18" s="824"/>
    </row>
    <row r="19" spans="1:7" s="795" customFormat="1">
      <c r="A19" s="829"/>
      <c r="B19" s="826"/>
      <c r="C19" s="826"/>
      <c r="E19" s="830"/>
      <c r="F19" s="831"/>
      <c r="G19" s="831"/>
    </row>
    <row r="20" spans="1:7" s="795" customFormat="1" ht="127.5">
      <c r="A20" s="79" t="s">
        <v>4299</v>
      </c>
      <c r="B20" s="832" t="s">
        <v>3567</v>
      </c>
      <c r="C20" s="833"/>
      <c r="D20" s="834"/>
      <c r="E20" s="830"/>
      <c r="F20" s="2506"/>
      <c r="G20" s="831"/>
    </row>
    <row r="21" spans="1:7" s="795" customFormat="1">
      <c r="A21" s="742" t="s">
        <v>4300</v>
      </c>
      <c r="B21" s="835" t="s">
        <v>3569</v>
      </c>
      <c r="C21" s="835"/>
      <c r="D21" s="795" t="s">
        <v>210</v>
      </c>
      <c r="E21" s="2393">
        <v>8</v>
      </c>
      <c r="F21" s="2507"/>
      <c r="G21" s="836">
        <f>E21*F21</f>
        <v>0</v>
      </c>
    </row>
    <row r="22" spans="1:7" s="795" customFormat="1">
      <c r="A22" s="742" t="s">
        <v>4301</v>
      </c>
      <c r="B22" s="835" t="s">
        <v>3571</v>
      </c>
      <c r="C22" s="835"/>
      <c r="D22" s="795" t="s">
        <v>210</v>
      </c>
      <c r="E22" s="2393">
        <v>9</v>
      </c>
      <c r="F22" s="2507"/>
      <c r="G22" s="836">
        <f t="shared" ref="G22:G64" si="0">E22*F22</f>
        <v>0</v>
      </c>
    </row>
    <row r="23" spans="1:7" s="795" customFormat="1">
      <c r="A23" s="742" t="s">
        <v>4302</v>
      </c>
      <c r="B23" s="835" t="s">
        <v>3573</v>
      </c>
      <c r="C23" s="835"/>
      <c r="D23" s="795" t="s">
        <v>210</v>
      </c>
      <c r="E23" s="2393">
        <v>3</v>
      </c>
      <c r="F23" s="2507"/>
      <c r="G23" s="836">
        <f t="shared" si="0"/>
        <v>0</v>
      </c>
    </row>
    <row r="24" spans="1:7" s="795" customFormat="1">
      <c r="A24" s="742" t="s">
        <v>4303</v>
      </c>
      <c r="B24" s="835" t="s">
        <v>3575</v>
      </c>
      <c r="C24" s="835"/>
      <c r="D24" s="795" t="s">
        <v>210</v>
      </c>
      <c r="E24" s="2393">
        <v>2</v>
      </c>
      <c r="F24" s="2507"/>
      <c r="G24" s="836">
        <f t="shared" si="0"/>
        <v>0</v>
      </c>
    </row>
    <row r="25" spans="1:7" s="795" customFormat="1">
      <c r="A25" s="742" t="s">
        <v>4304</v>
      </c>
      <c r="B25" s="835" t="s">
        <v>3577</v>
      </c>
      <c r="C25" s="835"/>
      <c r="D25" s="795" t="s">
        <v>210</v>
      </c>
      <c r="E25" s="2393">
        <v>5</v>
      </c>
      <c r="F25" s="2507"/>
      <c r="G25" s="836">
        <f t="shared" si="0"/>
        <v>0</v>
      </c>
    </row>
    <row r="26" spans="1:7" s="795" customFormat="1">
      <c r="A26" s="2378" t="s">
        <v>4305</v>
      </c>
      <c r="B26" s="2377" t="s">
        <v>3579</v>
      </c>
      <c r="C26" s="2377"/>
      <c r="D26" s="2376" t="s">
        <v>210</v>
      </c>
      <c r="E26" s="2394">
        <v>0</v>
      </c>
      <c r="F26" s="2510"/>
      <c r="G26" s="836"/>
    </row>
    <row r="27" spans="1:7" s="922" customFormat="1">
      <c r="A27" s="742" t="s">
        <v>8291</v>
      </c>
      <c r="B27" s="835" t="s">
        <v>8274</v>
      </c>
      <c r="C27" s="835"/>
      <c r="D27" s="795" t="s">
        <v>210</v>
      </c>
      <c r="E27" s="2393">
        <v>8</v>
      </c>
      <c r="F27" s="2507"/>
      <c r="G27" s="836">
        <f t="shared" ref="G27:G29" si="1">+E27*F27</f>
        <v>0</v>
      </c>
    </row>
    <row r="28" spans="1:7" s="922" customFormat="1">
      <c r="A28" s="742" t="s">
        <v>8292</v>
      </c>
      <c r="B28" s="835" t="s">
        <v>8276</v>
      </c>
      <c r="C28" s="835"/>
      <c r="D28" s="795" t="s">
        <v>210</v>
      </c>
      <c r="E28" s="2393">
        <v>10</v>
      </c>
      <c r="F28" s="2507"/>
      <c r="G28" s="836">
        <f t="shared" si="1"/>
        <v>0</v>
      </c>
    </row>
    <row r="29" spans="1:7" s="922" customFormat="1">
      <c r="A29" s="742" t="s">
        <v>8293</v>
      </c>
      <c r="B29" s="835" t="s">
        <v>8278</v>
      </c>
      <c r="C29" s="835"/>
      <c r="D29" s="795" t="s">
        <v>210</v>
      </c>
      <c r="E29" s="2393">
        <v>12</v>
      </c>
      <c r="F29" s="2507"/>
      <c r="G29" s="836">
        <f t="shared" si="1"/>
        <v>0</v>
      </c>
    </row>
    <row r="30" spans="1:7" s="795" customFormat="1">
      <c r="A30" s="765"/>
      <c r="B30" s="835"/>
      <c r="C30" s="835"/>
      <c r="E30" s="830"/>
      <c r="F30" s="2506"/>
      <c r="G30" s="836"/>
    </row>
    <row r="31" spans="1:7" s="795" customFormat="1" ht="89.25">
      <c r="A31" s="245" t="s">
        <v>4306</v>
      </c>
      <c r="B31" s="701" t="s">
        <v>3581</v>
      </c>
      <c r="C31" s="837"/>
      <c r="D31" s="838" t="s">
        <v>210</v>
      </c>
      <c r="E31" s="839">
        <v>20</v>
      </c>
      <c r="F31" s="2509"/>
      <c r="G31" s="841">
        <f t="shared" si="0"/>
        <v>0</v>
      </c>
    </row>
    <row r="32" spans="1:7" s="795" customFormat="1">
      <c r="A32" s="79"/>
      <c r="B32" s="701"/>
      <c r="C32" s="837"/>
      <c r="E32" s="830"/>
      <c r="F32" s="2510"/>
      <c r="G32" s="836"/>
    </row>
    <row r="33" spans="1:7" s="795" customFormat="1" ht="76.5">
      <c r="A33" s="245" t="s">
        <v>4307</v>
      </c>
      <c r="B33" s="701" t="s">
        <v>3583</v>
      </c>
      <c r="C33" s="837"/>
      <c r="D33" s="838" t="s">
        <v>210</v>
      </c>
      <c r="E33" s="839">
        <v>57</v>
      </c>
      <c r="F33" s="2509"/>
      <c r="G33" s="841">
        <f t="shared" si="0"/>
        <v>0</v>
      </c>
    </row>
    <row r="34" spans="1:7" s="795" customFormat="1">
      <c r="A34" s="844"/>
      <c r="B34" s="837"/>
      <c r="C34" s="837"/>
      <c r="E34" s="830"/>
      <c r="F34" s="2506"/>
      <c r="G34" s="836"/>
    </row>
    <row r="35" spans="1:7" s="795" customFormat="1" ht="102">
      <c r="A35" s="245" t="s">
        <v>4308</v>
      </c>
      <c r="B35" s="752" t="s">
        <v>3585</v>
      </c>
      <c r="C35" s="833"/>
      <c r="D35" s="838" t="s">
        <v>210</v>
      </c>
      <c r="E35" s="839">
        <v>57</v>
      </c>
      <c r="F35" s="2509"/>
      <c r="G35" s="841">
        <f t="shared" si="0"/>
        <v>0</v>
      </c>
    </row>
    <row r="36" spans="1:7" s="795" customFormat="1">
      <c r="A36" s="844"/>
      <c r="B36" s="833"/>
      <c r="C36" s="833"/>
      <c r="E36" s="830"/>
      <c r="F36" s="2506"/>
      <c r="G36" s="836"/>
    </row>
    <row r="37" spans="1:7" s="795" customFormat="1" ht="51">
      <c r="A37" s="245" t="s">
        <v>4309</v>
      </c>
      <c r="B37" s="752" t="s">
        <v>3587</v>
      </c>
      <c r="C37" s="845"/>
      <c r="D37" s="838" t="s">
        <v>210</v>
      </c>
      <c r="E37" s="839">
        <v>20</v>
      </c>
      <c r="F37" s="2509"/>
      <c r="G37" s="841">
        <f t="shared" si="0"/>
        <v>0</v>
      </c>
    </row>
    <row r="38" spans="1:7" s="795" customFormat="1">
      <c r="A38" s="844"/>
      <c r="B38" s="845"/>
      <c r="C38" s="845"/>
      <c r="E38" s="830"/>
      <c r="F38" s="2506"/>
      <c r="G38" s="836"/>
    </row>
    <row r="39" spans="1:7" s="795" customFormat="1" ht="25.5">
      <c r="A39" s="245" t="s">
        <v>4310</v>
      </c>
      <c r="B39" s="845" t="s">
        <v>3589</v>
      </c>
      <c r="C39" s="845"/>
      <c r="D39" s="795" t="s">
        <v>369</v>
      </c>
      <c r="E39" s="830">
        <v>4</v>
      </c>
      <c r="F39" s="2507"/>
      <c r="G39" s="836">
        <f t="shared" si="0"/>
        <v>0</v>
      </c>
    </row>
    <row r="40" spans="1:7" s="795" customFormat="1">
      <c r="A40" s="844"/>
      <c r="B40" s="845"/>
      <c r="C40" s="845"/>
      <c r="E40" s="830"/>
      <c r="F40" s="2506"/>
      <c r="G40" s="836"/>
    </row>
    <row r="41" spans="1:7" s="795" customFormat="1" ht="25.5">
      <c r="A41" s="245" t="s">
        <v>4311</v>
      </c>
      <c r="B41" s="845" t="s">
        <v>3591</v>
      </c>
      <c r="C41" s="845"/>
      <c r="D41" s="795" t="s">
        <v>369</v>
      </c>
      <c r="E41" s="830">
        <v>4</v>
      </c>
      <c r="F41" s="2507"/>
      <c r="G41" s="836">
        <f t="shared" si="0"/>
        <v>0</v>
      </c>
    </row>
    <row r="42" spans="1:7" s="795" customFormat="1">
      <c r="A42" s="844"/>
      <c r="B42" s="845"/>
      <c r="C42" s="845"/>
      <c r="E42" s="830"/>
      <c r="F42" s="2506"/>
      <c r="G42" s="836"/>
    </row>
    <row r="43" spans="1:7" s="795" customFormat="1" ht="79.5" customHeight="1">
      <c r="A43" s="79" t="s">
        <v>4312</v>
      </c>
      <c r="B43" s="833" t="s">
        <v>3593</v>
      </c>
      <c r="C43" s="833"/>
      <c r="E43" s="830"/>
      <c r="F43" s="2506"/>
      <c r="G43" s="836"/>
    </row>
    <row r="44" spans="1:7" s="795" customFormat="1">
      <c r="A44" s="245" t="s">
        <v>4313</v>
      </c>
      <c r="B44" s="833" t="s">
        <v>3502</v>
      </c>
      <c r="C44" s="833"/>
      <c r="D44" s="795" t="s">
        <v>210</v>
      </c>
      <c r="E44" s="830">
        <v>40</v>
      </c>
      <c r="F44" s="2507"/>
      <c r="G44" s="836">
        <f t="shared" si="0"/>
        <v>0</v>
      </c>
    </row>
    <row r="45" spans="1:7" s="795" customFormat="1">
      <c r="A45" s="245" t="s">
        <v>4314</v>
      </c>
      <c r="B45" s="833" t="s">
        <v>3504</v>
      </c>
      <c r="C45" s="833"/>
      <c r="D45" s="795" t="s">
        <v>210</v>
      </c>
      <c r="E45" s="830">
        <v>16</v>
      </c>
      <c r="F45" s="2507"/>
      <c r="G45" s="836">
        <f t="shared" si="0"/>
        <v>0</v>
      </c>
    </row>
    <row r="46" spans="1:7" s="795" customFormat="1">
      <c r="A46" s="79"/>
      <c r="B46" s="833"/>
      <c r="C46" s="833"/>
      <c r="E46" s="830"/>
      <c r="F46" s="2506"/>
      <c r="G46" s="836"/>
    </row>
    <row r="47" spans="1:7" s="795" customFormat="1" ht="25.5">
      <c r="A47" s="79" t="s">
        <v>4315</v>
      </c>
      <c r="B47" s="701" t="s">
        <v>3597</v>
      </c>
      <c r="C47" s="833"/>
      <c r="E47" s="830"/>
      <c r="F47" s="2506"/>
      <c r="G47" s="836"/>
    </row>
    <row r="48" spans="1:7" s="795" customFormat="1">
      <c r="A48" s="245" t="s">
        <v>4316</v>
      </c>
      <c r="B48" s="833" t="s">
        <v>3502</v>
      </c>
      <c r="C48" s="833"/>
      <c r="D48" s="795" t="s">
        <v>210</v>
      </c>
      <c r="E48" s="830">
        <v>20</v>
      </c>
      <c r="F48" s="2507"/>
      <c r="G48" s="836">
        <f t="shared" si="0"/>
        <v>0</v>
      </c>
    </row>
    <row r="49" spans="1:10" s="795" customFormat="1">
      <c r="A49" s="844"/>
      <c r="B49" s="833"/>
      <c r="C49" s="833"/>
      <c r="E49" s="830"/>
      <c r="F49" s="2506"/>
      <c r="G49" s="836"/>
    </row>
    <row r="50" spans="1:10" s="795" customFormat="1" ht="102">
      <c r="A50" s="79" t="s">
        <v>4317</v>
      </c>
      <c r="B50" s="336" t="s">
        <v>3600</v>
      </c>
      <c r="C50" s="833"/>
      <c r="E50" s="830"/>
      <c r="F50" s="2506"/>
      <c r="G50" s="836"/>
    </row>
    <row r="51" spans="1:10" s="795" customFormat="1">
      <c r="A51" s="245" t="s">
        <v>4318</v>
      </c>
      <c r="B51" s="833" t="s">
        <v>3602</v>
      </c>
      <c r="C51" s="833"/>
      <c r="D51" s="838" t="s">
        <v>3514</v>
      </c>
      <c r="E51" s="839">
        <v>110</v>
      </c>
      <c r="F51" s="2507"/>
      <c r="G51" s="836">
        <f t="shared" si="0"/>
        <v>0</v>
      </c>
      <c r="J51" s="846"/>
    </row>
    <row r="52" spans="1:10" s="795" customFormat="1">
      <c r="A52" s="245" t="s">
        <v>4319</v>
      </c>
      <c r="B52" s="833" t="s">
        <v>3604</v>
      </c>
      <c r="C52" s="833"/>
      <c r="D52" s="838" t="s">
        <v>3514</v>
      </c>
      <c r="E52" s="839">
        <v>110</v>
      </c>
      <c r="F52" s="2507"/>
      <c r="G52" s="836">
        <f t="shared" si="0"/>
        <v>0</v>
      </c>
      <c r="J52" s="846"/>
    </row>
    <row r="53" spans="1:10" s="795" customFormat="1">
      <c r="A53" s="844"/>
      <c r="B53" s="833"/>
      <c r="C53" s="833"/>
      <c r="D53" s="838"/>
      <c r="E53" s="839"/>
      <c r="F53" s="2506"/>
      <c r="G53" s="836"/>
      <c r="J53" s="846"/>
    </row>
    <row r="54" spans="1:10" s="795" customFormat="1" ht="76.5">
      <c r="A54" s="79" t="s">
        <v>4320</v>
      </c>
      <c r="B54" s="758" t="s">
        <v>3512</v>
      </c>
      <c r="C54" s="847"/>
      <c r="E54" s="830"/>
      <c r="F54" s="2506"/>
      <c r="G54" s="836"/>
    </row>
    <row r="55" spans="1:10" s="795" customFormat="1">
      <c r="A55" s="245" t="s">
        <v>4321</v>
      </c>
      <c r="B55" s="848" t="s">
        <v>3502</v>
      </c>
      <c r="C55" s="848"/>
      <c r="D55" s="795" t="s">
        <v>3514</v>
      </c>
      <c r="E55" s="830">
        <v>800</v>
      </c>
      <c r="F55" s="2507"/>
      <c r="G55" s="836">
        <f t="shared" si="0"/>
        <v>0</v>
      </c>
    </row>
    <row r="56" spans="1:10" s="795" customFormat="1">
      <c r="A56" s="245" t="s">
        <v>4322</v>
      </c>
      <c r="B56" s="848" t="s">
        <v>3504</v>
      </c>
      <c r="C56" s="848"/>
      <c r="D56" s="795" t="s">
        <v>3514</v>
      </c>
      <c r="E56" s="830">
        <v>350</v>
      </c>
      <c r="F56" s="2507"/>
      <c r="G56" s="836">
        <f t="shared" si="0"/>
        <v>0</v>
      </c>
    </row>
    <row r="57" spans="1:10" s="795" customFormat="1">
      <c r="A57" s="245" t="s">
        <v>4323</v>
      </c>
      <c r="B57" s="848" t="s">
        <v>3506</v>
      </c>
      <c r="C57" s="848"/>
      <c r="D57" s="795" t="s">
        <v>3514</v>
      </c>
      <c r="E57" s="830">
        <v>32</v>
      </c>
      <c r="F57" s="2507"/>
      <c r="G57" s="836">
        <f t="shared" si="0"/>
        <v>0</v>
      </c>
    </row>
    <row r="58" spans="1:10" s="795" customFormat="1">
      <c r="A58" s="245" t="s">
        <v>4324</v>
      </c>
      <c r="B58" s="848" t="s">
        <v>3508</v>
      </c>
      <c r="C58" s="848"/>
      <c r="D58" s="795" t="s">
        <v>3514</v>
      </c>
      <c r="E58" s="830">
        <v>60</v>
      </c>
      <c r="F58" s="2507"/>
      <c r="G58" s="836">
        <f t="shared" si="0"/>
        <v>0</v>
      </c>
    </row>
    <row r="59" spans="1:10" s="795" customFormat="1">
      <c r="A59" s="844"/>
      <c r="B59" s="848"/>
      <c r="C59" s="848"/>
      <c r="E59" s="830"/>
      <c r="F59" s="2506"/>
      <c r="G59" s="836"/>
    </row>
    <row r="60" spans="1:10" s="795" customFormat="1" ht="89.25">
      <c r="A60" s="79" t="s">
        <v>4325</v>
      </c>
      <c r="B60" s="759" t="s">
        <v>3611</v>
      </c>
      <c r="C60" s="833"/>
      <c r="E60" s="830"/>
      <c r="F60" s="2506"/>
      <c r="G60" s="836"/>
    </row>
    <row r="61" spans="1:10" s="795" customFormat="1">
      <c r="A61" s="245" t="s">
        <v>4326</v>
      </c>
      <c r="B61" s="848" t="s">
        <v>3502</v>
      </c>
      <c r="C61" s="848"/>
      <c r="D61" s="795" t="s">
        <v>3514</v>
      </c>
      <c r="E61" s="830">
        <v>200</v>
      </c>
      <c r="F61" s="2507"/>
      <c r="G61" s="836">
        <f t="shared" si="0"/>
        <v>0</v>
      </c>
    </row>
    <row r="62" spans="1:10" s="795" customFormat="1">
      <c r="A62" s="245" t="s">
        <v>4327</v>
      </c>
      <c r="B62" s="848" t="s">
        <v>3504</v>
      </c>
      <c r="C62" s="848"/>
      <c r="D62" s="795" t="s">
        <v>3514</v>
      </c>
      <c r="E62" s="830">
        <v>150</v>
      </c>
      <c r="F62" s="2507"/>
      <c r="G62" s="836">
        <f t="shared" si="0"/>
        <v>0</v>
      </c>
    </row>
    <row r="63" spans="1:10" s="795" customFormat="1">
      <c r="A63" s="245" t="s">
        <v>4328</v>
      </c>
      <c r="B63" s="848" t="s">
        <v>3506</v>
      </c>
      <c r="C63" s="848"/>
      <c r="D63" s="795" t="s">
        <v>3514</v>
      </c>
      <c r="E63" s="830">
        <v>10</v>
      </c>
      <c r="F63" s="2507"/>
      <c r="G63" s="836">
        <f t="shared" si="0"/>
        <v>0</v>
      </c>
    </row>
    <row r="64" spans="1:10" s="795" customFormat="1">
      <c r="A64" s="245" t="s">
        <v>4329</v>
      </c>
      <c r="B64" s="848" t="s">
        <v>3508</v>
      </c>
      <c r="C64" s="848"/>
      <c r="D64" s="795" t="s">
        <v>3514</v>
      </c>
      <c r="E64" s="830">
        <v>20</v>
      </c>
      <c r="F64" s="2507"/>
      <c r="G64" s="836">
        <f t="shared" si="0"/>
        <v>0</v>
      </c>
    </row>
    <row r="65" spans="1:7" s="795" customFormat="1">
      <c r="A65" s="844"/>
      <c r="B65" s="848"/>
      <c r="C65" s="848"/>
      <c r="E65" s="830"/>
      <c r="F65" s="2506"/>
      <c r="G65" s="836"/>
    </row>
    <row r="66" spans="1:7" s="795" customFormat="1" ht="42.6" customHeight="1">
      <c r="A66" s="765" t="s">
        <v>4330</v>
      </c>
      <c r="B66" s="833" t="s">
        <v>3617</v>
      </c>
      <c r="C66" s="833"/>
      <c r="D66" s="849" t="s">
        <v>977</v>
      </c>
      <c r="E66" s="830"/>
      <c r="F66" s="831"/>
      <c r="G66" s="836"/>
    </row>
    <row r="67" spans="1:7" s="795" customFormat="1" ht="28.9" customHeight="1">
      <c r="A67" s="765" t="s">
        <v>4331</v>
      </c>
      <c r="B67" s="833" t="s">
        <v>3619</v>
      </c>
      <c r="C67" s="833"/>
      <c r="D67" s="849" t="s">
        <v>977</v>
      </c>
      <c r="E67" s="830"/>
      <c r="F67" s="831"/>
      <c r="G67" s="836"/>
    </row>
    <row r="68" spans="1:7" s="854" customFormat="1" ht="41.45" customHeight="1">
      <c r="A68" s="850" t="s">
        <v>4332</v>
      </c>
      <c r="B68" s="851" t="s">
        <v>3556</v>
      </c>
      <c r="C68" s="852"/>
      <c r="D68" s="849" t="s">
        <v>977</v>
      </c>
      <c r="E68" s="853"/>
      <c r="F68" s="836"/>
      <c r="G68" s="836"/>
    </row>
    <row r="69" spans="1:7" s="854" customFormat="1" ht="144.6" customHeight="1">
      <c r="A69" s="850" t="s">
        <v>4333</v>
      </c>
      <c r="B69" s="851" t="s">
        <v>3558</v>
      </c>
      <c r="C69" s="852"/>
      <c r="D69" s="849" t="s">
        <v>977</v>
      </c>
      <c r="E69" s="853"/>
      <c r="F69" s="836"/>
      <c r="G69" s="836"/>
    </row>
    <row r="70" spans="1:7" s="854" customFormat="1" ht="67.150000000000006" customHeight="1">
      <c r="A70" s="850" t="s">
        <v>4334</v>
      </c>
      <c r="B70" s="851" t="s">
        <v>3560</v>
      </c>
      <c r="C70" s="852"/>
      <c r="D70" s="849" t="s">
        <v>977</v>
      </c>
      <c r="E70" s="853"/>
      <c r="F70" s="836"/>
      <c r="G70" s="836"/>
    </row>
    <row r="71" spans="1:7" s="854" customFormat="1" ht="76.5">
      <c r="A71" s="850" t="s">
        <v>4335</v>
      </c>
      <c r="B71" s="851" t="s">
        <v>3562</v>
      </c>
      <c r="C71" s="852"/>
      <c r="D71" s="849" t="s">
        <v>977</v>
      </c>
      <c r="E71" s="853"/>
      <c r="F71" s="836"/>
      <c r="G71" s="836"/>
    </row>
    <row r="72" spans="1:7" s="854" customFormat="1">
      <c r="A72" s="844"/>
      <c r="B72" s="851"/>
      <c r="C72" s="852"/>
      <c r="D72" s="849"/>
      <c r="E72" s="853"/>
      <c r="F72" s="836"/>
      <c r="G72" s="836"/>
    </row>
    <row r="73" spans="1:7" s="795" customFormat="1" ht="13.5" thickBot="1">
      <c r="A73" s="691" t="s">
        <v>4245</v>
      </c>
      <c r="B73" s="770" t="s">
        <v>3563</v>
      </c>
      <c r="C73" s="771" t="s">
        <v>2978</v>
      </c>
      <c r="D73" s="771"/>
      <c r="E73" s="855"/>
      <c r="F73" s="856"/>
      <c r="G73" s="856">
        <f>+SUM(G12:G72)</f>
        <v>0</v>
      </c>
    </row>
    <row r="74" spans="1:7" s="795" customFormat="1" ht="13.5" thickTop="1">
      <c r="A74" s="829"/>
      <c r="B74" s="838"/>
      <c r="C74" s="838"/>
      <c r="E74" s="830"/>
      <c r="F74" s="831"/>
      <c r="G74" s="831"/>
    </row>
    <row r="75" spans="1:7" s="796" customFormat="1">
      <c r="A75" s="857"/>
      <c r="B75" s="826"/>
      <c r="C75" s="826"/>
      <c r="E75" s="823"/>
      <c r="F75" s="824"/>
      <c r="G75" s="824"/>
    </row>
    <row r="76" spans="1:7" s="795" customFormat="1">
      <c r="A76" s="829"/>
      <c r="B76" s="826"/>
      <c r="C76" s="826"/>
      <c r="E76" s="830"/>
      <c r="F76" s="831"/>
      <c r="G76" s="831"/>
    </row>
    <row r="77" spans="1:7" s="795" customFormat="1" ht="68.25" customHeight="1">
      <c r="A77" s="829"/>
      <c r="B77" s="833"/>
      <c r="C77" s="833"/>
      <c r="E77" s="830"/>
      <c r="F77" s="831"/>
      <c r="G77" s="831"/>
    </row>
    <row r="78" spans="1:7" s="795" customFormat="1" ht="21" customHeight="1">
      <c r="A78" s="829"/>
      <c r="B78" s="832"/>
      <c r="C78" s="832"/>
      <c r="E78" s="830"/>
      <c r="F78" s="831"/>
      <c r="G78" s="831"/>
    </row>
    <row r="79" spans="1:7" s="795" customFormat="1">
      <c r="A79" s="829"/>
      <c r="B79" s="832"/>
      <c r="C79" s="832"/>
      <c r="E79" s="830"/>
      <c r="F79" s="831"/>
      <c r="G79" s="831"/>
    </row>
    <row r="80" spans="1:7" s="795" customFormat="1">
      <c r="A80" s="829"/>
      <c r="B80" s="832"/>
      <c r="C80" s="832"/>
      <c r="E80" s="830"/>
      <c r="F80" s="831"/>
      <c r="G80" s="831"/>
    </row>
    <row r="81" spans="1:7" s="795" customFormat="1">
      <c r="A81" s="829"/>
      <c r="B81" s="832"/>
      <c r="C81" s="832"/>
      <c r="E81" s="830"/>
      <c r="F81" s="831"/>
      <c r="G81" s="831"/>
    </row>
    <row r="82" spans="1:7" s="795" customFormat="1">
      <c r="A82" s="829"/>
      <c r="B82" s="832"/>
      <c r="C82" s="832"/>
      <c r="E82" s="830"/>
      <c r="F82" s="831"/>
      <c r="G82" s="831"/>
    </row>
    <row r="83" spans="1:7" s="795" customFormat="1">
      <c r="A83" s="829"/>
      <c r="B83" s="832"/>
      <c r="C83" s="832"/>
      <c r="E83" s="830"/>
      <c r="F83" s="831"/>
      <c r="G83" s="831"/>
    </row>
    <row r="84" spans="1:7" s="795" customFormat="1">
      <c r="A84" s="829"/>
      <c r="B84" s="832"/>
      <c r="C84" s="832"/>
      <c r="E84" s="830"/>
      <c r="F84" s="831"/>
      <c r="G84" s="831"/>
    </row>
    <row r="85" spans="1:7" s="795" customFormat="1">
      <c r="A85" s="829"/>
      <c r="B85" s="832"/>
      <c r="C85" s="832"/>
      <c r="E85" s="830"/>
      <c r="F85" s="831"/>
      <c r="G85" s="831"/>
    </row>
    <row r="86" spans="1:7" s="795" customFormat="1" ht="21" customHeight="1">
      <c r="A86" s="829"/>
      <c r="B86" s="832"/>
      <c r="C86" s="832"/>
      <c r="E86" s="830"/>
      <c r="F86" s="831"/>
      <c r="G86" s="831"/>
    </row>
    <row r="87" spans="1:7" s="795" customFormat="1">
      <c r="A87" s="829"/>
      <c r="B87" s="832"/>
      <c r="C87" s="832"/>
      <c r="E87" s="830"/>
      <c r="F87" s="831"/>
      <c r="G87" s="831"/>
    </row>
    <row r="88" spans="1:7" s="795" customFormat="1">
      <c r="A88" s="829"/>
      <c r="B88" s="832"/>
      <c r="C88" s="832"/>
      <c r="E88" s="830"/>
      <c r="F88" s="831"/>
      <c r="G88" s="831"/>
    </row>
    <row r="89" spans="1:7" s="795" customFormat="1">
      <c r="A89" s="829"/>
      <c r="B89" s="832"/>
      <c r="C89" s="832"/>
      <c r="E89" s="830"/>
      <c r="F89" s="831"/>
      <c r="G89" s="831"/>
    </row>
    <row r="90" spans="1:7" s="795" customFormat="1">
      <c r="A90" s="829"/>
      <c r="B90" s="832"/>
      <c r="C90" s="832"/>
      <c r="E90" s="830"/>
      <c r="F90" s="831"/>
      <c r="G90" s="831"/>
    </row>
    <row r="91" spans="1:7" s="795" customFormat="1">
      <c r="A91" s="829"/>
      <c r="B91" s="832"/>
      <c r="C91" s="832"/>
      <c r="E91" s="830"/>
      <c r="F91" s="831"/>
      <c r="G91" s="831"/>
    </row>
    <row r="92" spans="1:7" s="795" customFormat="1">
      <c r="A92" s="829"/>
      <c r="B92" s="832"/>
      <c r="C92" s="832"/>
      <c r="E92" s="830"/>
      <c r="F92" s="831"/>
      <c r="G92" s="831"/>
    </row>
    <row r="93" spans="1:7" s="795" customFormat="1" ht="21" customHeight="1">
      <c r="A93" s="829"/>
      <c r="B93" s="832"/>
      <c r="C93" s="832"/>
      <c r="E93" s="830"/>
      <c r="F93" s="831"/>
      <c r="G93" s="831"/>
    </row>
    <row r="94" spans="1:7" s="795" customFormat="1">
      <c r="A94" s="829"/>
      <c r="B94" s="832"/>
      <c r="C94" s="832"/>
      <c r="E94" s="830"/>
      <c r="F94" s="831"/>
      <c r="G94" s="831"/>
    </row>
    <row r="95" spans="1:7" s="795" customFormat="1">
      <c r="A95" s="829"/>
      <c r="B95" s="832"/>
      <c r="C95" s="832"/>
      <c r="E95" s="830"/>
      <c r="F95" s="831"/>
      <c r="G95" s="831"/>
    </row>
    <row r="96" spans="1:7" s="795" customFormat="1">
      <c r="A96" s="829"/>
      <c r="B96" s="832"/>
      <c r="C96" s="832"/>
      <c r="E96" s="830"/>
      <c r="F96" s="831"/>
      <c r="G96" s="831"/>
    </row>
    <row r="97" spans="1:7" s="795" customFormat="1">
      <c r="A97" s="829"/>
      <c r="B97" s="832"/>
      <c r="C97" s="832"/>
      <c r="E97" s="830"/>
      <c r="F97" s="831"/>
      <c r="G97" s="831"/>
    </row>
    <row r="98" spans="1:7" s="795" customFormat="1">
      <c r="A98" s="829"/>
      <c r="B98" s="832"/>
      <c r="C98" s="832"/>
      <c r="E98" s="830"/>
      <c r="F98" s="831"/>
      <c r="G98" s="831"/>
    </row>
    <row r="99" spans="1:7" s="795" customFormat="1" ht="68.25" customHeight="1">
      <c r="A99" s="829"/>
      <c r="B99" s="832"/>
      <c r="C99" s="832"/>
      <c r="E99" s="830"/>
      <c r="F99" s="831"/>
      <c r="G99" s="831"/>
    </row>
    <row r="100" spans="1:7" s="795" customFormat="1" ht="21" customHeight="1">
      <c r="A100" s="829"/>
      <c r="B100" s="832"/>
      <c r="C100" s="832"/>
      <c r="E100" s="830"/>
      <c r="F100" s="831"/>
      <c r="G100" s="831"/>
    </row>
    <row r="101" spans="1:7" s="795" customFormat="1">
      <c r="A101" s="829"/>
      <c r="B101" s="833"/>
      <c r="C101" s="833"/>
      <c r="E101" s="830"/>
      <c r="F101" s="831"/>
      <c r="G101" s="831"/>
    </row>
    <row r="102" spans="1:7" s="795" customFormat="1">
      <c r="A102" s="829"/>
      <c r="B102" s="833"/>
      <c r="C102" s="833"/>
      <c r="E102" s="830"/>
      <c r="F102" s="831"/>
      <c r="G102" s="831"/>
    </row>
    <row r="103" spans="1:7" s="795" customFormat="1">
      <c r="A103" s="829"/>
      <c r="B103" s="832"/>
      <c r="C103" s="832"/>
      <c r="E103" s="830"/>
      <c r="F103" s="831"/>
      <c r="G103" s="831"/>
    </row>
    <row r="104" spans="1:7" s="795" customFormat="1">
      <c r="A104" s="829"/>
      <c r="B104" s="832"/>
      <c r="C104" s="832"/>
      <c r="E104" s="830"/>
      <c r="F104" s="831"/>
      <c r="G104" s="831"/>
    </row>
    <row r="105" spans="1:7" s="795" customFormat="1">
      <c r="A105" s="829"/>
      <c r="B105" s="832"/>
      <c r="C105" s="832"/>
      <c r="E105" s="830"/>
      <c r="F105" s="831"/>
      <c r="G105" s="831"/>
    </row>
    <row r="106" spans="1:7" s="795" customFormat="1">
      <c r="A106" s="829"/>
      <c r="B106" s="832"/>
      <c r="C106" s="832"/>
      <c r="E106" s="830"/>
      <c r="F106" s="831"/>
      <c r="G106" s="831"/>
    </row>
    <row r="107" spans="1:7" s="795" customFormat="1" ht="30.75" customHeight="1">
      <c r="A107" s="829"/>
      <c r="B107" s="833"/>
      <c r="C107" s="833"/>
      <c r="E107" s="830"/>
      <c r="F107" s="831"/>
      <c r="G107" s="831"/>
    </row>
    <row r="108" spans="1:7" s="795" customFormat="1" ht="81" customHeight="1">
      <c r="A108" s="829"/>
      <c r="B108" s="833"/>
      <c r="C108" s="833"/>
      <c r="E108" s="830"/>
      <c r="F108" s="831"/>
      <c r="G108" s="831"/>
    </row>
    <row r="109" spans="1:7" s="795" customFormat="1" ht="30.75" customHeight="1">
      <c r="A109" s="829"/>
      <c r="B109" s="833"/>
      <c r="C109" s="833"/>
      <c r="E109" s="830"/>
      <c r="F109" s="831"/>
      <c r="G109" s="831"/>
    </row>
    <row r="110" spans="1:7" s="795" customFormat="1" ht="30.75" customHeight="1">
      <c r="A110" s="829"/>
      <c r="B110" s="833"/>
      <c r="C110" s="833"/>
      <c r="E110" s="830"/>
      <c r="F110" s="831"/>
      <c r="G110" s="831"/>
    </row>
    <row r="111" spans="1:7" s="795" customFormat="1" ht="67.5" customHeight="1">
      <c r="A111" s="829"/>
      <c r="B111" s="833"/>
      <c r="C111" s="833"/>
      <c r="E111" s="830"/>
      <c r="F111" s="831"/>
      <c r="G111" s="831"/>
    </row>
    <row r="112" spans="1:7" s="795" customFormat="1" ht="30.75" customHeight="1">
      <c r="A112" s="829"/>
      <c r="B112" s="833"/>
      <c r="C112" s="833"/>
      <c r="E112" s="830"/>
      <c r="F112" s="831"/>
      <c r="G112" s="831"/>
    </row>
    <row r="113" spans="1:7" s="795" customFormat="1" ht="92.25" customHeight="1">
      <c r="A113" s="829"/>
      <c r="B113" s="833"/>
      <c r="C113" s="833"/>
      <c r="E113" s="830"/>
      <c r="F113" s="831"/>
      <c r="G113" s="831"/>
    </row>
    <row r="114" spans="1:7" s="795" customFormat="1">
      <c r="A114" s="829"/>
      <c r="B114" s="838"/>
      <c r="C114" s="838"/>
      <c r="E114" s="830"/>
      <c r="F114" s="831"/>
      <c r="G114" s="831"/>
    </row>
    <row r="115" spans="1:7" s="795" customFormat="1">
      <c r="A115" s="829"/>
      <c r="B115" s="838"/>
      <c r="C115" s="838"/>
      <c r="E115" s="830"/>
      <c r="F115" s="831"/>
      <c r="G115" s="831"/>
    </row>
    <row r="116" spans="1:7" s="795" customFormat="1">
      <c r="A116" s="829"/>
      <c r="B116" s="838"/>
      <c r="C116" s="838"/>
      <c r="E116" s="830"/>
      <c r="F116" s="831"/>
      <c r="G116" s="831"/>
    </row>
    <row r="117" spans="1:7" s="795" customFormat="1">
      <c r="A117" s="829"/>
      <c r="B117" s="838"/>
      <c r="C117" s="838"/>
      <c r="E117" s="830"/>
      <c r="F117" s="831"/>
      <c r="G117" s="831"/>
    </row>
    <row r="118" spans="1:7" s="795" customFormat="1">
      <c r="A118" s="829"/>
      <c r="B118" s="838"/>
      <c r="C118" s="838"/>
      <c r="E118" s="830"/>
      <c r="F118" s="842"/>
      <c r="G118" s="831"/>
    </row>
    <row r="119" spans="1:7" s="795" customFormat="1" ht="68.25" customHeight="1">
      <c r="A119" s="829"/>
      <c r="B119" s="833"/>
      <c r="C119" s="833"/>
      <c r="E119" s="830"/>
      <c r="F119" s="831"/>
      <c r="G119" s="831"/>
    </row>
    <row r="120" spans="1:7" s="795" customFormat="1" ht="21.75" customHeight="1">
      <c r="A120" s="829"/>
      <c r="B120" s="838"/>
      <c r="C120" s="838"/>
      <c r="D120" s="838"/>
      <c r="E120" s="839"/>
      <c r="F120" s="843"/>
      <c r="G120" s="843"/>
    </row>
    <row r="121" spans="1:7" s="795" customFormat="1" ht="30.75" customHeight="1">
      <c r="A121" s="829"/>
      <c r="B121" s="833"/>
      <c r="C121" s="833"/>
      <c r="E121" s="830"/>
      <c r="F121" s="831"/>
      <c r="G121" s="831"/>
    </row>
    <row r="122" spans="1:7" s="795" customFormat="1" ht="70.5" customHeight="1">
      <c r="A122" s="829"/>
      <c r="B122" s="833"/>
      <c r="C122" s="833"/>
      <c r="E122" s="830"/>
      <c r="F122" s="831"/>
      <c r="G122" s="831"/>
    </row>
    <row r="123" spans="1:7" s="795" customFormat="1" ht="31.5" customHeight="1">
      <c r="A123" s="829"/>
      <c r="B123" s="833"/>
      <c r="C123" s="833"/>
      <c r="E123" s="830"/>
      <c r="F123" s="831"/>
      <c r="G123" s="831"/>
    </row>
    <row r="124" spans="1:7" s="795" customFormat="1" ht="14.25" customHeight="1">
      <c r="A124" s="829"/>
      <c r="B124" s="838"/>
      <c r="C124" s="838"/>
      <c r="E124" s="830"/>
      <c r="F124" s="831"/>
      <c r="G124" s="831"/>
    </row>
    <row r="125" spans="1:7" s="795" customFormat="1">
      <c r="A125" s="829"/>
      <c r="B125" s="825"/>
      <c r="C125" s="825"/>
      <c r="E125" s="830"/>
      <c r="F125" s="831"/>
      <c r="G125" s="831"/>
    </row>
    <row r="126" spans="1:7" s="795" customFormat="1">
      <c r="A126" s="829"/>
      <c r="B126" s="825"/>
      <c r="C126" s="825"/>
      <c r="E126" s="830"/>
      <c r="F126" s="831"/>
      <c r="G126" s="831"/>
    </row>
    <row r="127" spans="1:7" s="795" customFormat="1">
      <c r="A127" s="829"/>
      <c r="B127" s="825"/>
      <c r="C127" s="825"/>
      <c r="E127" s="830"/>
      <c r="F127" s="831"/>
      <c r="G127" s="831"/>
    </row>
    <row r="128" spans="1:7" s="796" customFormat="1">
      <c r="A128" s="857"/>
      <c r="B128" s="826"/>
      <c r="C128" s="826"/>
      <c r="E128" s="823"/>
      <c r="F128" s="824"/>
      <c r="G128" s="824"/>
    </row>
    <row r="129" spans="1:7" s="796" customFormat="1">
      <c r="A129" s="857"/>
      <c r="B129" s="826"/>
      <c r="C129" s="826"/>
      <c r="E129" s="823"/>
      <c r="F129" s="824"/>
      <c r="G129" s="824"/>
    </row>
    <row r="130" spans="1:7" s="796" customFormat="1">
      <c r="A130" s="857"/>
      <c r="B130" s="826"/>
      <c r="C130" s="826"/>
      <c r="E130" s="823"/>
      <c r="F130" s="824"/>
      <c r="G130" s="824"/>
    </row>
    <row r="131" spans="1:7" s="796" customFormat="1">
      <c r="A131" s="829"/>
      <c r="B131" s="858"/>
      <c r="C131" s="858"/>
      <c r="D131" s="795"/>
      <c r="E131" s="830"/>
      <c r="F131" s="843"/>
      <c r="G131" s="831"/>
    </row>
    <row r="132" spans="1:7" s="796" customFormat="1">
      <c r="A132" s="857"/>
      <c r="B132" s="833"/>
      <c r="C132" s="833"/>
      <c r="D132" s="795"/>
      <c r="E132" s="830"/>
      <c r="F132" s="843"/>
      <c r="G132" s="831"/>
    </row>
    <row r="133" spans="1:7" s="796" customFormat="1" ht="83.25" customHeight="1">
      <c r="A133" s="857"/>
      <c r="B133" s="833"/>
      <c r="C133" s="833"/>
      <c r="D133" s="795"/>
      <c r="E133" s="830"/>
      <c r="F133" s="843"/>
      <c r="G133" s="831"/>
    </row>
    <row r="134" spans="1:7" s="796" customFormat="1">
      <c r="A134" s="857"/>
      <c r="B134" s="833"/>
      <c r="C134" s="833"/>
      <c r="D134" s="795"/>
      <c r="E134" s="830"/>
      <c r="F134" s="843"/>
      <c r="G134" s="831"/>
    </row>
    <row r="135" spans="1:7" s="796" customFormat="1">
      <c r="A135" s="857"/>
      <c r="B135" s="833"/>
      <c r="C135" s="833"/>
      <c r="D135" s="795"/>
      <c r="E135" s="830"/>
      <c r="F135" s="843"/>
      <c r="G135" s="831"/>
    </row>
    <row r="136" spans="1:7" s="796" customFormat="1" ht="32.25" customHeight="1">
      <c r="A136" s="857"/>
      <c r="B136" s="858"/>
      <c r="C136" s="858"/>
      <c r="D136" s="795"/>
      <c r="E136" s="830"/>
      <c r="F136" s="843"/>
      <c r="G136" s="831"/>
    </row>
    <row r="137" spans="1:7" s="796" customFormat="1">
      <c r="A137" s="857"/>
      <c r="B137" s="858"/>
      <c r="C137" s="858"/>
      <c r="D137" s="795"/>
      <c r="E137" s="830"/>
      <c r="F137" s="843"/>
      <c r="G137" s="831"/>
    </row>
    <row r="138" spans="1:7" s="796" customFormat="1">
      <c r="A138" s="857"/>
      <c r="B138" s="833"/>
      <c r="C138" s="833"/>
      <c r="D138" s="795"/>
      <c r="E138" s="830"/>
      <c r="F138" s="843"/>
      <c r="G138" s="831"/>
    </row>
    <row r="139" spans="1:7" s="796" customFormat="1" ht="12" customHeight="1">
      <c r="A139" s="857"/>
      <c r="B139" s="833"/>
      <c r="C139" s="833"/>
      <c r="D139" s="795"/>
      <c r="E139" s="830"/>
      <c r="F139" s="843"/>
      <c r="G139" s="831"/>
    </row>
    <row r="140" spans="1:7" s="796" customFormat="1" ht="12" customHeight="1">
      <c r="A140" s="857"/>
      <c r="B140" s="833"/>
      <c r="C140" s="833"/>
      <c r="D140" s="795"/>
      <c r="E140" s="830"/>
      <c r="F140" s="843"/>
      <c r="G140" s="831"/>
    </row>
    <row r="141" spans="1:7" s="796" customFormat="1" ht="105" customHeight="1">
      <c r="A141" s="829"/>
      <c r="B141" s="858"/>
      <c r="C141" s="858"/>
      <c r="D141" s="795"/>
      <c r="E141" s="830"/>
      <c r="F141" s="843"/>
      <c r="G141" s="831"/>
    </row>
    <row r="142" spans="1:7" s="795" customFormat="1">
      <c r="A142" s="829"/>
      <c r="B142" s="833"/>
      <c r="C142" s="833"/>
      <c r="E142" s="830"/>
      <c r="F142" s="831"/>
      <c r="G142" s="831"/>
    </row>
    <row r="143" spans="1:7" s="795" customFormat="1">
      <c r="A143" s="829"/>
      <c r="B143" s="833"/>
      <c r="C143" s="833"/>
      <c r="E143" s="830"/>
      <c r="F143" s="831"/>
      <c r="G143" s="831"/>
    </row>
    <row r="144" spans="1:7" s="795" customFormat="1">
      <c r="A144" s="829"/>
      <c r="B144" s="833"/>
      <c r="C144" s="833"/>
      <c r="E144" s="830"/>
      <c r="F144" s="831"/>
      <c r="G144" s="831"/>
    </row>
    <row r="145" spans="1:7" s="795" customFormat="1" ht="51.75" customHeight="1">
      <c r="A145" s="829"/>
      <c r="B145" s="848"/>
      <c r="C145" s="848"/>
      <c r="E145" s="830"/>
      <c r="F145" s="831"/>
      <c r="G145" s="831"/>
    </row>
    <row r="146" spans="1:7" s="795" customFormat="1" ht="51.75" customHeight="1">
      <c r="A146" s="829"/>
      <c r="B146" s="848"/>
      <c r="C146" s="848"/>
      <c r="E146" s="830"/>
      <c r="F146" s="831"/>
      <c r="G146" s="831"/>
    </row>
    <row r="147" spans="1:7" s="795" customFormat="1" ht="18.75" customHeight="1">
      <c r="A147" s="829"/>
      <c r="B147" s="848"/>
      <c r="C147" s="848"/>
      <c r="E147" s="830"/>
      <c r="F147" s="831"/>
      <c r="G147" s="831"/>
    </row>
    <row r="148" spans="1:7" s="795" customFormat="1" ht="34.5" customHeight="1">
      <c r="A148" s="829"/>
      <c r="B148" s="848"/>
      <c r="C148" s="848"/>
      <c r="E148" s="830"/>
      <c r="F148" s="831"/>
      <c r="G148" s="831"/>
    </row>
    <row r="149" spans="1:7" s="795" customFormat="1" ht="45" customHeight="1">
      <c r="A149" s="829"/>
      <c r="B149" s="848"/>
      <c r="C149" s="848"/>
      <c r="E149" s="830"/>
      <c r="F149" s="831"/>
      <c r="G149" s="831"/>
    </row>
    <row r="150" spans="1:7" s="795" customFormat="1" ht="75.75" customHeight="1">
      <c r="A150" s="829"/>
      <c r="B150" s="848"/>
      <c r="C150" s="848"/>
      <c r="E150" s="830"/>
      <c r="F150" s="831"/>
      <c r="G150" s="831"/>
    </row>
    <row r="151" spans="1:7" s="795" customFormat="1" ht="84" customHeight="1">
      <c r="A151" s="829"/>
      <c r="B151" s="848"/>
      <c r="C151" s="848"/>
      <c r="E151" s="830"/>
      <c r="F151" s="831"/>
      <c r="G151" s="831"/>
    </row>
    <row r="152" spans="1:7" s="795" customFormat="1" ht="66.75" customHeight="1">
      <c r="A152" s="829"/>
      <c r="B152" s="848"/>
      <c r="C152" s="848"/>
      <c r="E152" s="830"/>
      <c r="F152" s="831"/>
      <c r="G152" s="831"/>
    </row>
    <row r="153" spans="1:7" s="795" customFormat="1" ht="92.25" customHeight="1">
      <c r="A153" s="829"/>
      <c r="B153" s="848"/>
      <c r="C153" s="848"/>
      <c r="E153" s="830"/>
      <c r="F153" s="831"/>
      <c r="G153" s="831"/>
    </row>
    <row r="154" spans="1:7" s="795" customFormat="1" ht="23.25" customHeight="1">
      <c r="A154" s="829"/>
      <c r="B154" s="848"/>
      <c r="C154" s="848"/>
      <c r="E154" s="830"/>
      <c r="F154" s="831"/>
      <c r="G154" s="831"/>
    </row>
    <row r="155" spans="1:7" s="795" customFormat="1" ht="20.25" customHeight="1">
      <c r="A155" s="829"/>
      <c r="B155" s="848"/>
      <c r="C155" s="848"/>
      <c r="E155" s="830"/>
      <c r="F155" s="831"/>
      <c r="G155" s="831"/>
    </row>
    <row r="156" spans="1:7" s="795" customFormat="1" ht="18" customHeight="1">
      <c r="A156" s="829"/>
      <c r="B156" s="848"/>
      <c r="C156" s="848"/>
      <c r="E156" s="830"/>
      <c r="F156" s="831"/>
      <c r="G156" s="831"/>
    </row>
    <row r="157" spans="1:7" s="795" customFormat="1" ht="18.75" customHeight="1">
      <c r="A157" s="829"/>
      <c r="B157" s="848"/>
      <c r="C157" s="848"/>
      <c r="E157" s="830"/>
      <c r="F157" s="831"/>
      <c r="G157" s="831"/>
    </row>
    <row r="158" spans="1:7" s="795" customFormat="1" ht="20.25" customHeight="1">
      <c r="A158" s="829"/>
      <c r="B158" s="848"/>
      <c r="C158" s="848"/>
      <c r="E158" s="830"/>
      <c r="F158" s="831"/>
      <c r="G158" s="831"/>
    </row>
    <row r="159" spans="1:7" s="795" customFormat="1" ht="71.25" customHeight="1">
      <c r="A159" s="829"/>
      <c r="B159" s="848"/>
      <c r="C159" s="848"/>
      <c r="E159" s="830"/>
      <c r="F159" s="831"/>
      <c r="G159" s="831"/>
    </row>
    <row r="160" spans="1:7" s="795" customFormat="1" ht="32.25" customHeight="1">
      <c r="A160" s="829"/>
      <c r="B160" s="833"/>
      <c r="C160" s="833"/>
      <c r="E160" s="830"/>
      <c r="F160" s="831"/>
      <c r="G160" s="831"/>
    </row>
    <row r="161" spans="1:7" s="795" customFormat="1" ht="32.25" customHeight="1">
      <c r="A161" s="829"/>
      <c r="B161" s="833"/>
      <c r="C161" s="833"/>
      <c r="E161" s="830"/>
      <c r="F161" s="831"/>
      <c r="G161" s="831"/>
    </row>
    <row r="162" spans="1:7" s="795" customFormat="1">
      <c r="A162" s="829"/>
      <c r="B162" s="833"/>
      <c r="C162" s="833"/>
      <c r="E162" s="830"/>
      <c r="F162" s="831"/>
      <c r="G162" s="831"/>
    </row>
    <row r="163" spans="1:7" s="795" customFormat="1" ht="85.5" customHeight="1">
      <c r="A163" s="829"/>
      <c r="B163" s="833"/>
      <c r="C163" s="833"/>
      <c r="E163" s="830"/>
      <c r="F163" s="831"/>
      <c r="G163" s="831"/>
    </row>
    <row r="164" spans="1:7" s="795" customFormat="1">
      <c r="A164" s="829"/>
      <c r="B164" s="833"/>
      <c r="C164" s="833"/>
      <c r="E164" s="830"/>
      <c r="F164" s="831"/>
      <c r="G164" s="831"/>
    </row>
    <row r="165" spans="1:7" s="795" customFormat="1">
      <c r="A165" s="829"/>
      <c r="B165" s="833"/>
      <c r="C165" s="833"/>
      <c r="E165" s="830"/>
      <c r="F165" s="831"/>
      <c r="G165" s="831"/>
    </row>
    <row r="166" spans="1:7" s="795" customFormat="1">
      <c r="A166" s="829"/>
      <c r="B166" s="833"/>
      <c r="C166" s="833"/>
      <c r="E166" s="830"/>
      <c r="F166" s="831"/>
      <c r="G166" s="831"/>
    </row>
    <row r="167" spans="1:7" s="795" customFormat="1">
      <c r="A167" s="822"/>
      <c r="B167" s="859"/>
      <c r="C167" s="859"/>
      <c r="E167" s="830"/>
      <c r="F167" s="831"/>
      <c r="G167" s="831"/>
    </row>
    <row r="168" spans="1:7" s="795" customFormat="1">
      <c r="A168" s="822"/>
      <c r="B168" s="859"/>
      <c r="C168" s="859"/>
      <c r="E168" s="830"/>
      <c r="F168" s="831"/>
      <c r="G168" s="831"/>
    </row>
    <row r="169" spans="1:7">
      <c r="A169" s="829"/>
      <c r="B169" s="833"/>
      <c r="C169" s="833"/>
      <c r="D169" s="795"/>
      <c r="E169" s="830"/>
      <c r="F169" s="831"/>
      <c r="G169" s="831"/>
    </row>
    <row r="170" spans="1:7" s="786" customFormat="1" ht="218.25" customHeight="1">
      <c r="A170" s="829"/>
      <c r="B170" s="833"/>
      <c r="C170" s="833"/>
      <c r="D170" s="795"/>
      <c r="E170" s="830"/>
      <c r="F170" s="831"/>
      <c r="G170" s="831"/>
    </row>
    <row r="171" spans="1:7" s="786" customFormat="1" ht="408.4" customHeight="1">
      <c r="A171" s="829"/>
      <c r="B171" s="833"/>
      <c r="C171" s="833"/>
      <c r="D171" s="795"/>
      <c r="E171" s="830"/>
      <c r="F171" s="831"/>
      <c r="G171" s="831"/>
    </row>
    <row r="172" spans="1:7" s="786" customFormat="1" ht="292.14999999999998" customHeight="1">
      <c r="A172" s="829"/>
      <c r="B172" s="833"/>
      <c r="C172" s="833"/>
      <c r="D172" s="795"/>
      <c r="E172" s="830"/>
      <c r="F172" s="831"/>
      <c r="G172" s="831"/>
    </row>
    <row r="173" spans="1:7" s="786" customFormat="1">
      <c r="A173" s="829"/>
      <c r="B173" s="833"/>
      <c r="C173" s="833"/>
      <c r="D173" s="795"/>
      <c r="E173" s="830"/>
      <c r="F173" s="831"/>
      <c r="G173" s="831"/>
    </row>
    <row r="174" spans="1:7" s="786" customFormat="1">
      <c r="A174" s="829"/>
      <c r="B174" s="833"/>
      <c r="C174" s="833"/>
      <c r="D174" s="795"/>
      <c r="E174" s="830"/>
      <c r="F174" s="831"/>
      <c r="G174" s="831"/>
    </row>
    <row r="175" spans="1:7" s="786" customFormat="1">
      <c r="A175" s="829"/>
      <c r="B175" s="833"/>
      <c r="C175" s="833"/>
      <c r="D175" s="795"/>
      <c r="E175" s="830"/>
      <c r="F175" s="831"/>
      <c r="G175" s="831"/>
    </row>
    <row r="176" spans="1:7" s="786" customFormat="1" ht="39.4" customHeight="1">
      <c r="A176" s="829"/>
      <c r="B176" s="833"/>
      <c r="C176" s="833"/>
      <c r="D176" s="795"/>
      <c r="E176" s="830"/>
      <c r="F176" s="831"/>
      <c r="G176" s="831"/>
    </row>
    <row r="177" spans="1:7" s="786" customFormat="1" ht="41.65" customHeight="1">
      <c r="A177" s="829"/>
      <c r="B177" s="833"/>
      <c r="C177" s="833"/>
      <c r="D177" s="795"/>
      <c r="E177" s="830"/>
      <c r="F177" s="831"/>
      <c r="G177" s="831"/>
    </row>
    <row r="178" spans="1:7" s="786" customFormat="1" ht="41.65" customHeight="1">
      <c r="A178" s="829"/>
      <c r="B178" s="833"/>
      <c r="C178" s="833"/>
      <c r="D178" s="795"/>
      <c r="E178" s="830"/>
      <c r="F178" s="831"/>
      <c r="G178" s="831"/>
    </row>
    <row r="179" spans="1:7" s="786" customFormat="1" ht="101.65" customHeight="1">
      <c r="A179" s="829"/>
      <c r="B179" s="833"/>
      <c r="C179" s="833"/>
      <c r="D179" s="795"/>
      <c r="E179" s="830"/>
      <c r="F179" s="831"/>
      <c r="G179" s="831"/>
    </row>
    <row r="180" spans="1:7" s="786" customFormat="1" ht="250.9" customHeight="1">
      <c r="A180" s="829"/>
      <c r="B180" s="833"/>
      <c r="C180" s="833"/>
      <c r="D180" s="795"/>
      <c r="E180" s="830"/>
      <c r="F180" s="831"/>
      <c r="G180" s="831"/>
    </row>
    <row r="181" spans="1:7" s="786" customFormat="1">
      <c r="A181" s="829"/>
      <c r="B181" s="833"/>
      <c r="C181" s="833"/>
      <c r="D181" s="795"/>
      <c r="E181" s="830"/>
      <c r="F181" s="831"/>
      <c r="G181" s="831"/>
    </row>
    <row r="182" spans="1:7" s="786" customFormat="1" ht="133.9" customHeight="1">
      <c r="A182" s="829"/>
      <c r="B182" s="858"/>
      <c r="C182" s="858"/>
      <c r="D182" s="795"/>
      <c r="E182" s="830"/>
      <c r="F182" s="831"/>
      <c r="G182" s="831"/>
    </row>
    <row r="183" spans="1:7" s="786" customFormat="1" ht="133.9" customHeight="1">
      <c r="A183" s="829"/>
      <c r="B183" s="858"/>
      <c r="C183" s="858"/>
      <c r="D183" s="795"/>
      <c r="E183" s="830"/>
      <c r="F183" s="831"/>
      <c r="G183" s="831"/>
    </row>
    <row r="184" spans="1:7" s="786" customFormat="1" ht="234.75" customHeight="1">
      <c r="A184" s="829"/>
      <c r="B184" s="858"/>
      <c r="C184" s="858"/>
      <c r="D184" s="795"/>
      <c r="E184" s="830"/>
      <c r="F184" s="831"/>
      <c r="G184" s="831"/>
    </row>
    <row r="185" spans="1:7" s="786" customFormat="1" ht="35.25" customHeight="1">
      <c r="A185" s="829"/>
      <c r="B185" s="858"/>
      <c r="C185" s="858"/>
      <c r="D185" s="795"/>
      <c r="E185" s="830"/>
      <c r="F185" s="831"/>
      <c r="G185" s="831"/>
    </row>
    <row r="186" spans="1:7" s="786" customFormat="1" ht="33.75" customHeight="1">
      <c r="A186" s="829"/>
      <c r="B186" s="833"/>
      <c r="C186" s="833"/>
      <c r="D186" s="795"/>
      <c r="E186" s="830"/>
      <c r="F186" s="831"/>
      <c r="G186" s="831"/>
    </row>
    <row r="187" spans="1:7" s="786" customFormat="1">
      <c r="A187" s="829"/>
      <c r="B187" s="833"/>
      <c r="C187" s="833"/>
      <c r="D187" s="795"/>
      <c r="E187" s="830"/>
      <c r="F187" s="831"/>
      <c r="G187" s="831"/>
    </row>
    <row r="188" spans="1:7" s="786" customFormat="1">
      <c r="A188" s="829"/>
      <c r="B188" s="833"/>
      <c r="C188" s="833"/>
      <c r="D188" s="795"/>
      <c r="E188" s="830"/>
      <c r="F188" s="831"/>
      <c r="G188" s="831"/>
    </row>
    <row r="189" spans="1:7" s="786" customFormat="1">
      <c r="A189" s="829"/>
      <c r="B189" s="833"/>
      <c r="C189" s="833"/>
      <c r="D189" s="795"/>
      <c r="E189" s="830"/>
      <c r="F189" s="831"/>
      <c r="G189" s="831"/>
    </row>
    <row r="190" spans="1:7" s="786" customFormat="1">
      <c r="A190" s="829"/>
      <c r="B190" s="833"/>
      <c r="C190" s="833"/>
      <c r="D190" s="795"/>
      <c r="E190" s="830"/>
      <c r="F190" s="831"/>
      <c r="G190" s="831"/>
    </row>
    <row r="191" spans="1:7" s="786" customFormat="1">
      <c r="A191" s="829"/>
      <c r="B191" s="833"/>
      <c r="C191" s="833"/>
      <c r="D191" s="795"/>
      <c r="E191" s="830"/>
      <c r="F191" s="831"/>
      <c r="G191" s="831"/>
    </row>
    <row r="192" spans="1:7" s="786" customFormat="1">
      <c r="A192" s="829"/>
      <c r="B192" s="833"/>
      <c r="C192" s="833"/>
      <c r="D192" s="795"/>
      <c r="E192" s="830"/>
      <c r="F192" s="831"/>
      <c r="G192" s="831"/>
    </row>
    <row r="193" spans="1:7" s="786" customFormat="1" ht="397.9" customHeight="1">
      <c r="A193" s="829"/>
      <c r="B193" s="833"/>
      <c r="C193" s="833"/>
      <c r="D193" s="795"/>
      <c r="E193" s="830"/>
      <c r="F193" s="831"/>
      <c r="G193" s="831"/>
    </row>
    <row r="194" spans="1:7" s="786" customFormat="1" ht="408" customHeight="1">
      <c r="A194" s="829"/>
      <c r="B194" s="833"/>
      <c r="C194" s="833"/>
      <c r="D194" s="795"/>
      <c r="E194" s="830"/>
      <c r="F194" s="831"/>
      <c r="G194" s="831"/>
    </row>
    <row r="195" spans="1:7" s="786" customFormat="1">
      <c r="A195" s="829"/>
      <c r="B195" s="858"/>
      <c r="C195" s="858"/>
      <c r="D195" s="795"/>
      <c r="E195" s="830"/>
      <c r="F195" s="831"/>
      <c r="G195" s="831"/>
    </row>
    <row r="196" spans="1:7" s="786" customFormat="1">
      <c r="A196" s="829"/>
      <c r="B196" s="833"/>
      <c r="C196" s="833"/>
      <c r="D196" s="795"/>
      <c r="E196" s="830"/>
      <c r="F196" s="831"/>
      <c r="G196" s="831"/>
    </row>
    <row r="197" spans="1:7">
      <c r="A197" s="822"/>
      <c r="B197" s="859"/>
      <c r="C197" s="859"/>
      <c r="D197" s="795"/>
      <c r="E197" s="830"/>
      <c r="F197" s="831"/>
      <c r="G197" s="831"/>
    </row>
    <row r="198" spans="1:7">
      <c r="A198" s="822"/>
      <c r="B198" s="859"/>
      <c r="C198" s="859"/>
      <c r="D198" s="795"/>
      <c r="E198" s="830"/>
      <c r="F198" s="831"/>
      <c r="G198" s="831"/>
    </row>
    <row r="199" spans="1:7" s="795" customFormat="1" ht="14.25" customHeight="1">
      <c r="A199" s="829"/>
      <c r="B199" s="838"/>
      <c r="C199" s="838"/>
      <c r="E199" s="830"/>
      <c r="F199" s="831"/>
      <c r="G199" s="831"/>
    </row>
    <row r="200" spans="1:7" ht="38.25" customHeight="1">
      <c r="A200" s="829"/>
      <c r="B200" s="825"/>
      <c r="C200" s="825"/>
      <c r="D200" s="795"/>
      <c r="E200" s="860"/>
      <c r="F200" s="831"/>
      <c r="G200" s="831"/>
    </row>
    <row r="201" spans="1:7">
      <c r="A201" s="829"/>
      <c r="B201" s="825"/>
      <c r="C201" s="825"/>
      <c r="D201" s="795"/>
      <c r="E201" s="830"/>
      <c r="F201" s="831"/>
      <c r="G201" s="831"/>
    </row>
    <row r="202" spans="1:7">
      <c r="A202" s="829"/>
      <c r="B202" s="825"/>
      <c r="C202" s="825"/>
      <c r="D202" s="795"/>
      <c r="E202" s="830"/>
      <c r="F202" s="831"/>
      <c r="G202" s="831"/>
    </row>
    <row r="203" spans="1:7">
      <c r="A203" s="829"/>
      <c r="B203" s="825"/>
      <c r="C203" s="825"/>
      <c r="D203" s="795"/>
      <c r="E203" s="830"/>
      <c r="F203" s="831"/>
      <c r="G203" s="831"/>
    </row>
    <row r="204" spans="1:7">
      <c r="A204" s="829"/>
      <c r="B204" s="825"/>
      <c r="C204" s="825"/>
      <c r="D204" s="795"/>
      <c r="E204" s="830"/>
      <c r="F204" s="831"/>
      <c r="G204" s="831"/>
    </row>
    <row r="205" spans="1:7">
      <c r="A205" s="829"/>
      <c r="B205" s="825"/>
      <c r="C205" s="825"/>
      <c r="D205" s="795"/>
      <c r="E205" s="830"/>
      <c r="F205" s="831"/>
      <c r="G205" s="831"/>
    </row>
    <row r="206" spans="1:7">
      <c r="A206" s="829"/>
      <c r="B206" s="825"/>
      <c r="C206" s="825"/>
      <c r="D206" s="795"/>
      <c r="E206" s="830"/>
      <c r="F206" s="831"/>
      <c r="G206" s="831"/>
    </row>
    <row r="207" spans="1:7">
      <c r="A207" s="829"/>
      <c r="B207" s="825"/>
      <c r="C207" s="825"/>
      <c r="D207" s="795"/>
      <c r="E207" s="830"/>
      <c r="F207" s="831"/>
      <c r="G207" s="831"/>
    </row>
    <row r="208" spans="1:7">
      <c r="A208" s="829"/>
      <c r="B208" s="825"/>
      <c r="C208" s="825"/>
      <c r="D208" s="795"/>
      <c r="E208" s="830"/>
      <c r="F208" s="831"/>
      <c r="G208" s="831"/>
    </row>
    <row r="209" spans="1:7">
      <c r="A209" s="829"/>
      <c r="B209" s="825"/>
      <c r="C209" s="825"/>
      <c r="D209" s="795"/>
      <c r="E209" s="830"/>
      <c r="F209" s="831"/>
      <c r="G209" s="831"/>
    </row>
    <row r="210" spans="1:7">
      <c r="A210" s="829"/>
      <c r="B210" s="825"/>
      <c r="C210" s="825"/>
      <c r="D210" s="795"/>
      <c r="E210" s="830"/>
      <c r="F210" s="831"/>
      <c r="G210" s="831"/>
    </row>
    <row r="211" spans="1:7">
      <c r="A211" s="829"/>
      <c r="B211" s="825"/>
      <c r="C211" s="825"/>
      <c r="D211" s="795"/>
      <c r="E211" s="830"/>
      <c r="F211" s="831"/>
      <c r="G211" s="831"/>
    </row>
    <row r="212" spans="1:7">
      <c r="A212" s="829"/>
      <c r="B212" s="825"/>
      <c r="C212" s="825"/>
      <c r="D212" s="795"/>
      <c r="E212" s="830"/>
      <c r="F212" s="831"/>
      <c r="G212" s="831"/>
    </row>
    <row r="213" spans="1:7">
      <c r="A213" s="829"/>
      <c r="B213" s="825"/>
      <c r="C213" s="825"/>
      <c r="D213" s="795"/>
      <c r="E213" s="830"/>
      <c r="F213" s="831"/>
      <c r="G213" s="831"/>
    </row>
    <row r="214" spans="1:7">
      <c r="A214" s="829"/>
      <c r="B214" s="825"/>
      <c r="C214" s="825"/>
      <c r="D214" s="795"/>
      <c r="E214" s="830"/>
      <c r="F214" s="831"/>
      <c r="G214" s="831"/>
    </row>
    <row r="215" spans="1:7">
      <c r="A215" s="829"/>
      <c r="B215" s="825"/>
      <c r="C215" s="825"/>
      <c r="D215" s="795"/>
      <c r="E215" s="830"/>
      <c r="F215" s="831"/>
      <c r="G215" s="831"/>
    </row>
    <row r="216" spans="1:7">
      <c r="A216" s="829"/>
      <c r="B216" s="825"/>
      <c r="C216" s="825"/>
      <c r="D216" s="795"/>
      <c r="E216" s="830"/>
      <c r="F216" s="831"/>
      <c r="G216" s="831"/>
    </row>
    <row r="217" spans="1:7">
      <c r="A217" s="829"/>
      <c r="B217" s="825"/>
      <c r="C217" s="825"/>
      <c r="D217" s="795"/>
      <c r="E217" s="830"/>
      <c r="F217" s="831"/>
      <c r="G217" s="831"/>
    </row>
    <row r="218" spans="1:7">
      <c r="A218" s="829"/>
      <c r="B218" s="825"/>
      <c r="C218" s="825"/>
      <c r="D218" s="795"/>
      <c r="E218" s="830"/>
      <c r="F218" s="831"/>
      <c r="G218" s="831"/>
    </row>
    <row r="219" spans="1:7">
      <c r="A219" s="829"/>
      <c r="B219" s="825"/>
      <c r="C219" s="825"/>
      <c r="D219" s="795"/>
      <c r="E219" s="830"/>
      <c r="F219" s="831"/>
      <c r="G219" s="831"/>
    </row>
    <row r="220" spans="1:7" ht="34.5" customHeight="1">
      <c r="A220" s="829"/>
      <c r="B220" s="825"/>
      <c r="C220" s="825"/>
      <c r="D220" s="795"/>
      <c r="E220" s="830"/>
      <c r="F220" s="831"/>
      <c r="G220" s="831"/>
    </row>
    <row r="221" spans="1:7" ht="33.75" customHeight="1">
      <c r="A221" s="829"/>
      <c r="B221" s="825"/>
      <c r="C221" s="825"/>
      <c r="D221" s="795"/>
      <c r="E221" s="830"/>
      <c r="F221" s="831"/>
      <c r="G221" s="831"/>
    </row>
    <row r="222" spans="1:7" ht="24" customHeight="1">
      <c r="A222" s="829"/>
      <c r="B222" s="825"/>
      <c r="C222" s="825"/>
      <c r="D222" s="795"/>
      <c r="E222" s="830"/>
      <c r="F222" s="831"/>
      <c r="G222" s="831"/>
    </row>
    <row r="223" spans="1:7">
      <c r="A223" s="829"/>
      <c r="B223" s="825"/>
      <c r="C223" s="825"/>
      <c r="D223" s="795"/>
      <c r="E223" s="830"/>
      <c r="F223" s="831"/>
      <c r="G223" s="831"/>
    </row>
    <row r="224" spans="1:7">
      <c r="A224" s="829"/>
      <c r="B224" s="825"/>
      <c r="C224" s="825"/>
      <c r="D224" s="795"/>
      <c r="E224" s="830"/>
      <c r="F224" s="831"/>
      <c r="G224" s="831"/>
    </row>
    <row r="225" spans="1:7">
      <c r="A225" s="829"/>
      <c r="B225" s="825"/>
      <c r="C225" s="825"/>
      <c r="D225" s="795"/>
      <c r="E225" s="830"/>
      <c r="F225" s="831"/>
      <c r="G225" s="831"/>
    </row>
    <row r="226" spans="1:7">
      <c r="A226" s="829"/>
      <c r="B226" s="825"/>
      <c r="C226" s="825"/>
      <c r="D226" s="795"/>
      <c r="E226" s="830"/>
      <c r="F226" s="831"/>
      <c r="G226" s="831"/>
    </row>
    <row r="227" spans="1:7">
      <c r="A227" s="829"/>
      <c r="B227" s="825"/>
      <c r="C227" s="825"/>
      <c r="D227" s="795"/>
      <c r="E227" s="830"/>
      <c r="F227" s="831"/>
      <c r="G227" s="831"/>
    </row>
    <row r="228" spans="1:7">
      <c r="A228" s="829"/>
      <c r="B228" s="825"/>
      <c r="C228" s="825"/>
      <c r="D228" s="795"/>
      <c r="E228" s="830"/>
      <c r="F228" s="831"/>
      <c r="G228" s="831"/>
    </row>
    <row r="230" spans="1:7">
      <c r="A230" s="829"/>
      <c r="B230" s="838"/>
      <c r="C230" s="838"/>
      <c r="D230" s="795"/>
      <c r="E230" s="830"/>
      <c r="F230" s="831"/>
      <c r="G230" s="831"/>
    </row>
    <row r="231" spans="1:7" s="796" customFormat="1">
      <c r="A231" s="857"/>
      <c r="B231" s="826"/>
      <c r="C231" s="826"/>
      <c r="E231" s="823"/>
      <c r="F231" s="824"/>
      <c r="G231" s="824"/>
    </row>
    <row r="232" spans="1:7" s="796" customFormat="1">
      <c r="A232" s="857"/>
      <c r="B232" s="826"/>
      <c r="C232" s="826"/>
      <c r="E232" s="823"/>
      <c r="F232" s="824"/>
      <c r="G232" s="824"/>
    </row>
    <row r="233" spans="1:7" s="796" customFormat="1">
      <c r="A233" s="857"/>
      <c r="B233" s="826"/>
      <c r="C233" s="826"/>
      <c r="E233" s="823"/>
      <c r="F233" s="824"/>
      <c r="G233" s="824"/>
    </row>
    <row r="234" spans="1:7" s="795" customFormat="1" ht="75.75" customHeight="1">
      <c r="A234" s="829"/>
      <c r="B234" s="848"/>
      <c r="C234" s="848"/>
      <c r="E234" s="830"/>
      <c r="F234" s="831"/>
      <c r="G234" s="831"/>
    </row>
    <row r="235" spans="1:7" s="795" customFormat="1" ht="84" customHeight="1">
      <c r="A235" s="829"/>
      <c r="B235" s="848"/>
      <c r="C235" s="848"/>
      <c r="E235" s="830"/>
      <c r="F235" s="831"/>
      <c r="G235" s="831"/>
    </row>
    <row r="236" spans="1:7" s="795" customFormat="1" ht="66.75" customHeight="1">
      <c r="A236" s="829"/>
      <c r="B236" s="848"/>
      <c r="C236" s="848"/>
      <c r="E236" s="830"/>
      <c r="F236" s="831"/>
      <c r="G236" s="831"/>
    </row>
    <row r="237" spans="1:7" s="795" customFormat="1" ht="92.25" customHeight="1">
      <c r="A237" s="829"/>
      <c r="B237" s="848"/>
      <c r="C237" s="848"/>
      <c r="E237" s="830"/>
      <c r="F237" s="831"/>
      <c r="G237" s="831"/>
    </row>
    <row r="238" spans="1:7" s="795" customFormat="1" ht="23.25" customHeight="1">
      <c r="A238" s="829"/>
      <c r="B238" s="848"/>
      <c r="C238" s="848"/>
      <c r="E238" s="830"/>
      <c r="F238" s="831"/>
      <c r="G238" s="831"/>
    </row>
    <row r="239" spans="1:7" s="795" customFormat="1" ht="20.25" customHeight="1">
      <c r="A239" s="829"/>
      <c r="B239" s="848"/>
      <c r="C239" s="848"/>
      <c r="E239" s="830"/>
      <c r="F239" s="831"/>
      <c r="G239" s="831"/>
    </row>
    <row r="240" spans="1:7" s="795" customFormat="1" ht="18" customHeight="1">
      <c r="A240" s="829"/>
      <c r="B240" s="848"/>
      <c r="C240" s="848"/>
      <c r="E240" s="830"/>
      <c r="F240" s="831"/>
      <c r="G240" s="831"/>
    </row>
    <row r="241" spans="1:7" s="795" customFormat="1" ht="18.75" customHeight="1">
      <c r="A241" s="829"/>
      <c r="B241" s="848"/>
      <c r="C241" s="848"/>
      <c r="E241" s="830"/>
      <c r="F241" s="831"/>
      <c r="G241" s="831"/>
    </row>
    <row r="242" spans="1:7" s="795" customFormat="1" ht="20.25" customHeight="1">
      <c r="A242" s="829"/>
      <c r="B242" s="848"/>
      <c r="C242" s="848"/>
      <c r="E242" s="830"/>
      <c r="F242" s="831"/>
      <c r="G242" s="831"/>
    </row>
    <row r="243" spans="1:7" s="795" customFormat="1" ht="71.25" customHeight="1">
      <c r="A243" s="829"/>
      <c r="B243" s="848"/>
      <c r="C243" s="848"/>
      <c r="E243" s="830"/>
      <c r="F243" s="831"/>
      <c r="G243" s="831"/>
    </row>
    <row r="244" spans="1:7" s="795" customFormat="1" ht="45" customHeight="1">
      <c r="A244" s="829"/>
      <c r="B244" s="848"/>
      <c r="C244" s="848"/>
      <c r="E244" s="830"/>
      <c r="F244" s="831"/>
      <c r="G244" s="831"/>
    </row>
    <row r="245" spans="1:7" s="795" customFormat="1" ht="32.25" customHeight="1">
      <c r="A245" s="829"/>
      <c r="B245" s="833"/>
      <c r="C245" s="833"/>
      <c r="E245" s="830"/>
      <c r="F245" s="831"/>
      <c r="G245" s="831"/>
    </row>
    <row r="246" spans="1:7" s="795" customFormat="1">
      <c r="A246" s="829"/>
      <c r="B246" s="833"/>
      <c r="C246" s="833"/>
      <c r="E246" s="830"/>
      <c r="F246" s="831"/>
      <c r="G246" s="831"/>
    </row>
    <row r="248" spans="1:7">
      <c r="A248" s="829"/>
      <c r="B248" s="838"/>
      <c r="C248" s="838"/>
      <c r="D248" s="795"/>
      <c r="E248" s="830"/>
      <c r="F248" s="831"/>
      <c r="G248" s="831"/>
    </row>
  </sheetData>
  <sheetProtection formatRows="0"/>
  <mergeCells count="2">
    <mergeCell ref="B15:C15"/>
    <mergeCell ref="B18:C18"/>
  </mergeCells>
  <pageMargins left="0.7" right="0.7" top="0.75" bottom="0.75" header="0.3" footer="0.3"/>
  <pageSetup paperSize="9" scale="60" fitToHeight="0" orientation="portrait"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rowBreaks count="1" manualBreakCount="1">
    <brk id="46" max="6" man="1"/>
  </row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H207"/>
  <sheetViews>
    <sheetView view="pageBreakPreview" zoomScale="90" zoomScaleNormal="100" zoomScaleSheetLayoutView="90" workbookViewId="0">
      <selection activeCell="G106" sqref="G106"/>
    </sheetView>
  </sheetViews>
  <sheetFormatPr defaultColWidth="9.140625" defaultRowHeight="12.75"/>
  <cols>
    <col min="1" max="1" width="12.7109375" style="861" customWidth="1"/>
    <col min="2" max="2" width="70.7109375" style="862" customWidth="1"/>
    <col min="3" max="3" width="13.7109375" style="862" customWidth="1"/>
    <col min="4" max="4" width="7.140625" style="902" customWidth="1"/>
    <col min="5" max="5" width="11.140625" style="2030" customWidth="1"/>
    <col min="6" max="6" width="15.28515625" style="891" customWidth="1"/>
    <col min="7" max="7" width="19.28515625" style="891" customWidth="1"/>
    <col min="8" max="8" width="12.28515625" style="869" customWidth="1"/>
    <col min="9" max="16384" width="9.140625" style="869"/>
  </cols>
  <sheetData>
    <row r="1" spans="1:8">
      <c r="A1" s="666" t="s">
        <v>8</v>
      </c>
      <c r="B1" s="667" t="s">
        <v>9</v>
      </c>
      <c r="C1" s="667"/>
      <c r="D1" s="715"/>
      <c r="E1" s="2018"/>
      <c r="F1" s="867"/>
      <c r="G1" s="867"/>
      <c r="H1" s="868"/>
    </row>
    <row r="2" spans="1:8">
      <c r="A2" s="671" t="s">
        <v>130</v>
      </c>
      <c r="B2" s="359" t="str">
        <f>'NASLOVNA STRAN'!$C$30</f>
        <v>Gradnja stanovanjske soseske Dečkovo naselje - DN 10</v>
      </c>
      <c r="C2" s="667"/>
      <c r="D2" s="715"/>
      <c r="E2" s="2018"/>
      <c r="F2" s="867"/>
      <c r="G2" s="867"/>
      <c r="H2" s="868"/>
    </row>
    <row r="3" spans="1:8">
      <c r="A3" s="666" t="s">
        <v>131</v>
      </c>
      <c r="B3" s="442">
        <f>'NASLOVNA STRAN'!$C$13</f>
        <v>0</v>
      </c>
      <c r="C3" s="667"/>
      <c r="D3" s="715"/>
      <c r="E3" s="2018"/>
      <c r="F3" s="867"/>
      <c r="G3" s="867"/>
      <c r="H3" s="868"/>
    </row>
    <row r="4" spans="1:8">
      <c r="A4" s="666"/>
      <c r="B4" s="667"/>
      <c r="C4" s="667"/>
      <c r="D4" s="715"/>
      <c r="E4" s="2018"/>
      <c r="F4" s="867"/>
      <c r="G4" s="867"/>
      <c r="H4" s="868"/>
    </row>
    <row r="5" spans="1:8">
      <c r="A5" s="213" t="s">
        <v>122</v>
      </c>
      <c r="B5" s="214" t="s">
        <v>3446</v>
      </c>
      <c r="C5" s="214"/>
      <c r="D5" s="215"/>
      <c r="E5" s="1857"/>
      <c r="F5" s="871"/>
      <c r="G5" s="871"/>
      <c r="H5" s="868"/>
    </row>
    <row r="6" spans="1:8">
      <c r="A6" s="666"/>
      <c r="B6" s="667"/>
      <c r="C6" s="667"/>
      <c r="D6" s="715"/>
      <c r="E6" s="2019"/>
      <c r="F6" s="872"/>
      <c r="G6" s="872"/>
      <c r="H6" s="868"/>
    </row>
    <row r="7" spans="1:8">
      <c r="A7" s="213" t="s">
        <v>125</v>
      </c>
      <c r="B7" s="214" t="s">
        <v>3624</v>
      </c>
      <c r="C7" s="214"/>
      <c r="D7" s="215"/>
      <c r="E7" s="1857"/>
      <c r="F7" s="871"/>
      <c r="G7" s="871"/>
      <c r="H7" s="868"/>
    </row>
    <row r="8" spans="1:8" s="838" customFormat="1">
      <c r="A8" s="666"/>
      <c r="B8" s="667"/>
      <c r="C8" s="667"/>
      <c r="D8" s="715"/>
      <c r="E8" s="2018"/>
      <c r="F8" s="867"/>
      <c r="G8" s="867"/>
    </row>
    <row r="9" spans="1:8" s="873" customFormat="1">
      <c r="A9" s="666"/>
      <c r="B9" s="667"/>
      <c r="C9" s="667"/>
      <c r="D9" s="715"/>
      <c r="E9" s="2018"/>
      <c r="F9" s="867"/>
      <c r="G9" s="867"/>
    </row>
    <row r="10" spans="1:8" s="873" customFormat="1" ht="25.5">
      <c r="A10" s="718" t="s">
        <v>132</v>
      </c>
      <c r="B10" s="719" t="s">
        <v>133</v>
      </c>
      <c r="C10" s="720" t="s">
        <v>134</v>
      </c>
      <c r="D10" s="203" t="s">
        <v>140</v>
      </c>
      <c r="E10" s="2020" t="s">
        <v>136</v>
      </c>
      <c r="F10" s="875" t="s">
        <v>237</v>
      </c>
      <c r="G10" s="875" t="s">
        <v>238</v>
      </c>
    </row>
    <row r="11" spans="1:8" s="873" customFormat="1">
      <c r="A11" s="667"/>
      <c r="B11" s="667"/>
      <c r="C11" s="667"/>
      <c r="D11" s="715"/>
      <c r="E11" s="2021"/>
      <c r="F11" s="877"/>
      <c r="G11" s="877"/>
    </row>
    <row r="12" spans="1:8" s="873" customFormat="1">
      <c r="A12" s="723" t="s">
        <v>4246</v>
      </c>
      <c r="B12" s="724" t="s">
        <v>4243</v>
      </c>
      <c r="C12" s="724"/>
      <c r="D12" s="725"/>
      <c r="E12" s="2022"/>
      <c r="F12" s="879"/>
      <c r="G12" s="879"/>
    </row>
    <row r="13" spans="1:8" s="873" customFormat="1">
      <c r="A13" s="728"/>
      <c r="B13" s="729"/>
      <c r="C13" s="729"/>
      <c r="D13" s="730"/>
      <c r="E13" s="2023"/>
      <c r="F13" s="881"/>
      <c r="G13" s="881"/>
    </row>
    <row r="14" spans="1:8" s="873" customFormat="1" ht="13.5" thickBot="1">
      <c r="A14" s="882"/>
      <c r="B14" s="883" t="s">
        <v>3625</v>
      </c>
      <c r="C14" s="734"/>
      <c r="D14" s="735"/>
      <c r="E14" s="2024"/>
      <c r="F14" s="885"/>
      <c r="G14" s="886"/>
    </row>
    <row r="15" spans="1:8" s="873" customFormat="1">
      <c r="A15" s="698"/>
      <c r="B15" s="3125" t="s">
        <v>3461</v>
      </c>
      <c r="C15" s="3129"/>
      <c r="D15" s="700"/>
      <c r="E15" s="2025"/>
      <c r="F15" s="888"/>
      <c r="G15" s="888"/>
    </row>
    <row r="16" spans="1:8" s="873" customFormat="1">
      <c r="A16" s="698"/>
      <c r="B16" s="2676"/>
      <c r="C16" s="697"/>
      <c r="D16" s="700"/>
      <c r="E16" s="2025"/>
      <c r="F16" s="888"/>
      <c r="G16" s="888"/>
    </row>
    <row r="17" spans="1:7" s="873" customFormat="1">
      <c r="A17" s="698"/>
      <c r="B17" s="739" t="s">
        <v>2299</v>
      </c>
      <c r="C17" s="740"/>
      <c r="D17" s="700"/>
      <c r="E17" s="2025"/>
      <c r="F17" s="888"/>
      <c r="G17" s="888"/>
    </row>
    <row r="18" spans="1:7" s="873" customFormat="1">
      <c r="A18" s="698"/>
      <c r="B18" s="2966" t="s">
        <v>3565</v>
      </c>
      <c r="C18" s="2967"/>
      <c r="D18" s="700"/>
      <c r="E18" s="2025"/>
      <c r="F18" s="888"/>
      <c r="G18" s="888"/>
    </row>
    <row r="19" spans="1:7" s="873" customFormat="1">
      <c r="A19" s="857"/>
      <c r="B19" s="826"/>
      <c r="C19" s="826"/>
      <c r="E19" s="2026"/>
      <c r="F19" s="890"/>
      <c r="G19" s="890"/>
    </row>
    <row r="20" spans="1:7" s="873" customFormat="1" ht="165.75">
      <c r="A20" s="761" t="s">
        <v>4336</v>
      </c>
      <c r="B20" s="352" t="s">
        <v>3627</v>
      </c>
      <c r="C20" s="858"/>
      <c r="D20" s="838" t="s">
        <v>369</v>
      </c>
      <c r="E20" s="2027">
        <v>15</v>
      </c>
      <c r="F20" s="2511"/>
      <c r="G20" s="841">
        <f>E20*F20</f>
        <v>0</v>
      </c>
    </row>
    <row r="21" spans="1:7" s="873" customFormat="1">
      <c r="A21" s="761"/>
      <c r="B21" s="352" t="s">
        <v>3628</v>
      </c>
      <c r="C21" s="858"/>
      <c r="D21" s="838"/>
      <c r="E21" s="2027"/>
      <c r="F21" s="2513"/>
      <c r="G21" s="843"/>
    </row>
    <row r="22" spans="1:7" s="873" customFormat="1" ht="89.25">
      <c r="A22" s="844"/>
      <c r="B22" s="858" t="s">
        <v>3629</v>
      </c>
      <c r="C22" s="858"/>
      <c r="D22" s="838"/>
      <c r="E22" s="2027"/>
      <c r="F22" s="2513"/>
      <c r="G22" s="843"/>
    </row>
    <row r="23" spans="1:7" s="873" customFormat="1" ht="63.75">
      <c r="A23" s="844"/>
      <c r="B23" s="858" t="s">
        <v>3630</v>
      </c>
      <c r="C23" s="858"/>
      <c r="D23" s="838"/>
      <c r="E23" s="2027"/>
      <c r="F23" s="2513"/>
      <c r="G23" s="843"/>
    </row>
    <row r="24" spans="1:7" s="873" customFormat="1" ht="63.75">
      <c r="A24" s="844"/>
      <c r="B24" s="858" t="s">
        <v>3631</v>
      </c>
      <c r="C24" s="833"/>
      <c r="D24" s="838"/>
      <c r="E24" s="2027"/>
      <c r="F24" s="2513"/>
      <c r="G24" s="843"/>
    </row>
    <row r="25" spans="1:7" s="873" customFormat="1" ht="38.25">
      <c r="A25" s="844"/>
      <c r="B25" s="833" t="s">
        <v>3632</v>
      </c>
      <c r="C25" s="833"/>
      <c r="D25" s="838"/>
      <c r="E25" s="2027"/>
      <c r="F25" s="2513"/>
      <c r="G25" s="843"/>
    </row>
    <row r="26" spans="1:7" s="873" customFormat="1" ht="25.5">
      <c r="A26" s="844"/>
      <c r="B26" s="858" t="s">
        <v>3633</v>
      </c>
      <c r="C26" s="858"/>
      <c r="D26" s="838"/>
      <c r="E26" s="2027"/>
      <c r="F26" s="2513"/>
      <c r="G26" s="843"/>
    </row>
    <row r="27" spans="1:7" s="873" customFormat="1" ht="63.75">
      <c r="A27" s="844"/>
      <c r="B27" s="858" t="s">
        <v>3634</v>
      </c>
      <c r="C27" s="858"/>
      <c r="D27" s="838"/>
      <c r="E27" s="2027"/>
      <c r="F27" s="2513"/>
      <c r="G27" s="843"/>
    </row>
    <row r="28" spans="1:7" s="868" customFormat="1" ht="38.25">
      <c r="A28" s="844"/>
      <c r="B28" s="892" t="s">
        <v>3635</v>
      </c>
      <c r="C28" s="892"/>
      <c r="D28" s="838"/>
      <c r="E28" s="2027"/>
      <c r="F28" s="2512"/>
      <c r="G28" s="891"/>
    </row>
    <row r="29" spans="1:7" s="873" customFormat="1" ht="89.25">
      <c r="A29" s="844"/>
      <c r="B29" s="858" t="s">
        <v>3636</v>
      </c>
      <c r="C29" s="858"/>
      <c r="D29" s="838"/>
      <c r="E29" s="2027"/>
      <c r="F29" s="2513"/>
      <c r="G29" s="843"/>
    </row>
    <row r="30" spans="1:7" s="868" customFormat="1">
      <c r="A30" s="844"/>
      <c r="B30" s="893"/>
      <c r="C30" s="893"/>
      <c r="D30" s="838"/>
      <c r="E30" s="2027"/>
      <c r="F30" s="2512"/>
      <c r="G30" s="841"/>
    </row>
    <row r="31" spans="1:7" s="873" customFormat="1" ht="168.75" customHeight="1">
      <c r="A31" s="761" t="s">
        <v>4337</v>
      </c>
      <c r="B31" s="858" t="s">
        <v>3627</v>
      </c>
      <c r="C31" s="858"/>
      <c r="D31" s="838" t="s">
        <v>369</v>
      </c>
      <c r="E31" s="2027">
        <v>2</v>
      </c>
      <c r="F31" s="2511"/>
      <c r="G31" s="841">
        <f>E31*F31</f>
        <v>0</v>
      </c>
    </row>
    <row r="32" spans="1:7" s="873" customFormat="1">
      <c r="A32" s="761"/>
      <c r="B32" s="352" t="s">
        <v>3638</v>
      </c>
      <c r="C32" s="858"/>
      <c r="D32" s="838"/>
      <c r="E32" s="2027"/>
      <c r="F32" s="2512"/>
      <c r="G32" s="841"/>
    </row>
    <row r="33" spans="1:7" s="873" customFormat="1" ht="89.25">
      <c r="A33" s="844"/>
      <c r="B33" s="858" t="s">
        <v>3629</v>
      </c>
      <c r="C33" s="858"/>
      <c r="D33" s="838"/>
      <c r="E33" s="2027"/>
      <c r="F33" s="2512"/>
      <c r="G33" s="841"/>
    </row>
    <row r="34" spans="1:7" s="873" customFormat="1" ht="63.75">
      <c r="A34" s="844"/>
      <c r="B34" s="858" t="s">
        <v>3639</v>
      </c>
      <c r="C34" s="858"/>
      <c r="D34" s="838"/>
      <c r="E34" s="2027"/>
      <c r="F34" s="2512"/>
      <c r="G34" s="841"/>
    </row>
    <row r="35" spans="1:7" s="873" customFormat="1" ht="63.75">
      <c r="A35" s="844"/>
      <c r="B35" s="833" t="s">
        <v>3631</v>
      </c>
      <c r="C35" s="833"/>
      <c r="D35" s="838"/>
      <c r="E35" s="2027"/>
      <c r="F35" s="2512"/>
      <c r="G35" s="841"/>
    </row>
    <row r="36" spans="1:7" s="873" customFormat="1" ht="38.25">
      <c r="A36" s="844"/>
      <c r="B36" s="833" t="s">
        <v>3632</v>
      </c>
      <c r="C36" s="833"/>
      <c r="D36" s="838"/>
      <c r="E36" s="2027"/>
      <c r="F36" s="2512"/>
      <c r="G36" s="841"/>
    </row>
    <row r="37" spans="1:7" s="873" customFormat="1" ht="25.5">
      <c r="A37" s="844"/>
      <c r="B37" s="858" t="s">
        <v>3633</v>
      </c>
      <c r="C37" s="858"/>
      <c r="D37" s="838"/>
      <c r="E37" s="2027"/>
      <c r="F37" s="2512"/>
      <c r="G37" s="841"/>
    </row>
    <row r="38" spans="1:7" s="873" customFormat="1" ht="63.75">
      <c r="A38" s="844"/>
      <c r="B38" s="858" t="s">
        <v>3634</v>
      </c>
      <c r="C38" s="858"/>
      <c r="D38" s="838"/>
      <c r="E38" s="2027"/>
      <c r="F38" s="2512"/>
      <c r="G38" s="841"/>
    </row>
    <row r="39" spans="1:7" s="868" customFormat="1" ht="38.25">
      <c r="A39" s="844"/>
      <c r="B39" s="892" t="s">
        <v>3635</v>
      </c>
      <c r="C39" s="892"/>
      <c r="D39" s="838"/>
      <c r="E39" s="2027"/>
      <c r="F39" s="2512"/>
      <c r="G39" s="841"/>
    </row>
    <row r="40" spans="1:7" s="873" customFormat="1" ht="89.25">
      <c r="A40" s="844"/>
      <c r="B40" s="858" t="s">
        <v>3640</v>
      </c>
      <c r="C40" s="858"/>
      <c r="D40" s="838"/>
      <c r="E40" s="2027"/>
      <c r="F40" s="2512"/>
      <c r="G40" s="841"/>
    </row>
    <row r="41" spans="1:7" s="868" customFormat="1">
      <c r="A41" s="844"/>
      <c r="B41" s="893"/>
      <c r="C41" s="893"/>
      <c r="D41" s="838"/>
      <c r="E41" s="2027"/>
      <c r="F41" s="2512"/>
      <c r="G41" s="841"/>
    </row>
    <row r="42" spans="1:7" s="868" customFormat="1" ht="38.25">
      <c r="A42" s="761" t="s">
        <v>4338</v>
      </c>
      <c r="B42" s="894" t="s">
        <v>3642</v>
      </c>
      <c r="C42" s="894"/>
      <c r="D42" s="838" t="s">
        <v>210</v>
      </c>
      <c r="E42" s="2027">
        <v>3</v>
      </c>
      <c r="F42" s="2511"/>
      <c r="G42" s="841">
        <f>E42*F42</f>
        <v>0</v>
      </c>
    </row>
    <row r="43" spans="1:7" s="868" customFormat="1">
      <c r="A43" s="761"/>
      <c r="B43" s="352" t="s">
        <v>3643</v>
      </c>
      <c r="C43" s="894"/>
      <c r="D43" s="838"/>
      <c r="E43" s="2027"/>
      <c r="F43" s="2512"/>
      <c r="G43" s="841"/>
    </row>
    <row r="44" spans="1:7" s="873" customFormat="1" ht="51">
      <c r="A44" s="844"/>
      <c r="B44" s="858" t="s">
        <v>3644</v>
      </c>
      <c r="C44" s="858"/>
      <c r="D44" s="838"/>
      <c r="E44" s="2027"/>
      <c r="F44" s="2512"/>
      <c r="G44" s="841"/>
    </row>
    <row r="45" spans="1:7" s="873" customFormat="1" ht="38.25">
      <c r="A45" s="844"/>
      <c r="B45" s="833" t="s">
        <v>3632</v>
      </c>
      <c r="C45" s="833"/>
      <c r="D45" s="838"/>
      <c r="E45" s="2027"/>
      <c r="F45" s="2512"/>
      <c r="G45" s="841"/>
    </row>
    <row r="46" spans="1:7" s="873" customFormat="1" ht="38.25">
      <c r="A46" s="844"/>
      <c r="B46" s="858" t="s">
        <v>3645</v>
      </c>
      <c r="C46" s="858"/>
      <c r="D46" s="838"/>
      <c r="E46" s="2027"/>
      <c r="F46" s="2512"/>
      <c r="G46" s="841"/>
    </row>
    <row r="47" spans="1:7" s="868" customFormat="1" ht="25.5">
      <c r="A47" s="844"/>
      <c r="B47" s="894" t="s">
        <v>3646</v>
      </c>
      <c r="C47" s="894"/>
      <c r="D47" s="838"/>
      <c r="E47" s="2027"/>
      <c r="F47" s="2512"/>
      <c r="G47" s="841"/>
    </row>
    <row r="48" spans="1:7" s="873" customFormat="1" ht="63.75">
      <c r="A48" s="844"/>
      <c r="B48" s="858" t="s">
        <v>3647</v>
      </c>
      <c r="C48" s="858"/>
      <c r="D48" s="838"/>
      <c r="E48" s="2027"/>
      <c r="F48" s="2512"/>
      <c r="G48" s="841"/>
    </row>
    <row r="49" spans="1:7" s="868" customFormat="1">
      <c r="A49" s="844"/>
      <c r="B49" s="895"/>
      <c r="C49" s="895"/>
      <c r="D49" s="838"/>
      <c r="E49" s="2027"/>
      <c r="F49" s="2512"/>
      <c r="G49" s="841"/>
    </row>
    <row r="50" spans="1:7" s="868" customFormat="1" ht="63.75">
      <c r="A50" s="761" t="s">
        <v>4339</v>
      </c>
      <c r="B50" s="896" t="s">
        <v>8308</v>
      </c>
      <c r="C50" s="896"/>
      <c r="D50" s="838" t="s">
        <v>210</v>
      </c>
      <c r="E50" s="2027">
        <v>3</v>
      </c>
      <c r="F50" s="2511"/>
      <c r="G50" s="841">
        <f>E50*F50</f>
        <v>0</v>
      </c>
    </row>
    <row r="51" spans="1:7" s="868" customFormat="1">
      <c r="A51" s="844"/>
      <c r="B51" s="896" t="s">
        <v>3649</v>
      </c>
      <c r="C51" s="896"/>
      <c r="D51" s="838"/>
      <c r="E51" s="2027"/>
      <c r="F51" s="2512"/>
      <c r="G51" s="841"/>
    </row>
    <row r="52" spans="1:7" s="868" customFormat="1">
      <c r="A52" s="844"/>
      <c r="B52" s="896" t="s">
        <v>3650</v>
      </c>
      <c r="C52" s="896"/>
      <c r="D52" s="838"/>
      <c r="E52" s="2027"/>
      <c r="F52" s="2512"/>
      <c r="G52" s="841"/>
    </row>
    <row r="53" spans="1:7" s="868" customFormat="1">
      <c r="A53" s="844"/>
      <c r="B53" s="895"/>
      <c r="C53" s="895"/>
      <c r="D53" s="838"/>
      <c r="E53" s="2027"/>
      <c r="F53" s="2512"/>
      <c r="G53" s="841"/>
    </row>
    <row r="54" spans="1:7" s="868" customFormat="1" ht="25.5">
      <c r="A54" s="245" t="s">
        <v>4340</v>
      </c>
      <c r="B54" s="892" t="s">
        <v>3652</v>
      </c>
      <c r="C54" s="892"/>
      <c r="D54" s="838" t="s">
        <v>3514</v>
      </c>
      <c r="E54" s="2027">
        <v>1900</v>
      </c>
      <c r="F54" s="2511"/>
      <c r="G54" s="841">
        <f>E54*F54</f>
        <v>0</v>
      </c>
    </row>
    <row r="55" spans="1:7" s="868" customFormat="1">
      <c r="A55" s="844"/>
      <c r="B55" s="892"/>
      <c r="C55" s="892"/>
      <c r="D55" s="838"/>
      <c r="E55" s="2027"/>
      <c r="F55" s="2512"/>
      <c r="G55" s="841"/>
    </row>
    <row r="56" spans="1:7" s="868" customFormat="1" ht="38.25">
      <c r="A56" s="245" t="s">
        <v>4341</v>
      </c>
      <c r="B56" s="892" t="s">
        <v>3654</v>
      </c>
      <c r="C56" s="892"/>
      <c r="D56" s="838" t="s">
        <v>210</v>
      </c>
      <c r="E56" s="2027">
        <v>30</v>
      </c>
      <c r="F56" s="2511"/>
      <c r="G56" s="841">
        <f>E56*F56</f>
        <v>0</v>
      </c>
    </row>
    <row r="57" spans="1:7" s="868" customFormat="1">
      <c r="A57" s="844"/>
      <c r="B57" s="893"/>
      <c r="C57" s="893"/>
      <c r="D57" s="838"/>
      <c r="E57" s="2027"/>
      <c r="F57" s="2512"/>
      <c r="G57" s="841"/>
    </row>
    <row r="58" spans="1:7" s="868" customFormat="1" ht="38.25">
      <c r="A58" s="245" t="s">
        <v>4342</v>
      </c>
      <c r="B58" s="892" t="s">
        <v>3656</v>
      </c>
      <c r="C58" s="892"/>
      <c r="D58" s="838" t="s">
        <v>210</v>
      </c>
      <c r="E58" s="2027">
        <v>4</v>
      </c>
      <c r="F58" s="2511"/>
      <c r="G58" s="841">
        <f>E58*F58</f>
        <v>0</v>
      </c>
    </row>
    <row r="59" spans="1:7" s="868" customFormat="1">
      <c r="A59" s="844"/>
      <c r="B59" s="893"/>
      <c r="C59" s="893"/>
      <c r="D59" s="838"/>
      <c r="E59" s="2027"/>
      <c r="F59" s="2512"/>
      <c r="G59" s="841"/>
    </row>
    <row r="60" spans="1:7" s="868" customFormat="1" ht="25.5">
      <c r="A60" s="245" t="s">
        <v>4343</v>
      </c>
      <c r="B60" s="892" t="s">
        <v>3658</v>
      </c>
      <c r="C60" s="892"/>
      <c r="D60" s="838" t="s">
        <v>210</v>
      </c>
      <c r="E60" s="2027">
        <v>16</v>
      </c>
      <c r="F60" s="2511"/>
      <c r="G60" s="841">
        <f>E60*F60</f>
        <v>0</v>
      </c>
    </row>
    <row r="61" spans="1:7" s="868" customFormat="1">
      <c r="A61" s="844"/>
      <c r="B61" s="893"/>
      <c r="C61" s="893"/>
      <c r="D61" s="838"/>
      <c r="E61" s="2027"/>
      <c r="F61" s="2512"/>
      <c r="G61" s="841"/>
    </row>
    <row r="62" spans="1:7" s="868" customFormat="1" ht="38.25">
      <c r="A62" s="245" t="s">
        <v>4344</v>
      </c>
      <c r="B62" s="892" t="s">
        <v>3660</v>
      </c>
      <c r="C62" s="892"/>
      <c r="D62" s="838" t="s">
        <v>210</v>
      </c>
      <c r="E62" s="2027">
        <v>30</v>
      </c>
      <c r="F62" s="2511"/>
      <c r="G62" s="841">
        <f>E62*F62</f>
        <v>0</v>
      </c>
    </row>
    <row r="63" spans="1:7" s="868" customFormat="1">
      <c r="A63" s="844"/>
      <c r="B63" s="897"/>
      <c r="C63" s="897"/>
      <c r="D63" s="838"/>
      <c r="E63" s="2027"/>
      <c r="F63" s="2512"/>
      <c r="G63" s="841"/>
    </row>
    <row r="64" spans="1:7" s="868" customFormat="1" ht="38.25">
      <c r="A64" s="245" t="s">
        <v>4345</v>
      </c>
      <c r="B64" s="892" t="s">
        <v>3662</v>
      </c>
      <c r="C64" s="892"/>
      <c r="D64" s="838" t="s">
        <v>210</v>
      </c>
      <c r="E64" s="2027">
        <v>46</v>
      </c>
      <c r="F64" s="2511"/>
      <c r="G64" s="841">
        <f>E64*F64</f>
        <v>0</v>
      </c>
    </row>
    <row r="65" spans="1:7" s="868" customFormat="1">
      <c r="A65" s="844"/>
      <c r="B65" s="897"/>
      <c r="C65" s="897"/>
      <c r="D65" s="838"/>
      <c r="E65" s="2027"/>
      <c r="F65" s="2512"/>
      <c r="G65" s="841"/>
    </row>
    <row r="66" spans="1:7" s="868" customFormat="1" ht="38.25">
      <c r="A66" s="245" t="s">
        <v>4346</v>
      </c>
      <c r="B66" s="892" t="s">
        <v>3664</v>
      </c>
      <c r="C66" s="892"/>
      <c r="D66" s="838" t="s">
        <v>210</v>
      </c>
      <c r="E66" s="2027">
        <v>28</v>
      </c>
      <c r="F66" s="2511"/>
      <c r="G66" s="841">
        <f>E66*F66</f>
        <v>0</v>
      </c>
    </row>
    <row r="67" spans="1:7" s="868" customFormat="1">
      <c r="A67" s="844"/>
      <c r="B67" s="897"/>
      <c r="C67" s="897"/>
      <c r="D67" s="838"/>
      <c r="E67" s="2027"/>
      <c r="F67" s="2512"/>
      <c r="G67" s="841"/>
    </row>
    <row r="68" spans="1:7" s="868" customFormat="1" ht="38.25">
      <c r="A68" s="245" t="s">
        <v>4347</v>
      </c>
      <c r="B68" s="892" t="s">
        <v>3666</v>
      </c>
      <c r="C68" s="892"/>
      <c r="D68" s="838" t="s">
        <v>210</v>
      </c>
      <c r="E68" s="2027">
        <v>104</v>
      </c>
      <c r="F68" s="2511"/>
      <c r="G68" s="841">
        <f>E68*F68</f>
        <v>0</v>
      </c>
    </row>
    <row r="69" spans="1:7" s="868" customFormat="1">
      <c r="A69" s="844"/>
      <c r="B69" s="893"/>
      <c r="C69" s="893"/>
      <c r="D69" s="838"/>
      <c r="E69" s="2027"/>
      <c r="F69" s="2512"/>
      <c r="G69" s="841"/>
    </row>
    <row r="70" spans="1:7" s="868" customFormat="1" ht="25.5">
      <c r="A70" s="245" t="s">
        <v>4348</v>
      </c>
      <c r="B70" s="892" t="s">
        <v>3668</v>
      </c>
      <c r="C70" s="892"/>
      <c r="D70" s="838" t="s">
        <v>210</v>
      </c>
      <c r="E70" s="2027">
        <v>30</v>
      </c>
      <c r="F70" s="2511"/>
      <c r="G70" s="841">
        <f>E70*F70</f>
        <v>0</v>
      </c>
    </row>
    <row r="71" spans="1:7" s="868" customFormat="1">
      <c r="A71" s="844"/>
      <c r="B71" s="893"/>
      <c r="C71" s="893"/>
      <c r="D71" s="838"/>
      <c r="E71" s="2027"/>
      <c r="F71" s="2512"/>
      <c r="G71" s="841"/>
    </row>
    <row r="72" spans="1:7" s="868" customFormat="1" ht="25.5">
      <c r="A72" s="245" t="s">
        <v>4349</v>
      </c>
      <c r="B72" s="892" t="s">
        <v>3670</v>
      </c>
      <c r="C72" s="892"/>
      <c r="D72" s="838" t="s">
        <v>210</v>
      </c>
      <c r="E72" s="2027">
        <v>4</v>
      </c>
      <c r="F72" s="2511"/>
      <c r="G72" s="841">
        <f>E72*F72</f>
        <v>0</v>
      </c>
    </row>
    <row r="73" spans="1:7" s="868" customFormat="1">
      <c r="A73" s="844"/>
      <c r="B73" s="893"/>
      <c r="C73" s="893"/>
      <c r="D73" s="838"/>
      <c r="E73" s="2027"/>
      <c r="F73" s="2512"/>
      <c r="G73" s="841"/>
    </row>
    <row r="74" spans="1:7" s="868" customFormat="1" ht="38.25">
      <c r="A74" s="245" t="s">
        <v>4350</v>
      </c>
      <c r="B74" s="898" t="s">
        <v>3672</v>
      </c>
      <c r="C74" s="892"/>
      <c r="D74" s="838" t="s">
        <v>354</v>
      </c>
      <c r="E74" s="2028">
        <f>62*2*1.05</f>
        <v>130.19999999999999</v>
      </c>
      <c r="F74" s="2511"/>
      <c r="G74" s="841">
        <f>E74*F74</f>
        <v>0</v>
      </c>
    </row>
    <row r="75" spans="1:7" s="868" customFormat="1">
      <c r="A75" s="844"/>
      <c r="B75" s="893"/>
      <c r="C75" s="893"/>
      <c r="D75" s="838"/>
      <c r="E75" s="2027"/>
      <c r="F75" s="2512"/>
      <c r="G75" s="841"/>
    </row>
    <row r="76" spans="1:7" s="868" customFormat="1" ht="38.25">
      <c r="A76" s="245" t="s">
        <v>4351</v>
      </c>
      <c r="B76" s="898" t="s">
        <v>3674</v>
      </c>
      <c r="C76" s="892"/>
      <c r="D76" s="838" t="s">
        <v>354</v>
      </c>
      <c r="E76" s="2028">
        <f>22*2*1.05</f>
        <v>46.2</v>
      </c>
      <c r="F76" s="2511"/>
      <c r="G76" s="841">
        <f>E76*F76</f>
        <v>0</v>
      </c>
    </row>
    <row r="77" spans="1:7" s="868" customFormat="1">
      <c r="A77" s="844"/>
      <c r="B77" s="893"/>
      <c r="C77" s="893"/>
      <c r="D77" s="838"/>
      <c r="E77" s="2027"/>
      <c r="F77" s="891"/>
      <c r="G77" s="841"/>
    </row>
    <row r="78" spans="1:7" s="868" customFormat="1" ht="25.5">
      <c r="A78" s="2678" t="s">
        <v>4352</v>
      </c>
      <c r="B78" s="892" t="s">
        <v>3676</v>
      </c>
      <c r="C78" s="892"/>
      <c r="D78" s="838" t="s">
        <v>210</v>
      </c>
      <c r="E78" s="2027">
        <v>16</v>
      </c>
      <c r="F78" s="899" t="s">
        <v>3677</v>
      </c>
      <c r="G78" s="841"/>
    </row>
    <row r="79" spans="1:7" s="868" customFormat="1">
      <c r="A79" s="900"/>
      <c r="B79" s="893"/>
      <c r="C79" s="893"/>
      <c r="D79" s="838"/>
      <c r="E79" s="2027"/>
      <c r="F79" s="891"/>
      <c r="G79" s="841"/>
    </row>
    <row r="80" spans="1:7" s="868" customFormat="1" ht="25.5">
      <c r="A80" s="2678" t="s">
        <v>4353</v>
      </c>
      <c r="B80" s="892" t="s">
        <v>3679</v>
      </c>
      <c r="C80" s="892"/>
      <c r="D80" s="838" t="s">
        <v>210</v>
      </c>
      <c r="E80" s="2027">
        <v>16</v>
      </c>
      <c r="F80" s="899" t="s">
        <v>3677</v>
      </c>
      <c r="G80" s="841"/>
    </row>
    <row r="81" spans="1:7" s="868" customFormat="1">
      <c r="A81" s="900"/>
      <c r="B81" s="893"/>
      <c r="C81" s="893"/>
      <c r="D81" s="838"/>
      <c r="E81" s="2027"/>
      <c r="F81" s="891"/>
      <c r="G81" s="841"/>
    </row>
    <row r="82" spans="1:7" s="868" customFormat="1" ht="25.5">
      <c r="A82" s="2678" t="s">
        <v>4354</v>
      </c>
      <c r="B82" s="892" t="s">
        <v>3681</v>
      </c>
      <c r="C82" s="892"/>
      <c r="D82" s="838" t="s">
        <v>210</v>
      </c>
      <c r="E82" s="2027">
        <v>30</v>
      </c>
      <c r="F82" s="899" t="s">
        <v>3677</v>
      </c>
      <c r="G82" s="841"/>
    </row>
    <row r="83" spans="1:7" s="868" customFormat="1">
      <c r="A83" s="900"/>
      <c r="B83" s="893"/>
      <c r="C83" s="893"/>
      <c r="D83" s="838"/>
      <c r="E83" s="2027"/>
      <c r="F83" s="891"/>
      <c r="G83" s="841"/>
    </row>
    <row r="84" spans="1:7" s="868" customFormat="1" ht="25.5">
      <c r="A84" s="2678" t="s">
        <v>4355</v>
      </c>
      <c r="B84" s="892" t="s">
        <v>3683</v>
      </c>
      <c r="C84" s="892"/>
      <c r="D84" s="838" t="s">
        <v>210</v>
      </c>
      <c r="E84" s="2027">
        <v>8</v>
      </c>
      <c r="F84" s="899" t="s">
        <v>3677</v>
      </c>
      <c r="G84" s="841"/>
    </row>
    <row r="85" spans="1:7" s="868" customFormat="1">
      <c r="A85" s="844"/>
      <c r="B85" s="893"/>
      <c r="C85" s="893"/>
      <c r="D85" s="838"/>
      <c r="E85" s="2027"/>
      <c r="F85" s="891"/>
      <c r="G85" s="841"/>
    </row>
    <row r="86" spans="1:7" s="868" customFormat="1" ht="25.5">
      <c r="A86" s="245" t="s">
        <v>4356</v>
      </c>
      <c r="B86" s="2012" t="s">
        <v>8152</v>
      </c>
      <c r="C86" s="2012"/>
      <c r="D86" s="2013" t="s">
        <v>210</v>
      </c>
      <c r="E86" s="2029">
        <v>4</v>
      </c>
      <c r="F86" s="2511"/>
      <c r="G86" s="841">
        <f>E86*F86</f>
        <v>0</v>
      </c>
    </row>
    <row r="87" spans="1:7" s="868" customFormat="1">
      <c r="A87" s="844"/>
      <c r="B87" s="2015"/>
      <c r="C87" s="2015"/>
      <c r="D87" s="2013"/>
      <c r="E87" s="2029"/>
      <c r="F87" s="2512"/>
      <c r="G87" s="841"/>
    </row>
    <row r="88" spans="1:7" s="868" customFormat="1" ht="25.5">
      <c r="A88" s="245" t="s">
        <v>4357</v>
      </c>
      <c r="B88" s="2012" t="s">
        <v>8153</v>
      </c>
      <c r="C88" s="2012"/>
      <c r="D88" s="2013" t="s">
        <v>210</v>
      </c>
      <c r="E88" s="2029">
        <v>17</v>
      </c>
      <c r="F88" s="2511"/>
      <c r="G88" s="841">
        <f>E88*F88</f>
        <v>0</v>
      </c>
    </row>
    <row r="89" spans="1:7" s="868" customFormat="1">
      <c r="A89" s="844"/>
      <c r="B89" s="2015"/>
      <c r="C89" s="2015"/>
      <c r="D89" s="2013"/>
      <c r="E89" s="2029"/>
      <c r="F89" s="2512"/>
      <c r="G89" s="841"/>
    </row>
    <row r="90" spans="1:7" s="868" customFormat="1" ht="38.25">
      <c r="A90" s="2281" t="s">
        <v>4358</v>
      </c>
      <c r="B90" s="2360" t="s">
        <v>8195</v>
      </c>
      <c r="C90" s="2360"/>
      <c r="D90" s="2692" t="s">
        <v>210</v>
      </c>
      <c r="E90" s="2702">
        <v>0</v>
      </c>
      <c r="F90" s="2703"/>
      <c r="G90" s="841"/>
    </row>
    <row r="91" spans="1:7" s="868" customFormat="1">
      <c r="A91" s="844"/>
      <c r="B91" s="2017"/>
      <c r="C91" s="2017"/>
      <c r="D91" s="2013"/>
      <c r="E91" s="2029"/>
      <c r="F91" s="2512"/>
      <c r="G91" s="841"/>
    </row>
    <row r="92" spans="1:7" s="868" customFormat="1" ht="38.25">
      <c r="A92" s="245" t="s">
        <v>4359</v>
      </c>
      <c r="B92" s="2016" t="s">
        <v>8154</v>
      </c>
      <c r="C92" s="2016"/>
      <c r="D92" s="2013" t="s">
        <v>210</v>
      </c>
      <c r="E92" s="2029">
        <v>13</v>
      </c>
      <c r="F92" s="2511"/>
      <c r="G92" s="841">
        <f>E92*F92</f>
        <v>0</v>
      </c>
    </row>
    <row r="93" spans="1:7" s="868" customFormat="1">
      <c r="A93" s="844"/>
      <c r="B93" s="901"/>
      <c r="C93" s="901"/>
      <c r="D93" s="838"/>
      <c r="E93" s="2027"/>
      <c r="F93" s="891"/>
      <c r="G93" s="841"/>
    </row>
    <row r="94" spans="1:7" s="868" customFormat="1" ht="38.25">
      <c r="A94" s="2678" t="s">
        <v>4360</v>
      </c>
      <c r="B94" s="892" t="s">
        <v>3689</v>
      </c>
      <c r="C94" s="892"/>
      <c r="D94" s="838" t="s">
        <v>210</v>
      </c>
      <c r="E94" s="2027">
        <v>70</v>
      </c>
      <c r="F94" s="899" t="s">
        <v>3677</v>
      </c>
      <c r="G94" s="841"/>
    </row>
    <row r="95" spans="1:7" s="868" customFormat="1">
      <c r="A95" s="900"/>
      <c r="B95" s="893"/>
      <c r="C95" s="893"/>
      <c r="D95" s="838"/>
      <c r="E95" s="2027"/>
      <c r="F95" s="891"/>
      <c r="G95" s="841"/>
    </row>
    <row r="96" spans="1:7" s="868" customFormat="1" ht="38.25">
      <c r="A96" s="2678" t="s">
        <v>4361</v>
      </c>
      <c r="B96" s="892" t="s">
        <v>3691</v>
      </c>
      <c r="C96" s="892"/>
      <c r="D96" s="838" t="s">
        <v>210</v>
      </c>
      <c r="E96" s="2027">
        <v>8</v>
      </c>
      <c r="F96" s="899" t="s">
        <v>3677</v>
      </c>
      <c r="G96" s="841"/>
    </row>
    <row r="97" spans="1:7" s="868" customFormat="1">
      <c r="A97" s="844"/>
      <c r="B97" s="893"/>
      <c r="C97" s="893"/>
      <c r="D97" s="838"/>
      <c r="E97" s="2027"/>
      <c r="F97" s="891"/>
      <c r="G97" s="841"/>
    </row>
    <row r="98" spans="1:7" s="838" customFormat="1" ht="51">
      <c r="A98" s="245" t="s">
        <v>4362</v>
      </c>
      <c r="B98" s="848" t="s">
        <v>3693</v>
      </c>
      <c r="C98" s="848"/>
      <c r="D98" s="838" t="s">
        <v>3514</v>
      </c>
      <c r="E98" s="2027">
        <v>30</v>
      </c>
      <c r="F98" s="2511"/>
      <c r="G98" s="841">
        <f t="shared" ref="G98:G117" si="0">E98*F98</f>
        <v>0</v>
      </c>
    </row>
    <row r="99" spans="1:7" s="838" customFormat="1">
      <c r="A99" s="844"/>
      <c r="B99" s="848"/>
      <c r="C99" s="848"/>
      <c r="E99" s="2027"/>
      <c r="F99" s="2512"/>
      <c r="G99" s="841"/>
    </row>
    <row r="100" spans="1:7" s="868" customFormat="1" ht="25.5">
      <c r="A100" s="245" t="s">
        <v>4363</v>
      </c>
      <c r="B100" s="892" t="s">
        <v>3695</v>
      </c>
      <c r="C100" s="892"/>
      <c r="D100" s="838" t="s">
        <v>210</v>
      </c>
      <c r="E100" s="2027">
        <v>3</v>
      </c>
      <c r="F100" s="2511"/>
      <c r="G100" s="841">
        <f t="shared" ref="G100" si="1">E100*F100</f>
        <v>0</v>
      </c>
    </row>
    <row r="101" spans="1:7" s="868" customFormat="1">
      <c r="A101" s="844"/>
      <c r="B101" s="893"/>
      <c r="C101" s="893"/>
      <c r="D101" s="838"/>
      <c r="E101" s="2027"/>
      <c r="F101" s="2512"/>
      <c r="G101" s="841"/>
    </row>
    <row r="102" spans="1:7" s="838" customFormat="1" ht="38.25">
      <c r="A102" s="245" t="s">
        <v>4364</v>
      </c>
      <c r="B102" s="2677" t="s">
        <v>3697</v>
      </c>
      <c r="C102" s="2677"/>
      <c r="D102" s="838" t="s">
        <v>3514</v>
      </c>
      <c r="E102" s="2028">
        <v>70</v>
      </c>
      <c r="F102" s="2509"/>
      <c r="G102" s="841">
        <f t="shared" si="0"/>
        <v>0</v>
      </c>
    </row>
    <row r="103" spans="1:7" s="838" customFormat="1">
      <c r="A103" s="844"/>
      <c r="B103" s="2677"/>
      <c r="C103" s="2677"/>
      <c r="E103" s="2028"/>
      <c r="F103" s="2513"/>
      <c r="G103" s="841"/>
    </row>
    <row r="104" spans="1:7" s="838" customFormat="1" ht="38.25">
      <c r="A104" s="245" t="s">
        <v>4365</v>
      </c>
      <c r="B104" s="2677" t="s">
        <v>3699</v>
      </c>
      <c r="C104" s="2677"/>
      <c r="D104" s="838" t="s">
        <v>210</v>
      </c>
      <c r="E104" s="2028">
        <v>17</v>
      </c>
      <c r="F104" s="2511"/>
      <c r="G104" s="841">
        <f t="shared" si="0"/>
        <v>0</v>
      </c>
    </row>
    <row r="105" spans="1:7" s="2396" customFormat="1">
      <c r="A105" s="2678"/>
      <c r="B105" s="851"/>
      <c r="C105" s="851"/>
      <c r="E105" s="2031"/>
      <c r="F105" s="2514"/>
      <c r="G105" s="841"/>
    </row>
    <row r="106" spans="1:7" s="838" customFormat="1" ht="25.5">
      <c r="A106" s="245" t="s">
        <v>4110</v>
      </c>
      <c r="B106" s="2677" t="s">
        <v>8302</v>
      </c>
      <c r="C106" s="336"/>
      <c r="D106" s="838" t="s">
        <v>210</v>
      </c>
      <c r="E106" s="2028">
        <v>8</v>
      </c>
      <c r="F106" s="2511"/>
      <c r="G106" s="841">
        <f t="shared" si="0"/>
        <v>0</v>
      </c>
    </row>
    <row r="107" spans="1:7" s="838" customFormat="1">
      <c r="A107" s="765"/>
      <c r="B107" s="2677" t="s">
        <v>8281</v>
      </c>
      <c r="C107" s="336"/>
      <c r="E107" s="839"/>
      <c r="F107" s="891"/>
      <c r="G107" s="2395"/>
    </row>
    <row r="108" spans="1:7" s="838" customFormat="1">
      <c r="A108" s="765"/>
      <c r="B108" s="2677" t="s">
        <v>8282</v>
      </c>
      <c r="C108" s="336"/>
      <c r="E108" s="839"/>
      <c r="F108" s="891"/>
      <c r="G108" s="2395"/>
    </row>
    <row r="109" spans="1:7" s="838" customFormat="1">
      <c r="A109" s="765"/>
      <c r="B109" s="2677" t="s">
        <v>8283</v>
      </c>
      <c r="C109" s="336"/>
      <c r="E109" s="839"/>
      <c r="F109" s="891"/>
      <c r="G109" s="2395"/>
    </row>
    <row r="110" spans="1:7" s="838" customFormat="1">
      <c r="A110" s="765"/>
      <c r="B110" s="2677" t="s">
        <v>8284</v>
      </c>
      <c r="C110" s="336"/>
      <c r="E110" s="839"/>
      <c r="F110" s="891"/>
      <c r="G110" s="2395"/>
    </row>
    <row r="111" spans="1:7" s="838" customFormat="1">
      <c r="A111" s="765"/>
      <c r="B111" s="2677" t="s">
        <v>8285</v>
      </c>
      <c r="C111" s="336"/>
      <c r="E111" s="839"/>
      <c r="F111" s="891"/>
      <c r="G111" s="2395"/>
    </row>
    <row r="112" spans="1:7" s="838" customFormat="1">
      <c r="A112" s="765"/>
      <c r="B112" s="2677" t="s">
        <v>8286</v>
      </c>
      <c r="C112" s="336"/>
      <c r="E112" s="839"/>
      <c r="F112" s="891"/>
      <c r="G112" s="2395"/>
    </row>
    <row r="113" spans="1:7" s="838" customFormat="1">
      <c r="A113" s="765"/>
      <c r="B113" s="2677" t="s">
        <v>8287</v>
      </c>
      <c r="C113" s="336"/>
      <c r="E113" s="839"/>
      <c r="F113" s="891"/>
      <c r="G113" s="2395"/>
    </row>
    <row r="114" spans="1:7" s="907" customFormat="1">
      <c r="A114" s="2678"/>
      <c r="B114" s="336"/>
      <c r="C114" s="336"/>
      <c r="D114" s="838"/>
      <c r="E114" s="839"/>
      <c r="F114" s="891"/>
      <c r="G114" s="2395"/>
    </row>
    <row r="115" spans="1:7" s="907" customFormat="1" ht="59.25" customHeight="1">
      <c r="A115" s="245" t="s">
        <v>4112</v>
      </c>
      <c r="B115" s="336" t="s">
        <v>8303</v>
      </c>
      <c r="C115" s="336"/>
      <c r="D115" s="838" t="s">
        <v>210</v>
      </c>
      <c r="E115" s="2028">
        <v>8</v>
      </c>
      <c r="F115" s="2511"/>
      <c r="G115" s="841">
        <f t="shared" si="0"/>
        <v>0</v>
      </c>
    </row>
    <row r="116" spans="1:7" s="907" customFormat="1">
      <c r="A116" s="2678"/>
      <c r="B116" s="336"/>
      <c r="C116" s="336"/>
      <c r="D116" s="838"/>
      <c r="E116" s="839"/>
      <c r="F116" s="2512"/>
      <c r="G116" s="2395"/>
    </row>
    <row r="117" spans="1:7" s="907" customFormat="1" ht="33.75" customHeight="1">
      <c r="A117" s="245" t="s">
        <v>4113</v>
      </c>
      <c r="B117" s="336" t="s">
        <v>8304</v>
      </c>
      <c r="C117" s="336"/>
      <c r="D117" s="838" t="s">
        <v>369</v>
      </c>
      <c r="E117" s="2028">
        <v>8</v>
      </c>
      <c r="F117" s="2511"/>
      <c r="G117" s="841">
        <f t="shared" si="0"/>
        <v>0</v>
      </c>
    </row>
    <row r="118" spans="1:7" s="868" customFormat="1">
      <c r="A118" s="844"/>
      <c r="B118" s="892"/>
      <c r="C118" s="892"/>
      <c r="D118" s="902"/>
      <c r="E118" s="2030"/>
      <c r="F118" s="891"/>
      <c r="G118" s="841"/>
    </row>
    <row r="119" spans="1:7" s="838" customFormat="1" ht="63.75">
      <c r="A119" s="2678" t="s">
        <v>4366</v>
      </c>
      <c r="B119" s="833" t="s">
        <v>3700</v>
      </c>
      <c r="C119" s="833"/>
      <c r="D119" s="904" t="s">
        <v>977</v>
      </c>
      <c r="E119" s="2027"/>
      <c r="F119" s="843"/>
      <c r="G119" s="841"/>
    </row>
    <row r="120" spans="1:7" s="907" customFormat="1" ht="38.25">
      <c r="A120" s="2678" t="s">
        <v>4367</v>
      </c>
      <c r="B120" s="851" t="s">
        <v>3556</v>
      </c>
      <c r="C120" s="851"/>
      <c r="D120" s="904" t="s">
        <v>977</v>
      </c>
      <c r="E120" s="2031"/>
      <c r="F120" s="843"/>
      <c r="G120" s="841"/>
    </row>
    <row r="121" spans="1:7" s="907" customFormat="1" ht="140.25">
      <c r="A121" s="66" t="s">
        <v>4368</v>
      </c>
      <c r="B121" s="851" t="s">
        <v>3558</v>
      </c>
      <c r="C121" s="851"/>
      <c r="D121" s="904" t="s">
        <v>977</v>
      </c>
      <c r="E121" s="2031"/>
      <c r="F121" s="891"/>
      <c r="G121" s="841"/>
    </row>
    <row r="122" spans="1:7" s="907" customFormat="1" ht="63.75">
      <c r="A122" s="66" t="s">
        <v>4369</v>
      </c>
      <c r="B122" s="851" t="s">
        <v>3560</v>
      </c>
      <c r="C122" s="851"/>
      <c r="D122" s="904" t="s">
        <v>977</v>
      </c>
      <c r="E122" s="2031"/>
      <c r="F122" s="843"/>
      <c r="G122" s="841"/>
    </row>
    <row r="123" spans="1:7" s="907" customFormat="1" ht="76.5">
      <c r="A123" s="66" t="s">
        <v>4370</v>
      </c>
      <c r="B123" s="851" t="s">
        <v>3562</v>
      </c>
      <c r="C123" s="851"/>
      <c r="D123" s="904" t="s">
        <v>977</v>
      </c>
      <c r="E123" s="2031"/>
      <c r="F123" s="841"/>
      <c r="G123" s="841"/>
    </row>
    <row r="124" spans="1:7" s="907" customFormat="1">
      <c r="A124" s="844"/>
      <c r="B124" s="851"/>
      <c r="C124" s="851"/>
      <c r="D124" s="904"/>
      <c r="E124" s="2031"/>
      <c r="F124" s="841"/>
      <c r="G124" s="841"/>
    </row>
    <row r="125" spans="1:7" s="838" customFormat="1" ht="13.5" thickBot="1">
      <c r="A125" s="691" t="s">
        <v>4246</v>
      </c>
      <c r="B125" s="770" t="s">
        <v>3624</v>
      </c>
      <c r="C125" s="771" t="s">
        <v>2978</v>
      </c>
      <c r="D125" s="771"/>
      <c r="E125" s="2032"/>
      <c r="F125" s="856"/>
      <c r="G125" s="856">
        <f>+SUM(G18:G124)</f>
        <v>0</v>
      </c>
    </row>
    <row r="126" spans="1:7" s="838" customFormat="1" ht="13.5" thickTop="1">
      <c r="A126" s="844"/>
      <c r="B126" s="859"/>
      <c r="C126" s="859"/>
      <c r="E126" s="2027"/>
      <c r="F126" s="843"/>
      <c r="G126" s="843"/>
    </row>
    <row r="127" spans="1:7" s="838" customFormat="1">
      <c r="A127" s="844"/>
      <c r="B127" s="859"/>
      <c r="C127" s="859"/>
      <c r="E127" s="2027"/>
      <c r="F127" s="843"/>
      <c r="G127" s="843"/>
    </row>
    <row r="128" spans="1:7">
      <c r="A128" s="844"/>
      <c r="B128" s="833"/>
      <c r="C128" s="833"/>
      <c r="D128" s="838"/>
      <c r="E128" s="2027"/>
      <c r="F128" s="843"/>
      <c r="G128" s="843"/>
    </row>
    <row r="129" spans="1:7" s="868" customFormat="1" ht="218.25" customHeight="1">
      <c r="A129" s="844"/>
      <c r="B129" s="833"/>
      <c r="C129" s="833"/>
      <c r="D129" s="838"/>
      <c r="E129" s="2027"/>
      <c r="F129" s="843"/>
      <c r="G129" s="843"/>
    </row>
    <row r="130" spans="1:7" s="868" customFormat="1" ht="408.4" customHeight="1">
      <c r="A130" s="844"/>
      <c r="B130" s="833"/>
      <c r="C130" s="833"/>
      <c r="D130" s="838"/>
      <c r="E130" s="2027"/>
      <c r="F130" s="843"/>
      <c r="G130" s="843"/>
    </row>
    <row r="131" spans="1:7" s="868" customFormat="1" ht="292.14999999999998" customHeight="1">
      <c r="A131" s="844"/>
      <c r="B131" s="833"/>
      <c r="C131" s="833"/>
      <c r="D131" s="838"/>
      <c r="E131" s="2027"/>
      <c r="F131" s="843"/>
      <c r="G131" s="843"/>
    </row>
    <row r="132" spans="1:7" s="868" customFormat="1">
      <c r="A132" s="844"/>
      <c r="B132" s="833"/>
      <c r="C132" s="833"/>
      <c r="D132" s="838"/>
      <c r="E132" s="2027"/>
      <c r="F132" s="843"/>
      <c r="G132" s="843"/>
    </row>
    <row r="133" spans="1:7" s="868" customFormat="1">
      <c r="A133" s="844"/>
      <c r="B133" s="833"/>
      <c r="C133" s="833"/>
      <c r="D133" s="838"/>
      <c r="E133" s="2027"/>
      <c r="F133" s="843"/>
      <c r="G133" s="843"/>
    </row>
    <row r="134" spans="1:7" s="868" customFormat="1">
      <c r="A134" s="844"/>
      <c r="B134" s="833"/>
      <c r="C134" s="833"/>
      <c r="D134" s="838"/>
      <c r="E134" s="2027"/>
      <c r="F134" s="843"/>
      <c r="G134" s="843"/>
    </row>
    <row r="135" spans="1:7" s="868" customFormat="1" ht="39.4" customHeight="1">
      <c r="A135" s="844"/>
      <c r="B135" s="833"/>
      <c r="C135" s="833"/>
      <c r="D135" s="838"/>
      <c r="E135" s="2027"/>
      <c r="F135" s="843"/>
      <c r="G135" s="843"/>
    </row>
    <row r="136" spans="1:7" s="868" customFormat="1" ht="41.65" customHeight="1">
      <c r="A136" s="844"/>
      <c r="B136" s="833"/>
      <c r="C136" s="833"/>
      <c r="D136" s="838"/>
      <c r="E136" s="2027"/>
      <c r="F136" s="843"/>
      <c r="G136" s="843"/>
    </row>
    <row r="137" spans="1:7" s="868" customFormat="1" ht="41.65" customHeight="1">
      <c r="A137" s="844"/>
      <c r="B137" s="833"/>
      <c r="C137" s="833"/>
      <c r="D137" s="838"/>
      <c r="E137" s="2027"/>
      <c r="F137" s="843"/>
      <c r="G137" s="843"/>
    </row>
    <row r="138" spans="1:7" s="868" customFormat="1" ht="101.65" customHeight="1">
      <c r="A138" s="844"/>
      <c r="B138" s="833"/>
      <c r="C138" s="833"/>
      <c r="D138" s="838"/>
      <c r="E138" s="2027"/>
      <c r="F138" s="843"/>
      <c r="G138" s="843"/>
    </row>
    <row r="139" spans="1:7" s="868" customFormat="1" ht="250.9" customHeight="1">
      <c r="A139" s="844"/>
      <c r="B139" s="833"/>
      <c r="C139" s="833"/>
      <c r="D139" s="838"/>
      <c r="E139" s="2027"/>
      <c r="F139" s="843"/>
      <c r="G139" s="843"/>
    </row>
    <row r="140" spans="1:7" s="868" customFormat="1">
      <c r="A140" s="844"/>
      <c r="B140" s="833"/>
      <c r="C140" s="833"/>
      <c r="D140" s="838"/>
      <c r="E140" s="2027"/>
      <c r="F140" s="843"/>
      <c r="G140" s="843"/>
    </row>
    <row r="141" spans="1:7" s="868" customFormat="1" ht="133.9" customHeight="1">
      <c r="A141" s="844"/>
      <c r="B141" s="858"/>
      <c r="C141" s="858"/>
      <c r="D141" s="838"/>
      <c r="E141" s="2027"/>
      <c r="F141" s="843"/>
      <c r="G141" s="843"/>
    </row>
    <row r="142" spans="1:7" s="868" customFormat="1" ht="133.9" customHeight="1">
      <c r="A142" s="844"/>
      <c r="B142" s="858"/>
      <c r="C142" s="858"/>
      <c r="D142" s="838"/>
      <c r="E142" s="2027"/>
      <c r="F142" s="843"/>
      <c r="G142" s="843"/>
    </row>
    <row r="143" spans="1:7" s="868" customFormat="1" ht="234.75" customHeight="1">
      <c r="A143" s="844"/>
      <c r="B143" s="858"/>
      <c r="C143" s="858"/>
      <c r="D143" s="838"/>
      <c r="E143" s="2027"/>
      <c r="F143" s="843"/>
      <c r="G143" s="843"/>
    </row>
    <row r="144" spans="1:7" s="868" customFormat="1" ht="35.25" customHeight="1">
      <c r="A144" s="844"/>
      <c r="B144" s="858"/>
      <c r="C144" s="858"/>
      <c r="D144" s="838"/>
      <c r="E144" s="2027"/>
      <c r="F144" s="843"/>
      <c r="G144" s="843"/>
    </row>
    <row r="145" spans="1:7" s="868" customFormat="1" ht="33.75" customHeight="1">
      <c r="A145" s="844"/>
      <c r="B145" s="833"/>
      <c r="C145" s="833"/>
      <c r="D145" s="838"/>
      <c r="E145" s="2027"/>
      <c r="F145" s="843"/>
      <c r="G145" s="843"/>
    </row>
    <row r="146" spans="1:7" s="868" customFormat="1">
      <c r="A146" s="844"/>
      <c r="B146" s="833"/>
      <c r="C146" s="833"/>
      <c r="D146" s="838"/>
      <c r="E146" s="2027"/>
      <c r="F146" s="843"/>
      <c r="G146" s="843"/>
    </row>
    <row r="147" spans="1:7" s="868" customFormat="1">
      <c r="A147" s="844"/>
      <c r="B147" s="833"/>
      <c r="C147" s="833"/>
      <c r="D147" s="838"/>
      <c r="E147" s="2027"/>
      <c r="F147" s="843"/>
      <c r="G147" s="843"/>
    </row>
    <row r="148" spans="1:7" s="868" customFormat="1">
      <c r="A148" s="844"/>
      <c r="B148" s="833"/>
      <c r="C148" s="833"/>
      <c r="D148" s="838"/>
      <c r="E148" s="2027"/>
      <c r="F148" s="843"/>
      <c r="G148" s="843"/>
    </row>
    <row r="149" spans="1:7" s="868" customFormat="1">
      <c r="A149" s="844"/>
      <c r="B149" s="833"/>
      <c r="C149" s="833"/>
      <c r="D149" s="838"/>
      <c r="E149" s="2027"/>
      <c r="F149" s="843"/>
      <c r="G149" s="843"/>
    </row>
    <row r="150" spans="1:7" s="868" customFormat="1">
      <c r="A150" s="844"/>
      <c r="B150" s="833"/>
      <c r="C150" s="833"/>
      <c r="D150" s="838"/>
      <c r="E150" s="2027"/>
      <c r="F150" s="843"/>
      <c r="G150" s="843"/>
    </row>
    <row r="151" spans="1:7" s="868" customFormat="1">
      <c r="A151" s="844"/>
      <c r="B151" s="833"/>
      <c r="C151" s="833"/>
      <c r="D151" s="838"/>
      <c r="E151" s="2027"/>
      <c r="F151" s="843"/>
      <c r="G151" s="843"/>
    </row>
    <row r="152" spans="1:7" s="868" customFormat="1" ht="397.9" customHeight="1">
      <c r="A152" s="844"/>
      <c r="B152" s="833"/>
      <c r="C152" s="833"/>
      <c r="D152" s="838"/>
      <c r="E152" s="2027"/>
      <c r="F152" s="843"/>
      <c r="G152" s="843"/>
    </row>
    <row r="153" spans="1:7" s="868" customFormat="1" ht="408" customHeight="1">
      <c r="A153" s="844"/>
      <c r="B153" s="833"/>
      <c r="C153" s="833"/>
      <c r="D153" s="838"/>
      <c r="E153" s="2027"/>
      <c r="F153" s="843"/>
      <c r="G153" s="843"/>
    </row>
    <row r="154" spans="1:7" s="868" customFormat="1">
      <c r="A154" s="844"/>
      <c r="B154" s="858"/>
      <c r="C154" s="858"/>
      <c r="D154" s="838"/>
      <c r="E154" s="2027"/>
      <c r="F154" s="843"/>
      <c r="G154" s="843"/>
    </row>
    <row r="155" spans="1:7" s="868" customFormat="1">
      <c r="A155" s="844"/>
      <c r="B155" s="833"/>
      <c r="C155" s="833"/>
      <c r="D155" s="838"/>
      <c r="E155" s="2027"/>
      <c r="F155" s="843"/>
      <c r="G155" s="843"/>
    </row>
    <row r="156" spans="1:7">
      <c r="A156" s="844"/>
      <c r="B156" s="859"/>
      <c r="C156" s="859"/>
      <c r="D156" s="838"/>
      <c r="E156" s="2027"/>
      <c r="F156" s="843"/>
      <c r="G156" s="843"/>
    </row>
    <row r="157" spans="1:7">
      <c r="A157" s="844"/>
      <c r="B157" s="859"/>
      <c r="C157" s="859"/>
      <c r="D157" s="838"/>
      <c r="E157" s="2027"/>
      <c r="F157" s="843"/>
      <c r="G157" s="843"/>
    </row>
    <row r="158" spans="1:7" s="838" customFormat="1" ht="14.25" customHeight="1">
      <c r="A158" s="844"/>
      <c r="E158" s="2027"/>
      <c r="F158" s="843"/>
      <c r="G158" s="843"/>
    </row>
    <row r="159" spans="1:7" ht="38.25" customHeight="1">
      <c r="A159" s="844"/>
      <c r="B159" s="2677"/>
      <c r="C159" s="2677"/>
      <c r="D159" s="838"/>
      <c r="E159" s="2027"/>
      <c r="F159" s="843"/>
      <c r="G159" s="843"/>
    </row>
    <row r="160" spans="1:7">
      <c r="A160" s="844"/>
      <c r="B160" s="2677"/>
      <c r="C160" s="2677"/>
      <c r="D160" s="838"/>
      <c r="E160" s="2027"/>
      <c r="F160" s="843"/>
      <c r="G160" s="843"/>
    </row>
    <row r="161" spans="1:7">
      <c r="A161" s="844"/>
      <c r="B161" s="2677"/>
      <c r="C161" s="2677"/>
      <c r="D161" s="838"/>
      <c r="E161" s="2027"/>
      <c r="F161" s="843"/>
      <c r="G161" s="843"/>
    </row>
    <row r="162" spans="1:7">
      <c r="A162" s="844"/>
      <c r="B162" s="2677"/>
      <c r="C162" s="2677"/>
      <c r="D162" s="838"/>
      <c r="E162" s="2027"/>
      <c r="F162" s="843"/>
      <c r="G162" s="843"/>
    </row>
    <row r="163" spans="1:7">
      <c r="A163" s="844"/>
      <c r="B163" s="2677"/>
      <c r="C163" s="2677"/>
      <c r="D163" s="838"/>
      <c r="E163" s="2027"/>
      <c r="F163" s="843"/>
      <c r="G163" s="843"/>
    </row>
    <row r="164" spans="1:7">
      <c r="A164" s="844"/>
      <c r="B164" s="2677"/>
      <c r="C164" s="2677"/>
      <c r="D164" s="838"/>
      <c r="E164" s="2027"/>
      <c r="F164" s="843"/>
      <c r="G164" s="843"/>
    </row>
    <row r="165" spans="1:7">
      <c r="A165" s="844"/>
      <c r="B165" s="2677"/>
      <c r="C165" s="2677"/>
      <c r="D165" s="838"/>
      <c r="E165" s="2027"/>
      <c r="F165" s="843"/>
      <c r="G165" s="843"/>
    </row>
    <row r="166" spans="1:7">
      <c r="A166" s="844"/>
      <c r="B166" s="2677"/>
      <c r="C166" s="2677"/>
      <c r="D166" s="838"/>
      <c r="E166" s="2027"/>
      <c r="F166" s="843"/>
      <c r="G166" s="843"/>
    </row>
    <row r="167" spans="1:7">
      <c r="A167" s="844"/>
      <c r="B167" s="2677"/>
      <c r="C167" s="2677"/>
      <c r="D167" s="838"/>
      <c r="E167" s="2027"/>
      <c r="F167" s="843"/>
      <c r="G167" s="843"/>
    </row>
    <row r="168" spans="1:7">
      <c r="A168" s="844"/>
      <c r="B168" s="2677"/>
      <c r="C168" s="2677"/>
      <c r="D168" s="838"/>
      <c r="E168" s="2027"/>
      <c r="F168" s="843"/>
      <c r="G168" s="843"/>
    </row>
    <row r="169" spans="1:7">
      <c r="A169" s="844"/>
      <c r="B169" s="2677"/>
      <c r="C169" s="2677"/>
      <c r="D169" s="838"/>
      <c r="E169" s="2027"/>
      <c r="F169" s="843"/>
      <c r="G169" s="843"/>
    </row>
    <row r="170" spans="1:7">
      <c r="A170" s="844"/>
      <c r="B170" s="2677"/>
      <c r="C170" s="2677"/>
      <c r="D170" s="838"/>
      <c r="E170" s="2027"/>
      <c r="F170" s="843"/>
      <c r="G170" s="843"/>
    </row>
    <row r="171" spans="1:7">
      <c r="A171" s="844"/>
      <c r="B171" s="2677"/>
      <c r="C171" s="2677"/>
      <c r="D171" s="838"/>
      <c r="E171" s="2027"/>
      <c r="F171" s="843"/>
      <c r="G171" s="843"/>
    </row>
    <row r="172" spans="1:7">
      <c r="A172" s="844"/>
      <c r="B172" s="2677"/>
      <c r="C172" s="2677"/>
      <c r="D172" s="838"/>
      <c r="E172" s="2027"/>
      <c r="F172" s="843"/>
      <c r="G172" s="843"/>
    </row>
    <row r="173" spans="1:7">
      <c r="A173" s="844"/>
      <c r="B173" s="2677"/>
      <c r="C173" s="2677"/>
      <c r="D173" s="838"/>
      <c r="E173" s="2027"/>
      <c r="F173" s="843"/>
      <c r="G173" s="843"/>
    </row>
    <row r="174" spans="1:7">
      <c r="A174" s="844"/>
      <c r="B174" s="2677"/>
      <c r="C174" s="2677"/>
      <c r="D174" s="838"/>
      <c r="E174" s="2027"/>
      <c r="F174" s="843"/>
      <c r="G174" s="843"/>
    </row>
    <row r="175" spans="1:7">
      <c r="A175" s="844"/>
      <c r="B175" s="2677"/>
      <c r="C175" s="2677"/>
      <c r="D175" s="838"/>
      <c r="E175" s="2027"/>
      <c r="F175" s="843"/>
      <c r="G175" s="843"/>
    </row>
    <row r="176" spans="1:7">
      <c r="A176" s="844"/>
      <c r="B176" s="2677"/>
      <c r="C176" s="2677"/>
      <c r="D176" s="838"/>
      <c r="E176" s="2027"/>
      <c r="F176" s="843"/>
      <c r="G176" s="843"/>
    </row>
    <row r="177" spans="1:7">
      <c r="A177" s="844"/>
      <c r="B177" s="2677"/>
      <c r="C177" s="2677"/>
      <c r="D177" s="838"/>
      <c r="E177" s="2027"/>
      <c r="F177" s="843"/>
      <c r="G177" s="843"/>
    </row>
    <row r="178" spans="1:7">
      <c r="A178" s="844"/>
      <c r="B178" s="2677"/>
      <c r="C178" s="2677"/>
      <c r="D178" s="838"/>
      <c r="E178" s="2027"/>
      <c r="F178" s="843"/>
      <c r="G178" s="843"/>
    </row>
    <row r="179" spans="1:7" ht="34.5" customHeight="1">
      <c r="A179" s="844"/>
      <c r="B179" s="2677"/>
      <c r="C179" s="2677"/>
      <c r="D179" s="838"/>
      <c r="E179" s="2027"/>
      <c r="F179" s="843"/>
      <c r="G179" s="843"/>
    </row>
    <row r="180" spans="1:7" ht="33.75" customHeight="1">
      <c r="A180" s="844"/>
      <c r="B180" s="2677"/>
      <c r="C180" s="2677"/>
      <c r="D180" s="838"/>
      <c r="E180" s="2027"/>
      <c r="F180" s="843"/>
      <c r="G180" s="843"/>
    </row>
    <row r="181" spans="1:7" ht="24" customHeight="1">
      <c r="A181" s="844"/>
      <c r="B181" s="2677"/>
      <c r="C181" s="2677"/>
      <c r="D181" s="838"/>
      <c r="E181" s="2027"/>
      <c r="F181" s="843"/>
      <c r="G181" s="843"/>
    </row>
    <row r="182" spans="1:7">
      <c r="A182" s="844"/>
      <c r="B182" s="2677"/>
      <c r="C182" s="2677"/>
      <c r="D182" s="838"/>
      <c r="E182" s="2027"/>
      <c r="F182" s="843"/>
      <c r="G182" s="843"/>
    </row>
    <row r="183" spans="1:7">
      <c r="A183" s="844"/>
      <c r="B183" s="2677"/>
      <c r="C183" s="2677"/>
      <c r="D183" s="838"/>
      <c r="E183" s="2027"/>
      <c r="F183" s="843"/>
      <c r="G183" s="843"/>
    </row>
    <row r="184" spans="1:7">
      <c r="A184" s="844"/>
      <c r="B184" s="2677"/>
      <c r="C184" s="2677"/>
      <c r="D184" s="838"/>
      <c r="E184" s="2027"/>
      <c r="F184" s="843"/>
      <c r="G184" s="843"/>
    </row>
    <row r="185" spans="1:7">
      <c r="A185" s="844"/>
      <c r="B185" s="2677"/>
      <c r="C185" s="2677"/>
      <c r="D185" s="838"/>
      <c r="E185" s="2027"/>
      <c r="F185" s="843"/>
      <c r="G185" s="843"/>
    </row>
    <row r="186" spans="1:7">
      <c r="A186" s="844"/>
      <c r="B186" s="2677"/>
      <c r="C186" s="2677"/>
      <c r="D186" s="838"/>
      <c r="E186" s="2027"/>
      <c r="F186" s="843"/>
      <c r="G186" s="843"/>
    </row>
    <row r="187" spans="1:7">
      <c r="A187" s="844"/>
      <c r="B187" s="2677"/>
      <c r="C187" s="2677"/>
      <c r="D187" s="838"/>
      <c r="E187" s="2027"/>
      <c r="F187" s="843"/>
      <c r="G187" s="843"/>
    </row>
    <row r="188" spans="1:7">
      <c r="A188" s="844"/>
      <c r="D188" s="838"/>
      <c r="E188" s="2027"/>
    </row>
    <row r="189" spans="1:7">
      <c r="A189" s="844"/>
      <c r="B189" s="838"/>
      <c r="C189" s="838"/>
      <c r="D189" s="838"/>
      <c r="E189" s="2027"/>
      <c r="F189" s="843"/>
      <c r="G189" s="843"/>
    </row>
    <row r="190" spans="1:7" s="873" customFormat="1">
      <c r="A190" s="844"/>
      <c r="B190" s="826"/>
      <c r="C190" s="826"/>
      <c r="D190" s="838"/>
      <c r="E190" s="2027"/>
      <c r="F190" s="890"/>
      <c r="G190" s="890"/>
    </row>
    <row r="191" spans="1:7" s="873" customFormat="1">
      <c r="A191" s="844"/>
      <c r="B191" s="826"/>
      <c r="C191" s="826"/>
      <c r="D191" s="838"/>
      <c r="E191" s="2027"/>
      <c r="F191" s="890"/>
      <c r="G191" s="890"/>
    </row>
    <row r="192" spans="1:7" s="873" customFormat="1">
      <c r="A192" s="844"/>
      <c r="B192" s="826"/>
      <c r="C192" s="826"/>
      <c r="D192" s="838"/>
      <c r="E192" s="2027"/>
      <c r="F192" s="890"/>
      <c r="G192" s="890"/>
    </row>
    <row r="193" spans="1:7" s="838" customFormat="1" ht="75.75" customHeight="1">
      <c r="A193" s="844"/>
      <c r="B193" s="848"/>
      <c r="C193" s="848"/>
      <c r="E193" s="2027"/>
      <c r="F193" s="843"/>
      <c r="G193" s="843"/>
    </row>
    <row r="194" spans="1:7" s="838" customFormat="1" ht="84" customHeight="1">
      <c r="A194" s="844"/>
      <c r="B194" s="848"/>
      <c r="C194" s="848"/>
      <c r="E194" s="2027"/>
      <c r="F194" s="843"/>
      <c r="G194" s="843"/>
    </row>
    <row r="195" spans="1:7" s="838" customFormat="1" ht="66.75" customHeight="1">
      <c r="A195" s="829"/>
      <c r="B195" s="848"/>
      <c r="C195" s="848"/>
      <c r="E195" s="2027"/>
      <c r="F195" s="843"/>
      <c r="G195" s="843"/>
    </row>
    <row r="196" spans="1:7" s="838" customFormat="1" ht="92.25" customHeight="1">
      <c r="A196" s="829"/>
      <c r="B196" s="848"/>
      <c r="C196" s="848"/>
      <c r="E196" s="2027"/>
      <c r="F196" s="843"/>
      <c r="G196" s="843"/>
    </row>
    <row r="197" spans="1:7" s="838" customFormat="1" ht="23.25" customHeight="1">
      <c r="A197" s="829"/>
      <c r="B197" s="848"/>
      <c r="C197" s="848"/>
      <c r="E197" s="2027"/>
      <c r="F197" s="843"/>
      <c r="G197" s="843"/>
    </row>
    <row r="198" spans="1:7" s="838" customFormat="1" ht="20.25" customHeight="1">
      <c r="A198" s="829"/>
      <c r="B198" s="848"/>
      <c r="C198" s="848"/>
      <c r="E198" s="2027"/>
      <c r="F198" s="843"/>
      <c r="G198" s="843"/>
    </row>
    <row r="199" spans="1:7" s="838" customFormat="1" ht="18" customHeight="1">
      <c r="A199" s="829"/>
      <c r="B199" s="848"/>
      <c r="C199" s="848"/>
      <c r="E199" s="2027"/>
      <c r="F199" s="843"/>
      <c r="G199" s="843"/>
    </row>
    <row r="200" spans="1:7" s="838" customFormat="1" ht="18.75" customHeight="1">
      <c r="A200" s="829"/>
      <c r="B200" s="848"/>
      <c r="C200" s="848"/>
      <c r="E200" s="2027"/>
      <c r="F200" s="843"/>
      <c r="G200" s="843"/>
    </row>
    <row r="201" spans="1:7" s="838" customFormat="1" ht="20.25" customHeight="1">
      <c r="A201" s="829"/>
      <c r="B201" s="848"/>
      <c r="C201" s="848"/>
      <c r="E201" s="2027"/>
      <c r="F201" s="843"/>
      <c r="G201" s="843"/>
    </row>
    <row r="202" spans="1:7" s="838" customFormat="1" ht="71.25" customHeight="1">
      <c r="A202" s="829"/>
      <c r="B202" s="848"/>
      <c r="C202" s="848"/>
      <c r="E202" s="2027"/>
      <c r="F202" s="843"/>
      <c r="G202" s="843"/>
    </row>
    <row r="203" spans="1:7" s="838" customFormat="1" ht="45" customHeight="1">
      <c r="A203" s="829"/>
      <c r="B203" s="848"/>
      <c r="C203" s="848"/>
      <c r="E203" s="2027"/>
      <c r="F203" s="843"/>
      <c r="G203" s="843"/>
    </row>
    <row r="204" spans="1:7" s="838" customFormat="1" ht="32.25" customHeight="1">
      <c r="A204" s="829"/>
      <c r="B204" s="833"/>
      <c r="C204" s="833"/>
      <c r="E204" s="2027"/>
      <c r="F204" s="843"/>
      <c r="G204" s="843"/>
    </row>
    <row r="205" spans="1:7" s="838" customFormat="1">
      <c r="A205" s="829"/>
      <c r="B205" s="833"/>
      <c r="C205" s="833"/>
      <c r="E205" s="2027"/>
      <c r="F205" s="843"/>
      <c r="G205" s="843"/>
    </row>
    <row r="207" spans="1:7">
      <c r="A207" s="829"/>
      <c r="B207" s="838"/>
      <c r="C207" s="838"/>
      <c r="D207" s="838"/>
      <c r="E207" s="2027"/>
      <c r="F207" s="843"/>
      <c r="G207" s="843"/>
    </row>
  </sheetData>
  <sheetProtection formatRows="0"/>
  <mergeCells count="2">
    <mergeCell ref="B15:C15"/>
    <mergeCell ref="B18:C18"/>
  </mergeCells>
  <pageMargins left="0.7" right="0.7" top="0.75" bottom="0.75" header="0.3" footer="0.3"/>
  <pageSetup paperSize="9" scale="59" orientation="portrait"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rowBreaks count="1" manualBreakCount="1">
    <brk id="76" max="6" man="1"/>
  </row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I74"/>
  <sheetViews>
    <sheetView view="pageBreakPreview" zoomScale="90" zoomScaleNormal="100" zoomScaleSheetLayoutView="90" workbookViewId="0"/>
  </sheetViews>
  <sheetFormatPr defaultColWidth="9.140625" defaultRowHeight="12.75"/>
  <cols>
    <col min="1" max="1" width="12.7109375" style="861" customWidth="1"/>
    <col min="2" max="2" width="70.7109375" style="862" customWidth="1"/>
    <col min="3" max="3" width="13.7109375" style="862" customWidth="1"/>
    <col min="4" max="4" width="6.7109375" style="863" customWidth="1"/>
    <col min="5" max="5" width="9.28515625" style="945" customWidth="1"/>
    <col min="6" max="6" width="16.28515625" style="865" customWidth="1"/>
    <col min="7" max="7" width="16.7109375" style="865" customWidth="1"/>
    <col min="8" max="8" width="12.28515625" style="787" customWidth="1"/>
    <col min="9" max="16384" width="9.140625" style="787"/>
  </cols>
  <sheetData>
    <row r="1" spans="1:8">
      <c r="A1" s="666" t="s">
        <v>8</v>
      </c>
      <c r="B1" s="667" t="s">
        <v>9</v>
      </c>
      <c r="C1" s="667"/>
      <c r="D1" s="715"/>
      <c r="E1" s="669"/>
      <c r="F1" s="867"/>
      <c r="G1" s="867"/>
      <c r="H1" s="786"/>
    </row>
    <row r="2" spans="1:8">
      <c r="A2" s="671" t="s">
        <v>130</v>
      </c>
      <c r="B2" s="359" t="str">
        <f>'NASLOVNA STRAN'!$C$30</f>
        <v>Gradnja stanovanjske soseske Dečkovo naselje - DN 10</v>
      </c>
      <c r="C2" s="667"/>
      <c r="D2" s="715"/>
      <c r="E2" s="669"/>
      <c r="F2" s="867"/>
      <c r="G2" s="867"/>
      <c r="H2" s="786"/>
    </row>
    <row r="3" spans="1:8">
      <c r="A3" s="666" t="s">
        <v>131</v>
      </c>
      <c r="B3" s="442">
        <f>'NASLOVNA STRAN'!$C$13</f>
        <v>0</v>
      </c>
      <c r="C3" s="667"/>
      <c r="D3" s="715"/>
      <c r="E3" s="669"/>
      <c r="F3" s="867"/>
      <c r="G3" s="867"/>
      <c r="H3" s="786"/>
    </row>
    <row r="4" spans="1:8">
      <c r="A4" s="666"/>
      <c r="B4" s="667"/>
      <c r="C4" s="667"/>
      <c r="D4" s="715"/>
      <c r="E4" s="669"/>
      <c r="F4" s="867"/>
      <c r="G4" s="867"/>
      <c r="H4" s="786"/>
    </row>
    <row r="5" spans="1:8">
      <c r="A5" s="213" t="s">
        <v>122</v>
      </c>
      <c r="B5" s="214" t="s">
        <v>3446</v>
      </c>
      <c r="C5" s="214"/>
      <c r="D5" s="215"/>
      <c r="E5" s="216"/>
      <c r="F5" s="871"/>
      <c r="G5" s="871"/>
      <c r="H5" s="786"/>
    </row>
    <row r="6" spans="1:8">
      <c r="A6" s="666"/>
      <c r="B6" s="667"/>
      <c r="C6" s="667"/>
      <c r="D6" s="715"/>
      <c r="E6" s="716"/>
      <c r="F6" s="872"/>
      <c r="G6" s="872"/>
      <c r="H6" s="786"/>
    </row>
    <row r="7" spans="1:8">
      <c r="A7" s="213" t="s">
        <v>126</v>
      </c>
      <c r="B7" s="214" t="s">
        <v>3701</v>
      </c>
      <c r="C7" s="214"/>
      <c r="D7" s="215"/>
      <c r="E7" s="216"/>
      <c r="F7" s="871"/>
      <c r="G7" s="871"/>
      <c r="H7" s="786"/>
    </row>
    <row r="8" spans="1:8">
      <c r="A8" s="666"/>
      <c r="B8" s="667"/>
      <c r="C8" s="667"/>
      <c r="D8" s="715"/>
      <c r="E8" s="669"/>
      <c r="F8" s="867"/>
      <c r="G8" s="867"/>
    </row>
    <row r="9" spans="1:8">
      <c r="A9" s="666"/>
      <c r="B9" s="667"/>
      <c r="C9" s="667"/>
      <c r="D9" s="715"/>
      <c r="E9" s="669"/>
      <c r="F9" s="867"/>
      <c r="G9" s="867"/>
    </row>
    <row r="10" spans="1:8" ht="25.5">
      <c r="A10" s="718" t="s">
        <v>132</v>
      </c>
      <c r="B10" s="719" t="s">
        <v>133</v>
      </c>
      <c r="C10" s="720" t="s">
        <v>134</v>
      </c>
      <c r="D10" s="203" t="s">
        <v>140</v>
      </c>
      <c r="E10" s="204" t="s">
        <v>136</v>
      </c>
      <c r="F10" s="453" t="s">
        <v>237</v>
      </c>
      <c r="G10" s="453" t="s">
        <v>238</v>
      </c>
    </row>
    <row r="11" spans="1:8" s="908" customFormat="1">
      <c r="A11" s="667"/>
      <c r="B11" s="667"/>
      <c r="C11" s="667"/>
      <c r="D11" s="715"/>
      <c r="E11" s="721"/>
      <c r="F11" s="877"/>
      <c r="G11" s="877"/>
    </row>
    <row r="12" spans="1:8" s="908" customFormat="1">
      <c r="A12" s="723" t="s">
        <v>4247</v>
      </c>
      <c r="B12" s="724" t="s">
        <v>4243</v>
      </c>
      <c r="C12" s="724"/>
      <c r="D12" s="725"/>
      <c r="E12" s="726"/>
      <c r="F12" s="879"/>
      <c r="G12" s="879"/>
    </row>
    <row r="13" spans="1:8" s="908" customFormat="1">
      <c r="A13" s="728"/>
      <c r="B13" s="729"/>
      <c r="C13" s="729"/>
      <c r="D13" s="730"/>
      <c r="E13" s="731"/>
      <c r="F13" s="881"/>
      <c r="G13" s="881"/>
    </row>
    <row r="14" spans="1:8" s="908" customFormat="1" ht="13.5" thickBot="1">
      <c r="A14" s="882"/>
      <c r="B14" s="883" t="s">
        <v>3702</v>
      </c>
      <c r="C14" s="734"/>
      <c r="D14" s="735"/>
      <c r="E14" s="736"/>
      <c r="F14" s="885"/>
      <c r="G14" s="886"/>
    </row>
    <row r="15" spans="1:8" s="908" customFormat="1" ht="13.15" customHeight="1">
      <c r="A15" s="698"/>
      <c r="B15" s="3125" t="s">
        <v>3461</v>
      </c>
      <c r="C15" s="3129"/>
      <c r="D15" s="700"/>
      <c r="E15" s="699"/>
      <c r="F15" s="888"/>
      <c r="G15" s="888"/>
    </row>
    <row r="16" spans="1:8" s="908" customFormat="1">
      <c r="A16" s="698"/>
      <c r="B16" s="302"/>
      <c r="C16" s="697"/>
      <c r="D16" s="700"/>
      <c r="E16" s="699"/>
      <c r="F16" s="888"/>
      <c r="G16" s="888"/>
    </row>
    <row r="17" spans="1:7" s="908" customFormat="1">
      <c r="A17" s="698"/>
      <c r="B17" s="739" t="s">
        <v>2299</v>
      </c>
      <c r="C17" s="740"/>
      <c r="D17" s="700"/>
      <c r="E17" s="699"/>
      <c r="F17" s="888"/>
      <c r="G17" s="888"/>
    </row>
    <row r="18" spans="1:7" s="908" customFormat="1" ht="13.15" customHeight="1">
      <c r="A18" s="698"/>
      <c r="B18" s="2966" t="s">
        <v>3565</v>
      </c>
      <c r="C18" s="2967"/>
      <c r="D18" s="700"/>
      <c r="E18" s="699"/>
      <c r="F18" s="888"/>
      <c r="G18" s="888"/>
    </row>
    <row r="19" spans="1:7" s="908" customFormat="1">
      <c r="A19" s="822"/>
      <c r="B19" s="859"/>
      <c r="C19" s="859"/>
      <c r="D19" s="795"/>
      <c r="E19" s="933"/>
      <c r="F19" s="831"/>
      <c r="G19" s="831"/>
    </row>
    <row r="20" spans="1:7" ht="38.25">
      <c r="A20" s="761" t="s">
        <v>4371</v>
      </c>
      <c r="B20" s="852" t="s">
        <v>3704</v>
      </c>
      <c r="C20" s="852"/>
      <c r="D20" s="795" t="s">
        <v>210</v>
      </c>
      <c r="E20" s="933">
        <v>1</v>
      </c>
      <c r="F20" s="2507"/>
      <c r="G20" s="836">
        <f>E20*F20</f>
        <v>0</v>
      </c>
    </row>
    <row r="21" spans="1:7">
      <c r="A21" s="844"/>
      <c r="B21" s="852"/>
      <c r="C21" s="852"/>
      <c r="D21" s="795"/>
      <c r="E21" s="933"/>
      <c r="F21" s="2506"/>
      <c r="G21" s="836"/>
    </row>
    <row r="22" spans="1:7">
      <c r="A22" s="761" t="s">
        <v>4372</v>
      </c>
      <c r="B22" s="852" t="s">
        <v>3706</v>
      </c>
      <c r="C22" s="852"/>
      <c r="D22" s="795" t="s">
        <v>210</v>
      </c>
      <c r="E22" s="933">
        <v>2</v>
      </c>
      <c r="F22" s="2507"/>
      <c r="G22" s="836">
        <f t="shared" ref="G22:G64" si="0">E22*F22</f>
        <v>0</v>
      </c>
    </row>
    <row r="23" spans="1:7">
      <c r="A23" s="844"/>
      <c r="B23" s="852"/>
      <c r="C23" s="852"/>
      <c r="D23" s="795"/>
      <c r="E23" s="933"/>
      <c r="F23" s="2506"/>
      <c r="G23" s="836"/>
    </row>
    <row r="24" spans="1:7" ht="25.5">
      <c r="A24" s="761" t="s">
        <v>4373</v>
      </c>
      <c r="B24" s="852" t="s">
        <v>3708</v>
      </c>
      <c r="C24" s="852"/>
      <c r="D24" s="795" t="s">
        <v>210</v>
      </c>
      <c r="E24" s="933">
        <v>1</v>
      </c>
      <c r="F24" s="2507"/>
      <c r="G24" s="836">
        <f t="shared" si="0"/>
        <v>0</v>
      </c>
    </row>
    <row r="25" spans="1:7">
      <c r="A25" s="844"/>
      <c r="B25" s="852"/>
      <c r="C25" s="852"/>
      <c r="D25" s="795"/>
      <c r="E25" s="933"/>
      <c r="F25" s="2506"/>
      <c r="G25" s="836"/>
    </row>
    <row r="26" spans="1:7">
      <c r="A26" s="761" t="s">
        <v>4374</v>
      </c>
      <c r="B26" s="852" t="s">
        <v>3710</v>
      </c>
      <c r="C26" s="852"/>
      <c r="D26" s="795" t="s">
        <v>210</v>
      </c>
      <c r="E26" s="933">
        <v>1</v>
      </c>
      <c r="F26" s="2507"/>
      <c r="G26" s="836">
        <f t="shared" si="0"/>
        <v>0</v>
      </c>
    </row>
    <row r="27" spans="1:7">
      <c r="A27" s="844"/>
      <c r="B27" s="852"/>
      <c r="C27" s="852"/>
      <c r="D27" s="795"/>
      <c r="E27" s="933"/>
      <c r="F27" s="2506"/>
      <c r="G27" s="836"/>
    </row>
    <row r="28" spans="1:7" ht="25.5">
      <c r="A28" s="245" t="s">
        <v>4375</v>
      </c>
      <c r="B28" s="852" t="s">
        <v>3712</v>
      </c>
      <c r="C28" s="852"/>
      <c r="D28" s="795" t="s">
        <v>210</v>
      </c>
      <c r="E28" s="933">
        <v>1</v>
      </c>
      <c r="F28" s="2507"/>
      <c r="G28" s="836">
        <f t="shared" si="0"/>
        <v>0</v>
      </c>
    </row>
    <row r="29" spans="1:7">
      <c r="A29" s="844"/>
      <c r="B29" s="852"/>
      <c r="C29" s="852"/>
      <c r="D29" s="795"/>
      <c r="E29" s="933"/>
      <c r="F29" s="2506"/>
      <c r="G29" s="836"/>
    </row>
    <row r="30" spans="1:7">
      <c r="A30" s="245" t="s">
        <v>4376</v>
      </c>
      <c r="B30" s="852" t="s">
        <v>3714</v>
      </c>
      <c r="C30" s="852"/>
      <c r="D30" s="795" t="s">
        <v>210</v>
      </c>
      <c r="E30" s="933">
        <v>1</v>
      </c>
      <c r="F30" s="2507"/>
      <c r="G30" s="836">
        <f t="shared" si="0"/>
        <v>0</v>
      </c>
    </row>
    <row r="31" spans="1:7">
      <c r="A31" s="844"/>
      <c r="B31" s="852"/>
      <c r="C31" s="852"/>
      <c r="D31" s="795"/>
      <c r="E31" s="933"/>
      <c r="F31" s="2506"/>
      <c r="G31" s="836"/>
    </row>
    <row r="32" spans="1:7" ht="25.5">
      <c r="A32" s="245" t="s">
        <v>4377</v>
      </c>
      <c r="B32" s="852" t="s">
        <v>3716</v>
      </c>
      <c r="C32" s="852"/>
      <c r="D32" s="795" t="s">
        <v>3514</v>
      </c>
      <c r="E32" s="944">
        <v>8</v>
      </c>
      <c r="F32" s="2507"/>
      <c r="G32" s="836">
        <f t="shared" si="0"/>
        <v>0</v>
      </c>
    </row>
    <row r="33" spans="1:8">
      <c r="A33" s="844"/>
      <c r="B33" s="852"/>
      <c r="C33" s="852"/>
      <c r="D33" s="795"/>
      <c r="E33" s="944"/>
      <c r="F33" s="2506"/>
      <c r="G33" s="836"/>
    </row>
    <row r="34" spans="1:8" ht="25.5">
      <c r="A34" s="245" t="s">
        <v>4378</v>
      </c>
      <c r="B34" s="852" t="s">
        <v>3718</v>
      </c>
      <c r="C34" s="852"/>
      <c r="D34" s="795" t="s">
        <v>3514</v>
      </c>
      <c r="E34" s="944">
        <v>8</v>
      </c>
      <c r="F34" s="2507"/>
      <c r="G34" s="836">
        <f t="shared" si="0"/>
        <v>0</v>
      </c>
    </row>
    <row r="35" spans="1:8">
      <c r="A35" s="747"/>
      <c r="B35" s="852"/>
      <c r="C35" s="852"/>
      <c r="D35" s="795"/>
      <c r="E35" s="944"/>
      <c r="F35" s="2506"/>
      <c r="G35" s="836"/>
    </row>
    <row r="36" spans="1:8" s="795" customFormat="1" ht="25.5">
      <c r="A36" s="245" t="s">
        <v>4379</v>
      </c>
      <c r="B36" s="852" t="s">
        <v>3720</v>
      </c>
      <c r="C36" s="852"/>
      <c r="D36" s="909" t="s">
        <v>210</v>
      </c>
      <c r="E36" s="941">
        <v>1</v>
      </c>
      <c r="F36" s="2509"/>
      <c r="G36" s="841">
        <f t="shared" si="0"/>
        <v>0</v>
      </c>
      <c r="H36" s="911"/>
    </row>
    <row r="37" spans="1:8" s="795" customFormat="1">
      <c r="A37" s="912"/>
      <c r="B37" s="852"/>
      <c r="C37" s="852"/>
      <c r="D37" s="909"/>
      <c r="E37" s="1010"/>
      <c r="F37" s="2506"/>
      <c r="G37" s="836"/>
      <c r="H37" s="911"/>
    </row>
    <row r="38" spans="1:8" s="795" customFormat="1" ht="25.5">
      <c r="A38" s="245" t="s">
        <v>4380</v>
      </c>
      <c r="B38" s="852" t="s">
        <v>3722</v>
      </c>
      <c r="C38" s="852"/>
      <c r="D38" s="909" t="s">
        <v>369</v>
      </c>
      <c r="E38" s="1010">
        <v>1</v>
      </c>
      <c r="F38" s="2507"/>
      <c r="G38" s="836">
        <f t="shared" si="0"/>
        <v>0</v>
      </c>
      <c r="H38" s="911"/>
    </row>
    <row r="39" spans="1:8" s="795" customFormat="1">
      <c r="A39" s="747"/>
      <c r="B39" s="852"/>
      <c r="C39" s="852"/>
      <c r="D39" s="909"/>
      <c r="E39" s="1010"/>
      <c r="F39" s="2506"/>
      <c r="G39" s="836"/>
      <c r="H39" s="911"/>
    </row>
    <row r="40" spans="1:8" s="795" customFormat="1">
      <c r="A40" s="245" t="s">
        <v>4381</v>
      </c>
      <c r="B40" s="852" t="s">
        <v>3724</v>
      </c>
      <c r="C40" s="852"/>
      <c r="D40" s="909" t="s">
        <v>210</v>
      </c>
      <c r="E40" s="1010">
        <v>1</v>
      </c>
      <c r="F40" s="2507"/>
      <c r="G40" s="836">
        <f t="shared" si="0"/>
        <v>0</v>
      </c>
      <c r="H40" s="911"/>
    </row>
    <row r="41" spans="1:8" s="795" customFormat="1">
      <c r="A41" s="79"/>
      <c r="B41" s="852"/>
      <c r="C41" s="852"/>
      <c r="D41" s="909"/>
      <c r="E41" s="1010"/>
      <c r="F41" s="2506"/>
      <c r="G41" s="836"/>
      <c r="H41" s="911"/>
    </row>
    <row r="42" spans="1:8" s="795" customFormat="1">
      <c r="A42" s="245" t="s">
        <v>4382</v>
      </c>
      <c r="B42" s="852" t="s">
        <v>3726</v>
      </c>
      <c r="C42" s="852"/>
      <c r="D42" s="909" t="s">
        <v>210</v>
      </c>
      <c r="E42" s="1010">
        <v>2</v>
      </c>
      <c r="F42" s="2507"/>
      <c r="G42" s="836">
        <f t="shared" si="0"/>
        <v>0</v>
      </c>
      <c r="H42" s="911"/>
    </row>
    <row r="43" spans="1:8" s="795" customFormat="1">
      <c r="A43" s="79"/>
      <c r="B43" s="852"/>
      <c r="C43" s="852"/>
      <c r="D43" s="909"/>
      <c r="E43" s="1010"/>
      <c r="F43" s="2506"/>
      <c r="G43" s="836"/>
      <c r="H43" s="911"/>
    </row>
    <row r="44" spans="1:8" s="795" customFormat="1">
      <c r="A44" s="245" t="s">
        <v>4383</v>
      </c>
      <c r="B44" s="852" t="s">
        <v>3728</v>
      </c>
      <c r="C44" s="852"/>
      <c r="D44" s="909" t="s">
        <v>210</v>
      </c>
      <c r="E44" s="1010">
        <v>1</v>
      </c>
      <c r="F44" s="2507"/>
      <c r="G44" s="836">
        <f t="shared" si="0"/>
        <v>0</v>
      </c>
      <c r="H44" s="911"/>
    </row>
    <row r="45" spans="1:8" s="795" customFormat="1">
      <c r="A45" s="747"/>
      <c r="B45" s="852"/>
      <c r="C45" s="852"/>
      <c r="D45" s="909"/>
      <c r="E45" s="1010"/>
      <c r="F45" s="2506"/>
      <c r="G45" s="836"/>
      <c r="H45" s="911"/>
    </row>
    <row r="46" spans="1:8" s="795" customFormat="1">
      <c r="A46" s="245" t="s">
        <v>4384</v>
      </c>
      <c r="B46" s="852" t="s">
        <v>3730</v>
      </c>
      <c r="C46" s="852"/>
      <c r="D46" s="909" t="s">
        <v>210</v>
      </c>
      <c r="E46" s="1010">
        <v>1</v>
      </c>
      <c r="F46" s="2507"/>
      <c r="G46" s="836">
        <f t="shared" si="0"/>
        <v>0</v>
      </c>
      <c r="H46" s="911"/>
    </row>
    <row r="47" spans="1:8" s="795" customFormat="1">
      <c r="A47" s="79"/>
      <c r="B47" s="852"/>
      <c r="C47" s="852"/>
      <c r="D47" s="909"/>
      <c r="E47" s="1010"/>
      <c r="F47" s="2506"/>
      <c r="G47" s="836"/>
      <c r="H47" s="911"/>
    </row>
    <row r="48" spans="1:8" s="796" customFormat="1" ht="38.25">
      <c r="A48" s="245" t="s">
        <v>4385</v>
      </c>
      <c r="B48" s="852" t="s">
        <v>3732</v>
      </c>
      <c r="C48" s="852"/>
      <c r="D48" s="909" t="s">
        <v>369</v>
      </c>
      <c r="E48" s="941">
        <v>1</v>
      </c>
      <c r="F48" s="2509"/>
      <c r="G48" s="841">
        <f t="shared" si="0"/>
        <v>0</v>
      </c>
    </row>
    <row r="49" spans="1:8" s="796" customFormat="1">
      <c r="A49" s="844"/>
      <c r="B49" s="852"/>
      <c r="C49" s="852"/>
      <c r="D49" s="909"/>
      <c r="E49" s="941"/>
      <c r="F49" s="2513"/>
      <c r="G49" s="841"/>
    </row>
    <row r="50" spans="1:8" s="795" customFormat="1" ht="51">
      <c r="A50" s="245" t="s">
        <v>4386</v>
      </c>
      <c r="B50" s="852" t="s">
        <v>3734</v>
      </c>
      <c r="C50" s="852"/>
      <c r="D50" s="852" t="s">
        <v>3514</v>
      </c>
      <c r="E50" s="1041">
        <v>2</v>
      </c>
      <c r="F50" s="2509"/>
      <c r="G50" s="841">
        <f t="shared" si="0"/>
        <v>0</v>
      </c>
    </row>
    <row r="51" spans="1:8" s="795" customFormat="1">
      <c r="A51" s="844"/>
      <c r="B51" s="852"/>
      <c r="C51" s="852"/>
      <c r="D51" s="852"/>
      <c r="E51" s="1041"/>
      <c r="F51" s="2513"/>
      <c r="G51" s="841"/>
    </row>
    <row r="52" spans="1:8" s="795" customFormat="1" ht="25.5">
      <c r="A52" s="245" t="s">
        <v>4387</v>
      </c>
      <c r="B52" s="852" t="s">
        <v>3736</v>
      </c>
      <c r="C52" s="852"/>
      <c r="D52" s="909" t="s">
        <v>369</v>
      </c>
      <c r="E52" s="941">
        <v>1</v>
      </c>
      <c r="F52" s="2509"/>
      <c r="G52" s="841">
        <f t="shared" si="0"/>
        <v>0</v>
      </c>
      <c r="H52" s="911"/>
    </row>
    <row r="53" spans="1:8" s="795" customFormat="1">
      <c r="A53" s="844"/>
      <c r="B53" s="852"/>
      <c r="C53" s="852"/>
      <c r="D53" s="909"/>
      <c r="E53" s="941"/>
      <c r="F53" s="2513"/>
      <c r="G53" s="841"/>
      <c r="H53" s="911"/>
    </row>
    <row r="54" spans="1:8" s="795" customFormat="1">
      <c r="A54" s="245" t="s">
        <v>4388</v>
      </c>
      <c r="B54" s="852" t="s">
        <v>3738</v>
      </c>
      <c r="C54" s="852"/>
      <c r="D54" s="909" t="s">
        <v>369</v>
      </c>
      <c r="E54" s="941">
        <v>1</v>
      </c>
      <c r="F54" s="2509"/>
      <c r="G54" s="841">
        <f t="shared" si="0"/>
        <v>0</v>
      </c>
      <c r="H54" s="911"/>
    </row>
    <row r="55" spans="1:8" s="795" customFormat="1">
      <c r="A55" s="844"/>
      <c r="B55" s="852"/>
      <c r="C55" s="852"/>
      <c r="D55" s="909"/>
      <c r="E55" s="941"/>
      <c r="F55" s="2513"/>
      <c r="G55" s="841"/>
      <c r="H55" s="911"/>
    </row>
    <row r="56" spans="1:8" s="915" customFormat="1" ht="25.5">
      <c r="A56" s="245" t="s">
        <v>4389</v>
      </c>
      <c r="B56" s="852" t="s">
        <v>3740</v>
      </c>
      <c r="C56" s="852"/>
      <c r="D56" s="1042" t="s">
        <v>3514</v>
      </c>
      <c r="E56" s="941">
        <v>8</v>
      </c>
      <c r="F56" s="2509"/>
      <c r="G56" s="841">
        <f t="shared" si="0"/>
        <v>0</v>
      </c>
    </row>
    <row r="57" spans="1:8" s="915" customFormat="1">
      <c r="A57" s="844"/>
      <c r="B57" s="852"/>
      <c r="C57" s="852"/>
      <c r="D57" s="1042"/>
      <c r="E57" s="941"/>
      <c r="F57" s="2513"/>
      <c r="G57" s="841"/>
    </row>
    <row r="58" spans="1:8" s="915" customFormat="1" ht="25.5">
      <c r="A58" s="245" t="s">
        <v>4390</v>
      </c>
      <c r="B58" s="852" t="s">
        <v>3742</v>
      </c>
      <c r="C58" s="852"/>
      <c r="D58" s="1042" t="s">
        <v>1580</v>
      </c>
      <c r="E58" s="941">
        <v>16</v>
      </c>
      <c r="F58" s="2509"/>
      <c r="G58" s="841">
        <f t="shared" si="0"/>
        <v>0</v>
      </c>
    </row>
    <row r="59" spans="1:8" s="915" customFormat="1">
      <c r="A59" s="844"/>
      <c r="B59" s="852"/>
      <c r="C59" s="852"/>
      <c r="D59" s="1042"/>
      <c r="E59" s="941"/>
      <c r="F59" s="2513"/>
      <c r="G59" s="841"/>
    </row>
    <row r="60" spans="1:8" s="915" customFormat="1" ht="25.5">
      <c r="A60" s="245" t="s">
        <v>4391</v>
      </c>
      <c r="B60" s="852" t="s">
        <v>3744</v>
      </c>
      <c r="C60" s="852"/>
      <c r="D60" s="1042" t="s">
        <v>1580</v>
      </c>
      <c r="E60" s="941">
        <v>2</v>
      </c>
      <c r="F60" s="2509"/>
      <c r="G60" s="841">
        <f t="shared" si="0"/>
        <v>0</v>
      </c>
    </row>
    <row r="61" spans="1:8" s="915" customFormat="1">
      <c r="A61" s="844"/>
      <c r="B61" s="852"/>
      <c r="C61" s="852"/>
      <c r="D61" s="1042"/>
      <c r="E61" s="941"/>
      <c r="F61" s="2513"/>
      <c r="G61" s="841"/>
    </row>
    <row r="62" spans="1:8" s="915" customFormat="1">
      <c r="A62" s="245" t="s">
        <v>4392</v>
      </c>
      <c r="B62" s="852" t="s">
        <v>3746</v>
      </c>
      <c r="C62" s="852"/>
      <c r="D62" s="1042" t="s">
        <v>3514</v>
      </c>
      <c r="E62" s="941">
        <v>8</v>
      </c>
      <c r="F62" s="2509"/>
      <c r="G62" s="841">
        <f t="shared" si="0"/>
        <v>0</v>
      </c>
    </row>
    <row r="63" spans="1:8" s="915" customFormat="1">
      <c r="A63" s="844"/>
      <c r="B63" s="852"/>
      <c r="C63" s="852"/>
      <c r="D63" s="1042"/>
      <c r="E63" s="941"/>
      <c r="F63" s="2513"/>
      <c r="G63" s="841"/>
    </row>
    <row r="64" spans="1:8" s="915" customFormat="1" ht="25.5">
      <c r="A64" s="245" t="s">
        <v>4393</v>
      </c>
      <c r="B64" s="852" t="s">
        <v>3748</v>
      </c>
      <c r="C64" s="852"/>
      <c r="D64" s="1042" t="s">
        <v>1580</v>
      </c>
      <c r="E64" s="941">
        <v>16</v>
      </c>
      <c r="F64" s="2509"/>
      <c r="G64" s="841">
        <f t="shared" si="0"/>
        <v>0</v>
      </c>
    </row>
    <row r="65" spans="1:9" s="915" customFormat="1">
      <c r="A65" s="844"/>
      <c r="B65" s="852"/>
      <c r="C65" s="852"/>
      <c r="D65" s="1042"/>
      <c r="E65" s="941"/>
      <c r="F65" s="843"/>
      <c r="G65" s="841"/>
    </row>
    <row r="66" spans="1:9" s="915" customFormat="1">
      <c r="A66" s="245" t="s">
        <v>4394</v>
      </c>
      <c r="B66" s="852" t="s">
        <v>3750</v>
      </c>
      <c r="C66" s="852"/>
      <c r="D66" s="1042" t="s">
        <v>353</v>
      </c>
      <c r="E66" s="941">
        <v>24</v>
      </c>
      <c r="F66" s="843" t="s">
        <v>4395</v>
      </c>
      <c r="G66" s="841"/>
    </row>
    <row r="67" spans="1:9" s="915" customFormat="1">
      <c r="A67" s="844"/>
      <c r="B67" s="852"/>
      <c r="C67" s="852"/>
      <c r="D67" s="909"/>
      <c r="E67" s="1010"/>
      <c r="F67" s="831"/>
      <c r="G67" s="836"/>
    </row>
    <row r="68" spans="1:9" s="854" customFormat="1" ht="41.45" customHeight="1">
      <c r="A68" s="79" t="s">
        <v>4396</v>
      </c>
      <c r="B68" s="852" t="s">
        <v>3556</v>
      </c>
      <c r="C68" s="852"/>
      <c r="D68" s="849" t="s">
        <v>977</v>
      </c>
      <c r="E68" s="853"/>
      <c r="F68" s="836"/>
      <c r="G68" s="836"/>
    </row>
    <row r="69" spans="1:9" s="854" customFormat="1" ht="150" customHeight="1">
      <c r="A69" s="79" t="s">
        <v>4397</v>
      </c>
      <c r="B69" s="852" t="s">
        <v>3558</v>
      </c>
      <c r="C69" s="852"/>
      <c r="D69" s="849" t="s">
        <v>977</v>
      </c>
      <c r="E69" s="853"/>
      <c r="F69" s="836"/>
      <c r="G69" s="836"/>
    </row>
    <row r="70" spans="1:9" s="854" customFormat="1" ht="63.75">
      <c r="A70" s="79" t="s">
        <v>4398</v>
      </c>
      <c r="B70" s="852" t="s">
        <v>3560</v>
      </c>
      <c r="C70" s="852"/>
      <c r="D70" s="849" t="s">
        <v>977</v>
      </c>
      <c r="E70" s="853"/>
      <c r="F70" s="836"/>
      <c r="G70" s="836"/>
    </row>
    <row r="71" spans="1:9" s="854" customFormat="1" ht="76.5">
      <c r="A71" s="79" t="s">
        <v>4399</v>
      </c>
      <c r="B71" s="852" t="s">
        <v>3562</v>
      </c>
      <c r="C71" s="852"/>
      <c r="D71" s="849" t="s">
        <v>977</v>
      </c>
      <c r="E71" s="853"/>
      <c r="F71" s="836"/>
      <c r="G71" s="836"/>
    </row>
    <row r="72" spans="1:9" s="854" customFormat="1">
      <c r="A72" s="844"/>
      <c r="B72" s="852"/>
      <c r="C72" s="852"/>
      <c r="D72" s="849"/>
      <c r="E72" s="853"/>
      <c r="F72" s="836"/>
      <c r="G72" s="836"/>
    </row>
    <row r="73" spans="1:9" s="917" customFormat="1" ht="29.25" customHeight="1" thickBot="1">
      <c r="A73" s="691" t="s">
        <v>4246</v>
      </c>
      <c r="B73" s="770" t="s">
        <v>3701</v>
      </c>
      <c r="C73" s="771" t="s">
        <v>2978</v>
      </c>
      <c r="D73" s="771"/>
      <c r="E73" s="772"/>
      <c r="F73" s="856"/>
      <c r="G73" s="856">
        <f>+SUM(G20:G72)</f>
        <v>0</v>
      </c>
      <c r="H73" s="916"/>
      <c r="I73" s="795"/>
    </row>
    <row r="74" spans="1:9" s="795" customFormat="1" ht="14.25" customHeight="1" thickTop="1">
      <c r="A74" s="829"/>
      <c r="B74" s="838"/>
      <c r="C74" s="838"/>
      <c r="E74" s="933"/>
      <c r="F74" s="831"/>
      <c r="G74" s="831"/>
    </row>
  </sheetData>
  <sheetProtection formatRows="0"/>
  <mergeCells count="2">
    <mergeCell ref="B15:C15"/>
    <mergeCell ref="B18:C18"/>
  </mergeCells>
  <pageMargins left="0.7" right="0.7" top="0.75" bottom="0.75" header="0.3" footer="0.3"/>
  <pageSetup paperSize="9" scale="61" fitToHeight="0" orientation="portrait"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L491"/>
  <sheetViews>
    <sheetView view="pageBreakPreview" topLeftCell="A271" zoomScale="90" zoomScaleNormal="90" zoomScaleSheetLayoutView="90" workbookViewId="0"/>
  </sheetViews>
  <sheetFormatPr defaultColWidth="9.140625" defaultRowHeight="12.75"/>
  <cols>
    <col min="1" max="1" width="12.7109375" style="861" customWidth="1"/>
    <col min="2" max="2" width="70.7109375" style="862" customWidth="1"/>
    <col min="3" max="3" width="13.7109375" style="862" customWidth="1"/>
    <col min="4" max="4" width="7.42578125" style="863" customWidth="1"/>
    <col min="5" max="5" width="11.140625" style="945" customWidth="1"/>
    <col min="6" max="6" width="13.7109375" style="865" customWidth="1"/>
    <col min="7" max="7" width="15.7109375" style="946" customWidth="1"/>
    <col min="8" max="8" width="12.28515625" style="787" customWidth="1"/>
    <col min="9" max="16384" width="9.140625" style="787"/>
  </cols>
  <sheetData>
    <row r="1" spans="1:10">
      <c r="A1" s="666" t="s">
        <v>8</v>
      </c>
      <c r="B1" s="667" t="s">
        <v>9</v>
      </c>
      <c r="C1" s="667"/>
      <c r="D1" s="715"/>
      <c r="E1" s="669"/>
      <c r="F1" s="686"/>
      <c r="G1" s="686"/>
      <c r="H1" s="786"/>
    </row>
    <row r="2" spans="1:10">
      <c r="A2" s="671" t="s">
        <v>130</v>
      </c>
      <c r="B2" s="359" t="str">
        <f>'NASLOVNA STRAN'!$C$30</f>
        <v>Gradnja stanovanjske soseske Dečkovo naselje - DN 10</v>
      </c>
      <c r="C2" s="667"/>
      <c r="D2" s="715"/>
      <c r="E2" s="669"/>
      <c r="F2" s="686"/>
      <c r="G2" s="686"/>
      <c r="H2" s="786"/>
    </row>
    <row r="3" spans="1:10">
      <c r="A3" s="666" t="s">
        <v>131</v>
      </c>
      <c r="B3" s="442">
        <f>'NASLOVNA STRAN'!$C$13</f>
        <v>0</v>
      </c>
      <c r="C3" s="667"/>
      <c r="D3" s="715"/>
      <c r="E3" s="669"/>
      <c r="F3" s="686"/>
      <c r="G3" s="686"/>
      <c r="H3" s="786"/>
    </row>
    <row r="4" spans="1:10">
      <c r="A4" s="666"/>
      <c r="B4" s="667"/>
      <c r="C4" s="667"/>
      <c r="D4" s="715"/>
      <c r="E4" s="669"/>
      <c r="F4" s="686"/>
      <c r="G4" s="686"/>
      <c r="H4" s="786"/>
    </row>
    <row r="5" spans="1:10">
      <c r="A5" s="213" t="s">
        <v>122</v>
      </c>
      <c r="B5" s="214" t="s">
        <v>3446</v>
      </c>
      <c r="C5" s="214"/>
      <c r="D5" s="215"/>
      <c r="E5" s="216"/>
      <c r="F5" s="463"/>
      <c r="G5" s="463"/>
      <c r="H5" s="786"/>
    </row>
    <row r="6" spans="1:10">
      <c r="A6" s="666"/>
      <c r="B6" s="667"/>
      <c r="C6" s="667"/>
      <c r="D6" s="715"/>
      <c r="E6" s="716"/>
      <c r="F6" s="675"/>
      <c r="G6" s="675"/>
      <c r="H6" s="786"/>
    </row>
    <row r="7" spans="1:10">
      <c r="A7" s="213" t="s">
        <v>127</v>
      </c>
      <c r="B7" s="214" t="s">
        <v>3755</v>
      </c>
      <c r="C7" s="214"/>
      <c r="D7" s="215"/>
      <c r="E7" s="216"/>
      <c r="F7" s="463"/>
      <c r="G7" s="463"/>
      <c r="H7" s="786"/>
    </row>
    <row r="8" spans="1:10" s="795" customFormat="1">
      <c r="A8" s="666"/>
      <c r="B8" s="667"/>
      <c r="C8" s="667"/>
      <c r="D8" s="715"/>
      <c r="E8" s="669"/>
      <c r="F8" s="686"/>
      <c r="G8" s="686"/>
    </row>
    <row r="9" spans="1:10" s="796" customFormat="1">
      <c r="A9" s="666"/>
      <c r="B9" s="667"/>
      <c r="C9" s="667"/>
      <c r="D9" s="715"/>
      <c r="E9" s="669"/>
      <c r="F9" s="686"/>
      <c r="G9" s="686"/>
    </row>
    <row r="10" spans="1:10" s="796" customFormat="1" ht="25.5">
      <c r="A10" s="718" t="s">
        <v>132</v>
      </c>
      <c r="B10" s="719" t="s">
        <v>133</v>
      </c>
      <c r="C10" s="720" t="s">
        <v>134</v>
      </c>
      <c r="D10" s="203" t="s">
        <v>140</v>
      </c>
      <c r="E10" s="204" t="s">
        <v>136</v>
      </c>
      <c r="F10" s="453" t="s">
        <v>237</v>
      </c>
      <c r="G10" s="453" t="s">
        <v>238</v>
      </c>
    </row>
    <row r="11" spans="1:10" s="795" customFormat="1">
      <c r="A11" s="667"/>
      <c r="B11" s="667"/>
      <c r="C11" s="667"/>
      <c r="D11" s="715"/>
      <c r="E11" s="721"/>
      <c r="F11" s="722"/>
      <c r="G11" s="722"/>
    </row>
    <row r="12" spans="1:10" s="919" customFormat="1">
      <c r="A12" s="723" t="s">
        <v>4248</v>
      </c>
      <c r="B12" s="724" t="s">
        <v>4243</v>
      </c>
      <c r="C12" s="724"/>
      <c r="D12" s="725"/>
      <c r="E12" s="726"/>
      <c r="F12" s="727"/>
      <c r="G12" s="727"/>
      <c r="H12" s="918"/>
      <c r="I12" s="918"/>
      <c r="J12" s="918"/>
    </row>
    <row r="13" spans="1:10" s="920" customFormat="1">
      <c r="A13" s="728"/>
      <c r="B13" s="729"/>
      <c r="C13" s="729"/>
      <c r="D13" s="730"/>
      <c r="E13" s="731"/>
      <c r="F13" s="732"/>
      <c r="G13" s="732"/>
      <c r="H13" s="918"/>
      <c r="I13" s="918"/>
      <c r="J13" s="918"/>
    </row>
    <row r="14" spans="1:10" s="920" customFormat="1" ht="13.5" thickBot="1">
      <c r="A14" s="882"/>
      <c r="B14" s="883" t="s">
        <v>3756</v>
      </c>
      <c r="C14" s="734"/>
      <c r="D14" s="735"/>
      <c r="E14" s="736"/>
      <c r="F14" s="737"/>
      <c r="G14" s="738"/>
      <c r="H14" s="918"/>
      <c r="I14" s="918"/>
      <c r="J14" s="918"/>
    </row>
    <row r="15" spans="1:10" s="920" customFormat="1">
      <c r="A15" s="698"/>
      <c r="B15" s="3125" t="s">
        <v>3461</v>
      </c>
      <c r="C15" s="3129"/>
      <c r="D15" s="700"/>
      <c r="E15" s="699"/>
      <c r="F15" s="160"/>
      <c r="G15" s="160"/>
      <c r="H15" s="918"/>
      <c r="I15" s="918"/>
      <c r="J15" s="918"/>
    </row>
    <row r="16" spans="1:10" s="920" customFormat="1">
      <c r="A16" s="698"/>
      <c r="B16" s="302"/>
      <c r="C16" s="697"/>
      <c r="D16" s="700"/>
      <c r="E16" s="699"/>
      <c r="F16" s="160"/>
      <c r="G16" s="160"/>
      <c r="H16" s="918"/>
      <c r="I16" s="918"/>
      <c r="J16" s="918"/>
    </row>
    <row r="17" spans="1:11" s="920" customFormat="1">
      <c r="A17" s="698"/>
      <c r="B17" s="739" t="s">
        <v>2299</v>
      </c>
      <c r="C17" s="740"/>
      <c r="D17" s="700"/>
      <c r="E17" s="699"/>
      <c r="F17" s="160"/>
      <c r="G17" s="160"/>
      <c r="H17" s="918"/>
      <c r="I17" s="918"/>
      <c r="J17" s="918"/>
    </row>
    <row r="18" spans="1:11" s="920" customFormat="1">
      <c r="A18" s="698"/>
      <c r="B18" s="2966" t="s">
        <v>3565</v>
      </c>
      <c r="C18" s="2967"/>
      <c r="D18" s="700"/>
      <c r="E18" s="699"/>
      <c r="F18" s="160"/>
      <c r="G18" s="160"/>
      <c r="H18" s="918"/>
      <c r="I18" s="918"/>
      <c r="J18" s="918"/>
    </row>
    <row r="19" spans="1:11" s="920" customFormat="1">
      <c r="A19" s="844"/>
      <c r="B19" s="852"/>
      <c r="C19" s="852"/>
      <c r="D19" s="849"/>
      <c r="E19" s="853"/>
      <c r="F19" s="921"/>
      <c r="G19" s="921"/>
      <c r="H19" s="918"/>
      <c r="I19" s="918"/>
      <c r="J19" s="918"/>
    </row>
    <row r="20" spans="1:11" s="920" customFormat="1" ht="25.5">
      <c r="A20" s="761" t="s">
        <v>4400</v>
      </c>
      <c r="B20" s="851" t="s">
        <v>3758</v>
      </c>
      <c r="C20" s="852"/>
      <c r="D20" s="849" t="s">
        <v>369</v>
      </c>
      <c r="E20" s="860">
        <v>1</v>
      </c>
      <c r="F20" s="2520"/>
      <c r="G20" s="836">
        <f>E20*F20</f>
        <v>0</v>
      </c>
      <c r="H20" s="918"/>
      <c r="I20" s="918"/>
      <c r="J20" s="918"/>
      <c r="K20" s="922"/>
    </row>
    <row r="21" spans="1:11" s="920" customFormat="1">
      <c r="A21" s="844"/>
      <c r="B21" s="852" t="s">
        <v>3759</v>
      </c>
      <c r="C21" s="852"/>
      <c r="D21" s="849"/>
      <c r="E21" s="853"/>
      <c r="F21" s="2517"/>
      <c r="G21" s="921"/>
      <c r="H21" s="918"/>
      <c r="I21" s="918"/>
      <c r="J21" s="918"/>
      <c r="K21" s="922"/>
    </row>
    <row r="22" spans="1:11" s="920" customFormat="1">
      <c r="A22" s="844"/>
      <c r="B22" s="852" t="s">
        <v>3760</v>
      </c>
      <c r="C22" s="852"/>
      <c r="D22" s="849"/>
      <c r="E22" s="853"/>
      <c r="F22" s="2517"/>
      <c r="G22" s="921"/>
      <c r="H22" s="918"/>
      <c r="I22" s="918"/>
      <c r="J22" s="918"/>
      <c r="K22" s="922"/>
    </row>
    <row r="23" spans="1:11" s="920" customFormat="1">
      <c r="A23" s="844"/>
      <c r="B23" s="852" t="s">
        <v>3761</v>
      </c>
      <c r="C23" s="852"/>
      <c r="D23" s="849"/>
      <c r="E23" s="853"/>
      <c r="F23" s="2517"/>
      <c r="G23" s="921"/>
      <c r="H23" s="918"/>
      <c r="I23" s="918"/>
      <c r="J23" s="918"/>
      <c r="K23" s="922"/>
    </row>
    <row r="24" spans="1:11" s="920" customFormat="1" ht="15.75">
      <c r="A24" s="844"/>
      <c r="B24" s="852" t="s">
        <v>3762</v>
      </c>
      <c r="C24" s="852"/>
      <c r="D24" s="849"/>
      <c r="E24" s="853"/>
      <c r="F24" s="2517"/>
      <c r="G24" s="921"/>
      <c r="H24" s="918"/>
      <c r="I24" s="918"/>
      <c r="J24" s="918"/>
      <c r="K24" s="922"/>
    </row>
    <row r="25" spans="1:11" s="920" customFormat="1">
      <c r="A25" s="844"/>
      <c r="B25" s="852" t="s">
        <v>3763</v>
      </c>
      <c r="C25" s="852"/>
      <c r="D25" s="849"/>
      <c r="E25" s="860"/>
      <c r="F25" s="2518"/>
      <c r="G25" s="923"/>
      <c r="H25" s="918"/>
      <c r="I25" s="918"/>
      <c r="J25" s="918"/>
      <c r="K25" s="922"/>
    </row>
    <row r="26" spans="1:11" s="920" customFormat="1" ht="15.75">
      <c r="A26" s="844"/>
      <c r="B26" s="852" t="s">
        <v>3764</v>
      </c>
      <c r="C26" s="852"/>
      <c r="D26" s="849"/>
      <c r="E26" s="860"/>
      <c r="F26" s="2518"/>
      <c r="G26" s="923"/>
      <c r="H26" s="918"/>
      <c r="I26" s="918"/>
      <c r="J26" s="918"/>
      <c r="K26" s="922"/>
    </row>
    <row r="27" spans="1:11" s="920" customFormat="1">
      <c r="A27" s="844"/>
      <c r="B27" s="852" t="s">
        <v>3765</v>
      </c>
      <c r="C27" s="852"/>
      <c r="D27" s="849"/>
      <c r="E27" s="860"/>
      <c r="F27" s="2518"/>
      <c r="G27" s="923"/>
      <c r="H27" s="918"/>
      <c r="I27" s="918"/>
      <c r="J27" s="918"/>
      <c r="K27" s="922"/>
    </row>
    <row r="28" spans="1:11" s="920" customFormat="1">
      <c r="A28" s="844"/>
      <c r="B28" s="852" t="s">
        <v>3761</v>
      </c>
      <c r="C28" s="852"/>
      <c r="D28" s="849"/>
      <c r="E28" s="860"/>
      <c r="F28" s="2518"/>
      <c r="G28" s="923"/>
      <c r="H28" s="918"/>
      <c r="I28" s="918"/>
      <c r="J28" s="918"/>
      <c r="K28" s="922"/>
    </row>
    <row r="29" spans="1:11" s="920" customFormat="1" ht="25.5">
      <c r="A29" s="844"/>
      <c r="B29" s="852" t="s">
        <v>3766</v>
      </c>
      <c r="C29" s="852"/>
      <c r="D29" s="849"/>
      <c r="E29" s="860"/>
      <c r="F29" s="2518"/>
      <c r="G29" s="923"/>
      <c r="H29" s="918"/>
      <c r="I29" s="918"/>
      <c r="J29" s="918"/>
      <c r="K29" s="922"/>
    </row>
    <row r="30" spans="1:11" s="920" customFormat="1" ht="41.25">
      <c r="A30" s="844"/>
      <c r="B30" s="852" t="s">
        <v>3767</v>
      </c>
      <c r="C30" s="852"/>
      <c r="D30" s="849"/>
      <c r="E30" s="860"/>
      <c r="F30" s="2518"/>
      <c r="G30" s="923"/>
      <c r="H30" s="918"/>
      <c r="I30" s="918"/>
      <c r="J30" s="918"/>
      <c r="K30" s="922"/>
    </row>
    <row r="31" spans="1:11" s="920" customFormat="1" ht="25.5">
      <c r="A31" s="844"/>
      <c r="B31" s="852" t="s">
        <v>3768</v>
      </c>
      <c r="C31" s="852"/>
      <c r="D31" s="849"/>
      <c r="E31" s="860"/>
      <c r="F31" s="2518"/>
      <c r="G31" s="923"/>
      <c r="H31" s="918"/>
      <c r="I31" s="918"/>
      <c r="J31" s="918"/>
      <c r="K31" s="922"/>
    </row>
    <row r="32" spans="1:11" s="920" customFormat="1">
      <c r="A32" s="844"/>
      <c r="B32" s="852" t="s">
        <v>3769</v>
      </c>
      <c r="C32" s="852"/>
      <c r="D32" s="849"/>
      <c r="E32" s="860"/>
      <c r="F32" s="2518"/>
      <c r="G32" s="923"/>
      <c r="H32" s="918"/>
      <c r="I32" s="918"/>
      <c r="J32" s="918"/>
      <c r="K32" s="922"/>
    </row>
    <row r="33" spans="1:11" s="920" customFormat="1">
      <c r="A33" s="844"/>
      <c r="B33" s="852" t="s">
        <v>3760</v>
      </c>
      <c r="C33" s="852"/>
      <c r="D33" s="849"/>
      <c r="E33" s="860"/>
      <c r="F33" s="2518"/>
      <c r="G33" s="923"/>
      <c r="H33" s="918"/>
      <c r="I33" s="918"/>
      <c r="J33" s="918"/>
      <c r="K33" s="922"/>
    </row>
    <row r="34" spans="1:11" s="920" customFormat="1">
      <c r="A34" s="844"/>
      <c r="B34" s="852" t="s">
        <v>3770</v>
      </c>
      <c r="C34" s="852"/>
      <c r="D34" s="849"/>
      <c r="E34" s="860"/>
      <c r="F34" s="2518"/>
      <c r="G34" s="923"/>
      <c r="H34" s="918"/>
      <c r="I34" s="918"/>
      <c r="J34" s="918"/>
      <c r="K34" s="922"/>
    </row>
    <row r="35" spans="1:11" s="920" customFormat="1" ht="14.25">
      <c r="A35" s="844"/>
      <c r="B35" s="852" t="s">
        <v>3771</v>
      </c>
      <c r="C35" s="852"/>
      <c r="D35" s="849"/>
      <c r="E35" s="860"/>
      <c r="F35" s="2518"/>
      <c r="G35" s="923"/>
      <c r="H35" s="918"/>
      <c r="I35" s="918"/>
      <c r="J35" s="918"/>
      <c r="K35" s="922"/>
    </row>
    <row r="36" spans="1:11" s="920" customFormat="1">
      <c r="A36" s="844"/>
      <c r="B36" s="852" t="s">
        <v>3772</v>
      </c>
      <c r="C36" s="852"/>
      <c r="D36" s="849"/>
      <c r="E36" s="860"/>
      <c r="F36" s="2518"/>
      <c r="G36" s="923"/>
      <c r="H36" s="918"/>
      <c r="I36" s="918"/>
      <c r="J36" s="918"/>
      <c r="K36" s="922"/>
    </row>
    <row r="37" spans="1:11" s="920" customFormat="1" ht="14.25">
      <c r="A37" s="844"/>
      <c r="B37" s="852" t="s">
        <v>3773</v>
      </c>
      <c r="C37" s="852"/>
      <c r="D37" s="849"/>
      <c r="E37" s="860"/>
      <c r="F37" s="2518"/>
      <c r="G37" s="923"/>
      <c r="H37" s="918"/>
      <c r="I37" s="918"/>
      <c r="J37" s="918"/>
      <c r="K37" s="922"/>
    </row>
    <row r="38" spans="1:11" s="920" customFormat="1">
      <c r="A38" s="844"/>
      <c r="B38" s="852" t="s">
        <v>3774</v>
      </c>
      <c r="C38" s="852"/>
      <c r="D38" s="849"/>
      <c r="E38" s="860"/>
      <c r="F38" s="2518"/>
      <c r="G38" s="923"/>
      <c r="H38" s="918"/>
      <c r="I38" s="918"/>
      <c r="J38" s="918"/>
      <c r="K38" s="922"/>
    </row>
    <row r="39" spans="1:11" s="920" customFormat="1">
      <c r="A39" s="844"/>
      <c r="B39" s="852" t="s">
        <v>3775</v>
      </c>
      <c r="C39" s="852"/>
      <c r="D39" s="849"/>
      <c r="E39" s="860"/>
      <c r="F39" s="2518"/>
      <c r="G39" s="923"/>
      <c r="H39" s="918"/>
      <c r="I39" s="918"/>
      <c r="J39" s="918"/>
      <c r="K39" s="922"/>
    </row>
    <row r="40" spans="1:11" s="920" customFormat="1" ht="25.5">
      <c r="A40" s="844"/>
      <c r="B40" s="852" t="s">
        <v>3776</v>
      </c>
      <c r="C40" s="852"/>
      <c r="D40" s="849"/>
      <c r="E40" s="860"/>
      <c r="F40" s="2518"/>
      <c r="G40" s="923"/>
      <c r="H40" s="918"/>
      <c r="I40" s="918"/>
      <c r="J40" s="918"/>
      <c r="K40" s="922"/>
    </row>
    <row r="41" spans="1:11" s="920" customFormat="1">
      <c r="A41" s="844"/>
      <c r="B41" s="852" t="s">
        <v>3777</v>
      </c>
      <c r="C41" s="852"/>
      <c r="D41" s="849"/>
      <c r="E41" s="860"/>
      <c r="F41" s="2518"/>
      <c r="G41" s="923"/>
      <c r="H41" s="918"/>
      <c r="I41" s="918"/>
      <c r="J41" s="918"/>
      <c r="K41" s="922"/>
    </row>
    <row r="42" spans="1:11" s="920" customFormat="1">
      <c r="A42" s="844"/>
      <c r="B42" s="852" t="s">
        <v>3778</v>
      </c>
      <c r="C42" s="852"/>
      <c r="D42" s="849"/>
      <c r="E42" s="860"/>
      <c r="F42" s="2518"/>
      <c r="G42" s="923"/>
      <c r="H42" s="918"/>
      <c r="I42" s="918"/>
      <c r="J42" s="918"/>
      <c r="K42" s="922"/>
    </row>
    <row r="43" spans="1:11" s="920" customFormat="1">
      <c r="A43" s="844"/>
      <c r="B43" s="852" t="s">
        <v>3779</v>
      </c>
      <c r="C43" s="852"/>
      <c r="D43" s="849"/>
      <c r="E43" s="860"/>
      <c r="F43" s="2518"/>
      <c r="G43" s="923"/>
      <c r="H43" s="918"/>
      <c r="I43" s="918"/>
      <c r="J43" s="918"/>
      <c r="K43" s="922"/>
    </row>
    <row r="44" spans="1:11" s="920" customFormat="1">
      <c r="A44" s="844"/>
      <c r="B44" s="852" t="s">
        <v>3780</v>
      </c>
      <c r="C44" s="852"/>
      <c r="D44" s="849"/>
      <c r="E44" s="860"/>
      <c r="F44" s="2518"/>
      <c r="G44" s="923"/>
      <c r="H44" s="918"/>
      <c r="I44" s="918"/>
      <c r="J44" s="918"/>
      <c r="K44" s="922"/>
    </row>
    <row r="45" spans="1:11" s="920" customFormat="1" ht="25.5">
      <c r="A45" s="844"/>
      <c r="B45" s="852" t="s">
        <v>3781</v>
      </c>
      <c r="C45" s="852"/>
      <c r="D45" s="849"/>
      <c r="E45" s="860"/>
      <c r="F45" s="2518"/>
      <c r="G45" s="923"/>
      <c r="H45" s="918"/>
      <c r="I45" s="918"/>
      <c r="J45" s="918"/>
      <c r="K45" s="922"/>
    </row>
    <row r="46" spans="1:11" s="920" customFormat="1" ht="25.5">
      <c r="A46" s="844"/>
      <c r="B46" s="852" t="s">
        <v>3782</v>
      </c>
      <c r="C46" s="852"/>
      <c r="D46" s="849"/>
      <c r="E46" s="860"/>
      <c r="F46" s="2518"/>
      <c r="G46" s="923"/>
      <c r="H46" s="918"/>
      <c r="I46" s="918"/>
      <c r="J46" s="918"/>
      <c r="K46" s="922"/>
    </row>
    <row r="47" spans="1:11" s="920" customFormat="1">
      <c r="A47" s="844"/>
      <c r="B47" s="852" t="s">
        <v>3783</v>
      </c>
      <c r="C47" s="852"/>
      <c r="D47" s="849"/>
      <c r="E47" s="860"/>
      <c r="F47" s="2518"/>
      <c r="G47" s="923"/>
      <c r="H47" s="918"/>
      <c r="I47" s="918"/>
      <c r="J47" s="918"/>
      <c r="K47" s="922"/>
    </row>
    <row r="48" spans="1:11" s="920" customFormat="1">
      <c r="A48" s="844"/>
      <c r="B48" s="924" t="s">
        <v>3784</v>
      </c>
      <c r="C48" s="852"/>
      <c r="D48" s="849"/>
      <c r="E48" s="860"/>
      <c r="F48" s="2518"/>
      <c r="G48" s="923"/>
      <c r="H48" s="918"/>
      <c r="I48" s="918"/>
      <c r="J48" s="918"/>
      <c r="K48" s="922"/>
    </row>
    <row r="49" spans="1:11" s="920" customFormat="1">
      <c r="A49" s="844"/>
      <c r="B49" s="852" t="s">
        <v>3785</v>
      </c>
      <c r="C49" s="852"/>
      <c r="D49" s="849"/>
      <c r="E49" s="860"/>
      <c r="F49" s="2518"/>
      <c r="G49" s="923"/>
      <c r="H49" s="918"/>
      <c r="I49" s="918"/>
      <c r="J49" s="918"/>
      <c r="K49" s="922"/>
    </row>
    <row r="50" spans="1:11" s="920" customFormat="1">
      <c r="A50" s="844"/>
      <c r="B50" s="852" t="s">
        <v>3786</v>
      </c>
      <c r="C50" s="852"/>
      <c r="D50" s="849"/>
      <c r="E50" s="860"/>
      <c r="F50" s="2518"/>
      <c r="G50" s="923"/>
      <c r="H50" s="918"/>
      <c r="I50" s="918"/>
      <c r="J50" s="918"/>
      <c r="K50" s="922"/>
    </row>
    <row r="51" spans="1:11" s="920" customFormat="1">
      <c r="A51" s="844"/>
      <c r="B51" s="852" t="s">
        <v>3787</v>
      </c>
      <c r="C51" s="852"/>
      <c r="D51" s="849"/>
      <c r="E51" s="860"/>
      <c r="F51" s="2518"/>
      <c r="G51" s="923"/>
      <c r="H51" s="918"/>
      <c r="I51" s="918"/>
      <c r="J51" s="918"/>
      <c r="K51" s="922"/>
    </row>
    <row r="52" spans="1:11" s="920" customFormat="1">
      <c r="A52" s="844"/>
      <c r="B52" s="852" t="s">
        <v>3788</v>
      </c>
      <c r="C52" s="852"/>
      <c r="D52" s="849"/>
      <c r="E52" s="860"/>
      <c r="F52" s="2518"/>
      <c r="G52" s="923"/>
      <c r="H52" s="918"/>
      <c r="I52" s="918"/>
      <c r="J52" s="918"/>
      <c r="K52" s="922"/>
    </row>
    <row r="53" spans="1:11" s="920" customFormat="1">
      <c r="A53" s="844"/>
      <c r="B53" s="852" t="s">
        <v>3789</v>
      </c>
      <c r="C53" s="852"/>
      <c r="D53" s="849"/>
      <c r="E53" s="860"/>
      <c r="F53" s="2518"/>
      <c r="G53" s="923"/>
      <c r="H53" s="918"/>
      <c r="I53" s="918"/>
      <c r="J53" s="918"/>
      <c r="K53" s="922"/>
    </row>
    <row r="54" spans="1:11" s="920" customFormat="1">
      <c r="A54" s="844"/>
      <c r="B54" s="852" t="s">
        <v>3790</v>
      </c>
      <c r="C54" s="852"/>
      <c r="D54" s="849"/>
      <c r="E54" s="860"/>
      <c r="F54" s="2518"/>
      <c r="G54" s="923"/>
      <c r="H54" s="918"/>
      <c r="I54" s="918"/>
      <c r="J54" s="918"/>
      <c r="K54" s="922"/>
    </row>
    <row r="55" spans="1:11" s="920" customFormat="1">
      <c r="A55" s="844"/>
      <c r="B55" s="852" t="s">
        <v>3791</v>
      </c>
      <c r="C55" s="852"/>
      <c r="D55" s="849"/>
      <c r="E55" s="860"/>
      <c r="F55" s="2518"/>
      <c r="G55" s="923"/>
      <c r="H55" s="918"/>
      <c r="I55" s="918"/>
      <c r="J55" s="918"/>
      <c r="K55" s="922"/>
    </row>
    <row r="56" spans="1:11" s="920" customFormat="1" ht="51">
      <c r="A56" s="844"/>
      <c r="B56" s="852" t="s">
        <v>3792</v>
      </c>
      <c r="C56" s="852"/>
      <c r="D56" s="849"/>
      <c r="E56" s="860"/>
      <c r="F56" s="2518"/>
      <c r="G56" s="923"/>
      <c r="H56" s="918"/>
      <c r="I56" s="918"/>
      <c r="J56" s="918"/>
    </row>
    <row r="57" spans="1:11" s="920" customFormat="1">
      <c r="A57" s="844"/>
      <c r="B57" s="852" t="s">
        <v>3793</v>
      </c>
      <c r="C57" s="852"/>
      <c r="D57" s="849"/>
      <c r="E57" s="860"/>
      <c r="F57" s="2518"/>
      <c r="G57" s="923"/>
      <c r="H57" s="918"/>
      <c r="I57" s="918"/>
      <c r="J57" s="918"/>
      <c r="K57" s="922"/>
    </row>
    <row r="58" spans="1:11" s="920" customFormat="1">
      <c r="A58" s="844"/>
      <c r="B58" s="852" t="s">
        <v>3794</v>
      </c>
      <c r="C58" s="852"/>
      <c r="D58" s="849" t="s">
        <v>2890</v>
      </c>
      <c r="E58" s="860"/>
      <c r="F58" s="2518"/>
      <c r="G58" s="923"/>
      <c r="H58" s="918"/>
      <c r="I58" s="918"/>
      <c r="J58" s="918"/>
      <c r="K58" s="922"/>
    </row>
    <row r="59" spans="1:11" s="920" customFormat="1">
      <c r="A59" s="844"/>
      <c r="B59" s="852" t="s">
        <v>3795</v>
      </c>
      <c r="C59" s="852"/>
      <c r="D59" s="849"/>
      <c r="E59" s="860"/>
      <c r="F59" s="2518"/>
      <c r="G59" s="923"/>
      <c r="H59" s="918"/>
      <c r="I59" s="918"/>
      <c r="J59" s="918"/>
      <c r="K59" s="922"/>
    </row>
    <row r="60" spans="1:11" s="920" customFormat="1">
      <c r="A60" s="844"/>
      <c r="B60" s="852" t="s">
        <v>3796</v>
      </c>
      <c r="C60" s="852"/>
      <c r="D60" s="849"/>
      <c r="E60" s="860"/>
      <c r="F60" s="2518"/>
      <c r="G60" s="923"/>
      <c r="H60" s="918"/>
      <c r="I60" s="918"/>
      <c r="J60" s="918"/>
      <c r="K60" s="925"/>
    </row>
    <row r="61" spans="1:11" s="920" customFormat="1" ht="25.5">
      <c r="A61" s="844"/>
      <c r="B61" s="852" t="s">
        <v>3797</v>
      </c>
      <c r="C61" s="852"/>
      <c r="D61" s="849"/>
      <c r="E61" s="860"/>
      <c r="F61" s="2518"/>
      <c r="G61" s="923"/>
      <c r="H61" s="918"/>
      <c r="I61" s="918"/>
      <c r="J61" s="918"/>
      <c r="K61" s="922"/>
    </row>
    <row r="62" spans="1:11" s="920" customFormat="1">
      <c r="A62" s="844"/>
      <c r="B62" s="852" t="s">
        <v>3798</v>
      </c>
      <c r="C62" s="852"/>
      <c r="D62" s="849"/>
      <c r="E62" s="860"/>
      <c r="F62" s="2518"/>
      <c r="G62" s="923"/>
      <c r="H62" s="918"/>
      <c r="I62" s="918"/>
      <c r="J62" s="918"/>
      <c r="K62" s="922"/>
    </row>
    <row r="63" spans="1:11" s="920" customFormat="1">
      <c r="A63" s="844"/>
      <c r="B63" s="852" t="s">
        <v>3799</v>
      </c>
      <c r="C63" s="852"/>
      <c r="D63" s="849"/>
      <c r="E63" s="860"/>
      <c r="F63" s="2518"/>
      <c r="G63" s="923"/>
      <c r="H63" s="918"/>
      <c r="I63" s="918"/>
      <c r="J63" s="918"/>
      <c r="K63" s="922"/>
    </row>
    <row r="64" spans="1:11" s="920" customFormat="1">
      <c r="A64" s="844"/>
      <c r="B64" s="852" t="s">
        <v>3800</v>
      </c>
      <c r="C64" s="852"/>
      <c r="D64" s="849"/>
      <c r="E64" s="860"/>
      <c r="F64" s="2518"/>
      <c r="G64" s="836"/>
      <c r="H64" s="918"/>
      <c r="I64" s="918"/>
      <c r="J64" s="918"/>
      <c r="K64" s="922"/>
    </row>
    <row r="65" spans="1:11" s="920" customFormat="1">
      <c r="A65" s="844"/>
      <c r="B65" s="852"/>
      <c r="C65" s="852"/>
      <c r="D65" s="849"/>
      <c r="E65" s="860"/>
      <c r="F65" s="2518"/>
      <c r="G65" s="836"/>
      <c r="H65" s="918"/>
      <c r="I65" s="918"/>
      <c r="J65" s="918"/>
    </row>
    <row r="66" spans="1:11" s="920" customFormat="1" ht="109.9" customHeight="1">
      <c r="A66" s="761" t="s">
        <v>4401</v>
      </c>
      <c r="B66" s="760" t="s">
        <v>3802</v>
      </c>
      <c r="C66" s="852"/>
      <c r="D66" s="904" t="s">
        <v>369</v>
      </c>
      <c r="E66" s="906">
        <v>1</v>
      </c>
      <c r="F66" s="2516"/>
      <c r="G66" s="841">
        <f>E66*F66</f>
        <v>0</v>
      </c>
      <c r="H66" s="918"/>
      <c r="I66" s="918"/>
      <c r="J66" s="918"/>
    </row>
    <row r="67" spans="1:11" s="920" customFormat="1" ht="25.5">
      <c r="A67" s="761"/>
      <c r="B67" s="926" t="s">
        <v>3803</v>
      </c>
      <c r="C67" s="852"/>
      <c r="D67" s="904"/>
      <c r="E67" s="906"/>
      <c r="F67" s="2519"/>
      <c r="G67" s="841"/>
      <c r="H67" s="918"/>
      <c r="I67" s="918"/>
      <c r="J67" s="918"/>
    </row>
    <row r="68" spans="1:11" s="920" customFormat="1">
      <c r="A68" s="844"/>
      <c r="B68" s="852"/>
      <c r="C68" s="852"/>
      <c r="D68" s="849"/>
      <c r="E68" s="860"/>
      <c r="F68" s="2518"/>
      <c r="G68" s="836"/>
      <c r="H68" s="918"/>
      <c r="I68" s="918"/>
      <c r="J68" s="918"/>
      <c r="K68" s="922"/>
    </row>
    <row r="69" spans="1:11" s="920" customFormat="1">
      <c r="A69" s="761" t="s">
        <v>4402</v>
      </c>
      <c r="B69" s="852" t="s">
        <v>3805</v>
      </c>
      <c r="C69" s="852"/>
      <c r="D69" s="849" t="s">
        <v>369</v>
      </c>
      <c r="E69" s="860">
        <v>1</v>
      </c>
      <c r="F69" s="2520"/>
      <c r="G69" s="836">
        <f>E69*F69</f>
        <v>0</v>
      </c>
      <c r="H69" s="918"/>
      <c r="I69" s="918"/>
      <c r="J69" s="918"/>
      <c r="K69" s="922"/>
    </row>
    <row r="70" spans="1:11" s="920" customFormat="1" ht="38.25">
      <c r="A70" s="844"/>
      <c r="B70" s="852" t="s">
        <v>3806</v>
      </c>
      <c r="C70" s="852"/>
      <c r="D70" s="849"/>
      <c r="E70" s="860"/>
      <c r="F70" s="2518"/>
      <c r="G70" s="836"/>
      <c r="H70" s="918"/>
      <c r="I70" s="918"/>
      <c r="J70" s="918"/>
      <c r="K70" s="922"/>
    </row>
    <row r="71" spans="1:11" s="920" customFormat="1">
      <c r="A71" s="844"/>
      <c r="B71" s="852" t="s">
        <v>3807</v>
      </c>
      <c r="C71" s="852"/>
      <c r="D71" s="849"/>
      <c r="E71" s="860"/>
      <c r="F71" s="2518"/>
      <c r="G71" s="836"/>
      <c r="H71" s="918"/>
      <c r="I71" s="918"/>
      <c r="J71" s="918"/>
      <c r="K71" s="922"/>
    </row>
    <row r="72" spans="1:11" s="920" customFormat="1">
      <c r="A72" s="844"/>
      <c r="B72" s="852" t="s">
        <v>3808</v>
      </c>
      <c r="C72" s="852"/>
      <c r="D72" s="849"/>
      <c r="E72" s="860"/>
      <c r="F72" s="2518"/>
      <c r="G72" s="836"/>
      <c r="H72" s="918"/>
      <c r="I72" s="918"/>
      <c r="J72" s="918"/>
      <c r="K72" s="922"/>
    </row>
    <row r="73" spans="1:11" s="920" customFormat="1">
      <c r="A73" s="844"/>
      <c r="B73" s="852" t="s">
        <v>3809</v>
      </c>
      <c r="C73" s="852"/>
      <c r="D73" s="849"/>
      <c r="E73" s="860"/>
      <c r="F73" s="2518"/>
      <c r="G73" s="836"/>
      <c r="H73" s="918"/>
      <c r="I73" s="918"/>
      <c r="J73" s="918"/>
      <c r="K73" s="922"/>
    </row>
    <row r="74" spans="1:11" s="920" customFormat="1" ht="25.5">
      <c r="A74" s="844"/>
      <c r="B74" s="852" t="s">
        <v>3810</v>
      </c>
      <c r="C74" s="852"/>
      <c r="D74" s="849"/>
      <c r="E74" s="860"/>
      <c r="F74" s="2518"/>
      <c r="G74" s="836"/>
      <c r="H74" s="918"/>
      <c r="I74" s="918"/>
      <c r="J74" s="918"/>
      <c r="K74" s="922"/>
    </row>
    <row r="75" spans="1:11" s="920" customFormat="1">
      <c r="A75" s="844"/>
      <c r="B75" s="852" t="s">
        <v>3811</v>
      </c>
      <c r="C75" s="852"/>
      <c r="D75" s="849"/>
      <c r="E75" s="860"/>
      <c r="F75" s="2518"/>
      <c r="G75" s="836"/>
      <c r="H75" s="918"/>
      <c r="I75" s="918"/>
      <c r="J75" s="918"/>
      <c r="K75" s="922"/>
    </row>
    <row r="76" spans="1:11" s="920" customFormat="1" ht="25.5">
      <c r="A76" s="844"/>
      <c r="B76" s="852" t="s">
        <v>3812</v>
      </c>
      <c r="C76" s="852"/>
      <c r="D76" s="849"/>
      <c r="E76" s="860"/>
      <c r="F76" s="2518"/>
      <c r="G76" s="836"/>
      <c r="H76" s="918"/>
      <c r="I76" s="918"/>
      <c r="J76" s="918"/>
      <c r="K76" s="922"/>
    </row>
    <row r="77" spans="1:11" s="920" customFormat="1">
      <c r="A77" s="844"/>
      <c r="B77" s="852" t="s">
        <v>3813</v>
      </c>
      <c r="C77" s="852"/>
      <c r="D77" s="849"/>
      <c r="E77" s="860"/>
      <c r="F77" s="2518"/>
      <c r="G77" s="836"/>
      <c r="H77" s="918"/>
      <c r="I77" s="918"/>
      <c r="J77" s="918"/>
      <c r="K77" s="922"/>
    </row>
    <row r="78" spans="1:11" s="920" customFormat="1" ht="38.25">
      <c r="A78" s="844"/>
      <c r="B78" s="852" t="s">
        <v>3814</v>
      </c>
      <c r="C78" s="852"/>
      <c r="D78" s="849"/>
      <c r="E78" s="860"/>
      <c r="F78" s="2518"/>
      <c r="G78" s="836"/>
      <c r="H78" s="918"/>
      <c r="I78" s="918"/>
      <c r="J78" s="918"/>
      <c r="K78" s="922"/>
    </row>
    <row r="79" spans="1:11" s="920" customFormat="1">
      <c r="A79" s="844"/>
      <c r="B79" s="852" t="s">
        <v>3815</v>
      </c>
      <c r="C79" s="852"/>
      <c r="D79" s="849"/>
      <c r="E79" s="860"/>
      <c r="F79" s="2518"/>
      <c r="G79" s="836"/>
      <c r="H79" s="918"/>
      <c r="I79" s="918"/>
      <c r="J79" s="918"/>
      <c r="K79" s="922"/>
    </row>
    <row r="80" spans="1:11" s="920" customFormat="1">
      <c r="A80" s="844"/>
      <c r="B80" s="852" t="s">
        <v>3816</v>
      </c>
      <c r="C80" s="852"/>
      <c r="D80" s="849"/>
      <c r="E80" s="860"/>
      <c r="F80" s="2518"/>
      <c r="G80" s="836"/>
      <c r="H80" s="918"/>
      <c r="I80" s="918"/>
      <c r="J80" s="918"/>
      <c r="K80" s="922"/>
    </row>
    <row r="81" spans="1:11" s="920" customFormat="1" ht="38.25">
      <c r="A81" s="844"/>
      <c r="B81" s="852" t="s">
        <v>3817</v>
      </c>
      <c r="C81" s="852"/>
      <c r="D81" s="849"/>
      <c r="E81" s="860"/>
      <c r="F81" s="2518"/>
      <c r="G81" s="836"/>
      <c r="H81" s="918"/>
      <c r="I81" s="918"/>
      <c r="J81" s="918"/>
      <c r="K81" s="922"/>
    </row>
    <row r="82" spans="1:11" s="920" customFormat="1" ht="25.5">
      <c r="A82" s="844"/>
      <c r="B82" s="760" t="s">
        <v>3818</v>
      </c>
      <c r="C82" s="852"/>
      <c r="D82" s="849"/>
      <c r="E82" s="860"/>
      <c r="F82" s="2518"/>
      <c r="G82" s="836"/>
      <c r="H82" s="918"/>
      <c r="I82" s="918"/>
      <c r="J82" s="918"/>
      <c r="K82" s="922"/>
    </row>
    <row r="83" spans="1:11" s="920" customFormat="1" ht="25.5">
      <c r="A83" s="844"/>
      <c r="B83" s="926" t="s">
        <v>3819</v>
      </c>
      <c r="C83" s="852"/>
      <c r="D83" s="849"/>
      <c r="E83" s="860"/>
      <c r="F83" s="2518"/>
      <c r="G83" s="836"/>
      <c r="H83" s="918"/>
      <c r="I83" s="918"/>
      <c r="J83" s="918"/>
      <c r="K83" s="922"/>
    </row>
    <row r="84" spans="1:11" s="920" customFormat="1">
      <c r="A84" s="844"/>
      <c r="B84" s="852"/>
      <c r="C84" s="852"/>
      <c r="D84" s="849"/>
      <c r="E84" s="860"/>
      <c r="F84" s="2518"/>
      <c r="G84" s="836"/>
      <c r="H84" s="918"/>
      <c r="I84" s="918"/>
      <c r="J84" s="918"/>
      <c r="K84" s="922"/>
    </row>
    <row r="85" spans="1:11" s="920" customFormat="1" ht="38.25">
      <c r="A85" s="761" t="s">
        <v>4403</v>
      </c>
      <c r="B85" s="760" t="s">
        <v>3821</v>
      </c>
      <c r="C85" s="852"/>
      <c r="D85" s="904" t="s">
        <v>369</v>
      </c>
      <c r="E85" s="906">
        <v>7</v>
      </c>
      <c r="F85" s="2516"/>
      <c r="G85" s="841">
        <f>E85*F85</f>
        <v>0</v>
      </c>
      <c r="H85" s="918"/>
      <c r="I85" s="918"/>
      <c r="J85" s="918"/>
      <c r="K85" s="922"/>
    </row>
    <row r="86" spans="1:11" s="920" customFormat="1">
      <c r="A86" s="844"/>
      <c r="B86" s="852"/>
      <c r="C86" s="852"/>
      <c r="D86" s="904"/>
      <c r="E86" s="906"/>
      <c r="F86" s="2519"/>
      <c r="G86" s="841"/>
      <c r="H86" s="918"/>
      <c r="I86" s="918"/>
      <c r="J86" s="918"/>
      <c r="K86" s="922"/>
    </row>
    <row r="87" spans="1:11" s="920" customFormat="1" ht="25.5">
      <c r="A87" s="761" t="s">
        <v>4404</v>
      </c>
      <c r="B87" s="852" t="s">
        <v>3823</v>
      </c>
      <c r="C87" s="852"/>
      <c r="D87" s="904" t="s">
        <v>369</v>
      </c>
      <c r="E87" s="906">
        <v>1</v>
      </c>
      <c r="F87" s="2516"/>
      <c r="G87" s="841">
        <f>E87*F87</f>
        <v>0</v>
      </c>
      <c r="H87" s="918"/>
      <c r="I87" s="918"/>
      <c r="J87" s="918"/>
      <c r="K87" s="922"/>
    </row>
    <row r="88" spans="1:11" s="920" customFormat="1">
      <c r="A88" s="844"/>
      <c r="B88" s="852"/>
      <c r="C88" s="852"/>
      <c r="D88" s="904"/>
      <c r="E88" s="906"/>
      <c r="F88" s="2519"/>
      <c r="G88" s="841"/>
      <c r="H88" s="918"/>
      <c r="I88" s="918"/>
      <c r="J88" s="918"/>
      <c r="K88" s="922"/>
    </row>
    <row r="89" spans="1:11" s="920" customFormat="1" ht="38.25">
      <c r="A89" s="761" t="s">
        <v>4405</v>
      </c>
      <c r="B89" s="851" t="s">
        <v>3825</v>
      </c>
      <c r="C89" s="852"/>
      <c r="D89" s="904" t="s">
        <v>369</v>
      </c>
      <c r="E89" s="906">
        <v>1</v>
      </c>
      <c r="F89" s="2516"/>
      <c r="G89" s="841">
        <f>E89*F89</f>
        <v>0</v>
      </c>
      <c r="H89" s="918"/>
      <c r="I89" s="918"/>
      <c r="J89" s="918"/>
      <c r="K89" s="922"/>
    </row>
    <row r="90" spans="1:11" s="920" customFormat="1">
      <c r="A90" s="844"/>
      <c r="B90" s="851"/>
      <c r="C90" s="852"/>
      <c r="D90" s="904"/>
      <c r="E90" s="906"/>
      <c r="F90" s="2519"/>
      <c r="G90" s="841"/>
      <c r="H90" s="918"/>
      <c r="I90" s="918"/>
      <c r="J90" s="918"/>
      <c r="K90" s="922"/>
    </row>
    <row r="91" spans="1:11" s="920" customFormat="1" ht="63.75">
      <c r="A91" s="761" t="s">
        <v>4406</v>
      </c>
      <c r="B91" s="851" t="s">
        <v>3827</v>
      </c>
      <c r="C91" s="852"/>
      <c r="D91" s="904" t="s">
        <v>369</v>
      </c>
      <c r="E91" s="906">
        <v>1</v>
      </c>
      <c r="F91" s="2516"/>
      <c r="G91" s="841">
        <f>E91*F91</f>
        <v>0</v>
      </c>
      <c r="H91" s="918"/>
      <c r="I91" s="918"/>
      <c r="J91" s="918"/>
      <c r="K91" s="922"/>
    </row>
    <row r="92" spans="1:11" s="920" customFormat="1">
      <c r="A92" s="844"/>
      <c r="B92" s="851"/>
      <c r="C92" s="852"/>
      <c r="D92" s="904"/>
      <c r="E92" s="906"/>
      <c r="F92" s="2519"/>
      <c r="G92" s="841"/>
      <c r="H92" s="918"/>
      <c r="I92" s="918"/>
      <c r="J92" s="918"/>
      <c r="K92" s="922"/>
    </row>
    <row r="93" spans="1:11" s="920" customFormat="1" ht="25.5">
      <c r="A93" s="927" t="s">
        <v>4407</v>
      </c>
      <c r="B93" s="851" t="s">
        <v>3829</v>
      </c>
      <c r="C93" s="852"/>
      <c r="D93" s="904" t="s">
        <v>369</v>
      </c>
      <c r="E93" s="906">
        <v>1</v>
      </c>
      <c r="F93" s="2516"/>
      <c r="G93" s="841">
        <f>E93*F93</f>
        <v>0</v>
      </c>
      <c r="H93" s="918"/>
      <c r="I93" s="918"/>
      <c r="J93" s="918"/>
      <c r="K93" s="922"/>
    </row>
    <row r="94" spans="1:11" s="920" customFormat="1">
      <c r="A94" s="844"/>
      <c r="B94" s="851"/>
      <c r="C94" s="852"/>
      <c r="D94" s="904"/>
      <c r="E94" s="906"/>
      <c r="F94" s="2519"/>
      <c r="G94" s="841"/>
      <c r="H94" s="918"/>
      <c r="I94" s="918"/>
      <c r="J94" s="918"/>
      <c r="K94" s="922"/>
    </row>
    <row r="95" spans="1:11" s="920" customFormat="1">
      <c r="A95" s="844"/>
      <c r="B95" s="928" t="s">
        <v>3830</v>
      </c>
      <c r="C95" s="852"/>
      <c r="D95" s="904"/>
      <c r="E95" s="906"/>
      <c r="F95" s="2519"/>
      <c r="G95" s="841"/>
      <c r="H95" s="918"/>
      <c r="I95" s="918"/>
      <c r="J95" s="918"/>
      <c r="K95" s="922"/>
    </row>
    <row r="96" spans="1:11" s="920" customFormat="1" ht="51">
      <c r="A96" s="927" t="s">
        <v>4408</v>
      </c>
      <c r="B96" s="851" t="s">
        <v>3832</v>
      </c>
      <c r="C96" s="852"/>
      <c r="D96" s="904" t="s">
        <v>369</v>
      </c>
      <c r="E96" s="906">
        <v>1</v>
      </c>
      <c r="F96" s="2516"/>
      <c r="G96" s="841">
        <f>E96*F96</f>
        <v>0</v>
      </c>
      <c r="H96" s="918"/>
      <c r="I96" s="918"/>
      <c r="J96" s="918"/>
      <c r="K96" s="922"/>
    </row>
    <row r="97" spans="1:11" s="920" customFormat="1">
      <c r="A97" s="844"/>
      <c r="B97" s="851" t="s">
        <v>3833</v>
      </c>
      <c r="C97" s="852"/>
      <c r="D97" s="904"/>
      <c r="E97" s="906"/>
      <c r="F97" s="2519"/>
      <c r="G97" s="841"/>
      <c r="H97" s="918"/>
      <c r="I97" s="918"/>
      <c r="J97" s="918"/>
      <c r="K97" s="922"/>
    </row>
    <row r="98" spans="1:11" s="920" customFormat="1">
      <c r="A98" s="844"/>
      <c r="B98" s="851" t="s">
        <v>3834</v>
      </c>
      <c r="C98" s="852"/>
      <c r="D98" s="904"/>
      <c r="E98" s="906"/>
      <c r="F98" s="2519"/>
      <c r="G98" s="841"/>
      <c r="H98" s="918"/>
      <c r="I98" s="918"/>
      <c r="J98" s="918"/>
      <c r="K98" s="922"/>
    </row>
    <row r="99" spans="1:11" s="920" customFormat="1">
      <c r="A99" s="844"/>
      <c r="B99" s="851" t="s">
        <v>3835</v>
      </c>
      <c r="C99" s="852"/>
      <c r="D99" s="904"/>
      <c r="E99" s="906"/>
      <c r="F99" s="2519"/>
      <c r="G99" s="841"/>
      <c r="H99" s="918"/>
      <c r="I99" s="918"/>
      <c r="J99" s="918"/>
      <c r="K99" s="922"/>
    </row>
    <row r="100" spans="1:11" s="920" customFormat="1">
      <c r="A100" s="844"/>
      <c r="B100" s="852" t="s">
        <v>3836</v>
      </c>
      <c r="C100" s="852"/>
      <c r="D100" s="904"/>
      <c r="E100" s="906"/>
      <c r="F100" s="2519"/>
      <c r="G100" s="841"/>
      <c r="H100" s="918"/>
      <c r="I100" s="918"/>
      <c r="J100" s="918"/>
      <c r="K100" s="922"/>
    </row>
    <row r="101" spans="1:11" s="920" customFormat="1">
      <c r="A101" s="844"/>
      <c r="B101" s="852" t="s">
        <v>3837</v>
      </c>
      <c r="C101" s="852"/>
      <c r="D101" s="904"/>
      <c r="E101" s="906"/>
      <c r="F101" s="2519"/>
      <c r="G101" s="841"/>
      <c r="H101" s="918"/>
      <c r="I101" s="918"/>
      <c r="J101" s="918"/>
      <c r="K101" s="922"/>
    </row>
    <row r="102" spans="1:11" s="920" customFormat="1">
      <c r="A102" s="844"/>
      <c r="B102" s="852" t="s">
        <v>3838</v>
      </c>
      <c r="C102" s="852"/>
      <c r="D102" s="904"/>
      <c r="E102" s="906"/>
      <c r="F102" s="2519"/>
      <c r="G102" s="841"/>
      <c r="H102" s="918"/>
      <c r="I102" s="918"/>
      <c r="J102" s="918"/>
      <c r="K102" s="922"/>
    </row>
    <row r="103" spans="1:11" s="920" customFormat="1">
      <c r="A103" s="844"/>
      <c r="B103" s="852"/>
      <c r="C103" s="852"/>
      <c r="D103" s="904"/>
      <c r="E103" s="906"/>
      <c r="F103" s="2519"/>
      <c r="G103" s="841"/>
      <c r="H103" s="918"/>
      <c r="I103" s="918"/>
      <c r="J103" s="918"/>
      <c r="K103" s="922"/>
    </row>
    <row r="104" spans="1:11" s="920" customFormat="1" ht="76.5">
      <c r="A104" s="927" t="s">
        <v>4409</v>
      </c>
      <c r="B104" s="851" t="s">
        <v>3840</v>
      </c>
      <c r="C104" s="852"/>
      <c r="D104" s="904" t="s">
        <v>369</v>
      </c>
      <c r="E104" s="906">
        <v>2</v>
      </c>
      <c r="F104" s="2516"/>
      <c r="G104" s="841">
        <f>E104*F104</f>
        <v>0</v>
      </c>
      <c r="H104" s="918"/>
      <c r="I104" s="918"/>
      <c r="J104" s="918"/>
      <c r="K104" s="922"/>
    </row>
    <row r="105" spans="1:11" s="920" customFormat="1">
      <c r="A105" s="844"/>
      <c r="B105" s="852" t="s">
        <v>3841</v>
      </c>
      <c r="C105" s="852"/>
      <c r="D105" s="849"/>
      <c r="E105" s="860"/>
      <c r="F105" s="2518"/>
      <c r="G105" s="836"/>
      <c r="H105" s="918"/>
      <c r="I105" s="918"/>
      <c r="J105" s="918"/>
      <c r="K105" s="922"/>
    </row>
    <row r="106" spans="1:11" s="920" customFormat="1">
      <c r="A106" s="844"/>
      <c r="B106" s="852" t="s">
        <v>3842</v>
      </c>
      <c r="C106" s="852"/>
      <c r="D106" s="849"/>
      <c r="E106" s="860"/>
      <c r="F106" s="2518"/>
      <c r="G106" s="836"/>
      <c r="H106" s="918"/>
      <c r="I106" s="918"/>
      <c r="J106" s="918"/>
      <c r="K106" s="925"/>
    </row>
    <row r="107" spans="1:11" s="920" customFormat="1">
      <c r="A107" s="844"/>
      <c r="B107" s="852" t="s">
        <v>3843</v>
      </c>
      <c r="C107" s="852"/>
      <c r="D107" s="849"/>
      <c r="E107" s="860"/>
      <c r="F107" s="2518"/>
      <c r="G107" s="836"/>
      <c r="H107" s="918"/>
      <c r="I107" s="918"/>
      <c r="J107" s="918"/>
      <c r="K107" s="922"/>
    </row>
    <row r="108" spans="1:11" s="920" customFormat="1">
      <c r="A108" s="844"/>
      <c r="B108" s="852" t="s">
        <v>3844</v>
      </c>
      <c r="C108" s="852"/>
      <c r="D108" s="849"/>
      <c r="E108" s="860"/>
      <c r="F108" s="2518"/>
      <c r="G108" s="836"/>
      <c r="H108" s="918"/>
      <c r="I108" s="918"/>
      <c r="J108" s="918"/>
      <c r="K108" s="922"/>
    </row>
    <row r="109" spans="1:11" s="920" customFormat="1">
      <c r="A109" s="844"/>
      <c r="B109" s="852" t="s">
        <v>3845</v>
      </c>
      <c r="C109" s="852"/>
      <c r="D109" s="849"/>
      <c r="E109" s="860"/>
      <c r="F109" s="2518"/>
      <c r="G109" s="836"/>
      <c r="H109" s="918"/>
      <c r="I109" s="918"/>
      <c r="J109" s="918"/>
      <c r="K109" s="922"/>
    </row>
    <row r="110" spans="1:11" s="920" customFormat="1" ht="38.25">
      <c r="A110" s="844"/>
      <c r="B110" s="852" t="s">
        <v>3846</v>
      </c>
      <c r="C110" s="852"/>
      <c r="D110" s="849"/>
      <c r="E110" s="860"/>
      <c r="F110" s="2518"/>
      <c r="G110" s="836"/>
      <c r="H110" s="918"/>
      <c r="I110" s="918"/>
      <c r="J110" s="918"/>
      <c r="K110" s="922"/>
    </row>
    <row r="111" spans="1:11" s="920" customFormat="1">
      <c r="A111" s="844"/>
      <c r="B111" s="852"/>
      <c r="C111" s="852"/>
      <c r="D111" s="849"/>
      <c r="E111" s="860"/>
      <c r="F111" s="2518"/>
      <c r="G111" s="836"/>
      <c r="H111" s="918"/>
      <c r="I111" s="918"/>
      <c r="J111" s="918"/>
      <c r="K111" s="922"/>
    </row>
    <row r="112" spans="1:11" s="920" customFormat="1" ht="63.75">
      <c r="A112" s="927" t="s">
        <v>4410</v>
      </c>
      <c r="B112" s="851" t="s">
        <v>3848</v>
      </c>
      <c r="C112" s="852"/>
      <c r="D112" s="904" t="s">
        <v>210</v>
      </c>
      <c r="E112" s="906">
        <v>6</v>
      </c>
      <c r="F112" s="2516"/>
      <c r="G112" s="841">
        <f>E112*F112</f>
        <v>0</v>
      </c>
      <c r="H112" s="918"/>
      <c r="I112" s="918"/>
      <c r="J112" s="918"/>
      <c r="K112" s="922"/>
    </row>
    <row r="113" spans="1:11" s="920" customFormat="1">
      <c r="A113" s="844"/>
      <c r="B113" s="852" t="s">
        <v>3508</v>
      </c>
      <c r="C113" s="852"/>
      <c r="D113" s="849"/>
      <c r="E113" s="860"/>
      <c r="F113" s="2518"/>
      <c r="G113" s="836"/>
      <c r="H113" s="918"/>
      <c r="I113" s="918"/>
      <c r="J113" s="918"/>
      <c r="K113" s="922"/>
    </row>
    <row r="114" spans="1:11" s="920" customFormat="1">
      <c r="A114" s="844"/>
      <c r="B114" s="852"/>
      <c r="C114" s="852"/>
      <c r="D114" s="849"/>
      <c r="E114" s="860"/>
      <c r="F114" s="2518"/>
      <c r="G114" s="836"/>
      <c r="H114" s="918"/>
      <c r="I114" s="918"/>
      <c r="J114" s="918"/>
      <c r="K114" s="922"/>
    </row>
    <row r="115" spans="1:11" s="920" customFormat="1" ht="25.5">
      <c r="A115" s="927" t="s">
        <v>4411</v>
      </c>
      <c r="B115" s="851" t="s">
        <v>3850</v>
      </c>
      <c r="C115" s="852"/>
      <c r="D115" s="904" t="s">
        <v>210</v>
      </c>
      <c r="E115" s="906">
        <v>2</v>
      </c>
      <c r="F115" s="2516"/>
      <c r="G115" s="841">
        <f>E115*F115</f>
        <v>0</v>
      </c>
      <c r="H115" s="918"/>
      <c r="I115" s="918"/>
      <c r="J115" s="918"/>
      <c r="K115" s="922"/>
    </row>
    <row r="116" spans="1:11" s="920" customFormat="1">
      <c r="A116" s="844"/>
      <c r="B116" s="852" t="s">
        <v>3508</v>
      </c>
      <c r="C116" s="852"/>
      <c r="D116" s="849"/>
      <c r="E116" s="860"/>
      <c r="F116" s="2518"/>
      <c r="G116" s="836"/>
      <c r="H116" s="918"/>
      <c r="I116" s="918"/>
      <c r="J116" s="918"/>
      <c r="K116" s="922"/>
    </row>
    <row r="117" spans="1:11" s="920" customFormat="1">
      <c r="A117" s="844"/>
      <c r="B117" s="852"/>
      <c r="C117" s="852"/>
      <c r="D117" s="849"/>
      <c r="E117" s="860"/>
      <c r="F117" s="2518"/>
      <c r="G117" s="836"/>
      <c r="H117" s="918"/>
      <c r="I117" s="918"/>
      <c r="J117" s="918"/>
      <c r="K117" s="922"/>
    </row>
    <row r="118" spans="1:11" s="920" customFormat="1" ht="25.5">
      <c r="A118" s="927" t="s">
        <v>4412</v>
      </c>
      <c r="B118" s="852" t="s">
        <v>3852</v>
      </c>
      <c r="C118" s="852"/>
      <c r="D118" s="904" t="s">
        <v>210</v>
      </c>
      <c r="E118" s="906">
        <v>2</v>
      </c>
      <c r="F118" s="2516"/>
      <c r="G118" s="841">
        <f>E118*F118</f>
        <v>0</v>
      </c>
      <c r="H118" s="918"/>
      <c r="I118" s="918"/>
      <c r="J118" s="918"/>
      <c r="K118" s="922"/>
    </row>
    <row r="119" spans="1:11" s="920" customFormat="1">
      <c r="A119" s="844"/>
      <c r="B119" s="852" t="s">
        <v>3508</v>
      </c>
      <c r="C119" s="852"/>
      <c r="D119" s="849"/>
      <c r="E119" s="860"/>
      <c r="F119" s="2518"/>
      <c r="G119" s="836"/>
      <c r="H119" s="918"/>
      <c r="I119" s="918"/>
      <c r="J119" s="918"/>
      <c r="K119" s="922"/>
    </row>
    <row r="120" spans="1:11" s="920" customFormat="1">
      <c r="A120" s="844"/>
      <c r="B120" s="852"/>
      <c r="C120" s="852"/>
      <c r="D120" s="849"/>
      <c r="E120" s="860"/>
      <c r="F120" s="2518"/>
      <c r="G120" s="836"/>
      <c r="H120" s="918"/>
      <c r="I120" s="918"/>
      <c r="J120" s="918"/>
      <c r="K120" s="922"/>
    </row>
    <row r="121" spans="1:11" s="920" customFormat="1" ht="25.5">
      <c r="A121" s="927" t="s">
        <v>4413</v>
      </c>
      <c r="B121" s="852" t="s">
        <v>3854</v>
      </c>
      <c r="C121" s="852"/>
      <c r="D121" s="849" t="s">
        <v>210</v>
      </c>
      <c r="E121" s="860">
        <v>5</v>
      </c>
      <c r="F121" s="2520"/>
      <c r="G121" s="836">
        <f>E121*F121</f>
        <v>0</v>
      </c>
      <c r="H121" s="918"/>
      <c r="I121" s="918"/>
      <c r="J121" s="918"/>
    </row>
    <row r="122" spans="1:11" s="920" customFormat="1">
      <c r="A122" s="844"/>
      <c r="B122" s="852"/>
      <c r="C122" s="852"/>
      <c r="D122" s="849"/>
      <c r="E122" s="860"/>
      <c r="F122" s="2518"/>
      <c r="G122" s="836"/>
      <c r="H122" s="918"/>
      <c r="I122" s="918"/>
      <c r="J122" s="918"/>
      <c r="K122" s="922"/>
    </row>
    <row r="123" spans="1:11" s="920" customFormat="1" ht="25.5">
      <c r="A123" s="927" t="s">
        <v>4414</v>
      </c>
      <c r="B123" s="851" t="s">
        <v>3856</v>
      </c>
      <c r="C123" s="852"/>
      <c r="D123" s="849" t="s">
        <v>210</v>
      </c>
      <c r="E123" s="860">
        <v>2</v>
      </c>
      <c r="F123" s="2520"/>
      <c r="G123" s="836">
        <f>E123*F123</f>
        <v>0</v>
      </c>
      <c r="H123" s="918"/>
      <c r="I123" s="918"/>
      <c r="J123" s="918"/>
      <c r="K123" s="922"/>
    </row>
    <row r="124" spans="1:11" s="920" customFormat="1">
      <c r="A124" s="844"/>
      <c r="B124" s="852" t="s">
        <v>3508</v>
      </c>
      <c r="C124" s="852"/>
      <c r="D124" s="849"/>
      <c r="E124" s="860"/>
      <c r="F124" s="2518"/>
      <c r="G124" s="836"/>
      <c r="H124" s="918"/>
      <c r="I124" s="918"/>
      <c r="J124" s="918"/>
      <c r="K124" s="922"/>
    </row>
    <row r="125" spans="1:11" s="920" customFormat="1">
      <c r="A125" s="844"/>
      <c r="B125" s="852"/>
      <c r="C125" s="852"/>
      <c r="D125" s="849"/>
      <c r="E125" s="860"/>
      <c r="F125" s="2518"/>
      <c r="G125" s="836"/>
      <c r="H125" s="918"/>
      <c r="I125" s="918"/>
      <c r="J125" s="918"/>
      <c r="K125" s="922"/>
    </row>
    <row r="126" spans="1:11" s="920" customFormat="1" ht="38.25">
      <c r="A126" s="79" t="s">
        <v>4415</v>
      </c>
      <c r="B126" s="852" t="s">
        <v>3858</v>
      </c>
      <c r="C126" s="852"/>
      <c r="D126" s="849"/>
      <c r="E126" s="860"/>
      <c r="F126" s="2518"/>
      <c r="G126" s="836"/>
      <c r="H126" s="918"/>
      <c r="I126" s="918"/>
      <c r="J126" s="918"/>
      <c r="K126" s="922"/>
    </row>
    <row r="127" spans="1:11" s="920" customFormat="1">
      <c r="A127" s="245" t="s">
        <v>4416</v>
      </c>
      <c r="B127" s="852" t="s">
        <v>3510</v>
      </c>
      <c r="C127" s="852"/>
      <c r="D127" s="849" t="s">
        <v>3514</v>
      </c>
      <c r="E127" s="860">
        <v>10</v>
      </c>
      <c r="F127" s="2520"/>
      <c r="G127" s="836">
        <f t="shared" ref="G127:G152" si="0">E127*F127</f>
        <v>0</v>
      </c>
      <c r="H127" s="918"/>
      <c r="I127" s="918"/>
      <c r="J127" s="918"/>
      <c r="K127" s="922"/>
    </row>
    <row r="128" spans="1:11" s="920" customFormat="1">
      <c r="A128" s="245" t="s">
        <v>4417</v>
      </c>
      <c r="B128" s="852" t="s">
        <v>3508</v>
      </c>
      <c r="C128" s="852"/>
      <c r="D128" s="849" t="s">
        <v>3514</v>
      </c>
      <c r="E128" s="860">
        <v>16</v>
      </c>
      <c r="F128" s="2520"/>
      <c r="G128" s="836">
        <f t="shared" si="0"/>
        <v>0</v>
      </c>
      <c r="H128" s="918"/>
      <c r="I128" s="918"/>
      <c r="J128" s="918"/>
      <c r="K128" s="922"/>
    </row>
    <row r="129" spans="1:11" s="920" customFormat="1">
      <c r="A129" s="245" t="s">
        <v>4418</v>
      </c>
      <c r="B129" s="852" t="s">
        <v>3504</v>
      </c>
      <c r="C129" s="852"/>
      <c r="D129" s="849" t="s">
        <v>3514</v>
      </c>
      <c r="E129" s="860">
        <v>10</v>
      </c>
      <c r="F129" s="2520"/>
      <c r="G129" s="836">
        <f t="shared" si="0"/>
        <v>0</v>
      </c>
      <c r="H129" s="918"/>
      <c r="I129" s="918"/>
      <c r="J129" s="918"/>
      <c r="K129" s="922"/>
    </row>
    <row r="130" spans="1:11" s="920" customFormat="1">
      <c r="A130" s="245" t="s">
        <v>4419</v>
      </c>
      <c r="B130" s="852" t="s">
        <v>3502</v>
      </c>
      <c r="C130" s="852"/>
      <c r="D130" s="849" t="s">
        <v>3514</v>
      </c>
      <c r="E130" s="860">
        <v>2</v>
      </c>
      <c r="F130" s="2520"/>
      <c r="G130" s="836">
        <f t="shared" si="0"/>
        <v>0</v>
      </c>
      <c r="H130" s="918"/>
      <c r="I130" s="918"/>
      <c r="J130" s="918"/>
      <c r="K130" s="922"/>
    </row>
    <row r="131" spans="1:11" s="920" customFormat="1">
      <c r="A131" s="844"/>
      <c r="B131" s="852"/>
      <c r="C131" s="852"/>
      <c r="D131" s="849"/>
      <c r="E131" s="860"/>
      <c r="F131" s="2518"/>
      <c r="G131" s="836"/>
      <c r="H131" s="918"/>
      <c r="I131" s="918"/>
      <c r="J131" s="918"/>
      <c r="K131" s="922"/>
    </row>
    <row r="132" spans="1:11" s="795" customFormat="1" ht="63.75">
      <c r="A132" s="79" t="s">
        <v>4420</v>
      </c>
      <c r="B132" s="851" t="s">
        <v>3864</v>
      </c>
      <c r="C132" s="852"/>
      <c r="D132" s="849"/>
      <c r="E132" s="860"/>
      <c r="F132" s="2518"/>
      <c r="G132" s="836"/>
      <c r="H132" s="918"/>
      <c r="I132" s="918"/>
      <c r="J132" s="918"/>
    </row>
    <row r="133" spans="1:11" s="920" customFormat="1">
      <c r="A133" s="245" t="s">
        <v>4421</v>
      </c>
      <c r="B133" s="852" t="s">
        <v>3510</v>
      </c>
      <c r="C133" s="852"/>
      <c r="D133" s="849" t="s">
        <v>3514</v>
      </c>
      <c r="E133" s="860">
        <v>10</v>
      </c>
      <c r="F133" s="2520"/>
      <c r="G133" s="836">
        <f t="shared" si="0"/>
        <v>0</v>
      </c>
      <c r="H133" s="918"/>
      <c r="I133" s="918"/>
      <c r="J133" s="918"/>
      <c r="K133" s="922"/>
    </row>
    <row r="134" spans="1:11" s="920" customFormat="1">
      <c r="A134" s="245" t="s">
        <v>4422</v>
      </c>
      <c r="B134" s="852" t="s">
        <v>3508</v>
      </c>
      <c r="C134" s="852"/>
      <c r="D134" s="849" t="s">
        <v>3514</v>
      </c>
      <c r="E134" s="860">
        <v>16</v>
      </c>
      <c r="F134" s="2520"/>
      <c r="G134" s="836">
        <f t="shared" si="0"/>
        <v>0</v>
      </c>
      <c r="H134" s="918"/>
      <c r="I134" s="918"/>
      <c r="J134" s="918"/>
      <c r="K134" s="922"/>
    </row>
    <row r="135" spans="1:11" s="920" customFormat="1">
      <c r="A135" s="245" t="s">
        <v>4423</v>
      </c>
      <c r="B135" s="852" t="s">
        <v>3504</v>
      </c>
      <c r="C135" s="852"/>
      <c r="D135" s="849" t="s">
        <v>3514</v>
      </c>
      <c r="E135" s="860">
        <v>10</v>
      </c>
      <c r="F135" s="2520"/>
      <c r="G135" s="836">
        <f t="shared" si="0"/>
        <v>0</v>
      </c>
      <c r="H135" s="918"/>
      <c r="I135" s="918"/>
      <c r="J135" s="918"/>
      <c r="K135" s="922"/>
    </row>
    <row r="136" spans="1:11" s="920" customFormat="1">
      <c r="A136" s="245" t="s">
        <v>4424</v>
      </c>
      <c r="B136" s="852" t="s">
        <v>3502</v>
      </c>
      <c r="C136" s="852"/>
      <c r="D136" s="849" t="s">
        <v>3514</v>
      </c>
      <c r="E136" s="860">
        <v>2</v>
      </c>
      <c r="F136" s="2520"/>
      <c r="G136" s="836">
        <f t="shared" si="0"/>
        <v>0</v>
      </c>
      <c r="H136" s="918"/>
      <c r="I136" s="918"/>
      <c r="J136" s="918"/>
      <c r="K136" s="922"/>
    </row>
    <row r="137" spans="1:11" s="920" customFormat="1">
      <c r="A137" s="844"/>
      <c r="B137" s="852"/>
      <c r="C137" s="852"/>
      <c r="D137" s="849"/>
      <c r="E137" s="860"/>
      <c r="F137" s="2518"/>
      <c r="G137" s="836"/>
      <c r="H137" s="918"/>
      <c r="I137" s="918"/>
      <c r="J137" s="918"/>
      <c r="K137" s="922"/>
    </row>
    <row r="138" spans="1:11" s="920" customFormat="1" ht="76.5">
      <c r="A138" s="245" t="s">
        <v>4425</v>
      </c>
      <c r="B138" s="851" t="s">
        <v>3870</v>
      </c>
      <c r="C138" s="852"/>
      <c r="D138" s="904" t="s">
        <v>369</v>
      </c>
      <c r="E138" s="906">
        <v>1</v>
      </c>
      <c r="F138" s="2516"/>
      <c r="G138" s="841">
        <f t="shared" ref="G138" si="1">E138*F138</f>
        <v>0</v>
      </c>
      <c r="H138" s="918"/>
      <c r="I138" s="918"/>
      <c r="J138" s="918"/>
      <c r="K138" s="922"/>
    </row>
    <row r="139" spans="1:11" s="920" customFormat="1" ht="38.25">
      <c r="A139" s="844"/>
      <c r="B139" s="851" t="s">
        <v>3871</v>
      </c>
      <c r="C139" s="852"/>
      <c r="D139" s="849"/>
      <c r="E139" s="853"/>
      <c r="F139" s="2521"/>
      <c r="G139" s="913"/>
      <c r="H139" s="918"/>
      <c r="I139" s="918"/>
      <c r="J139" s="918"/>
      <c r="K139" s="922"/>
    </row>
    <row r="140" spans="1:11" s="920" customFormat="1">
      <c r="A140" s="844"/>
      <c r="B140" s="852"/>
      <c r="C140" s="852"/>
      <c r="D140" s="849"/>
      <c r="E140" s="853"/>
      <c r="F140" s="2521"/>
      <c r="G140" s="913"/>
      <c r="H140" s="918"/>
      <c r="I140" s="918"/>
      <c r="J140" s="918"/>
      <c r="K140" s="922"/>
    </row>
    <row r="141" spans="1:11" s="920" customFormat="1" ht="89.25">
      <c r="A141" s="245" t="s">
        <v>4426</v>
      </c>
      <c r="B141" s="851" t="s">
        <v>3873</v>
      </c>
      <c r="C141" s="852"/>
      <c r="D141" s="904" t="s">
        <v>210</v>
      </c>
      <c r="E141" s="906">
        <v>1</v>
      </c>
      <c r="F141" s="2516"/>
      <c r="G141" s="841">
        <f t="shared" si="0"/>
        <v>0</v>
      </c>
      <c r="H141" s="918"/>
      <c r="I141" s="918"/>
      <c r="J141" s="918"/>
      <c r="K141" s="922"/>
    </row>
    <row r="142" spans="1:11" s="920" customFormat="1">
      <c r="A142" s="844"/>
      <c r="B142" s="851"/>
      <c r="C142" s="852"/>
      <c r="D142" s="904"/>
      <c r="E142" s="906"/>
      <c r="F142" s="2519"/>
      <c r="G142" s="841"/>
      <c r="H142" s="918"/>
      <c r="I142" s="918"/>
      <c r="J142" s="918"/>
      <c r="K142" s="922"/>
    </row>
    <row r="143" spans="1:11" s="920" customFormat="1" ht="38.25">
      <c r="A143" s="245" t="s">
        <v>4427</v>
      </c>
      <c r="B143" s="851" t="s">
        <v>3875</v>
      </c>
      <c r="C143" s="852"/>
      <c r="D143" s="929" t="s">
        <v>977</v>
      </c>
      <c r="E143" s="906"/>
      <c r="F143" s="2519"/>
      <c r="G143" s="841"/>
      <c r="H143" s="918"/>
      <c r="I143" s="918"/>
      <c r="J143" s="918"/>
      <c r="K143" s="922"/>
    </row>
    <row r="144" spans="1:11" s="920" customFormat="1" ht="25.5">
      <c r="A144" s="844"/>
      <c r="B144" s="851" t="s">
        <v>3876</v>
      </c>
      <c r="C144" s="852"/>
      <c r="D144" s="929" t="s">
        <v>977</v>
      </c>
      <c r="E144" s="906"/>
      <c r="F144" s="2519"/>
      <c r="G144" s="841"/>
      <c r="H144" s="918"/>
      <c r="I144" s="918"/>
      <c r="J144" s="918"/>
      <c r="K144" s="922"/>
    </row>
    <row r="145" spans="1:11" s="920" customFormat="1" ht="25.5">
      <c r="A145" s="844"/>
      <c r="B145" s="851" t="s">
        <v>3877</v>
      </c>
      <c r="C145" s="852"/>
      <c r="D145" s="929" t="s">
        <v>977</v>
      </c>
      <c r="E145" s="906"/>
      <c r="F145" s="2519"/>
      <c r="G145" s="841"/>
      <c r="H145" s="918"/>
      <c r="I145" s="918"/>
      <c r="J145" s="918"/>
      <c r="K145" s="922"/>
    </row>
    <row r="146" spans="1:11" s="920" customFormat="1">
      <c r="A146" s="844"/>
      <c r="B146" s="851" t="s">
        <v>3878</v>
      </c>
      <c r="C146" s="852"/>
      <c r="D146" s="929" t="s">
        <v>977</v>
      </c>
      <c r="E146" s="906"/>
      <c r="F146" s="2519"/>
      <c r="G146" s="841"/>
      <c r="H146" s="918"/>
      <c r="I146" s="918"/>
      <c r="J146" s="918"/>
      <c r="K146" s="922"/>
    </row>
    <row r="147" spans="1:11" s="920" customFormat="1">
      <c r="A147" s="844"/>
      <c r="B147" s="851"/>
      <c r="C147" s="852"/>
      <c r="D147" s="904"/>
      <c r="E147" s="906"/>
      <c r="F147" s="2519"/>
      <c r="G147" s="841"/>
      <c r="H147" s="918"/>
      <c r="I147" s="918"/>
      <c r="J147" s="918"/>
      <c r="K147" s="922"/>
    </row>
    <row r="148" spans="1:11" s="920" customFormat="1" ht="38.25">
      <c r="A148" s="245" t="s">
        <v>4428</v>
      </c>
      <c r="B148" s="851" t="s">
        <v>3880</v>
      </c>
      <c r="C148" s="852"/>
      <c r="D148" s="904" t="s">
        <v>369</v>
      </c>
      <c r="E148" s="906">
        <v>1</v>
      </c>
      <c r="F148" s="2516"/>
      <c r="G148" s="841">
        <f t="shared" si="0"/>
        <v>0</v>
      </c>
      <c r="H148" s="918"/>
      <c r="I148" s="918"/>
      <c r="J148" s="918"/>
      <c r="K148" s="922"/>
    </row>
    <row r="149" spans="1:11" s="920" customFormat="1">
      <c r="A149" s="844"/>
      <c r="B149" s="851"/>
      <c r="C149" s="852"/>
      <c r="D149" s="904"/>
      <c r="E149" s="906"/>
      <c r="F149" s="2519"/>
      <c r="G149" s="841"/>
      <c r="H149" s="918"/>
      <c r="I149" s="918"/>
      <c r="J149" s="918"/>
      <c r="K149" s="922"/>
    </row>
    <row r="150" spans="1:11" s="920" customFormat="1" ht="89.25">
      <c r="A150" s="245" t="s">
        <v>4429</v>
      </c>
      <c r="B150" s="851" t="s">
        <v>3882</v>
      </c>
      <c r="C150" s="852"/>
      <c r="D150" s="904" t="s">
        <v>369</v>
      </c>
      <c r="E150" s="906">
        <v>1</v>
      </c>
      <c r="F150" s="2516"/>
      <c r="G150" s="841">
        <f t="shared" si="0"/>
        <v>0</v>
      </c>
      <c r="H150" s="918"/>
      <c r="I150" s="918"/>
      <c r="J150" s="918"/>
      <c r="K150" s="922"/>
    </row>
    <row r="151" spans="1:11" s="920" customFormat="1">
      <c r="A151" s="844"/>
      <c r="B151" s="851"/>
      <c r="C151" s="852"/>
      <c r="D151" s="904"/>
      <c r="E151" s="906"/>
      <c r="F151" s="2519"/>
      <c r="G151" s="841"/>
      <c r="H151" s="918"/>
      <c r="I151" s="918"/>
      <c r="J151" s="918"/>
      <c r="K151" s="922"/>
    </row>
    <row r="152" spans="1:11" s="920" customFormat="1" ht="51">
      <c r="A152" s="245" t="s">
        <v>4430</v>
      </c>
      <c r="B152" s="851" t="s">
        <v>3884</v>
      </c>
      <c r="C152" s="852"/>
      <c r="D152" s="904" t="s">
        <v>369</v>
      </c>
      <c r="E152" s="906">
        <v>1</v>
      </c>
      <c r="F152" s="2516"/>
      <c r="G152" s="841">
        <f t="shared" si="0"/>
        <v>0</v>
      </c>
      <c r="H152" s="918"/>
      <c r="I152" s="918"/>
      <c r="J152" s="918"/>
      <c r="K152" s="922"/>
    </row>
    <row r="153" spans="1:11" s="920" customFormat="1">
      <c r="A153" s="844"/>
      <c r="B153" s="852"/>
      <c r="C153" s="852"/>
      <c r="D153" s="849"/>
      <c r="E153" s="860"/>
      <c r="F153" s="2518"/>
      <c r="G153" s="836"/>
      <c r="H153" s="918"/>
      <c r="I153" s="918"/>
      <c r="J153" s="918"/>
      <c r="K153" s="922"/>
    </row>
    <row r="154" spans="1:11" s="919" customFormat="1">
      <c r="A154" s="844"/>
      <c r="B154" s="852"/>
      <c r="C154" s="852"/>
      <c r="D154" s="849"/>
      <c r="E154" s="860"/>
      <c r="F154" s="2518"/>
      <c r="G154" s="836"/>
      <c r="H154" s="918"/>
      <c r="I154" s="918"/>
      <c r="J154" s="918"/>
    </row>
    <row r="155" spans="1:11" s="919" customFormat="1">
      <c r="A155" s="844"/>
      <c r="B155" s="930" t="s">
        <v>3885</v>
      </c>
      <c r="C155" s="852"/>
      <c r="D155" s="849"/>
      <c r="E155" s="860"/>
      <c r="F155" s="2518"/>
      <c r="G155" s="836"/>
      <c r="H155" s="918"/>
      <c r="I155" s="918"/>
      <c r="J155" s="918"/>
    </row>
    <row r="156" spans="1:11" s="919" customFormat="1">
      <c r="A156" s="245" t="s">
        <v>4431</v>
      </c>
      <c r="B156" s="852" t="s">
        <v>3887</v>
      </c>
      <c r="C156" s="852"/>
      <c r="D156" s="849" t="s">
        <v>369</v>
      </c>
      <c r="E156" s="860">
        <v>1</v>
      </c>
      <c r="F156" s="2520"/>
      <c r="G156" s="836">
        <f>E156*F156</f>
        <v>0</v>
      </c>
      <c r="H156" s="918"/>
      <c r="I156" s="918"/>
      <c r="J156" s="918"/>
    </row>
    <row r="157" spans="1:11" s="919" customFormat="1">
      <c r="A157" s="844"/>
      <c r="B157" s="852" t="s">
        <v>3759</v>
      </c>
      <c r="C157" s="852"/>
      <c r="D157" s="849"/>
      <c r="E157" s="860"/>
      <c r="F157" s="2518"/>
      <c r="G157" s="836"/>
      <c r="H157" s="918"/>
      <c r="I157" s="918"/>
      <c r="J157" s="918"/>
    </row>
    <row r="158" spans="1:11" s="919" customFormat="1">
      <c r="A158" s="844"/>
      <c r="B158" s="852" t="s">
        <v>3888</v>
      </c>
      <c r="C158" s="852"/>
      <c r="D158" s="849"/>
      <c r="E158" s="860"/>
      <c r="F158" s="2518"/>
      <c r="G158" s="836"/>
      <c r="H158" s="918"/>
      <c r="I158" s="918"/>
      <c r="J158" s="918"/>
    </row>
    <row r="159" spans="1:11" s="919" customFormat="1">
      <c r="A159" s="844"/>
      <c r="B159" s="852" t="s">
        <v>3761</v>
      </c>
      <c r="C159" s="852"/>
      <c r="D159" s="849"/>
      <c r="E159" s="860"/>
      <c r="F159" s="2518"/>
      <c r="G159" s="836"/>
      <c r="H159" s="918"/>
      <c r="I159" s="918"/>
      <c r="J159" s="918"/>
    </row>
    <row r="160" spans="1:11" s="919" customFormat="1" ht="15.75">
      <c r="A160" s="844"/>
      <c r="B160" s="852" t="s">
        <v>3889</v>
      </c>
      <c r="C160" s="852"/>
      <c r="D160" s="849"/>
      <c r="E160" s="860"/>
      <c r="F160" s="2518"/>
      <c r="G160" s="836"/>
      <c r="H160" s="918"/>
      <c r="I160" s="918"/>
      <c r="J160" s="918"/>
    </row>
    <row r="161" spans="1:10" s="919" customFormat="1">
      <c r="A161" s="844"/>
      <c r="B161" s="852" t="s">
        <v>3763</v>
      </c>
      <c r="C161" s="852"/>
      <c r="D161" s="849"/>
      <c r="E161" s="860"/>
      <c r="F161" s="2518"/>
      <c r="G161" s="836"/>
      <c r="H161" s="918"/>
      <c r="I161" s="918"/>
      <c r="J161" s="918"/>
    </row>
    <row r="162" spans="1:10" s="919" customFormat="1" ht="15.75">
      <c r="A162" s="844"/>
      <c r="B162" s="852" t="s">
        <v>3890</v>
      </c>
      <c r="C162" s="852"/>
      <c r="D162" s="849"/>
      <c r="E162" s="860"/>
      <c r="F162" s="2518"/>
      <c r="G162" s="836"/>
      <c r="H162" s="918"/>
      <c r="I162" s="918"/>
      <c r="J162" s="918"/>
    </row>
    <row r="163" spans="1:10" s="919" customFormat="1">
      <c r="A163" s="844"/>
      <c r="B163" s="852" t="s">
        <v>3765</v>
      </c>
      <c r="C163" s="852"/>
      <c r="D163" s="849"/>
      <c r="E163" s="860"/>
      <c r="F163" s="2518"/>
      <c r="G163" s="836"/>
      <c r="H163" s="918"/>
      <c r="I163" s="918"/>
      <c r="J163" s="918"/>
    </row>
    <row r="164" spans="1:10" s="919" customFormat="1">
      <c r="A164" s="844"/>
      <c r="B164" s="852"/>
      <c r="C164" s="852"/>
      <c r="D164" s="849"/>
      <c r="E164" s="860"/>
      <c r="F164" s="2518"/>
      <c r="G164" s="836"/>
      <c r="H164" s="918"/>
      <c r="I164" s="918"/>
      <c r="J164" s="918"/>
    </row>
    <row r="165" spans="1:10" s="919" customFormat="1">
      <c r="A165" s="844"/>
      <c r="B165" s="930" t="s">
        <v>3891</v>
      </c>
      <c r="C165" s="852"/>
      <c r="D165" s="849"/>
      <c r="E165" s="860"/>
      <c r="F165" s="2518"/>
      <c r="G165" s="836"/>
      <c r="H165" s="918"/>
      <c r="I165" s="918"/>
      <c r="J165" s="918"/>
    </row>
    <row r="166" spans="1:10" s="919" customFormat="1" ht="25.5">
      <c r="A166" s="844"/>
      <c r="B166" s="852" t="s">
        <v>3892</v>
      </c>
      <c r="C166" s="852"/>
      <c r="D166" s="849"/>
      <c r="E166" s="860"/>
      <c r="F166" s="2518"/>
      <c r="G166" s="836"/>
      <c r="H166" s="918"/>
      <c r="I166" s="918"/>
      <c r="J166" s="918"/>
    </row>
    <row r="167" spans="1:10" s="919" customFormat="1" ht="41.25">
      <c r="A167" s="844"/>
      <c r="B167" s="852" t="s">
        <v>3893</v>
      </c>
      <c r="C167" s="852"/>
      <c r="D167" s="849"/>
      <c r="E167" s="860"/>
      <c r="F167" s="2518"/>
      <c r="G167" s="836"/>
      <c r="H167" s="918"/>
      <c r="I167" s="918"/>
      <c r="J167" s="918"/>
    </row>
    <row r="168" spans="1:10" s="919" customFormat="1" ht="25.5">
      <c r="A168" s="844"/>
      <c r="B168" s="852" t="s">
        <v>3768</v>
      </c>
      <c r="C168" s="852"/>
      <c r="D168" s="849"/>
      <c r="E168" s="860"/>
      <c r="F168" s="2518"/>
      <c r="G168" s="836"/>
      <c r="H168" s="918"/>
      <c r="I168" s="918"/>
      <c r="J168" s="918"/>
    </row>
    <row r="169" spans="1:10" s="919" customFormat="1">
      <c r="A169" s="844"/>
      <c r="B169" s="852" t="s">
        <v>3769</v>
      </c>
      <c r="C169" s="852"/>
      <c r="D169" s="849"/>
      <c r="E169" s="860"/>
      <c r="F169" s="2518"/>
      <c r="G169" s="836"/>
      <c r="H169" s="918"/>
      <c r="I169" s="918"/>
      <c r="J169" s="918"/>
    </row>
    <row r="170" spans="1:10" s="919" customFormat="1">
      <c r="A170" s="844"/>
      <c r="B170" s="852" t="s">
        <v>3888</v>
      </c>
      <c r="C170" s="852"/>
      <c r="D170" s="849"/>
      <c r="E170" s="860"/>
      <c r="F170" s="2518"/>
      <c r="G170" s="836"/>
      <c r="H170" s="918"/>
      <c r="I170" s="918"/>
      <c r="J170" s="918"/>
    </row>
    <row r="171" spans="1:10" s="919" customFormat="1">
      <c r="A171" s="844"/>
      <c r="B171" s="852" t="s">
        <v>3770</v>
      </c>
      <c r="C171" s="852"/>
      <c r="D171" s="849"/>
      <c r="E171" s="860"/>
      <c r="F171" s="2518"/>
      <c r="G171" s="836"/>
      <c r="H171" s="918"/>
      <c r="I171" s="918"/>
      <c r="J171" s="918"/>
    </row>
    <row r="172" spans="1:10" s="919" customFormat="1" ht="14.25">
      <c r="A172" s="844"/>
      <c r="B172" s="852" t="s">
        <v>3894</v>
      </c>
      <c r="C172" s="852"/>
      <c r="D172" s="849"/>
      <c r="E172" s="860"/>
      <c r="F172" s="2518"/>
      <c r="G172" s="836"/>
      <c r="H172" s="918"/>
      <c r="I172" s="918"/>
      <c r="J172" s="918"/>
    </row>
    <row r="173" spans="1:10" s="919" customFormat="1">
      <c r="A173" s="844"/>
      <c r="B173" s="852" t="s">
        <v>3772</v>
      </c>
      <c r="C173" s="852"/>
      <c r="D173" s="849"/>
      <c r="E173" s="860"/>
      <c r="F173" s="2518"/>
      <c r="G173" s="836"/>
      <c r="H173" s="918"/>
      <c r="I173" s="918"/>
      <c r="J173" s="918"/>
    </row>
    <row r="174" spans="1:10" s="919" customFormat="1" ht="14.25">
      <c r="A174" s="844"/>
      <c r="B174" s="852" t="s">
        <v>3895</v>
      </c>
      <c r="C174" s="852"/>
      <c r="D174" s="849"/>
      <c r="E174" s="860"/>
      <c r="F174" s="2518"/>
      <c r="G174" s="836"/>
      <c r="H174" s="918"/>
      <c r="I174" s="918"/>
      <c r="J174" s="918"/>
    </row>
    <row r="175" spans="1:10" s="919" customFormat="1">
      <c r="A175" s="844"/>
      <c r="B175" s="852" t="s">
        <v>3774</v>
      </c>
      <c r="C175" s="852"/>
      <c r="D175" s="849"/>
      <c r="E175" s="860"/>
      <c r="F175" s="2518"/>
      <c r="G175" s="836"/>
      <c r="H175" s="918"/>
      <c r="I175" s="918"/>
      <c r="J175" s="918"/>
    </row>
    <row r="176" spans="1:10" s="919" customFormat="1">
      <c r="A176" s="844"/>
      <c r="B176" s="852" t="s">
        <v>3896</v>
      </c>
      <c r="C176" s="852"/>
      <c r="D176" s="849"/>
      <c r="E176" s="860"/>
      <c r="F176" s="2518"/>
      <c r="G176" s="836"/>
      <c r="H176" s="918"/>
      <c r="I176" s="918"/>
      <c r="J176" s="918"/>
    </row>
    <row r="177" spans="1:11" s="919" customFormat="1" ht="25.5">
      <c r="A177" s="844"/>
      <c r="B177" s="852" t="s">
        <v>3897</v>
      </c>
      <c r="C177" s="852"/>
      <c r="D177" s="849"/>
      <c r="E177" s="860"/>
      <c r="F177" s="2518"/>
      <c r="G177" s="836"/>
      <c r="H177" s="918"/>
      <c r="I177" s="918"/>
      <c r="J177" s="918"/>
    </row>
    <row r="178" spans="1:11" s="919" customFormat="1">
      <c r="A178" s="844"/>
      <c r="B178" s="852" t="s">
        <v>3777</v>
      </c>
      <c r="C178" s="852"/>
      <c r="D178" s="849"/>
      <c r="E178" s="860"/>
      <c r="F178" s="2518"/>
      <c r="G178" s="836"/>
      <c r="H178" s="918"/>
      <c r="I178" s="918"/>
      <c r="J178" s="918"/>
    </row>
    <row r="179" spans="1:11" s="919" customFormat="1">
      <c r="A179" s="844"/>
      <c r="B179" s="852" t="s">
        <v>3778</v>
      </c>
      <c r="C179" s="852"/>
      <c r="D179" s="849"/>
      <c r="E179" s="860"/>
      <c r="F179" s="2518"/>
      <c r="G179" s="836"/>
      <c r="H179" s="918"/>
      <c r="I179" s="918"/>
      <c r="J179" s="918"/>
    </row>
    <row r="180" spans="1:11" s="919" customFormat="1">
      <c r="A180" s="844"/>
      <c r="B180" s="852" t="s">
        <v>3779</v>
      </c>
      <c r="C180" s="852"/>
      <c r="D180" s="849"/>
      <c r="E180" s="860"/>
      <c r="F180" s="2518"/>
      <c r="G180" s="836"/>
      <c r="H180" s="918"/>
      <c r="I180" s="918"/>
      <c r="J180" s="918"/>
    </row>
    <row r="181" spans="1:11" s="919" customFormat="1">
      <c r="A181" s="844"/>
      <c r="B181" s="852" t="s">
        <v>3780</v>
      </c>
      <c r="C181" s="852"/>
      <c r="D181" s="849"/>
      <c r="E181" s="860"/>
      <c r="F181" s="2518"/>
      <c r="G181" s="836"/>
      <c r="H181" s="918"/>
      <c r="I181" s="918"/>
      <c r="J181" s="918"/>
    </row>
    <row r="182" spans="1:11" s="919" customFormat="1" ht="25.5">
      <c r="A182" s="844"/>
      <c r="B182" s="852" t="s">
        <v>3898</v>
      </c>
      <c r="C182" s="852"/>
      <c r="D182" s="849"/>
      <c r="E182" s="860"/>
      <c r="F182" s="2518"/>
      <c r="G182" s="836"/>
      <c r="H182" s="918"/>
      <c r="I182" s="918"/>
      <c r="J182" s="918"/>
    </row>
    <row r="183" spans="1:11" s="919" customFormat="1">
      <c r="A183" s="844"/>
      <c r="B183" s="852" t="s">
        <v>3783</v>
      </c>
      <c r="C183" s="852"/>
      <c r="D183" s="849"/>
      <c r="E183" s="860"/>
      <c r="F183" s="2518"/>
      <c r="G183" s="836"/>
      <c r="H183" s="918"/>
      <c r="I183" s="918"/>
      <c r="J183" s="918"/>
    </row>
    <row r="184" spans="1:11" s="919" customFormat="1">
      <c r="A184" s="844"/>
      <c r="B184" s="852"/>
      <c r="C184" s="852"/>
      <c r="D184" s="849"/>
      <c r="E184" s="860"/>
      <c r="F184" s="2518"/>
      <c r="G184" s="836"/>
      <c r="H184" s="918"/>
      <c r="I184" s="918"/>
      <c r="J184" s="918"/>
    </row>
    <row r="185" spans="1:11" s="919" customFormat="1">
      <c r="A185" s="844"/>
      <c r="B185" s="930" t="s">
        <v>3784</v>
      </c>
      <c r="C185" s="852"/>
      <c r="D185" s="849"/>
      <c r="E185" s="860"/>
      <c r="F185" s="2518"/>
      <c r="G185" s="836"/>
      <c r="H185" s="918"/>
      <c r="I185" s="918"/>
      <c r="J185" s="918"/>
    </row>
    <row r="186" spans="1:11" s="919" customFormat="1">
      <c r="A186" s="844"/>
      <c r="B186" s="852" t="s">
        <v>3785</v>
      </c>
      <c r="C186" s="852"/>
      <c r="D186" s="849"/>
      <c r="E186" s="860"/>
      <c r="F186" s="2518"/>
      <c r="G186" s="836"/>
      <c r="H186" s="918"/>
      <c r="I186" s="918"/>
      <c r="J186" s="918"/>
    </row>
    <row r="187" spans="1:11" s="919" customFormat="1">
      <c r="A187" s="844"/>
      <c r="B187" s="852" t="s">
        <v>3786</v>
      </c>
      <c r="C187" s="852"/>
      <c r="D187" s="849"/>
      <c r="E187" s="860"/>
      <c r="F187" s="2518"/>
      <c r="G187" s="836"/>
      <c r="H187" s="918"/>
      <c r="I187" s="918"/>
      <c r="J187" s="918"/>
    </row>
    <row r="188" spans="1:11" s="919" customFormat="1">
      <c r="A188" s="844"/>
      <c r="B188" s="852" t="s">
        <v>3787</v>
      </c>
      <c r="C188" s="852"/>
      <c r="D188" s="849"/>
      <c r="E188" s="860"/>
      <c r="F188" s="2518"/>
      <c r="G188" s="836"/>
      <c r="H188" s="918"/>
      <c r="I188" s="918"/>
      <c r="J188" s="918"/>
    </row>
    <row r="189" spans="1:11" s="920" customFormat="1">
      <c r="A189" s="844"/>
      <c r="B189" s="852" t="s">
        <v>3788</v>
      </c>
      <c r="C189" s="852"/>
      <c r="D189" s="849"/>
      <c r="E189" s="860"/>
      <c r="F189" s="2518"/>
      <c r="G189" s="836"/>
      <c r="H189" s="918"/>
      <c r="I189" s="918"/>
      <c r="J189" s="918"/>
      <c r="K189" s="922"/>
    </row>
    <row r="190" spans="1:11" s="931" customFormat="1">
      <c r="A190" s="844"/>
      <c r="B190" s="852" t="s">
        <v>3789</v>
      </c>
      <c r="C190" s="852"/>
      <c r="D190" s="849"/>
      <c r="E190" s="860"/>
      <c r="F190" s="2518"/>
      <c r="G190" s="836"/>
      <c r="H190" s="918"/>
      <c r="I190" s="918"/>
      <c r="J190" s="918"/>
    </row>
    <row r="191" spans="1:11" s="931" customFormat="1">
      <c r="A191" s="844"/>
      <c r="B191" s="852" t="s">
        <v>3790</v>
      </c>
      <c r="C191" s="852"/>
      <c r="D191" s="849"/>
      <c r="E191" s="860"/>
      <c r="F191" s="2518"/>
      <c r="G191" s="836"/>
      <c r="H191" s="918"/>
      <c r="I191" s="918"/>
      <c r="J191" s="918"/>
    </row>
    <row r="192" spans="1:11" s="931" customFormat="1">
      <c r="A192" s="844"/>
      <c r="B192" s="852" t="s">
        <v>3791</v>
      </c>
      <c r="C192" s="852"/>
      <c r="D192" s="849"/>
      <c r="E192" s="860"/>
      <c r="F192" s="2518"/>
      <c r="G192" s="836"/>
      <c r="H192" s="918"/>
      <c r="I192" s="918"/>
      <c r="J192" s="918"/>
    </row>
    <row r="193" spans="1:11" s="931" customFormat="1">
      <c r="A193" s="844"/>
      <c r="B193" s="852" t="s">
        <v>3899</v>
      </c>
      <c r="C193" s="852"/>
      <c r="D193" s="849"/>
      <c r="E193" s="860"/>
      <c r="F193" s="2518"/>
      <c r="G193" s="836"/>
      <c r="H193" s="918"/>
      <c r="I193" s="918"/>
      <c r="J193" s="918"/>
    </row>
    <row r="194" spans="1:11" s="920" customFormat="1">
      <c r="A194" s="844"/>
      <c r="B194" s="852" t="s">
        <v>3900</v>
      </c>
      <c r="C194" s="852"/>
      <c r="D194" s="849"/>
      <c r="E194" s="860"/>
      <c r="F194" s="2518"/>
      <c r="G194" s="836"/>
      <c r="H194" s="918"/>
      <c r="I194" s="918"/>
      <c r="J194" s="918"/>
      <c r="K194" s="922"/>
    </row>
    <row r="195" spans="1:11" s="919" customFormat="1" ht="25.5">
      <c r="A195" s="844"/>
      <c r="B195" s="852" t="s">
        <v>3901</v>
      </c>
      <c r="C195" s="852"/>
      <c r="D195" s="849"/>
      <c r="E195" s="860"/>
      <c r="F195" s="2518"/>
      <c r="G195" s="836"/>
      <c r="H195" s="918"/>
      <c r="I195" s="918"/>
      <c r="J195" s="918"/>
    </row>
    <row r="196" spans="1:11" s="931" customFormat="1" ht="25.5">
      <c r="A196" s="844"/>
      <c r="B196" s="852" t="s">
        <v>3902</v>
      </c>
      <c r="C196" s="852"/>
      <c r="D196" s="849"/>
      <c r="E196" s="860"/>
      <c r="F196" s="2518"/>
      <c r="G196" s="836"/>
      <c r="H196" s="918"/>
      <c r="I196" s="918"/>
      <c r="J196" s="918"/>
    </row>
    <row r="197" spans="1:11" s="931" customFormat="1" ht="25.5">
      <c r="A197" s="844"/>
      <c r="B197" s="852" t="s">
        <v>3903</v>
      </c>
      <c r="C197" s="852"/>
      <c r="D197" s="849"/>
      <c r="E197" s="860"/>
      <c r="F197" s="2518"/>
      <c r="G197" s="836"/>
      <c r="H197" s="918"/>
      <c r="I197" s="918"/>
      <c r="J197" s="918"/>
    </row>
    <row r="198" spans="1:11" s="931" customFormat="1">
      <c r="A198" s="844"/>
      <c r="B198" s="852" t="s">
        <v>3904</v>
      </c>
      <c r="C198" s="852"/>
      <c r="D198" s="849"/>
      <c r="E198" s="860"/>
      <c r="F198" s="2518"/>
      <c r="G198" s="836"/>
      <c r="H198" s="918"/>
      <c r="I198" s="918"/>
      <c r="J198" s="918"/>
    </row>
    <row r="199" spans="1:11" s="931" customFormat="1">
      <c r="A199" s="844"/>
      <c r="B199" s="852"/>
      <c r="C199" s="852"/>
      <c r="D199" s="849"/>
      <c r="E199" s="860"/>
      <c r="F199" s="2518"/>
      <c r="G199" s="836"/>
      <c r="H199" s="918"/>
      <c r="I199" s="918"/>
      <c r="J199" s="918"/>
    </row>
    <row r="200" spans="1:11" s="931" customFormat="1" ht="38.25">
      <c r="A200" s="844"/>
      <c r="B200" s="852" t="s">
        <v>3905</v>
      </c>
      <c r="C200" s="852"/>
      <c r="D200" s="849"/>
      <c r="E200" s="860"/>
      <c r="F200" s="2518"/>
      <c r="G200" s="836"/>
      <c r="H200" s="918"/>
      <c r="I200" s="918"/>
      <c r="J200" s="918"/>
    </row>
    <row r="201" spans="1:11" s="931" customFormat="1">
      <c r="A201" s="844"/>
      <c r="B201" s="852" t="s">
        <v>3906</v>
      </c>
      <c r="C201" s="852"/>
      <c r="D201" s="849"/>
      <c r="E201" s="860"/>
      <c r="F201" s="2518"/>
      <c r="G201" s="836"/>
      <c r="H201" s="918"/>
      <c r="I201" s="918"/>
      <c r="J201" s="918"/>
    </row>
    <row r="202" spans="1:11" s="919" customFormat="1">
      <c r="A202" s="844"/>
      <c r="B202" s="852" t="s">
        <v>3907</v>
      </c>
      <c r="C202" s="852"/>
      <c r="D202" s="849" t="s">
        <v>2890</v>
      </c>
      <c r="E202" s="860"/>
      <c r="F202" s="2518"/>
      <c r="G202" s="836"/>
      <c r="H202" s="918"/>
      <c r="I202" s="918"/>
      <c r="J202" s="918"/>
    </row>
    <row r="203" spans="1:11" s="919" customFormat="1">
      <c r="A203" s="844"/>
      <c r="B203" s="852" t="s">
        <v>3795</v>
      </c>
      <c r="C203" s="852"/>
      <c r="D203" s="849"/>
      <c r="E203" s="860"/>
      <c r="F203" s="2518"/>
      <c r="G203" s="836"/>
      <c r="H203" s="918"/>
      <c r="I203" s="918"/>
      <c r="J203" s="918"/>
      <c r="K203" s="846"/>
    </row>
    <row r="204" spans="1:11" s="919" customFormat="1">
      <c r="A204" s="844"/>
      <c r="B204" s="852" t="s">
        <v>3796</v>
      </c>
      <c r="C204" s="852"/>
      <c r="D204" s="849"/>
      <c r="E204" s="860"/>
      <c r="F204" s="2518"/>
      <c r="G204" s="836"/>
      <c r="H204" s="918"/>
      <c r="I204" s="918"/>
      <c r="J204" s="918"/>
      <c r="K204" s="846"/>
    </row>
    <row r="205" spans="1:11" s="919" customFormat="1" ht="25.5">
      <c r="A205" s="844"/>
      <c r="B205" s="852" t="s">
        <v>3797</v>
      </c>
      <c r="C205" s="852"/>
      <c r="D205" s="849"/>
      <c r="E205" s="860"/>
      <c r="F205" s="2518"/>
      <c r="G205" s="836"/>
      <c r="H205" s="918"/>
      <c r="I205" s="918"/>
      <c r="J205" s="918"/>
      <c r="K205" s="846"/>
    </row>
    <row r="206" spans="1:11" s="919" customFormat="1">
      <c r="A206" s="844"/>
      <c r="B206" s="852" t="s">
        <v>3798</v>
      </c>
      <c r="C206" s="852"/>
      <c r="D206" s="849"/>
      <c r="E206" s="860"/>
      <c r="F206" s="2518"/>
      <c r="G206" s="836"/>
      <c r="H206" s="918"/>
      <c r="I206" s="918"/>
      <c r="J206" s="918"/>
      <c r="K206" s="846"/>
    </row>
    <row r="207" spans="1:11" s="919" customFormat="1">
      <c r="A207" s="844"/>
      <c r="B207" s="852" t="s">
        <v>3799</v>
      </c>
      <c r="C207" s="852"/>
      <c r="D207" s="849"/>
      <c r="E207" s="860"/>
      <c r="F207" s="2518"/>
      <c r="G207" s="836"/>
      <c r="H207" s="918"/>
      <c r="I207" s="918"/>
      <c r="J207" s="918"/>
      <c r="K207" s="846"/>
    </row>
    <row r="208" spans="1:11" s="919" customFormat="1">
      <c r="A208" s="844"/>
      <c r="B208" s="852" t="s">
        <v>3800</v>
      </c>
      <c r="C208" s="852"/>
      <c r="D208" s="849"/>
      <c r="E208" s="860"/>
      <c r="F208" s="2518"/>
      <c r="G208" s="836"/>
      <c r="H208" s="918"/>
      <c r="I208" s="918"/>
      <c r="J208" s="918"/>
      <c r="K208" s="846"/>
    </row>
    <row r="209" spans="1:12" s="920" customFormat="1">
      <c r="A209" s="844"/>
      <c r="B209" s="852"/>
      <c r="C209" s="852"/>
      <c r="D209" s="849"/>
      <c r="E209" s="860"/>
      <c r="F209" s="2518"/>
      <c r="G209" s="836"/>
      <c r="H209" s="918"/>
      <c r="I209" s="918"/>
      <c r="J209" s="918"/>
      <c r="K209" s="922"/>
    </row>
    <row r="210" spans="1:12" s="920" customFormat="1" ht="102">
      <c r="A210" s="245" t="s">
        <v>4432</v>
      </c>
      <c r="B210" s="851" t="s">
        <v>3909</v>
      </c>
      <c r="C210" s="852"/>
      <c r="D210" s="904" t="s">
        <v>369</v>
      </c>
      <c r="E210" s="906">
        <v>1</v>
      </c>
      <c r="F210" s="2516"/>
      <c r="G210" s="841">
        <f>E210*F210</f>
        <v>0</v>
      </c>
      <c r="H210" s="918"/>
      <c r="I210" s="918"/>
      <c r="J210" s="918"/>
    </row>
    <row r="211" spans="1:12" s="920" customFormat="1" ht="25.5">
      <c r="A211" s="245"/>
      <c r="B211" s="926" t="s">
        <v>3803</v>
      </c>
      <c r="C211" s="852"/>
      <c r="D211" s="904"/>
      <c r="E211" s="906"/>
      <c r="F211" s="2519"/>
      <c r="G211" s="841"/>
      <c r="H211" s="918"/>
      <c r="I211" s="918"/>
      <c r="J211" s="918"/>
    </row>
    <row r="212" spans="1:12" s="920" customFormat="1">
      <c r="A212" s="844"/>
      <c r="B212" s="852"/>
      <c r="C212" s="852"/>
      <c r="D212" s="904"/>
      <c r="E212" s="906"/>
      <c r="F212" s="2519"/>
      <c r="G212" s="841"/>
      <c r="H212" s="918"/>
      <c r="I212" s="918"/>
      <c r="J212" s="918"/>
      <c r="K212" s="922"/>
    </row>
    <row r="213" spans="1:12" s="920" customFormat="1" ht="63.75">
      <c r="A213" s="245" t="s">
        <v>4433</v>
      </c>
      <c r="B213" s="851" t="s">
        <v>3827</v>
      </c>
      <c r="C213" s="851"/>
      <c r="D213" s="904" t="s">
        <v>369</v>
      </c>
      <c r="E213" s="906">
        <v>2</v>
      </c>
      <c r="F213" s="2516"/>
      <c r="G213" s="841">
        <f>E213*F213</f>
        <v>0</v>
      </c>
      <c r="H213" s="918"/>
      <c r="I213" s="918"/>
      <c r="J213" s="918"/>
      <c r="K213" s="922"/>
    </row>
    <row r="214" spans="1:12" s="920" customFormat="1">
      <c r="A214" s="844"/>
      <c r="B214" s="851"/>
      <c r="C214" s="851"/>
      <c r="D214" s="904"/>
      <c r="E214" s="906"/>
      <c r="F214" s="2519"/>
      <c r="G214" s="841"/>
      <c r="H214" s="918"/>
      <c r="I214" s="918"/>
      <c r="J214" s="918"/>
    </row>
    <row r="215" spans="1:12" s="920" customFormat="1" ht="51">
      <c r="A215" s="245" t="s">
        <v>4434</v>
      </c>
      <c r="B215" s="851" t="s">
        <v>3912</v>
      </c>
      <c r="C215" s="851"/>
      <c r="D215" s="904" t="s">
        <v>369</v>
      </c>
      <c r="E215" s="906">
        <v>1</v>
      </c>
      <c r="F215" s="2516"/>
      <c r="G215" s="841">
        <f>E215*F215</f>
        <v>0</v>
      </c>
      <c r="H215" s="918"/>
      <c r="I215" s="918"/>
      <c r="J215" s="918"/>
    </row>
    <row r="216" spans="1:12" s="919" customFormat="1">
      <c r="A216" s="844"/>
      <c r="B216" s="851"/>
      <c r="C216" s="851"/>
      <c r="D216" s="904"/>
      <c r="E216" s="906"/>
      <c r="F216" s="2519"/>
      <c r="G216" s="841"/>
      <c r="H216" s="918"/>
      <c r="I216" s="918"/>
      <c r="J216" s="918"/>
      <c r="K216" s="795"/>
      <c r="L216" s="795"/>
    </row>
    <row r="217" spans="1:12" s="920" customFormat="1" ht="25.5">
      <c r="A217" s="245" t="s">
        <v>4435</v>
      </c>
      <c r="B217" s="851" t="s">
        <v>3914</v>
      </c>
      <c r="C217" s="851"/>
      <c r="D217" s="904" t="s">
        <v>210</v>
      </c>
      <c r="E217" s="906">
        <v>1</v>
      </c>
      <c r="F217" s="2516"/>
      <c r="G217" s="841">
        <f>E217*F217</f>
        <v>0</v>
      </c>
      <c r="H217" s="918"/>
      <c r="I217" s="918"/>
      <c r="J217" s="918"/>
      <c r="K217" s="922"/>
    </row>
    <row r="218" spans="1:12" s="920" customFormat="1">
      <c r="A218" s="844"/>
      <c r="B218" s="851"/>
      <c r="C218" s="851"/>
      <c r="D218" s="904"/>
      <c r="E218" s="906"/>
      <c r="F218" s="2519"/>
      <c r="G218" s="841"/>
      <c r="H218" s="918"/>
      <c r="I218" s="918"/>
      <c r="J218" s="918"/>
      <c r="K218" s="922"/>
    </row>
    <row r="219" spans="1:12" s="920" customFormat="1" ht="25.5">
      <c r="A219" s="245" t="s">
        <v>4436</v>
      </c>
      <c r="B219" s="851" t="s">
        <v>3916</v>
      </c>
      <c r="C219" s="851"/>
      <c r="D219" s="904" t="s">
        <v>210</v>
      </c>
      <c r="E219" s="906">
        <v>1</v>
      </c>
      <c r="F219" s="2516"/>
      <c r="G219" s="841">
        <f>E219*F219</f>
        <v>0</v>
      </c>
      <c r="H219" s="918"/>
      <c r="I219" s="918"/>
      <c r="J219" s="918"/>
      <c r="K219" s="922"/>
    </row>
    <row r="220" spans="1:12" s="919" customFormat="1">
      <c r="A220" s="844"/>
      <c r="B220" s="851"/>
      <c r="C220" s="851"/>
      <c r="D220" s="904"/>
      <c r="E220" s="906"/>
      <c r="F220" s="2519"/>
      <c r="G220" s="841"/>
      <c r="H220" s="918"/>
      <c r="I220" s="918"/>
      <c r="J220" s="918"/>
      <c r="K220" s="795"/>
      <c r="L220" s="795"/>
    </row>
    <row r="221" spans="1:12" s="919" customFormat="1" ht="38.25">
      <c r="A221" s="245" t="s">
        <v>4437</v>
      </c>
      <c r="B221" s="851" t="s">
        <v>3918</v>
      </c>
      <c r="C221" s="851"/>
      <c r="D221" s="904" t="s">
        <v>369</v>
      </c>
      <c r="E221" s="906">
        <v>1</v>
      </c>
      <c r="F221" s="2516"/>
      <c r="G221" s="841">
        <f>E221*F221</f>
        <v>0</v>
      </c>
      <c r="H221" s="918"/>
      <c r="I221" s="918"/>
      <c r="J221" s="918"/>
      <c r="K221" s="795"/>
      <c r="L221" s="795"/>
    </row>
    <row r="222" spans="1:12" s="919" customFormat="1">
      <c r="A222" s="844"/>
      <c r="B222" s="851"/>
      <c r="C222" s="851"/>
      <c r="D222" s="904"/>
      <c r="E222" s="906"/>
      <c r="F222" s="2519"/>
      <c r="G222" s="841"/>
      <c r="H222" s="918"/>
      <c r="I222" s="918"/>
      <c r="J222" s="918"/>
      <c r="K222" s="795"/>
      <c r="L222" s="795"/>
    </row>
    <row r="223" spans="1:12" s="931" customFormat="1" ht="25.5">
      <c r="A223" s="245" t="s">
        <v>4438</v>
      </c>
      <c r="B223" s="851" t="s">
        <v>3852</v>
      </c>
      <c r="C223" s="851"/>
      <c r="D223" s="904"/>
      <c r="E223" s="906"/>
      <c r="F223" s="2519"/>
      <c r="G223" s="841"/>
      <c r="H223" s="918"/>
      <c r="I223" s="918"/>
      <c r="J223" s="918"/>
    </row>
    <row r="224" spans="1:12" s="931" customFormat="1">
      <c r="A224" s="844"/>
      <c r="B224" s="851" t="s">
        <v>3504</v>
      </c>
      <c r="C224" s="851"/>
      <c r="D224" s="904" t="s">
        <v>210</v>
      </c>
      <c r="E224" s="906">
        <v>1</v>
      </c>
      <c r="F224" s="2516"/>
      <c r="G224" s="841">
        <f>E224*F224</f>
        <v>0</v>
      </c>
      <c r="H224" s="918"/>
      <c r="I224" s="918"/>
      <c r="J224" s="918"/>
    </row>
    <row r="225" spans="1:12" s="931" customFormat="1">
      <c r="A225" s="844"/>
      <c r="B225" s="851" t="s">
        <v>3510</v>
      </c>
      <c r="C225" s="851"/>
      <c r="D225" s="904" t="s">
        <v>210</v>
      </c>
      <c r="E225" s="906">
        <v>1</v>
      </c>
      <c r="F225" s="2516"/>
      <c r="G225" s="841">
        <f>E225*F225</f>
        <v>0</v>
      </c>
      <c r="H225" s="918"/>
      <c r="I225" s="918"/>
      <c r="J225" s="918"/>
    </row>
    <row r="226" spans="1:12" s="931" customFormat="1">
      <c r="A226" s="844"/>
      <c r="B226" s="851"/>
      <c r="C226" s="851"/>
      <c r="D226" s="904"/>
      <c r="E226" s="906"/>
      <c r="F226" s="2519"/>
      <c r="G226" s="841"/>
      <c r="H226" s="918"/>
      <c r="I226" s="918"/>
      <c r="J226" s="918"/>
    </row>
    <row r="227" spans="1:12" s="931" customFormat="1" ht="25.5">
      <c r="A227" s="245" t="s">
        <v>4439</v>
      </c>
      <c r="B227" s="851" t="s">
        <v>3921</v>
      </c>
      <c r="C227" s="851"/>
      <c r="D227" s="904" t="s">
        <v>210</v>
      </c>
      <c r="E227" s="906">
        <v>1</v>
      </c>
      <c r="F227" s="2516"/>
      <c r="G227" s="841">
        <f>E227*F227</f>
        <v>0</v>
      </c>
      <c r="H227" s="918"/>
      <c r="I227" s="918"/>
      <c r="J227" s="918"/>
    </row>
    <row r="228" spans="1:12" s="931" customFormat="1">
      <c r="A228" s="844"/>
      <c r="B228" s="851" t="s">
        <v>3504</v>
      </c>
      <c r="C228" s="851"/>
      <c r="D228" s="904"/>
      <c r="E228" s="906"/>
      <c r="F228" s="2519"/>
      <c r="G228" s="841"/>
      <c r="H228" s="918"/>
      <c r="I228" s="918"/>
      <c r="J228" s="918"/>
    </row>
    <row r="229" spans="1:12" s="919" customFormat="1">
      <c r="A229" s="844"/>
      <c r="B229" s="851"/>
      <c r="C229" s="851"/>
      <c r="D229" s="904"/>
      <c r="E229" s="906"/>
      <c r="F229" s="2519"/>
      <c r="G229" s="841"/>
      <c r="H229" s="918"/>
      <c r="I229" s="918"/>
      <c r="J229" s="918"/>
    </row>
    <row r="230" spans="1:12" s="919" customFormat="1" ht="76.5">
      <c r="A230" s="245" t="s">
        <v>4440</v>
      </c>
      <c r="B230" s="851" t="s">
        <v>3840</v>
      </c>
      <c r="C230" s="851"/>
      <c r="D230" s="904" t="s">
        <v>210</v>
      </c>
      <c r="E230" s="906">
        <v>1</v>
      </c>
      <c r="F230" s="2516"/>
      <c r="G230" s="841">
        <f>E230*F230</f>
        <v>0</v>
      </c>
      <c r="H230" s="918"/>
      <c r="I230" s="918"/>
      <c r="J230" s="918"/>
    </row>
    <row r="231" spans="1:12" s="919" customFormat="1">
      <c r="A231" s="844"/>
      <c r="B231" s="851" t="s">
        <v>3906</v>
      </c>
      <c r="C231" s="851"/>
      <c r="D231" s="904"/>
      <c r="E231" s="906"/>
      <c r="F231" s="2519"/>
      <c r="G231" s="841"/>
      <c r="H231" s="918"/>
      <c r="I231" s="918"/>
      <c r="J231" s="918"/>
    </row>
    <row r="232" spans="1:12" s="919" customFormat="1">
      <c r="A232" s="844"/>
      <c r="B232" s="851" t="s">
        <v>3923</v>
      </c>
      <c r="C232" s="851"/>
      <c r="D232" s="904"/>
      <c r="E232" s="906"/>
      <c r="F232" s="2519"/>
      <c r="G232" s="841"/>
      <c r="H232" s="918"/>
      <c r="I232" s="918"/>
      <c r="J232" s="918"/>
    </row>
    <row r="233" spans="1:12" s="919" customFormat="1">
      <c r="A233" s="844"/>
      <c r="B233" s="851" t="s">
        <v>3924</v>
      </c>
      <c r="C233" s="851"/>
      <c r="D233" s="904"/>
      <c r="E233" s="906"/>
      <c r="F233" s="2519"/>
      <c r="G233" s="841"/>
      <c r="H233" s="918"/>
      <c r="I233" s="918"/>
      <c r="J233" s="918"/>
    </row>
    <row r="234" spans="1:12" s="919" customFormat="1">
      <c r="A234" s="844"/>
      <c r="B234" s="851" t="s">
        <v>3925</v>
      </c>
      <c r="C234" s="851"/>
      <c r="D234" s="904"/>
      <c r="E234" s="906"/>
      <c r="F234" s="2519"/>
      <c r="G234" s="841"/>
      <c r="H234" s="918"/>
      <c r="I234" s="918"/>
      <c r="J234" s="918"/>
    </row>
    <row r="235" spans="1:12" s="919" customFormat="1">
      <c r="A235" s="844"/>
      <c r="B235" s="851" t="s">
        <v>3845</v>
      </c>
      <c r="C235" s="851"/>
      <c r="D235" s="904"/>
      <c r="E235" s="906"/>
      <c r="F235" s="2519"/>
      <c r="G235" s="841"/>
      <c r="H235" s="918"/>
      <c r="I235" s="918"/>
      <c r="J235" s="918"/>
    </row>
    <row r="236" spans="1:12" s="919" customFormat="1" ht="38.25">
      <c r="A236" s="844"/>
      <c r="B236" s="851" t="s">
        <v>3926</v>
      </c>
      <c r="C236" s="851"/>
      <c r="D236" s="904"/>
      <c r="E236" s="906"/>
      <c r="F236" s="2519"/>
      <c r="G236" s="841"/>
      <c r="H236" s="918"/>
      <c r="I236" s="918"/>
      <c r="J236" s="918"/>
    </row>
    <row r="237" spans="1:12" s="919" customFormat="1">
      <c r="A237" s="844"/>
      <c r="B237" s="852"/>
      <c r="C237" s="852"/>
      <c r="D237" s="849"/>
      <c r="E237" s="860"/>
      <c r="F237" s="2518"/>
      <c r="G237" s="836"/>
      <c r="H237" s="918"/>
      <c r="I237" s="918"/>
      <c r="J237" s="918"/>
      <c r="K237" s="795"/>
      <c r="L237" s="795"/>
    </row>
    <row r="238" spans="1:12" s="920" customFormat="1" ht="76.5">
      <c r="A238" s="245" t="s">
        <v>4441</v>
      </c>
      <c r="B238" s="851" t="s">
        <v>3840</v>
      </c>
      <c r="C238" s="852"/>
      <c r="D238" s="904" t="s">
        <v>369</v>
      </c>
      <c r="E238" s="906">
        <v>1</v>
      </c>
      <c r="F238" s="2516"/>
      <c r="G238" s="841">
        <f>E238*F238</f>
        <v>0</v>
      </c>
      <c r="H238" s="918"/>
      <c r="I238" s="918"/>
      <c r="J238" s="918"/>
      <c r="K238" s="922"/>
    </row>
    <row r="239" spans="1:12" s="920" customFormat="1">
      <c r="A239" s="844"/>
      <c r="B239" s="851" t="s">
        <v>3906</v>
      </c>
      <c r="C239" s="852"/>
      <c r="D239" s="904"/>
      <c r="E239" s="906"/>
      <c r="F239" s="2519"/>
      <c r="G239" s="841"/>
      <c r="H239" s="918"/>
      <c r="I239" s="918"/>
      <c r="J239" s="918"/>
      <c r="K239" s="922"/>
    </row>
    <row r="240" spans="1:12" s="920" customFormat="1">
      <c r="A240" s="844"/>
      <c r="B240" s="851" t="s">
        <v>3928</v>
      </c>
      <c r="C240" s="852"/>
      <c r="D240" s="904"/>
      <c r="E240" s="906"/>
      <c r="F240" s="2519"/>
      <c r="G240" s="841"/>
      <c r="H240" s="918"/>
      <c r="I240" s="918"/>
      <c r="J240" s="918"/>
      <c r="K240" s="922"/>
    </row>
    <row r="241" spans="1:12" s="920" customFormat="1">
      <c r="A241" s="844"/>
      <c r="B241" s="851" t="s">
        <v>3924</v>
      </c>
      <c r="C241" s="852"/>
      <c r="D241" s="904"/>
      <c r="E241" s="906"/>
      <c r="F241" s="2519"/>
      <c r="G241" s="841"/>
      <c r="H241" s="918"/>
      <c r="I241" s="918"/>
      <c r="J241" s="918"/>
      <c r="K241" s="922"/>
    </row>
    <row r="242" spans="1:12" s="920" customFormat="1">
      <c r="A242" s="844"/>
      <c r="B242" s="851" t="s">
        <v>3929</v>
      </c>
      <c r="C242" s="852"/>
      <c r="D242" s="904"/>
      <c r="E242" s="906"/>
      <c r="F242" s="2519"/>
      <c r="G242" s="841"/>
      <c r="H242" s="918"/>
      <c r="I242" s="918"/>
      <c r="J242" s="918"/>
      <c r="K242" s="922"/>
    </row>
    <row r="243" spans="1:12" s="920" customFormat="1">
      <c r="A243" s="844"/>
      <c r="B243" s="851" t="s">
        <v>3845</v>
      </c>
      <c r="C243" s="852"/>
      <c r="D243" s="904"/>
      <c r="E243" s="906"/>
      <c r="F243" s="2519"/>
      <c r="G243" s="841"/>
      <c r="H243" s="918"/>
      <c r="I243" s="918"/>
      <c r="J243" s="918"/>
      <c r="K243" s="922"/>
    </row>
    <row r="244" spans="1:12" s="920" customFormat="1" ht="38.25">
      <c r="A244" s="844"/>
      <c r="B244" s="851" t="s">
        <v>3926</v>
      </c>
      <c r="C244" s="852"/>
      <c r="D244" s="904"/>
      <c r="E244" s="906"/>
      <c r="F244" s="2519"/>
      <c r="G244" s="841"/>
      <c r="H244" s="918"/>
      <c r="I244" s="918"/>
      <c r="J244" s="918"/>
      <c r="K244" s="922"/>
    </row>
    <row r="245" spans="1:12" s="920" customFormat="1">
      <c r="A245" s="844"/>
      <c r="B245" s="851"/>
      <c r="C245" s="852"/>
      <c r="D245" s="904"/>
      <c r="E245" s="906"/>
      <c r="F245" s="2519"/>
      <c r="G245" s="841"/>
      <c r="H245" s="918"/>
      <c r="I245" s="918"/>
      <c r="J245" s="918"/>
      <c r="K245" s="922"/>
    </row>
    <row r="246" spans="1:12" s="931" customFormat="1">
      <c r="A246" s="245" t="s">
        <v>4442</v>
      </c>
      <c r="B246" s="851" t="s">
        <v>3931</v>
      </c>
      <c r="C246" s="852"/>
      <c r="D246" s="904" t="s">
        <v>210</v>
      </c>
      <c r="E246" s="906">
        <v>1</v>
      </c>
      <c r="F246" s="2516"/>
      <c r="G246" s="841">
        <f>E246*F246</f>
        <v>0</v>
      </c>
      <c r="H246" s="918"/>
      <c r="I246" s="918"/>
      <c r="J246" s="918"/>
    </row>
    <row r="247" spans="1:12" s="931" customFormat="1">
      <c r="A247" s="844"/>
      <c r="B247" s="851"/>
      <c r="C247" s="852"/>
      <c r="D247" s="904"/>
      <c r="E247" s="906"/>
      <c r="F247" s="2519"/>
      <c r="G247" s="841"/>
      <c r="H247" s="918"/>
      <c r="I247" s="918"/>
      <c r="J247" s="918"/>
    </row>
    <row r="248" spans="1:12" s="931" customFormat="1">
      <c r="A248" s="932" t="s">
        <v>4443</v>
      </c>
      <c r="B248" s="851" t="s">
        <v>3933</v>
      </c>
      <c r="C248" s="852"/>
      <c r="D248" s="904" t="s">
        <v>210</v>
      </c>
      <c r="E248" s="906">
        <v>1</v>
      </c>
      <c r="F248" s="2516"/>
      <c r="G248" s="841">
        <f>E248*F248</f>
        <v>0</v>
      </c>
      <c r="H248" s="918"/>
      <c r="I248" s="918"/>
      <c r="J248" s="918"/>
    </row>
    <row r="249" spans="1:12" s="795" customFormat="1">
      <c r="A249" s="844"/>
      <c r="B249" s="851"/>
      <c r="C249" s="852"/>
      <c r="D249" s="904"/>
      <c r="E249" s="906"/>
      <c r="F249" s="2519"/>
      <c r="G249" s="841"/>
      <c r="H249" s="918"/>
      <c r="I249" s="918"/>
      <c r="J249" s="918"/>
    </row>
    <row r="250" spans="1:12" s="919" customFormat="1" ht="51">
      <c r="A250" s="583" t="s">
        <v>4444</v>
      </c>
      <c r="B250" s="851" t="s">
        <v>3935</v>
      </c>
      <c r="C250" s="852"/>
      <c r="D250" s="904"/>
      <c r="E250" s="906"/>
      <c r="F250" s="2519"/>
      <c r="G250" s="841"/>
      <c r="H250" s="918"/>
      <c r="I250" s="918"/>
      <c r="J250" s="918"/>
      <c r="K250" s="795"/>
      <c r="L250" s="795"/>
    </row>
    <row r="251" spans="1:12" s="919" customFormat="1">
      <c r="A251" s="932" t="s">
        <v>4445</v>
      </c>
      <c r="B251" s="851" t="s">
        <v>3504</v>
      </c>
      <c r="C251" s="852"/>
      <c r="D251" s="904" t="s">
        <v>210</v>
      </c>
      <c r="E251" s="906">
        <v>2</v>
      </c>
      <c r="F251" s="2516"/>
      <c r="G251" s="841">
        <f>E251*F251</f>
        <v>0</v>
      </c>
      <c r="H251" s="918"/>
      <c r="I251" s="918"/>
      <c r="J251" s="918"/>
      <c r="K251" s="795"/>
      <c r="L251" s="795"/>
    </row>
    <row r="252" spans="1:12" s="919" customFormat="1">
      <c r="A252" s="932" t="s">
        <v>4446</v>
      </c>
      <c r="B252" s="851" t="s">
        <v>3506</v>
      </c>
      <c r="C252" s="852"/>
      <c r="D252" s="904" t="s">
        <v>210</v>
      </c>
      <c r="E252" s="906">
        <v>1</v>
      </c>
      <c r="F252" s="2516"/>
      <c r="G252" s="841">
        <f>E252*F252</f>
        <v>0</v>
      </c>
      <c r="H252" s="918"/>
      <c r="I252" s="918"/>
      <c r="J252" s="918"/>
      <c r="K252" s="795"/>
      <c r="L252" s="795"/>
    </row>
    <row r="253" spans="1:12" s="795" customFormat="1">
      <c r="A253" s="932" t="s">
        <v>4447</v>
      </c>
      <c r="B253" s="851" t="s">
        <v>3510</v>
      </c>
      <c r="C253" s="852"/>
      <c r="D253" s="904" t="s">
        <v>210</v>
      </c>
      <c r="E253" s="906">
        <v>3</v>
      </c>
      <c r="F253" s="2516"/>
      <c r="G253" s="841">
        <f>E253*F253</f>
        <v>0</v>
      </c>
      <c r="H253" s="918"/>
      <c r="I253" s="918"/>
      <c r="J253" s="918"/>
    </row>
    <row r="254" spans="1:12" s="795" customFormat="1">
      <c r="A254" s="844"/>
      <c r="B254" s="851"/>
      <c r="C254" s="852"/>
      <c r="D254" s="904"/>
      <c r="E254" s="906"/>
      <c r="F254" s="2519"/>
      <c r="G254" s="841"/>
      <c r="H254" s="918"/>
      <c r="I254" s="918"/>
      <c r="J254" s="918"/>
    </row>
    <row r="255" spans="1:12" s="795" customFormat="1" ht="51">
      <c r="A255" s="583" t="s">
        <v>4448</v>
      </c>
      <c r="B255" s="851" t="s">
        <v>3940</v>
      </c>
      <c r="C255" s="852"/>
      <c r="D255" s="904"/>
      <c r="E255" s="906"/>
      <c r="F255" s="2519"/>
      <c r="G255" s="841"/>
      <c r="H255" s="918"/>
      <c r="I255" s="918"/>
      <c r="J255" s="918"/>
    </row>
    <row r="256" spans="1:12" s="795" customFormat="1">
      <c r="A256" s="932" t="s">
        <v>4449</v>
      </c>
      <c r="B256" s="851" t="s">
        <v>3504</v>
      </c>
      <c r="C256" s="852"/>
      <c r="D256" s="904" t="s">
        <v>3514</v>
      </c>
      <c r="E256" s="906">
        <v>16</v>
      </c>
      <c r="F256" s="2516"/>
      <c r="G256" s="841">
        <f t="shared" ref="G256:G271" si="2">E256*F256</f>
        <v>0</v>
      </c>
      <c r="H256" s="918"/>
      <c r="I256" s="918"/>
      <c r="J256" s="918"/>
    </row>
    <row r="257" spans="1:10" s="795" customFormat="1">
      <c r="A257" s="932" t="s">
        <v>4450</v>
      </c>
      <c r="B257" s="851" t="s">
        <v>3506</v>
      </c>
      <c r="C257" s="852"/>
      <c r="D257" s="904" t="s">
        <v>3514</v>
      </c>
      <c r="E257" s="906">
        <v>2</v>
      </c>
      <c r="F257" s="2516"/>
      <c r="G257" s="841">
        <f t="shared" si="2"/>
        <v>0</v>
      </c>
      <c r="H257" s="918"/>
      <c r="I257" s="918"/>
      <c r="J257" s="918"/>
    </row>
    <row r="258" spans="1:10" s="795" customFormat="1">
      <c r="A258" s="932" t="s">
        <v>4451</v>
      </c>
      <c r="B258" s="851" t="s">
        <v>3510</v>
      </c>
      <c r="C258" s="852"/>
      <c r="D258" s="904" t="s">
        <v>3514</v>
      </c>
      <c r="E258" s="906">
        <v>10</v>
      </c>
      <c r="F258" s="2516"/>
      <c r="G258" s="841">
        <f t="shared" si="2"/>
        <v>0</v>
      </c>
      <c r="H258" s="918"/>
      <c r="I258" s="918"/>
      <c r="J258" s="918"/>
    </row>
    <row r="259" spans="1:10" s="795" customFormat="1">
      <c r="A259" s="844"/>
      <c r="B259" s="851"/>
      <c r="C259" s="852"/>
      <c r="D259" s="904"/>
      <c r="E259" s="906"/>
      <c r="F259" s="2519"/>
      <c r="G259" s="841"/>
      <c r="H259" s="918"/>
      <c r="I259" s="918"/>
      <c r="J259" s="918"/>
    </row>
    <row r="260" spans="1:10" s="795" customFormat="1" ht="178.5">
      <c r="A260" s="583" t="s">
        <v>4452</v>
      </c>
      <c r="B260" s="851" t="s">
        <v>3945</v>
      </c>
      <c r="C260" s="852"/>
      <c r="D260" s="904"/>
      <c r="E260" s="906"/>
      <c r="F260" s="2519"/>
      <c r="G260" s="841"/>
      <c r="H260" s="918"/>
      <c r="I260" s="918"/>
      <c r="J260" s="918"/>
    </row>
    <row r="261" spans="1:10" s="795" customFormat="1">
      <c r="A261" s="844"/>
      <c r="B261" s="851" t="s">
        <v>3946</v>
      </c>
      <c r="C261" s="852"/>
      <c r="D261" s="904"/>
      <c r="E261" s="906"/>
      <c r="F261" s="2519"/>
      <c r="G261" s="841"/>
      <c r="H261" s="918"/>
      <c r="I261" s="918"/>
      <c r="J261" s="918"/>
    </row>
    <row r="262" spans="1:10" s="795" customFormat="1">
      <c r="A262" s="844"/>
      <c r="B262" s="851" t="s">
        <v>3947</v>
      </c>
      <c r="C262" s="852"/>
      <c r="D262" s="904"/>
      <c r="E262" s="906"/>
      <c r="F262" s="2519"/>
      <c r="G262" s="841"/>
      <c r="H262" s="918"/>
      <c r="I262" s="918"/>
      <c r="J262" s="918"/>
    </row>
    <row r="263" spans="1:10" s="795" customFormat="1">
      <c r="A263" s="844"/>
      <c r="B263" s="851" t="s">
        <v>3948</v>
      </c>
      <c r="C263" s="852"/>
      <c r="D263" s="904"/>
      <c r="E263" s="906"/>
      <c r="F263" s="2519"/>
      <c r="G263" s="841"/>
      <c r="H263" s="918"/>
      <c r="I263" s="918"/>
      <c r="J263" s="918"/>
    </row>
    <row r="264" spans="1:10" s="795" customFormat="1">
      <c r="A264" s="844"/>
      <c r="B264" s="851" t="s">
        <v>3949</v>
      </c>
      <c r="C264" s="852"/>
      <c r="D264" s="904"/>
      <c r="E264" s="906"/>
      <c r="F264" s="2519"/>
      <c r="G264" s="841"/>
      <c r="H264" s="918"/>
      <c r="I264" s="918"/>
      <c r="J264" s="918"/>
    </row>
    <row r="265" spans="1:10" s="795" customFormat="1">
      <c r="A265" s="932" t="s">
        <v>4453</v>
      </c>
      <c r="B265" s="851" t="s">
        <v>3504</v>
      </c>
      <c r="C265" s="852"/>
      <c r="D265" s="904" t="s">
        <v>3514</v>
      </c>
      <c r="E265" s="906">
        <v>16</v>
      </c>
      <c r="F265" s="2516"/>
      <c r="G265" s="841">
        <f t="shared" si="2"/>
        <v>0</v>
      </c>
      <c r="H265" s="918"/>
      <c r="I265" s="918"/>
      <c r="J265" s="918"/>
    </row>
    <row r="266" spans="1:10" s="795" customFormat="1">
      <c r="A266" s="932" t="s">
        <v>4454</v>
      </c>
      <c r="B266" s="851" t="s">
        <v>3506</v>
      </c>
      <c r="C266" s="852"/>
      <c r="D266" s="904" t="s">
        <v>3514</v>
      </c>
      <c r="E266" s="906">
        <v>2</v>
      </c>
      <c r="F266" s="2516"/>
      <c r="G266" s="841">
        <f t="shared" si="2"/>
        <v>0</v>
      </c>
      <c r="H266" s="918"/>
      <c r="I266" s="918"/>
      <c r="J266" s="918"/>
    </row>
    <row r="267" spans="1:10" s="795" customFormat="1">
      <c r="A267" s="932" t="s">
        <v>4455</v>
      </c>
      <c r="B267" s="851" t="s">
        <v>3510</v>
      </c>
      <c r="C267" s="852"/>
      <c r="D267" s="904" t="s">
        <v>3514</v>
      </c>
      <c r="E267" s="906">
        <v>10</v>
      </c>
      <c r="F267" s="2516"/>
      <c r="G267" s="841">
        <f t="shared" si="2"/>
        <v>0</v>
      </c>
      <c r="H267" s="918"/>
      <c r="I267" s="918"/>
      <c r="J267" s="918"/>
    </row>
    <row r="268" spans="1:10" s="795" customFormat="1">
      <c r="A268" s="844"/>
      <c r="B268" s="851"/>
      <c r="C268" s="852"/>
      <c r="D268" s="904"/>
      <c r="E268" s="906"/>
      <c r="F268" s="2519"/>
      <c r="G268" s="841"/>
      <c r="H268" s="918"/>
      <c r="I268" s="918"/>
      <c r="J268" s="918"/>
    </row>
    <row r="269" spans="1:10" s="795" customFormat="1" ht="25.5">
      <c r="A269" s="932" t="s">
        <v>4456</v>
      </c>
      <c r="B269" s="851" t="s">
        <v>3954</v>
      </c>
      <c r="C269" s="852"/>
      <c r="D269" s="904" t="s">
        <v>369</v>
      </c>
      <c r="E269" s="906">
        <v>1</v>
      </c>
      <c r="F269" s="2516"/>
      <c r="G269" s="841">
        <f t="shared" si="2"/>
        <v>0</v>
      </c>
      <c r="H269" s="918"/>
      <c r="I269" s="918"/>
      <c r="J269" s="918"/>
    </row>
    <row r="270" spans="1:10" s="795" customFormat="1">
      <c r="A270" s="844"/>
      <c r="B270" s="851"/>
      <c r="C270" s="852"/>
      <c r="D270" s="904"/>
      <c r="E270" s="906"/>
      <c r="F270" s="2519"/>
      <c r="G270" s="841"/>
      <c r="H270" s="918"/>
      <c r="I270" s="918"/>
      <c r="J270" s="918"/>
    </row>
    <row r="271" spans="1:10" s="795" customFormat="1" ht="38.25">
      <c r="A271" s="932" t="s">
        <v>4457</v>
      </c>
      <c r="B271" s="851" t="s">
        <v>3956</v>
      </c>
      <c r="C271" s="852"/>
      <c r="D271" s="904" t="s">
        <v>369</v>
      </c>
      <c r="E271" s="906">
        <v>1</v>
      </c>
      <c r="F271" s="2516"/>
      <c r="G271" s="841">
        <f t="shared" si="2"/>
        <v>0</v>
      </c>
      <c r="H271" s="918"/>
      <c r="I271" s="918"/>
      <c r="J271" s="918"/>
    </row>
    <row r="272" spans="1:10" s="795" customFormat="1">
      <c r="A272" s="844"/>
      <c r="B272" s="851"/>
      <c r="C272" s="852"/>
      <c r="D272" s="849"/>
      <c r="E272" s="860"/>
      <c r="F272" s="923"/>
      <c r="G272" s="836"/>
      <c r="H272" s="918"/>
      <c r="I272" s="918"/>
      <c r="J272" s="918"/>
    </row>
    <row r="273" spans="1:7" s="854" customFormat="1" ht="43.15" customHeight="1">
      <c r="A273" s="583" t="s">
        <v>4458</v>
      </c>
      <c r="B273" s="851" t="s">
        <v>3556</v>
      </c>
      <c r="C273" s="852"/>
      <c r="D273" s="849" t="s">
        <v>977</v>
      </c>
      <c r="E273" s="860"/>
      <c r="F273" s="836"/>
      <c r="G273" s="836"/>
    </row>
    <row r="274" spans="1:7" s="854" customFormat="1" ht="144" customHeight="1">
      <c r="A274" s="583" t="s">
        <v>4459</v>
      </c>
      <c r="B274" s="851" t="s">
        <v>3558</v>
      </c>
      <c r="C274" s="852"/>
      <c r="D274" s="849" t="s">
        <v>977</v>
      </c>
      <c r="E274" s="860"/>
      <c r="F274" s="836"/>
      <c r="G274" s="836"/>
    </row>
    <row r="275" spans="1:7" s="854" customFormat="1" ht="70.900000000000006" customHeight="1">
      <c r="A275" s="583" t="s">
        <v>4460</v>
      </c>
      <c r="B275" s="851" t="s">
        <v>3560</v>
      </c>
      <c r="C275" s="852"/>
      <c r="D275" s="849" t="s">
        <v>977</v>
      </c>
      <c r="E275" s="860"/>
      <c r="F275" s="836"/>
      <c r="G275" s="836"/>
    </row>
    <row r="276" spans="1:7" s="854" customFormat="1" ht="76.5">
      <c r="A276" s="583" t="s">
        <v>4461</v>
      </c>
      <c r="B276" s="851" t="s">
        <v>3562</v>
      </c>
      <c r="C276" s="852"/>
      <c r="D276" s="849" t="s">
        <v>977</v>
      </c>
      <c r="E276" s="860"/>
      <c r="F276" s="836"/>
      <c r="G276" s="836"/>
    </row>
    <row r="277" spans="1:7" s="854" customFormat="1">
      <c r="A277" s="844"/>
      <c r="B277" s="852"/>
      <c r="C277" s="852"/>
      <c r="D277" s="849"/>
      <c r="E277" s="860"/>
      <c r="F277" s="836"/>
      <c r="G277" s="836"/>
    </row>
    <row r="278" spans="1:7" s="795" customFormat="1" ht="13.5" thickBot="1">
      <c r="A278" s="691" t="s">
        <v>4246</v>
      </c>
      <c r="B278" s="770" t="str">
        <f>+B7</f>
        <v>Topotna postaja (ToPo)</v>
      </c>
      <c r="C278" s="771" t="s">
        <v>2978</v>
      </c>
      <c r="D278" s="771"/>
      <c r="E278" s="772"/>
      <c r="F278" s="773"/>
      <c r="G278" s="774">
        <f>+SUM(G15:G277)</f>
        <v>0</v>
      </c>
    </row>
    <row r="279" spans="1:7" s="795" customFormat="1" ht="13.5" thickTop="1">
      <c r="A279" s="844"/>
      <c r="B279" s="835"/>
      <c r="C279" s="835"/>
      <c r="E279" s="933"/>
      <c r="F279" s="934"/>
      <c r="G279" s="843"/>
    </row>
    <row r="280" spans="1:7" s="795" customFormat="1">
      <c r="A280" s="844"/>
      <c r="B280" s="835"/>
      <c r="C280" s="835"/>
      <c r="E280" s="933"/>
      <c r="F280" s="934"/>
      <c r="G280" s="843"/>
    </row>
    <row r="281" spans="1:7" s="795" customFormat="1">
      <c r="A281" s="844"/>
      <c r="B281" s="835"/>
      <c r="C281" s="835"/>
      <c r="E281" s="933"/>
      <c r="F281" s="934"/>
      <c r="G281" s="843"/>
    </row>
    <row r="282" spans="1:7" s="795" customFormat="1">
      <c r="A282" s="844"/>
      <c r="B282" s="835"/>
      <c r="C282" s="835"/>
      <c r="E282" s="933"/>
      <c r="F282" s="934"/>
      <c r="G282" s="843"/>
    </row>
    <row r="283" spans="1:7" s="795" customFormat="1">
      <c r="A283" s="844"/>
      <c r="B283" s="835"/>
      <c r="C283" s="835"/>
      <c r="E283" s="933"/>
      <c r="F283" s="934"/>
      <c r="G283" s="843"/>
    </row>
    <row r="284" spans="1:7" s="795" customFormat="1">
      <c r="A284" s="844"/>
      <c r="B284" s="835"/>
      <c r="C284" s="835"/>
      <c r="E284" s="933"/>
      <c r="F284" s="934"/>
      <c r="G284" s="843"/>
    </row>
    <row r="285" spans="1:7" s="795" customFormat="1" ht="133.5" customHeight="1">
      <c r="A285" s="844"/>
      <c r="B285" s="837"/>
      <c r="C285" s="837"/>
      <c r="E285" s="933"/>
      <c r="F285" s="935"/>
      <c r="G285" s="831"/>
    </row>
    <row r="286" spans="1:7" s="795" customFormat="1" ht="118.5" customHeight="1">
      <c r="A286" s="844"/>
      <c r="B286" s="837"/>
      <c r="C286" s="837"/>
      <c r="E286" s="908"/>
      <c r="F286" s="936"/>
      <c r="G286" s="831"/>
    </row>
    <row r="287" spans="1:7" s="795" customFormat="1" ht="119.25" customHeight="1">
      <c r="A287" s="844"/>
      <c r="B287" s="833"/>
      <c r="C287" s="833"/>
      <c r="E287" s="908"/>
      <c r="F287" s="936"/>
      <c r="G287" s="831"/>
    </row>
    <row r="288" spans="1:7" s="795" customFormat="1" ht="102" customHeight="1">
      <c r="A288" s="844"/>
      <c r="B288" s="845"/>
      <c r="C288" s="845"/>
      <c r="E288" s="908"/>
      <c r="F288" s="936"/>
      <c r="G288" s="831"/>
    </row>
    <row r="289" spans="1:10" s="795" customFormat="1" ht="72.75" customHeight="1">
      <c r="A289" s="844"/>
      <c r="B289" s="845"/>
      <c r="C289" s="845"/>
      <c r="E289" s="908"/>
      <c r="F289" s="936"/>
      <c r="G289" s="831"/>
    </row>
    <row r="290" spans="1:10" s="795" customFormat="1" ht="47.25" customHeight="1">
      <c r="A290" s="844"/>
      <c r="B290" s="845"/>
      <c r="C290" s="845"/>
      <c r="E290" s="908"/>
      <c r="F290" s="936"/>
      <c r="G290" s="831"/>
    </row>
    <row r="291" spans="1:10" s="795" customFormat="1" ht="79.5" customHeight="1">
      <c r="A291" s="844"/>
      <c r="B291" s="833"/>
      <c r="C291" s="833"/>
      <c r="E291" s="908"/>
      <c r="F291" s="936"/>
      <c r="G291" s="843"/>
    </row>
    <row r="292" spans="1:10" s="795" customFormat="1" ht="23.25" customHeight="1">
      <c r="A292" s="844"/>
      <c r="B292" s="833"/>
      <c r="C292" s="833"/>
      <c r="E292" s="908"/>
      <c r="F292" s="936"/>
      <c r="G292" s="843"/>
    </row>
    <row r="293" spans="1:10" s="795" customFormat="1" ht="23.25" customHeight="1">
      <c r="A293" s="844"/>
      <c r="B293" s="833"/>
      <c r="C293" s="833"/>
      <c r="E293" s="908"/>
      <c r="F293" s="936"/>
      <c r="G293" s="843"/>
    </row>
    <row r="294" spans="1:10" s="795" customFormat="1" ht="46.5" customHeight="1">
      <c r="A294" s="844"/>
      <c r="B294" s="833"/>
      <c r="C294" s="833"/>
      <c r="E294" s="908"/>
      <c r="F294" s="936"/>
      <c r="G294" s="831"/>
    </row>
    <row r="295" spans="1:10" s="795" customFormat="1" ht="23.25" customHeight="1">
      <c r="A295" s="844"/>
      <c r="B295" s="833"/>
      <c r="C295" s="833"/>
      <c r="E295" s="908"/>
      <c r="F295" s="936"/>
      <c r="G295" s="843"/>
    </row>
    <row r="296" spans="1:10" s="795" customFormat="1" ht="137.25" customHeight="1">
      <c r="A296" s="844"/>
      <c r="B296" s="833"/>
      <c r="C296" s="833"/>
      <c r="E296" s="908"/>
      <c r="F296" s="936"/>
      <c r="G296" s="831"/>
    </row>
    <row r="297" spans="1:10" s="795" customFormat="1" ht="24.75" customHeight="1">
      <c r="A297" s="844"/>
      <c r="B297" s="833"/>
      <c r="C297" s="833"/>
      <c r="D297" s="838"/>
      <c r="E297" s="839"/>
      <c r="F297" s="843"/>
      <c r="G297" s="843"/>
      <c r="J297" s="846"/>
    </row>
    <row r="298" spans="1:10" s="795" customFormat="1" ht="24.75" customHeight="1">
      <c r="A298" s="844"/>
      <c r="B298" s="833"/>
      <c r="C298" s="833"/>
      <c r="D298" s="838"/>
      <c r="E298" s="839"/>
      <c r="F298" s="843"/>
      <c r="G298" s="843"/>
      <c r="J298" s="846"/>
    </row>
    <row r="299" spans="1:10" s="795" customFormat="1" ht="117.75" customHeight="1">
      <c r="A299" s="844"/>
      <c r="B299" s="847"/>
      <c r="C299" s="847"/>
      <c r="E299" s="908"/>
      <c r="F299" s="936"/>
      <c r="G299" s="831"/>
    </row>
    <row r="300" spans="1:10" s="795" customFormat="1">
      <c r="A300" s="844"/>
      <c r="B300" s="848"/>
      <c r="C300" s="848"/>
      <c r="E300" s="908"/>
      <c r="F300" s="936"/>
      <c r="G300" s="843"/>
    </row>
    <row r="301" spans="1:10" s="795" customFormat="1">
      <c r="A301" s="844"/>
      <c r="B301" s="848"/>
      <c r="C301" s="848"/>
      <c r="E301" s="908"/>
      <c r="F301" s="936"/>
      <c r="G301" s="843"/>
    </row>
    <row r="302" spans="1:10" s="795" customFormat="1">
      <c r="A302" s="844"/>
      <c r="B302" s="848"/>
      <c r="C302" s="848"/>
      <c r="E302" s="908"/>
      <c r="F302" s="936"/>
      <c r="G302" s="843"/>
    </row>
    <row r="303" spans="1:10" s="795" customFormat="1">
      <c r="A303" s="844"/>
      <c r="B303" s="848"/>
      <c r="C303" s="848"/>
      <c r="E303" s="908"/>
      <c r="F303" s="936"/>
      <c r="G303" s="843"/>
    </row>
    <row r="304" spans="1:10" s="795" customFormat="1" ht="102" customHeight="1">
      <c r="A304" s="844"/>
      <c r="B304" s="833"/>
      <c r="C304" s="833"/>
      <c r="E304" s="908"/>
      <c r="F304" s="936"/>
      <c r="G304" s="831"/>
    </row>
    <row r="305" spans="1:7" s="795" customFormat="1">
      <c r="A305" s="844"/>
      <c r="B305" s="848"/>
      <c r="C305" s="848"/>
      <c r="E305" s="908"/>
      <c r="F305" s="936"/>
      <c r="G305" s="843"/>
    </row>
    <row r="306" spans="1:7" s="795" customFormat="1">
      <c r="A306" s="844"/>
      <c r="B306" s="848"/>
      <c r="C306" s="848"/>
      <c r="E306" s="908"/>
      <c r="F306" s="936"/>
      <c r="G306" s="843"/>
    </row>
    <row r="307" spans="1:7" s="795" customFormat="1">
      <c r="A307" s="844"/>
      <c r="B307" s="848"/>
      <c r="C307" s="848"/>
      <c r="E307" s="908"/>
      <c r="F307" s="936"/>
      <c r="G307" s="843"/>
    </row>
    <row r="308" spans="1:7" s="795" customFormat="1">
      <c r="A308" s="844"/>
      <c r="B308" s="848"/>
      <c r="C308" s="848"/>
      <c r="E308" s="908"/>
      <c r="F308" s="936"/>
      <c r="G308" s="843"/>
    </row>
    <row r="309" spans="1:7" s="795" customFormat="1" ht="62.25" customHeight="1">
      <c r="A309" s="844"/>
      <c r="B309" s="833"/>
      <c r="C309" s="833"/>
      <c r="E309" s="908"/>
      <c r="F309" s="936"/>
      <c r="G309" s="831"/>
    </row>
    <row r="310" spans="1:7" s="795" customFormat="1" ht="28.5" customHeight="1">
      <c r="A310" s="844"/>
      <c r="B310" s="833"/>
      <c r="C310" s="833"/>
      <c r="E310" s="908"/>
      <c r="F310" s="936"/>
      <c r="G310" s="936"/>
    </row>
    <row r="311" spans="1:7" s="854" customFormat="1" ht="70.5" customHeight="1">
      <c r="A311" s="844"/>
      <c r="B311" s="852"/>
      <c r="C311" s="852"/>
      <c r="D311" s="849"/>
      <c r="E311" s="853"/>
      <c r="F311" s="937"/>
      <c r="G311" s="938"/>
    </row>
    <row r="312" spans="1:7" s="854" customFormat="1" ht="190.5" customHeight="1">
      <c r="A312" s="844"/>
      <c r="B312" s="852"/>
      <c r="C312" s="852"/>
      <c r="D312" s="849"/>
      <c r="E312" s="853"/>
      <c r="F312" s="937"/>
      <c r="G312" s="913"/>
    </row>
    <row r="313" spans="1:7" s="854" customFormat="1" ht="96.75" customHeight="1">
      <c r="A313" s="844"/>
      <c r="B313" s="852"/>
      <c r="C313" s="852"/>
      <c r="D313" s="849"/>
      <c r="E313" s="853"/>
      <c r="F313" s="937"/>
      <c r="G313" s="913"/>
    </row>
    <row r="314" spans="1:7" s="854" customFormat="1" ht="104.25" customHeight="1">
      <c r="A314" s="844"/>
      <c r="B314" s="852"/>
      <c r="C314" s="852"/>
      <c r="D314" s="849"/>
      <c r="E314" s="853"/>
      <c r="F314" s="937"/>
      <c r="G314" s="913"/>
    </row>
    <row r="315" spans="1:7" s="795" customFormat="1">
      <c r="A315" s="829"/>
      <c r="B315" s="838"/>
      <c r="C315" s="838"/>
      <c r="E315" s="908"/>
      <c r="F315" s="936"/>
      <c r="G315" s="936"/>
    </row>
    <row r="316" spans="1:7" s="795" customFormat="1">
      <c r="A316" s="829"/>
      <c r="B316" s="838"/>
      <c r="C316" s="838"/>
      <c r="E316" s="908"/>
      <c r="F316" s="936"/>
      <c r="G316" s="936"/>
    </row>
    <row r="317" spans="1:7" s="795" customFormat="1">
      <c r="A317" s="829"/>
      <c r="B317" s="825"/>
      <c r="C317" s="825"/>
      <c r="E317" s="933"/>
      <c r="F317" s="936"/>
      <c r="G317" s="936"/>
    </row>
    <row r="318" spans="1:7" s="796" customFormat="1">
      <c r="A318" s="857"/>
      <c r="B318" s="826"/>
      <c r="C318" s="826"/>
      <c r="E318" s="939"/>
      <c r="F318" s="940"/>
      <c r="G318" s="940"/>
    </row>
    <row r="319" spans="1:7" s="795" customFormat="1">
      <c r="A319" s="829"/>
      <c r="B319" s="826"/>
      <c r="C319" s="826"/>
      <c r="E319" s="933"/>
      <c r="F319" s="936"/>
      <c r="G319" s="936"/>
    </row>
    <row r="320" spans="1:7" s="795" customFormat="1" ht="68.25" customHeight="1">
      <c r="A320" s="829"/>
      <c r="B320" s="833"/>
      <c r="C320" s="833"/>
      <c r="E320" s="933"/>
      <c r="F320" s="936"/>
      <c r="G320" s="936"/>
    </row>
    <row r="321" spans="1:7" s="795" customFormat="1" ht="21" customHeight="1">
      <c r="A321" s="829"/>
      <c r="B321" s="832"/>
      <c r="C321" s="832"/>
      <c r="E321" s="933"/>
      <c r="F321" s="936"/>
      <c r="G321" s="936"/>
    </row>
    <row r="322" spans="1:7" s="795" customFormat="1">
      <c r="A322" s="829"/>
      <c r="B322" s="832"/>
      <c r="C322" s="832"/>
      <c r="E322" s="933"/>
      <c r="F322" s="936"/>
      <c r="G322" s="936"/>
    </row>
    <row r="323" spans="1:7" s="795" customFormat="1">
      <c r="A323" s="829"/>
      <c r="B323" s="832"/>
      <c r="C323" s="832"/>
      <c r="E323" s="933"/>
      <c r="F323" s="936"/>
      <c r="G323" s="936"/>
    </row>
    <row r="324" spans="1:7" s="795" customFormat="1">
      <c r="A324" s="829"/>
      <c r="B324" s="832"/>
      <c r="C324" s="832"/>
      <c r="E324" s="933"/>
      <c r="F324" s="936"/>
      <c r="G324" s="936"/>
    </row>
    <row r="325" spans="1:7" s="795" customFormat="1">
      <c r="A325" s="829"/>
      <c r="B325" s="832"/>
      <c r="C325" s="832"/>
      <c r="E325" s="933"/>
      <c r="F325" s="936"/>
      <c r="G325" s="936"/>
    </row>
    <row r="326" spans="1:7" s="795" customFormat="1">
      <c r="A326" s="829"/>
      <c r="B326" s="832"/>
      <c r="C326" s="832"/>
      <c r="E326" s="933"/>
      <c r="F326" s="936"/>
      <c r="G326" s="831"/>
    </row>
    <row r="327" spans="1:7" s="795" customFormat="1">
      <c r="A327" s="829"/>
      <c r="B327" s="832"/>
      <c r="C327" s="832"/>
      <c r="E327" s="933"/>
      <c r="F327" s="936"/>
      <c r="G327" s="936"/>
    </row>
    <row r="328" spans="1:7" s="795" customFormat="1">
      <c r="A328" s="829"/>
      <c r="B328" s="832"/>
      <c r="C328" s="832"/>
      <c r="E328" s="933"/>
      <c r="F328" s="936"/>
      <c r="G328" s="936"/>
    </row>
    <row r="329" spans="1:7" s="795" customFormat="1" ht="21" customHeight="1">
      <c r="A329" s="829"/>
      <c r="B329" s="832"/>
      <c r="C329" s="832"/>
      <c r="E329" s="933"/>
      <c r="F329" s="936"/>
      <c r="G329" s="936"/>
    </row>
    <row r="330" spans="1:7" s="795" customFormat="1">
      <c r="A330" s="829"/>
      <c r="B330" s="832"/>
      <c r="C330" s="832"/>
      <c r="E330" s="933"/>
      <c r="F330" s="936"/>
      <c r="G330" s="936"/>
    </row>
    <row r="331" spans="1:7" s="795" customFormat="1">
      <c r="A331" s="829"/>
      <c r="B331" s="832"/>
      <c r="C331" s="832"/>
      <c r="E331" s="933"/>
      <c r="F331" s="936"/>
      <c r="G331" s="936"/>
    </row>
    <row r="332" spans="1:7" s="795" customFormat="1">
      <c r="A332" s="829"/>
      <c r="B332" s="832"/>
      <c r="C332" s="832"/>
      <c r="E332" s="933"/>
      <c r="F332" s="936"/>
      <c r="G332" s="936"/>
    </row>
    <row r="333" spans="1:7" s="795" customFormat="1">
      <c r="A333" s="829"/>
      <c r="B333" s="832"/>
      <c r="C333" s="832"/>
      <c r="E333" s="933"/>
      <c r="F333" s="936"/>
      <c r="G333" s="936"/>
    </row>
    <row r="334" spans="1:7" s="795" customFormat="1">
      <c r="A334" s="829"/>
      <c r="B334" s="832"/>
      <c r="C334" s="832"/>
      <c r="E334" s="933"/>
      <c r="F334" s="936"/>
      <c r="G334" s="831"/>
    </row>
    <row r="335" spans="1:7" s="795" customFormat="1">
      <c r="A335" s="829"/>
      <c r="B335" s="832"/>
      <c r="C335" s="832"/>
      <c r="E335" s="933"/>
      <c r="F335" s="936"/>
      <c r="G335" s="936"/>
    </row>
    <row r="336" spans="1:7" s="795" customFormat="1" ht="21" customHeight="1">
      <c r="A336" s="829"/>
      <c r="B336" s="832"/>
      <c r="C336" s="832"/>
      <c r="E336" s="933"/>
      <c r="F336" s="936"/>
      <c r="G336" s="936"/>
    </row>
    <row r="337" spans="1:7" s="795" customFormat="1">
      <c r="A337" s="829"/>
      <c r="B337" s="832"/>
      <c r="C337" s="832"/>
      <c r="E337" s="933"/>
      <c r="F337" s="936"/>
      <c r="G337" s="936"/>
    </row>
    <row r="338" spans="1:7" s="795" customFormat="1">
      <c r="A338" s="829"/>
      <c r="B338" s="832"/>
      <c r="C338" s="832"/>
      <c r="E338" s="933"/>
      <c r="F338" s="936"/>
      <c r="G338" s="936"/>
    </row>
    <row r="339" spans="1:7" s="795" customFormat="1">
      <c r="A339" s="829"/>
      <c r="B339" s="832"/>
      <c r="C339" s="832"/>
      <c r="E339" s="933"/>
      <c r="F339" s="936"/>
      <c r="G339" s="936"/>
    </row>
    <row r="340" spans="1:7" s="795" customFormat="1">
      <c r="A340" s="829"/>
      <c r="B340" s="832"/>
      <c r="C340" s="832"/>
      <c r="E340" s="933"/>
      <c r="F340" s="936"/>
      <c r="G340" s="936"/>
    </row>
    <row r="341" spans="1:7" s="795" customFormat="1">
      <c r="A341" s="829"/>
      <c r="B341" s="832"/>
      <c r="C341" s="832"/>
      <c r="E341" s="933"/>
      <c r="F341" s="936"/>
      <c r="G341" s="831"/>
    </row>
    <row r="342" spans="1:7" s="795" customFormat="1" ht="68.25" customHeight="1">
      <c r="A342" s="829"/>
      <c r="B342" s="832"/>
      <c r="C342" s="832"/>
      <c r="E342" s="933"/>
      <c r="F342" s="936"/>
      <c r="G342" s="936"/>
    </row>
    <row r="343" spans="1:7" s="795" customFormat="1" ht="21" customHeight="1">
      <c r="A343" s="829"/>
      <c r="B343" s="832"/>
      <c r="C343" s="832"/>
      <c r="E343" s="933"/>
      <c r="F343" s="936"/>
      <c r="G343" s="936"/>
    </row>
    <row r="344" spans="1:7" s="795" customFormat="1">
      <c r="A344" s="829"/>
      <c r="B344" s="833"/>
      <c r="C344" s="833"/>
      <c r="E344" s="933"/>
      <c r="F344" s="936"/>
      <c r="G344" s="936"/>
    </row>
    <row r="345" spans="1:7" s="795" customFormat="1">
      <c r="A345" s="829"/>
      <c r="B345" s="833"/>
      <c r="C345" s="833"/>
      <c r="E345" s="933"/>
      <c r="F345" s="936"/>
      <c r="G345" s="936"/>
    </row>
    <row r="346" spans="1:7" s="795" customFormat="1">
      <c r="A346" s="829"/>
      <c r="B346" s="832"/>
      <c r="C346" s="832"/>
      <c r="E346" s="933"/>
      <c r="F346" s="936"/>
      <c r="G346" s="936"/>
    </row>
    <row r="347" spans="1:7" s="795" customFormat="1">
      <c r="A347" s="829"/>
      <c r="B347" s="832"/>
      <c r="C347" s="832"/>
      <c r="E347" s="933"/>
      <c r="F347" s="936"/>
      <c r="G347" s="936"/>
    </row>
    <row r="348" spans="1:7" s="795" customFormat="1">
      <c r="A348" s="829"/>
      <c r="B348" s="832"/>
      <c r="C348" s="832"/>
      <c r="E348" s="933"/>
      <c r="F348" s="936"/>
      <c r="G348" s="831"/>
    </row>
    <row r="349" spans="1:7" s="795" customFormat="1">
      <c r="A349" s="829"/>
      <c r="B349" s="832"/>
      <c r="C349" s="832"/>
      <c r="E349" s="933"/>
      <c r="F349" s="936"/>
      <c r="G349" s="936"/>
    </row>
    <row r="350" spans="1:7" s="795" customFormat="1" ht="30.75" customHeight="1">
      <c r="A350" s="829"/>
      <c r="B350" s="833"/>
      <c r="C350" s="833"/>
      <c r="E350" s="933"/>
      <c r="F350" s="936"/>
      <c r="G350" s="831"/>
    </row>
    <row r="351" spans="1:7" s="795" customFormat="1" ht="81" customHeight="1">
      <c r="A351" s="829"/>
      <c r="B351" s="833"/>
      <c r="C351" s="833"/>
      <c r="E351" s="933"/>
      <c r="F351" s="936"/>
      <c r="G351" s="831"/>
    </row>
    <row r="352" spans="1:7" s="795" customFormat="1" ht="30.75" customHeight="1">
      <c r="A352" s="829"/>
      <c r="B352" s="833"/>
      <c r="C352" s="833"/>
      <c r="E352" s="933"/>
      <c r="F352" s="936"/>
      <c r="G352" s="831"/>
    </row>
    <row r="353" spans="1:7" s="795" customFormat="1" ht="30.75" customHeight="1">
      <c r="A353" s="829"/>
      <c r="B353" s="833"/>
      <c r="C353" s="833"/>
      <c r="E353" s="933"/>
      <c r="F353" s="936"/>
      <c r="G353" s="831"/>
    </row>
    <row r="354" spans="1:7" s="795" customFormat="1" ht="67.5" customHeight="1">
      <c r="A354" s="829"/>
      <c r="B354" s="833"/>
      <c r="C354" s="833"/>
      <c r="E354" s="933"/>
      <c r="F354" s="936"/>
      <c r="G354" s="831"/>
    </row>
    <row r="355" spans="1:7" s="795" customFormat="1" ht="30.75" customHeight="1">
      <c r="A355" s="829"/>
      <c r="B355" s="833"/>
      <c r="C355" s="833"/>
      <c r="E355" s="933"/>
      <c r="F355" s="936"/>
      <c r="G355" s="831"/>
    </row>
    <row r="356" spans="1:7" s="795" customFormat="1" ht="92.25" customHeight="1">
      <c r="A356" s="829"/>
      <c r="B356" s="833"/>
      <c r="C356" s="833"/>
      <c r="E356" s="933"/>
      <c r="F356" s="936"/>
      <c r="G356" s="831"/>
    </row>
    <row r="357" spans="1:7" s="795" customFormat="1">
      <c r="A357" s="829"/>
      <c r="B357" s="838"/>
      <c r="C357" s="838"/>
      <c r="E357" s="933"/>
      <c r="F357" s="936"/>
      <c r="G357" s="831"/>
    </row>
    <row r="358" spans="1:7" s="795" customFormat="1">
      <c r="A358" s="829"/>
      <c r="B358" s="838"/>
      <c r="C358" s="838"/>
      <c r="E358" s="933"/>
      <c r="F358" s="936"/>
      <c r="G358" s="831"/>
    </row>
    <row r="359" spans="1:7" s="795" customFormat="1">
      <c r="A359" s="829"/>
      <c r="B359" s="838"/>
      <c r="C359" s="838"/>
      <c r="E359" s="933"/>
      <c r="F359" s="936"/>
      <c r="G359" s="831"/>
    </row>
    <row r="360" spans="1:7" s="795" customFormat="1">
      <c r="A360" s="829"/>
      <c r="B360" s="838"/>
      <c r="C360" s="838"/>
      <c r="E360" s="933"/>
      <c r="F360" s="936"/>
      <c r="G360" s="831"/>
    </row>
    <row r="361" spans="1:7" s="795" customFormat="1">
      <c r="A361" s="829"/>
      <c r="B361" s="838"/>
      <c r="C361" s="838"/>
      <c r="E361" s="933"/>
      <c r="F361" s="935"/>
      <c r="G361" s="831"/>
    </row>
    <row r="362" spans="1:7" s="795" customFormat="1" ht="68.25" customHeight="1">
      <c r="A362" s="829"/>
      <c r="B362" s="833"/>
      <c r="C362" s="833"/>
      <c r="E362" s="933"/>
      <c r="F362" s="936"/>
      <c r="G362" s="831"/>
    </row>
    <row r="363" spans="1:7" s="795" customFormat="1" ht="21.75" customHeight="1">
      <c r="A363" s="829"/>
      <c r="B363" s="838"/>
      <c r="C363" s="838"/>
      <c r="D363" s="838"/>
      <c r="E363" s="941"/>
      <c r="F363" s="942"/>
      <c r="G363" s="843"/>
    </row>
    <row r="364" spans="1:7" s="795" customFormat="1" ht="30.75" customHeight="1">
      <c r="A364" s="829"/>
      <c r="B364" s="833"/>
      <c r="C364" s="833"/>
      <c r="E364" s="933"/>
      <c r="F364" s="936"/>
      <c r="G364" s="936"/>
    </row>
    <row r="365" spans="1:7" s="795" customFormat="1" ht="70.5" customHeight="1">
      <c r="A365" s="829"/>
      <c r="B365" s="833"/>
      <c r="C365" s="833"/>
      <c r="E365" s="933"/>
      <c r="F365" s="936"/>
      <c r="G365" s="936"/>
    </row>
    <row r="366" spans="1:7" s="795" customFormat="1" ht="31.5" customHeight="1">
      <c r="A366" s="829"/>
      <c r="B366" s="833"/>
      <c r="C366" s="833"/>
      <c r="E366" s="933"/>
      <c r="F366" s="936"/>
      <c r="G366" s="936"/>
    </row>
    <row r="367" spans="1:7" s="795" customFormat="1" ht="14.25" customHeight="1">
      <c r="A367" s="829"/>
      <c r="B367" s="838"/>
      <c r="C367" s="838"/>
      <c r="E367" s="933"/>
      <c r="F367" s="936"/>
      <c r="G367" s="936"/>
    </row>
    <row r="368" spans="1:7" s="795" customFormat="1">
      <c r="A368" s="829"/>
      <c r="B368" s="825"/>
      <c r="C368" s="825"/>
      <c r="E368" s="933"/>
      <c r="F368" s="936"/>
      <c r="G368" s="936"/>
    </row>
    <row r="369" spans="1:7" s="795" customFormat="1">
      <c r="A369" s="829"/>
      <c r="B369" s="825"/>
      <c r="C369" s="825"/>
      <c r="E369" s="933"/>
      <c r="F369" s="936"/>
      <c r="G369" s="936"/>
    </row>
    <row r="370" spans="1:7" s="795" customFormat="1">
      <c r="A370" s="829"/>
      <c r="B370" s="825"/>
      <c r="C370" s="825"/>
      <c r="E370" s="933"/>
      <c r="F370" s="936"/>
      <c r="G370" s="936"/>
    </row>
    <row r="371" spans="1:7" s="796" customFormat="1">
      <c r="A371" s="857"/>
      <c r="B371" s="826"/>
      <c r="C371" s="826"/>
      <c r="E371" s="939"/>
      <c r="F371" s="940"/>
      <c r="G371" s="940"/>
    </row>
    <row r="372" spans="1:7" s="796" customFormat="1">
      <c r="A372" s="857"/>
      <c r="B372" s="826"/>
      <c r="C372" s="826"/>
      <c r="E372" s="939"/>
      <c r="F372" s="940"/>
      <c r="G372" s="940"/>
    </row>
    <row r="373" spans="1:7" s="796" customFormat="1">
      <c r="A373" s="857"/>
      <c r="B373" s="826"/>
      <c r="C373" s="826"/>
      <c r="E373" s="939"/>
      <c r="F373" s="940"/>
      <c r="G373" s="940"/>
    </row>
    <row r="374" spans="1:7" s="796" customFormat="1">
      <c r="A374" s="829"/>
      <c r="B374" s="858"/>
      <c r="C374" s="858"/>
      <c r="D374" s="795"/>
      <c r="E374" s="933"/>
      <c r="F374" s="943"/>
      <c r="G374" s="936"/>
    </row>
    <row r="375" spans="1:7" s="796" customFormat="1">
      <c r="A375" s="857"/>
      <c r="B375" s="833"/>
      <c r="C375" s="833"/>
      <c r="D375" s="795"/>
      <c r="E375" s="933"/>
      <c r="F375" s="943"/>
      <c r="G375" s="936"/>
    </row>
    <row r="376" spans="1:7" s="796" customFormat="1" ht="83.25" customHeight="1">
      <c r="A376" s="857"/>
      <c r="B376" s="833"/>
      <c r="C376" s="833"/>
      <c r="D376" s="795"/>
      <c r="E376" s="933"/>
      <c r="F376" s="943"/>
      <c r="G376" s="936"/>
    </row>
    <row r="377" spans="1:7" s="796" customFormat="1">
      <c r="A377" s="857"/>
      <c r="B377" s="833"/>
      <c r="C377" s="833"/>
      <c r="D377" s="795"/>
      <c r="E377" s="933"/>
      <c r="F377" s="943"/>
      <c r="G377" s="936"/>
    </row>
    <row r="378" spans="1:7" s="796" customFormat="1">
      <c r="A378" s="857"/>
      <c r="B378" s="833"/>
      <c r="C378" s="833"/>
      <c r="D378" s="795"/>
      <c r="E378" s="933"/>
      <c r="F378" s="943"/>
      <c r="G378" s="936"/>
    </row>
    <row r="379" spans="1:7" s="796" customFormat="1" ht="32.25" customHeight="1">
      <c r="A379" s="857"/>
      <c r="B379" s="858"/>
      <c r="C379" s="858"/>
      <c r="D379" s="795"/>
      <c r="E379" s="933"/>
      <c r="F379" s="943"/>
      <c r="G379" s="936"/>
    </row>
    <row r="380" spans="1:7" s="796" customFormat="1">
      <c r="A380" s="857"/>
      <c r="B380" s="858"/>
      <c r="C380" s="858"/>
      <c r="D380" s="795"/>
      <c r="E380" s="933"/>
      <c r="F380" s="943"/>
      <c r="G380" s="936"/>
    </row>
    <row r="381" spans="1:7" s="796" customFormat="1">
      <c r="A381" s="857"/>
      <c r="B381" s="833"/>
      <c r="C381" s="833"/>
      <c r="D381" s="795"/>
      <c r="E381" s="933"/>
      <c r="F381" s="943"/>
      <c r="G381" s="936"/>
    </row>
    <row r="382" spans="1:7" s="796" customFormat="1" ht="12" customHeight="1">
      <c r="A382" s="857"/>
      <c r="B382" s="833"/>
      <c r="C382" s="833"/>
      <c r="D382" s="795"/>
      <c r="E382" s="933"/>
      <c r="F382" s="943"/>
      <c r="G382" s="936"/>
    </row>
    <row r="383" spans="1:7" s="796" customFormat="1" ht="12" customHeight="1">
      <c r="A383" s="857"/>
      <c r="B383" s="833"/>
      <c r="C383" s="833"/>
      <c r="D383" s="795"/>
      <c r="E383" s="933"/>
      <c r="F383" s="943"/>
      <c r="G383" s="936"/>
    </row>
    <row r="384" spans="1:7" s="796" customFormat="1" ht="105" customHeight="1">
      <c r="A384" s="829"/>
      <c r="B384" s="858"/>
      <c r="C384" s="858"/>
      <c r="D384" s="795"/>
      <c r="E384" s="933"/>
      <c r="F384" s="943"/>
      <c r="G384" s="936"/>
    </row>
    <row r="385" spans="1:7" s="795" customFormat="1">
      <c r="A385" s="829"/>
      <c r="B385" s="833"/>
      <c r="C385" s="833"/>
      <c r="E385" s="933"/>
      <c r="F385" s="936"/>
      <c r="G385" s="831"/>
    </row>
    <row r="386" spans="1:7" s="795" customFormat="1">
      <c r="A386" s="829"/>
      <c r="B386" s="833"/>
      <c r="C386" s="833"/>
      <c r="E386" s="933"/>
      <c r="F386" s="936"/>
      <c r="G386" s="831"/>
    </row>
    <row r="387" spans="1:7" s="795" customFormat="1">
      <c r="A387" s="829"/>
      <c r="B387" s="833"/>
      <c r="C387" s="833"/>
      <c r="E387" s="933"/>
      <c r="F387" s="936"/>
      <c r="G387" s="831"/>
    </row>
    <row r="388" spans="1:7" s="795" customFormat="1" ht="51.75" customHeight="1">
      <c r="A388" s="829"/>
      <c r="B388" s="848"/>
      <c r="C388" s="848"/>
      <c r="E388" s="933"/>
      <c r="F388" s="936"/>
      <c r="G388" s="936"/>
    </row>
    <row r="389" spans="1:7" s="795" customFormat="1" ht="51.75" customHeight="1">
      <c r="A389" s="829"/>
      <c r="B389" s="848"/>
      <c r="C389" s="848"/>
      <c r="E389" s="933"/>
      <c r="F389" s="936"/>
      <c r="G389" s="936"/>
    </row>
    <row r="390" spans="1:7" s="795" customFormat="1" ht="18.75" customHeight="1">
      <c r="A390" s="829"/>
      <c r="B390" s="848"/>
      <c r="C390" s="848"/>
      <c r="E390" s="933"/>
      <c r="F390" s="936"/>
      <c r="G390" s="936"/>
    </row>
    <row r="391" spans="1:7" s="795" customFormat="1" ht="34.5" customHeight="1">
      <c r="A391" s="829"/>
      <c r="B391" s="848"/>
      <c r="C391" s="848"/>
      <c r="E391" s="933"/>
      <c r="F391" s="936"/>
      <c r="G391" s="936"/>
    </row>
    <row r="392" spans="1:7" s="795" customFormat="1" ht="45" customHeight="1">
      <c r="A392" s="829"/>
      <c r="B392" s="848"/>
      <c r="C392" s="848"/>
      <c r="E392" s="933"/>
      <c r="F392" s="936"/>
      <c r="G392" s="936"/>
    </row>
    <row r="393" spans="1:7" s="795" customFormat="1" ht="75.75" customHeight="1">
      <c r="A393" s="829"/>
      <c r="B393" s="848"/>
      <c r="C393" s="848"/>
      <c r="E393" s="933"/>
      <c r="F393" s="936"/>
      <c r="G393" s="936"/>
    </row>
    <row r="394" spans="1:7" s="795" customFormat="1" ht="84" customHeight="1">
      <c r="A394" s="829"/>
      <c r="B394" s="848"/>
      <c r="C394" s="848"/>
      <c r="E394" s="933"/>
      <c r="F394" s="936"/>
      <c r="G394" s="936"/>
    </row>
    <row r="395" spans="1:7" s="795" customFormat="1" ht="66.75" customHeight="1">
      <c r="A395" s="829"/>
      <c r="B395" s="848"/>
      <c r="C395" s="848"/>
      <c r="E395" s="933"/>
      <c r="F395" s="936"/>
      <c r="G395" s="936"/>
    </row>
    <row r="396" spans="1:7" s="795" customFormat="1" ht="92.25" customHeight="1">
      <c r="A396" s="829"/>
      <c r="B396" s="848"/>
      <c r="C396" s="848"/>
      <c r="E396" s="933"/>
      <c r="F396" s="936"/>
      <c r="G396" s="936"/>
    </row>
    <row r="397" spans="1:7" s="795" customFormat="1" ht="23.25" customHeight="1">
      <c r="A397" s="829"/>
      <c r="B397" s="848"/>
      <c r="C397" s="848"/>
      <c r="E397" s="933"/>
      <c r="F397" s="936"/>
      <c r="G397" s="936"/>
    </row>
    <row r="398" spans="1:7" s="795" customFormat="1" ht="20.25" customHeight="1">
      <c r="A398" s="829"/>
      <c r="B398" s="848"/>
      <c r="C398" s="848"/>
      <c r="E398" s="933"/>
      <c r="F398" s="936"/>
      <c r="G398" s="936"/>
    </row>
    <row r="399" spans="1:7" s="795" customFormat="1" ht="18" customHeight="1">
      <c r="A399" s="829"/>
      <c r="B399" s="848"/>
      <c r="C399" s="848"/>
      <c r="E399" s="933"/>
      <c r="F399" s="936"/>
      <c r="G399" s="936"/>
    </row>
    <row r="400" spans="1:7" s="795" customFormat="1" ht="18.75" customHeight="1">
      <c r="A400" s="829"/>
      <c r="B400" s="848"/>
      <c r="C400" s="848"/>
      <c r="E400" s="933"/>
      <c r="F400" s="936"/>
      <c r="G400" s="936"/>
    </row>
    <row r="401" spans="1:7" s="795" customFormat="1" ht="20.25" customHeight="1">
      <c r="A401" s="829"/>
      <c r="B401" s="848"/>
      <c r="C401" s="848"/>
      <c r="E401" s="933"/>
      <c r="F401" s="936"/>
      <c r="G401" s="936"/>
    </row>
    <row r="402" spans="1:7" s="795" customFormat="1" ht="71.25" customHeight="1">
      <c r="A402" s="829"/>
      <c r="B402" s="848"/>
      <c r="C402" s="848"/>
      <c r="E402" s="933"/>
      <c r="F402" s="936"/>
      <c r="G402" s="831"/>
    </row>
    <row r="403" spans="1:7" s="795" customFormat="1" ht="32.25" customHeight="1">
      <c r="A403" s="829"/>
      <c r="B403" s="833"/>
      <c r="C403" s="833"/>
      <c r="E403" s="933"/>
      <c r="F403" s="936"/>
      <c r="G403" s="831"/>
    </row>
    <row r="404" spans="1:7" s="795" customFormat="1" ht="32.25" customHeight="1">
      <c r="A404" s="829"/>
      <c r="B404" s="833"/>
      <c r="C404" s="833"/>
      <c r="E404" s="933"/>
      <c r="F404" s="936"/>
      <c r="G404" s="831"/>
    </row>
    <row r="405" spans="1:7" s="795" customFormat="1">
      <c r="A405" s="829"/>
      <c r="B405" s="833"/>
      <c r="C405" s="833"/>
      <c r="E405" s="933"/>
      <c r="F405" s="936"/>
      <c r="G405" s="936"/>
    </row>
    <row r="406" spans="1:7" s="795" customFormat="1" ht="85.5" customHeight="1">
      <c r="A406" s="829"/>
      <c r="B406" s="833"/>
      <c r="C406" s="833"/>
      <c r="E406" s="933"/>
      <c r="F406" s="936"/>
      <c r="G406" s="936"/>
    </row>
    <row r="407" spans="1:7" s="795" customFormat="1">
      <c r="A407" s="829"/>
      <c r="B407" s="833"/>
      <c r="C407" s="833"/>
      <c r="E407" s="933"/>
      <c r="F407" s="936"/>
      <c r="G407" s="936"/>
    </row>
    <row r="408" spans="1:7" s="795" customFormat="1">
      <c r="A408" s="829"/>
      <c r="B408" s="833"/>
      <c r="C408" s="833"/>
      <c r="E408" s="933"/>
      <c r="F408" s="936"/>
      <c r="G408" s="936"/>
    </row>
    <row r="409" spans="1:7" s="795" customFormat="1">
      <c r="A409" s="829"/>
      <c r="B409" s="833"/>
      <c r="C409" s="833"/>
      <c r="E409" s="933"/>
      <c r="F409" s="936"/>
      <c r="G409" s="936"/>
    </row>
    <row r="410" spans="1:7" s="795" customFormat="1">
      <c r="A410" s="822"/>
      <c r="B410" s="859"/>
      <c r="C410" s="859"/>
      <c r="E410" s="933"/>
      <c r="F410" s="936"/>
      <c r="G410" s="936"/>
    </row>
    <row r="411" spans="1:7" s="795" customFormat="1">
      <c r="A411" s="822"/>
      <c r="B411" s="859"/>
      <c r="C411" s="859"/>
      <c r="E411" s="933"/>
      <c r="F411" s="936"/>
      <c r="G411" s="936"/>
    </row>
    <row r="412" spans="1:7">
      <c r="A412" s="829"/>
      <c r="B412" s="833"/>
      <c r="C412" s="833"/>
      <c r="D412" s="795"/>
      <c r="E412" s="933"/>
      <c r="F412" s="936"/>
      <c r="G412" s="936"/>
    </row>
    <row r="413" spans="1:7" s="786" customFormat="1" ht="218.25" customHeight="1">
      <c r="A413" s="829"/>
      <c r="B413" s="833"/>
      <c r="C413" s="833"/>
      <c r="D413" s="795"/>
      <c r="E413" s="933"/>
      <c r="F413" s="936"/>
      <c r="G413" s="936"/>
    </row>
    <row r="414" spans="1:7" s="786" customFormat="1" ht="408.4" customHeight="1">
      <c r="A414" s="829"/>
      <c r="B414" s="833"/>
      <c r="C414" s="833"/>
      <c r="D414" s="795"/>
      <c r="E414" s="933"/>
      <c r="F414" s="936"/>
      <c r="G414" s="936"/>
    </row>
    <row r="415" spans="1:7" s="786" customFormat="1" ht="292.14999999999998" customHeight="1">
      <c r="A415" s="829"/>
      <c r="B415" s="833"/>
      <c r="C415" s="833"/>
      <c r="D415" s="795"/>
      <c r="E415" s="933"/>
      <c r="F415" s="936"/>
      <c r="G415" s="936"/>
    </row>
    <row r="416" spans="1:7" s="786" customFormat="1">
      <c r="A416" s="829"/>
      <c r="B416" s="833"/>
      <c r="C416" s="833"/>
      <c r="D416" s="795"/>
      <c r="E416" s="933"/>
      <c r="F416" s="936"/>
      <c r="G416" s="936"/>
    </row>
    <row r="417" spans="1:7" s="786" customFormat="1">
      <c r="A417" s="829"/>
      <c r="B417" s="833"/>
      <c r="C417" s="833"/>
      <c r="D417" s="795"/>
      <c r="E417" s="933"/>
      <c r="F417" s="936"/>
      <c r="G417" s="936"/>
    </row>
    <row r="418" spans="1:7" s="786" customFormat="1">
      <c r="A418" s="829"/>
      <c r="B418" s="833"/>
      <c r="C418" s="833"/>
      <c r="D418" s="795"/>
      <c r="E418" s="933"/>
      <c r="F418" s="936"/>
      <c r="G418" s="936"/>
    </row>
    <row r="419" spans="1:7" s="786" customFormat="1" ht="39.4" customHeight="1">
      <c r="A419" s="829"/>
      <c r="B419" s="833"/>
      <c r="C419" s="833"/>
      <c r="D419" s="795"/>
      <c r="E419" s="933"/>
      <c r="F419" s="936"/>
      <c r="G419" s="936"/>
    </row>
    <row r="420" spans="1:7" s="786" customFormat="1" ht="41.65" customHeight="1">
      <c r="A420" s="829"/>
      <c r="B420" s="833"/>
      <c r="C420" s="833"/>
      <c r="D420" s="795"/>
      <c r="E420" s="933"/>
      <c r="F420" s="936"/>
      <c r="G420" s="936"/>
    </row>
    <row r="421" spans="1:7" s="786" customFormat="1" ht="41.65" customHeight="1">
      <c r="A421" s="829"/>
      <c r="B421" s="833"/>
      <c r="C421" s="833"/>
      <c r="D421" s="795"/>
      <c r="E421" s="933"/>
      <c r="F421" s="936"/>
      <c r="G421" s="936"/>
    </row>
    <row r="422" spans="1:7" s="786" customFormat="1" ht="101.65" customHeight="1">
      <c r="A422" s="829"/>
      <c r="B422" s="833"/>
      <c r="C422" s="833"/>
      <c r="D422" s="795"/>
      <c r="E422" s="933"/>
      <c r="F422" s="936"/>
      <c r="G422" s="936"/>
    </row>
    <row r="423" spans="1:7" s="786" customFormat="1" ht="250.9" customHeight="1">
      <c r="A423" s="829"/>
      <c r="B423" s="833"/>
      <c r="C423" s="833"/>
      <c r="D423" s="795"/>
      <c r="E423" s="933"/>
      <c r="F423" s="936"/>
      <c r="G423" s="936"/>
    </row>
    <row r="424" spans="1:7" s="786" customFormat="1">
      <c r="A424" s="829"/>
      <c r="B424" s="833"/>
      <c r="C424" s="833"/>
      <c r="D424" s="795"/>
      <c r="E424" s="933"/>
      <c r="F424" s="936"/>
      <c r="G424" s="936"/>
    </row>
    <row r="425" spans="1:7" s="786" customFormat="1" ht="133.9" customHeight="1">
      <c r="A425" s="829"/>
      <c r="B425" s="858"/>
      <c r="C425" s="858"/>
      <c r="D425" s="795"/>
      <c r="E425" s="933"/>
      <c r="F425" s="936"/>
      <c r="G425" s="936"/>
    </row>
    <row r="426" spans="1:7" s="786" customFormat="1" ht="133.9" customHeight="1">
      <c r="A426" s="829"/>
      <c r="B426" s="858"/>
      <c r="C426" s="858"/>
      <c r="D426" s="795"/>
      <c r="E426" s="933"/>
      <c r="F426" s="936"/>
      <c r="G426" s="936"/>
    </row>
    <row r="427" spans="1:7" s="786" customFormat="1" ht="234.75" customHeight="1">
      <c r="A427" s="829"/>
      <c r="B427" s="858"/>
      <c r="C427" s="858"/>
      <c r="D427" s="795"/>
      <c r="E427" s="933"/>
      <c r="F427" s="936"/>
      <c r="G427" s="936"/>
    </row>
    <row r="428" spans="1:7" s="786" customFormat="1" ht="35.25" customHeight="1">
      <c r="A428" s="829"/>
      <c r="B428" s="858"/>
      <c r="C428" s="858"/>
      <c r="D428" s="795"/>
      <c r="E428" s="933"/>
      <c r="F428" s="936"/>
      <c r="G428" s="936"/>
    </row>
    <row r="429" spans="1:7" s="786" customFormat="1" ht="33.75" customHeight="1">
      <c r="A429" s="829"/>
      <c r="B429" s="833"/>
      <c r="C429" s="833"/>
      <c r="D429" s="795"/>
      <c r="E429" s="933"/>
      <c r="F429" s="936"/>
      <c r="G429" s="936"/>
    </row>
    <row r="430" spans="1:7" s="786" customFormat="1">
      <c r="A430" s="829"/>
      <c r="B430" s="833"/>
      <c r="C430" s="833"/>
      <c r="D430" s="795"/>
      <c r="E430" s="933"/>
      <c r="F430" s="936"/>
      <c r="G430" s="936"/>
    </row>
    <row r="431" spans="1:7" s="786" customFormat="1">
      <c r="A431" s="829"/>
      <c r="B431" s="833"/>
      <c r="C431" s="833"/>
      <c r="D431" s="795"/>
      <c r="E431" s="933"/>
      <c r="F431" s="936"/>
      <c r="G431" s="936"/>
    </row>
    <row r="432" spans="1:7" s="786" customFormat="1">
      <c r="A432" s="829"/>
      <c r="B432" s="833"/>
      <c r="C432" s="833"/>
      <c r="D432" s="795"/>
      <c r="E432" s="933"/>
      <c r="F432" s="936"/>
      <c r="G432" s="936"/>
    </row>
    <row r="433" spans="1:7" s="786" customFormat="1">
      <c r="A433" s="829"/>
      <c r="B433" s="833"/>
      <c r="C433" s="833"/>
      <c r="D433" s="795"/>
      <c r="E433" s="933"/>
      <c r="F433" s="936"/>
      <c r="G433" s="936"/>
    </row>
    <row r="434" spans="1:7" s="786" customFormat="1">
      <c r="A434" s="829"/>
      <c r="B434" s="833"/>
      <c r="C434" s="833"/>
      <c r="D434" s="795"/>
      <c r="E434" s="933"/>
      <c r="F434" s="936"/>
      <c r="G434" s="936"/>
    </row>
    <row r="435" spans="1:7" s="786" customFormat="1">
      <c r="A435" s="829"/>
      <c r="B435" s="833"/>
      <c r="C435" s="833"/>
      <c r="D435" s="795"/>
      <c r="E435" s="933"/>
      <c r="F435" s="936"/>
      <c r="G435" s="936"/>
    </row>
    <row r="436" spans="1:7" s="786" customFormat="1" ht="397.9" customHeight="1">
      <c r="A436" s="829"/>
      <c r="B436" s="833"/>
      <c r="C436" s="833"/>
      <c r="D436" s="795"/>
      <c r="E436" s="933"/>
      <c r="F436" s="936"/>
      <c r="G436" s="936"/>
    </row>
    <row r="437" spans="1:7" s="786" customFormat="1" ht="408" customHeight="1">
      <c r="A437" s="829"/>
      <c r="B437" s="833"/>
      <c r="C437" s="833"/>
      <c r="D437" s="795"/>
      <c r="E437" s="933"/>
      <c r="F437" s="936"/>
      <c r="G437" s="936"/>
    </row>
    <row r="438" spans="1:7" s="786" customFormat="1">
      <c r="A438" s="829"/>
      <c r="B438" s="858"/>
      <c r="C438" s="858"/>
      <c r="D438" s="795"/>
      <c r="E438" s="933"/>
      <c r="F438" s="936"/>
      <c r="G438" s="936"/>
    </row>
    <row r="439" spans="1:7" s="786" customFormat="1">
      <c r="A439" s="829"/>
      <c r="B439" s="833"/>
      <c r="C439" s="833"/>
      <c r="D439" s="795"/>
      <c r="E439" s="933"/>
      <c r="F439" s="936"/>
      <c r="G439" s="936"/>
    </row>
    <row r="440" spans="1:7">
      <c r="A440" s="822"/>
      <c r="B440" s="859"/>
      <c r="C440" s="859"/>
      <c r="D440" s="795"/>
      <c r="E440" s="933"/>
      <c r="F440" s="936"/>
      <c r="G440" s="936"/>
    </row>
    <row r="441" spans="1:7">
      <c r="A441" s="822"/>
      <c r="B441" s="859"/>
      <c r="C441" s="859"/>
      <c r="D441" s="795"/>
      <c r="E441" s="933"/>
      <c r="F441" s="936"/>
      <c r="G441" s="936"/>
    </row>
    <row r="442" spans="1:7" s="795" customFormat="1" ht="14.25" customHeight="1">
      <c r="A442" s="829"/>
      <c r="B442" s="838"/>
      <c r="C442" s="838"/>
      <c r="E442" s="933"/>
      <c r="F442" s="936"/>
      <c r="G442" s="936"/>
    </row>
    <row r="443" spans="1:7" ht="38.25" customHeight="1">
      <c r="A443" s="829"/>
      <c r="B443" s="825"/>
      <c r="C443" s="825"/>
      <c r="D443" s="795"/>
      <c r="E443" s="944"/>
      <c r="F443" s="936"/>
      <c r="G443" s="936"/>
    </row>
    <row r="444" spans="1:7">
      <c r="A444" s="829"/>
      <c r="B444" s="825"/>
      <c r="C444" s="825"/>
      <c r="D444" s="795"/>
      <c r="E444" s="933"/>
      <c r="F444" s="936"/>
      <c r="G444" s="936"/>
    </row>
    <row r="445" spans="1:7">
      <c r="A445" s="829"/>
      <c r="B445" s="825"/>
      <c r="C445" s="825"/>
      <c r="D445" s="795"/>
      <c r="E445" s="933"/>
      <c r="F445" s="936"/>
      <c r="G445" s="936"/>
    </row>
    <row r="446" spans="1:7">
      <c r="A446" s="829"/>
      <c r="B446" s="825"/>
      <c r="C446" s="825"/>
      <c r="D446" s="795"/>
      <c r="E446" s="933"/>
      <c r="F446" s="936"/>
      <c r="G446" s="936"/>
    </row>
    <row r="447" spans="1:7">
      <c r="A447" s="829"/>
      <c r="B447" s="825"/>
      <c r="C447" s="825"/>
      <c r="D447" s="795"/>
      <c r="E447" s="933"/>
      <c r="F447" s="936"/>
      <c r="G447" s="936"/>
    </row>
    <row r="448" spans="1:7">
      <c r="A448" s="829"/>
      <c r="B448" s="825"/>
      <c r="C448" s="825"/>
      <c r="D448" s="795"/>
      <c r="E448" s="933"/>
      <c r="F448" s="936"/>
      <c r="G448" s="936"/>
    </row>
    <row r="449" spans="1:7">
      <c r="A449" s="829"/>
      <c r="B449" s="825"/>
      <c r="C449" s="825"/>
      <c r="D449" s="795"/>
      <c r="E449" s="933"/>
      <c r="F449" s="936"/>
      <c r="G449" s="936"/>
    </row>
    <row r="450" spans="1:7">
      <c r="A450" s="829"/>
      <c r="B450" s="825"/>
      <c r="C450" s="825"/>
      <c r="D450" s="795"/>
      <c r="E450" s="933"/>
      <c r="F450" s="936"/>
      <c r="G450" s="936"/>
    </row>
    <row r="451" spans="1:7">
      <c r="A451" s="829"/>
      <c r="B451" s="825"/>
      <c r="C451" s="825"/>
      <c r="D451" s="795"/>
      <c r="E451" s="933"/>
      <c r="F451" s="936"/>
      <c r="G451" s="936"/>
    </row>
    <row r="452" spans="1:7">
      <c r="A452" s="829"/>
      <c r="B452" s="825"/>
      <c r="C452" s="825"/>
      <c r="D452" s="795"/>
      <c r="E452" s="933"/>
      <c r="F452" s="936"/>
      <c r="G452" s="936"/>
    </row>
    <row r="453" spans="1:7">
      <c r="A453" s="829"/>
      <c r="B453" s="825"/>
      <c r="C453" s="825"/>
      <c r="D453" s="795"/>
      <c r="E453" s="933"/>
      <c r="F453" s="936"/>
      <c r="G453" s="936"/>
    </row>
    <row r="454" spans="1:7">
      <c r="A454" s="829"/>
      <c r="B454" s="825"/>
      <c r="C454" s="825"/>
      <c r="D454" s="795"/>
      <c r="E454" s="933"/>
      <c r="F454" s="936"/>
      <c r="G454" s="936"/>
    </row>
    <row r="455" spans="1:7">
      <c r="A455" s="829"/>
      <c r="B455" s="825"/>
      <c r="C455" s="825"/>
      <c r="D455" s="795"/>
      <c r="E455" s="933"/>
      <c r="F455" s="936"/>
      <c r="G455" s="936"/>
    </row>
    <row r="456" spans="1:7">
      <c r="A456" s="829"/>
      <c r="B456" s="825"/>
      <c r="C456" s="825"/>
      <c r="D456" s="795"/>
      <c r="E456" s="933"/>
      <c r="F456" s="936"/>
      <c r="G456" s="936"/>
    </row>
    <row r="457" spans="1:7">
      <c r="A457" s="829"/>
      <c r="B457" s="825"/>
      <c r="C457" s="825"/>
      <c r="D457" s="795"/>
      <c r="E457" s="933"/>
      <c r="F457" s="936"/>
      <c r="G457" s="936"/>
    </row>
    <row r="458" spans="1:7">
      <c r="A458" s="829"/>
      <c r="B458" s="825"/>
      <c r="C458" s="825"/>
      <c r="D458" s="795"/>
      <c r="E458" s="933"/>
      <c r="F458" s="936"/>
      <c r="G458" s="936"/>
    </row>
    <row r="459" spans="1:7">
      <c r="A459" s="829"/>
      <c r="B459" s="825"/>
      <c r="C459" s="825"/>
      <c r="D459" s="795"/>
      <c r="E459" s="933"/>
      <c r="F459" s="936"/>
      <c r="G459" s="936"/>
    </row>
    <row r="460" spans="1:7">
      <c r="A460" s="829"/>
      <c r="B460" s="825"/>
      <c r="C460" s="825"/>
      <c r="D460" s="795"/>
      <c r="E460" s="933"/>
      <c r="F460" s="936"/>
      <c r="G460" s="936"/>
    </row>
    <row r="461" spans="1:7">
      <c r="A461" s="829"/>
      <c r="B461" s="825"/>
      <c r="C461" s="825"/>
      <c r="D461" s="795"/>
      <c r="E461" s="933"/>
      <c r="F461" s="936"/>
      <c r="G461" s="936"/>
    </row>
    <row r="462" spans="1:7">
      <c r="A462" s="829"/>
      <c r="B462" s="825"/>
      <c r="C462" s="825"/>
      <c r="D462" s="795"/>
      <c r="E462" s="933"/>
      <c r="F462" s="936"/>
      <c r="G462" s="936"/>
    </row>
    <row r="463" spans="1:7" ht="34.5" customHeight="1">
      <c r="A463" s="829"/>
      <c r="B463" s="825"/>
      <c r="C463" s="825"/>
      <c r="D463" s="795"/>
      <c r="E463" s="933"/>
      <c r="F463" s="936"/>
      <c r="G463" s="936"/>
    </row>
    <row r="464" spans="1:7" ht="33.75" customHeight="1">
      <c r="A464" s="829"/>
      <c r="B464" s="825"/>
      <c r="C464" s="825"/>
      <c r="D464" s="795"/>
      <c r="E464" s="933"/>
      <c r="F464" s="936"/>
      <c r="G464" s="936"/>
    </row>
    <row r="465" spans="1:7" ht="24" customHeight="1">
      <c r="A465" s="829"/>
      <c r="B465" s="825"/>
      <c r="C465" s="825"/>
      <c r="D465" s="795"/>
      <c r="E465" s="933"/>
      <c r="F465" s="936"/>
      <c r="G465" s="936"/>
    </row>
    <row r="466" spans="1:7">
      <c r="A466" s="829"/>
      <c r="B466" s="825"/>
      <c r="C466" s="825"/>
      <c r="D466" s="795"/>
      <c r="E466" s="933"/>
      <c r="F466" s="936"/>
      <c r="G466" s="936"/>
    </row>
    <row r="467" spans="1:7">
      <c r="A467" s="829"/>
      <c r="B467" s="825"/>
      <c r="C467" s="825"/>
      <c r="D467" s="795"/>
      <c r="E467" s="933"/>
      <c r="F467" s="936"/>
      <c r="G467" s="936"/>
    </row>
    <row r="468" spans="1:7">
      <c r="A468" s="829"/>
      <c r="B468" s="825"/>
      <c r="C468" s="825"/>
      <c r="D468" s="795"/>
      <c r="E468" s="933"/>
      <c r="F468" s="936"/>
      <c r="G468" s="936"/>
    </row>
    <row r="469" spans="1:7">
      <c r="A469" s="829"/>
      <c r="B469" s="825"/>
      <c r="C469" s="825"/>
      <c r="D469" s="795"/>
      <c r="E469" s="933"/>
      <c r="F469" s="936"/>
      <c r="G469" s="936"/>
    </row>
    <row r="470" spans="1:7">
      <c r="A470" s="829"/>
      <c r="B470" s="825"/>
      <c r="C470" s="825"/>
      <c r="D470" s="795"/>
      <c r="E470" s="933"/>
      <c r="F470" s="936"/>
      <c r="G470" s="936"/>
    </row>
    <row r="471" spans="1:7">
      <c r="A471" s="829"/>
      <c r="B471" s="825"/>
      <c r="C471" s="825"/>
      <c r="D471" s="795"/>
      <c r="E471" s="933"/>
      <c r="F471" s="936"/>
      <c r="G471" s="936"/>
    </row>
    <row r="473" spans="1:7">
      <c r="A473" s="829"/>
      <c r="B473" s="838"/>
      <c r="C473" s="838"/>
      <c r="D473" s="795"/>
      <c r="E473" s="933"/>
      <c r="F473" s="936"/>
      <c r="G473" s="936"/>
    </row>
    <row r="474" spans="1:7" s="796" customFormat="1">
      <c r="A474" s="857"/>
      <c r="B474" s="826"/>
      <c r="C474" s="826"/>
      <c r="E474" s="939"/>
      <c r="F474" s="940"/>
      <c r="G474" s="940"/>
    </row>
    <row r="475" spans="1:7" s="796" customFormat="1">
      <c r="A475" s="857"/>
      <c r="B475" s="826"/>
      <c r="C475" s="826"/>
      <c r="E475" s="939"/>
      <c r="F475" s="940"/>
      <c r="G475" s="940"/>
    </row>
    <row r="476" spans="1:7" s="796" customFormat="1">
      <c r="A476" s="857"/>
      <c r="B476" s="826"/>
      <c r="C476" s="826"/>
      <c r="E476" s="939"/>
      <c r="F476" s="940"/>
      <c r="G476" s="940"/>
    </row>
    <row r="477" spans="1:7" s="795" customFormat="1" ht="75.75" customHeight="1">
      <c r="A477" s="829"/>
      <c r="B477" s="848"/>
      <c r="C477" s="848"/>
      <c r="E477" s="933"/>
      <c r="F477" s="936"/>
      <c r="G477" s="936"/>
    </row>
    <row r="478" spans="1:7" s="795" customFormat="1" ht="84" customHeight="1">
      <c r="A478" s="829"/>
      <c r="B478" s="848"/>
      <c r="C478" s="848"/>
      <c r="E478" s="933"/>
      <c r="F478" s="936"/>
      <c r="G478" s="936"/>
    </row>
    <row r="479" spans="1:7" s="795" customFormat="1" ht="66.75" customHeight="1">
      <c r="A479" s="829"/>
      <c r="B479" s="848"/>
      <c r="C479" s="848"/>
      <c r="E479" s="933"/>
      <c r="F479" s="936"/>
      <c r="G479" s="936"/>
    </row>
    <row r="480" spans="1:7" s="795" customFormat="1" ht="92.25" customHeight="1">
      <c r="A480" s="829"/>
      <c r="B480" s="848"/>
      <c r="C480" s="848"/>
      <c r="E480" s="933"/>
      <c r="F480" s="936"/>
      <c r="G480" s="936"/>
    </row>
    <row r="481" spans="1:7" s="795" customFormat="1" ht="23.25" customHeight="1">
      <c r="A481" s="829"/>
      <c r="B481" s="848"/>
      <c r="C481" s="848"/>
      <c r="E481" s="933"/>
      <c r="F481" s="936"/>
      <c r="G481" s="936"/>
    </row>
    <row r="482" spans="1:7" s="795" customFormat="1" ht="20.25" customHeight="1">
      <c r="A482" s="829"/>
      <c r="B482" s="848"/>
      <c r="C482" s="848"/>
      <c r="E482" s="933"/>
      <c r="F482" s="936"/>
      <c r="G482" s="936"/>
    </row>
    <row r="483" spans="1:7" s="795" customFormat="1" ht="18" customHeight="1">
      <c r="A483" s="829"/>
      <c r="B483" s="848"/>
      <c r="C483" s="848"/>
      <c r="E483" s="933"/>
      <c r="F483" s="936"/>
      <c r="G483" s="936"/>
    </row>
    <row r="484" spans="1:7" s="795" customFormat="1" ht="18.75" customHeight="1">
      <c r="A484" s="829"/>
      <c r="B484" s="848"/>
      <c r="C484" s="848"/>
      <c r="E484" s="933"/>
      <c r="F484" s="936"/>
      <c r="G484" s="936"/>
    </row>
    <row r="485" spans="1:7" s="795" customFormat="1" ht="20.25" customHeight="1">
      <c r="A485" s="829"/>
      <c r="B485" s="848"/>
      <c r="C485" s="848"/>
      <c r="E485" s="933"/>
      <c r="F485" s="936"/>
      <c r="G485" s="936"/>
    </row>
    <row r="486" spans="1:7" s="795" customFormat="1" ht="71.25" customHeight="1">
      <c r="A486" s="829"/>
      <c r="B486" s="848"/>
      <c r="C486" s="848"/>
      <c r="E486" s="933"/>
      <c r="F486" s="936"/>
      <c r="G486" s="831"/>
    </row>
    <row r="487" spans="1:7" s="795" customFormat="1" ht="45" customHeight="1">
      <c r="A487" s="829"/>
      <c r="B487" s="848"/>
      <c r="C487" s="848"/>
      <c r="E487" s="933"/>
      <c r="F487" s="936"/>
      <c r="G487" s="936"/>
    </row>
    <row r="488" spans="1:7" s="795" customFormat="1" ht="32.25" customHeight="1">
      <c r="A488" s="829"/>
      <c r="B488" s="833"/>
      <c r="C488" s="833"/>
      <c r="E488" s="933"/>
      <c r="F488" s="936"/>
      <c r="G488" s="831"/>
    </row>
    <row r="489" spans="1:7" s="795" customFormat="1">
      <c r="A489" s="829"/>
      <c r="B489" s="833"/>
      <c r="C489" s="833"/>
      <c r="E489" s="933"/>
      <c r="F489" s="936"/>
      <c r="G489" s="936"/>
    </row>
    <row r="491" spans="1:7">
      <c r="A491" s="829"/>
      <c r="B491" s="838"/>
      <c r="C491" s="838"/>
      <c r="D491" s="795"/>
      <c r="E491" s="933"/>
      <c r="F491" s="936"/>
      <c r="G491" s="936"/>
    </row>
  </sheetData>
  <sheetProtection formatRows="0"/>
  <mergeCells count="2">
    <mergeCell ref="B15:C15"/>
    <mergeCell ref="B18:C18"/>
  </mergeCells>
  <pageMargins left="0.7" right="0.7" top="0.75" bottom="0.75" header="0.3" footer="0.3"/>
  <pageSetup paperSize="9" scale="61" fitToHeight="0" orientation="portrait"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legacy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292"/>
  <sheetViews>
    <sheetView view="pageBreakPreview" topLeftCell="A22" zoomScale="90" zoomScaleNormal="100" zoomScaleSheetLayoutView="90" workbookViewId="0">
      <selection activeCell="D35" sqref="D35"/>
    </sheetView>
  </sheetViews>
  <sheetFormatPr defaultColWidth="9.140625" defaultRowHeight="12.75"/>
  <cols>
    <col min="1" max="1" width="12.7109375" style="712" customWidth="1"/>
    <col min="2" max="2" width="70.7109375" style="713" customWidth="1"/>
    <col min="3" max="3" width="13.7109375" style="713" customWidth="1"/>
    <col min="4" max="4" width="28.7109375" style="38" customWidth="1"/>
    <col min="5" max="5" width="10.140625" style="714" customWidth="1"/>
    <col min="6" max="6" width="12.28515625" style="620" customWidth="1"/>
    <col min="7" max="7" width="16.140625" style="620" customWidth="1"/>
    <col min="8" max="8" width="12.28515625" style="62" customWidth="1"/>
    <col min="9" max="16384" width="9.140625" style="62"/>
  </cols>
  <sheetData>
    <row r="1" spans="1:7">
      <c r="A1" s="666" t="s">
        <v>8</v>
      </c>
      <c r="B1" s="667" t="s">
        <v>9</v>
      </c>
      <c r="C1" s="667"/>
      <c r="D1" s="668"/>
      <c r="E1" s="669"/>
      <c r="F1" s="670"/>
      <c r="G1" s="670"/>
    </row>
    <row r="2" spans="1:7">
      <c r="A2" s="671" t="s">
        <v>130</v>
      </c>
      <c r="B2" s="359" t="str">
        <f>'NASLOVNA STRAN'!$C$30</f>
        <v>Gradnja stanovanjske soseske Dečkovo naselje - DN 10</v>
      </c>
      <c r="C2" s="667"/>
      <c r="D2" s="668"/>
      <c r="E2" s="669"/>
      <c r="F2" s="670"/>
      <c r="G2" s="670"/>
    </row>
    <row r="3" spans="1:7">
      <c r="A3" s="666" t="s">
        <v>131</v>
      </c>
      <c r="B3" s="442">
        <f>'NASLOVNA STRAN'!$C$13</f>
        <v>0</v>
      </c>
      <c r="C3" s="667"/>
      <c r="D3" s="668"/>
      <c r="E3" s="669"/>
      <c r="F3" s="670"/>
      <c r="G3" s="670"/>
    </row>
    <row r="4" spans="1:7">
      <c r="A4" s="666"/>
      <c r="B4" s="667"/>
      <c r="C4" s="667"/>
      <c r="D4" s="668"/>
      <c r="E4" s="669"/>
      <c r="F4" s="670"/>
      <c r="G4" s="670"/>
    </row>
    <row r="5" spans="1:7">
      <c r="A5" s="666"/>
      <c r="B5" s="667"/>
      <c r="C5" s="667"/>
      <c r="D5" s="668"/>
      <c r="E5" s="669"/>
      <c r="F5" s="670"/>
      <c r="G5" s="670"/>
    </row>
    <row r="6" spans="1:7">
      <c r="A6" s="666"/>
      <c r="B6" s="667"/>
      <c r="C6" s="667"/>
      <c r="D6" s="668"/>
      <c r="E6" s="669"/>
      <c r="F6" s="670"/>
      <c r="G6" s="670"/>
    </row>
    <row r="7" spans="1:7">
      <c r="A7" s="666"/>
      <c r="B7" s="667"/>
      <c r="C7" s="667"/>
      <c r="D7" s="668"/>
      <c r="E7" s="669"/>
      <c r="F7" s="670"/>
      <c r="G7" s="670"/>
    </row>
    <row r="8" spans="1:7">
      <c r="A8" s="666"/>
      <c r="B8" s="667"/>
      <c r="C8" s="667"/>
      <c r="D8" s="668"/>
      <c r="E8" s="669"/>
      <c r="F8" s="670"/>
      <c r="G8" s="670"/>
    </row>
    <row r="9" spans="1:7" ht="27" customHeight="1">
      <c r="A9" s="672" t="s">
        <v>122</v>
      </c>
      <c r="B9" s="673" t="s">
        <v>3446</v>
      </c>
      <c r="C9" s="214"/>
      <c r="D9" s="674"/>
      <c r="E9" s="216"/>
      <c r="F9" s="463"/>
      <c r="G9" s="463"/>
    </row>
    <row r="10" spans="1:7">
      <c r="A10" s="666"/>
      <c r="B10" s="667"/>
      <c r="C10" s="667"/>
      <c r="D10" s="668"/>
      <c r="E10" s="666"/>
      <c r="F10" s="675"/>
      <c r="G10" s="675"/>
    </row>
    <row r="11" spans="1:7">
      <c r="A11" s="666"/>
      <c r="B11" s="667"/>
      <c r="C11" s="667"/>
      <c r="D11" s="668"/>
      <c r="E11" s="666"/>
      <c r="F11" s="675"/>
      <c r="G11" s="675"/>
    </row>
    <row r="12" spans="1:7">
      <c r="A12" s="666"/>
      <c r="B12" s="667"/>
      <c r="C12" s="667"/>
      <c r="D12" s="668"/>
      <c r="E12" s="666"/>
      <c r="F12" s="675"/>
      <c r="G12" s="675"/>
    </row>
    <row r="13" spans="1:7">
      <c r="A13" s="666"/>
      <c r="B13" s="667"/>
      <c r="C13" s="667"/>
      <c r="D13" s="668"/>
      <c r="E13" s="666"/>
      <c r="F13" s="675"/>
      <c r="G13" s="675"/>
    </row>
    <row r="14" spans="1:7">
      <c r="A14" s="666"/>
      <c r="B14" s="667"/>
      <c r="C14" s="667"/>
      <c r="D14" s="668"/>
      <c r="E14" s="666"/>
      <c r="F14" s="675"/>
      <c r="G14" s="675"/>
    </row>
    <row r="15" spans="1:7">
      <c r="A15" s="666"/>
      <c r="B15" s="667"/>
      <c r="C15" s="667"/>
      <c r="D15" s="668"/>
      <c r="E15" s="666"/>
      <c r="F15" s="675"/>
      <c r="G15" s="675"/>
    </row>
    <row r="16" spans="1:7">
      <c r="A16" s="666"/>
      <c r="B16" s="667"/>
      <c r="C16" s="667"/>
      <c r="D16" s="668"/>
      <c r="E16" s="666"/>
      <c r="F16" s="675"/>
      <c r="G16" s="675"/>
    </row>
    <row r="17" spans="1:7" s="681" customFormat="1" ht="30.4" customHeight="1">
      <c r="A17" s="676" t="s">
        <v>4462</v>
      </c>
      <c r="B17" s="677" t="s">
        <v>4463</v>
      </c>
      <c r="C17" s="678"/>
      <c r="D17" s="679" t="s">
        <v>3449</v>
      </c>
      <c r="E17" s="680"/>
      <c r="F17" s="680"/>
      <c r="G17" s="680"/>
    </row>
    <row r="18" spans="1:7">
      <c r="A18" s="666"/>
      <c r="B18" s="667"/>
      <c r="C18" s="667"/>
      <c r="D18" s="668"/>
      <c r="E18" s="669"/>
      <c r="F18" s="670"/>
      <c r="G18" s="670"/>
    </row>
    <row r="19" spans="1:7">
      <c r="A19" s="666"/>
      <c r="B19" s="667"/>
      <c r="C19" s="667"/>
      <c r="D19" s="668"/>
      <c r="E19" s="669"/>
      <c r="F19" s="670"/>
      <c r="G19" s="670"/>
    </row>
    <row r="20" spans="1:7">
      <c r="A20" s="666"/>
      <c r="B20" s="3024" t="s">
        <v>3222</v>
      </c>
      <c r="C20" s="3025"/>
      <c r="D20" s="3025"/>
      <c r="E20" s="669"/>
      <c r="F20" s="670"/>
      <c r="G20" s="670"/>
    </row>
    <row r="21" spans="1:7" ht="60" customHeight="1">
      <c r="A21" s="666"/>
      <c r="B21" s="3026" t="s">
        <v>3224</v>
      </c>
      <c r="C21" s="3026"/>
      <c r="D21" s="3026"/>
      <c r="E21" s="669"/>
      <c r="F21" s="1078"/>
      <c r="G21" s="670"/>
    </row>
    <row r="22" spans="1:7" ht="58.15" customHeight="1">
      <c r="A22" s="666"/>
      <c r="B22" s="3027" t="s">
        <v>3223</v>
      </c>
      <c r="C22" s="3028"/>
      <c r="D22" s="3028"/>
      <c r="E22" s="669"/>
      <c r="F22" s="670"/>
      <c r="G22" s="670"/>
    </row>
    <row r="23" spans="1:7">
      <c r="A23" s="666"/>
      <c r="B23" s="3027"/>
      <c r="C23" s="3028"/>
      <c r="D23" s="3028"/>
      <c r="E23" s="669"/>
      <c r="F23" s="670"/>
      <c r="G23" s="670"/>
    </row>
    <row r="24" spans="1:7">
      <c r="A24" s="666"/>
      <c r="B24" s="3024" t="s">
        <v>3450</v>
      </c>
      <c r="C24" s="3025"/>
      <c r="D24" s="3025"/>
      <c r="E24" s="669"/>
      <c r="F24" s="670"/>
      <c r="G24" s="670"/>
    </row>
    <row r="25" spans="1:7" ht="28.9" customHeight="1">
      <c r="A25" s="666"/>
      <c r="B25" s="3029" t="s">
        <v>3451</v>
      </c>
      <c r="C25" s="3030"/>
      <c r="D25" s="3030"/>
      <c r="E25" s="669"/>
      <c r="F25" s="670"/>
      <c r="G25" s="670"/>
    </row>
    <row r="26" spans="1:7" ht="30" customHeight="1">
      <c r="A26" s="666"/>
      <c r="B26" s="3029" t="s">
        <v>3452</v>
      </c>
      <c r="C26" s="3030"/>
      <c r="D26" s="3030"/>
      <c r="E26" s="669"/>
      <c r="F26" s="670"/>
      <c r="G26" s="670"/>
    </row>
    <row r="27" spans="1:7" ht="46.15" customHeight="1">
      <c r="A27" s="666"/>
      <c r="B27" s="3029" t="s">
        <v>3453</v>
      </c>
      <c r="C27" s="3030"/>
      <c r="D27" s="3030"/>
      <c r="E27" s="669"/>
      <c r="F27" s="670"/>
      <c r="G27" s="670"/>
    </row>
    <row r="28" spans="1:7">
      <c r="A28" s="666"/>
      <c r="B28" s="3029"/>
      <c r="C28" s="3030"/>
      <c r="D28" s="3030"/>
      <c r="E28" s="669"/>
      <c r="F28" s="670"/>
      <c r="G28" s="670"/>
    </row>
    <row r="29" spans="1:7">
      <c r="A29" s="666"/>
      <c r="B29" s="667"/>
      <c r="C29" s="667"/>
      <c r="D29" s="682"/>
      <c r="E29" s="669"/>
      <c r="F29" s="1078"/>
      <c r="G29" s="670"/>
    </row>
    <row r="30" spans="1:7" ht="15" customHeight="1">
      <c r="A30" s="683" t="s">
        <v>4464</v>
      </c>
      <c r="B30" s="684" t="str">
        <f>+'E.1._VoKa blok B6'!B7</f>
        <v>Vodovod in kanalizacija (VoKa)</v>
      </c>
      <c r="C30" s="685"/>
      <c r="D30" s="686">
        <f>+'E.1._VoKa blok B6'!G116</f>
        <v>0</v>
      </c>
      <c r="E30" s="669"/>
      <c r="F30" s="670"/>
      <c r="G30" s="670"/>
    </row>
    <row r="31" spans="1:7" ht="15" customHeight="1">
      <c r="A31" s="687"/>
      <c r="B31" s="685"/>
      <c r="C31" s="685"/>
      <c r="D31" s="686"/>
      <c r="E31" s="669"/>
      <c r="F31" s="670"/>
      <c r="G31" s="670"/>
    </row>
    <row r="32" spans="1:7" ht="15" customHeight="1">
      <c r="A32" s="683" t="s">
        <v>4465</v>
      </c>
      <c r="B32" s="684" t="str">
        <f>+'E.2._OgHla blok B6'!B7</f>
        <v>Ogrevanje in hlajenje (OgHla)</v>
      </c>
      <c r="C32" s="685"/>
      <c r="D32" s="686">
        <f>+'E.2._OgHla blok B6'!G78</f>
        <v>0</v>
      </c>
      <c r="E32" s="669"/>
      <c r="F32" s="670"/>
      <c r="G32" s="670"/>
    </row>
    <row r="33" spans="1:7" ht="15" customHeight="1">
      <c r="A33" s="687"/>
      <c r="B33" s="685"/>
      <c r="C33" s="685"/>
      <c r="D33" s="686"/>
      <c r="E33" s="669"/>
      <c r="F33" s="670"/>
      <c r="G33" s="670"/>
    </row>
    <row r="34" spans="1:7" ht="15" customHeight="1">
      <c r="A34" s="683" t="s">
        <v>4466</v>
      </c>
      <c r="B34" s="684" t="str">
        <f>+'E.3._PrSi blok B6'!B7</f>
        <v>Prezračevalni sistem (PrSi))</v>
      </c>
      <c r="C34" s="685"/>
      <c r="D34" s="686">
        <f>'E.3._PrSi blok B6'!G112</f>
        <v>0</v>
      </c>
      <c r="E34" s="669"/>
      <c r="F34" s="670"/>
      <c r="G34" s="670"/>
    </row>
    <row r="35" spans="1:7" ht="15" customHeight="1">
      <c r="A35" s="687"/>
      <c r="B35" s="685"/>
      <c r="C35" s="685"/>
      <c r="D35" s="686"/>
      <c r="E35" s="669"/>
      <c r="F35" s="670"/>
      <c r="G35" s="670"/>
    </row>
    <row r="36" spans="1:7" ht="15" customHeight="1">
      <c r="A36" s="683" t="s">
        <v>4467</v>
      </c>
      <c r="B36" s="684" t="str">
        <f>+'E.4._VoPr blok B6'!B7</f>
        <v>Vodovodni priključek (VoPr)</v>
      </c>
      <c r="C36" s="685"/>
      <c r="D36" s="686">
        <f>+'E.4._VoPr blok B6'!G65</f>
        <v>0</v>
      </c>
      <c r="E36" s="669"/>
      <c r="F36" s="670"/>
      <c r="G36" s="670"/>
    </row>
    <row r="37" spans="1:7" ht="15" customHeight="1">
      <c r="A37" s="687"/>
      <c r="B37" s="685"/>
      <c r="C37" s="685"/>
      <c r="D37" s="686"/>
      <c r="E37" s="669"/>
      <c r="F37" s="1078"/>
      <c r="G37" s="670"/>
    </row>
    <row r="38" spans="1:7" ht="15" customHeight="1">
      <c r="A38" s="683" t="s">
        <v>4468</v>
      </c>
      <c r="B38" s="684" t="str">
        <f>+'E.5._ToPo blok B6'!B7</f>
        <v>Topotna postaja (ToPo)</v>
      </c>
      <c r="C38" s="685"/>
      <c r="D38" s="686">
        <f>+'E.5._ToPo blok B6'!G279</f>
        <v>0</v>
      </c>
      <c r="E38" s="669"/>
      <c r="F38" s="670"/>
      <c r="G38" s="670"/>
    </row>
    <row r="39" spans="1:7">
      <c r="A39" s="666"/>
      <c r="B39" s="667"/>
      <c r="C39" s="667"/>
      <c r="D39" s="682"/>
      <c r="E39" s="669"/>
      <c r="F39" s="670"/>
      <c r="G39" s="670"/>
    </row>
    <row r="40" spans="1:7" s="322" customFormat="1">
      <c r="A40" s="688"/>
      <c r="B40" s="689"/>
      <c r="C40" s="689"/>
      <c r="D40" s="37"/>
      <c r="E40" s="690"/>
      <c r="F40" s="690"/>
      <c r="G40" s="690"/>
    </row>
    <row r="41" spans="1:7" s="322" customFormat="1" ht="29.65" customHeight="1" thickBot="1">
      <c r="A41" s="691" t="s">
        <v>4462</v>
      </c>
      <c r="B41" s="692" t="s">
        <v>4463</v>
      </c>
      <c r="C41" s="693" t="s">
        <v>2978</v>
      </c>
      <c r="D41" s="694">
        <f>+SUM(D30:D38)</f>
        <v>0</v>
      </c>
      <c r="E41" s="695"/>
      <c r="F41" s="1079"/>
      <c r="G41" s="696"/>
    </row>
    <row r="42" spans="1:7" s="322" customFormat="1" ht="13.5" thickTop="1">
      <c r="A42" s="688"/>
      <c r="B42" s="689"/>
      <c r="C42" s="689"/>
      <c r="D42" s="164"/>
      <c r="E42" s="690"/>
      <c r="F42" s="690"/>
      <c r="G42" s="690"/>
    </row>
    <row r="43" spans="1:7" s="322" customFormat="1" ht="13.5" customHeight="1">
      <c r="A43" s="688"/>
      <c r="B43" s="302"/>
      <c r="C43" s="302"/>
      <c r="D43" s="164"/>
      <c r="E43" s="690"/>
      <c r="F43" s="690"/>
      <c r="G43" s="690"/>
    </row>
    <row r="44" spans="1:7" s="322" customFormat="1" ht="26.25" customHeight="1">
      <c r="A44" s="688"/>
      <c r="B44" s="697"/>
      <c r="C44" s="697"/>
      <c r="D44" s="164"/>
      <c r="E44" s="690"/>
      <c r="F44" s="690"/>
      <c r="G44" s="690"/>
    </row>
    <row r="45" spans="1:7" s="700" customFormat="1" ht="26.25" customHeight="1">
      <c r="A45" s="698"/>
      <c r="B45" s="697"/>
      <c r="C45" s="697"/>
      <c r="D45" s="158"/>
      <c r="E45" s="699"/>
      <c r="F45" s="699"/>
      <c r="G45" s="699"/>
    </row>
    <row r="46" spans="1:7" s="322" customFormat="1" ht="18" customHeight="1">
      <c r="A46" s="688"/>
      <c r="B46" s="302"/>
      <c r="C46" s="302"/>
      <c r="D46" s="164"/>
      <c r="E46" s="690"/>
      <c r="F46" s="690"/>
      <c r="G46" s="690"/>
    </row>
    <row r="47" spans="1:7" s="322" customFormat="1" ht="105" customHeight="1">
      <c r="A47" s="688"/>
      <c r="B47" s="336"/>
      <c r="C47" s="336"/>
      <c r="D47" s="164"/>
      <c r="E47" s="690"/>
      <c r="F47" s="690"/>
      <c r="G47" s="690"/>
    </row>
    <row r="48" spans="1:7" s="322" customFormat="1" ht="22.5" customHeight="1">
      <c r="A48" s="688"/>
      <c r="B48" s="336"/>
      <c r="C48" s="336"/>
      <c r="D48" s="164"/>
      <c r="E48" s="690"/>
      <c r="F48" s="690"/>
      <c r="G48" s="690"/>
    </row>
    <row r="49" spans="1:11" s="322" customFormat="1" ht="18" customHeight="1">
      <c r="A49" s="688"/>
      <c r="B49" s="302"/>
      <c r="C49" s="302"/>
      <c r="D49" s="164"/>
      <c r="E49" s="690"/>
      <c r="F49" s="1080"/>
      <c r="G49" s="690"/>
    </row>
    <row r="50" spans="1:11" s="322" customFormat="1" ht="23.25" customHeight="1">
      <c r="A50" s="688"/>
      <c r="B50" s="302"/>
      <c r="C50" s="302"/>
      <c r="D50" s="164"/>
      <c r="E50" s="690"/>
      <c r="F50" s="690"/>
      <c r="G50" s="690"/>
    </row>
    <row r="51" spans="1:11" s="322" customFormat="1" ht="23.25" customHeight="1">
      <c r="A51" s="688"/>
      <c r="B51" s="302"/>
      <c r="C51" s="302"/>
      <c r="D51" s="164"/>
      <c r="E51" s="690"/>
      <c r="F51" s="690"/>
      <c r="G51" s="690"/>
    </row>
    <row r="52" spans="1:11" s="322" customFormat="1" ht="32.25" customHeight="1">
      <c r="A52" s="688"/>
      <c r="B52" s="302"/>
      <c r="C52" s="302"/>
      <c r="D52" s="164"/>
      <c r="E52" s="690"/>
      <c r="F52" s="690"/>
      <c r="G52" s="690"/>
    </row>
    <row r="53" spans="1:11" s="322" customFormat="1" ht="93.75" customHeight="1">
      <c r="A53" s="688"/>
      <c r="B53" s="701"/>
      <c r="C53" s="701"/>
      <c r="D53" s="164"/>
      <c r="E53" s="690"/>
      <c r="F53" s="1080"/>
      <c r="G53" s="690"/>
    </row>
    <row r="54" spans="1:11" s="322" customFormat="1" ht="67.5" customHeight="1">
      <c r="A54" s="688"/>
      <c r="B54" s="701"/>
      <c r="C54" s="701"/>
      <c r="D54" s="164"/>
      <c r="E54" s="690"/>
      <c r="F54" s="690"/>
      <c r="G54" s="690"/>
    </row>
    <row r="55" spans="1:11" s="322" customFormat="1" ht="38.25" customHeight="1">
      <c r="A55" s="688"/>
      <c r="B55" s="701"/>
      <c r="C55" s="701"/>
      <c r="D55" s="164"/>
      <c r="E55" s="690"/>
      <c r="F55" s="690"/>
      <c r="G55" s="690"/>
    </row>
    <row r="56" spans="1:11" s="322" customFormat="1" ht="54" customHeight="1">
      <c r="A56" s="688"/>
      <c r="B56" s="701"/>
      <c r="C56" s="701"/>
      <c r="D56" s="164"/>
      <c r="E56" s="690"/>
      <c r="F56" s="690"/>
      <c r="G56" s="690"/>
    </row>
    <row r="57" spans="1:11" s="322" customFormat="1" ht="21.75" customHeight="1">
      <c r="A57" s="688"/>
      <c r="B57" s="701"/>
      <c r="C57" s="701"/>
      <c r="D57" s="164"/>
      <c r="E57" s="690"/>
      <c r="F57" s="1080"/>
      <c r="G57" s="690"/>
      <c r="K57" s="702"/>
    </row>
    <row r="58" spans="1:11" s="322" customFormat="1" ht="20.25" customHeight="1">
      <c r="A58" s="688"/>
      <c r="B58" s="701"/>
      <c r="C58" s="701"/>
      <c r="D58" s="164"/>
      <c r="E58" s="690"/>
      <c r="F58" s="690"/>
      <c r="G58" s="690"/>
      <c r="K58" s="702"/>
    </row>
    <row r="59" spans="1:11" s="322" customFormat="1" ht="58.5" customHeight="1">
      <c r="A59" s="688"/>
      <c r="B59" s="701"/>
      <c r="C59" s="701"/>
      <c r="D59" s="164"/>
      <c r="E59" s="690"/>
      <c r="F59" s="690"/>
      <c r="G59" s="690"/>
    </row>
    <row r="60" spans="1:11" s="322" customFormat="1" ht="58.5" customHeight="1">
      <c r="A60" s="688"/>
      <c r="B60" s="701"/>
      <c r="C60" s="701"/>
      <c r="D60" s="164"/>
      <c r="E60" s="690"/>
      <c r="F60" s="690"/>
      <c r="G60" s="690"/>
    </row>
    <row r="61" spans="1:11" s="322" customFormat="1" ht="23.25" customHeight="1">
      <c r="A61" s="688"/>
      <c r="B61" s="701"/>
      <c r="C61" s="701"/>
      <c r="D61" s="164"/>
      <c r="E61" s="690"/>
      <c r="F61" s="1080"/>
      <c r="G61" s="690"/>
      <c r="K61" s="702"/>
    </row>
    <row r="62" spans="1:11" s="322" customFormat="1" ht="16.5" customHeight="1">
      <c r="A62" s="688"/>
      <c r="B62" s="701"/>
      <c r="C62" s="701"/>
      <c r="D62" s="164"/>
      <c r="E62" s="690"/>
      <c r="F62" s="690"/>
      <c r="G62" s="690"/>
      <c r="K62" s="702"/>
    </row>
    <row r="63" spans="1:11" s="322" customFormat="1" ht="14.25" customHeight="1">
      <c r="A63" s="688"/>
      <c r="B63" s="701"/>
      <c r="C63" s="701"/>
      <c r="D63" s="164"/>
      <c r="E63" s="690"/>
      <c r="F63" s="1080"/>
      <c r="G63" s="690"/>
    </row>
    <row r="64" spans="1:11" s="322" customFormat="1" ht="15.75" customHeight="1">
      <c r="A64" s="688"/>
      <c r="B64" s="701"/>
      <c r="C64" s="701"/>
      <c r="D64" s="164"/>
      <c r="E64" s="690"/>
      <c r="F64" s="690"/>
      <c r="G64" s="690"/>
    </row>
    <row r="65" spans="1:7" s="322" customFormat="1" ht="55.5" customHeight="1">
      <c r="A65" s="688"/>
      <c r="B65" s="701"/>
      <c r="C65" s="701"/>
      <c r="D65" s="164"/>
      <c r="E65" s="690"/>
      <c r="F65" s="1080"/>
      <c r="G65" s="690"/>
    </row>
    <row r="66" spans="1:7" s="322" customFormat="1" ht="35.25" customHeight="1">
      <c r="A66" s="688"/>
      <c r="B66" s="701"/>
      <c r="C66" s="701"/>
      <c r="D66" s="164"/>
      <c r="E66" s="690"/>
      <c r="F66" s="690"/>
      <c r="G66" s="690"/>
    </row>
    <row r="67" spans="1:7" s="322" customFormat="1">
      <c r="A67" s="688"/>
      <c r="B67" s="701"/>
      <c r="C67" s="701"/>
      <c r="D67" s="164"/>
      <c r="E67" s="690"/>
      <c r="F67" s="690"/>
      <c r="G67" s="690"/>
    </row>
    <row r="68" spans="1:7" s="322" customFormat="1">
      <c r="A68" s="688"/>
      <c r="B68" s="689"/>
      <c r="C68" s="689"/>
      <c r="D68" s="164"/>
      <c r="E68" s="690"/>
      <c r="F68" s="1080"/>
      <c r="G68" s="690"/>
    </row>
    <row r="69" spans="1:7" s="322" customFormat="1">
      <c r="A69" s="688"/>
      <c r="B69" s="689"/>
      <c r="C69" s="689"/>
      <c r="D69" s="164"/>
      <c r="E69" s="690"/>
      <c r="F69" s="1080"/>
      <c r="G69" s="690"/>
    </row>
    <row r="70" spans="1:7" s="322" customFormat="1">
      <c r="A70" s="688"/>
      <c r="B70" s="689"/>
      <c r="C70" s="689"/>
      <c r="D70" s="164"/>
      <c r="E70" s="690"/>
      <c r="F70" s="1080"/>
      <c r="G70" s="690"/>
    </row>
    <row r="71" spans="1:7" s="322" customFormat="1">
      <c r="A71" s="688"/>
      <c r="B71" s="697"/>
      <c r="C71" s="697"/>
      <c r="D71" s="164"/>
      <c r="E71" s="690"/>
      <c r="F71" s="1080"/>
      <c r="G71" s="690"/>
    </row>
    <row r="72" spans="1:7" s="700" customFormat="1">
      <c r="A72" s="698"/>
      <c r="B72" s="697"/>
      <c r="C72" s="697"/>
      <c r="D72" s="158"/>
      <c r="E72" s="699"/>
      <c r="F72" s="1082"/>
      <c r="G72" s="699"/>
    </row>
    <row r="73" spans="1:7" s="322" customFormat="1">
      <c r="A73" s="688"/>
      <c r="B73" s="697"/>
      <c r="C73" s="697"/>
      <c r="D73" s="164"/>
      <c r="E73" s="690"/>
      <c r="F73" s="690"/>
      <c r="G73" s="690"/>
    </row>
    <row r="74" spans="1:7" s="322" customFormat="1">
      <c r="A74" s="688"/>
      <c r="B74" s="701"/>
      <c r="C74" s="701"/>
      <c r="D74" s="164"/>
      <c r="E74" s="690"/>
      <c r="F74" s="690"/>
      <c r="G74" s="690"/>
    </row>
    <row r="75" spans="1:7" s="322" customFormat="1">
      <c r="A75" s="688"/>
      <c r="B75" s="701"/>
      <c r="C75" s="701"/>
      <c r="D75" s="164"/>
      <c r="E75" s="690"/>
      <c r="F75" s="1080"/>
      <c r="G75" s="690"/>
    </row>
    <row r="76" spans="1:7" s="322" customFormat="1">
      <c r="A76" s="688"/>
      <c r="B76" s="701"/>
      <c r="C76" s="701"/>
      <c r="D76" s="164"/>
      <c r="E76" s="690"/>
      <c r="F76" s="1080"/>
      <c r="G76" s="690"/>
    </row>
    <row r="77" spans="1:7" s="322" customFormat="1">
      <c r="A77" s="688"/>
      <c r="B77" s="701"/>
      <c r="C77" s="701"/>
      <c r="D77" s="164"/>
      <c r="E77" s="690"/>
      <c r="F77" s="1080"/>
      <c r="G77" s="690"/>
    </row>
    <row r="78" spans="1:7" s="322" customFormat="1">
      <c r="A78" s="688"/>
      <c r="B78" s="701"/>
      <c r="C78" s="701"/>
      <c r="D78" s="164"/>
      <c r="E78" s="690"/>
      <c r="F78" s="1080"/>
      <c r="G78" s="690"/>
    </row>
    <row r="79" spans="1:7" s="322" customFormat="1">
      <c r="A79" s="688"/>
      <c r="B79" s="701"/>
      <c r="C79" s="701"/>
      <c r="D79" s="164"/>
      <c r="E79" s="690"/>
      <c r="F79" s="1080"/>
      <c r="G79" s="690"/>
    </row>
    <row r="80" spans="1:7" s="322" customFormat="1">
      <c r="A80" s="688"/>
      <c r="B80" s="697"/>
      <c r="C80" s="697"/>
      <c r="D80" s="164"/>
      <c r="E80" s="690"/>
      <c r="F80" s="1080"/>
      <c r="G80" s="690"/>
    </row>
    <row r="81" spans="1:7" s="322" customFormat="1" ht="155.25" customHeight="1">
      <c r="A81" s="688"/>
      <c r="B81" s="701"/>
      <c r="C81" s="701"/>
      <c r="D81" s="36"/>
      <c r="E81" s="690"/>
      <c r="F81" s="690"/>
      <c r="G81" s="690"/>
    </row>
    <row r="82" spans="1:7" s="322" customFormat="1">
      <c r="A82" s="688"/>
      <c r="B82" s="641"/>
      <c r="C82" s="641"/>
      <c r="D82" s="164"/>
      <c r="E82" s="690"/>
      <c r="F82" s="690"/>
      <c r="G82" s="690"/>
    </row>
    <row r="83" spans="1:7" s="322" customFormat="1">
      <c r="A83" s="688"/>
      <c r="B83" s="641"/>
      <c r="C83" s="641"/>
      <c r="D83" s="164"/>
      <c r="E83" s="690"/>
      <c r="F83" s="1080"/>
      <c r="G83" s="690"/>
    </row>
    <row r="84" spans="1:7" s="322" customFormat="1">
      <c r="A84" s="688"/>
      <c r="B84" s="641"/>
      <c r="C84" s="641"/>
      <c r="D84" s="164"/>
      <c r="E84" s="690"/>
      <c r="F84" s="1080"/>
      <c r="G84" s="690"/>
    </row>
    <row r="85" spans="1:7" s="322" customFormat="1">
      <c r="A85" s="688"/>
      <c r="B85" s="641"/>
      <c r="C85" s="641"/>
      <c r="D85" s="164"/>
      <c r="E85" s="690"/>
      <c r="F85" s="1080"/>
      <c r="G85" s="690"/>
    </row>
    <row r="86" spans="1:7" s="322" customFormat="1">
      <c r="A86" s="688"/>
      <c r="B86" s="641"/>
      <c r="C86" s="641"/>
      <c r="D86" s="164"/>
      <c r="E86" s="690"/>
      <c r="F86" s="1080"/>
      <c r="G86" s="690"/>
    </row>
    <row r="87" spans="1:7" s="322" customFormat="1">
      <c r="A87" s="688"/>
      <c r="B87" s="641"/>
      <c r="C87" s="641"/>
      <c r="D87" s="579"/>
      <c r="E87" s="703"/>
      <c r="F87" s="1080"/>
      <c r="G87" s="690"/>
    </row>
    <row r="88" spans="1:7" s="322" customFormat="1">
      <c r="A88" s="688"/>
      <c r="B88" s="701"/>
      <c r="C88" s="701"/>
      <c r="D88" s="164"/>
      <c r="E88" s="690"/>
      <c r="F88" s="1080"/>
      <c r="G88" s="690"/>
    </row>
    <row r="89" spans="1:7" s="322" customFormat="1" ht="96.75" customHeight="1">
      <c r="A89" s="688"/>
      <c r="B89" s="701"/>
      <c r="C89" s="701"/>
      <c r="D89" s="164"/>
      <c r="E89" s="690"/>
      <c r="F89" s="690"/>
      <c r="G89" s="690"/>
    </row>
    <row r="90" spans="1:7" s="322" customFormat="1" ht="119.25" customHeight="1">
      <c r="A90" s="688"/>
      <c r="B90" s="701"/>
      <c r="C90" s="701"/>
      <c r="D90" s="164"/>
      <c r="E90" s="690"/>
      <c r="F90" s="690"/>
      <c r="G90" s="690"/>
    </row>
    <row r="91" spans="1:7" s="322" customFormat="1" ht="42" customHeight="1">
      <c r="A91" s="688"/>
      <c r="B91" s="701"/>
      <c r="C91" s="701"/>
      <c r="D91" s="164"/>
      <c r="E91" s="690"/>
      <c r="F91" s="1080"/>
      <c r="G91" s="690"/>
    </row>
    <row r="92" spans="1:7" s="322" customFormat="1" ht="79.5" customHeight="1">
      <c r="A92" s="688"/>
      <c r="B92" s="701"/>
      <c r="C92" s="701"/>
      <c r="D92" s="164"/>
      <c r="E92" s="690"/>
      <c r="F92" s="1080"/>
      <c r="G92" s="690"/>
    </row>
    <row r="93" spans="1:7" s="322" customFormat="1" ht="48" customHeight="1">
      <c r="A93" s="688"/>
      <c r="B93" s="302"/>
      <c r="C93" s="302"/>
      <c r="D93" s="164"/>
      <c r="E93" s="690"/>
      <c r="F93" s="1080"/>
      <c r="G93" s="690"/>
    </row>
    <row r="94" spans="1:7" s="322" customFormat="1" ht="22.5" customHeight="1">
      <c r="A94" s="688"/>
      <c r="B94" s="689"/>
      <c r="C94" s="689"/>
      <c r="D94" s="579"/>
      <c r="E94" s="703"/>
      <c r="F94" s="690"/>
      <c r="G94" s="690"/>
    </row>
    <row r="95" spans="1:7" s="322" customFormat="1" ht="48" customHeight="1">
      <c r="A95" s="688"/>
      <c r="B95" s="302"/>
      <c r="C95" s="302"/>
      <c r="D95" s="164"/>
      <c r="E95" s="690"/>
      <c r="F95" s="690"/>
      <c r="G95" s="690"/>
    </row>
    <row r="96" spans="1:7" s="322" customFormat="1" ht="63" customHeight="1">
      <c r="A96" s="688"/>
      <c r="B96" s="336"/>
      <c r="C96" s="336"/>
      <c r="D96" s="164"/>
      <c r="E96" s="690"/>
      <c r="F96" s="1080"/>
      <c r="G96" s="690"/>
    </row>
    <row r="97" spans="1:10" s="322" customFormat="1" ht="59.25" customHeight="1">
      <c r="A97" s="688"/>
      <c r="B97" s="336"/>
      <c r="C97" s="336"/>
      <c r="D97" s="164"/>
      <c r="E97" s="690"/>
      <c r="F97" s="1080"/>
      <c r="G97" s="690"/>
    </row>
    <row r="98" spans="1:10" s="322" customFormat="1" ht="137.25" customHeight="1">
      <c r="A98" s="688"/>
      <c r="B98" s="701"/>
      <c r="C98" s="701"/>
      <c r="D98" s="164"/>
      <c r="E98" s="690"/>
      <c r="F98" s="705"/>
      <c r="G98" s="705"/>
    </row>
    <row r="99" spans="1:10" s="322" customFormat="1" ht="24.75" customHeight="1">
      <c r="A99" s="688"/>
      <c r="B99" s="701"/>
      <c r="C99" s="701"/>
      <c r="D99" s="579"/>
      <c r="E99" s="703"/>
      <c r="F99" s="1083"/>
      <c r="G99" s="705"/>
      <c r="J99" s="702"/>
    </row>
    <row r="100" spans="1:10" s="322" customFormat="1" ht="156.75" customHeight="1">
      <c r="A100" s="688"/>
      <c r="B100" s="706"/>
      <c r="C100" s="706"/>
      <c r="D100" s="164"/>
      <c r="E100" s="690"/>
      <c r="F100" s="705"/>
      <c r="G100" s="705"/>
    </row>
    <row r="101" spans="1:10" s="322" customFormat="1">
      <c r="A101" s="688"/>
      <c r="B101" s="707"/>
      <c r="C101" s="707"/>
      <c r="D101" s="164"/>
      <c r="E101" s="690"/>
      <c r="F101" s="1083"/>
      <c r="G101" s="705"/>
    </row>
    <row r="102" spans="1:10" s="322" customFormat="1">
      <c r="A102" s="688"/>
      <c r="B102" s="707"/>
      <c r="C102" s="707"/>
      <c r="D102" s="164"/>
      <c r="E102" s="690"/>
      <c r="F102" s="705"/>
      <c r="G102" s="705"/>
    </row>
    <row r="103" spans="1:10" s="322" customFormat="1">
      <c r="A103" s="688"/>
      <c r="B103" s="707"/>
      <c r="C103" s="707"/>
      <c r="D103" s="164"/>
      <c r="E103" s="690"/>
      <c r="F103" s="1083"/>
      <c r="G103" s="705"/>
    </row>
    <row r="104" spans="1:10" s="322" customFormat="1">
      <c r="A104" s="688"/>
      <c r="B104" s="707"/>
      <c r="C104" s="707"/>
      <c r="D104" s="164"/>
      <c r="E104" s="690"/>
      <c r="F104" s="705"/>
      <c r="G104" s="705"/>
    </row>
    <row r="105" spans="1:10" s="322" customFormat="1" ht="24" customHeight="1">
      <c r="A105" s="688"/>
      <c r="B105" s="707"/>
      <c r="C105" s="707"/>
      <c r="D105" s="579"/>
      <c r="E105" s="703"/>
      <c r="F105" s="1083"/>
      <c r="G105" s="705"/>
    </row>
    <row r="106" spans="1:10" s="322" customFormat="1" ht="29.25" customHeight="1">
      <c r="A106" s="688"/>
      <c r="B106" s="707"/>
      <c r="C106" s="707"/>
      <c r="D106" s="164"/>
      <c r="E106" s="690"/>
      <c r="F106" s="705"/>
      <c r="G106" s="705"/>
    </row>
    <row r="107" spans="1:10" s="322" customFormat="1" ht="102" customHeight="1">
      <c r="A107" s="688"/>
      <c r="B107" s="701"/>
      <c r="C107" s="701"/>
      <c r="D107" s="164"/>
      <c r="E107" s="690"/>
      <c r="F107" s="1083"/>
      <c r="G107" s="705"/>
    </row>
    <row r="108" spans="1:10" s="322" customFormat="1">
      <c r="A108" s="688"/>
      <c r="B108" s="707"/>
      <c r="C108" s="707"/>
      <c r="D108" s="164"/>
      <c r="E108" s="690"/>
      <c r="F108" s="705"/>
      <c r="G108" s="705"/>
    </row>
    <row r="109" spans="1:10" s="322" customFormat="1">
      <c r="A109" s="688"/>
      <c r="B109" s="707"/>
      <c r="C109" s="707"/>
      <c r="D109" s="164"/>
      <c r="E109" s="690"/>
      <c r="F109" s="705"/>
      <c r="G109" s="705"/>
    </row>
    <row r="110" spans="1:10" s="322" customFormat="1">
      <c r="A110" s="688"/>
      <c r="B110" s="707"/>
      <c r="C110" s="707"/>
      <c r="D110" s="164"/>
      <c r="E110" s="690"/>
      <c r="F110" s="705"/>
      <c r="G110" s="705"/>
    </row>
    <row r="111" spans="1:10" s="322" customFormat="1">
      <c r="A111" s="688"/>
      <c r="B111" s="707"/>
      <c r="C111" s="707"/>
      <c r="D111" s="164"/>
      <c r="E111" s="690"/>
      <c r="F111" s="705"/>
      <c r="G111" s="705"/>
    </row>
    <row r="112" spans="1:10" s="322" customFormat="1" ht="24.75" customHeight="1">
      <c r="A112" s="688"/>
      <c r="B112" s="707"/>
      <c r="C112" s="707"/>
      <c r="D112" s="579"/>
      <c r="E112" s="703"/>
      <c r="F112" s="705"/>
      <c r="G112" s="705"/>
    </row>
    <row r="113" spans="1:7" s="322" customFormat="1" ht="55.5" customHeight="1">
      <c r="A113" s="688"/>
      <c r="B113" s="701"/>
      <c r="C113" s="701"/>
      <c r="D113" s="164"/>
      <c r="E113" s="690"/>
      <c r="F113" s="705"/>
      <c r="G113" s="705"/>
    </row>
    <row r="114" spans="1:7" s="322" customFormat="1" ht="28.5" customHeight="1">
      <c r="A114" s="688"/>
      <c r="B114" s="701"/>
      <c r="C114" s="701"/>
      <c r="D114" s="164"/>
      <c r="E114" s="690"/>
      <c r="F114" s="705"/>
      <c r="G114" s="705"/>
    </row>
    <row r="115" spans="1:7" s="322" customFormat="1" ht="43.5" customHeight="1">
      <c r="A115" s="688"/>
      <c r="B115" s="701"/>
      <c r="C115" s="701"/>
      <c r="D115" s="161"/>
      <c r="E115" s="690"/>
      <c r="F115" s="705"/>
      <c r="G115" s="705"/>
    </row>
    <row r="116" spans="1:7" s="322" customFormat="1">
      <c r="A116" s="688"/>
      <c r="B116" s="689"/>
      <c r="C116" s="689"/>
      <c r="D116" s="164"/>
      <c r="E116" s="690"/>
      <c r="F116" s="705"/>
      <c r="G116" s="705"/>
    </row>
    <row r="117" spans="1:7" s="322" customFormat="1">
      <c r="A117" s="688"/>
      <c r="B117" s="302"/>
      <c r="C117" s="302"/>
      <c r="D117" s="164"/>
      <c r="E117" s="690"/>
      <c r="F117" s="705"/>
      <c r="G117" s="705"/>
    </row>
    <row r="118" spans="1:7" s="322" customFormat="1">
      <c r="A118" s="688"/>
      <c r="B118" s="302"/>
      <c r="C118" s="302"/>
      <c r="D118" s="164"/>
      <c r="E118" s="690"/>
      <c r="F118" s="705"/>
      <c r="G118" s="705"/>
    </row>
    <row r="119" spans="1:7" s="700" customFormat="1">
      <c r="A119" s="708"/>
      <c r="B119" s="697"/>
      <c r="C119" s="697"/>
      <c r="D119" s="158"/>
      <c r="E119" s="699"/>
      <c r="F119" s="709"/>
      <c r="G119" s="709"/>
    </row>
    <row r="120" spans="1:7" s="322" customFormat="1">
      <c r="A120" s="688"/>
      <c r="B120" s="697"/>
      <c r="C120" s="697"/>
      <c r="D120" s="164"/>
      <c r="E120" s="690"/>
      <c r="F120" s="705"/>
      <c r="G120" s="705"/>
    </row>
    <row r="121" spans="1:7" s="322" customFormat="1" ht="68.25" customHeight="1">
      <c r="A121" s="688"/>
      <c r="B121" s="701"/>
      <c r="C121" s="701"/>
      <c r="D121" s="164"/>
      <c r="E121" s="690"/>
      <c r="F121" s="705"/>
      <c r="G121" s="705"/>
    </row>
    <row r="122" spans="1:7" s="322" customFormat="1" ht="21" customHeight="1">
      <c r="A122" s="688"/>
      <c r="B122" s="710"/>
      <c r="C122" s="710"/>
      <c r="D122" s="164"/>
      <c r="E122" s="690"/>
      <c r="F122" s="705"/>
      <c r="G122" s="705"/>
    </row>
    <row r="123" spans="1:7" s="322" customFormat="1">
      <c r="A123" s="688"/>
      <c r="B123" s="710"/>
      <c r="C123" s="710"/>
      <c r="D123" s="164"/>
      <c r="E123" s="690"/>
      <c r="F123" s="705"/>
      <c r="G123" s="705"/>
    </row>
    <row r="124" spans="1:7" s="322" customFormat="1">
      <c r="A124" s="688"/>
      <c r="B124" s="710"/>
      <c r="C124" s="710"/>
      <c r="D124" s="164"/>
      <c r="E124" s="690"/>
      <c r="F124" s="705"/>
      <c r="G124" s="705"/>
    </row>
    <row r="125" spans="1:7" s="322" customFormat="1">
      <c r="A125" s="688"/>
      <c r="B125" s="710"/>
      <c r="C125" s="710"/>
      <c r="D125" s="164"/>
      <c r="E125" s="690"/>
      <c r="F125" s="705"/>
      <c r="G125" s="705"/>
    </row>
    <row r="126" spans="1:7" s="322" customFormat="1">
      <c r="A126" s="688"/>
      <c r="B126" s="710"/>
      <c r="C126" s="710"/>
      <c r="D126" s="164"/>
      <c r="E126" s="690"/>
      <c r="F126" s="705"/>
      <c r="G126" s="705"/>
    </row>
    <row r="127" spans="1:7" s="322" customFormat="1">
      <c r="A127" s="688"/>
      <c r="B127" s="710"/>
      <c r="C127" s="710"/>
      <c r="D127" s="164"/>
      <c r="E127" s="690"/>
      <c r="F127" s="705"/>
      <c r="G127" s="705"/>
    </row>
    <row r="128" spans="1:7" s="322" customFormat="1">
      <c r="A128" s="688"/>
      <c r="B128" s="710"/>
      <c r="C128" s="710"/>
      <c r="D128" s="164"/>
      <c r="E128" s="690"/>
      <c r="F128" s="705"/>
      <c r="G128" s="705"/>
    </row>
    <row r="129" spans="1:7" s="322" customFormat="1">
      <c r="A129" s="688"/>
      <c r="B129" s="710"/>
      <c r="C129" s="710"/>
      <c r="D129" s="164"/>
      <c r="E129" s="690"/>
      <c r="F129" s="705"/>
      <c r="G129" s="705"/>
    </row>
    <row r="130" spans="1:7" s="322" customFormat="1" ht="21" customHeight="1">
      <c r="A130" s="688"/>
      <c r="B130" s="710"/>
      <c r="C130" s="710"/>
      <c r="D130" s="164"/>
      <c r="E130" s="690"/>
      <c r="F130" s="705"/>
      <c r="G130" s="705"/>
    </row>
    <row r="131" spans="1:7" s="322" customFormat="1">
      <c r="A131" s="688"/>
      <c r="B131" s="710"/>
      <c r="C131" s="710"/>
      <c r="D131" s="164"/>
      <c r="E131" s="690"/>
      <c r="F131" s="705"/>
      <c r="G131" s="705"/>
    </row>
    <row r="132" spans="1:7" s="322" customFormat="1">
      <c r="A132" s="688"/>
      <c r="B132" s="710"/>
      <c r="C132" s="710"/>
      <c r="D132" s="164"/>
      <c r="E132" s="690"/>
      <c r="F132" s="705"/>
      <c r="G132" s="705"/>
    </row>
    <row r="133" spans="1:7" s="322" customFormat="1">
      <c r="A133" s="688"/>
      <c r="B133" s="710"/>
      <c r="C133" s="710"/>
      <c r="D133" s="164"/>
      <c r="E133" s="690"/>
      <c r="F133" s="705"/>
      <c r="G133" s="705"/>
    </row>
    <row r="134" spans="1:7" s="322" customFormat="1">
      <c r="A134" s="688"/>
      <c r="B134" s="710"/>
      <c r="C134" s="710"/>
      <c r="D134" s="164"/>
      <c r="E134" s="690"/>
      <c r="F134" s="705"/>
      <c r="G134" s="705"/>
    </row>
    <row r="135" spans="1:7" s="322" customFormat="1">
      <c r="A135" s="688"/>
      <c r="B135" s="710"/>
      <c r="C135" s="710"/>
      <c r="D135" s="164"/>
      <c r="E135" s="690"/>
      <c r="F135" s="705"/>
      <c r="G135" s="705"/>
    </row>
    <row r="136" spans="1:7" s="322" customFormat="1">
      <c r="A136" s="688"/>
      <c r="B136" s="710"/>
      <c r="C136" s="710"/>
      <c r="D136" s="164"/>
      <c r="E136" s="690"/>
      <c r="F136" s="705"/>
      <c r="G136" s="705"/>
    </row>
    <row r="137" spans="1:7" s="322" customFormat="1" ht="21" customHeight="1">
      <c r="A137" s="688"/>
      <c r="B137" s="710"/>
      <c r="C137" s="710"/>
      <c r="D137" s="164"/>
      <c r="E137" s="690"/>
      <c r="F137" s="705"/>
      <c r="G137" s="705"/>
    </row>
    <row r="138" spans="1:7" s="322" customFormat="1">
      <c r="A138" s="688"/>
      <c r="B138" s="710"/>
      <c r="C138" s="710"/>
      <c r="D138" s="164"/>
      <c r="E138" s="690"/>
      <c r="F138" s="705"/>
      <c r="G138" s="705"/>
    </row>
    <row r="139" spans="1:7" s="322" customFormat="1">
      <c r="A139" s="688"/>
      <c r="B139" s="710"/>
      <c r="C139" s="710"/>
      <c r="D139" s="164"/>
      <c r="E139" s="690"/>
      <c r="F139" s="705"/>
      <c r="G139" s="705"/>
    </row>
    <row r="140" spans="1:7" s="322" customFormat="1">
      <c r="A140" s="688"/>
      <c r="B140" s="710"/>
      <c r="C140" s="710"/>
      <c r="D140" s="164"/>
      <c r="E140" s="690"/>
      <c r="F140" s="705"/>
      <c r="G140" s="705"/>
    </row>
    <row r="141" spans="1:7" s="322" customFormat="1">
      <c r="A141" s="688"/>
      <c r="B141" s="710"/>
      <c r="C141" s="710"/>
      <c r="D141" s="164"/>
      <c r="E141" s="690"/>
      <c r="F141" s="705"/>
      <c r="G141" s="705"/>
    </row>
    <row r="142" spans="1:7" s="322" customFormat="1">
      <c r="A142" s="688"/>
      <c r="B142" s="710"/>
      <c r="C142" s="710"/>
      <c r="D142" s="164"/>
      <c r="E142" s="690"/>
      <c r="F142" s="705"/>
      <c r="G142" s="705"/>
    </row>
    <row r="143" spans="1:7" s="322" customFormat="1" ht="68.25" customHeight="1">
      <c r="A143" s="688"/>
      <c r="B143" s="710"/>
      <c r="C143" s="710"/>
      <c r="D143" s="164"/>
      <c r="E143" s="690"/>
      <c r="F143" s="705"/>
      <c r="G143" s="705"/>
    </row>
    <row r="144" spans="1:7" s="322" customFormat="1" ht="21" customHeight="1">
      <c r="A144" s="688"/>
      <c r="B144" s="710"/>
      <c r="C144" s="710"/>
      <c r="D144" s="164"/>
      <c r="E144" s="690"/>
      <c r="F144" s="705"/>
      <c r="G144" s="705"/>
    </row>
    <row r="145" spans="1:7" s="322" customFormat="1">
      <c r="A145" s="688"/>
      <c r="B145" s="701"/>
      <c r="C145" s="701"/>
      <c r="D145" s="164"/>
      <c r="E145" s="690"/>
      <c r="F145" s="705"/>
      <c r="G145" s="705"/>
    </row>
    <row r="146" spans="1:7" s="322" customFormat="1">
      <c r="A146" s="688"/>
      <c r="B146" s="701"/>
      <c r="C146" s="701"/>
      <c r="D146" s="164"/>
      <c r="E146" s="690"/>
      <c r="F146" s="705"/>
      <c r="G146" s="705"/>
    </row>
    <row r="147" spans="1:7" s="322" customFormat="1">
      <c r="A147" s="688"/>
      <c r="B147" s="710"/>
      <c r="C147" s="710"/>
      <c r="D147" s="164"/>
      <c r="E147" s="690"/>
      <c r="F147" s="705"/>
      <c r="G147" s="705"/>
    </row>
    <row r="148" spans="1:7" s="322" customFormat="1">
      <c r="A148" s="688"/>
      <c r="B148" s="710"/>
      <c r="C148" s="710"/>
      <c r="D148" s="164"/>
      <c r="E148" s="690"/>
      <c r="F148" s="705"/>
      <c r="G148" s="705"/>
    </row>
    <row r="149" spans="1:7" s="322" customFormat="1">
      <c r="A149" s="688"/>
      <c r="B149" s="710"/>
      <c r="C149" s="710"/>
      <c r="D149" s="164"/>
      <c r="E149" s="690"/>
      <c r="F149" s="705"/>
      <c r="G149" s="705"/>
    </row>
    <row r="150" spans="1:7" s="322" customFormat="1">
      <c r="A150" s="688"/>
      <c r="B150" s="710"/>
      <c r="C150" s="710"/>
      <c r="D150" s="164"/>
      <c r="E150" s="690"/>
      <c r="F150" s="705"/>
      <c r="G150" s="705"/>
    </row>
    <row r="151" spans="1:7" s="322" customFormat="1" ht="30.75" customHeight="1">
      <c r="A151" s="688"/>
      <c r="B151" s="701"/>
      <c r="C151" s="701"/>
      <c r="D151" s="164"/>
      <c r="E151" s="690"/>
      <c r="F151" s="705"/>
      <c r="G151" s="705"/>
    </row>
    <row r="152" spans="1:7" s="322" customFormat="1" ht="81" customHeight="1">
      <c r="A152" s="688"/>
      <c r="B152" s="701"/>
      <c r="C152" s="701"/>
      <c r="D152" s="164"/>
      <c r="E152" s="690"/>
      <c r="F152" s="705"/>
      <c r="G152" s="705"/>
    </row>
    <row r="153" spans="1:7" s="322" customFormat="1" ht="30.75" customHeight="1">
      <c r="A153" s="688"/>
      <c r="B153" s="701"/>
      <c r="C153" s="701"/>
      <c r="D153" s="164"/>
      <c r="E153" s="690"/>
      <c r="F153" s="705"/>
      <c r="G153" s="705"/>
    </row>
    <row r="154" spans="1:7" s="322" customFormat="1" ht="30.75" customHeight="1">
      <c r="A154" s="688"/>
      <c r="B154" s="701"/>
      <c r="C154" s="701"/>
      <c r="D154" s="164"/>
      <c r="E154" s="690"/>
      <c r="F154" s="705"/>
      <c r="G154" s="705"/>
    </row>
    <row r="155" spans="1:7" s="322" customFormat="1" ht="67.5" customHeight="1">
      <c r="A155" s="688"/>
      <c r="B155" s="701"/>
      <c r="C155" s="701"/>
      <c r="D155" s="164"/>
      <c r="E155" s="690"/>
      <c r="F155" s="705"/>
      <c r="G155" s="705"/>
    </row>
    <row r="156" spans="1:7" s="322" customFormat="1" ht="30.75" customHeight="1">
      <c r="A156" s="688"/>
      <c r="B156" s="701"/>
      <c r="C156" s="701"/>
      <c r="D156" s="164"/>
      <c r="E156" s="690"/>
      <c r="F156" s="705"/>
      <c r="G156" s="705"/>
    </row>
    <row r="157" spans="1:7" s="322" customFormat="1" ht="92.25" customHeight="1">
      <c r="A157" s="688"/>
      <c r="B157" s="701"/>
      <c r="C157" s="701"/>
      <c r="D157" s="164"/>
      <c r="E157" s="690"/>
      <c r="F157" s="705"/>
      <c r="G157" s="705"/>
    </row>
    <row r="158" spans="1:7" s="322" customFormat="1">
      <c r="A158" s="688"/>
      <c r="B158" s="689"/>
      <c r="C158" s="689"/>
      <c r="D158" s="164"/>
      <c r="E158" s="690"/>
      <c r="F158" s="705"/>
      <c r="G158" s="705"/>
    </row>
    <row r="159" spans="1:7" s="322" customFormat="1">
      <c r="A159" s="688"/>
      <c r="B159" s="689"/>
      <c r="C159" s="689"/>
      <c r="D159" s="164"/>
      <c r="E159" s="690"/>
      <c r="F159" s="705"/>
      <c r="G159" s="705"/>
    </row>
    <row r="160" spans="1:7" s="322" customFormat="1">
      <c r="A160" s="688"/>
      <c r="B160" s="689"/>
      <c r="C160" s="689"/>
      <c r="D160" s="164"/>
      <c r="E160" s="690"/>
      <c r="F160" s="705"/>
      <c r="G160" s="705"/>
    </row>
    <row r="161" spans="1:7" s="322" customFormat="1">
      <c r="A161" s="688"/>
      <c r="B161" s="689"/>
      <c r="C161" s="689"/>
      <c r="D161" s="164"/>
      <c r="E161" s="690"/>
      <c r="F161" s="705"/>
      <c r="G161" s="705"/>
    </row>
    <row r="162" spans="1:7" s="322" customFormat="1">
      <c r="A162" s="688"/>
      <c r="B162" s="689"/>
      <c r="C162" s="689"/>
      <c r="D162" s="164"/>
      <c r="E162" s="690"/>
      <c r="F162" s="626"/>
      <c r="G162" s="705"/>
    </row>
    <row r="163" spans="1:7" s="322" customFormat="1" ht="68.25" customHeight="1">
      <c r="A163" s="688"/>
      <c r="B163" s="701"/>
      <c r="C163" s="701"/>
      <c r="D163" s="164"/>
      <c r="E163" s="690"/>
      <c r="F163" s="705"/>
      <c r="G163" s="705"/>
    </row>
    <row r="164" spans="1:7" s="322" customFormat="1" ht="21.75" customHeight="1">
      <c r="A164" s="688"/>
      <c r="B164" s="689"/>
      <c r="C164" s="689"/>
      <c r="D164" s="579"/>
      <c r="E164" s="703"/>
      <c r="F164" s="705"/>
      <c r="G164" s="705"/>
    </row>
    <row r="165" spans="1:7" s="322" customFormat="1" ht="30.75" customHeight="1">
      <c r="A165" s="688"/>
      <c r="B165" s="701"/>
      <c r="C165" s="701"/>
      <c r="D165" s="164"/>
      <c r="E165" s="690"/>
      <c r="F165" s="705"/>
      <c r="G165" s="705"/>
    </row>
    <row r="166" spans="1:7" s="322" customFormat="1" ht="70.5" customHeight="1">
      <c r="A166" s="688"/>
      <c r="B166" s="701"/>
      <c r="C166" s="701"/>
      <c r="D166" s="164"/>
      <c r="E166" s="690"/>
      <c r="F166" s="705"/>
      <c r="G166" s="705"/>
    </row>
    <row r="167" spans="1:7" s="322" customFormat="1" ht="31.5" customHeight="1">
      <c r="A167" s="688"/>
      <c r="B167" s="701"/>
      <c r="C167" s="701"/>
      <c r="D167" s="164"/>
      <c r="E167" s="690"/>
      <c r="F167" s="705"/>
      <c r="G167" s="705"/>
    </row>
    <row r="168" spans="1:7" s="322" customFormat="1" ht="14.25" customHeight="1">
      <c r="A168" s="688"/>
      <c r="B168" s="689"/>
      <c r="C168" s="689"/>
      <c r="D168" s="164"/>
      <c r="E168" s="690"/>
      <c r="F168" s="705"/>
      <c r="G168" s="705"/>
    </row>
    <row r="169" spans="1:7" s="322" customFormat="1">
      <c r="A169" s="688"/>
      <c r="B169" s="302"/>
      <c r="C169" s="302"/>
      <c r="D169" s="164"/>
      <c r="E169" s="690"/>
      <c r="F169" s="705"/>
      <c r="G169" s="705"/>
    </row>
    <row r="170" spans="1:7" s="322" customFormat="1">
      <c r="A170" s="688"/>
      <c r="B170" s="302"/>
      <c r="C170" s="302"/>
      <c r="D170" s="164"/>
      <c r="E170" s="690"/>
      <c r="F170" s="705"/>
      <c r="G170" s="705"/>
    </row>
    <row r="171" spans="1:7" s="322" customFormat="1">
      <c r="A171" s="688"/>
      <c r="B171" s="302"/>
      <c r="C171" s="302"/>
      <c r="D171" s="164"/>
      <c r="E171" s="690"/>
      <c r="F171" s="705"/>
      <c r="G171" s="705"/>
    </row>
    <row r="172" spans="1:7" s="700" customFormat="1">
      <c r="A172" s="708"/>
      <c r="B172" s="697"/>
      <c r="C172" s="697"/>
      <c r="D172" s="158"/>
      <c r="E172" s="699"/>
      <c r="F172" s="709"/>
      <c r="G172" s="709"/>
    </row>
    <row r="173" spans="1:7" s="700" customFormat="1">
      <c r="A173" s="708"/>
      <c r="B173" s="697"/>
      <c r="C173" s="697"/>
      <c r="D173" s="158"/>
      <c r="E173" s="699"/>
      <c r="F173" s="709"/>
      <c r="G173" s="709"/>
    </row>
    <row r="174" spans="1:7" s="700" customFormat="1">
      <c r="A174" s="708"/>
      <c r="B174" s="697"/>
      <c r="C174" s="697"/>
      <c r="D174" s="158"/>
      <c r="E174" s="699"/>
      <c r="F174" s="709"/>
      <c r="G174" s="709"/>
    </row>
    <row r="175" spans="1:7" s="700" customFormat="1">
      <c r="A175" s="688"/>
      <c r="B175" s="336"/>
      <c r="C175" s="336"/>
      <c r="D175" s="164"/>
      <c r="E175" s="690"/>
      <c r="F175" s="705"/>
      <c r="G175" s="705"/>
    </row>
    <row r="176" spans="1:7" s="700" customFormat="1">
      <c r="A176" s="708"/>
      <c r="B176" s="701"/>
      <c r="C176" s="701"/>
      <c r="D176" s="164"/>
      <c r="E176" s="690"/>
      <c r="F176" s="705"/>
      <c r="G176" s="705"/>
    </row>
    <row r="177" spans="1:7" s="700" customFormat="1" ht="83.25" customHeight="1">
      <c r="A177" s="708"/>
      <c r="B177" s="701"/>
      <c r="C177" s="701"/>
      <c r="D177" s="164"/>
      <c r="E177" s="690"/>
      <c r="F177" s="705"/>
      <c r="G177" s="705"/>
    </row>
    <row r="178" spans="1:7" s="700" customFormat="1">
      <c r="A178" s="708"/>
      <c r="B178" s="701"/>
      <c r="C178" s="701"/>
      <c r="D178" s="164"/>
      <c r="E178" s="690"/>
      <c r="F178" s="705"/>
      <c r="G178" s="705"/>
    </row>
    <row r="179" spans="1:7" s="700" customFormat="1">
      <c r="A179" s="708"/>
      <c r="B179" s="701"/>
      <c r="C179" s="701"/>
      <c r="D179" s="164"/>
      <c r="E179" s="690"/>
      <c r="F179" s="705"/>
      <c r="G179" s="705"/>
    </row>
    <row r="180" spans="1:7" s="700" customFormat="1" ht="32.25" customHeight="1">
      <c r="A180" s="708"/>
      <c r="B180" s="336"/>
      <c r="C180" s="336"/>
      <c r="D180" s="164"/>
      <c r="E180" s="690"/>
      <c r="F180" s="705"/>
      <c r="G180" s="705"/>
    </row>
    <row r="181" spans="1:7" s="700" customFormat="1">
      <c r="A181" s="708"/>
      <c r="B181" s="336"/>
      <c r="C181" s="336"/>
      <c r="D181" s="164"/>
      <c r="E181" s="690"/>
      <c r="F181" s="705"/>
      <c r="G181" s="705"/>
    </row>
    <row r="182" spans="1:7" s="700" customFormat="1">
      <c r="A182" s="708"/>
      <c r="B182" s="701"/>
      <c r="C182" s="701"/>
      <c r="D182" s="164"/>
      <c r="E182" s="690"/>
      <c r="F182" s="705"/>
      <c r="G182" s="705"/>
    </row>
    <row r="183" spans="1:7" s="700" customFormat="1" ht="12" customHeight="1">
      <c r="A183" s="708"/>
      <c r="B183" s="701"/>
      <c r="C183" s="701"/>
      <c r="D183" s="164"/>
      <c r="E183" s="690"/>
      <c r="F183" s="705"/>
      <c r="G183" s="705"/>
    </row>
    <row r="184" spans="1:7" s="700" customFormat="1" ht="12" customHeight="1">
      <c r="A184" s="708"/>
      <c r="B184" s="701"/>
      <c r="C184" s="701"/>
      <c r="D184" s="164"/>
      <c r="E184" s="690"/>
      <c r="F184" s="705"/>
      <c r="G184" s="705"/>
    </row>
    <row r="185" spans="1:7" s="700" customFormat="1" ht="105" customHeight="1">
      <c r="A185" s="688"/>
      <c r="B185" s="336"/>
      <c r="C185" s="336"/>
      <c r="D185" s="164"/>
      <c r="E185" s="690"/>
      <c r="F185" s="705"/>
      <c r="G185" s="705"/>
    </row>
    <row r="186" spans="1:7" s="322" customFormat="1">
      <c r="A186" s="688"/>
      <c r="B186" s="701"/>
      <c r="C186" s="701"/>
      <c r="D186" s="164"/>
      <c r="E186" s="690"/>
      <c r="F186" s="705"/>
      <c r="G186" s="705"/>
    </row>
    <row r="187" spans="1:7" s="322" customFormat="1">
      <c r="A187" s="688"/>
      <c r="B187" s="701"/>
      <c r="C187" s="701"/>
      <c r="D187" s="164"/>
      <c r="E187" s="690"/>
      <c r="F187" s="705"/>
      <c r="G187" s="705"/>
    </row>
    <row r="188" spans="1:7" s="322" customFormat="1">
      <c r="A188" s="688"/>
      <c r="B188" s="701"/>
      <c r="C188" s="701"/>
      <c r="D188" s="164"/>
      <c r="E188" s="690"/>
      <c r="F188" s="705"/>
      <c r="G188" s="705"/>
    </row>
    <row r="189" spans="1:7" s="322" customFormat="1" ht="51.75" customHeight="1">
      <c r="A189" s="688"/>
      <c r="B189" s="707"/>
      <c r="C189" s="707"/>
      <c r="D189" s="164"/>
      <c r="E189" s="690"/>
      <c r="F189" s="705"/>
      <c r="G189" s="705"/>
    </row>
    <row r="190" spans="1:7" s="322" customFormat="1" ht="51.75" customHeight="1">
      <c r="A190" s="688"/>
      <c r="B190" s="707"/>
      <c r="C190" s="707"/>
      <c r="D190" s="164"/>
      <c r="E190" s="690"/>
      <c r="F190" s="705"/>
      <c r="G190" s="705"/>
    </row>
    <row r="191" spans="1:7" s="322" customFormat="1" ht="18.75" customHeight="1">
      <c r="A191" s="688"/>
      <c r="B191" s="707"/>
      <c r="C191" s="707"/>
      <c r="D191" s="164"/>
      <c r="E191" s="690"/>
      <c r="F191" s="705"/>
      <c r="G191" s="705"/>
    </row>
    <row r="192" spans="1:7" s="322" customFormat="1" ht="34.5" customHeight="1">
      <c r="A192" s="688"/>
      <c r="B192" s="707"/>
      <c r="C192" s="707"/>
      <c r="D192" s="164"/>
      <c r="E192" s="690"/>
      <c r="F192" s="705"/>
      <c r="G192" s="705"/>
    </row>
    <row r="193" spans="1:7" s="322" customFormat="1" ht="45" customHeight="1">
      <c r="A193" s="688"/>
      <c r="B193" s="707"/>
      <c r="C193" s="707"/>
      <c r="D193" s="164"/>
      <c r="E193" s="690"/>
      <c r="F193" s="705"/>
      <c r="G193" s="705"/>
    </row>
    <row r="194" spans="1:7" s="322" customFormat="1" ht="75.75" customHeight="1">
      <c r="A194" s="688"/>
      <c r="B194" s="707"/>
      <c r="C194" s="707"/>
      <c r="D194" s="164"/>
      <c r="E194" s="690"/>
      <c r="F194" s="705"/>
      <c r="G194" s="705"/>
    </row>
    <row r="195" spans="1:7" s="322" customFormat="1" ht="84" customHeight="1">
      <c r="A195" s="688"/>
      <c r="B195" s="707"/>
      <c r="C195" s="707"/>
      <c r="D195" s="164"/>
      <c r="E195" s="690"/>
      <c r="F195" s="705"/>
      <c r="G195" s="705"/>
    </row>
    <row r="196" spans="1:7" s="322" customFormat="1" ht="66.75" customHeight="1">
      <c r="A196" s="688"/>
      <c r="B196" s="707"/>
      <c r="C196" s="707"/>
      <c r="D196" s="164"/>
      <c r="E196" s="690"/>
      <c r="F196" s="705"/>
      <c r="G196" s="705"/>
    </row>
    <row r="197" spans="1:7" s="322" customFormat="1" ht="92.25" customHeight="1">
      <c r="A197" s="688"/>
      <c r="B197" s="707"/>
      <c r="C197" s="707"/>
      <c r="D197" s="164"/>
      <c r="E197" s="690"/>
      <c r="F197" s="705"/>
      <c r="G197" s="705"/>
    </row>
    <row r="198" spans="1:7" s="322" customFormat="1" ht="23.25" customHeight="1">
      <c r="A198" s="688"/>
      <c r="B198" s="707"/>
      <c r="C198" s="707"/>
      <c r="D198" s="164"/>
      <c r="E198" s="690"/>
      <c r="F198" s="705"/>
      <c r="G198" s="705"/>
    </row>
    <row r="199" spans="1:7" s="322" customFormat="1" ht="20.25" customHeight="1">
      <c r="A199" s="688"/>
      <c r="B199" s="707"/>
      <c r="C199" s="707"/>
      <c r="D199" s="164"/>
      <c r="E199" s="690"/>
      <c r="F199" s="705"/>
      <c r="G199" s="705"/>
    </row>
    <row r="200" spans="1:7" s="322" customFormat="1" ht="18" customHeight="1">
      <c r="A200" s="688"/>
      <c r="B200" s="707"/>
      <c r="C200" s="707"/>
      <c r="D200" s="164"/>
      <c r="E200" s="690"/>
      <c r="F200" s="705"/>
      <c r="G200" s="705"/>
    </row>
    <row r="201" spans="1:7" s="322" customFormat="1" ht="18.75" customHeight="1">
      <c r="A201" s="688"/>
      <c r="B201" s="707"/>
      <c r="C201" s="707"/>
      <c r="D201" s="164"/>
      <c r="E201" s="690"/>
      <c r="F201" s="705"/>
      <c r="G201" s="705"/>
    </row>
    <row r="202" spans="1:7" s="322" customFormat="1" ht="20.25" customHeight="1">
      <c r="A202" s="688"/>
      <c r="B202" s="707"/>
      <c r="C202" s="707"/>
      <c r="D202" s="164"/>
      <c r="E202" s="690"/>
      <c r="F202" s="705"/>
      <c r="G202" s="705"/>
    </row>
    <row r="203" spans="1:7" s="322" customFormat="1" ht="71.25" customHeight="1">
      <c r="A203" s="688"/>
      <c r="B203" s="707"/>
      <c r="C203" s="707"/>
      <c r="D203" s="164"/>
      <c r="E203" s="690"/>
      <c r="F203" s="705"/>
      <c r="G203" s="705"/>
    </row>
    <row r="204" spans="1:7" s="322" customFormat="1" ht="32.25" customHeight="1">
      <c r="A204" s="688"/>
      <c r="B204" s="701"/>
      <c r="C204" s="701"/>
      <c r="D204" s="164"/>
      <c r="E204" s="690"/>
      <c r="F204" s="705"/>
      <c r="G204" s="705"/>
    </row>
    <row r="205" spans="1:7" s="322" customFormat="1" ht="32.25" customHeight="1">
      <c r="A205" s="688"/>
      <c r="B205" s="701"/>
      <c r="C205" s="701"/>
      <c r="D205" s="164"/>
      <c r="E205" s="690"/>
      <c r="F205" s="705"/>
      <c r="G205" s="705"/>
    </row>
    <row r="206" spans="1:7" s="322" customFormat="1">
      <c r="A206" s="688"/>
      <c r="B206" s="701"/>
      <c r="C206" s="701"/>
      <c r="D206" s="164"/>
      <c r="E206" s="690"/>
      <c r="F206" s="705"/>
      <c r="G206" s="705"/>
    </row>
    <row r="207" spans="1:7" s="322" customFormat="1" ht="85.5" customHeight="1">
      <c r="A207" s="688"/>
      <c r="B207" s="701"/>
      <c r="C207" s="701"/>
      <c r="D207" s="164"/>
      <c r="E207" s="690"/>
      <c r="F207" s="705"/>
      <c r="G207" s="705"/>
    </row>
    <row r="208" spans="1:7" s="322" customFormat="1">
      <c r="A208" s="688"/>
      <c r="B208" s="701"/>
      <c r="C208" s="701"/>
      <c r="D208" s="164"/>
      <c r="E208" s="690"/>
      <c r="F208" s="705"/>
      <c r="G208" s="705"/>
    </row>
    <row r="209" spans="1:7" s="322" customFormat="1">
      <c r="A209" s="688"/>
      <c r="B209" s="701"/>
      <c r="C209" s="701"/>
      <c r="D209" s="164"/>
      <c r="E209" s="690"/>
      <c r="F209" s="705"/>
      <c r="G209" s="705"/>
    </row>
    <row r="210" spans="1:7" s="322" customFormat="1">
      <c r="A210" s="688"/>
      <c r="B210" s="701"/>
      <c r="C210" s="701"/>
      <c r="D210" s="164"/>
      <c r="E210" s="690"/>
      <c r="F210" s="705"/>
      <c r="G210" s="705"/>
    </row>
    <row r="211" spans="1:7" s="322" customFormat="1">
      <c r="A211" s="698"/>
      <c r="B211" s="711"/>
      <c r="C211" s="711"/>
      <c r="D211" s="164"/>
      <c r="E211" s="690"/>
      <c r="F211" s="705"/>
      <c r="G211" s="705"/>
    </row>
    <row r="212" spans="1:7" s="322" customFormat="1">
      <c r="A212" s="698"/>
      <c r="B212" s="711"/>
      <c r="C212" s="711"/>
      <c r="D212" s="164"/>
      <c r="E212" s="690"/>
      <c r="F212" s="705"/>
      <c r="G212" s="705"/>
    </row>
    <row r="213" spans="1:7">
      <c r="A213" s="688"/>
      <c r="B213" s="701"/>
      <c r="C213" s="701"/>
      <c r="D213" s="164"/>
      <c r="E213" s="690"/>
      <c r="F213" s="705"/>
      <c r="G213" s="705"/>
    </row>
    <row r="214" spans="1:7" s="353" customFormat="1" ht="218.25" customHeight="1">
      <c r="A214" s="688"/>
      <c r="B214" s="701"/>
      <c r="C214" s="701"/>
      <c r="D214" s="164"/>
      <c r="E214" s="690"/>
      <c r="F214" s="705"/>
      <c r="G214" s="705"/>
    </row>
    <row r="215" spans="1:7" s="353" customFormat="1" ht="408.4" customHeight="1">
      <c r="A215" s="688"/>
      <c r="B215" s="701"/>
      <c r="C215" s="701"/>
      <c r="D215" s="164"/>
      <c r="E215" s="690"/>
      <c r="F215" s="705"/>
      <c r="G215" s="705"/>
    </row>
    <row r="216" spans="1:7" s="353" customFormat="1" ht="292.14999999999998" customHeight="1">
      <c r="A216" s="688"/>
      <c r="B216" s="701"/>
      <c r="C216" s="701"/>
      <c r="D216" s="164"/>
      <c r="E216" s="690"/>
      <c r="F216" s="705"/>
      <c r="G216" s="705"/>
    </row>
    <row r="217" spans="1:7" s="353" customFormat="1">
      <c r="A217" s="688"/>
      <c r="B217" s="701"/>
      <c r="C217" s="701"/>
      <c r="D217" s="164"/>
      <c r="E217" s="690"/>
      <c r="F217" s="705"/>
      <c r="G217" s="705"/>
    </row>
    <row r="218" spans="1:7" s="353" customFormat="1">
      <c r="A218" s="688"/>
      <c r="B218" s="701"/>
      <c r="C218" s="701"/>
      <c r="D218" s="164"/>
      <c r="E218" s="690"/>
      <c r="F218" s="705"/>
      <c r="G218" s="705"/>
    </row>
    <row r="219" spans="1:7" s="353" customFormat="1">
      <c r="A219" s="688"/>
      <c r="B219" s="701"/>
      <c r="C219" s="701"/>
      <c r="D219" s="164"/>
      <c r="E219" s="690"/>
      <c r="F219" s="705"/>
      <c r="G219" s="705"/>
    </row>
    <row r="220" spans="1:7" s="353" customFormat="1" ht="39.4" customHeight="1">
      <c r="A220" s="688"/>
      <c r="B220" s="701"/>
      <c r="C220" s="701"/>
      <c r="D220" s="164"/>
      <c r="E220" s="690"/>
      <c r="F220" s="705"/>
      <c r="G220" s="705"/>
    </row>
    <row r="221" spans="1:7" s="353" customFormat="1" ht="41.65" customHeight="1">
      <c r="A221" s="688"/>
      <c r="B221" s="701"/>
      <c r="C221" s="701"/>
      <c r="D221" s="164"/>
      <c r="E221" s="690"/>
      <c r="F221" s="705"/>
      <c r="G221" s="705"/>
    </row>
    <row r="222" spans="1:7" s="353" customFormat="1" ht="41.65" customHeight="1">
      <c r="A222" s="688"/>
      <c r="B222" s="701"/>
      <c r="C222" s="701"/>
      <c r="D222" s="164"/>
      <c r="E222" s="690"/>
      <c r="F222" s="705"/>
      <c r="G222" s="705"/>
    </row>
    <row r="223" spans="1:7" s="353" customFormat="1" ht="101.65" customHeight="1">
      <c r="A223" s="688"/>
      <c r="B223" s="701"/>
      <c r="C223" s="701"/>
      <c r="D223" s="164"/>
      <c r="E223" s="690"/>
      <c r="F223" s="705"/>
      <c r="G223" s="705"/>
    </row>
    <row r="224" spans="1:7" s="353" customFormat="1" ht="250.9" customHeight="1">
      <c r="A224" s="688"/>
      <c r="B224" s="701"/>
      <c r="C224" s="701"/>
      <c r="D224" s="164"/>
      <c r="E224" s="690"/>
      <c r="F224" s="705"/>
      <c r="G224" s="705"/>
    </row>
    <row r="225" spans="1:7" s="353" customFormat="1">
      <c r="A225" s="688"/>
      <c r="B225" s="701"/>
      <c r="C225" s="701"/>
      <c r="D225" s="164"/>
      <c r="E225" s="690"/>
      <c r="F225" s="705"/>
      <c r="G225" s="705"/>
    </row>
    <row r="226" spans="1:7" s="353" customFormat="1" ht="133.9" customHeight="1">
      <c r="A226" s="688"/>
      <c r="B226" s="336"/>
      <c r="C226" s="336"/>
      <c r="D226" s="164"/>
      <c r="E226" s="690"/>
      <c r="F226" s="705"/>
      <c r="G226" s="705"/>
    </row>
    <row r="227" spans="1:7" s="353" customFormat="1" ht="133.9" customHeight="1">
      <c r="A227" s="688"/>
      <c r="B227" s="336"/>
      <c r="C227" s="336"/>
      <c r="D227" s="164"/>
      <c r="E227" s="690"/>
      <c r="F227" s="705"/>
      <c r="G227" s="705"/>
    </row>
    <row r="228" spans="1:7" s="353" customFormat="1" ht="234.75" customHeight="1">
      <c r="A228" s="688"/>
      <c r="B228" s="336"/>
      <c r="C228" s="336"/>
      <c r="D228" s="164"/>
      <c r="E228" s="690"/>
      <c r="F228" s="705"/>
      <c r="G228" s="705"/>
    </row>
    <row r="229" spans="1:7" s="353" customFormat="1" ht="35.25" customHeight="1">
      <c r="A229" s="688"/>
      <c r="B229" s="336"/>
      <c r="C229" s="336"/>
      <c r="D229" s="164"/>
      <c r="E229" s="690"/>
      <c r="F229" s="705"/>
      <c r="G229" s="705"/>
    </row>
    <row r="230" spans="1:7" s="353" customFormat="1" ht="33.75" customHeight="1">
      <c r="A230" s="688"/>
      <c r="B230" s="701"/>
      <c r="C230" s="701"/>
      <c r="D230" s="164"/>
      <c r="E230" s="690"/>
      <c r="F230" s="705"/>
      <c r="G230" s="705"/>
    </row>
    <row r="231" spans="1:7" s="353" customFormat="1">
      <c r="A231" s="688"/>
      <c r="B231" s="701"/>
      <c r="C231" s="701"/>
      <c r="D231" s="164"/>
      <c r="E231" s="690"/>
      <c r="F231" s="705"/>
      <c r="G231" s="705"/>
    </row>
    <row r="232" spans="1:7" s="353" customFormat="1">
      <c r="A232" s="688"/>
      <c r="B232" s="701"/>
      <c r="C232" s="701"/>
      <c r="D232" s="164"/>
      <c r="E232" s="690"/>
      <c r="F232" s="705"/>
      <c r="G232" s="705"/>
    </row>
    <row r="233" spans="1:7" s="353" customFormat="1">
      <c r="A233" s="688"/>
      <c r="B233" s="701"/>
      <c r="C233" s="701"/>
      <c r="D233" s="164"/>
      <c r="E233" s="690"/>
      <c r="F233" s="705"/>
      <c r="G233" s="705"/>
    </row>
    <row r="234" spans="1:7" s="353" customFormat="1">
      <c r="A234" s="688"/>
      <c r="B234" s="701"/>
      <c r="C234" s="701"/>
      <c r="D234" s="164"/>
      <c r="E234" s="690"/>
      <c r="F234" s="705"/>
      <c r="G234" s="705"/>
    </row>
    <row r="235" spans="1:7" s="353" customFormat="1">
      <c r="A235" s="688"/>
      <c r="B235" s="701"/>
      <c r="C235" s="701"/>
      <c r="D235" s="164"/>
      <c r="E235" s="690"/>
      <c r="F235" s="705"/>
      <c r="G235" s="705"/>
    </row>
    <row r="236" spans="1:7" s="353" customFormat="1">
      <c r="A236" s="688"/>
      <c r="B236" s="701"/>
      <c r="C236" s="701"/>
      <c r="D236" s="164"/>
      <c r="E236" s="690"/>
      <c r="F236" s="705"/>
      <c r="G236" s="705"/>
    </row>
    <row r="237" spans="1:7" s="353" customFormat="1" ht="397.9" customHeight="1">
      <c r="A237" s="688"/>
      <c r="B237" s="701"/>
      <c r="C237" s="701"/>
      <c r="D237" s="164"/>
      <c r="E237" s="690"/>
      <c r="F237" s="705"/>
      <c r="G237" s="705"/>
    </row>
    <row r="238" spans="1:7" s="353" customFormat="1" ht="408" customHeight="1">
      <c r="A238" s="688"/>
      <c r="B238" s="701"/>
      <c r="C238" s="701"/>
      <c r="D238" s="164"/>
      <c r="E238" s="690"/>
      <c r="F238" s="705"/>
      <c r="G238" s="705"/>
    </row>
    <row r="239" spans="1:7" s="353" customFormat="1">
      <c r="A239" s="688"/>
      <c r="B239" s="336"/>
      <c r="C239" s="336"/>
      <c r="D239" s="164"/>
      <c r="E239" s="690"/>
      <c r="F239" s="705"/>
      <c r="G239" s="705"/>
    </row>
    <row r="240" spans="1:7" s="353" customFormat="1">
      <c r="A240" s="688"/>
      <c r="B240" s="701"/>
      <c r="C240" s="701"/>
      <c r="D240" s="164"/>
      <c r="E240" s="690"/>
      <c r="F240" s="705"/>
      <c r="G240" s="705"/>
    </row>
    <row r="241" spans="1:7">
      <c r="A241" s="698"/>
      <c r="B241" s="711"/>
      <c r="C241" s="711"/>
      <c r="D241" s="164"/>
      <c r="E241" s="690"/>
      <c r="F241" s="705"/>
      <c r="G241" s="705"/>
    </row>
    <row r="242" spans="1:7">
      <c r="A242" s="698"/>
      <c r="B242" s="711"/>
      <c r="C242" s="711"/>
      <c r="D242" s="164"/>
      <c r="E242" s="690"/>
      <c r="F242" s="705"/>
      <c r="G242" s="705"/>
    </row>
    <row r="243" spans="1:7" s="322" customFormat="1" ht="14.25" customHeight="1">
      <c r="A243" s="688"/>
      <c r="B243" s="689"/>
      <c r="C243" s="689"/>
      <c r="D243" s="164"/>
      <c r="E243" s="690"/>
      <c r="F243" s="705"/>
      <c r="G243" s="705"/>
    </row>
    <row r="244" spans="1:7" ht="38.25" customHeight="1">
      <c r="A244" s="688"/>
      <c r="B244" s="302"/>
      <c r="C244" s="302"/>
      <c r="D244" s="164"/>
      <c r="E244" s="704"/>
      <c r="F244" s="705"/>
      <c r="G244" s="705"/>
    </row>
    <row r="245" spans="1:7">
      <c r="A245" s="688"/>
      <c r="B245" s="302"/>
      <c r="C245" s="302"/>
      <c r="D245" s="164"/>
      <c r="E245" s="690"/>
      <c r="F245" s="705"/>
      <c r="G245" s="705"/>
    </row>
    <row r="246" spans="1:7">
      <c r="A246" s="688"/>
      <c r="B246" s="302"/>
      <c r="C246" s="302"/>
      <c r="D246" s="164"/>
      <c r="E246" s="690"/>
      <c r="F246" s="705"/>
      <c r="G246" s="705"/>
    </row>
    <row r="247" spans="1:7">
      <c r="A247" s="688"/>
      <c r="B247" s="302"/>
      <c r="C247" s="302"/>
      <c r="D247" s="164"/>
      <c r="E247" s="690"/>
      <c r="F247" s="705"/>
      <c r="G247" s="705"/>
    </row>
    <row r="248" spans="1:7">
      <c r="A248" s="688"/>
      <c r="B248" s="302"/>
      <c r="C248" s="302"/>
      <c r="D248" s="164"/>
      <c r="E248" s="690"/>
      <c r="F248" s="705"/>
      <c r="G248" s="705"/>
    </row>
    <row r="249" spans="1:7">
      <c r="A249" s="688"/>
      <c r="B249" s="302"/>
      <c r="C249" s="302"/>
      <c r="D249" s="164"/>
      <c r="E249" s="690"/>
      <c r="F249" s="705"/>
      <c r="G249" s="705"/>
    </row>
    <row r="250" spans="1:7">
      <c r="A250" s="688"/>
      <c r="B250" s="302"/>
      <c r="C250" s="302"/>
      <c r="D250" s="164"/>
      <c r="E250" s="690"/>
      <c r="F250" s="705"/>
      <c r="G250" s="705"/>
    </row>
    <row r="251" spans="1:7">
      <c r="A251" s="688"/>
      <c r="B251" s="302"/>
      <c r="C251" s="302"/>
      <c r="D251" s="164"/>
      <c r="E251" s="690"/>
      <c r="F251" s="705"/>
      <c r="G251" s="705"/>
    </row>
    <row r="252" spans="1:7">
      <c r="A252" s="688"/>
      <c r="B252" s="302"/>
      <c r="C252" s="302"/>
      <c r="D252" s="164"/>
      <c r="E252" s="690"/>
      <c r="F252" s="705"/>
      <c r="G252" s="705"/>
    </row>
    <row r="253" spans="1:7">
      <c r="A253" s="688"/>
      <c r="B253" s="302"/>
      <c r="C253" s="302"/>
      <c r="D253" s="164"/>
      <c r="E253" s="690"/>
      <c r="F253" s="705"/>
      <c r="G253" s="705"/>
    </row>
    <row r="254" spans="1:7">
      <c r="A254" s="688"/>
      <c r="B254" s="302"/>
      <c r="C254" s="302"/>
      <c r="D254" s="164"/>
      <c r="E254" s="690"/>
      <c r="F254" s="705"/>
      <c r="G254" s="705"/>
    </row>
    <row r="255" spans="1:7">
      <c r="A255" s="688"/>
      <c r="B255" s="302"/>
      <c r="C255" s="302"/>
      <c r="D255" s="164"/>
      <c r="E255" s="690"/>
      <c r="F255" s="705"/>
      <c r="G255" s="705"/>
    </row>
    <row r="256" spans="1:7">
      <c r="A256" s="688"/>
      <c r="B256" s="302"/>
      <c r="C256" s="302"/>
      <c r="D256" s="164"/>
      <c r="E256" s="690"/>
      <c r="F256" s="705"/>
      <c r="G256" s="705"/>
    </row>
    <row r="257" spans="1:7">
      <c r="A257" s="688"/>
      <c r="B257" s="302"/>
      <c r="C257" s="302"/>
      <c r="D257" s="164"/>
      <c r="E257" s="690"/>
      <c r="F257" s="705"/>
      <c r="G257" s="705"/>
    </row>
    <row r="258" spans="1:7">
      <c r="A258" s="688"/>
      <c r="B258" s="302"/>
      <c r="C258" s="302"/>
      <c r="D258" s="164"/>
      <c r="E258" s="690"/>
      <c r="F258" s="705"/>
      <c r="G258" s="705"/>
    </row>
    <row r="259" spans="1:7">
      <c r="A259" s="688"/>
      <c r="B259" s="302"/>
      <c r="C259" s="302"/>
      <c r="D259" s="164"/>
      <c r="E259" s="690"/>
      <c r="F259" s="705"/>
      <c r="G259" s="705"/>
    </row>
    <row r="260" spans="1:7">
      <c r="A260" s="688"/>
      <c r="B260" s="302"/>
      <c r="C260" s="302"/>
      <c r="D260" s="164"/>
      <c r="E260" s="690"/>
      <c r="F260" s="705"/>
      <c r="G260" s="705"/>
    </row>
    <row r="261" spans="1:7">
      <c r="A261" s="688"/>
      <c r="B261" s="302"/>
      <c r="C261" s="302"/>
      <c r="D261" s="164"/>
      <c r="E261" s="690"/>
      <c r="F261" s="705"/>
      <c r="G261" s="705"/>
    </row>
    <row r="262" spans="1:7">
      <c r="A262" s="688"/>
      <c r="B262" s="302"/>
      <c r="C262" s="302"/>
      <c r="D262" s="164"/>
      <c r="E262" s="690"/>
      <c r="F262" s="705"/>
      <c r="G262" s="705"/>
    </row>
    <row r="263" spans="1:7">
      <c r="A263" s="688"/>
      <c r="B263" s="302"/>
      <c r="C263" s="302"/>
      <c r="D263" s="164"/>
      <c r="E263" s="690"/>
      <c r="F263" s="705"/>
      <c r="G263" s="705"/>
    </row>
    <row r="264" spans="1:7" ht="34.5" customHeight="1">
      <c r="A264" s="688"/>
      <c r="B264" s="302"/>
      <c r="C264" s="302"/>
      <c r="D264" s="164"/>
      <c r="E264" s="690"/>
      <c r="F264" s="705"/>
      <c r="G264" s="705"/>
    </row>
    <row r="265" spans="1:7" ht="33.75" customHeight="1">
      <c r="A265" s="688"/>
      <c r="B265" s="302"/>
      <c r="C265" s="302"/>
      <c r="D265" s="164"/>
      <c r="E265" s="690"/>
      <c r="F265" s="705"/>
      <c r="G265" s="705"/>
    </row>
    <row r="266" spans="1:7" ht="24" customHeight="1">
      <c r="A266" s="688"/>
      <c r="B266" s="302"/>
      <c r="C266" s="302"/>
      <c r="D266" s="164"/>
      <c r="E266" s="690"/>
      <c r="F266" s="705"/>
      <c r="G266" s="705"/>
    </row>
    <row r="267" spans="1:7">
      <c r="A267" s="688"/>
      <c r="B267" s="302"/>
      <c r="C267" s="302"/>
      <c r="D267" s="164"/>
      <c r="E267" s="690"/>
      <c r="F267" s="705"/>
      <c r="G267" s="705"/>
    </row>
    <row r="268" spans="1:7">
      <c r="A268" s="688"/>
      <c r="B268" s="302"/>
      <c r="C268" s="302"/>
      <c r="D268" s="164"/>
      <c r="E268" s="690"/>
      <c r="F268" s="705"/>
      <c r="G268" s="705"/>
    </row>
    <row r="269" spans="1:7">
      <c r="A269" s="688"/>
      <c r="B269" s="302"/>
      <c r="C269" s="302"/>
      <c r="D269" s="164"/>
      <c r="E269" s="690"/>
      <c r="F269" s="705"/>
      <c r="G269" s="705"/>
    </row>
    <row r="270" spans="1:7">
      <c r="A270" s="688"/>
      <c r="B270" s="302"/>
      <c r="C270" s="302"/>
      <c r="D270" s="164"/>
      <c r="E270" s="690"/>
      <c r="F270" s="705"/>
      <c r="G270" s="705"/>
    </row>
    <row r="271" spans="1:7">
      <c r="A271" s="688"/>
      <c r="B271" s="302"/>
      <c r="C271" s="302"/>
      <c r="D271" s="164"/>
      <c r="E271" s="690"/>
      <c r="F271" s="705"/>
      <c r="G271" s="705"/>
    </row>
    <row r="272" spans="1:7">
      <c r="A272" s="688"/>
      <c r="B272" s="302"/>
      <c r="C272" s="302"/>
      <c r="D272" s="164"/>
      <c r="E272" s="690"/>
      <c r="F272" s="705"/>
      <c r="G272" s="705"/>
    </row>
    <row r="274" spans="1:7">
      <c r="A274" s="688"/>
      <c r="B274" s="689"/>
      <c r="C274" s="689"/>
      <c r="D274" s="164"/>
      <c r="E274" s="690"/>
      <c r="F274" s="705"/>
      <c r="G274" s="705"/>
    </row>
    <row r="275" spans="1:7" s="700" customFormat="1">
      <c r="A275" s="708"/>
      <c r="B275" s="697"/>
      <c r="C275" s="697"/>
      <c r="D275" s="158"/>
      <c r="E275" s="699"/>
      <c r="F275" s="709"/>
      <c r="G275" s="709"/>
    </row>
    <row r="276" spans="1:7" s="700" customFormat="1">
      <c r="A276" s="708"/>
      <c r="B276" s="697"/>
      <c r="C276" s="697"/>
      <c r="D276" s="158"/>
      <c r="E276" s="699"/>
      <c r="F276" s="709"/>
      <c r="G276" s="709"/>
    </row>
    <row r="277" spans="1:7" s="700" customFormat="1">
      <c r="A277" s="708"/>
      <c r="B277" s="697"/>
      <c r="C277" s="697"/>
      <c r="D277" s="158"/>
      <c r="E277" s="699"/>
      <c r="F277" s="709"/>
      <c r="G277" s="709"/>
    </row>
    <row r="278" spans="1:7" s="322" customFormat="1" ht="75.75" customHeight="1">
      <c r="A278" s="688"/>
      <c r="B278" s="707"/>
      <c r="C278" s="707"/>
      <c r="D278" s="164"/>
      <c r="E278" s="690"/>
      <c r="F278" s="705"/>
      <c r="G278" s="705"/>
    </row>
    <row r="279" spans="1:7" s="322" customFormat="1" ht="84" customHeight="1">
      <c r="A279" s="688"/>
      <c r="B279" s="707"/>
      <c r="C279" s="707"/>
      <c r="D279" s="164"/>
      <c r="E279" s="690"/>
      <c r="F279" s="705"/>
      <c r="G279" s="705"/>
    </row>
    <row r="280" spans="1:7" s="322" customFormat="1" ht="66.75" customHeight="1">
      <c r="A280" s="688"/>
      <c r="B280" s="707"/>
      <c r="C280" s="707"/>
      <c r="D280" s="164"/>
      <c r="E280" s="690"/>
      <c r="F280" s="705"/>
      <c r="G280" s="705"/>
    </row>
    <row r="281" spans="1:7" s="322" customFormat="1" ht="92.25" customHeight="1">
      <c r="A281" s="688"/>
      <c r="B281" s="707"/>
      <c r="C281" s="707"/>
      <c r="D281" s="164"/>
      <c r="E281" s="690"/>
      <c r="F281" s="705"/>
      <c r="G281" s="705"/>
    </row>
    <row r="282" spans="1:7" s="322" customFormat="1" ht="23.25" customHeight="1">
      <c r="A282" s="688"/>
      <c r="B282" s="707"/>
      <c r="C282" s="707"/>
      <c r="D282" s="164"/>
      <c r="E282" s="690"/>
      <c r="F282" s="705"/>
      <c r="G282" s="705"/>
    </row>
    <row r="283" spans="1:7" s="322" customFormat="1" ht="20.25" customHeight="1">
      <c r="A283" s="688"/>
      <c r="B283" s="707"/>
      <c r="C283" s="707"/>
      <c r="D283" s="164"/>
      <c r="E283" s="690"/>
      <c r="F283" s="705"/>
      <c r="G283" s="705"/>
    </row>
    <row r="284" spans="1:7" s="322" customFormat="1" ht="18" customHeight="1">
      <c r="A284" s="688"/>
      <c r="B284" s="707"/>
      <c r="C284" s="707"/>
      <c r="D284" s="164"/>
      <c r="E284" s="690"/>
      <c r="F284" s="705"/>
      <c r="G284" s="705"/>
    </row>
    <row r="285" spans="1:7" s="322" customFormat="1" ht="18.75" customHeight="1">
      <c r="A285" s="688"/>
      <c r="B285" s="707"/>
      <c r="C285" s="707"/>
      <c r="D285" s="164"/>
      <c r="E285" s="690"/>
      <c r="F285" s="705"/>
      <c r="G285" s="705"/>
    </row>
    <row r="286" spans="1:7" s="322" customFormat="1" ht="20.25" customHeight="1">
      <c r="A286" s="688"/>
      <c r="B286" s="707"/>
      <c r="C286" s="707"/>
      <c r="D286" s="164"/>
      <c r="E286" s="690"/>
      <c r="F286" s="705"/>
      <c r="G286" s="705"/>
    </row>
    <row r="287" spans="1:7" s="322" customFormat="1" ht="71.25" customHeight="1">
      <c r="A287" s="688"/>
      <c r="B287" s="707"/>
      <c r="C287" s="707"/>
      <c r="D287" s="164"/>
      <c r="E287" s="690"/>
      <c r="F287" s="705"/>
      <c r="G287" s="705"/>
    </row>
    <row r="288" spans="1:7" s="322" customFormat="1" ht="45" customHeight="1">
      <c r="A288" s="688"/>
      <c r="B288" s="707"/>
      <c r="C288" s="707"/>
      <c r="D288" s="164"/>
      <c r="E288" s="690"/>
      <c r="F288" s="705"/>
      <c r="G288" s="705"/>
    </row>
    <row r="289" spans="1:7" s="322" customFormat="1" ht="32.25" customHeight="1">
      <c r="A289" s="688"/>
      <c r="B289" s="701"/>
      <c r="C289" s="701"/>
      <c r="D289" s="164"/>
      <c r="E289" s="690"/>
      <c r="F289" s="705"/>
      <c r="G289" s="705"/>
    </row>
    <row r="290" spans="1:7" s="322" customFormat="1">
      <c r="A290" s="688"/>
      <c r="B290" s="701"/>
      <c r="C290" s="701"/>
      <c r="D290" s="164"/>
      <c r="E290" s="690"/>
      <c r="F290" s="705"/>
      <c r="G290" s="705"/>
    </row>
    <row r="292" spans="1:7">
      <c r="A292" s="688"/>
      <c r="B292" s="689"/>
      <c r="C292" s="689"/>
      <c r="D292" s="164"/>
      <c r="E292" s="690"/>
      <c r="F292" s="705"/>
      <c r="G292" s="705"/>
    </row>
  </sheetData>
  <sheetProtection formatRows="0"/>
  <mergeCells count="9">
    <mergeCell ref="B26:D26"/>
    <mergeCell ref="B27:D27"/>
    <mergeCell ref="B28:D28"/>
    <mergeCell ref="B20:D20"/>
    <mergeCell ref="B21:D21"/>
    <mergeCell ref="B22:D22"/>
    <mergeCell ref="B23:D23"/>
    <mergeCell ref="B24:D24"/>
    <mergeCell ref="B25:D25"/>
  </mergeCells>
  <pageMargins left="0.7" right="0.7" top="0.75" bottom="0.75" header="0.3" footer="0.3"/>
  <pageSetup paperSize="9" scale="63" orientation="portrait"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367"/>
  <sheetViews>
    <sheetView view="pageBreakPreview" zoomScale="85" zoomScaleNormal="100" zoomScaleSheetLayoutView="85" workbookViewId="0">
      <selection activeCell="F44" sqref="F44"/>
    </sheetView>
  </sheetViews>
  <sheetFormatPr defaultColWidth="9.140625" defaultRowHeight="12.75"/>
  <cols>
    <col min="1" max="1" width="12.7109375" style="712" customWidth="1"/>
    <col min="2" max="2" width="70.7109375" style="713" customWidth="1"/>
    <col min="3" max="3" width="11.28515625" style="713" customWidth="1"/>
    <col min="4" max="4" width="7" style="1076" customWidth="1"/>
    <col min="5" max="5" width="10.140625" style="1077" customWidth="1"/>
    <col min="6" max="7" width="17.42578125" style="961" customWidth="1"/>
    <col min="8" max="8" width="12.28515625" style="62" customWidth="1"/>
    <col min="9" max="16384" width="9.140625" style="62"/>
  </cols>
  <sheetData>
    <row r="1" spans="1:7">
      <c r="A1" s="666" t="s">
        <v>8</v>
      </c>
      <c r="B1" s="667" t="s">
        <v>9</v>
      </c>
      <c r="C1" s="667"/>
      <c r="D1" s="1043"/>
      <c r="E1" s="1044"/>
      <c r="F1" s="1045"/>
      <c r="G1" s="1045"/>
    </row>
    <row r="2" spans="1:7">
      <c r="A2" s="671" t="s">
        <v>130</v>
      </c>
      <c r="B2" s="359" t="str">
        <f>'NASLOVNA STRAN'!$C$30</f>
        <v>Gradnja stanovanjske soseske Dečkovo naselje - DN 10</v>
      </c>
      <c r="C2" s="667"/>
      <c r="D2" s="1043"/>
      <c r="E2" s="1044"/>
      <c r="F2" s="1045"/>
      <c r="G2" s="1045"/>
    </row>
    <row r="3" spans="1:7">
      <c r="A3" s="666" t="s">
        <v>131</v>
      </c>
      <c r="B3" s="442">
        <f>'NASLOVNA STRAN'!$C$13</f>
        <v>0</v>
      </c>
      <c r="C3" s="667"/>
      <c r="D3" s="1043"/>
      <c r="E3" s="1044"/>
      <c r="F3" s="1045"/>
      <c r="G3" s="1045"/>
    </row>
    <row r="4" spans="1:7">
      <c r="A4" s="666"/>
      <c r="B4" s="667"/>
      <c r="C4" s="667"/>
      <c r="D4" s="1043"/>
      <c r="E4" s="1044"/>
      <c r="F4" s="1045"/>
      <c r="G4" s="1045"/>
    </row>
    <row r="5" spans="1:7">
      <c r="A5" s="213" t="s">
        <v>122</v>
      </c>
      <c r="B5" s="214" t="s">
        <v>3446</v>
      </c>
      <c r="C5" s="214"/>
      <c r="D5" s="1046"/>
      <c r="E5" s="1047"/>
      <c r="F5" s="1048"/>
      <c r="G5" s="1048"/>
    </row>
    <row r="6" spans="1:7">
      <c r="A6" s="666"/>
      <c r="B6" s="667"/>
      <c r="C6" s="667"/>
      <c r="D6" s="1043"/>
      <c r="E6" s="1044"/>
      <c r="F6" s="1045"/>
      <c r="G6" s="1045"/>
    </row>
    <row r="7" spans="1:7">
      <c r="A7" s="213" t="s">
        <v>123</v>
      </c>
      <c r="B7" s="214" t="s">
        <v>3459</v>
      </c>
      <c r="C7" s="214"/>
      <c r="D7" s="1046"/>
      <c r="E7" s="1047"/>
      <c r="F7" s="1048"/>
      <c r="G7" s="1048"/>
    </row>
    <row r="8" spans="1:7">
      <c r="A8" s="666"/>
      <c r="B8" s="667"/>
      <c r="C8" s="667"/>
      <c r="D8" s="1043"/>
      <c r="E8" s="1044"/>
      <c r="F8" s="1045"/>
      <c r="G8" s="1045"/>
    </row>
    <row r="9" spans="1:7">
      <c r="A9" s="666"/>
      <c r="B9" s="667"/>
      <c r="C9" s="667"/>
      <c r="D9" s="1043"/>
      <c r="E9" s="1044"/>
      <c r="F9" s="1045"/>
      <c r="G9" s="1045"/>
    </row>
    <row r="10" spans="1:7" ht="29.65" customHeight="1">
      <c r="A10" s="718" t="s">
        <v>132</v>
      </c>
      <c r="B10" s="719" t="s">
        <v>133</v>
      </c>
      <c r="C10" s="720" t="s">
        <v>134</v>
      </c>
      <c r="D10" s="1049" t="s">
        <v>140</v>
      </c>
      <c r="E10" s="1050" t="s">
        <v>136</v>
      </c>
      <c r="F10" s="1051" t="s">
        <v>237</v>
      </c>
      <c r="G10" s="1051" t="s">
        <v>238</v>
      </c>
    </row>
    <row r="11" spans="1:7">
      <c r="A11" s="667"/>
      <c r="B11" s="667"/>
      <c r="C11" s="667"/>
      <c r="D11" s="1043"/>
      <c r="E11" s="1052"/>
      <c r="F11" s="1053"/>
      <c r="G11" s="1053"/>
    </row>
    <row r="12" spans="1:7">
      <c r="A12" s="723" t="s">
        <v>4464</v>
      </c>
      <c r="B12" s="724" t="s">
        <v>4463</v>
      </c>
      <c r="C12" s="724"/>
      <c r="D12" s="1054"/>
      <c r="E12" s="1055"/>
      <c r="F12" s="1056"/>
      <c r="G12" s="1056"/>
    </row>
    <row r="13" spans="1:7" s="590" customFormat="1">
      <c r="A13" s="728"/>
      <c r="B13" s="729"/>
      <c r="C13" s="729"/>
      <c r="D13" s="1057"/>
      <c r="E13" s="1058"/>
      <c r="F13" s="1059"/>
      <c r="G13" s="1059"/>
    </row>
    <row r="14" spans="1:7" ht="13.5" thickBot="1">
      <c r="A14" s="733"/>
      <c r="B14" s="734" t="s">
        <v>3460</v>
      </c>
      <c r="C14" s="734"/>
      <c r="D14" s="1060"/>
      <c r="E14" s="1061"/>
      <c r="F14" s="1062"/>
      <c r="G14" s="1063"/>
    </row>
    <row r="15" spans="1:7" s="700" customFormat="1" ht="28.9" customHeight="1">
      <c r="A15" s="698"/>
      <c r="B15" s="3125" t="s">
        <v>3461</v>
      </c>
      <c r="C15" s="3129"/>
      <c r="D15" s="1064"/>
      <c r="E15" s="1065"/>
      <c r="F15" s="1066"/>
      <c r="G15" s="1066"/>
    </row>
    <row r="16" spans="1:7" s="700" customFormat="1">
      <c r="A16" s="698"/>
      <c r="B16" s="302"/>
      <c r="C16" s="697"/>
      <c r="D16" s="1064"/>
      <c r="E16" s="1065"/>
      <c r="F16" s="1066"/>
      <c r="G16" s="1066"/>
    </row>
    <row r="17" spans="1:7" s="700" customFormat="1">
      <c r="A17" s="698"/>
      <c r="B17" s="739" t="s">
        <v>2299</v>
      </c>
      <c r="C17" s="740"/>
      <c r="D17" s="1064"/>
      <c r="E17" s="1065"/>
      <c r="F17" s="1066"/>
      <c r="G17" s="1066"/>
    </row>
    <row r="18" spans="1:7" s="700" customFormat="1" ht="130.9" customHeight="1">
      <c r="A18" s="698"/>
      <c r="B18" s="3125" t="s">
        <v>3462</v>
      </c>
      <c r="C18" s="3125"/>
      <c r="D18" s="1064"/>
      <c r="E18" s="1065"/>
      <c r="F18" s="1066"/>
      <c r="G18" s="1066"/>
    </row>
    <row r="19" spans="1:7" s="700" customFormat="1">
      <c r="A19" s="698"/>
      <c r="B19" s="3125"/>
      <c r="C19" s="3125"/>
      <c r="D19" s="1064"/>
      <c r="E19" s="1065"/>
      <c r="F19" s="1066"/>
      <c r="G19" s="1066"/>
    </row>
    <row r="20" spans="1:7" s="700" customFormat="1">
      <c r="A20" s="698"/>
      <c r="B20" s="697"/>
      <c r="C20" s="697"/>
      <c r="D20" s="1064"/>
      <c r="E20" s="1065"/>
      <c r="F20" s="1066"/>
      <c r="G20" s="1066"/>
    </row>
    <row r="21" spans="1:7" s="322" customFormat="1" ht="30" customHeight="1">
      <c r="A21" s="742" t="s">
        <v>4469</v>
      </c>
      <c r="B21" s="743" t="s">
        <v>4470</v>
      </c>
      <c r="C21" s="743"/>
      <c r="D21" s="325" t="s">
        <v>369</v>
      </c>
      <c r="E21" s="778">
        <v>27</v>
      </c>
      <c r="F21" s="2530"/>
      <c r="G21" s="962">
        <f>+E21*F21</f>
        <v>0</v>
      </c>
    </row>
    <row r="22" spans="1:7" s="322" customFormat="1" ht="52.15" customHeight="1">
      <c r="A22" s="747"/>
      <c r="B22" s="701" t="s">
        <v>3465</v>
      </c>
      <c r="C22" s="701"/>
      <c r="D22" s="325"/>
      <c r="E22" s="778"/>
      <c r="F22" s="2546"/>
      <c r="G22" s="579"/>
    </row>
    <row r="23" spans="1:7" s="322" customFormat="1" ht="27" customHeight="1">
      <c r="A23" s="747"/>
      <c r="B23" s="701" t="s">
        <v>3466</v>
      </c>
      <c r="C23" s="701"/>
      <c r="D23" s="325"/>
      <c r="E23" s="778"/>
      <c r="F23" s="2546"/>
      <c r="G23" s="579"/>
    </row>
    <row r="24" spans="1:7" s="322" customFormat="1" ht="28.9" customHeight="1">
      <c r="A24" s="747"/>
      <c r="B24" s="336" t="s">
        <v>3467</v>
      </c>
      <c r="C24" s="336"/>
      <c r="D24" s="325"/>
      <c r="E24" s="778"/>
      <c r="F24" s="2546"/>
      <c r="G24" s="579"/>
    </row>
    <row r="25" spans="1:7" s="322" customFormat="1" ht="29.65" customHeight="1">
      <c r="A25" s="747"/>
      <c r="B25" s="701" t="s">
        <v>3468</v>
      </c>
      <c r="C25" s="701"/>
      <c r="D25" s="325"/>
      <c r="E25" s="778"/>
      <c r="F25" s="2546"/>
      <c r="G25" s="579"/>
    </row>
    <row r="26" spans="1:7" s="322" customFormat="1" ht="28.15" customHeight="1">
      <c r="A26" s="747"/>
      <c r="B26" s="701" t="s">
        <v>3469</v>
      </c>
      <c r="C26" s="701"/>
      <c r="D26" s="325"/>
      <c r="E26" s="778"/>
      <c r="F26" s="2546"/>
      <c r="G26" s="579"/>
    </row>
    <row r="27" spans="1:7" s="322" customFormat="1" ht="25.9" customHeight="1">
      <c r="A27" s="747"/>
      <c r="B27" s="701" t="s">
        <v>3470</v>
      </c>
      <c r="C27" s="701"/>
      <c r="D27" s="325"/>
      <c r="E27" s="778"/>
      <c r="F27" s="2546"/>
      <c r="G27" s="579"/>
    </row>
    <row r="28" spans="1:7" s="322" customFormat="1">
      <c r="A28" s="747"/>
      <c r="B28" s="302"/>
      <c r="C28" s="302"/>
      <c r="D28" s="325"/>
      <c r="E28" s="778"/>
      <c r="F28" s="2546"/>
      <c r="G28" s="962"/>
    </row>
    <row r="29" spans="1:7" s="322" customFormat="1" ht="25.5">
      <c r="A29" s="742" t="s">
        <v>4471</v>
      </c>
      <c r="B29" s="837" t="s">
        <v>3472</v>
      </c>
      <c r="C29" s="833"/>
      <c r="D29" s="1067" t="s">
        <v>369</v>
      </c>
      <c r="E29" s="839">
        <v>18</v>
      </c>
      <c r="F29" s="2509"/>
      <c r="G29" s="841">
        <f t="shared" ref="G29" si="0">E29*F29</f>
        <v>0</v>
      </c>
    </row>
    <row r="30" spans="1:7" s="322" customFormat="1" ht="51">
      <c r="A30" s="747"/>
      <c r="B30" s="833" t="s">
        <v>3970</v>
      </c>
      <c r="C30" s="833"/>
      <c r="D30" s="1067"/>
      <c r="E30" s="1068"/>
      <c r="F30" s="2547"/>
      <c r="G30" s="1069"/>
    </row>
    <row r="31" spans="1:7" s="322" customFormat="1" ht="25.5">
      <c r="A31" s="747"/>
      <c r="B31" s="833" t="s">
        <v>3466</v>
      </c>
      <c r="C31" s="833"/>
      <c r="D31" s="1067"/>
      <c r="E31" s="1068"/>
      <c r="F31" s="2547"/>
      <c r="G31" s="1069"/>
    </row>
    <row r="32" spans="1:7" s="322" customFormat="1" ht="25.5">
      <c r="A32" s="747"/>
      <c r="B32" s="858" t="s">
        <v>3467</v>
      </c>
      <c r="C32" s="858"/>
      <c r="D32" s="1067"/>
      <c r="E32" s="1068"/>
      <c r="F32" s="2547"/>
      <c r="G32" s="1069"/>
    </row>
    <row r="33" spans="1:7" s="322" customFormat="1" ht="25.5">
      <c r="A33" s="747"/>
      <c r="B33" s="833" t="s">
        <v>3468</v>
      </c>
      <c r="C33" s="833"/>
      <c r="D33" s="1067"/>
      <c r="E33" s="1068"/>
      <c r="F33" s="2547"/>
      <c r="G33" s="1069"/>
    </row>
    <row r="34" spans="1:7" s="322" customFormat="1" ht="25.5">
      <c r="A34" s="747"/>
      <c r="B34" s="833" t="s">
        <v>3469</v>
      </c>
      <c r="C34" s="833"/>
      <c r="D34" s="1067"/>
      <c r="E34" s="1068"/>
      <c r="F34" s="2547"/>
      <c r="G34" s="1069"/>
    </row>
    <row r="35" spans="1:7" s="322" customFormat="1" ht="25.5">
      <c r="A35" s="747"/>
      <c r="B35" s="833" t="s">
        <v>3470</v>
      </c>
      <c r="C35" s="833"/>
      <c r="D35" s="1067"/>
      <c r="E35" s="1068"/>
      <c r="F35" s="2547"/>
      <c r="G35" s="1070"/>
    </row>
    <row r="36" spans="1:7" s="322" customFormat="1">
      <c r="A36" s="747"/>
      <c r="B36" s="302"/>
      <c r="C36" s="302"/>
      <c r="D36" s="325"/>
      <c r="E36" s="778"/>
      <c r="F36" s="2546"/>
      <c r="G36" s="962"/>
    </row>
    <row r="37" spans="1:7" s="322" customFormat="1" ht="30.4" customHeight="1">
      <c r="A37" s="742" t="s">
        <v>4472</v>
      </c>
      <c r="B37" s="743" t="s">
        <v>3474</v>
      </c>
      <c r="C37" s="743"/>
      <c r="D37" s="325" t="s">
        <v>369</v>
      </c>
      <c r="E37" s="778">
        <v>26</v>
      </c>
      <c r="F37" s="2530"/>
      <c r="G37" s="962">
        <f>+E37*F37</f>
        <v>0</v>
      </c>
    </row>
    <row r="38" spans="1:7" s="322" customFormat="1" ht="67.150000000000006" customHeight="1">
      <c r="A38" s="747"/>
      <c r="B38" s="752" t="s">
        <v>3475</v>
      </c>
      <c r="C38" s="752"/>
      <c r="D38" s="325"/>
      <c r="E38" s="778"/>
      <c r="F38" s="2546"/>
      <c r="G38" s="962"/>
    </row>
    <row r="39" spans="1:7" s="322" customFormat="1" ht="81" customHeight="1">
      <c r="A39" s="747"/>
      <c r="B39" s="752" t="s">
        <v>3476</v>
      </c>
      <c r="C39" s="752"/>
      <c r="D39" s="325"/>
      <c r="E39" s="778"/>
      <c r="F39" s="2546"/>
      <c r="G39" s="579"/>
    </row>
    <row r="40" spans="1:7" s="322" customFormat="1">
      <c r="A40" s="747"/>
      <c r="B40" s="302"/>
      <c r="C40" s="302"/>
      <c r="D40" s="325"/>
      <c r="E40" s="778"/>
      <c r="F40" s="2546"/>
      <c r="G40" s="962"/>
    </row>
    <row r="41" spans="1:7" s="322" customFormat="1" ht="25.9" customHeight="1">
      <c r="A41" s="742" t="s">
        <v>4473</v>
      </c>
      <c r="B41" s="743" t="s">
        <v>3478</v>
      </c>
      <c r="C41" s="743"/>
      <c r="D41" s="325" t="s">
        <v>369</v>
      </c>
      <c r="E41" s="778">
        <v>26</v>
      </c>
      <c r="F41" s="2530"/>
      <c r="G41" s="962">
        <f>+E41*F41</f>
        <v>0</v>
      </c>
    </row>
    <row r="42" spans="1:7" s="322" customFormat="1" ht="43.9" customHeight="1">
      <c r="A42" s="747"/>
      <c r="B42" s="701" t="s">
        <v>3479</v>
      </c>
      <c r="C42" s="701"/>
      <c r="D42" s="325"/>
      <c r="E42" s="778"/>
      <c r="F42" s="2546"/>
      <c r="G42" s="962"/>
    </row>
    <row r="43" spans="1:7" s="322" customFormat="1" ht="55.9" customHeight="1">
      <c r="A43" s="747"/>
      <c r="B43" s="701" t="s">
        <v>3480</v>
      </c>
      <c r="C43" s="701"/>
      <c r="D43" s="325"/>
      <c r="E43" s="778"/>
      <c r="F43" s="2546"/>
      <c r="G43" s="962"/>
    </row>
    <row r="44" spans="1:7" s="322" customFormat="1" ht="31.15" customHeight="1">
      <c r="A44" s="747"/>
      <c r="B44" s="701" t="s">
        <v>3481</v>
      </c>
      <c r="C44" s="701"/>
      <c r="D44" s="325"/>
      <c r="E44" s="778"/>
      <c r="F44" s="2546"/>
      <c r="G44" s="962"/>
    </row>
    <row r="45" spans="1:7" s="322" customFormat="1" ht="81" customHeight="1">
      <c r="A45" s="747"/>
      <c r="B45" s="701" t="s">
        <v>8104</v>
      </c>
      <c r="C45" s="701"/>
      <c r="D45" s="325"/>
      <c r="E45" s="778"/>
      <c r="F45" s="2546"/>
      <c r="G45" s="962"/>
    </row>
    <row r="46" spans="1:7" s="322" customFormat="1" ht="130.9" customHeight="1">
      <c r="A46" s="747"/>
      <c r="B46" s="701"/>
      <c r="C46" s="701"/>
      <c r="D46" s="325"/>
      <c r="E46" s="778"/>
      <c r="F46" s="2546"/>
      <c r="G46" s="962"/>
    </row>
    <row r="47" spans="1:7" s="322" customFormat="1">
      <c r="A47" s="747"/>
      <c r="B47" s="701" t="s">
        <v>3973</v>
      </c>
      <c r="D47" s="325"/>
      <c r="E47" s="778"/>
      <c r="F47" s="2546"/>
      <c r="G47" s="579"/>
    </row>
    <row r="48" spans="1:7" s="322" customFormat="1">
      <c r="A48" s="747"/>
      <c r="B48" s="754"/>
      <c r="C48" s="754"/>
      <c r="D48" s="325"/>
      <c r="E48" s="778"/>
      <c r="F48" s="2546"/>
      <c r="G48" s="962"/>
    </row>
    <row r="49" spans="1:7" s="322" customFormat="1" ht="20.65" customHeight="1">
      <c r="A49" s="742" t="s">
        <v>4474</v>
      </c>
      <c r="B49" s="755" t="s">
        <v>3483</v>
      </c>
      <c r="C49" s="755"/>
      <c r="D49" s="325" t="s">
        <v>369</v>
      </c>
      <c r="E49" s="778">
        <v>26</v>
      </c>
      <c r="F49" s="2530"/>
      <c r="G49" s="962">
        <f>+E49*F49</f>
        <v>0</v>
      </c>
    </row>
    <row r="50" spans="1:7" s="322" customFormat="1" ht="53.65" customHeight="1">
      <c r="A50" s="747"/>
      <c r="B50" s="701" t="s">
        <v>3484</v>
      </c>
      <c r="C50" s="701"/>
      <c r="D50" s="325"/>
      <c r="E50" s="778"/>
      <c r="F50" s="2546"/>
      <c r="G50" s="962"/>
    </row>
    <row r="51" spans="1:7" s="322" customFormat="1" ht="63.75">
      <c r="A51" s="747"/>
      <c r="B51" s="701" t="s">
        <v>3485</v>
      </c>
      <c r="C51" s="701"/>
      <c r="D51" s="325"/>
      <c r="E51" s="778"/>
      <c r="F51" s="2546"/>
      <c r="G51" s="962"/>
    </row>
    <row r="52" spans="1:7" s="322" customFormat="1">
      <c r="A52" s="747"/>
      <c r="B52" s="302"/>
      <c r="C52" s="302"/>
      <c r="D52" s="325"/>
      <c r="E52" s="778"/>
      <c r="F52" s="2546"/>
      <c r="G52" s="962"/>
    </row>
    <row r="53" spans="1:7" s="322" customFormat="1" ht="31.9" customHeight="1">
      <c r="A53" s="742" t="s">
        <v>4475</v>
      </c>
      <c r="B53" s="755" t="s">
        <v>3487</v>
      </c>
      <c r="C53" s="755"/>
      <c r="D53" s="325" t="s">
        <v>369</v>
      </c>
      <c r="E53" s="778">
        <v>26</v>
      </c>
      <c r="F53" s="2530"/>
      <c r="G53" s="962">
        <f>+E53*F53</f>
        <v>0</v>
      </c>
    </row>
    <row r="54" spans="1:7" s="322" customFormat="1" ht="16.149999999999999" customHeight="1">
      <c r="A54" s="747"/>
      <c r="B54" s="701" t="s">
        <v>3488</v>
      </c>
      <c r="C54" s="701"/>
      <c r="D54" s="325"/>
      <c r="E54" s="778"/>
      <c r="F54" s="2546"/>
      <c r="G54" s="962"/>
    </row>
    <row r="55" spans="1:7" s="322" customFormat="1">
      <c r="A55" s="747"/>
      <c r="B55" s="752" t="s">
        <v>3489</v>
      </c>
      <c r="C55" s="752"/>
      <c r="D55" s="325"/>
      <c r="E55" s="778"/>
      <c r="F55" s="2546"/>
      <c r="G55" s="579"/>
    </row>
    <row r="56" spans="1:7" s="322" customFormat="1">
      <c r="A56" s="747"/>
      <c r="B56" s="752"/>
      <c r="C56" s="752"/>
      <c r="D56" s="325"/>
      <c r="E56" s="778"/>
      <c r="F56" s="2546"/>
      <c r="G56" s="962"/>
    </row>
    <row r="57" spans="1:7" s="322" customFormat="1" ht="30" customHeight="1">
      <c r="A57" s="742" t="s">
        <v>4476</v>
      </c>
      <c r="B57" s="755" t="s">
        <v>3491</v>
      </c>
      <c r="C57" s="755"/>
      <c r="D57" s="325" t="s">
        <v>369</v>
      </c>
      <c r="E57" s="778">
        <v>26</v>
      </c>
      <c r="F57" s="2530"/>
      <c r="G57" s="962">
        <f>+E57*F57</f>
        <v>0</v>
      </c>
    </row>
    <row r="58" spans="1:7" s="322" customFormat="1" ht="16.899999999999999" customHeight="1">
      <c r="A58" s="747"/>
      <c r="B58" s="701" t="s">
        <v>3492</v>
      </c>
      <c r="C58" s="701"/>
      <c r="D58" s="325"/>
      <c r="E58" s="778"/>
      <c r="F58" s="2546"/>
      <c r="G58" s="962"/>
    </row>
    <row r="59" spans="1:7" s="322" customFormat="1">
      <c r="A59" s="747"/>
      <c r="B59" s="752" t="s">
        <v>3489</v>
      </c>
      <c r="C59" s="752"/>
      <c r="D59" s="325"/>
      <c r="E59" s="778"/>
      <c r="F59" s="2546"/>
      <c r="G59" s="579"/>
    </row>
    <row r="60" spans="1:7" s="322" customFormat="1">
      <c r="A60" s="747"/>
      <c r="B60" s="752"/>
      <c r="C60" s="752"/>
      <c r="D60" s="325"/>
      <c r="E60" s="778"/>
      <c r="F60" s="2546"/>
      <c r="G60" s="962"/>
    </row>
    <row r="61" spans="1:7" s="322" customFormat="1" ht="25.5">
      <c r="A61" s="245" t="s">
        <v>4477</v>
      </c>
      <c r="B61" s="701" t="s">
        <v>3494</v>
      </c>
      <c r="C61" s="701"/>
      <c r="D61" s="325" t="s">
        <v>3495</v>
      </c>
      <c r="E61" s="778">
        <v>45</v>
      </c>
      <c r="F61" s="2530"/>
      <c r="G61" s="962">
        <f>+E61*F61</f>
        <v>0</v>
      </c>
    </row>
    <row r="62" spans="1:7" s="322" customFormat="1">
      <c r="A62" s="912"/>
      <c r="B62" s="743"/>
      <c r="C62" s="743"/>
      <c r="D62" s="325"/>
      <c r="E62" s="778"/>
      <c r="F62" s="2546"/>
      <c r="G62" s="962"/>
    </row>
    <row r="63" spans="1:7" s="322" customFormat="1" ht="65.650000000000006" customHeight="1">
      <c r="A63" s="245" t="s">
        <v>4478</v>
      </c>
      <c r="B63" s="701" t="s">
        <v>3979</v>
      </c>
      <c r="C63" s="701"/>
      <c r="D63" s="325" t="s">
        <v>3495</v>
      </c>
      <c r="E63" s="778">
        <v>48</v>
      </c>
      <c r="F63" s="2530"/>
      <c r="G63" s="962">
        <f>+E63*F63</f>
        <v>0</v>
      </c>
    </row>
    <row r="64" spans="1:7" s="322" customFormat="1" ht="15.4" customHeight="1">
      <c r="A64" s="747"/>
      <c r="B64" s="701"/>
      <c r="C64" s="701"/>
      <c r="D64" s="325"/>
      <c r="E64" s="778"/>
      <c r="F64" s="2546"/>
      <c r="G64" s="962"/>
    </row>
    <row r="65" spans="1:7" s="322" customFormat="1" ht="72" customHeight="1">
      <c r="A65" s="245" t="s">
        <v>4479</v>
      </c>
      <c r="B65" s="701" t="s">
        <v>3499</v>
      </c>
      <c r="C65" s="701"/>
      <c r="D65" s="325" t="s">
        <v>210</v>
      </c>
      <c r="E65" s="778">
        <v>54</v>
      </c>
      <c r="F65" s="2530"/>
      <c r="G65" s="962">
        <f>+E65*F65</f>
        <v>0</v>
      </c>
    </row>
    <row r="66" spans="1:7" s="322" customFormat="1" ht="15.4" customHeight="1">
      <c r="A66" s="747"/>
      <c r="B66" s="701"/>
      <c r="C66" s="701"/>
      <c r="D66" s="325"/>
      <c r="E66" s="778"/>
      <c r="F66" s="2546"/>
      <c r="G66" s="962"/>
    </row>
    <row r="67" spans="1:7" s="322" customFormat="1" ht="54" customHeight="1">
      <c r="A67" s="79" t="s">
        <v>4480</v>
      </c>
      <c r="B67" s="336" t="s">
        <v>3500</v>
      </c>
      <c r="C67" s="336"/>
      <c r="D67" s="325"/>
      <c r="E67" s="778"/>
      <c r="F67" s="2546"/>
      <c r="G67" s="962"/>
    </row>
    <row r="68" spans="1:7" s="322" customFormat="1" ht="13.5" customHeight="1">
      <c r="A68" s="245" t="s">
        <v>4481</v>
      </c>
      <c r="B68" s="336" t="s">
        <v>3502</v>
      </c>
      <c r="C68" s="336"/>
      <c r="D68" s="325" t="s">
        <v>210</v>
      </c>
      <c r="E68" s="778">
        <v>1</v>
      </c>
      <c r="F68" s="2530"/>
      <c r="G68" s="962">
        <f>+E68*F68</f>
        <v>0</v>
      </c>
    </row>
    <row r="69" spans="1:7" s="322" customFormat="1">
      <c r="A69" s="245" t="s">
        <v>4482</v>
      </c>
      <c r="B69" s="302" t="s">
        <v>3504</v>
      </c>
      <c r="C69" s="302"/>
      <c r="D69" s="325" t="s">
        <v>210</v>
      </c>
      <c r="E69" s="778">
        <v>1</v>
      </c>
      <c r="F69" s="2530"/>
      <c r="G69" s="962">
        <f>+E69*F69</f>
        <v>0</v>
      </c>
    </row>
    <row r="70" spans="1:7" s="322" customFormat="1" ht="13.5" customHeight="1">
      <c r="A70" s="245" t="s">
        <v>4483</v>
      </c>
      <c r="B70" s="336" t="s">
        <v>3506</v>
      </c>
      <c r="C70" s="336"/>
      <c r="D70" s="325" t="s">
        <v>210</v>
      </c>
      <c r="E70" s="778">
        <v>1</v>
      </c>
      <c r="F70" s="2530"/>
      <c r="G70" s="962">
        <f>+E70*F70</f>
        <v>0</v>
      </c>
    </row>
    <row r="71" spans="1:7" s="322" customFormat="1" ht="13.5" customHeight="1">
      <c r="A71" s="245" t="s">
        <v>4484</v>
      </c>
      <c r="B71" s="336" t="s">
        <v>3508</v>
      </c>
      <c r="C71" s="336"/>
      <c r="D71" s="325" t="s">
        <v>210</v>
      </c>
      <c r="E71" s="778">
        <v>1</v>
      </c>
      <c r="F71" s="2530"/>
      <c r="G71" s="962">
        <f>+E71*F71</f>
        <v>0</v>
      </c>
    </row>
    <row r="72" spans="1:7" s="322" customFormat="1">
      <c r="A72" s="245" t="s">
        <v>4485</v>
      </c>
      <c r="B72" s="302" t="s">
        <v>3510</v>
      </c>
      <c r="C72" s="302"/>
      <c r="D72" s="325" t="s">
        <v>210</v>
      </c>
      <c r="E72" s="778">
        <v>1</v>
      </c>
      <c r="F72" s="2530"/>
      <c r="G72" s="962">
        <f>+E72*F72</f>
        <v>0</v>
      </c>
    </row>
    <row r="73" spans="1:7" s="322" customFormat="1">
      <c r="A73" s="79"/>
      <c r="B73" s="302"/>
      <c r="C73" s="302"/>
      <c r="D73" s="325"/>
      <c r="E73" s="778"/>
      <c r="F73" s="2546"/>
      <c r="G73" s="962"/>
    </row>
    <row r="74" spans="1:7" s="322" customFormat="1" ht="81.599999999999994" customHeight="1">
      <c r="A74" s="79" t="s">
        <v>4486</v>
      </c>
      <c r="B74" s="758" t="s">
        <v>3512</v>
      </c>
      <c r="C74" s="752"/>
      <c r="D74" s="325"/>
      <c r="E74" s="778"/>
      <c r="F74" s="2546"/>
      <c r="G74" s="962"/>
    </row>
    <row r="75" spans="1:7" s="322" customFormat="1" ht="13.5" customHeight="1">
      <c r="A75" s="245" t="s">
        <v>4487</v>
      </c>
      <c r="B75" s="336" t="s">
        <v>3502</v>
      </c>
      <c r="C75" s="336"/>
      <c r="D75" s="325" t="s">
        <v>3514</v>
      </c>
      <c r="E75" s="778">
        <v>860</v>
      </c>
      <c r="F75" s="2530"/>
      <c r="G75" s="962">
        <f>+E75*F75</f>
        <v>0</v>
      </c>
    </row>
    <row r="76" spans="1:7" s="322" customFormat="1">
      <c r="A76" s="245" t="s">
        <v>4488</v>
      </c>
      <c r="B76" s="302" t="s">
        <v>3504</v>
      </c>
      <c r="C76" s="302"/>
      <c r="D76" s="325" t="s">
        <v>3514</v>
      </c>
      <c r="E76" s="778">
        <v>340</v>
      </c>
      <c r="F76" s="2530"/>
      <c r="G76" s="962">
        <f t="shared" ref="G76:G80" si="1">+E76*F76</f>
        <v>0</v>
      </c>
    </row>
    <row r="77" spans="1:7" s="322" customFormat="1" ht="13.5" customHeight="1">
      <c r="A77" s="245" t="s">
        <v>4489</v>
      </c>
      <c r="B77" s="336" t="s">
        <v>3506</v>
      </c>
      <c r="C77" s="336"/>
      <c r="D77" s="325" t="s">
        <v>3514</v>
      </c>
      <c r="E77" s="778">
        <v>220</v>
      </c>
      <c r="F77" s="2530"/>
      <c r="G77" s="962">
        <f t="shared" si="1"/>
        <v>0</v>
      </c>
    </row>
    <row r="78" spans="1:7" s="322" customFormat="1" ht="13.5" customHeight="1">
      <c r="A78" s="245" t="s">
        <v>4490</v>
      </c>
      <c r="B78" s="336" t="s">
        <v>3508</v>
      </c>
      <c r="C78" s="336"/>
      <c r="D78" s="325" t="s">
        <v>3514</v>
      </c>
      <c r="E78" s="778">
        <v>35</v>
      </c>
      <c r="F78" s="2530"/>
      <c r="G78" s="962">
        <f t="shared" si="1"/>
        <v>0</v>
      </c>
    </row>
    <row r="79" spans="1:7" s="322" customFormat="1">
      <c r="A79" s="245" t="s">
        <v>4491</v>
      </c>
      <c r="B79" s="302" t="s">
        <v>3510</v>
      </c>
      <c r="C79" s="302"/>
      <c r="D79" s="325" t="s">
        <v>3514</v>
      </c>
      <c r="E79" s="778">
        <v>40</v>
      </c>
      <c r="F79" s="2530"/>
      <c r="G79" s="962">
        <f t="shared" si="1"/>
        <v>0</v>
      </c>
    </row>
    <row r="80" spans="1:7" s="322" customFormat="1">
      <c r="A80" s="245" t="s">
        <v>4492</v>
      </c>
      <c r="B80" s="302" t="s">
        <v>3520</v>
      </c>
      <c r="C80" s="302"/>
      <c r="D80" s="325" t="s">
        <v>3514</v>
      </c>
      <c r="E80" s="778">
        <v>12</v>
      </c>
      <c r="F80" s="2530"/>
      <c r="G80" s="962">
        <f t="shared" si="1"/>
        <v>0</v>
      </c>
    </row>
    <row r="81" spans="1:7" s="322" customFormat="1">
      <c r="A81" s="747"/>
      <c r="B81" s="302"/>
      <c r="C81" s="302"/>
      <c r="D81" s="325"/>
      <c r="E81" s="778"/>
      <c r="F81" s="2546"/>
      <c r="G81" s="962"/>
    </row>
    <row r="82" spans="1:7" s="322" customFormat="1" ht="51">
      <c r="A82" s="79" t="s">
        <v>3994</v>
      </c>
      <c r="B82" s="759" t="s">
        <v>3522</v>
      </c>
      <c r="C82" s="759"/>
      <c r="D82" s="325"/>
      <c r="E82" s="778"/>
      <c r="F82" s="2546"/>
      <c r="G82" s="579"/>
    </row>
    <row r="83" spans="1:7" s="322" customFormat="1" ht="13.5" customHeight="1">
      <c r="A83" s="245" t="s">
        <v>4493</v>
      </c>
      <c r="B83" s="336" t="s">
        <v>3502</v>
      </c>
      <c r="C83" s="336"/>
      <c r="D83" s="325" t="s">
        <v>3514</v>
      </c>
      <c r="E83" s="778">
        <v>200</v>
      </c>
      <c r="F83" s="2530"/>
      <c r="G83" s="962">
        <f>+E83*F83</f>
        <v>0</v>
      </c>
    </row>
    <row r="84" spans="1:7" s="322" customFormat="1">
      <c r="A84" s="245" t="s">
        <v>4494</v>
      </c>
      <c r="B84" s="302" t="s">
        <v>3504</v>
      </c>
      <c r="C84" s="302"/>
      <c r="D84" s="325" t="s">
        <v>3514</v>
      </c>
      <c r="E84" s="778">
        <v>80</v>
      </c>
      <c r="F84" s="2530"/>
      <c r="G84" s="962">
        <f t="shared" ref="G84:G93" si="2">+E84*F84</f>
        <v>0</v>
      </c>
    </row>
    <row r="85" spans="1:7" s="322" customFormat="1" ht="13.5" customHeight="1">
      <c r="A85" s="245" t="s">
        <v>4495</v>
      </c>
      <c r="B85" s="336" t="s">
        <v>3506</v>
      </c>
      <c r="C85" s="336"/>
      <c r="D85" s="325" t="s">
        <v>3514</v>
      </c>
      <c r="E85" s="778">
        <v>50</v>
      </c>
      <c r="F85" s="2530"/>
      <c r="G85" s="962">
        <f t="shared" si="2"/>
        <v>0</v>
      </c>
    </row>
    <row r="86" spans="1:7" s="322" customFormat="1" ht="13.5" customHeight="1">
      <c r="A86" s="245" t="s">
        <v>4496</v>
      </c>
      <c r="B86" s="336" t="s">
        <v>3508</v>
      </c>
      <c r="C86" s="336"/>
      <c r="D86" s="325" t="s">
        <v>3514</v>
      </c>
      <c r="E86" s="778">
        <v>8</v>
      </c>
      <c r="F86" s="2530"/>
      <c r="G86" s="962">
        <f t="shared" si="2"/>
        <v>0</v>
      </c>
    </row>
    <row r="87" spans="1:7" s="322" customFormat="1">
      <c r="A87" s="245" t="s">
        <v>4497</v>
      </c>
      <c r="B87" s="302" t="s">
        <v>3510</v>
      </c>
      <c r="C87" s="302"/>
      <c r="D87" s="325" t="s">
        <v>3514</v>
      </c>
      <c r="E87" s="778">
        <v>10</v>
      </c>
      <c r="F87" s="2530"/>
      <c r="G87" s="962">
        <f>+E87*F87</f>
        <v>0</v>
      </c>
    </row>
    <row r="88" spans="1:7" s="322" customFormat="1">
      <c r="A88" s="245" t="s">
        <v>4498</v>
      </c>
      <c r="B88" s="302" t="s">
        <v>3520</v>
      </c>
      <c r="C88" s="302"/>
      <c r="D88" s="325" t="s">
        <v>3514</v>
      </c>
      <c r="E88" s="778">
        <v>3</v>
      </c>
      <c r="F88" s="2530"/>
      <c r="G88" s="962">
        <f t="shared" si="2"/>
        <v>0</v>
      </c>
    </row>
    <row r="89" spans="1:7" s="322" customFormat="1">
      <c r="A89" s="747"/>
      <c r="B89" s="302"/>
      <c r="C89" s="302"/>
      <c r="D89" s="325"/>
      <c r="E89" s="778"/>
      <c r="F89" s="2546"/>
      <c r="G89" s="962"/>
    </row>
    <row r="90" spans="1:7" s="322" customFormat="1" ht="51">
      <c r="A90" s="79" t="s">
        <v>4001</v>
      </c>
      <c r="B90" s="760" t="s">
        <v>3530</v>
      </c>
      <c r="C90" s="760"/>
      <c r="D90" s="325"/>
      <c r="E90" s="778"/>
      <c r="F90" s="2546"/>
      <c r="G90" s="962"/>
    </row>
    <row r="91" spans="1:7" s="322" customFormat="1">
      <c r="A91" s="245" t="s">
        <v>4499</v>
      </c>
      <c r="B91" s="689" t="s">
        <v>3532</v>
      </c>
      <c r="C91" s="689"/>
      <c r="D91" s="325" t="s">
        <v>3514</v>
      </c>
      <c r="E91" s="778">
        <v>340</v>
      </c>
      <c r="F91" s="2530"/>
      <c r="G91" s="962">
        <f t="shared" si="2"/>
        <v>0</v>
      </c>
    </row>
    <row r="92" spans="1:7" s="322" customFormat="1">
      <c r="A92" s="245" t="s">
        <v>4500</v>
      </c>
      <c r="B92" s="689" t="s">
        <v>3534</v>
      </c>
      <c r="C92" s="689"/>
      <c r="D92" s="325" t="s">
        <v>3514</v>
      </c>
      <c r="E92" s="778">
        <v>30</v>
      </c>
      <c r="F92" s="2530"/>
      <c r="G92" s="962">
        <f t="shared" si="2"/>
        <v>0</v>
      </c>
    </row>
    <row r="93" spans="1:7" s="322" customFormat="1">
      <c r="A93" s="245" t="s">
        <v>4501</v>
      </c>
      <c r="B93" s="689" t="s">
        <v>3536</v>
      </c>
      <c r="C93" s="689"/>
      <c r="D93" s="325" t="s">
        <v>3514</v>
      </c>
      <c r="E93" s="778">
        <v>60</v>
      </c>
      <c r="F93" s="2530"/>
      <c r="G93" s="962">
        <f t="shared" si="2"/>
        <v>0</v>
      </c>
    </row>
    <row r="94" spans="1:7" s="322" customFormat="1">
      <c r="A94" s="747"/>
      <c r="B94" s="689"/>
      <c r="C94" s="689"/>
      <c r="D94" s="325"/>
      <c r="E94" s="778"/>
      <c r="F94" s="2546"/>
      <c r="G94" s="962"/>
    </row>
    <row r="95" spans="1:7" s="322" customFormat="1" ht="42.4" customHeight="1">
      <c r="A95" s="79" t="s">
        <v>4502</v>
      </c>
      <c r="B95" s="336" t="s">
        <v>3538</v>
      </c>
      <c r="C95" s="336"/>
      <c r="D95" s="325"/>
      <c r="E95" s="778"/>
      <c r="F95" s="2546"/>
      <c r="G95" s="1071"/>
    </row>
    <row r="96" spans="1:7" s="322" customFormat="1">
      <c r="A96" s="245" t="s">
        <v>4503</v>
      </c>
      <c r="B96" s="689" t="s">
        <v>3532</v>
      </c>
      <c r="C96" s="689"/>
      <c r="D96" s="325" t="s">
        <v>3514</v>
      </c>
      <c r="E96" s="778">
        <v>110</v>
      </c>
      <c r="F96" s="2530"/>
      <c r="G96" s="962">
        <f>+F96*E96</f>
        <v>0</v>
      </c>
    </row>
    <row r="97" spans="1:7" s="322" customFormat="1">
      <c r="A97" s="245" t="s">
        <v>4504</v>
      </c>
      <c r="B97" s="689" t="s">
        <v>3536</v>
      </c>
      <c r="C97" s="689"/>
      <c r="D97" s="325" t="s">
        <v>3514</v>
      </c>
      <c r="E97" s="778">
        <v>150</v>
      </c>
      <c r="F97" s="2530"/>
      <c r="G97" s="962">
        <f>+F97*E97</f>
        <v>0</v>
      </c>
    </row>
    <row r="98" spans="1:7" s="322" customFormat="1">
      <c r="A98" s="79"/>
      <c r="B98" s="689"/>
      <c r="C98" s="689"/>
      <c r="D98" s="325"/>
      <c r="E98" s="778"/>
      <c r="F98" s="2546"/>
      <c r="G98" s="962"/>
    </row>
    <row r="99" spans="1:7" s="353" customFormat="1" ht="26.65" customHeight="1">
      <c r="A99" s="761" t="s">
        <v>4505</v>
      </c>
      <c r="B99" s="952" t="s">
        <v>3542</v>
      </c>
      <c r="C99" s="952"/>
      <c r="D99" s="325" t="s">
        <v>210</v>
      </c>
      <c r="E99" s="778">
        <v>7</v>
      </c>
      <c r="F99" s="2530"/>
      <c r="G99" s="962">
        <f>+F99*E99</f>
        <v>0</v>
      </c>
    </row>
    <row r="100" spans="1:7" s="353" customFormat="1" ht="18" customHeight="1">
      <c r="A100" s="747"/>
      <c r="B100" s="762"/>
      <c r="C100" s="762"/>
      <c r="D100" s="325"/>
      <c r="E100" s="778"/>
      <c r="F100" s="2546"/>
      <c r="G100" s="962"/>
    </row>
    <row r="101" spans="1:7" s="353" customFormat="1" ht="41.65" customHeight="1">
      <c r="A101" s="761" t="s">
        <v>4506</v>
      </c>
      <c r="B101" s="302" t="s">
        <v>4010</v>
      </c>
      <c r="C101" s="302"/>
      <c r="D101" s="325" t="s">
        <v>210</v>
      </c>
      <c r="E101" s="778">
        <v>7</v>
      </c>
      <c r="F101" s="2530"/>
      <c r="G101" s="962">
        <f t="shared" ref="G101:G105" si="3">+F101*E101</f>
        <v>0</v>
      </c>
    </row>
    <row r="102" spans="1:7" s="353" customFormat="1" ht="15" customHeight="1">
      <c r="A102" s="747"/>
      <c r="B102" s="302"/>
      <c r="C102" s="302"/>
      <c r="D102" s="325"/>
      <c r="E102" s="778"/>
      <c r="F102" s="2546"/>
      <c r="G102" s="962"/>
    </row>
    <row r="103" spans="1:7" s="353" customFormat="1" ht="27.4" customHeight="1">
      <c r="A103" s="761" t="s">
        <v>4507</v>
      </c>
      <c r="B103" s="952" t="s">
        <v>3546</v>
      </c>
      <c r="C103" s="952"/>
      <c r="D103" s="325" t="s">
        <v>210</v>
      </c>
      <c r="E103" s="778">
        <v>9</v>
      </c>
      <c r="F103" s="2530"/>
      <c r="G103" s="962">
        <f t="shared" si="3"/>
        <v>0</v>
      </c>
    </row>
    <row r="104" spans="1:7" s="353" customFormat="1" ht="15" customHeight="1">
      <c r="A104" s="747"/>
      <c r="B104" s="762"/>
      <c r="C104" s="762"/>
      <c r="D104" s="325"/>
      <c r="E104" s="778"/>
      <c r="F104" s="2546"/>
      <c r="G104" s="962"/>
    </row>
    <row r="105" spans="1:7" s="353" customFormat="1" ht="39.4" customHeight="1">
      <c r="A105" s="761" t="s">
        <v>4508</v>
      </c>
      <c r="B105" s="302" t="s">
        <v>4013</v>
      </c>
      <c r="C105" s="302"/>
      <c r="D105" s="325" t="s">
        <v>210</v>
      </c>
      <c r="E105" s="778">
        <v>9</v>
      </c>
      <c r="F105" s="2530"/>
      <c r="G105" s="962">
        <f t="shared" si="3"/>
        <v>0</v>
      </c>
    </row>
    <row r="106" spans="1:7" s="353" customFormat="1" ht="21.4" customHeight="1">
      <c r="A106" s="747"/>
      <c r="B106" s="302"/>
      <c r="C106" s="302"/>
      <c r="D106" s="325"/>
      <c r="E106" s="778"/>
      <c r="F106" s="2546"/>
      <c r="G106" s="962"/>
    </row>
    <row r="107" spans="1:7" s="376" customFormat="1" ht="45" customHeight="1">
      <c r="A107" s="761" t="s">
        <v>4509</v>
      </c>
      <c r="B107" s="710" t="s">
        <v>3550</v>
      </c>
      <c r="C107" s="710"/>
      <c r="D107" s="570" t="s">
        <v>3514</v>
      </c>
      <c r="E107" s="592">
        <v>190</v>
      </c>
      <c r="F107" s="2530"/>
      <c r="G107" s="962">
        <f>+F107*E107</f>
        <v>0</v>
      </c>
    </row>
    <row r="108" spans="1:7" s="376" customFormat="1" ht="16.899999999999999" customHeight="1">
      <c r="A108" s="747"/>
      <c r="B108" s="710"/>
      <c r="C108" s="710"/>
      <c r="D108" s="570"/>
      <c r="E108" s="592"/>
      <c r="F108" s="958"/>
      <c r="G108" s="962"/>
    </row>
    <row r="109" spans="1:7" s="376" customFormat="1" ht="33" customHeight="1">
      <c r="A109" s="954" t="s">
        <v>4510</v>
      </c>
      <c r="B109" s="955" t="s">
        <v>3552</v>
      </c>
      <c r="C109" s="710"/>
      <c r="D109" s="1072" t="s">
        <v>977</v>
      </c>
      <c r="E109" s="592"/>
      <c r="F109" s="958"/>
      <c r="G109" s="962"/>
    </row>
    <row r="110" spans="1:7" s="322" customFormat="1" ht="35.65" customHeight="1">
      <c r="A110" s="954" t="s">
        <v>4511</v>
      </c>
      <c r="B110" s="743" t="s">
        <v>3554</v>
      </c>
      <c r="C110" s="701"/>
      <c r="D110" s="1072" t="s">
        <v>977</v>
      </c>
      <c r="E110" s="592"/>
      <c r="F110" s="962"/>
      <c r="G110" s="962"/>
    </row>
    <row r="111" spans="1:7" s="769" customFormat="1" ht="60" customHeight="1">
      <c r="A111" s="765" t="s">
        <v>4512</v>
      </c>
      <c r="B111" s="767" t="s">
        <v>3556</v>
      </c>
      <c r="C111" s="767"/>
      <c r="D111" s="1072" t="s">
        <v>977</v>
      </c>
      <c r="E111" s="592"/>
      <c r="F111" s="962"/>
      <c r="G111" s="962"/>
    </row>
    <row r="112" spans="1:7" s="769" customFormat="1" ht="144" customHeight="1">
      <c r="A112" s="765" t="s">
        <v>4513</v>
      </c>
      <c r="B112" s="767" t="s">
        <v>3558</v>
      </c>
      <c r="C112" s="767"/>
      <c r="D112" s="1072" t="s">
        <v>977</v>
      </c>
      <c r="E112" s="592"/>
      <c r="F112" s="962"/>
      <c r="G112" s="962"/>
    </row>
    <row r="113" spans="1:7" s="769" customFormat="1" ht="85.9" customHeight="1">
      <c r="A113" s="765" t="s">
        <v>4514</v>
      </c>
      <c r="B113" s="767" t="s">
        <v>3560</v>
      </c>
      <c r="C113" s="767"/>
      <c r="D113" s="1072" t="s">
        <v>977</v>
      </c>
      <c r="E113" s="592"/>
      <c r="F113" s="962"/>
      <c r="G113" s="962"/>
    </row>
    <row r="114" spans="1:7" s="769" customFormat="1" ht="90" customHeight="1">
      <c r="A114" s="765" t="s">
        <v>4515</v>
      </c>
      <c r="B114" s="767" t="s">
        <v>3562</v>
      </c>
      <c r="C114" s="767"/>
      <c r="D114" s="1072" t="s">
        <v>977</v>
      </c>
      <c r="E114" s="592"/>
      <c r="F114" s="962"/>
      <c r="G114" s="962"/>
    </row>
    <row r="115" spans="1:7" s="322" customFormat="1">
      <c r="A115" s="688"/>
      <c r="B115" s="689"/>
      <c r="C115" s="689"/>
      <c r="D115" s="325"/>
      <c r="E115" s="778"/>
      <c r="F115" s="579"/>
      <c r="G115" s="579"/>
    </row>
    <row r="116" spans="1:7" s="322" customFormat="1" ht="20.65" customHeight="1" thickBot="1">
      <c r="A116" s="676" t="s">
        <v>4464</v>
      </c>
      <c r="B116" s="770" t="str">
        <f>+B7</f>
        <v>Vodovod in kanalizacija (VoKa)</v>
      </c>
      <c r="C116" s="771" t="s">
        <v>2978</v>
      </c>
      <c r="D116" s="1073"/>
      <c r="E116" s="1074"/>
      <c r="F116" s="1075"/>
      <c r="G116" s="1075">
        <f>+SUM(G15:G115)</f>
        <v>0</v>
      </c>
    </row>
    <row r="117" spans="1:7" s="322" customFormat="1" ht="13.5" thickTop="1">
      <c r="A117" s="688"/>
      <c r="B117" s="689"/>
      <c r="C117" s="689"/>
      <c r="D117" s="325"/>
      <c r="E117" s="778"/>
      <c r="F117" s="579"/>
      <c r="G117" s="579"/>
    </row>
    <row r="118" spans="1:7" s="322" customFormat="1" ht="13.5" customHeight="1">
      <c r="A118" s="688"/>
      <c r="B118" s="302"/>
      <c r="C118" s="302"/>
      <c r="D118" s="325"/>
      <c r="E118" s="778"/>
      <c r="F118" s="579"/>
      <c r="G118" s="579"/>
    </row>
    <row r="119" spans="1:7" s="322" customFormat="1" ht="26.25" customHeight="1">
      <c r="A119" s="688"/>
      <c r="B119" s="697"/>
      <c r="C119" s="697"/>
      <c r="D119" s="325"/>
      <c r="E119" s="778"/>
      <c r="F119" s="579"/>
      <c r="G119" s="579"/>
    </row>
    <row r="120" spans="1:7" s="700" customFormat="1" ht="26.25" customHeight="1">
      <c r="A120" s="698"/>
      <c r="B120" s="697"/>
      <c r="C120" s="697"/>
      <c r="D120" s="1064"/>
      <c r="E120" s="1065"/>
      <c r="F120" s="1066"/>
      <c r="G120" s="1066"/>
    </row>
    <row r="121" spans="1:7" s="322" customFormat="1" ht="18" customHeight="1">
      <c r="A121" s="688"/>
      <c r="B121" s="302"/>
      <c r="C121" s="302"/>
      <c r="D121" s="325"/>
      <c r="E121" s="778"/>
      <c r="F121" s="579"/>
      <c r="G121" s="579"/>
    </row>
    <row r="122" spans="1:7" s="322" customFormat="1" ht="105" customHeight="1">
      <c r="A122" s="688"/>
      <c r="B122" s="336"/>
      <c r="C122" s="336"/>
      <c r="D122" s="325"/>
      <c r="E122" s="778"/>
      <c r="F122" s="579"/>
      <c r="G122" s="579"/>
    </row>
    <row r="123" spans="1:7" s="322" customFormat="1" ht="22.5" customHeight="1">
      <c r="A123" s="688"/>
      <c r="B123" s="336"/>
      <c r="C123" s="336"/>
      <c r="D123" s="325"/>
      <c r="E123" s="778"/>
      <c r="F123" s="579"/>
      <c r="G123" s="579"/>
    </row>
    <row r="124" spans="1:7" s="322" customFormat="1" ht="18" customHeight="1">
      <c r="A124" s="688"/>
      <c r="B124" s="302"/>
      <c r="C124" s="302"/>
      <c r="D124" s="325"/>
      <c r="E124" s="778"/>
      <c r="F124" s="579"/>
      <c r="G124" s="579"/>
    </row>
    <row r="125" spans="1:7" s="322" customFormat="1" ht="23.25" customHeight="1">
      <c r="A125" s="688"/>
      <c r="B125" s="302"/>
      <c r="C125" s="302"/>
      <c r="D125" s="325"/>
      <c r="E125" s="778"/>
      <c r="F125" s="579"/>
      <c r="G125" s="579"/>
    </row>
    <row r="126" spans="1:7" s="322" customFormat="1" ht="23.25" customHeight="1">
      <c r="A126" s="688"/>
      <c r="B126" s="302"/>
      <c r="C126" s="302"/>
      <c r="D126" s="325"/>
      <c r="E126" s="778"/>
      <c r="F126" s="579"/>
      <c r="G126" s="579"/>
    </row>
    <row r="127" spans="1:7" s="322" customFormat="1" ht="32.25" customHeight="1">
      <c r="A127" s="688"/>
      <c r="B127" s="302"/>
      <c r="C127" s="302"/>
      <c r="D127" s="325"/>
      <c r="E127" s="778"/>
      <c r="F127" s="579"/>
      <c r="G127" s="579"/>
    </row>
    <row r="128" spans="1:7" s="322" customFormat="1" ht="93.75" customHeight="1">
      <c r="A128" s="688"/>
      <c r="B128" s="701"/>
      <c r="C128" s="701"/>
      <c r="D128" s="325"/>
      <c r="E128" s="778"/>
      <c r="F128" s="579"/>
      <c r="G128" s="579"/>
    </row>
    <row r="129" spans="1:11" s="322" customFormat="1" ht="67.5" customHeight="1">
      <c r="A129" s="688"/>
      <c r="B129" s="701"/>
      <c r="C129" s="701"/>
      <c r="D129" s="325"/>
      <c r="E129" s="778"/>
      <c r="F129" s="579"/>
      <c r="G129" s="579"/>
    </row>
    <row r="130" spans="1:11" s="322" customFormat="1" ht="38.25" customHeight="1">
      <c r="A130" s="688"/>
      <c r="B130" s="701"/>
      <c r="C130" s="701"/>
      <c r="D130" s="325"/>
      <c r="E130" s="778"/>
      <c r="F130" s="579"/>
      <c r="G130" s="579"/>
    </row>
    <row r="131" spans="1:11" s="322" customFormat="1" ht="54" customHeight="1">
      <c r="A131" s="688"/>
      <c r="B131" s="701"/>
      <c r="C131" s="701"/>
      <c r="D131" s="325"/>
      <c r="E131" s="778"/>
      <c r="F131" s="579"/>
      <c r="G131" s="579"/>
    </row>
    <row r="132" spans="1:11" s="322" customFormat="1" ht="21.75" customHeight="1">
      <c r="A132" s="688"/>
      <c r="B132" s="701"/>
      <c r="C132" s="701"/>
      <c r="D132" s="325"/>
      <c r="E132" s="778"/>
      <c r="F132" s="579"/>
      <c r="G132" s="579"/>
      <c r="K132" s="702"/>
    </row>
    <row r="133" spans="1:11" s="322" customFormat="1" ht="20.25" customHeight="1">
      <c r="A133" s="688"/>
      <c r="B133" s="701"/>
      <c r="C133" s="701"/>
      <c r="D133" s="325"/>
      <c r="E133" s="778"/>
      <c r="F133" s="579"/>
      <c r="G133" s="579"/>
      <c r="K133" s="702"/>
    </row>
    <row r="134" spans="1:11" s="322" customFormat="1" ht="58.5" customHeight="1">
      <c r="A134" s="688"/>
      <c r="B134" s="701"/>
      <c r="C134" s="701"/>
      <c r="D134" s="325"/>
      <c r="E134" s="778"/>
      <c r="F134" s="579"/>
      <c r="G134" s="579"/>
    </row>
    <row r="135" spans="1:11" s="322" customFormat="1" ht="58.5" customHeight="1">
      <c r="A135" s="688"/>
      <c r="B135" s="701"/>
      <c r="C135" s="701"/>
      <c r="D135" s="325"/>
      <c r="E135" s="778"/>
      <c r="F135" s="579"/>
      <c r="G135" s="579"/>
    </row>
    <row r="136" spans="1:11" s="322" customFormat="1" ht="23.25" customHeight="1">
      <c r="A136" s="688"/>
      <c r="B136" s="701"/>
      <c r="C136" s="701"/>
      <c r="D136" s="325"/>
      <c r="E136" s="778"/>
      <c r="F136" s="579"/>
      <c r="G136" s="579"/>
      <c r="K136" s="702"/>
    </row>
    <row r="137" spans="1:11" s="322" customFormat="1" ht="16.5" customHeight="1">
      <c r="A137" s="688"/>
      <c r="B137" s="701"/>
      <c r="C137" s="701"/>
      <c r="D137" s="325"/>
      <c r="E137" s="778"/>
      <c r="F137" s="579"/>
      <c r="G137" s="579"/>
      <c r="K137" s="702"/>
    </row>
    <row r="138" spans="1:11" s="322" customFormat="1" ht="14.25" customHeight="1">
      <c r="A138" s="688"/>
      <c r="B138" s="701"/>
      <c r="C138" s="701"/>
      <c r="D138" s="325"/>
      <c r="E138" s="778"/>
      <c r="F138" s="579"/>
      <c r="G138" s="579"/>
    </row>
    <row r="139" spans="1:11" s="322" customFormat="1" ht="15.75" customHeight="1">
      <c r="A139" s="688"/>
      <c r="B139" s="701"/>
      <c r="C139" s="701"/>
      <c r="D139" s="325"/>
      <c r="E139" s="778"/>
      <c r="F139" s="579"/>
      <c r="G139" s="579"/>
    </row>
    <row r="140" spans="1:11" s="322" customFormat="1" ht="55.5" customHeight="1">
      <c r="A140" s="688"/>
      <c r="B140" s="701"/>
      <c r="C140" s="701"/>
      <c r="D140" s="325"/>
      <c r="E140" s="778"/>
      <c r="F140" s="579"/>
      <c r="G140" s="579"/>
    </row>
    <row r="141" spans="1:11" s="322" customFormat="1" ht="35.25" customHeight="1">
      <c r="A141" s="688"/>
      <c r="B141" s="701"/>
      <c r="C141" s="701"/>
      <c r="D141" s="325"/>
      <c r="E141" s="778"/>
      <c r="F141" s="579"/>
      <c r="G141" s="579"/>
    </row>
    <row r="142" spans="1:11" s="322" customFormat="1">
      <c r="A142" s="688"/>
      <c r="B142" s="701"/>
      <c r="C142" s="701"/>
      <c r="D142" s="325"/>
      <c r="E142" s="778"/>
      <c r="F142" s="579"/>
      <c r="G142" s="579"/>
    </row>
    <row r="143" spans="1:11" s="322" customFormat="1">
      <c r="A143" s="688"/>
      <c r="B143" s="689"/>
      <c r="C143" s="689"/>
      <c r="D143" s="325"/>
      <c r="E143" s="778"/>
      <c r="F143" s="579"/>
      <c r="G143" s="579"/>
    </row>
    <row r="144" spans="1:11" s="322" customFormat="1">
      <c r="A144" s="688"/>
      <c r="B144" s="689"/>
      <c r="C144" s="689"/>
      <c r="D144" s="325"/>
      <c r="E144" s="778"/>
      <c r="F144" s="579"/>
      <c r="G144" s="579"/>
    </row>
    <row r="145" spans="1:7" s="322" customFormat="1">
      <c r="A145" s="688"/>
      <c r="B145" s="689"/>
      <c r="C145" s="689"/>
      <c r="D145" s="325"/>
      <c r="E145" s="778"/>
      <c r="F145" s="579"/>
      <c r="G145" s="579"/>
    </row>
    <row r="146" spans="1:7" s="322" customFormat="1">
      <c r="A146" s="688"/>
      <c r="B146" s="697"/>
      <c r="C146" s="697"/>
      <c r="D146" s="325"/>
      <c r="E146" s="778"/>
      <c r="F146" s="579"/>
      <c r="G146" s="579"/>
    </row>
    <row r="147" spans="1:7" s="700" customFormat="1">
      <c r="A147" s="698"/>
      <c r="B147" s="697"/>
      <c r="C147" s="697"/>
      <c r="D147" s="1064"/>
      <c r="E147" s="1065"/>
      <c r="F147" s="1066"/>
      <c r="G147" s="1066"/>
    </row>
    <row r="148" spans="1:7" s="322" customFormat="1">
      <c r="A148" s="688"/>
      <c r="B148" s="697"/>
      <c r="C148" s="697"/>
      <c r="D148" s="325"/>
      <c r="E148" s="778"/>
      <c r="F148" s="579"/>
      <c r="G148" s="579"/>
    </row>
    <row r="149" spans="1:7" s="322" customFormat="1">
      <c r="A149" s="688"/>
      <c r="B149" s="701"/>
      <c r="C149" s="701"/>
      <c r="D149" s="325"/>
      <c r="E149" s="778"/>
      <c r="F149" s="579"/>
      <c r="G149" s="579"/>
    </row>
    <row r="150" spans="1:7" s="322" customFormat="1">
      <c r="A150" s="688"/>
      <c r="B150" s="701"/>
      <c r="C150" s="701"/>
      <c r="D150" s="325"/>
      <c r="E150" s="778"/>
      <c r="F150" s="579"/>
      <c r="G150" s="579"/>
    </row>
    <row r="151" spans="1:7" s="322" customFormat="1">
      <c r="A151" s="688"/>
      <c r="B151" s="701"/>
      <c r="C151" s="701"/>
      <c r="D151" s="325"/>
      <c r="E151" s="778"/>
      <c r="F151" s="579"/>
      <c r="G151" s="579"/>
    </row>
    <row r="152" spans="1:7" s="322" customFormat="1">
      <c r="A152" s="688"/>
      <c r="B152" s="701"/>
      <c r="C152" s="701"/>
      <c r="D152" s="325"/>
      <c r="E152" s="778"/>
      <c r="F152" s="579"/>
      <c r="G152" s="579"/>
    </row>
    <row r="153" spans="1:7" s="322" customFormat="1">
      <c r="A153" s="688"/>
      <c r="B153" s="701"/>
      <c r="C153" s="701"/>
      <c r="D153" s="325"/>
      <c r="E153" s="778"/>
      <c r="F153" s="579"/>
      <c r="G153" s="579"/>
    </row>
    <row r="154" spans="1:7" s="322" customFormat="1">
      <c r="A154" s="688"/>
      <c r="B154" s="701"/>
      <c r="C154" s="701"/>
      <c r="D154" s="325"/>
      <c r="E154" s="778"/>
      <c r="F154" s="579"/>
      <c r="G154" s="579"/>
    </row>
    <row r="155" spans="1:7" s="322" customFormat="1">
      <c r="A155" s="688"/>
      <c r="B155" s="697"/>
      <c r="C155" s="697"/>
      <c r="D155" s="325"/>
      <c r="E155" s="778"/>
      <c r="F155" s="579"/>
      <c r="G155" s="579"/>
    </row>
    <row r="156" spans="1:7" s="322" customFormat="1" ht="155.25" customHeight="1">
      <c r="A156" s="688"/>
      <c r="B156" s="701"/>
      <c r="C156" s="701"/>
      <c r="D156" s="325"/>
      <c r="E156" s="778"/>
      <c r="F156" s="579"/>
      <c r="G156" s="579"/>
    </row>
    <row r="157" spans="1:7" s="322" customFormat="1">
      <c r="A157" s="688"/>
      <c r="B157" s="641"/>
      <c r="C157" s="641"/>
      <c r="D157" s="325"/>
      <c r="E157" s="778"/>
      <c r="F157" s="579"/>
      <c r="G157" s="579"/>
    </row>
    <row r="158" spans="1:7" s="322" customFormat="1">
      <c r="A158" s="688"/>
      <c r="B158" s="641"/>
      <c r="C158" s="641"/>
      <c r="D158" s="325"/>
      <c r="E158" s="778"/>
      <c r="F158" s="579"/>
      <c r="G158" s="579"/>
    </row>
    <row r="159" spans="1:7" s="322" customFormat="1">
      <c r="A159" s="688"/>
      <c r="B159" s="641"/>
      <c r="C159" s="641"/>
      <c r="D159" s="325"/>
      <c r="E159" s="778"/>
      <c r="F159" s="579"/>
      <c r="G159" s="579"/>
    </row>
    <row r="160" spans="1:7" s="322" customFormat="1">
      <c r="A160" s="688"/>
      <c r="B160" s="641"/>
      <c r="C160" s="641"/>
      <c r="D160" s="325"/>
      <c r="E160" s="778"/>
      <c r="F160" s="579"/>
      <c r="G160" s="579"/>
    </row>
    <row r="161" spans="1:10" s="322" customFormat="1">
      <c r="A161" s="688"/>
      <c r="B161" s="641"/>
      <c r="C161" s="641"/>
      <c r="D161" s="325"/>
      <c r="E161" s="778"/>
      <c r="F161" s="579"/>
      <c r="G161" s="579"/>
    </row>
    <row r="162" spans="1:10" s="322" customFormat="1">
      <c r="A162" s="688"/>
      <c r="B162" s="641"/>
      <c r="C162" s="641"/>
      <c r="D162" s="325"/>
      <c r="E162" s="778"/>
      <c r="F162" s="579"/>
      <c r="G162" s="579"/>
    </row>
    <row r="163" spans="1:10" s="322" customFormat="1">
      <c r="A163" s="688"/>
      <c r="B163" s="701"/>
      <c r="C163" s="701"/>
      <c r="D163" s="325"/>
      <c r="E163" s="778"/>
      <c r="F163" s="958"/>
      <c r="G163" s="579"/>
    </row>
    <row r="164" spans="1:10" s="322" customFormat="1" ht="96.75" customHeight="1">
      <c r="A164" s="688"/>
      <c r="B164" s="701"/>
      <c r="C164" s="701"/>
      <c r="D164" s="325"/>
      <c r="E164" s="778"/>
      <c r="F164" s="579"/>
      <c r="G164" s="579"/>
    </row>
    <row r="165" spans="1:10" s="322" customFormat="1" ht="119.25" customHeight="1">
      <c r="A165" s="688"/>
      <c r="B165" s="701"/>
      <c r="C165" s="701"/>
      <c r="D165" s="325"/>
      <c r="E165" s="778"/>
      <c r="F165" s="579"/>
      <c r="G165" s="579"/>
    </row>
    <row r="166" spans="1:10" s="322" customFormat="1" ht="42" customHeight="1">
      <c r="A166" s="688"/>
      <c r="B166" s="701"/>
      <c r="C166" s="701"/>
      <c r="D166" s="325"/>
      <c r="E166" s="778"/>
      <c r="F166" s="579"/>
      <c r="G166" s="579"/>
    </row>
    <row r="167" spans="1:10" s="322" customFormat="1" ht="79.5" customHeight="1">
      <c r="A167" s="688"/>
      <c r="B167" s="701"/>
      <c r="C167" s="701"/>
      <c r="D167" s="325"/>
      <c r="E167" s="778"/>
      <c r="F167" s="579"/>
      <c r="G167" s="579"/>
    </row>
    <row r="168" spans="1:10" s="322" customFormat="1" ht="48" customHeight="1">
      <c r="A168" s="688"/>
      <c r="B168" s="302"/>
      <c r="C168" s="302"/>
      <c r="D168" s="325"/>
      <c r="E168" s="778"/>
      <c r="F168" s="579"/>
      <c r="G168" s="579"/>
    </row>
    <row r="169" spans="1:10" s="322" customFormat="1" ht="22.5" customHeight="1">
      <c r="A169" s="688"/>
      <c r="B169" s="689"/>
      <c r="C169" s="689"/>
      <c r="D169" s="325"/>
      <c r="E169" s="778"/>
      <c r="F169" s="579"/>
      <c r="G169" s="579"/>
    </row>
    <row r="170" spans="1:10" s="322" customFormat="1" ht="48" customHeight="1">
      <c r="A170" s="688"/>
      <c r="B170" s="302"/>
      <c r="C170" s="302"/>
      <c r="D170" s="325"/>
      <c r="E170" s="778"/>
      <c r="F170" s="579"/>
      <c r="G170" s="579"/>
    </row>
    <row r="171" spans="1:10" s="322" customFormat="1" ht="63" customHeight="1">
      <c r="A171" s="688"/>
      <c r="B171" s="336"/>
      <c r="C171" s="336"/>
      <c r="D171" s="325"/>
      <c r="E171" s="778"/>
      <c r="F171" s="579"/>
      <c r="G171" s="579"/>
    </row>
    <row r="172" spans="1:10" s="322" customFormat="1" ht="59.25" customHeight="1">
      <c r="A172" s="688"/>
      <c r="B172" s="336"/>
      <c r="C172" s="336"/>
      <c r="D172" s="325"/>
      <c r="E172" s="778"/>
      <c r="F172" s="579"/>
      <c r="G172" s="579"/>
    </row>
    <row r="173" spans="1:10" s="322" customFormat="1" ht="137.25" customHeight="1">
      <c r="A173" s="688"/>
      <c r="B173" s="701"/>
      <c r="C173" s="701"/>
      <c r="D173" s="325"/>
      <c r="E173" s="778"/>
      <c r="F173" s="579"/>
      <c r="G173" s="579"/>
    </row>
    <row r="174" spans="1:10" s="322" customFormat="1" ht="24.75" customHeight="1">
      <c r="A174" s="688"/>
      <c r="B174" s="701"/>
      <c r="C174" s="701"/>
      <c r="D174" s="325"/>
      <c r="E174" s="778"/>
      <c r="F174" s="579"/>
      <c r="G174" s="579"/>
      <c r="J174" s="702"/>
    </row>
    <row r="175" spans="1:10" s="322" customFormat="1" ht="156.75" customHeight="1">
      <c r="A175" s="688"/>
      <c r="B175" s="706"/>
      <c r="C175" s="706"/>
      <c r="D175" s="325"/>
      <c r="E175" s="778"/>
      <c r="F175" s="579"/>
      <c r="G175" s="579"/>
    </row>
    <row r="176" spans="1:10" s="322" customFormat="1">
      <c r="A176" s="688"/>
      <c r="B176" s="707"/>
      <c r="C176" s="707"/>
      <c r="D176" s="325"/>
      <c r="E176" s="778"/>
      <c r="F176" s="579"/>
      <c r="G176" s="579"/>
    </row>
    <row r="177" spans="1:7" s="322" customFormat="1">
      <c r="A177" s="688"/>
      <c r="B177" s="707"/>
      <c r="C177" s="707"/>
      <c r="D177" s="325"/>
      <c r="E177" s="778"/>
      <c r="F177" s="579"/>
      <c r="G177" s="579"/>
    </row>
    <row r="178" spans="1:7" s="322" customFormat="1">
      <c r="A178" s="688"/>
      <c r="B178" s="707"/>
      <c r="C178" s="707"/>
      <c r="D178" s="325"/>
      <c r="E178" s="778"/>
      <c r="F178" s="579"/>
      <c r="G178" s="579"/>
    </row>
    <row r="179" spans="1:7" s="322" customFormat="1">
      <c r="A179" s="688"/>
      <c r="B179" s="707"/>
      <c r="C179" s="707"/>
      <c r="D179" s="325"/>
      <c r="E179" s="778"/>
      <c r="F179" s="579"/>
      <c r="G179" s="579"/>
    </row>
    <row r="180" spans="1:7" s="322" customFormat="1" ht="24" customHeight="1">
      <c r="A180" s="688"/>
      <c r="B180" s="707"/>
      <c r="C180" s="707"/>
      <c r="D180" s="325"/>
      <c r="E180" s="778"/>
      <c r="F180" s="579"/>
      <c r="G180" s="579"/>
    </row>
    <row r="181" spans="1:7" s="322" customFormat="1" ht="29.25" customHeight="1">
      <c r="A181" s="688"/>
      <c r="B181" s="707"/>
      <c r="C181" s="707"/>
      <c r="D181" s="325"/>
      <c r="E181" s="778"/>
      <c r="F181" s="579"/>
      <c r="G181" s="579"/>
    </row>
    <row r="182" spans="1:7" s="322" customFormat="1" ht="102" customHeight="1">
      <c r="A182" s="688"/>
      <c r="B182" s="701"/>
      <c r="C182" s="701"/>
      <c r="D182" s="325"/>
      <c r="E182" s="778"/>
      <c r="F182" s="579"/>
      <c r="G182" s="579"/>
    </row>
    <row r="183" spans="1:7" s="322" customFormat="1">
      <c r="A183" s="688"/>
      <c r="B183" s="707"/>
      <c r="C183" s="707"/>
      <c r="D183" s="325"/>
      <c r="E183" s="778"/>
      <c r="F183" s="579"/>
      <c r="G183" s="579"/>
    </row>
    <row r="184" spans="1:7" s="322" customFormat="1">
      <c r="A184" s="688"/>
      <c r="B184" s="707"/>
      <c r="C184" s="707"/>
      <c r="D184" s="325"/>
      <c r="E184" s="778"/>
      <c r="F184" s="579"/>
      <c r="G184" s="579"/>
    </row>
    <row r="185" spans="1:7" s="322" customFormat="1">
      <c r="A185" s="688"/>
      <c r="B185" s="707"/>
      <c r="C185" s="707"/>
      <c r="D185" s="325"/>
      <c r="E185" s="778"/>
      <c r="F185" s="579"/>
      <c r="G185" s="579"/>
    </row>
    <row r="186" spans="1:7" s="322" customFormat="1">
      <c r="A186" s="688"/>
      <c r="B186" s="707"/>
      <c r="C186" s="707"/>
      <c r="D186" s="325"/>
      <c r="E186" s="778"/>
      <c r="F186" s="579"/>
      <c r="G186" s="579"/>
    </row>
    <row r="187" spans="1:7" s="322" customFormat="1" ht="24.75" customHeight="1">
      <c r="A187" s="688"/>
      <c r="B187" s="707"/>
      <c r="C187" s="707"/>
      <c r="D187" s="325"/>
      <c r="E187" s="778"/>
      <c r="F187" s="579"/>
      <c r="G187" s="579"/>
    </row>
    <row r="188" spans="1:7" s="322" customFormat="1" ht="55.5" customHeight="1">
      <c r="A188" s="688"/>
      <c r="B188" s="701"/>
      <c r="C188" s="701"/>
      <c r="D188" s="325"/>
      <c r="E188" s="778"/>
      <c r="F188" s="579"/>
      <c r="G188" s="579"/>
    </row>
    <row r="189" spans="1:7" s="322" customFormat="1" ht="28.5" customHeight="1">
      <c r="A189" s="688"/>
      <c r="B189" s="701"/>
      <c r="C189" s="701"/>
      <c r="D189" s="325"/>
      <c r="E189" s="778"/>
      <c r="F189" s="579"/>
      <c r="G189" s="579"/>
    </row>
    <row r="190" spans="1:7" s="322" customFormat="1" ht="43.5" customHeight="1">
      <c r="A190" s="688"/>
      <c r="B190" s="701"/>
      <c r="C190" s="701"/>
      <c r="D190" s="325"/>
      <c r="E190" s="778"/>
      <c r="F190" s="579"/>
      <c r="G190" s="579"/>
    </row>
    <row r="191" spans="1:7" s="322" customFormat="1">
      <c r="A191" s="688"/>
      <c r="B191" s="689"/>
      <c r="C191" s="689"/>
      <c r="D191" s="325"/>
      <c r="E191" s="778"/>
      <c r="F191" s="579"/>
      <c r="G191" s="579"/>
    </row>
    <row r="192" spans="1:7" s="322" customFormat="1">
      <c r="A192" s="688"/>
      <c r="B192" s="302"/>
      <c r="C192" s="302"/>
      <c r="D192" s="325"/>
      <c r="E192" s="778"/>
      <c r="F192" s="579"/>
      <c r="G192" s="579"/>
    </row>
    <row r="193" spans="1:7" s="322" customFormat="1">
      <c r="A193" s="688"/>
      <c r="B193" s="302"/>
      <c r="C193" s="302"/>
      <c r="D193" s="325"/>
      <c r="E193" s="778"/>
      <c r="F193" s="579"/>
      <c r="G193" s="579"/>
    </row>
    <row r="194" spans="1:7" s="700" customFormat="1">
      <c r="A194" s="708"/>
      <c r="B194" s="697"/>
      <c r="C194" s="697"/>
      <c r="D194" s="1064"/>
      <c r="E194" s="1065"/>
      <c r="F194" s="1066"/>
      <c r="G194" s="1066"/>
    </row>
    <row r="195" spans="1:7" s="322" customFormat="1">
      <c r="A195" s="688"/>
      <c r="B195" s="697"/>
      <c r="C195" s="697"/>
      <c r="D195" s="325"/>
      <c r="E195" s="778"/>
      <c r="F195" s="579"/>
      <c r="G195" s="579"/>
    </row>
    <row r="196" spans="1:7" s="322" customFormat="1" ht="68.25" customHeight="1">
      <c r="A196" s="688"/>
      <c r="B196" s="701"/>
      <c r="C196" s="701"/>
      <c r="D196" s="325"/>
      <c r="E196" s="778"/>
      <c r="F196" s="579"/>
      <c r="G196" s="579"/>
    </row>
    <row r="197" spans="1:7" s="322" customFormat="1" ht="21" customHeight="1">
      <c r="A197" s="688"/>
      <c r="B197" s="710"/>
      <c r="C197" s="710"/>
      <c r="D197" s="325"/>
      <c r="E197" s="778"/>
      <c r="F197" s="579"/>
      <c r="G197" s="579"/>
    </row>
    <row r="198" spans="1:7" s="322" customFormat="1">
      <c r="A198" s="688"/>
      <c r="B198" s="710"/>
      <c r="C198" s="710"/>
      <c r="D198" s="325"/>
      <c r="E198" s="778"/>
      <c r="F198" s="579"/>
      <c r="G198" s="579"/>
    </row>
    <row r="199" spans="1:7" s="322" customFormat="1">
      <c r="A199" s="688"/>
      <c r="B199" s="710"/>
      <c r="C199" s="710"/>
      <c r="D199" s="325"/>
      <c r="E199" s="778"/>
      <c r="F199" s="579"/>
      <c r="G199" s="579"/>
    </row>
    <row r="200" spans="1:7" s="322" customFormat="1">
      <c r="A200" s="688"/>
      <c r="B200" s="710"/>
      <c r="C200" s="710"/>
      <c r="D200" s="325"/>
      <c r="E200" s="778"/>
      <c r="F200" s="579"/>
      <c r="G200" s="579"/>
    </row>
    <row r="201" spans="1:7" s="322" customFormat="1">
      <c r="A201" s="688"/>
      <c r="B201" s="710"/>
      <c r="C201" s="710"/>
      <c r="D201" s="325"/>
      <c r="E201" s="778"/>
      <c r="F201" s="579"/>
      <c r="G201" s="579"/>
    </row>
    <row r="202" spans="1:7" s="322" customFormat="1">
      <c r="A202" s="688"/>
      <c r="B202" s="710"/>
      <c r="C202" s="710"/>
      <c r="D202" s="325"/>
      <c r="E202" s="778"/>
      <c r="F202" s="579"/>
      <c r="G202" s="579"/>
    </row>
    <row r="203" spans="1:7" s="322" customFormat="1">
      <c r="A203" s="688"/>
      <c r="B203" s="710"/>
      <c r="C203" s="710"/>
      <c r="D203" s="325"/>
      <c r="E203" s="778"/>
      <c r="F203" s="579"/>
      <c r="G203" s="579"/>
    </row>
    <row r="204" spans="1:7" s="322" customFormat="1">
      <c r="A204" s="688"/>
      <c r="B204" s="710"/>
      <c r="C204" s="710"/>
      <c r="D204" s="325"/>
      <c r="E204" s="778"/>
      <c r="F204" s="579"/>
      <c r="G204" s="579"/>
    </row>
    <row r="205" spans="1:7" s="322" customFormat="1" ht="21" customHeight="1">
      <c r="A205" s="688"/>
      <c r="B205" s="710"/>
      <c r="C205" s="710"/>
      <c r="D205" s="325"/>
      <c r="E205" s="778"/>
      <c r="F205" s="579"/>
      <c r="G205" s="579"/>
    </row>
    <row r="206" spans="1:7" s="322" customFormat="1">
      <c r="A206" s="688"/>
      <c r="B206" s="710"/>
      <c r="C206" s="710"/>
      <c r="D206" s="325"/>
      <c r="E206" s="778"/>
      <c r="F206" s="579"/>
      <c r="G206" s="579"/>
    </row>
    <row r="207" spans="1:7" s="322" customFormat="1">
      <c r="A207" s="688"/>
      <c r="B207" s="710"/>
      <c r="C207" s="710"/>
      <c r="D207" s="325"/>
      <c r="E207" s="778"/>
      <c r="F207" s="579"/>
      <c r="G207" s="579"/>
    </row>
    <row r="208" spans="1:7" s="322" customFormat="1">
      <c r="A208" s="688"/>
      <c r="B208" s="710"/>
      <c r="C208" s="710"/>
      <c r="D208" s="325"/>
      <c r="E208" s="778"/>
      <c r="F208" s="579"/>
      <c r="G208" s="579"/>
    </row>
    <row r="209" spans="1:7" s="322" customFormat="1">
      <c r="A209" s="688"/>
      <c r="B209" s="710"/>
      <c r="C209" s="710"/>
      <c r="D209" s="325"/>
      <c r="E209" s="778"/>
      <c r="F209" s="579"/>
      <c r="G209" s="579"/>
    </row>
    <row r="210" spans="1:7" s="322" customFormat="1">
      <c r="A210" s="688"/>
      <c r="B210" s="710"/>
      <c r="C210" s="710"/>
      <c r="D210" s="325"/>
      <c r="E210" s="778"/>
      <c r="F210" s="579"/>
      <c r="G210" s="579"/>
    </row>
    <row r="211" spans="1:7" s="322" customFormat="1">
      <c r="A211" s="688"/>
      <c r="B211" s="710"/>
      <c r="C211" s="710"/>
      <c r="D211" s="325"/>
      <c r="E211" s="778"/>
      <c r="F211" s="579"/>
      <c r="G211" s="579"/>
    </row>
    <row r="212" spans="1:7" s="322" customFormat="1" ht="21" customHeight="1">
      <c r="A212" s="688"/>
      <c r="B212" s="710"/>
      <c r="C212" s="710"/>
      <c r="D212" s="325"/>
      <c r="E212" s="778"/>
      <c r="F212" s="579"/>
      <c r="G212" s="579"/>
    </row>
    <row r="213" spans="1:7" s="322" customFormat="1">
      <c r="A213" s="688"/>
      <c r="B213" s="710"/>
      <c r="C213" s="710"/>
      <c r="D213" s="325"/>
      <c r="E213" s="778"/>
      <c r="F213" s="579"/>
      <c r="G213" s="579"/>
    </row>
    <row r="214" spans="1:7" s="322" customFormat="1">
      <c r="A214" s="688"/>
      <c r="B214" s="710"/>
      <c r="C214" s="710"/>
      <c r="D214" s="325"/>
      <c r="E214" s="778"/>
      <c r="F214" s="579"/>
      <c r="G214" s="579"/>
    </row>
    <row r="215" spans="1:7" s="322" customFormat="1">
      <c r="A215" s="688"/>
      <c r="B215" s="710"/>
      <c r="C215" s="710"/>
      <c r="D215" s="325"/>
      <c r="E215" s="778"/>
      <c r="F215" s="579"/>
      <c r="G215" s="579"/>
    </row>
    <row r="216" spans="1:7" s="322" customFormat="1">
      <c r="A216" s="688"/>
      <c r="B216" s="710"/>
      <c r="C216" s="710"/>
      <c r="D216" s="325"/>
      <c r="E216" s="778"/>
      <c r="F216" s="579"/>
      <c r="G216" s="579"/>
    </row>
    <row r="217" spans="1:7" s="322" customFormat="1">
      <c r="A217" s="688"/>
      <c r="B217" s="710"/>
      <c r="C217" s="710"/>
      <c r="D217" s="325"/>
      <c r="E217" s="778"/>
      <c r="F217" s="579"/>
      <c r="G217" s="579"/>
    </row>
    <row r="218" spans="1:7" s="322" customFormat="1" ht="68.25" customHeight="1">
      <c r="A218" s="688"/>
      <c r="B218" s="710"/>
      <c r="C218" s="710"/>
      <c r="D218" s="325"/>
      <c r="E218" s="778"/>
      <c r="F218" s="579"/>
      <c r="G218" s="579"/>
    </row>
    <row r="219" spans="1:7" s="322" customFormat="1" ht="21" customHeight="1">
      <c r="A219" s="688"/>
      <c r="B219" s="710"/>
      <c r="C219" s="710"/>
      <c r="D219" s="325"/>
      <c r="E219" s="778"/>
      <c r="F219" s="579"/>
      <c r="G219" s="579"/>
    </row>
    <row r="220" spans="1:7" s="322" customFormat="1">
      <c r="A220" s="688"/>
      <c r="B220" s="701"/>
      <c r="C220" s="701"/>
      <c r="D220" s="325"/>
      <c r="E220" s="778"/>
      <c r="F220" s="579"/>
      <c r="G220" s="579"/>
    </row>
    <row r="221" spans="1:7" s="322" customFormat="1">
      <c r="A221" s="688"/>
      <c r="B221" s="701"/>
      <c r="C221" s="701"/>
      <c r="D221" s="325"/>
      <c r="E221" s="778"/>
      <c r="F221" s="579"/>
      <c r="G221" s="579"/>
    </row>
    <row r="222" spans="1:7" s="322" customFormat="1">
      <c r="A222" s="688"/>
      <c r="B222" s="710"/>
      <c r="C222" s="710"/>
      <c r="D222" s="325"/>
      <c r="E222" s="778"/>
      <c r="F222" s="579"/>
      <c r="G222" s="579"/>
    </row>
    <row r="223" spans="1:7" s="322" customFormat="1">
      <c r="A223" s="688"/>
      <c r="B223" s="710"/>
      <c r="C223" s="710"/>
      <c r="D223" s="325"/>
      <c r="E223" s="778"/>
      <c r="F223" s="579"/>
      <c r="G223" s="579"/>
    </row>
    <row r="224" spans="1:7" s="322" customFormat="1">
      <c r="A224" s="688"/>
      <c r="B224" s="710"/>
      <c r="C224" s="710"/>
      <c r="D224" s="325"/>
      <c r="E224" s="778"/>
      <c r="F224" s="579"/>
      <c r="G224" s="579"/>
    </row>
    <row r="225" spans="1:7" s="322" customFormat="1">
      <c r="A225" s="688"/>
      <c r="B225" s="710"/>
      <c r="C225" s="710"/>
      <c r="D225" s="325"/>
      <c r="E225" s="778"/>
      <c r="F225" s="579"/>
      <c r="G225" s="579"/>
    </row>
    <row r="226" spans="1:7" s="322" customFormat="1" ht="30.75" customHeight="1">
      <c r="A226" s="688"/>
      <c r="B226" s="701"/>
      <c r="C226" s="701"/>
      <c r="D226" s="325"/>
      <c r="E226" s="778"/>
      <c r="F226" s="579"/>
      <c r="G226" s="579"/>
    </row>
    <row r="227" spans="1:7" s="322" customFormat="1" ht="81" customHeight="1">
      <c r="A227" s="688"/>
      <c r="B227" s="701"/>
      <c r="C227" s="701"/>
      <c r="D227" s="325"/>
      <c r="E227" s="778"/>
      <c r="F227" s="579"/>
      <c r="G227" s="579"/>
    </row>
    <row r="228" spans="1:7" s="322" customFormat="1" ht="30.75" customHeight="1">
      <c r="A228" s="688"/>
      <c r="B228" s="701"/>
      <c r="C228" s="701"/>
      <c r="D228" s="325"/>
      <c r="E228" s="778"/>
      <c r="F228" s="579"/>
      <c r="G228" s="579"/>
    </row>
    <row r="229" spans="1:7" s="322" customFormat="1" ht="30.75" customHeight="1">
      <c r="A229" s="688"/>
      <c r="B229" s="701"/>
      <c r="C229" s="701"/>
      <c r="D229" s="325"/>
      <c r="E229" s="778"/>
      <c r="F229" s="579"/>
      <c r="G229" s="579"/>
    </row>
    <row r="230" spans="1:7" s="322" customFormat="1" ht="67.5" customHeight="1">
      <c r="A230" s="688"/>
      <c r="B230" s="701"/>
      <c r="C230" s="701"/>
      <c r="D230" s="325"/>
      <c r="E230" s="778"/>
      <c r="F230" s="579"/>
      <c r="G230" s="579"/>
    </row>
    <row r="231" spans="1:7" s="322" customFormat="1" ht="30.75" customHeight="1">
      <c r="A231" s="688"/>
      <c r="B231" s="701"/>
      <c r="C231" s="701"/>
      <c r="D231" s="325"/>
      <c r="E231" s="778"/>
      <c r="F231" s="579"/>
      <c r="G231" s="579"/>
    </row>
    <row r="232" spans="1:7" s="322" customFormat="1" ht="92.25" customHeight="1">
      <c r="A232" s="688"/>
      <c r="B232" s="701"/>
      <c r="C232" s="701"/>
      <c r="D232" s="325"/>
      <c r="E232" s="778"/>
      <c r="F232" s="579"/>
      <c r="G232" s="579"/>
    </row>
    <row r="233" spans="1:7" s="322" customFormat="1">
      <c r="A233" s="688"/>
      <c r="B233" s="689"/>
      <c r="C233" s="689"/>
      <c r="D233" s="325"/>
      <c r="E233" s="778"/>
      <c r="F233" s="579"/>
      <c r="G233" s="579"/>
    </row>
    <row r="234" spans="1:7" s="322" customFormat="1">
      <c r="A234" s="688"/>
      <c r="B234" s="689"/>
      <c r="C234" s="689"/>
      <c r="D234" s="325"/>
      <c r="E234" s="778"/>
      <c r="F234" s="579"/>
      <c r="G234" s="579"/>
    </row>
    <row r="235" spans="1:7" s="322" customFormat="1">
      <c r="A235" s="688"/>
      <c r="B235" s="689"/>
      <c r="C235" s="689"/>
      <c r="D235" s="325"/>
      <c r="E235" s="778"/>
      <c r="F235" s="579"/>
      <c r="G235" s="579"/>
    </row>
    <row r="236" spans="1:7" s="322" customFormat="1">
      <c r="A236" s="688"/>
      <c r="B236" s="689"/>
      <c r="C236" s="689"/>
      <c r="D236" s="325"/>
      <c r="E236" s="778"/>
      <c r="F236" s="579"/>
      <c r="G236" s="579"/>
    </row>
    <row r="237" spans="1:7" s="322" customFormat="1">
      <c r="A237" s="688"/>
      <c r="B237" s="689"/>
      <c r="C237" s="689"/>
      <c r="D237" s="325"/>
      <c r="E237" s="778"/>
      <c r="F237" s="958"/>
      <c r="G237" s="579"/>
    </row>
    <row r="238" spans="1:7" s="322" customFormat="1" ht="68.25" customHeight="1">
      <c r="A238" s="688"/>
      <c r="B238" s="701"/>
      <c r="C238" s="701"/>
      <c r="D238" s="325"/>
      <c r="E238" s="778"/>
      <c r="F238" s="579"/>
      <c r="G238" s="579"/>
    </row>
    <row r="239" spans="1:7" s="322" customFormat="1" ht="21.75" customHeight="1">
      <c r="A239" s="688"/>
      <c r="B239" s="689"/>
      <c r="C239" s="689"/>
      <c r="D239" s="325"/>
      <c r="E239" s="778"/>
      <c r="F239" s="579"/>
      <c r="G239" s="579"/>
    </row>
    <row r="240" spans="1:7" s="322" customFormat="1" ht="30.75" customHeight="1">
      <c r="A240" s="688"/>
      <c r="B240" s="701"/>
      <c r="C240" s="701"/>
      <c r="D240" s="325"/>
      <c r="E240" s="778"/>
      <c r="F240" s="579"/>
      <c r="G240" s="579"/>
    </row>
    <row r="241" spans="1:7" s="322" customFormat="1" ht="70.5" customHeight="1">
      <c r="A241" s="688"/>
      <c r="B241" s="701"/>
      <c r="C241" s="701"/>
      <c r="D241" s="325"/>
      <c r="E241" s="778"/>
      <c r="F241" s="579"/>
      <c r="G241" s="579"/>
    </row>
    <row r="242" spans="1:7" s="322" customFormat="1" ht="31.5" customHeight="1">
      <c r="A242" s="688"/>
      <c r="B242" s="701"/>
      <c r="C242" s="701"/>
      <c r="D242" s="325"/>
      <c r="E242" s="778"/>
      <c r="F242" s="579"/>
      <c r="G242" s="579"/>
    </row>
    <row r="243" spans="1:7" s="322" customFormat="1" ht="14.25" customHeight="1">
      <c r="A243" s="688"/>
      <c r="B243" s="689"/>
      <c r="C243" s="689"/>
      <c r="D243" s="325"/>
      <c r="E243" s="778"/>
      <c r="F243" s="579"/>
      <c r="G243" s="579"/>
    </row>
    <row r="244" spans="1:7" s="322" customFormat="1">
      <c r="A244" s="688"/>
      <c r="B244" s="302"/>
      <c r="C244" s="302"/>
      <c r="D244" s="325"/>
      <c r="E244" s="778"/>
      <c r="F244" s="579"/>
      <c r="G244" s="579"/>
    </row>
    <row r="245" spans="1:7" s="322" customFormat="1">
      <c r="A245" s="688"/>
      <c r="B245" s="302"/>
      <c r="C245" s="302"/>
      <c r="D245" s="325"/>
      <c r="E245" s="778"/>
      <c r="F245" s="579"/>
      <c r="G245" s="579"/>
    </row>
    <row r="246" spans="1:7" s="322" customFormat="1">
      <c r="A246" s="688"/>
      <c r="B246" s="302"/>
      <c r="C246" s="302"/>
      <c r="D246" s="325"/>
      <c r="E246" s="778"/>
      <c r="F246" s="579"/>
      <c r="G246" s="579"/>
    </row>
    <row r="247" spans="1:7" s="700" customFormat="1">
      <c r="A247" s="708"/>
      <c r="B247" s="697"/>
      <c r="C247" s="697"/>
      <c r="D247" s="1064"/>
      <c r="E247" s="1065"/>
      <c r="F247" s="1066"/>
      <c r="G247" s="1066"/>
    </row>
    <row r="248" spans="1:7" s="700" customFormat="1">
      <c r="A248" s="708"/>
      <c r="B248" s="697"/>
      <c r="C248" s="697"/>
      <c r="D248" s="1064"/>
      <c r="E248" s="1065"/>
      <c r="F248" s="1066"/>
      <c r="G248" s="1066"/>
    </row>
    <row r="249" spans="1:7" s="700" customFormat="1">
      <c r="A249" s="708"/>
      <c r="B249" s="697"/>
      <c r="C249" s="697"/>
      <c r="D249" s="1064"/>
      <c r="E249" s="1065"/>
      <c r="F249" s="1066"/>
      <c r="G249" s="1066"/>
    </row>
    <row r="250" spans="1:7" s="700" customFormat="1">
      <c r="A250" s="688"/>
      <c r="B250" s="336"/>
      <c r="C250" s="336"/>
      <c r="D250" s="325"/>
      <c r="E250" s="778"/>
      <c r="F250" s="579"/>
      <c r="G250" s="579"/>
    </row>
    <row r="251" spans="1:7" s="700" customFormat="1">
      <c r="A251" s="708"/>
      <c r="B251" s="701"/>
      <c r="C251" s="701"/>
      <c r="D251" s="325"/>
      <c r="E251" s="778"/>
      <c r="F251" s="579"/>
      <c r="G251" s="579"/>
    </row>
    <row r="252" spans="1:7" s="700" customFormat="1" ht="83.25" customHeight="1">
      <c r="A252" s="708"/>
      <c r="B252" s="701"/>
      <c r="C252" s="701"/>
      <c r="D252" s="325"/>
      <c r="E252" s="778"/>
      <c r="F252" s="579"/>
      <c r="G252" s="579"/>
    </row>
    <row r="253" spans="1:7" s="700" customFormat="1">
      <c r="A253" s="708"/>
      <c r="B253" s="701"/>
      <c r="C253" s="701"/>
      <c r="D253" s="325"/>
      <c r="E253" s="778"/>
      <c r="F253" s="579"/>
      <c r="G253" s="579"/>
    </row>
    <row r="254" spans="1:7" s="700" customFormat="1">
      <c r="A254" s="708"/>
      <c r="B254" s="701"/>
      <c r="C254" s="701"/>
      <c r="D254" s="325"/>
      <c r="E254" s="778"/>
      <c r="F254" s="579"/>
      <c r="G254" s="579"/>
    </row>
    <row r="255" spans="1:7" s="700" customFormat="1" ht="32.25" customHeight="1">
      <c r="A255" s="708"/>
      <c r="B255" s="336"/>
      <c r="C255" s="336"/>
      <c r="D255" s="325"/>
      <c r="E255" s="778"/>
      <c r="F255" s="579"/>
      <c r="G255" s="579"/>
    </row>
    <row r="256" spans="1:7" s="700" customFormat="1">
      <c r="A256" s="708"/>
      <c r="B256" s="336"/>
      <c r="C256" s="336"/>
      <c r="D256" s="325"/>
      <c r="E256" s="778"/>
      <c r="F256" s="579"/>
      <c r="G256" s="579"/>
    </row>
    <row r="257" spans="1:7" s="700" customFormat="1">
      <c r="A257" s="708"/>
      <c r="B257" s="701"/>
      <c r="C257" s="701"/>
      <c r="D257" s="325"/>
      <c r="E257" s="778"/>
      <c r="F257" s="579"/>
      <c r="G257" s="579"/>
    </row>
    <row r="258" spans="1:7" s="700" customFormat="1" ht="12" customHeight="1">
      <c r="A258" s="708"/>
      <c r="B258" s="701"/>
      <c r="C258" s="701"/>
      <c r="D258" s="325"/>
      <c r="E258" s="778"/>
      <c r="F258" s="579"/>
      <c r="G258" s="579"/>
    </row>
    <row r="259" spans="1:7" s="700" customFormat="1" ht="12" customHeight="1">
      <c r="A259" s="708"/>
      <c r="B259" s="701"/>
      <c r="C259" s="701"/>
      <c r="D259" s="325"/>
      <c r="E259" s="778"/>
      <c r="F259" s="579"/>
      <c r="G259" s="579"/>
    </row>
    <row r="260" spans="1:7" s="700" customFormat="1" ht="105" customHeight="1">
      <c r="A260" s="688"/>
      <c r="B260" s="336"/>
      <c r="C260" s="336"/>
      <c r="D260" s="325"/>
      <c r="E260" s="778"/>
      <c r="F260" s="579"/>
      <c r="G260" s="579"/>
    </row>
    <row r="261" spans="1:7" s="322" customFormat="1">
      <c r="A261" s="688"/>
      <c r="B261" s="701"/>
      <c r="C261" s="701"/>
      <c r="D261" s="325"/>
      <c r="E261" s="778"/>
      <c r="F261" s="579"/>
      <c r="G261" s="579"/>
    </row>
    <row r="262" spans="1:7" s="322" customFormat="1">
      <c r="A262" s="688"/>
      <c r="B262" s="701"/>
      <c r="C262" s="701"/>
      <c r="D262" s="325"/>
      <c r="E262" s="778"/>
      <c r="F262" s="579"/>
      <c r="G262" s="579"/>
    </row>
    <row r="263" spans="1:7" s="322" customFormat="1">
      <c r="A263" s="688"/>
      <c r="B263" s="701"/>
      <c r="C263" s="701"/>
      <c r="D263" s="325"/>
      <c r="E263" s="778"/>
      <c r="F263" s="579"/>
      <c r="G263" s="579"/>
    </row>
    <row r="264" spans="1:7" s="322" customFormat="1" ht="51.75" customHeight="1">
      <c r="A264" s="688"/>
      <c r="B264" s="707"/>
      <c r="C264" s="707"/>
      <c r="D264" s="325"/>
      <c r="E264" s="778"/>
      <c r="F264" s="579"/>
      <c r="G264" s="579"/>
    </row>
    <row r="265" spans="1:7" s="322" customFormat="1" ht="51.75" customHeight="1">
      <c r="A265" s="688"/>
      <c r="B265" s="707"/>
      <c r="C265" s="707"/>
      <c r="D265" s="325"/>
      <c r="E265" s="778"/>
      <c r="F265" s="579"/>
      <c r="G265" s="579"/>
    </row>
    <row r="266" spans="1:7" s="322" customFormat="1" ht="18.75" customHeight="1">
      <c r="A266" s="688"/>
      <c r="B266" s="707"/>
      <c r="C266" s="707"/>
      <c r="D266" s="325"/>
      <c r="E266" s="778"/>
      <c r="F266" s="579"/>
      <c r="G266" s="579"/>
    </row>
    <row r="267" spans="1:7" s="322" customFormat="1" ht="34.5" customHeight="1">
      <c r="A267" s="688"/>
      <c r="B267" s="707"/>
      <c r="C267" s="707"/>
      <c r="D267" s="325"/>
      <c r="E267" s="778"/>
      <c r="F267" s="579"/>
      <c r="G267" s="579"/>
    </row>
    <row r="268" spans="1:7" s="322" customFormat="1" ht="45" customHeight="1">
      <c r="A268" s="688"/>
      <c r="B268" s="707"/>
      <c r="C268" s="707"/>
      <c r="D268" s="325"/>
      <c r="E268" s="778"/>
      <c r="F268" s="579"/>
      <c r="G268" s="579"/>
    </row>
    <row r="269" spans="1:7" s="322" customFormat="1" ht="75.75" customHeight="1">
      <c r="A269" s="688"/>
      <c r="B269" s="707"/>
      <c r="C269" s="707"/>
      <c r="D269" s="325"/>
      <c r="E269" s="778"/>
      <c r="F269" s="579"/>
      <c r="G269" s="579"/>
    </row>
    <row r="270" spans="1:7" s="322" customFormat="1" ht="84" customHeight="1">
      <c r="A270" s="688"/>
      <c r="B270" s="707"/>
      <c r="C270" s="707"/>
      <c r="D270" s="325"/>
      <c r="E270" s="778"/>
      <c r="F270" s="579"/>
      <c r="G270" s="579"/>
    </row>
    <row r="271" spans="1:7" s="322" customFormat="1" ht="66.75" customHeight="1">
      <c r="A271" s="688"/>
      <c r="B271" s="707"/>
      <c r="C271" s="707"/>
      <c r="D271" s="325"/>
      <c r="E271" s="778"/>
      <c r="F271" s="579"/>
      <c r="G271" s="579"/>
    </row>
    <row r="272" spans="1:7" s="322" customFormat="1" ht="92.25" customHeight="1">
      <c r="A272" s="688"/>
      <c r="B272" s="707"/>
      <c r="C272" s="707"/>
      <c r="D272" s="325"/>
      <c r="E272" s="778"/>
      <c r="F272" s="579"/>
      <c r="G272" s="579"/>
    </row>
    <row r="273" spans="1:7" s="322" customFormat="1" ht="23.25" customHeight="1">
      <c r="A273" s="688"/>
      <c r="B273" s="707"/>
      <c r="C273" s="707"/>
      <c r="D273" s="325"/>
      <c r="E273" s="778"/>
      <c r="F273" s="579"/>
      <c r="G273" s="579"/>
    </row>
    <row r="274" spans="1:7" s="322" customFormat="1" ht="20.25" customHeight="1">
      <c r="A274" s="688"/>
      <c r="B274" s="707"/>
      <c r="C274" s="707"/>
      <c r="D274" s="325"/>
      <c r="E274" s="778"/>
      <c r="F274" s="579"/>
      <c r="G274" s="579"/>
    </row>
    <row r="275" spans="1:7" s="322" customFormat="1" ht="18" customHeight="1">
      <c r="A275" s="688"/>
      <c r="B275" s="707"/>
      <c r="C275" s="707"/>
      <c r="D275" s="325"/>
      <c r="E275" s="778"/>
      <c r="F275" s="579"/>
      <c r="G275" s="579"/>
    </row>
    <row r="276" spans="1:7" s="322" customFormat="1" ht="18.75" customHeight="1">
      <c r="A276" s="688"/>
      <c r="B276" s="707"/>
      <c r="C276" s="707"/>
      <c r="D276" s="325"/>
      <c r="E276" s="778"/>
      <c r="F276" s="579"/>
      <c r="G276" s="579"/>
    </row>
    <row r="277" spans="1:7" s="322" customFormat="1" ht="20.25" customHeight="1">
      <c r="A277" s="688"/>
      <c r="B277" s="707"/>
      <c r="C277" s="707"/>
      <c r="D277" s="325"/>
      <c r="E277" s="778"/>
      <c r="F277" s="579"/>
      <c r="G277" s="579"/>
    </row>
    <row r="278" spans="1:7" s="322" customFormat="1" ht="71.25" customHeight="1">
      <c r="A278" s="688"/>
      <c r="B278" s="707"/>
      <c r="C278" s="707"/>
      <c r="D278" s="325"/>
      <c r="E278" s="778"/>
      <c r="F278" s="579"/>
      <c r="G278" s="579"/>
    </row>
    <row r="279" spans="1:7" s="322" customFormat="1" ht="32.25" customHeight="1">
      <c r="A279" s="688"/>
      <c r="B279" s="701"/>
      <c r="C279" s="701"/>
      <c r="D279" s="325"/>
      <c r="E279" s="778"/>
      <c r="F279" s="579"/>
      <c r="G279" s="579"/>
    </row>
    <row r="280" spans="1:7" s="322" customFormat="1" ht="32.25" customHeight="1">
      <c r="A280" s="688"/>
      <c r="B280" s="701"/>
      <c r="C280" s="701"/>
      <c r="D280" s="325"/>
      <c r="E280" s="778"/>
      <c r="F280" s="579"/>
      <c r="G280" s="579"/>
    </row>
    <row r="281" spans="1:7" s="322" customFormat="1">
      <c r="A281" s="688"/>
      <c r="B281" s="701"/>
      <c r="C281" s="701"/>
      <c r="D281" s="325"/>
      <c r="E281" s="778"/>
      <c r="F281" s="579"/>
      <c r="G281" s="579"/>
    </row>
    <row r="282" spans="1:7" s="322" customFormat="1" ht="85.5" customHeight="1">
      <c r="A282" s="688"/>
      <c r="B282" s="701"/>
      <c r="C282" s="701"/>
      <c r="D282" s="325"/>
      <c r="E282" s="778"/>
      <c r="F282" s="579"/>
      <c r="G282" s="579"/>
    </row>
    <row r="283" spans="1:7" s="322" customFormat="1">
      <c r="A283" s="688"/>
      <c r="B283" s="701"/>
      <c r="C283" s="701"/>
      <c r="D283" s="325"/>
      <c r="E283" s="778"/>
      <c r="F283" s="579"/>
      <c r="G283" s="579"/>
    </row>
    <row r="284" spans="1:7" s="322" customFormat="1">
      <c r="A284" s="688"/>
      <c r="B284" s="701"/>
      <c r="C284" s="701"/>
      <c r="D284" s="325"/>
      <c r="E284" s="778"/>
      <c r="F284" s="579"/>
      <c r="G284" s="579"/>
    </row>
    <row r="285" spans="1:7" s="322" customFormat="1">
      <c r="A285" s="688"/>
      <c r="B285" s="701"/>
      <c r="C285" s="701"/>
      <c r="D285" s="325"/>
      <c r="E285" s="778"/>
      <c r="F285" s="579"/>
      <c r="G285" s="579"/>
    </row>
    <row r="286" spans="1:7" s="322" customFormat="1">
      <c r="A286" s="698"/>
      <c r="B286" s="711"/>
      <c r="C286" s="711"/>
      <c r="D286" s="325"/>
      <c r="E286" s="778"/>
      <c r="F286" s="579"/>
      <c r="G286" s="579"/>
    </row>
    <row r="287" spans="1:7" s="322" customFormat="1">
      <c r="A287" s="698"/>
      <c r="B287" s="711"/>
      <c r="C287" s="711"/>
      <c r="D287" s="325"/>
      <c r="E287" s="778"/>
      <c r="F287" s="579"/>
      <c r="G287" s="579"/>
    </row>
    <row r="288" spans="1:7">
      <c r="A288" s="688"/>
      <c r="B288" s="701"/>
      <c r="C288" s="701"/>
      <c r="D288" s="325"/>
      <c r="E288" s="778"/>
      <c r="F288" s="579"/>
      <c r="G288" s="579"/>
    </row>
    <row r="289" spans="1:7" s="353" customFormat="1" ht="218.25" customHeight="1">
      <c r="A289" s="688"/>
      <c r="B289" s="701"/>
      <c r="C289" s="701"/>
      <c r="D289" s="325"/>
      <c r="E289" s="778"/>
      <c r="F289" s="579"/>
      <c r="G289" s="579"/>
    </row>
    <row r="290" spans="1:7" s="353" customFormat="1" ht="408.4" customHeight="1">
      <c r="A290" s="688"/>
      <c r="B290" s="701"/>
      <c r="C290" s="701"/>
      <c r="D290" s="325"/>
      <c r="E290" s="778"/>
      <c r="F290" s="579"/>
      <c r="G290" s="579"/>
    </row>
    <row r="291" spans="1:7" s="353" customFormat="1" ht="292.14999999999998" customHeight="1">
      <c r="A291" s="688"/>
      <c r="B291" s="701"/>
      <c r="C291" s="701"/>
      <c r="D291" s="325"/>
      <c r="E291" s="778"/>
      <c r="F291" s="579"/>
      <c r="G291" s="579"/>
    </row>
    <row r="292" spans="1:7" s="353" customFormat="1">
      <c r="A292" s="688"/>
      <c r="B292" s="701"/>
      <c r="C292" s="701"/>
      <c r="D292" s="325"/>
      <c r="E292" s="778"/>
      <c r="F292" s="579"/>
      <c r="G292" s="579"/>
    </row>
    <row r="293" spans="1:7" s="353" customFormat="1">
      <c r="A293" s="688"/>
      <c r="B293" s="701"/>
      <c r="C293" s="701"/>
      <c r="D293" s="325"/>
      <c r="E293" s="778"/>
      <c r="F293" s="579"/>
      <c r="G293" s="579"/>
    </row>
    <row r="294" spans="1:7" s="353" customFormat="1">
      <c r="A294" s="688"/>
      <c r="B294" s="701"/>
      <c r="C294" s="701"/>
      <c r="D294" s="325"/>
      <c r="E294" s="778"/>
      <c r="F294" s="579"/>
      <c r="G294" s="579"/>
    </row>
    <row r="295" spans="1:7" s="353" customFormat="1" ht="39.4" customHeight="1">
      <c r="A295" s="688"/>
      <c r="B295" s="701"/>
      <c r="C295" s="701"/>
      <c r="D295" s="325"/>
      <c r="E295" s="778"/>
      <c r="F295" s="579"/>
      <c r="G295" s="579"/>
    </row>
    <row r="296" spans="1:7" s="353" customFormat="1" ht="41.65" customHeight="1">
      <c r="A296" s="688"/>
      <c r="B296" s="701"/>
      <c r="C296" s="701"/>
      <c r="D296" s="325"/>
      <c r="E296" s="778"/>
      <c r="F296" s="579"/>
      <c r="G296" s="579"/>
    </row>
    <row r="297" spans="1:7" s="353" customFormat="1" ht="41.65" customHeight="1">
      <c r="A297" s="688"/>
      <c r="B297" s="701"/>
      <c r="C297" s="701"/>
      <c r="D297" s="325"/>
      <c r="E297" s="778"/>
      <c r="F297" s="579"/>
      <c r="G297" s="579"/>
    </row>
    <row r="298" spans="1:7" s="353" customFormat="1" ht="101.65" customHeight="1">
      <c r="A298" s="688"/>
      <c r="B298" s="701"/>
      <c r="C298" s="701"/>
      <c r="D298" s="325"/>
      <c r="E298" s="778"/>
      <c r="F298" s="579"/>
      <c r="G298" s="579"/>
    </row>
    <row r="299" spans="1:7" s="353" customFormat="1" ht="250.9" customHeight="1">
      <c r="A299" s="688"/>
      <c r="B299" s="701"/>
      <c r="C299" s="701"/>
      <c r="D299" s="325"/>
      <c r="E299" s="778"/>
      <c r="F299" s="579"/>
      <c r="G299" s="579"/>
    </row>
    <row r="300" spans="1:7" s="353" customFormat="1">
      <c r="A300" s="688"/>
      <c r="B300" s="701"/>
      <c r="C300" s="701"/>
      <c r="D300" s="325"/>
      <c r="E300" s="778"/>
      <c r="F300" s="579"/>
      <c r="G300" s="579"/>
    </row>
    <row r="301" spans="1:7" s="353" customFormat="1" ht="133.9" customHeight="1">
      <c r="A301" s="688"/>
      <c r="B301" s="336"/>
      <c r="C301" s="336"/>
      <c r="D301" s="325"/>
      <c r="E301" s="778"/>
      <c r="F301" s="579"/>
      <c r="G301" s="579"/>
    </row>
    <row r="302" spans="1:7" s="353" customFormat="1" ht="133.9" customHeight="1">
      <c r="A302" s="688"/>
      <c r="B302" s="336"/>
      <c r="C302" s="336"/>
      <c r="D302" s="325"/>
      <c r="E302" s="778"/>
      <c r="F302" s="579"/>
      <c r="G302" s="579"/>
    </row>
    <row r="303" spans="1:7" s="353" customFormat="1" ht="234.75" customHeight="1">
      <c r="A303" s="688"/>
      <c r="B303" s="336"/>
      <c r="C303" s="336"/>
      <c r="D303" s="325"/>
      <c r="E303" s="778"/>
      <c r="F303" s="579"/>
      <c r="G303" s="579"/>
    </row>
    <row r="304" spans="1:7" s="353" customFormat="1" ht="35.25" customHeight="1">
      <c r="A304" s="688"/>
      <c r="B304" s="336"/>
      <c r="C304" s="336"/>
      <c r="D304" s="325"/>
      <c r="E304" s="778"/>
      <c r="F304" s="579"/>
      <c r="G304" s="579"/>
    </row>
    <row r="305" spans="1:7" s="353" customFormat="1" ht="33.75" customHeight="1">
      <c r="A305" s="688"/>
      <c r="B305" s="701"/>
      <c r="C305" s="701"/>
      <c r="D305" s="325"/>
      <c r="E305" s="778"/>
      <c r="F305" s="579"/>
      <c r="G305" s="579"/>
    </row>
    <row r="306" spans="1:7" s="353" customFormat="1">
      <c r="A306" s="688"/>
      <c r="B306" s="701"/>
      <c r="C306" s="701"/>
      <c r="D306" s="325"/>
      <c r="E306" s="778"/>
      <c r="F306" s="579"/>
      <c r="G306" s="579"/>
    </row>
    <row r="307" spans="1:7" s="353" customFormat="1">
      <c r="A307" s="688"/>
      <c r="B307" s="701"/>
      <c r="C307" s="701"/>
      <c r="D307" s="325"/>
      <c r="E307" s="778"/>
      <c r="F307" s="579"/>
      <c r="G307" s="579"/>
    </row>
    <row r="308" spans="1:7" s="353" customFormat="1">
      <c r="A308" s="688"/>
      <c r="B308" s="701"/>
      <c r="C308" s="701"/>
      <c r="D308" s="325"/>
      <c r="E308" s="778"/>
      <c r="F308" s="579"/>
      <c r="G308" s="579"/>
    </row>
    <row r="309" spans="1:7" s="353" customFormat="1">
      <c r="A309" s="688"/>
      <c r="B309" s="701"/>
      <c r="C309" s="701"/>
      <c r="D309" s="325"/>
      <c r="E309" s="778"/>
      <c r="F309" s="579"/>
      <c r="G309" s="579"/>
    </row>
    <row r="310" spans="1:7" s="353" customFormat="1">
      <c r="A310" s="688"/>
      <c r="B310" s="701"/>
      <c r="C310" s="701"/>
      <c r="D310" s="325"/>
      <c r="E310" s="778"/>
      <c r="F310" s="579"/>
      <c r="G310" s="579"/>
    </row>
    <row r="311" spans="1:7" s="353" customFormat="1">
      <c r="A311" s="688"/>
      <c r="B311" s="701"/>
      <c r="C311" s="701"/>
      <c r="D311" s="325"/>
      <c r="E311" s="778"/>
      <c r="F311" s="579"/>
      <c r="G311" s="579"/>
    </row>
    <row r="312" spans="1:7" s="353" customFormat="1" ht="397.9" customHeight="1">
      <c r="A312" s="688"/>
      <c r="B312" s="701"/>
      <c r="C312" s="701"/>
      <c r="D312" s="325"/>
      <c r="E312" s="778"/>
      <c r="F312" s="579"/>
      <c r="G312" s="579"/>
    </row>
    <row r="313" spans="1:7" s="353" customFormat="1" ht="408" customHeight="1">
      <c r="A313" s="688"/>
      <c r="B313" s="701"/>
      <c r="C313" s="701"/>
      <c r="D313" s="325"/>
      <c r="E313" s="778"/>
      <c r="F313" s="579"/>
      <c r="G313" s="579"/>
    </row>
    <row r="314" spans="1:7" s="353" customFormat="1">
      <c r="A314" s="688"/>
      <c r="B314" s="336"/>
      <c r="C314" s="336"/>
      <c r="D314" s="325"/>
      <c r="E314" s="778"/>
      <c r="F314" s="579"/>
      <c r="G314" s="579"/>
    </row>
    <row r="315" spans="1:7" s="353" customFormat="1">
      <c r="A315" s="688"/>
      <c r="B315" s="701"/>
      <c r="C315" s="701"/>
      <c r="D315" s="325"/>
      <c r="E315" s="778"/>
      <c r="F315" s="579"/>
      <c r="G315" s="579"/>
    </row>
    <row r="316" spans="1:7">
      <c r="A316" s="698"/>
      <c r="B316" s="711"/>
      <c r="C316" s="711"/>
      <c r="D316" s="325"/>
      <c r="E316" s="778"/>
      <c r="F316" s="579"/>
      <c r="G316" s="579"/>
    </row>
    <row r="317" spans="1:7">
      <c r="A317" s="698"/>
      <c r="B317" s="711"/>
      <c r="C317" s="711"/>
      <c r="D317" s="325"/>
      <c r="E317" s="778"/>
      <c r="F317" s="579"/>
      <c r="G317" s="579"/>
    </row>
    <row r="318" spans="1:7" s="322" customFormat="1" ht="14.25" customHeight="1">
      <c r="A318" s="688"/>
      <c r="B318" s="689"/>
      <c r="C318" s="689"/>
      <c r="D318" s="325"/>
      <c r="E318" s="778"/>
      <c r="F318" s="579"/>
      <c r="G318" s="579"/>
    </row>
    <row r="319" spans="1:7" ht="38.25" customHeight="1">
      <c r="A319" s="688"/>
      <c r="B319" s="302"/>
      <c r="C319" s="302"/>
      <c r="D319" s="325"/>
      <c r="E319" s="592"/>
      <c r="F319" s="579"/>
      <c r="G319" s="579"/>
    </row>
    <row r="320" spans="1:7">
      <c r="A320" s="688"/>
      <c r="B320" s="302"/>
      <c r="C320" s="302"/>
      <c r="D320" s="325"/>
      <c r="E320" s="778"/>
      <c r="F320" s="579"/>
      <c r="G320" s="579"/>
    </row>
    <row r="321" spans="1:7">
      <c r="A321" s="688"/>
      <c r="B321" s="302"/>
      <c r="C321" s="302"/>
      <c r="D321" s="325"/>
      <c r="E321" s="778"/>
      <c r="F321" s="579"/>
      <c r="G321" s="579"/>
    </row>
    <row r="322" spans="1:7">
      <c r="A322" s="688"/>
      <c r="B322" s="302"/>
      <c r="C322" s="302"/>
      <c r="D322" s="325"/>
      <c r="E322" s="778"/>
      <c r="F322" s="579"/>
      <c r="G322" s="579"/>
    </row>
    <row r="323" spans="1:7">
      <c r="A323" s="688"/>
      <c r="B323" s="302"/>
      <c r="C323" s="302"/>
      <c r="D323" s="325"/>
      <c r="E323" s="778"/>
      <c r="F323" s="579"/>
      <c r="G323" s="579"/>
    </row>
    <row r="324" spans="1:7">
      <c r="A324" s="688"/>
      <c r="B324" s="302"/>
      <c r="C324" s="302"/>
      <c r="D324" s="325"/>
      <c r="E324" s="778"/>
      <c r="F324" s="579"/>
      <c r="G324" s="579"/>
    </row>
    <row r="325" spans="1:7">
      <c r="A325" s="688"/>
      <c r="B325" s="302"/>
      <c r="C325" s="302"/>
      <c r="D325" s="325"/>
      <c r="E325" s="778"/>
      <c r="F325" s="579"/>
      <c r="G325" s="579"/>
    </row>
    <row r="326" spans="1:7">
      <c r="A326" s="688"/>
      <c r="B326" s="302"/>
      <c r="C326" s="302"/>
      <c r="D326" s="325"/>
      <c r="E326" s="778"/>
      <c r="F326" s="579"/>
      <c r="G326" s="579"/>
    </row>
    <row r="327" spans="1:7">
      <c r="A327" s="688"/>
      <c r="B327" s="302"/>
      <c r="C327" s="302"/>
      <c r="D327" s="325"/>
      <c r="E327" s="778"/>
      <c r="F327" s="579"/>
      <c r="G327" s="579"/>
    </row>
    <row r="328" spans="1:7">
      <c r="A328" s="688"/>
      <c r="B328" s="302"/>
      <c r="C328" s="302"/>
      <c r="D328" s="325"/>
      <c r="E328" s="778"/>
      <c r="F328" s="579"/>
      <c r="G328" s="579"/>
    </row>
    <row r="329" spans="1:7">
      <c r="A329" s="688"/>
      <c r="B329" s="302"/>
      <c r="C329" s="302"/>
      <c r="D329" s="325"/>
      <c r="E329" s="778"/>
      <c r="F329" s="579"/>
      <c r="G329" s="579"/>
    </row>
    <row r="330" spans="1:7">
      <c r="A330" s="688"/>
      <c r="B330" s="302"/>
      <c r="C330" s="302"/>
      <c r="D330" s="325"/>
      <c r="E330" s="778"/>
      <c r="F330" s="579"/>
      <c r="G330" s="579"/>
    </row>
    <row r="331" spans="1:7">
      <c r="A331" s="688"/>
      <c r="B331" s="302"/>
      <c r="C331" s="302"/>
      <c r="D331" s="325"/>
      <c r="E331" s="778"/>
      <c r="F331" s="579"/>
      <c r="G331" s="579"/>
    </row>
    <row r="332" spans="1:7">
      <c r="A332" s="688"/>
      <c r="B332" s="302"/>
      <c r="C332" s="302"/>
      <c r="D332" s="325"/>
      <c r="E332" s="778"/>
      <c r="F332" s="579"/>
      <c r="G332" s="579"/>
    </row>
    <row r="333" spans="1:7">
      <c r="A333" s="688"/>
      <c r="B333" s="302"/>
      <c r="C333" s="302"/>
      <c r="D333" s="325"/>
      <c r="E333" s="778"/>
      <c r="F333" s="579"/>
      <c r="G333" s="579"/>
    </row>
    <row r="334" spans="1:7">
      <c r="A334" s="688"/>
      <c r="B334" s="302"/>
      <c r="C334" s="302"/>
      <c r="D334" s="325"/>
      <c r="E334" s="778"/>
      <c r="F334" s="579"/>
      <c r="G334" s="579"/>
    </row>
    <row r="335" spans="1:7">
      <c r="A335" s="688"/>
      <c r="B335" s="302"/>
      <c r="C335" s="302"/>
      <c r="D335" s="325"/>
      <c r="E335" s="778"/>
      <c r="F335" s="579"/>
      <c r="G335" s="579"/>
    </row>
    <row r="336" spans="1:7">
      <c r="A336" s="688"/>
      <c r="B336" s="302"/>
      <c r="C336" s="302"/>
      <c r="D336" s="325"/>
      <c r="E336" s="778"/>
      <c r="F336" s="579"/>
      <c r="G336" s="579"/>
    </row>
    <row r="337" spans="1:7">
      <c r="A337" s="688"/>
      <c r="B337" s="302"/>
      <c r="C337" s="302"/>
      <c r="D337" s="325"/>
      <c r="E337" s="778"/>
      <c r="F337" s="579"/>
      <c r="G337" s="579"/>
    </row>
    <row r="338" spans="1:7">
      <c r="A338" s="688"/>
      <c r="B338" s="302"/>
      <c r="C338" s="302"/>
      <c r="D338" s="325"/>
      <c r="E338" s="778"/>
      <c r="F338" s="579"/>
      <c r="G338" s="579"/>
    </row>
    <row r="339" spans="1:7" ht="34.5" customHeight="1">
      <c r="A339" s="688"/>
      <c r="B339" s="302"/>
      <c r="C339" s="302"/>
      <c r="D339" s="325"/>
      <c r="E339" s="778"/>
      <c r="F339" s="579"/>
      <c r="G339" s="579"/>
    </row>
    <row r="340" spans="1:7" ht="33.75" customHeight="1">
      <c r="A340" s="688"/>
      <c r="B340" s="302"/>
      <c r="C340" s="302"/>
      <c r="D340" s="325"/>
      <c r="E340" s="778"/>
      <c r="F340" s="579"/>
      <c r="G340" s="579"/>
    </row>
    <row r="341" spans="1:7" ht="24" customHeight="1">
      <c r="A341" s="688"/>
      <c r="B341" s="302"/>
      <c r="C341" s="302"/>
      <c r="D341" s="325"/>
      <c r="E341" s="778"/>
      <c r="F341" s="579"/>
      <c r="G341" s="579"/>
    </row>
    <row r="342" spans="1:7">
      <c r="A342" s="688"/>
      <c r="B342" s="302"/>
      <c r="C342" s="302"/>
      <c r="D342" s="325"/>
      <c r="E342" s="778"/>
      <c r="F342" s="579"/>
      <c r="G342" s="579"/>
    </row>
    <row r="343" spans="1:7">
      <c r="A343" s="688"/>
      <c r="B343" s="302"/>
      <c r="C343" s="302"/>
      <c r="D343" s="325"/>
      <c r="E343" s="778"/>
      <c r="F343" s="579"/>
      <c r="G343" s="579"/>
    </row>
    <row r="344" spans="1:7">
      <c r="A344" s="688"/>
      <c r="B344" s="302"/>
      <c r="C344" s="302"/>
      <c r="D344" s="325"/>
      <c r="E344" s="778"/>
      <c r="F344" s="579"/>
      <c r="G344" s="579"/>
    </row>
    <row r="345" spans="1:7">
      <c r="A345" s="688"/>
      <c r="B345" s="302"/>
      <c r="C345" s="302"/>
      <c r="D345" s="325"/>
      <c r="E345" s="778"/>
      <c r="F345" s="579"/>
      <c r="G345" s="579"/>
    </row>
    <row r="346" spans="1:7">
      <c r="A346" s="688"/>
      <c r="B346" s="302"/>
      <c r="C346" s="302"/>
      <c r="D346" s="325"/>
      <c r="E346" s="778"/>
      <c r="F346" s="579"/>
      <c r="G346" s="579"/>
    </row>
    <row r="347" spans="1:7">
      <c r="A347" s="688"/>
      <c r="B347" s="302"/>
      <c r="C347" s="302"/>
      <c r="D347" s="325"/>
      <c r="E347" s="778"/>
      <c r="F347" s="579"/>
      <c r="G347" s="579"/>
    </row>
    <row r="349" spans="1:7">
      <c r="A349" s="688"/>
      <c r="B349" s="689"/>
      <c r="C349" s="689"/>
      <c r="D349" s="325"/>
      <c r="E349" s="778"/>
      <c r="F349" s="579"/>
      <c r="G349" s="579"/>
    </row>
    <row r="350" spans="1:7" s="700" customFormat="1">
      <c r="A350" s="708"/>
      <c r="B350" s="697"/>
      <c r="C350" s="697"/>
      <c r="D350" s="1064"/>
      <c r="E350" s="1065"/>
      <c r="F350" s="1066"/>
      <c r="G350" s="1066"/>
    </row>
    <row r="351" spans="1:7" s="700" customFormat="1">
      <c r="A351" s="708"/>
      <c r="B351" s="697"/>
      <c r="C351" s="697"/>
      <c r="D351" s="1064"/>
      <c r="E351" s="1065"/>
      <c r="F351" s="1066"/>
      <c r="G351" s="1066"/>
    </row>
    <row r="352" spans="1:7" s="700" customFormat="1">
      <c r="A352" s="708"/>
      <c r="B352" s="697"/>
      <c r="C352" s="697"/>
      <c r="D352" s="1064"/>
      <c r="E352" s="1065"/>
      <c r="F352" s="1066"/>
      <c r="G352" s="1066"/>
    </row>
    <row r="353" spans="1:7" s="322" customFormat="1" ht="75.75" customHeight="1">
      <c r="A353" s="688"/>
      <c r="B353" s="707"/>
      <c r="C353" s="707"/>
      <c r="D353" s="325"/>
      <c r="E353" s="778"/>
      <c r="F353" s="579"/>
      <c r="G353" s="579"/>
    </row>
    <row r="354" spans="1:7" s="322" customFormat="1" ht="84" customHeight="1">
      <c r="A354" s="688"/>
      <c r="B354" s="707"/>
      <c r="C354" s="707"/>
      <c r="D354" s="325"/>
      <c r="E354" s="778"/>
      <c r="F354" s="579"/>
      <c r="G354" s="579"/>
    </row>
    <row r="355" spans="1:7" s="322" customFormat="1" ht="66.75" customHeight="1">
      <c r="A355" s="688"/>
      <c r="B355" s="707"/>
      <c r="C355" s="707"/>
      <c r="D355" s="325"/>
      <c r="E355" s="778"/>
      <c r="F355" s="579"/>
      <c r="G355" s="579"/>
    </row>
    <row r="356" spans="1:7" s="322" customFormat="1" ht="92.25" customHeight="1">
      <c r="A356" s="688"/>
      <c r="B356" s="707"/>
      <c r="C356" s="707"/>
      <c r="D356" s="325"/>
      <c r="E356" s="778"/>
      <c r="F356" s="579"/>
      <c r="G356" s="579"/>
    </row>
    <row r="357" spans="1:7" s="322" customFormat="1" ht="23.25" customHeight="1">
      <c r="A357" s="688"/>
      <c r="B357" s="707"/>
      <c r="C357" s="707"/>
      <c r="D357" s="325"/>
      <c r="E357" s="778"/>
      <c r="F357" s="579"/>
      <c r="G357" s="579"/>
    </row>
    <row r="358" spans="1:7" s="322" customFormat="1" ht="20.25" customHeight="1">
      <c r="A358" s="688"/>
      <c r="B358" s="707"/>
      <c r="C358" s="707"/>
      <c r="D358" s="325"/>
      <c r="E358" s="778"/>
      <c r="F358" s="579"/>
      <c r="G358" s="579"/>
    </row>
    <row r="359" spans="1:7" s="322" customFormat="1" ht="18" customHeight="1">
      <c r="A359" s="688"/>
      <c r="B359" s="707"/>
      <c r="C359" s="707"/>
      <c r="D359" s="325"/>
      <c r="E359" s="778"/>
      <c r="F359" s="579"/>
      <c r="G359" s="579"/>
    </row>
    <row r="360" spans="1:7" s="322" customFormat="1" ht="18.75" customHeight="1">
      <c r="A360" s="688"/>
      <c r="B360" s="707"/>
      <c r="C360" s="707"/>
      <c r="D360" s="325"/>
      <c r="E360" s="778"/>
      <c r="F360" s="579"/>
      <c r="G360" s="579"/>
    </row>
    <row r="361" spans="1:7" s="322" customFormat="1" ht="20.25" customHeight="1">
      <c r="A361" s="688"/>
      <c r="B361" s="707"/>
      <c r="C361" s="707"/>
      <c r="D361" s="325"/>
      <c r="E361" s="778"/>
      <c r="F361" s="579"/>
      <c r="G361" s="579"/>
    </row>
    <row r="362" spans="1:7" s="322" customFormat="1" ht="71.25" customHeight="1">
      <c r="A362" s="688"/>
      <c r="B362" s="707"/>
      <c r="C362" s="707"/>
      <c r="D362" s="325"/>
      <c r="E362" s="778"/>
      <c r="F362" s="579"/>
      <c r="G362" s="579"/>
    </row>
    <row r="363" spans="1:7" s="322" customFormat="1" ht="45" customHeight="1">
      <c r="A363" s="688"/>
      <c r="B363" s="707"/>
      <c r="C363" s="707"/>
      <c r="D363" s="325"/>
      <c r="E363" s="778"/>
      <c r="F363" s="579"/>
      <c r="G363" s="579"/>
    </row>
    <row r="364" spans="1:7" s="322" customFormat="1" ht="32.25" customHeight="1">
      <c r="A364" s="688"/>
      <c r="B364" s="701"/>
      <c r="C364" s="701"/>
      <c r="D364" s="325"/>
      <c r="E364" s="778"/>
      <c r="F364" s="579"/>
      <c r="G364" s="579"/>
    </row>
    <row r="365" spans="1:7" s="322" customFormat="1">
      <c r="A365" s="688"/>
      <c r="B365" s="701"/>
      <c r="C365" s="701"/>
      <c r="D365" s="325"/>
      <c r="E365" s="778"/>
      <c r="F365" s="579"/>
      <c r="G365" s="579"/>
    </row>
    <row r="367" spans="1:7">
      <c r="A367" s="688"/>
      <c r="B367" s="689"/>
      <c r="C367" s="689"/>
      <c r="D367" s="325"/>
      <c r="E367" s="778"/>
      <c r="F367" s="579"/>
      <c r="G367" s="579"/>
    </row>
  </sheetData>
  <sheetProtection formatRows="0"/>
  <mergeCells count="3">
    <mergeCell ref="B15:C15"/>
    <mergeCell ref="B18:C18"/>
    <mergeCell ref="B19:C19"/>
  </mergeCells>
  <pageMargins left="0.7" right="0.7" top="0.75" bottom="0.75" header="0.3" footer="0.3"/>
  <pageSetup paperSize="9" scale="60" orientation="portrait"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rowBreaks count="1" manualBreakCount="1">
    <brk id="56" max="6" man="1"/>
  </rowBreaks>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329"/>
  <sheetViews>
    <sheetView view="pageBreakPreview" zoomScaleNormal="100" zoomScaleSheetLayoutView="100" workbookViewId="0">
      <selection activeCell="G47" sqref="G47"/>
    </sheetView>
  </sheetViews>
  <sheetFormatPr defaultColWidth="9.140625" defaultRowHeight="12.75"/>
  <cols>
    <col min="1" max="1" width="12.7109375" style="2847" customWidth="1"/>
    <col min="2" max="2" width="70.7109375" style="2848" customWidth="1"/>
    <col min="3" max="3" width="13.7109375" style="2848" customWidth="1"/>
    <col min="4" max="4" width="7" style="2849" customWidth="1"/>
    <col min="5" max="5" width="10.140625" style="2850" customWidth="1"/>
    <col min="6" max="6" width="12.28515625" style="2581" customWidth="1"/>
    <col min="7" max="7" width="16.140625" style="2871" customWidth="1"/>
    <col min="8" max="8" width="12.28515625" style="2894" customWidth="1"/>
    <col min="9" max="16384" width="9.140625" style="2894"/>
  </cols>
  <sheetData>
    <row r="1" spans="1:7">
      <c r="A1" s="2740" t="s">
        <v>8</v>
      </c>
      <c r="B1" s="2741" t="s">
        <v>9</v>
      </c>
      <c r="C1" s="2741"/>
      <c r="D1" s="2742"/>
      <c r="E1" s="2743"/>
      <c r="F1" s="2887"/>
      <c r="G1" s="2851"/>
    </row>
    <row r="2" spans="1:7">
      <c r="A2" s="2744" t="s">
        <v>130</v>
      </c>
      <c r="B2" s="2745" t="str">
        <f>'NASLOVNA STRAN'!$C$30</f>
        <v>Gradnja stanovanjske soseske Dečkovo naselje - DN 10</v>
      </c>
      <c r="C2" s="2741"/>
      <c r="D2" s="2742"/>
      <c r="E2" s="2743"/>
      <c r="F2" s="2887"/>
      <c r="G2" s="2851"/>
    </row>
    <row r="3" spans="1:7">
      <c r="A3" s="2740" t="s">
        <v>131</v>
      </c>
      <c r="B3" s="2746">
        <f>'NASLOVNA STRAN'!$C$13</f>
        <v>0</v>
      </c>
      <c r="C3" s="2741"/>
      <c r="D3" s="2742"/>
      <c r="E3" s="2743"/>
      <c r="F3" s="2887"/>
      <c r="G3" s="2851"/>
    </row>
    <row r="4" spans="1:7">
      <c r="A4" s="2740"/>
      <c r="B4" s="2741"/>
      <c r="C4" s="2741"/>
      <c r="D4" s="2742"/>
      <c r="E4" s="2743"/>
      <c r="F4" s="2887"/>
      <c r="G4" s="2851"/>
    </row>
    <row r="5" spans="1:7">
      <c r="A5" s="2747" t="s">
        <v>122</v>
      </c>
      <c r="B5" s="2748" t="s">
        <v>3446</v>
      </c>
      <c r="C5" s="2748"/>
      <c r="D5" s="2749"/>
      <c r="E5" s="2750"/>
      <c r="F5" s="2429"/>
      <c r="G5" s="2852"/>
    </row>
    <row r="6" spans="1:7">
      <c r="A6" s="2740"/>
      <c r="B6" s="2741"/>
      <c r="C6" s="2741"/>
      <c r="D6" s="2742"/>
      <c r="E6" s="2740"/>
      <c r="F6" s="2888"/>
      <c r="G6" s="2853"/>
    </row>
    <row r="7" spans="1:7">
      <c r="A7" s="2747" t="s">
        <v>124</v>
      </c>
      <c r="B7" s="2748" t="s">
        <v>3563</v>
      </c>
      <c r="C7" s="2748"/>
      <c r="D7" s="2749"/>
      <c r="E7" s="2750"/>
      <c r="F7" s="2429"/>
      <c r="G7" s="2852"/>
    </row>
    <row r="8" spans="1:7">
      <c r="A8" s="2740"/>
      <c r="B8" s="2741"/>
      <c r="C8" s="2741"/>
      <c r="D8" s="2742"/>
      <c r="E8" s="2743"/>
      <c r="F8" s="2887"/>
      <c r="G8" s="2851"/>
    </row>
    <row r="9" spans="1:7">
      <c r="A9" s="2740"/>
      <c r="B9" s="2741"/>
      <c r="C9" s="2741"/>
      <c r="D9" s="2742"/>
      <c r="E9" s="2743"/>
      <c r="F9" s="2887"/>
      <c r="G9" s="2851"/>
    </row>
    <row r="10" spans="1:7" ht="29.65" customHeight="1">
      <c r="A10" s="2751" t="s">
        <v>132</v>
      </c>
      <c r="B10" s="2752" t="s">
        <v>133</v>
      </c>
      <c r="C10" s="2753" t="s">
        <v>134</v>
      </c>
      <c r="D10" s="2754" t="s">
        <v>140</v>
      </c>
      <c r="E10" s="2755" t="s">
        <v>136</v>
      </c>
      <c r="F10" s="2457" t="s">
        <v>237</v>
      </c>
      <c r="G10" s="2854" t="s">
        <v>238</v>
      </c>
    </row>
    <row r="11" spans="1:7">
      <c r="A11" s="2741"/>
      <c r="B11" s="2741"/>
      <c r="C11" s="2741"/>
      <c r="D11" s="2742"/>
      <c r="E11" s="2756"/>
      <c r="F11" s="2889"/>
      <c r="G11" s="2855"/>
    </row>
    <row r="12" spans="1:7">
      <c r="A12" s="2757" t="s">
        <v>4465</v>
      </c>
      <c r="B12" s="2758" t="s">
        <v>4463</v>
      </c>
      <c r="C12" s="2758"/>
      <c r="D12" s="2759"/>
      <c r="E12" s="2760"/>
      <c r="F12" s="2890"/>
      <c r="G12" s="2856"/>
    </row>
    <row r="13" spans="1:7" s="2895" customFormat="1">
      <c r="A13" s="2761"/>
      <c r="B13" s="2762"/>
      <c r="C13" s="2762"/>
      <c r="D13" s="2763"/>
      <c r="E13" s="2764"/>
      <c r="F13" s="2891"/>
      <c r="G13" s="2857"/>
    </row>
    <row r="14" spans="1:7" ht="13.5" thickBot="1">
      <c r="A14" s="2765"/>
      <c r="B14" s="2766" t="s">
        <v>3564</v>
      </c>
      <c r="C14" s="2767"/>
      <c r="D14" s="2768"/>
      <c r="E14" s="2769"/>
      <c r="F14" s="2896"/>
      <c r="G14" s="2858"/>
    </row>
    <row r="15" spans="1:7" s="2885" customFormat="1" ht="26.65" customHeight="1">
      <c r="A15" s="2770"/>
      <c r="B15" s="3132" t="s">
        <v>3461</v>
      </c>
      <c r="C15" s="3133"/>
      <c r="D15" s="2771"/>
      <c r="E15" s="2772"/>
      <c r="F15" s="2892"/>
      <c r="G15" s="2859"/>
    </row>
    <row r="16" spans="1:7" s="2885" customFormat="1">
      <c r="A16" s="2770"/>
      <c r="B16" s="2773"/>
      <c r="C16" s="2774"/>
      <c r="D16" s="2771"/>
      <c r="E16" s="2772"/>
      <c r="F16" s="2892"/>
      <c r="G16" s="2859"/>
    </row>
    <row r="17" spans="1:7" s="2885" customFormat="1">
      <c r="A17" s="2770"/>
      <c r="B17" s="2775" t="s">
        <v>2299</v>
      </c>
      <c r="C17" s="2776"/>
      <c r="D17" s="2771"/>
      <c r="E17" s="2772"/>
      <c r="F17" s="2892"/>
      <c r="G17" s="2859"/>
    </row>
    <row r="18" spans="1:7" s="2885" customFormat="1" ht="27" customHeight="1">
      <c r="A18" s="2770"/>
      <c r="B18" s="3134" t="s">
        <v>3565</v>
      </c>
      <c r="C18" s="3135"/>
      <c r="D18" s="2771"/>
      <c r="E18" s="2772"/>
      <c r="F18" s="2892"/>
      <c r="G18" s="2859"/>
    </row>
    <row r="19" spans="1:7" s="2885" customFormat="1">
      <c r="A19" s="2770"/>
      <c r="B19" s="2774"/>
      <c r="C19" s="2774"/>
      <c r="D19" s="2771"/>
      <c r="E19" s="2772"/>
      <c r="F19" s="2892"/>
      <c r="G19" s="2859"/>
    </row>
    <row r="20" spans="1:7" s="2886" customFormat="1" ht="127.15" customHeight="1">
      <c r="A20" s="2781" t="s">
        <v>4516</v>
      </c>
      <c r="B20" s="2786" t="s">
        <v>3567</v>
      </c>
      <c r="C20" s="2872"/>
      <c r="D20" s="2873"/>
      <c r="E20" s="2873"/>
      <c r="F20" s="2528"/>
      <c r="G20" s="2883"/>
    </row>
    <row r="21" spans="1:7" s="2886" customFormat="1" ht="15" customHeight="1">
      <c r="A21" s="2874" t="s">
        <v>4517</v>
      </c>
      <c r="B21" s="2842" t="s">
        <v>3569</v>
      </c>
      <c r="C21" s="2790"/>
      <c r="D21" s="2795" t="s">
        <v>210</v>
      </c>
      <c r="E21" s="2788">
        <v>8</v>
      </c>
      <c r="F21" s="2529"/>
      <c r="G21" s="2862">
        <f>+E21*F21</f>
        <v>0</v>
      </c>
    </row>
    <row r="22" spans="1:7" s="2886" customFormat="1" ht="15" customHeight="1">
      <c r="A22" s="2874" t="s">
        <v>4518</v>
      </c>
      <c r="B22" s="2842" t="s">
        <v>3571</v>
      </c>
      <c r="C22" s="2790"/>
      <c r="D22" s="2795" t="s">
        <v>210</v>
      </c>
      <c r="E22" s="2788">
        <v>13</v>
      </c>
      <c r="F22" s="2529"/>
      <c r="G22" s="2862">
        <f t="shared" ref="G22:G29" si="0">+E22*F22</f>
        <v>0</v>
      </c>
    </row>
    <row r="23" spans="1:7" s="2886" customFormat="1" ht="15" customHeight="1">
      <c r="A23" s="2874" t="s">
        <v>4519</v>
      </c>
      <c r="B23" s="2842" t="s">
        <v>3573</v>
      </c>
      <c r="C23" s="2791"/>
      <c r="D23" s="2795" t="s">
        <v>210</v>
      </c>
      <c r="E23" s="2788">
        <v>3</v>
      </c>
      <c r="F23" s="2529"/>
      <c r="G23" s="2862">
        <f t="shared" si="0"/>
        <v>0</v>
      </c>
    </row>
    <row r="24" spans="1:7" s="2886" customFormat="1" ht="15" customHeight="1">
      <c r="A24" s="2874" t="s">
        <v>4520</v>
      </c>
      <c r="B24" s="2842" t="s">
        <v>3575</v>
      </c>
      <c r="C24" s="2790"/>
      <c r="D24" s="2795" t="s">
        <v>210</v>
      </c>
      <c r="E24" s="2788">
        <v>3</v>
      </c>
      <c r="F24" s="2529"/>
      <c r="G24" s="2862">
        <f t="shared" si="0"/>
        <v>0</v>
      </c>
    </row>
    <row r="25" spans="1:7" s="2886" customFormat="1" ht="15" customHeight="1">
      <c r="A25" s="2874" t="s">
        <v>4521</v>
      </c>
      <c r="B25" s="2842" t="s">
        <v>3577</v>
      </c>
      <c r="C25" s="2790"/>
      <c r="D25" s="2795" t="s">
        <v>210</v>
      </c>
      <c r="E25" s="2788">
        <v>7</v>
      </c>
      <c r="F25" s="2529"/>
      <c r="G25" s="2862">
        <f t="shared" si="0"/>
        <v>0</v>
      </c>
    </row>
    <row r="26" spans="1:7" s="2886" customFormat="1" ht="15" customHeight="1">
      <c r="A26" s="2875" t="s">
        <v>4522</v>
      </c>
      <c r="B26" s="2876" t="s">
        <v>3579</v>
      </c>
      <c r="C26" s="2877"/>
      <c r="D26" s="2878" t="s">
        <v>210</v>
      </c>
      <c r="E26" s="2879">
        <v>0</v>
      </c>
      <c r="F26" s="2403"/>
      <c r="G26" s="2862"/>
    </row>
    <row r="27" spans="1:7" s="2897" customFormat="1" ht="15" customHeight="1">
      <c r="A27" s="2874" t="s">
        <v>8294</v>
      </c>
      <c r="B27" s="2842" t="s">
        <v>8274</v>
      </c>
      <c r="C27" s="2790"/>
      <c r="D27" s="2795" t="s">
        <v>210</v>
      </c>
      <c r="E27" s="2788">
        <v>10</v>
      </c>
      <c r="F27" s="2529"/>
      <c r="G27" s="2862">
        <f t="shared" si="0"/>
        <v>0</v>
      </c>
    </row>
    <row r="28" spans="1:7" s="2897" customFormat="1" ht="15" customHeight="1">
      <c r="A28" s="2874" t="s">
        <v>8295</v>
      </c>
      <c r="B28" s="2842" t="s">
        <v>8276</v>
      </c>
      <c r="C28" s="2790"/>
      <c r="D28" s="2795" t="s">
        <v>210</v>
      </c>
      <c r="E28" s="2788">
        <v>13</v>
      </c>
      <c r="F28" s="2529"/>
      <c r="G28" s="2862">
        <f t="shared" si="0"/>
        <v>0</v>
      </c>
    </row>
    <row r="29" spans="1:7" s="2897" customFormat="1" ht="15" customHeight="1">
      <c r="A29" s="2874" t="s">
        <v>8296</v>
      </c>
      <c r="B29" s="2842" t="s">
        <v>8278</v>
      </c>
      <c r="C29" s="2790"/>
      <c r="D29" s="2795" t="s">
        <v>210</v>
      </c>
      <c r="E29" s="2788">
        <v>15</v>
      </c>
      <c r="F29" s="2529"/>
      <c r="G29" s="2862">
        <f t="shared" si="0"/>
        <v>0</v>
      </c>
    </row>
    <row r="30" spans="1:7" s="2886" customFormat="1">
      <c r="A30" s="2794"/>
      <c r="B30" s="2773"/>
      <c r="C30" s="2773"/>
      <c r="D30" s="2795"/>
      <c r="E30" s="2798"/>
      <c r="F30" s="2522"/>
      <c r="G30" s="2864"/>
    </row>
    <row r="31" spans="1:7" s="2886" customFormat="1" ht="109.9" customHeight="1">
      <c r="A31" s="2799" t="s">
        <v>4523</v>
      </c>
      <c r="B31" s="2790" t="s">
        <v>3581</v>
      </c>
      <c r="C31" s="2790"/>
      <c r="D31" s="2779" t="s">
        <v>210</v>
      </c>
      <c r="E31" s="2780">
        <v>26</v>
      </c>
      <c r="F31" s="2530"/>
      <c r="G31" s="2865">
        <f>+E31*F31</f>
        <v>0</v>
      </c>
    </row>
    <row r="32" spans="1:7" s="2886" customFormat="1" ht="16.149999999999999" customHeight="1">
      <c r="A32" s="2794"/>
      <c r="B32" s="2797"/>
      <c r="C32" s="2797"/>
      <c r="D32" s="2795"/>
      <c r="E32" s="2798"/>
      <c r="F32" s="2413"/>
      <c r="G32" s="2864"/>
    </row>
    <row r="33" spans="1:7" s="2886" customFormat="1" ht="81.400000000000006" customHeight="1">
      <c r="A33" s="2799" t="s">
        <v>4524</v>
      </c>
      <c r="B33" s="2790" t="s">
        <v>3583</v>
      </c>
      <c r="C33" s="2790"/>
      <c r="D33" s="2779" t="s">
        <v>210</v>
      </c>
      <c r="E33" s="2780">
        <v>72</v>
      </c>
      <c r="F33" s="2530"/>
      <c r="G33" s="2865">
        <f>+E33*F33</f>
        <v>0</v>
      </c>
    </row>
    <row r="34" spans="1:7" s="2886" customFormat="1">
      <c r="A34" s="2794"/>
      <c r="B34" s="2801"/>
      <c r="C34" s="2801"/>
      <c r="D34" s="2795"/>
      <c r="E34" s="2798"/>
      <c r="F34" s="2522"/>
      <c r="G34" s="2864"/>
    </row>
    <row r="35" spans="1:7" s="2886" customFormat="1" ht="103.9" customHeight="1">
      <c r="A35" s="2799" t="s">
        <v>4525</v>
      </c>
      <c r="B35" s="2797" t="s">
        <v>3585</v>
      </c>
      <c r="C35" s="2797"/>
      <c r="D35" s="2779" t="s">
        <v>210</v>
      </c>
      <c r="E35" s="2780">
        <v>72</v>
      </c>
      <c r="F35" s="2530"/>
      <c r="G35" s="2865">
        <f>+E35*F35</f>
        <v>0</v>
      </c>
    </row>
    <row r="36" spans="1:7" s="2886" customFormat="1">
      <c r="A36" s="2794"/>
      <c r="B36" s="2773"/>
      <c r="C36" s="2773"/>
      <c r="D36" s="2795"/>
      <c r="E36" s="2798"/>
      <c r="F36" s="2522"/>
      <c r="G36" s="2864"/>
    </row>
    <row r="37" spans="1:7" s="2886" customFormat="1" ht="58.15" customHeight="1">
      <c r="A37" s="2799" t="s">
        <v>4526</v>
      </c>
      <c r="B37" s="2797" t="s">
        <v>3587</v>
      </c>
      <c r="C37" s="2797"/>
      <c r="D37" s="2779" t="s">
        <v>210</v>
      </c>
      <c r="E37" s="2780">
        <v>26</v>
      </c>
      <c r="F37" s="2530"/>
      <c r="G37" s="2865">
        <f>+E37*F37</f>
        <v>0</v>
      </c>
    </row>
    <row r="38" spans="1:7" s="2886" customFormat="1">
      <c r="A38" s="2794"/>
      <c r="B38" s="2797"/>
      <c r="C38" s="2797"/>
      <c r="D38" s="2795"/>
      <c r="E38" s="2798"/>
      <c r="F38" s="2522"/>
      <c r="G38" s="2864"/>
    </row>
    <row r="39" spans="1:7" s="2886" customFormat="1" ht="23.65" customHeight="1">
      <c r="A39" s="2799" t="s">
        <v>4527</v>
      </c>
      <c r="B39" s="2797" t="s">
        <v>3589</v>
      </c>
      <c r="C39" s="2797"/>
      <c r="D39" s="2779" t="s">
        <v>369</v>
      </c>
      <c r="E39" s="2780">
        <v>4</v>
      </c>
      <c r="F39" s="2530"/>
      <c r="G39" s="2865">
        <f>+E39*F39</f>
        <v>0</v>
      </c>
    </row>
    <row r="40" spans="1:7" s="2886" customFormat="1">
      <c r="A40" s="2794"/>
      <c r="B40" s="2797"/>
      <c r="C40" s="2797"/>
      <c r="D40" s="2795"/>
      <c r="E40" s="2798"/>
      <c r="F40" s="2413"/>
      <c r="G40" s="2864"/>
    </row>
    <row r="41" spans="1:7" s="2886" customFormat="1" ht="25.5">
      <c r="A41" s="2799" t="s">
        <v>4528</v>
      </c>
      <c r="B41" s="2790" t="s">
        <v>3591</v>
      </c>
      <c r="C41" s="2790"/>
      <c r="D41" s="2779" t="s">
        <v>369</v>
      </c>
      <c r="E41" s="2780">
        <v>6</v>
      </c>
      <c r="F41" s="2530"/>
      <c r="G41" s="2865">
        <f>+E41*F41</f>
        <v>0</v>
      </c>
    </row>
    <row r="42" spans="1:7" s="2886" customFormat="1">
      <c r="A42" s="2804"/>
      <c r="B42" s="2805"/>
      <c r="C42" s="2805"/>
      <c r="D42" s="2806"/>
      <c r="E42" s="2807"/>
      <c r="F42" s="2526"/>
      <c r="G42" s="2862"/>
    </row>
    <row r="43" spans="1:7" s="2886" customFormat="1" ht="65.650000000000006" customHeight="1">
      <c r="A43" s="2781" t="s">
        <v>4529</v>
      </c>
      <c r="B43" s="2790" t="s">
        <v>3593</v>
      </c>
      <c r="C43" s="2790"/>
      <c r="D43" s="2795"/>
      <c r="E43" s="2795"/>
      <c r="F43" s="2406"/>
      <c r="G43" s="2866"/>
    </row>
    <row r="44" spans="1:7" s="2886" customFormat="1" ht="15.4" customHeight="1">
      <c r="A44" s="2799" t="s">
        <v>4530</v>
      </c>
      <c r="B44" s="2790" t="s">
        <v>3502</v>
      </c>
      <c r="C44" s="2790"/>
      <c r="D44" s="2795" t="s">
        <v>210</v>
      </c>
      <c r="E44" s="2796">
        <v>52</v>
      </c>
      <c r="F44" s="2529"/>
      <c r="G44" s="2865">
        <f>+E44*F44</f>
        <v>0</v>
      </c>
    </row>
    <row r="45" spans="1:7" s="2886" customFormat="1" ht="15.4" customHeight="1">
      <c r="A45" s="2799" t="s">
        <v>4531</v>
      </c>
      <c r="B45" s="2790" t="s">
        <v>3504</v>
      </c>
      <c r="C45" s="2790"/>
      <c r="D45" s="2795" t="s">
        <v>210</v>
      </c>
      <c r="E45" s="2796">
        <v>20</v>
      </c>
      <c r="F45" s="2529"/>
      <c r="G45" s="2865">
        <f t="shared" ref="G45" si="1">+E45*F45</f>
        <v>0</v>
      </c>
    </row>
    <row r="46" spans="1:7" s="2886" customFormat="1" ht="15.4" customHeight="1">
      <c r="A46" s="2794"/>
      <c r="B46" s="2790"/>
      <c r="C46" s="2790"/>
      <c r="D46" s="2779"/>
      <c r="E46" s="2809"/>
      <c r="F46" s="2527"/>
      <c r="G46" s="2865"/>
    </row>
    <row r="47" spans="1:7" s="2886" customFormat="1" ht="29.65" customHeight="1">
      <c r="A47" s="2781" t="s">
        <v>4532</v>
      </c>
      <c r="B47" s="2790" t="s">
        <v>3597</v>
      </c>
      <c r="C47" s="2790"/>
      <c r="D47" s="2779"/>
      <c r="E47" s="2809"/>
      <c r="F47" s="2527"/>
      <c r="G47" s="2865"/>
    </row>
    <row r="48" spans="1:7" s="2886" customFormat="1" ht="16.899999999999999" customHeight="1">
      <c r="A48" s="2799" t="s">
        <v>4533</v>
      </c>
      <c r="B48" s="2790" t="s">
        <v>3502</v>
      </c>
      <c r="C48" s="2790"/>
      <c r="D48" s="2795"/>
      <c r="E48" s="2795"/>
      <c r="F48" s="2406"/>
      <c r="G48" s="2866"/>
    </row>
    <row r="49" spans="1:7" s="2886" customFormat="1" ht="15.4" customHeight="1">
      <c r="A49" s="2799" t="s">
        <v>4534</v>
      </c>
      <c r="B49" s="2790" t="s">
        <v>3504</v>
      </c>
      <c r="C49" s="2790"/>
      <c r="D49" s="2795" t="s">
        <v>210</v>
      </c>
      <c r="E49" s="2796">
        <v>26</v>
      </c>
      <c r="F49" s="2529"/>
      <c r="G49" s="2865">
        <f>+E49*F49</f>
        <v>0</v>
      </c>
    </row>
    <row r="50" spans="1:7" s="2886" customFormat="1" ht="15.4" customHeight="1">
      <c r="A50" s="2781"/>
      <c r="B50" s="2790"/>
      <c r="C50" s="2790"/>
      <c r="D50" s="2779" t="s">
        <v>210</v>
      </c>
      <c r="E50" s="2809">
        <v>1</v>
      </c>
      <c r="F50" s="2414"/>
      <c r="G50" s="2865">
        <f>+E50*F50</f>
        <v>0</v>
      </c>
    </row>
    <row r="51" spans="1:7" s="2886" customFormat="1" ht="111.4" customHeight="1">
      <c r="A51" s="2781" t="s">
        <v>4535</v>
      </c>
      <c r="B51" s="2791" t="s">
        <v>3600</v>
      </c>
      <c r="C51" s="2791"/>
      <c r="D51" s="2795"/>
      <c r="E51" s="2798"/>
      <c r="F51" s="2522"/>
      <c r="G51" s="2864"/>
    </row>
    <row r="52" spans="1:7" s="2886" customFormat="1" ht="13.5" customHeight="1">
      <c r="A52" s="2799" t="s">
        <v>4536</v>
      </c>
      <c r="B52" s="2790" t="s">
        <v>3602</v>
      </c>
      <c r="C52" s="2791"/>
      <c r="D52" s="2779" t="s">
        <v>3514</v>
      </c>
      <c r="E52" s="2796">
        <v>130</v>
      </c>
      <c r="F52" s="2529"/>
      <c r="G52" s="2862">
        <f>+E52*F52</f>
        <v>0</v>
      </c>
    </row>
    <row r="53" spans="1:7" s="2886" customFormat="1">
      <c r="A53" s="2799" t="s">
        <v>4537</v>
      </c>
      <c r="B53" s="2790" t="s">
        <v>3604</v>
      </c>
      <c r="C53" s="2773"/>
      <c r="D53" s="2779" t="s">
        <v>3514</v>
      </c>
      <c r="E53" s="2796">
        <v>130</v>
      </c>
      <c r="F53" s="2529"/>
      <c r="G53" s="2862">
        <f>+E53*F53</f>
        <v>0</v>
      </c>
    </row>
    <row r="54" spans="1:7" s="2886" customFormat="1">
      <c r="A54" s="2781"/>
      <c r="B54" s="2773"/>
      <c r="C54" s="2773"/>
      <c r="D54" s="2795"/>
      <c r="E54" s="2798"/>
      <c r="F54" s="2522"/>
      <c r="G54" s="2862"/>
    </row>
    <row r="55" spans="1:7" s="2886" customFormat="1" ht="82.9" customHeight="1">
      <c r="A55" s="2781" t="s">
        <v>4538</v>
      </c>
      <c r="B55" s="2880" t="s">
        <v>3512</v>
      </c>
      <c r="C55" s="2797"/>
      <c r="D55" s="2795"/>
      <c r="E55" s="2798"/>
      <c r="F55" s="2522"/>
      <c r="G55" s="2864"/>
    </row>
    <row r="56" spans="1:7" s="2886" customFormat="1" ht="13.5" customHeight="1">
      <c r="A56" s="2799" t="s">
        <v>4539</v>
      </c>
      <c r="B56" s="2791" t="s">
        <v>3502</v>
      </c>
      <c r="C56" s="2791"/>
      <c r="D56" s="2795" t="s">
        <v>3514</v>
      </c>
      <c r="E56" s="2796">
        <v>950</v>
      </c>
      <c r="F56" s="2529"/>
      <c r="G56" s="2862">
        <f>+E56*F56</f>
        <v>0</v>
      </c>
    </row>
    <row r="57" spans="1:7" s="2886" customFormat="1">
      <c r="A57" s="2799" t="s">
        <v>4540</v>
      </c>
      <c r="B57" s="2773" t="s">
        <v>3504</v>
      </c>
      <c r="C57" s="2773"/>
      <c r="D57" s="2795" t="s">
        <v>3514</v>
      </c>
      <c r="E57" s="2796">
        <v>450</v>
      </c>
      <c r="F57" s="2529"/>
      <c r="G57" s="2862">
        <f t="shared" ref="G57:G61" si="2">+E57*F57</f>
        <v>0</v>
      </c>
    </row>
    <row r="58" spans="1:7" s="2886" customFormat="1" ht="13.5" customHeight="1">
      <c r="A58" s="2799" t="s">
        <v>4541</v>
      </c>
      <c r="B58" s="2791" t="s">
        <v>3506</v>
      </c>
      <c r="C58" s="2791"/>
      <c r="D58" s="2795" t="s">
        <v>3514</v>
      </c>
      <c r="E58" s="2796">
        <v>40</v>
      </c>
      <c r="F58" s="2529"/>
      <c r="G58" s="2862">
        <f t="shared" si="2"/>
        <v>0</v>
      </c>
    </row>
    <row r="59" spans="1:7" s="2886" customFormat="1" ht="13.5" customHeight="1">
      <c r="A59" s="2799" t="s">
        <v>4542</v>
      </c>
      <c r="B59" s="2791" t="s">
        <v>3508</v>
      </c>
      <c r="C59" s="2791"/>
      <c r="D59" s="2795" t="s">
        <v>3514</v>
      </c>
      <c r="E59" s="2796">
        <v>65</v>
      </c>
      <c r="F59" s="2529"/>
      <c r="G59" s="2862">
        <f t="shared" si="2"/>
        <v>0</v>
      </c>
    </row>
    <row r="60" spans="1:7" s="2886" customFormat="1">
      <c r="A60" s="2799" t="s">
        <v>4543</v>
      </c>
      <c r="B60" s="2773" t="s">
        <v>3510</v>
      </c>
      <c r="C60" s="2773"/>
      <c r="D60" s="2795" t="s">
        <v>3514</v>
      </c>
      <c r="E60" s="2798">
        <v>1</v>
      </c>
      <c r="F60" s="2415"/>
      <c r="G60" s="2862">
        <f t="shared" si="2"/>
        <v>0</v>
      </c>
    </row>
    <row r="61" spans="1:7" s="2886" customFormat="1">
      <c r="A61" s="2799" t="s">
        <v>4544</v>
      </c>
      <c r="B61" s="2773" t="s">
        <v>3520</v>
      </c>
      <c r="C61" s="2773"/>
      <c r="D61" s="2795" t="s">
        <v>3514</v>
      </c>
      <c r="E61" s="2798">
        <v>1</v>
      </c>
      <c r="F61" s="2415"/>
      <c r="G61" s="2862">
        <f t="shared" si="2"/>
        <v>0</v>
      </c>
    </row>
    <row r="62" spans="1:7" s="2886" customFormat="1">
      <c r="A62" s="2794"/>
      <c r="B62" s="2773"/>
      <c r="C62" s="2773"/>
      <c r="D62" s="2795"/>
      <c r="E62" s="2798"/>
      <c r="F62" s="2522"/>
      <c r="G62" s="2862"/>
    </row>
    <row r="63" spans="1:7" s="2886" customFormat="1" ht="113.25" customHeight="1">
      <c r="A63" s="2781" t="s">
        <v>4545</v>
      </c>
      <c r="B63" s="2881" t="s">
        <v>3611</v>
      </c>
      <c r="C63" s="2881"/>
      <c r="D63" s="2795"/>
      <c r="E63" s="2798"/>
      <c r="F63" s="2522"/>
      <c r="G63" s="2867"/>
    </row>
    <row r="64" spans="1:7" s="2886" customFormat="1" ht="13.5" customHeight="1">
      <c r="A64" s="2799" t="s">
        <v>4546</v>
      </c>
      <c r="B64" s="2791" t="s">
        <v>3502</v>
      </c>
      <c r="C64" s="2791"/>
      <c r="D64" s="2795" t="s">
        <v>3514</v>
      </c>
      <c r="E64" s="2796">
        <v>200</v>
      </c>
      <c r="F64" s="2529"/>
      <c r="G64" s="2862">
        <f>+E64*F64</f>
        <v>0</v>
      </c>
    </row>
    <row r="65" spans="1:7" s="2886" customFormat="1">
      <c r="A65" s="2799" t="s">
        <v>4547</v>
      </c>
      <c r="B65" s="2773" t="s">
        <v>3504</v>
      </c>
      <c r="C65" s="2773"/>
      <c r="D65" s="2795" t="s">
        <v>3514</v>
      </c>
      <c r="E65" s="2796">
        <v>100</v>
      </c>
      <c r="F65" s="2529"/>
      <c r="G65" s="2862">
        <f t="shared" ref="G65:G69" si="3">+E65*F65</f>
        <v>0</v>
      </c>
    </row>
    <row r="66" spans="1:7" s="2886" customFormat="1" ht="13.5" customHeight="1">
      <c r="A66" s="2799" t="s">
        <v>4548</v>
      </c>
      <c r="B66" s="2791" t="s">
        <v>3506</v>
      </c>
      <c r="C66" s="2791"/>
      <c r="D66" s="2795" t="s">
        <v>3514</v>
      </c>
      <c r="E66" s="2796">
        <v>10</v>
      </c>
      <c r="F66" s="2529"/>
      <c r="G66" s="2862">
        <f t="shared" si="3"/>
        <v>0</v>
      </c>
    </row>
    <row r="67" spans="1:7" s="2886" customFormat="1" ht="13.5" customHeight="1">
      <c r="A67" s="2799" t="s">
        <v>4549</v>
      </c>
      <c r="B67" s="2791" t="s">
        <v>3508</v>
      </c>
      <c r="C67" s="2791"/>
      <c r="D67" s="2795" t="s">
        <v>3514</v>
      </c>
      <c r="E67" s="2796">
        <v>15</v>
      </c>
      <c r="F67" s="2529"/>
      <c r="G67" s="2862">
        <f t="shared" si="3"/>
        <v>0</v>
      </c>
    </row>
    <row r="68" spans="1:7" s="2886" customFormat="1">
      <c r="A68" s="2799" t="s">
        <v>4550</v>
      </c>
      <c r="B68" s="2773" t="s">
        <v>3510</v>
      </c>
      <c r="C68" s="2773"/>
      <c r="D68" s="2795" t="s">
        <v>3514</v>
      </c>
      <c r="E68" s="2798">
        <v>1</v>
      </c>
      <c r="F68" s="2415"/>
      <c r="G68" s="2862">
        <f>+E68*F68</f>
        <v>0</v>
      </c>
    </row>
    <row r="69" spans="1:7" s="2886" customFormat="1">
      <c r="A69" s="2799" t="s">
        <v>4551</v>
      </c>
      <c r="B69" s="2773" t="s">
        <v>3520</v>
      </c>
      <c r="C69" s="2773"/>
      <c r="D69" s="2795" t="s">
        <v>3514</v>
      </c>
      <c r="E69" s="2798">
        <v>1</v>
      </c>
      <c r="F69" s="2415"/>
      <c r="G69" s="2862">
        <f t="shared" si="3"/>
        <v>0</v>
      </c>
    </row>
    <row r="70" spans="1:7" s="2886" customFormat="1">
      <c r="A70" s="2794"/>
      <c r="B70" s="2773"/>
      <c r="C70" s="2773"/>
      <c r="D70" s="2795"/>
      <c r="E70" s="2798"/>
      <c r="F70" s="2522"/>
      <c r="G70" s="2862"/>
    </row>
    <row r="71" spans="1:7" s="2886" customFormat="1" ht="48.4" customHeight="1">
      <c r="A71" s="2784" t="s">
        <v>4552</v>
      </c>
      <c r="B71" s="2833" t="s">
        <v>4058</v>
      </c>
      <c r="C71" s="2833"/>
      <c r="D71" s="2832" t="s">
        <v>977</v>
      </c>
      <c r="E71" s="2834"/>
      <c r="F71" s="2563"/>
      <c r="G71" s="2864"/>
    </row>
    <row r="72" spans="1:7" s="2886" customFormat="1" ht="33" customHeight="1">
      <c r="A72" s="2784" t="s">
        <v>4553</v>
      </c>
      <c r="B72" s="2882" t="s">
        <v>4060</v>
      </c>
      <c r="C72" s="2882"/>
      <c r="D72" s="2832" t="s">
        <v>977</v>
      </c>
      <c r="E72" s="2834"/>
      <c r="F72" s="2563"/>
      <c r="G72" s="2884"/>
    </row>
    <row r="73" spans="1:7" s="2898" customFormat="1" ht="60" customHeight="1">
      <c r="A73" s="2784" t="s">
        <v>4554</v>
      </c>
      <c r="B73" s="2835" t="s">
        <v>3556</v>
      </c>
      <c r="C73" s="2835"/>
      <c r="D73" s="2832" t="s">
        <v>977</v>
      </c>
      <c r="E73" s="2834"/>
      <c r="F73" s="2564"/>
      <c r="G73" s="2864"/>
    </row>
    <row r="74" spans="1:7" s="2898" customFormat="1" ht="144" customHeight="1">
      <c r="A74" s="2784" t="s">
        <v>4555</v>
      </c>
      <c r="B74" s="2835" t="s">
        <v>3558</v>
      </c>
      <c r="C74" s="2835"/>
      <c r="D74" s="2832" t="s">
        <v>977</v>
      </c>
      <c r="E74" s="2834"/>
      <c r="F74" s="2564"/>
      <c r="G74" s="2864"/>
    </row>
    <row r="75" spans="1:7" s="2898" customFormat="1" ht="85.9" customHeight="1">
      <c r="A75" s="2784" t="s">
        <v>4556</v>
      </c>
      <c r="B75" s="2835" t="s">
        <v>3560</v>
      </c>
      <c r="C75" s="2835"/>
      <c r="D75" s="2832" t="s">
        <v>977</v>
      </c>
      <c r="E75" s="2834"/>
      <c r="F75" s="2564"/>
      <c r="G75" s="2864"/>
    </row>
    <row r="76" spans="1:7" s="2898" customFormat="1" ht="90" customHeight="1">
      <c r="A76" s="2784" t="s">
        <v>4557</v>
      </c>
      <c r="B76" s="2835" t="s">
        <v>3562</v>
      </c>
      <c r="C76" s="2835"/>
      <c r="D76" s="2832" t="s">
        <v>977</v>
      </c>
      <c r="E76" s="2834"/>
      <c r="F76" s="2564"/>
      <c r="G76" s="2864"/>
    </row>
    <row r="77" spans="1:7" s="2886" customFormat="1">
      <c r="A77" s="2836"/>
      <c r="B77" s="2779"/>
      <c r="C77" s="2779"/>
      <c r="D77" s="2795"/>
      <c r="E77" s="2798"/>
      <c r="F77" s="2413"/>
      <c r="G77" s="2867"/>
    </row>
    <row r="78" spans="1:7" s="2886" customFormat="1" ht="20.65" customHeight="1" thickBot="1">
      <c r="A78" s="2837" t="s">
        <v>4465</v>
      </c>
      <c r="B78" s="2838" t="str">
        <f>+B7</f>
        <v>Ogrevanje in hlajenje (OgHla)</v>
      </c>
      <c r="C78" s="2839" t="s">
        <v>2978</v>
      </c>
      <c r="D78" s="2839"/>
      <c r="E78" s="2840"/>
      <c r="F78" s="2899"/>
      <c r="G78" s="2868">
        <f>+SUM(G15:G77)</f>
        <v>0</v>
      </c>
    </row>
    <row r="79" spans="1:7" s="2886" customFormat="1" ht="13.5" thickTop="1">
      <c r="A79" s="2836"/>
      <c r="B79" s="2779"/>
      <c r="C79" s="2779"/>
      <c r="D79" s="2795"/>
      <c r="E79" s="2798"/>
      <c r="F79" s="2413"/>
      <c r="G79" s="2867"/>
    </row>
    <row r="80" spans="1:7" s="2886" customFormat="1" ht="13.5" customHeight="1">
      <c r="A80" s="2836"/>
      <c r="B80" s="2773"/>
      <c r="C80" s="2773"/>
      <c r="D80" s="2795"/>
      <c r="E80" s="2798"/>
      <c r="F80" s="2413"/>
      <c r="G80" s="2867"/>
    </row>
    <row r="81" spans="1:11" s="2886" customFormat="1" ht="26.25" customHeight="1">
      <c r="A81" s="2836"/>
      <c r="B81" s="2774"/>
      <c r="C81" s="2774"/>
      <c r="D81" s="2795"/>
      <c r="E81" s="2798"/>
      <c r="F81" s="2415"/>
      <c r="G81" s="2867"/>
    </row>
    <row r="82" spans="1:11" s="2885" customFormat="1" ht="26.25" customHeight="1">
      <c r="A82" s="2770"/>
      <c r="B82" s="2774"/>
      <c r="C82" s="2774"/>
      <c r="D82" s="2771"/>
      <c r="E82" s="2772"/>
      <c r="F82" s="2900"/>
      <c r="G82" s="2859"/>
    </row>
    <row r="83" spans="1:11" s="2886" customFormat="1" ht="18" customHeight="1">
      <c r="A83" s="2836"/>
      <c r="B83" s="2773"/>
      <c r="C83" s="2773"/>
      <c r="D83" s="2795"/>
      <c r="E83" s="2798"/>
      <c r="F83" s="2415"/>
      <c r="G83" s="2867"/>
    </row>
    <row r="84" spans="1:11" s="2886" customFormat="1" ht="105" customHeight="1">
      <c r="A84" s="2836"/>
      <c r="B84" s="2791"/>
      <c r="C84" s="2791"/>
      <c r="D84" s="2795"/>
      <c r="E84" s="2798"/>
      <c r="F84" s="2522"/>
      <c r="G84" s="2867"/>
    </row>
    <row r="85" spans="1:11" s="2886" customFormat="1" ht="22.5" customHeight="1">
      <c r="A85" s="2836"/>
      <c r="B85" s="2791"/>
      <c r="C85" s="2791"/>
      <c r="D85" s="2795"/>
      <c r="E85" s="2798"/>
      <c r="F85" s="2522"/>
      <c r="G85" s="2867"/>
    </row>
    <row r="86" spans="1:11" s="2886" customFormat="1" ht="18" customHeight="1">
      <c r="A86" s="2836"/>
      <c r="B86" s="2773"/>
      <c r="C86" s="2773"/>
      <c r="D86" s="2795"/>
      <c r="E86" s="2798"/>
      <c r="F86" s="2415"/>
      <c r="G86" s="2867"/>
    </row>
    <row r="87" spans="1:11" s="2886" customFormat="1" ht="23.25" customHeight="1">
      <c r="A87" s="2836"/>
      <c r="B87" s="2773"/>
      <c r="C87" s="2773"/>
      <c r="D87" s="2795"/>
      <c r="E87" s="2798"/>
      <c r="F87" s="2415"/>
      <c r="G87" s="2867"/>
    </row>
    <row r="88" spans="1:11" s="2886" customFormat="1" ht="23.25" customHeight="1">
      <c r="A88" s="2836"/>
      <c r="B88" s="2773"/>
      <c r="C88" s="2773"/>
      <c r="D88" s="2795"/>
      <c r="E88" s="2798"/>
      <c r="F88" s="2415"/>
      <c r="G88" s="2867"/>
    </row>
    <row r="89" spans="1:11" s="2886" customFormat="1" ht="32.25" customHeight="1">
      <c r="A89" s="2836"/>
      <c r="B89" s="2773"/>
      <c r="C89" s="2773"/>
      <c r="D89" s="2795"/>
      <c r="E89" s="2798"/>
      <c r="F89" s="2415"/>
      <c r="G89" s="2867"/>
    </row>
    <row r="90" spans="1:11" s="2886" customFormat="1" ht="93.75" customHeight="1">
      <c r="A90" s="2836"/>
      <c r="B90" s="2790"/>
      <c r="C90" s="2790"/>
      <c r="D90" s="2795"/>
      <c r="E90" s="2798"/>
      <c r="F90" s="2415"/>
      <c r="G90" s="2867"/>
    </row>
    <row r="91" spans="1:11" s="2886" customFormat="1" ht="67.5" customHeight="1">
      <c r="A91" s="2836"/>
      <c r="B91" s="2790"/>
      <c r="C91" s="2790"/>
      <c r="D91" s="2795"/>
      <c r="E91" s="2798"/>
      <c r="F91" s="2415"/>
      <c r="G91" s="2867"/>
    </row>
    <row r="92" spans="1:11" s="2886" customFormat="1" ht="38.25" customHeight="1">
      <c r="A92" s="2836"/>
      <c r="B92" s="2790"/>
      <c r="C92" s="2790"/>
      <c r="D92" s="2795"/>
      <c r="E92" s="2798"/>
      <c r="F92" s="2522"/>
      <c r="G92" s="2867"/>
    </row>
    <row r="93" spans="1:11" s="2886" customFormat="1" ht="54" customHeight="1">
      <c r="A93" s="2836"/>
      <c r="B93" s="2790"/>
      <c r="C93" s="2790"/>
      <c r="D93" s="2795"/>
      <c r="E93" s="2798"/>
      <c r="F93" s="2522"/>
      <c r="G93" s="2867"/>
    </row>
    <row r="94" spans="1:11" s="2886" customFormat="1" ht="21.75" customHeight="1">
      <c r="A94" s="2836"/>
      <c r="B94" s="2790"/>
      <c r="C94" s="2790"/>
      <c r="D94" s="2795"/>
      <c r="E94" s="2798"/>
      <c r="F94" s="2415"/>
      <c r="G94" s="2867"/>
      <c r="K94" s="2901"/>
    </row>
    <row r="95" spans="1:11" s="2886" customFormat="1" ht="20.25" customHeight="1">
      <c r="A95" s="2836"/>
      <c r="B95" s="2790"/>
      <c r="C95" s="2790"/>
      <c r="D95" s="2795"/>
      <c r="E95" s="2798"/>
      <c r="F95" s="2415"/>
      <c r="G95" s="2867"/>
      <c r="K95" s="2901"/>
    </row>
    <row r="96" spans="1:11" s="2886" customFormat="1" ht="58.5" customHeight="1">
      <c r="A96" s="2836"/>
      <c r="B96" s="2790"/>
      <c r="C96" s="2790"/>
      <c r="D96" s="2795"/>
      <c r="E96" s="2798"/>
      <c r="F96" s="2415"/>
      <c r="G96" s="2867"/>
    </row>
    <row r="97" spans="1:11" s="2886" customFormat="1" ht="58.5" customHeight="1">
      <c r="A97" s="2836"/>
      <c r="B97" s="2790"/>
      <c r="C97" s="2790"/>
      <c r="D97" s="2795"/>
      <c r="E97" s="2798"/>
      <c r="F97" s="2522"/>
      <c r="G97" s="2867"/>
    </row>
    <row r="98" spans="1:11" s="2886" customFormat="1" ht="23.25" customHeight="1">
      <c r="A98" s="2836"/>
      <c r="B98" s="2790"/>
      <c r="C98" s="2790"/>
      <c r="D98" s="2795"/>
      <c r="E98" s="2798"/>
      <c r="F98" s="2522"/>
      <c r="G98" s="2867"/>
      <c r="K98" s="2901"/>
    </row>
    <row r="99" spans="1:11" s="2886" customFormat="1" ht="16.5" customHeight="1">
      <c r="A99" s="2836"/>
      <c r="B99" s="2790"/>
      <c r="C99" s="2790"/>
      <c r="D99" s="2795"/>
      <c r="E99" s="2798"/>
      <c r="F99" s="2415"/>
      <c r="G99" s="2867"/>
      <c r="K99" s="2901"/>
    </row>
    <row r="100" spans="1:11" s="2886" customFormat="1" ht="14.25" customHeight="1">
      <c r="A100" s="2836"/>
      <c r="B100" s="2790"/>
      <c r="C100" s="2790"/>
      <c r="D100" s="2795"/>
      <c r="E100" s="2798"/>
      <c r="F100" s="2415"/>
      <c r="G100" s="2867"/>
    </row>
    <row r="101" spans="1:11" s="2886" customFormat="1" ht="15.75" customHeight="1">
      <c r="A101" s="2836"/>
      <c r="B101" s="2790"/>
      <c r="C101" s="2790"/>
      <c r="D101" s="2795"/>
      <c r="E101" s="2798"/>
      <c r="F101" s="2522"/>
      <c r="G101" s="2867"/>
    </row>
    <row r="102" spans="1:11" s="2886" customFormat="1" ht="55.5" customHeight="1">
      <c r="A102" s="2836"/>
      <c r="B102" s="2790"/>
      <c r="C102" s="2790"/>
      <c r="D102" s="2795"/>
      <c r="E102" s="2798"/>
      <c r="F102" s="2415"/>
      <c r="G102" s="2867"/>
    </row>
    <row r="103" spans="1:11" s="2886" customFormat="1" ht="35.25" customHeight="1">
      <c r="A103" s="2836"/>
      <c r="B103" s="2790"/>
      <c r="C103" s="2790"/>
      <c r="D103" s="2795"/>
      <c r="E103" s="2798"/>
      <c r="F103" s="2522"/>
      <c r="G103" s="2867"/>
    </row>
    <row r="104" spans="1:11" s="2886" customFormat="1">
      <c r="A104" s="2836"/>
      <c r="B104" s="2790"/>
      <c r="C104" s="2790"/>
      <c r="D104" s="2795"/>
      <c r="E104" s="2798"/>
      <c r="F104" s="2415"/>
      <c r="G104" s="2867"/>
    </row>
    <row r="105" spans="1:11" s="2886" customFormat="1">
      <c r="A105" s="2836"/>
      <c r="B105" s="2779"/>
      <c r="C105" s="2779"/>
      <c r="D105" s="2795"/>
      <c r="E105" s="2798"/>
      <c r="F105" s="2522"/>
      <c r="G105" s="2867"/>
    </row>
    <row r="106" spans="1:11" s="2886" customFormat="1">
      <c r="A106" s="2836"/>
      <c r="B106" s="2779"/>
      <c r="C106" s="2779"/>
      <c r="D106" s="2795"/>
      <c r="E106" s="2798"/>
      <c r="F106" s="2415"/>
      <c r="G106" s="2867"/>
    </row>
    <row r="107" spans="1:11" s="2886" customFormat="1">
      <c r="A107" s="2836"/>
      <c r="B107" s="2779"/>
      <c r="C107" s="2779"/>
      <c r="D107" s="2795"/>
      <c r="E107" s="2798"/>
      <c r="F107" s="2522"/>
      <c r="G107" s="2867"/>
    </row>
    <row r="108" spans="1:11" s="2886" customFormat="1">
      <c r="A108" s="2836"/>
      <c r="B108" s="2774"/>
      <c r="C108" s="2774"/>
      <c r="D108" s="2795"/>
      <c r="E108" s="2798"/>
      <c r="F108" s="2415"/>
      <c r="G108" s="2867"/>
    </row>
    <row r="109" spans="1:11" s="2885" customFormat="1">
      <c r="A109" s="2770"/>
      <c r="B109" s="2774"/>
      <c r="C109" s="2774"/>
      <c r="D109" s="2771"/>
      <c r="E109" s="2772"/>
      <c r="F109" s="2892"/>
      <c r="G109" s="2859"/>
    </row>
    <row r="110" spans="1:11" s="2886" customFormat="1">
      <c r="A110" s="2836"/>
      <c r="B110" s="2774"/>
      <c r="C110" s="2774"/>
      <c r="D110" s="2795"/>
      <c r="E110" s="2798"/>
      <c r="F110" s="2415"/>
      <c r="G110" s="2867"/>
    </row>
    <row r="111" spans="1:11" s="2886" customFormat="1">
      <c r="A111" s="2836"/>
      <c r="B111" s="2790"/>
      <c r="C111" s="2790"/>
      <c r="D111" s="2795"/>
      <c r="E111" s="2798"/>
      <c r="F111" s="2522"/>
      <c r="G111" s="2867"/>
    </row>
    <row r="112" spans="1:11" s="2886" customFormat="1">
      <c r="A112" s="2836"/>
      <c r="B112" s="2790"/>
      <c r="C112" s="2790"/>
      <c r="D112" s="2795"/>
      <c r="E112" s="2798"/>
      <c r="F112" s="2522"/>
      <c r="G112" s="2867"/>
    </row>
    <row r="113" spans="1:7" s="2886" customFormat="1">
      <c r="A113" s="2836"/>
      <c r="B113" s="2790"/>
      <c r="C113" s="2790"/>
      <c r="D113" s="2795"/>
      <c r="E113" s="2798"/>
      <c r="F113" s="2522"/>
      <c r="G113" s="2867"/>
    </row>
    <row r="114" spans="1:7" s="2886" customFormat="1">
      <c r="A114" s="2836"/>
      <c r="B114" s="2790"/>
      <c r="C114" s="2790"/>
      <c r="D114" s="2795"/>
      <c r="E114" s="2798"/>
      <c r="F114" s="2522"/>
      <c r="G114" s="2867"/>
    </row>
    <row r="115" spans="1:7" s="2886" customFormat="1">
      <c r="A115" s="2836"/>
      <c r="B115" s="2790"/>
      <c r="C115" s="2790"/>
      <c r="D115" s="2795"/>
      <c r="E115" s="2798"/>
      <c r="F115" s="2522"/>
      <c r="G115" s="2867"/>
    </row>
    <row r="116" spans="1:7" s="2886" customFormat="1">
      <c r="A116" s="2836"/>
      <c r="B116" s="2790"/>
      <c r="C116" s="2790"/>
      <c r="D116" s="2795"/>
      <c r="E116" s="2798"/>
      <c r="F116" s="2522"/>
      <c r="G116" s="2867"/>
    </row>
    <row r="117" spans="1:7" s="2886" customFormat="1">
      <c r="A117" s="2836"/>
      <c r="B117" s="2774"/>
      <c r="C117" s="2774"/>
      <c r="D117" s="2795"/>
      <c r="E117" s="2798"/>
      <c r="F117" s="2522"/>
      <c r="G117" s="2867"/>
    </row>
    <row r="118" spans="1:7" s="2886" customFormat="1" ht="155.25" customHeight="1">
      <c r="A118" s="2836"/>
      <c r="B118" s="2790"/>
      <c r="C118" s="2790"/>
      <c r="D118" s="2841"/>
      <c r="E118" s="2798"/>
      <c r="F118" s="2522"/>
      <c r="G118" s="2867"/>
    </row>
    <row r="119" spans="1:7" s="2886" customFormat="1">
      <c r="A119" s="2836"/>
      <c r="B119" s="2842"/>
      <c r="C119" s="2842"/>
      <c r="D119" s="2795"/>
      <c r="E119" s="2798"/>
      <c r="F119" s="2522"/>
      <c r="G119" s="2867">
        <f>+SUM(G15:G118)</f>
        <v>0</v>
      </c>
    </row>
    <row r="120" spans="1:7" s="2886" customFormat="1">
      <c r="A120" s="2836"/>
      <c r="B120" s="2842"/>
      <c r="C120" s="2842"/>
      <c r="D120" s="2795"/>
      <c r="E120" s="2798"/>
      <c r="F120" s="2522"/>
      <c r="G120" s="2867"/>
    </row>
    <row r="121" spans="1:7" s="2886" customFormat="1">
      <c r="A121" s="2836"/>
      <c r="B121" s="2842"/>
      <c r="C121" s="2842"/>
      <c r="D121" s="2795"/>
      <c r="E121" s="2798"/>
      <c r="F121" s="2522"/>
      <c r="G121" s="2867"/>
    </row>
    <row r="122" spans="1:7" s="2886" customFormat="1">
      <c r="A122" s="2836"/>
      <c r="B122" s="2842"/>
      <c r="C122" s="2842"/>
      <c r="D122" s="2795"/>
      <c r="E122" s="2798"/>
      <c r="F122" s="2522"/>
      <c r="G122" s="2867"/>
    </row>
    <row r="123" spans="1:7" s="2886" customFormat="1">
      <c r="A123" s="2836"/>
      <c r="B123" s="2842"/>
      <c r="C123" s="2842"/>
      <c r="D123" s="2795"/>
      <c r="E123" s="2798"/>
      <c r="F123" s="2522"/>
      <c r="G123" s="2867"/>
    </row>
    <row r="124" spans="1:7" s="2886" customFormat="1">
      <c r="A124" s="2836"/>
      <c r="B124" s="2842"/>
      <c r="C124" s="2842"/>
      <c r="D124" s="2779"/>
      <c r="E124" s="2809"/>
      <c r="F124" s="2522"/>
      <c r="G124" s="2867"/>
    </row>
    <row r="125" spans="1:7" s="2886" customFormat="1">
      <c r="A125" s="2836"/>
      <c r="B125" s="2790"/>
      <c r="C125" s="2790"/>
      <c r="D125" s="2795"/>
      <c r="E125" s="2798"/>
      <c r="F125" s="2413"/>
      <c r="G125" s="2867"/>
    </row>
    <row r="126" spans="1:7" s="2886" customFormat="1" ht="96.75" customHeight="1">
      <c r="A126" s="2836"/>
      <c r="B126" s="2790"/>
      <c r="C126" s="2790"/>
      <c r="D126" s="2795"/>
      <c r="E126" s="2798"/>
      <c r="F126" s="2522"/>
      <c r="G126" s="2867"/>
    </row>
    <row r="127" spans="1:7" s="2886" customFormat="1" ht="119.25" customHeight="1">
      <c r="A127" s="2836"/>
      <c r="B127" s="2790"/>
      <c r="C127" s="2790"/>
      <c r="D127" s="2795"/>
      <c r="E127" s="2798"/>
      <c r="F127" s="2522"/>
      <c r="G127" s="2867"/>
    </row>
    <row r="128" spans="1:7" s="2886" customFormat="1" ht="42" customHeight="1">
      <c r="A128" s="2836"/>
      <c r="B128" s="2790"/>
      <c r="C128" s="2790"/>
      <c r="D128" s="2795"/>
      <c r="E128" s="2798"/>
      <c r="F128" s="2522"/>
      <c r="G128" s="2867"/>
    </row>
    <row r="129" spans="1:10" s="2886" customFormat="1" ht="79.5" customHeight="1">
      <c r="A129" s="2836"/>
      <c r="B129" s="2790"/>
      <c r="C129" s="2790"/>
      <c r="D129" s="2795"/>
      <c r="E129" s="2798"/>
      <c r="F129" s="2522"/>
      <c r="G129" s="2867"/>
    </row>
    <row r="130" spans="1:10" s="2886" customFormat="1" ht="48" customHeight="1">
      <c r="A130" s="2836"/>
      <c r="B130" s="2773"/>
      <c r="C130" s="2773"/>
      <c r="D130" s="2795"/>
      <c r="E130" s="2798"/>
      <c r="F130" s="2522"/>
      <c r="G130" s="2867"/>
    </row>
    <row r="131" spans="1:10" s="2886" customFormat="1" ht="22.5" customHeight="1">
      <c r="A131" s="2836"/>
      <c r="B131" s="2779"/>
      <c r="C131" s="2779"/>
      <c r="D131" s="2779"/>
      <c r="E131" s="2809"/>
      <c r="F131" s="2522"/>
      <c r="G131" s="2867"/>
    </row>
    <row r="132" spans="1:10" s="2886" customFormat="1" ht="48" customHeight="1">
      <c r="A132" s="2836"/>
      <c r="B132" s="2773"/>
      <c r="C132" s="2773"/>
      <c r="D132" s="2795"/>
      <c r="E132" s="2798"/>
      <c r="F132" s="2522"/>
      <c r="G132" s="2867"/>
    </row>
    <row r="133" spans="1:10" s="2886" customFormat="1" ht="63" customHeight="1">
      <c r="A133" s="2836"/>
      <c r="B133" s="2791"/>
      <c r="C133" s="2791"/>
      <c r="D133" s="2795"/>
      <c r="E133" s="2798"/>
      <c r="F133" s="2522"/>
      <c r="G133" s="2867"/>
    </row>
    <row r="134" spans="1:10" s="2886" customFormat="1" ht="59.25" customHeight="1">
      <c r="A134" s="2836"/>
      <c r="B134" s="2791"/>
      <c r="C134" s="2791"/>
      <c r="D134" s="2795"/>
      <c r="E134" s="2798"/>
      <c r="F134" s="2522"/>
      <c r="G134" s="2867"/>
    </row>
    <row r="135" spans="1:10" s="2886" customFormat="1" ht="137.25" customHeight="1">
      <c r="A135" s="2836"/>
      <c r="B135" s="2790"/>
      <c r="C135" s="2790"/>
      <c r="D135" s="2795"/>
      <c r="E135" s="2798"/>
      <c r="F135" s="2526"/>
      <c r="G135" s="2869"/>
    </row>
    <row r="136" spans="1:10" s="2886" customFormat="1" ht="24.75" customHeight="1">
      <c r="A136" s="2836"/>
      <c r="B136" s="2790"/>
      <c r="C136" s="2790"/>
      <c r="D136" s="2779"/>
      <c r="E136" s="2809"/>
      <c r="F136" s="2526"/>
      <c r="G136" s="2869"/>
      <c r="J136" s="2901"/>
    </row>
    <row r="137" spans="1:10" s="2886" customFormat="1" ht="156.75" customHeight="1">
      <c r="A137" s="2836"/>
      <c r="B137" s="2843"/>
      <c r="C137" s="2843"/>
      <c r="D137" s="2795"/>
      <c r="E137" s="2798"/>
      <c r="F137" s="2526"/>
      <c r="G137" s="2869"/>
    </row>
    <row r="138" spans="1:10" s="2886" customFormat="1">
      <c r="A138" s="2836"/>
      <c r="B138" s="2826"/>
      <c r="C138" s="2826"/>
      <c r="D138" s="2795"/>
      <c r="E138" s="2798"/>
      <c r="F138" s="2526"/>
      <c r="G138" s="2869"/>
    </row>
    <row r="139" spans="1:10" s="2886" customFormat="1">
      <c r="A139" s="2836"/>
      <c r="B139" s="2826"/>
      <c r="C139" s="2826"/>
      <c r="D139" s="2795"/>
      <c r="E139" s="2798"/>
      <c r="F139" s="2526"/>
      <c r="G139" s="2869"/>
    </row>
    <row r="140" spans="1:10" s="2886" customFormat="1">
      <c r="A140" s="2836"/>
      <c r="B140" s="2826"/>
      <c r="C140" s="2826"/>
      <c r="D140" s="2795"/>
      <c r="E140" s="2798"/>
      <c r="F140" s="2526"/>
      <c r="G140" s="2869"/>
    </row>
    <row r="141" spans="1:10" s="2886" customFormat="1">
      <c r="A141" s="2836"/>
      <c r="B141" s="2826"/>
      <c r="C141" s="2826"/>
      <c r="D141" s="2795"/>
      <c r="E141" s="2798"/>
      <c r="F141" s="2526"/>
      <c r="G141" s="2869"/>
    </row>
    <row r="142" spans="1:10" s="2886" customFormat="1" ht="24" customHeight="1">
      <c r="A142" s="2836"/>
      <c r="B142" s="2826"/>
      <c r="C142" s="2826"/>
      <c r="D142" s="2779"/>
      <c r="E142" s="2809"/>
      <c r="F142" s="2526"/>
      <c r="G142" s="2869"/>
    </row>
    <row r="143" spans="1:10" s="2886" customFormat="1" ht="29.25" customHeight="1">
      <c r="A143" s="2836"/>
      <c r="B143" s="2826"/>
      <c r="C143" s="2826"/>
      <c r="D143" s="2795"/>
      <c r="E143" s="2798"/>
      <c r="F143" s="2526"/>
      <c r="G143" s="2869"/>
    </row>
    <row r="144" spans="1:10" s="2886" customFormat="1" ht="102" customHeight="1">
      <c r="A144" s="2836"/>
      <c r="B144" s="2790"/>
      <c r="C144" s="2790"/>
      <c r="D144" s="2795"/>
      <c r="E144" s="2798"/>
      <c r="F144" s="2526"/>
      <c r="G144" s="2869"/>
    </row>
    <row r="145" spans="1:7" s="2886" customFormat="1">
      <c r="A145" s="2836"/>
      <c r="B145" s="2826"/>
      <c r="C145" s="2826"/>
      <c r="D145" s="2795"/>
      <c r="E145" s="2798"/>
      <c r="F145" s="2526"/>
      <c r="G145" s="2869"/>
    </row>
    <row r="146" spans="1:7" s="2886" customFormat="1">
      <c r="A146" s="2836"/>
      <c r="B146" s="2826"/>
      <c r="C146" s="2826"/>
      <c r="D146" s="2795"/>
      <c r="E146" s="2798"/>
      <c r="F146" s="2526"/>
      <c r="G146" s="2869"/>
    </row>
    <row r="147" spans="1:7" s="2886" customFormat="1">
      <c r="A147" s="2836"/>
      <c r="B147" s="2826"/>
      <c r="C147" s="2826"/>
      <c r="D147" s="2795"/>
      <c r="E147" s="2798"/>
      <c r="F147" s="2526"/>
      <c r="G147" s="2869"/>
    </row>
    <row r="148" spans="1:7" s="2886" customFormat="1">
      <c r="A148" s="2836"/>
      <c r="B148" s="2826"/>
      <c r="C148" s="2826"/>
      <c r="D148" s="2795"/>
      <c r="E148" s="2798"/>
      <c r="F148" s="2526"/>
      <c r="G148" s="2869"/>
    </row>
    <row r="149" spans="1:7" s="2886" customFormat="1" ht="24.75" customHeight="1">
      <c r="A149" s="2836"/>
      <c r="B149" s="2826"/>
      <c r="C149" s="2826"/>
      <c r="D149" s="2779"/>
      <c r="E149" s="2809"/>
      <c r="F149" s="2526"/>
      <c r="G149" s="2869"/>
    </row>
    <row r="150" spans="1:7" s="2886" customFormat="1" ht="55.5" customHeight="1">
      <c r="A150" s="2836"/>
      <c r="B150" s="2790"/>
      <c r="C150" s="2790"/>
      <c r="D150" s="2795"/>
      <c r="E150" s="2798"/>
      <c r="F150" s="2526"/>
      <c r="G150" s="2869"/>
    </row>
    <row r="151" spans="1:7" s="2886" customFormat="1" ht="28.5" customHeight="1">
      <c r="A151" s="2836"/>
      <c r="B151" s="2790"/>
      <c r="C151" s="2790"/>
      <c r="D151" s="2795"/>
      <c r="E151" s="2798"/>
      <c r="F151" s="2526"/>
      <c r="G151" s="2869"/>
    </row>
    <row r="152" spans="1:7" s="2886" customFormat="1" ht="43.5" customHeight="1">
      <c r="A152" s="2836"/>
      <c r="B152" s="2790"/>
      <c r="C152" s="2790"/>
      <c r="D152" s="2844"/>
      <c r="E152" s="2798"/>
      <c r="F152" s="2526"/>
      <c r="G152" s="2869"/>
    </row>
    <row r="153" spans="1:7" s="2886" customFormat="1">
      <c r="A153" s="2836"/>
      <c r="B153" s="2779"/>
      <c r="C153" s="2779"/>
      <c r="D153" s="2795"/>
      <c r="E153" s="2798"/>
      <c r="F153" s="2526"/>
      <c r="G153" s="2869"/>
    </row>
    <row r="154" spans="1:7" s="2886" customFormat="1">
      <c r="A154" s="2836"/>
      <c r="B154" s="2773"/>
      <c r="C154" s="2773"/>
      <c r="D154" s="2795"/>
      <c r="E154" s="2798"/>
      <c r="F154" s="2526"/>
      <c r="G154" s="2869"/>
    </row>
    <row r="155" spans="1:7" s="2886" customFormat="1">
      <c r="A155" s="2836"/>
      <c r="B155" s="2773"/>
      <c r="C155" s="2773"/>
      <c r="D155" s="2795"/>
      <c r="E155" s="2798"/>
      <c r="F155" s="2526"/>
      <c r="G155" s="2869"/>
    </row>
    <row r="156" spans="1:7" s="2885" customFormat="1">
      <c r="A156" s="2845"/>
      <c r="B156" s="2774"/>
      <c r="C156" s="2774"/>
      <c r="D156" s="2771"/>
      <c r="E156" s="2772"/>
      <c r="F156" s="2893"/>
      <c r="G156" s="2870"/>
    </row>
    <row r="157" spans="1:7" s="2886" customFormat="1">
      <c r="A157" s="2836"/>
      <c r="B157" s="2774"/>
      <c r="C157" s="2774"/>
      <c r="D157" s="2795"/>
      <c r="E157" s="2798"/>
      <c r="F157" s="2526"/>
      <c r="G157" s="2869"/>
    </row>
    <row r="158" spans="1:7" s="2886" customFormat="1" ht="68.25" customHeight="1">
      <c r="A158" s="2836"/>
      <c r="B158" s="2790"/>
      <c r="C158" s="2790"/>
      <c r="D158" s="2795"/>
      <c r="E158" s="2798"/>
      <c r="F158" s="2526"/>
      <c r="G158" s="2869"/>
    </row>
    <row r="159" spans="1:7" s="2886" customFormat="1" ht="21" customHeight="1">
      <c r="A159" s="2836"/>
      <c r="B159" s="2786"/>
      <c r="C159" s="2786"/>
      <c r="D159" s="2795"/>
      <c r="E159" s="2798"/>
      <c r="F159" s="2526"/>
      <c r="G159" s="2869"/>
    </row>
    <row r="160" spans="1:7" s="2886" customFormat="1">
      <c r="A160" s="2836"/>
      <c r="B160" s="2786"/>
      <c r="C160" s="2786"/>
      <c r="D160" s="2795"/>
      <c r="E160" s="2798"/>
      <c r="F160" s="2526"/>
      <c r="G160" s="2869"/>
    </row>
    <row r="161" spans="1:7" s="2886" customFormat="1">
      <c r="A161" s="2836"/>
      <c r="B161" s="2786"/>
      <c r="C161" s="2786"/>
      <c r="D161" s="2795"/>
      <c r="E161" s="2798"/>
      <c r="F161" s="2526"/>
      <c r="G161" s="2869"/>
    </row>
    <row r="162" spans="1:7" s="2886" customFormat="1">
      <c r="A162" s="2836"/>
      <c r="B162" s="2786"/>
      <c r="C162" s="2786"/>
      <c r="D162" s="2795"/>
      <c r="E162" s="2798"/>
      <c r="F162" s="2526"/>
      <c r="G162" s="2869"/>
    </row>
    <row r="163" spans="1:7" s="2886" customFormat="1">
      <c r="A163" s="2836"/>
      <c r="B163" s="2786"/>
      <c r="C163" s="2786"/>
      <c r="D163" s="2795"/>
      <c r="E163" s="2798"/>
      <c r="F163" s="2526"/>
      <c r="G163" s="2869"/>
    </row>
    <row r="164" spans="1:7" s="2886" customFormat="1">
      <c r="A164" s="2836"/>
      <c r="B164" s="2786"/>
      <c r="C164" s="2786"/>
      <c r="D164" s="2795"/>
      <c r="E164" s="2798"/>
      <c r="F164" s="2526"/>
      <c r="G164" s="2869"/>
    </row>
    <row r="165" spans="1:7" s="2886" customFormat="1">
      <c r="A165" s="2836"/>
      <c r="B165" s="2786"/>
      <c r="C165" s="2786"/>
      <c r="D165" s="2795"/>
      <c r="E165" s="2798"/>
      <c r="F165" s="2526"/>
      <c r="G165" s="2869"/>
    </row>
    <row r="166" spans="1:7" s="2886" customFormat="1">
      <c r="A166" s="2836"/>
      <c r="B166" s="2786"/>
      <c r="C166" s="2786"/>
      <c r="D166" s="2795"/>
      <c r="E166" s="2798"/>
      <c r="F166" s="2526"/>
      <c r="G166" s="2869"/>
    </row>
    <row r="167" spans="1:7" s="2886" customFormat="1" ht="21" customHeight="1">
      <c r="A167" s="2836"/>
      <c r="B167" s="2786"/>
      <c r="C167" s="2786"/>
      <c r="D167" s="2795"/>
      <c r="E167" s="2798"/>
      <c r="F167" s="2526"/>
      <c r="G167" s="2869"/>
    </row>
    <row r="168" spans="1:7" s="2886" customFormat="1">
      <c r="A168" s="2836"/>
      <c r="B168" s="2786"/>
      <c r="C168" s="2786"/>
      <c r="D168" s="2795"/>
      <c r="E168" s="2798"/>
      <c r="F168" s="2526"/>
      <c r="G168" s="2869"/>
    </row>
    <row r="169" spans="1:7" s="2886" customFormat="1">
      <c r="A169" s="2836"/>
      <c r="B169" s="2786"/>
      <c r="C169" s="2786"/>
      <c r="D169" s="2795"/>
      <c r="E169" s="2798"/>
      <c r="F169" s="2526"/>
      <c r="G169" s="2869"/>
    </row>
    <row r="170" spans="1:7" s="2886" customFormat="1">
      <c r="A170" s="2836"/>
      <c r="B170" s="2786"/>
      <c r="C170" s="2786"/>
      <c r="D170" s="2795"/>
      <c r="E170" s="2798"/>
      <c r="F170" s="2526"/>
      <c r="G170" s="2869"/>
    </row>
    <row r="171" spans="1:7" s="2886" customFormat="1">
      <c r="A171" s="2836"/>
      <c r="B171" s="2786"/>
      <c r="C171" s="2786"/>
      <c r="D171" s="2795"/>
      <c r="E171" s="2798"/>
      <c r="F171" s="2526"/>
      <c r="G171" s="2869"/>
    </row>
    <row r="172" spans="1:7" s="2886" customFormat="1">
      <c r="A172" s="2836"/>
      <c r="B172" s="2786"/>
      <c r="C172" s="2786"/>
      <c r="D172" s="2795"/>
      <c r="E172" s="2798"/>
      <c r="F172" s="2526"/>
      <c r="G172" s="2869"/>
    </row>
    <row r="173" spans="1:7" s="2886" customFormat="1">
      <c r="A173" s="2836"/>
      <c r="B173" s="2786"/>
      <c r="C173" s="2786"/>
      <c r="D173" s="2795"/>
      <c r="E173" s="2798"/>
      <c r="F173" s="2526"/>
      <c r="G173" s="2869"/>
    </row>
    <row r="174" spans="1:7" s="2886" customFormat="1" ht="21" customHeight="1">
      <c r="A174" s="2836"/>
      <c r="B174" s="2786"/>
      <c r="C174" s="2786"/>
      <c r="D174" s="2795"/>
      <c r="E174" s="2798"/>
      <c r="F174" s="2526"/>
      <c r="G174" s="2869"/>
    </row>
    <row r="175" spans="1:7" s="2886" customFormat="1">
      <c r="A175" s="2836"/>
      <c r="B175" s="2786"/>
      <c r="C175" s="2786"/>
      <c r="D175" s="2795"/>
      <c r="E175" s="2798"/>
      <c r="F175" s="2526"/>
      <c r="G175" s="2869"/>
    </row>
    <row r="176" spans="1:7" s="2886" customFormat="1">
      <c r="A176" s="2836"/>
      <c r="B176" s="2786"/>
      <c r="C176" s="2786"/>
      <c r="D176" s="2795"/>
      <c r="E176" s="2798"/>
      <c r="F176" s="2526"/>
      <c r="G176" s="2869"/>
    </row>
    <row r="177" spans="1:7" s="2886" customFormat="1">
      <c r="A177" s="2836"/>
      <c r="B177" s="2786"/>
      <c r="C177" s="2786"/>
      <c r="D177" s="2795"/>
      <c r="E177" s="2798"/>
      <c r="F177" s="2526"/>
      <c r="G177" s="2869"/>
    </row>
    <row r="178" spans="1:7" s="2886" customFormat="1">
      <c r="A178" s="2836"/>
      <c r="B178" s="2786"/>
      <c r="C178" s="2786"/>
      <c r="D178" s="2795"/>
      <c r="E178" s="2798"/>
      <c r="F178" s="2526"/>
      <c r="G178" s="2869"/>
    </row>
    <row r="179" spans="1:7" s="2886" customFormat="1">
      <c r="A179" s="2836"/>
      <c r="B179" s="2786"/>
      <c r="C179" s="2786"/>
      <c r="D179" s="2795"/>
      <c r="E179" s="2798"/>
      <c r="F179" s="2526"/>
      <c r="G179" s="2869"/>
    </row>
    <row r="180" spans="1:7" s="2886" customFormat="1" ht="68.25" customHeight="1">
      <c r="A180" s="2836"/>
      <c r="B180" s="2786"/>
      <c r="C180" s="2786"/>
      <c r="D180" s="2795"/>
      <c r="E180" s="2798"/>
      <c r="F180" s="2526"/>
      <c r="G180" s="2869"/>
    </row>
    <row r="181" spans="1:7" s="2886" customFormat="1" ht="21" customHeight="1">
      <c r="A181" s="2836"/>
      <c r="B181" s="2786"/>
      <c r="C181" s="2786"/>
      <c r="D181" s="2795"/>
      <c r="E181" s="2798"/>
      <c r="F181" s="2526"/>
      <c r="G181" s="2869"/>
    </row>
    <row r="182" spans="1:7" s="2886" customFormat="1">
      <c r="A182" s="2836"/>
      <c r="B182" s="2790"/>
      <c r="C182" s="2790"/>
      <c r="D182" s="2795"/>
      <c r="E182" s="2798"/>
      <c r="F182" s="2526"/>
      <c r="G182" s="2869"/>
    </row>
    <row r="183" spans="1:7" s="2886" customFormat="1">
      <c r="A183" s="2836"/>
      <c r="B183" s="2790"/>
      <c r="C183" s="2790"/>
      <c r="D183" s="2795"/>
      <c r="E183" s="2798"/>
      <c r="F183" s="2526"/>
      <c r="G183" s="2869"/>
    </row>
    <row r="184" spans="1:7" s="2886" customFormat="1">
      <c r="A184" s="2836"/>
      <c r="B184" s="2786"/>
      <c r="C184" s="2786"/>
      <c r="D184" s="2795"/>
      <c r="E184" s="2798"/>
      <c r="F184" s="2526"/>
      <c r="G184" s="2869"/>
    </row>
    <row r="185" spans="1:7" s="2886" customFormat="1">
      <c r="A185" s="2836"/>
      <c r="B185" s="2786"/>
      <c r="C185" s="2786"/>
      <c r="D185" s="2795"/>
      <c r="E185" s="2798"/>
      <c r="F185" s="2526"/>
      <c r="G185" s="2869"/>
    </row>
    <row r="186" spans="1:7" s="2886" customFormat="1">
      <c r="A186" s="2836"/>
      <c r="B186" s="2786"/>
      <c r="C186" s="2786"/>
      <c r="D186" s="2795"/>
      <c r="E186" s="2798"/>
      <c r="F186" s="2526"/>
      <c r="G186" s="2869"/>
    </row>
    <row r="187" spans="1:7" s="2886" customFormat="1">
      <c r="A187" s="2836"/>
      <c r="B187" s="2786"/>
      <c r="C187" s="2786"/>
      <c r="D187" s="2795"/>
      <c r="E187" s="2798"/>
      <c r="F187" s="2526"/>
      <c r="G187" s="2869"/>
    </row>
    <row r="188" spans="1:7" s="2886" customFormat="1" ht="30.75" customHeight="1">
      <c r="A188" s="2836"/>
      <c r="B188" s="2790"/>
      <c r="C188" s="2790"/>
      <c r="D188" s="2795"/>
      <c r="E188" s="2798"/>
      <c r="F188" s="2526"/>
      <c r="G188" s="2869"/>
    </row>
    <row r="189" spans="1:7" s="2886" customFormat="1" ht="81" customHeight="1">
      <c r="A189" s="2836"/>
      <c r="B189" s="2790"/>
      <c r="C189" s="2790"/>
      <c r="D189" s="2795"/>
      <c r="E189" s="2798"/>
      <c r="F189" s="2526"/>
      <c r="G189" s="2869"/>
    </row>
    <row r="190" spans="1:7" s="2886" customFormat="1" ht="30.75" customHeight="1">
      <c r="A190" s="2836"/>
      <c r="B190" s="2790"/>
      <c r="C190" s="2790"/>
      <c r="D190" s="2795"/>
      <c r="E190" s="2798"/>
      <c r="F190" s="2526"/>
      <c r="G190" s="2869"/>
    </row>
    <row r="191" spans="1:7" s="2886" customFormat="1" ht="30.75" customHeight="1">
      <c r="A191" s="2836"/>
      <c r="B191" s="2790"/>
      <c r="C191" s="2790"/>
      <c r="D191" s="2795"/>
      <c r="E191" s="2798"/>
      <c r="F191" s="2526"/>
      <c r="G191" s="2869"/>
    </row>
    <row r="192" spans="1:7" s="2886" customFormat="1" ht="67.5" customHeight="1">
      <c r="A192" s="2836"/>
      <c r="B192" s="2790"/>
      <c r="C192" s="2790"/>
      <c r="D192" s="2795"/>
      <c r="E192" s="2798"/>
      <c r="F192" s="2526"/>
      <c r="G192" s="2869"/>
    </row>
    <row r="193" spans="1:7" s="2886" customFormat="1" ht="30.75" customHeight="1">
      <c r="A193" s="2836"/>
      <c r="B193" s="2790"/>
      <c r="C193" s="2790"/>
      <c r="D193" s="2795"/>
      <c r="E193" s="2798"/>
      <c r="F193" s="2526"/>
      <c r="G193" s="2869"/>
    </row>
    <row r="194" spans="1:7" s="2886" customFormat="1" ht="92.25" customHeight="1">
      <c r="A194" s="2836"/>
      <c r="B194" s="2790"/>
      <c r="C194" s="2790"/>
      <c r="D194" s="2795"/>
      <c r="E194" s="2798"/>
      <c r="F194" s="2526"/>
      <c r="G194" s="2869"/>
    </row>
    <row r="195" spans="1:7" s="2886" customFormat="1">
      <c r="A195" s="2836"/>
      <c r="B195" s="2779"/>
      <c r="C195" s="2779"/>
      <c r="D195" s="2795"/>
      <c r="E195" s="2798"/>
      <c r="F195" s="2526"/>
      <c r="G195" s="2869"/>
    </row>
    <row r="196" spans="1:7" s="2886" customFormat="1">
      <c r="A196" s="2836"/>
      <c r="B196" s="2779"/>
      <c r="C196" s="2779"/>
      <c r="D196" s="2795"/>
      <c r="E196" s="2798"/>
      <c r="F196" s="2526"/>
      <c r="G196" s="2869"/>
    </row>
    <row r="197" spans="1:7" s="2886" customFormat="1">
      <c r="A197" s="2836"/>
      <c r="B197" s="2779"/>
      <c r="C197" s="2779"/>
      <c r="D197" s="2795"/>
      <c r="E197" s="2798"/>
      <c r="F197" s="2526"/>
      <c r="G197" s="2869"/>
    </row>
    <row r="198" spans="1:7" s="2886" customFormat="1">
      <c r="A198" s="2836"/>
      <c r="B198" s="2779"/>
      <c r="C198" s="2779"/>
      <c r="D198" s="2795"/>
      <c r="E198" s="2798"/>
      <c r="F198" s="2526"/>
      <c r="G198" s="2869"/>
    </row>
    <row r="199" spans="1:7" s="2886" customFormat="1">
      <c r="A199" s="2836"/>
      <c r="B199" s="2779"/>
      <c r="C199" s="2779"/>
      <c r="D199" s="2795"/>
      <c r="E199" s="2798"/>
      <c r="F199" s="2551"/>
      <c r="G199" s="2869"/>
    </row>
    <row r="200" spans="1:7" s="2886" customFormat="1" ht="68.25" customHeight="1">
      <c r="A200" s="2836"/>
      <c r="B200" s="2790"/>
      <c r="C200" s="2790"/>
      <c r="D200" s="2795"/>
      <c r="E200" s="2798"/>
      <c r="F200" s="2526"/>
      <c r="G200" s="2869"/>
    </row>
    <row r="201" spans="1:7" s="2886" customFormat="1" ht="21.75" customHeight="1">
      <c r="A201" s="2836"/>
      <c r="B201" s="2779"/>
      <c r="C201" s="2779"/>
      <c r="D201" s="2779"/>
      <c r="E201" s="2809"/>
      <c r="F201" s="2526"/>
      <c r="G201" s="2869"/>
    </row>
    <row r="202" spans="1:7" s="2886" customFormat="1" ht="30.75" customHeight="1">
      <c r="A202" s="2836"/>
      <c r="B202" s="2790"/>
      <c r="C202" s="2790"/>
      <c r="D202" s="2795"/>
      <c r="E202" s="2798"/>
      <c r="F202" s="2526"/>
      <c r="G202" s="2869"/>
    </row>
    <row r="203" spans="1:7" s="2886" customFormat="1" ht="70.5" customHeight="1">
      <c r="A203" s="2836"/>
      <c r="B203" s="2790"/>
      <c r="C203" s="2790"/>
      <c r="D203" s="2795"/>
      <c r="E203" s="2798"/>
      <c r="F203" s="2526"/>
      <c r="G203" s="2869"/>
    </row>
    <row r="204" spans="1:7" s="2886" customFormat="1" ht="31.5" customHeight="1">
      <c r="A204" s="2836"/>
      <c r="B204" s="2790"/>
      <c r="C204" s="2790"/>
      <c r="D204" s="2795"/>
      <c r="E204" s="2798"/>
      <c r="F204" s="2526"/>
      <c r="G204" s="2869"/>
    </row>
    <row r="205" spans="1:7" s="2886" customFormat="1" ht="14.25" customHeight="1">
      <c r="A205" s="2836"/>
      <c r="B205" s="2779"/>
      <c r="C205" s="2779"/>
      <c r="D205" s="2795"/>
      <c r="E205" s="2798"/>
      <c r="F205" s="2526"/>
      <c r="G205" s="2869"/>
    </row>
    <row r="206" spans="1:7" s="2886" customFormat="1">
      <c r="A206" s="2836"/>
      <c r="B206" s="2773"/>
      <c r="C206" s="2773"/>
      <c r="D206" s="2795"/>
      <c r="E206" s="2798"/>
      <c r="F206" s="2526"/>
      <c r="G206" s="2869"/>
    </row>
    <row r="207" spans="1:7" s="2886" customFormat="1">
      <c r="A207" s="2836"/>
      <c r="B207" s="2773"/>
      <c r="C207" s="2773"/>
      <c r="D207" s="2795"/>
      <c r="E207" s="2798"/>
      <c r="F207" s="2526"/>
      <c r="G207" s="2869"/>
    </row>
    <row r="208" spans="1:7" s="2886" customFormat="1">
      <c r="A208" s="2836"/>
      <c r="B208" s="2773"/>
      <c r="C208" s="2773"/>
      <c r="D208" s="2795"/>
      <c r="E208" s="2798"/>
      <c r="F208" s="2526"/>
      <c r="G208" s="2869"/>
    </row>
    <row r="209" spans="1:7" s="2885" customFormat="1">
      <c r="A209" s="2845"/>
      <c r="B209" s="2774"/>
      <c r="C209" s="2774"/>
      <c r="D209" s="2771"/>
      <c r="E209" s="2772"/>
      <c r="F209" s="2893"/>
      <c r="G209" s="2870"/>
    </row>
    <row r="210" spans="1:7" s="2885" customFormat="1">
      <c r="A210" s="2845"/>
      <c r="B210" s="2774"/>
      <c r="C210" s="2774"/>
      <c r="D210" s="2771"/>
      <c r="E210" s="2772"/>
      <c r="F210" s="2893"/>
      <c r="G210" s="2870"/>
    </row>
    <row r="211" spans="1:7" s="2885" customFormat="1">
      <c r="A211" s="2845"/>
      <c r="B211" s="2774"/>
      <c r="C211" s="2774"/>
      <c r="D211" s="2771"/>
      <c r="E211" s="2772"/>
      <c r="F211" s="2893"/>
      <c r="G211" s="2870"/>
    </row>
    <row r="212" spans="1:7" s="2885" customFormat="1">
      <c r="A212" s="2836"/>
      <c r="B212" s="2791"/>
      <c r="C212" s="2791"/>
      <c r="D212" s="2795"/>
      <c r="E212" s="2798"/>
      <c r="F212" s="2526"/>
      <c r="G212" s="2869"/>
    </row>
    <row r="213" spans="1:7" s="2885" customFormat="1">
      <c r="A213" s="2845"/>
      <c r="B213" s="2790"/>
      <c r="C213" s="2790"/>
      <c r="D213" s="2795"/>
      <c r="E213" s="2798"/>
      <c r="F213" s="2526"/>
      <c r="G213" s="2869"/>
    </row>
    <row r="214" spans="1:7" s="2885" customFormat="1" ht="83.25" customHeight="1">
      <c r="A214" s="2845"/>
      <c r="B214" s="2790"/>
      <c r="C214" s="2790"/>
      <c r="D214" s="2795"/>
      <c r="E214" s="2798"/>
      <c r="F214" s="2526"/>
      <c r="G214" s="2869"/>
    </row>
    <row r="215" spans="1:7" s="2885" customFormat="1">
      <c r="A215" s="2845"/>
      <c r="B215" s="2790"/>
      <c r="C215" s="2790"/>
      <c r="D215" s="2795"/>
      <c r="E215" s="2798"/>
      <c r="F215" s="2526"/>
      <c r="G215" s="2869"/>
    </row>
    <row r="216" spans="1:7" s="2885" customFormat="1">
      <c r="A216" s="2845"/>
      <c r="B216" s="2790"/>
      <c r="C216" s="2790"/>
      <c r="D216" s="2795"/>
      <c r="E216" s="2798"/>
      <c r="F216" s="2526"/>
      <c r="G216" s="2869"/>
    </row>
    <row r="217" spans="1:7" s="2885" customFormat="1" ht="32.25" customHeight="1">
      <c r="A217" s="2845"/>
      <c r="B217" s="2791"/>
      <c r="C217" s="2791"/>
      <c r="D217" s="2795"/>
      <c r="E217" s="2798"/>
      <c r="F217" s="2526"/>
      <c r="G217" s="2869"/>
    </row>
    <row r="218" spans="1:7" s="2885" customFormat="1">
      <c r="A218" s="2845"/>
      <c r="B218" s="2791"/>
      <c r="C218" s="2791"/>
      <c r="D218" s="2795"/>
      <c r="E218" s="2798"/>
      <c r="F218" s="2526"/>
      <c r="G218" s="2869"/>
    </row>
    <row r="219" spans="1:7" s="2885" customFormat="1">
      <c r="A219" s="2845"/>
      <c r="B219" s="2790"/>
      <c r="C219" s="2790"/>
      <c r="D219" s="2795"/>
      <c r="E219" s="2798"/>
      <c r="F219" s="2526"/>
      <c r="G219" s="2869"/>
    </row>
    <row r="220" spans="1:7" s="2885" customFormat="1" ht="12" customHeight="1">
      <c r="A220" s="2845"/>
      <c r="B220" s="2790"/>
      <c r="C220" s="2790"/>
      <c r="D220" s="2795"/>
      <c r="E220" s="2798"/>
      <c r="F220" s="2526"/>
      <c r="G220" s="2869"/>
    </row>
    <row r="221" spans="1:7" s="2885" customFormat="1" ht="12" customHeight="1">
      <c r="A221" s="2845"/>
      <c r="B221" s="2790"/>
      <c r="C221" s="2790"/>
      <c r="D221" s="2795"/>
      <c r="E221" s="2798"/>
      <c r="F221" s="2526"/>
      <c r="G221" s="2869"/>
    </row>
    <row r="222" spans="1:7" s="2885" customFormat="1" ht="105" customHeight="1">
      <c r="A222" s="2836"/>
      <c r="B222" s="2791"/>
      <c r="C222" s="2791"/>
      <c r="D222" s="2795"/>
      <c r="E222" s="2798"/>
      <c r="F222" s="2526"/>
      <c r="G222" s="2869"/>
    </row>
    <row r="223" spans="1:7" s="2886" customFormat="1">
      <c r="A223" s="2836"/>
      <c r="B223" s="2790"/>
      <c r="C223" s="2790"/>
      <c r="D223" s="2795"/>
      <c r="E223" s="2798"/>
      <c r="F223" s="2526"/>
      <c r="G223" s="2869"/>
    </row>
    <row r="224" spans="1:7" s="2886" customFormat="1">
      <c r="A224" s="2836"/>
      <c r="B224" s="2790"/>
      <c r="C224" s="2790"/>
      <c r="D224" s="2795"/>
      <c r="E224" s="2798"/>
      <c r="F224" s="2526"/>
      <c r="G224" s="2869"/>
    </row>
    <row r="225" spans="1:7" s="2886" customFormat="1">
      <c r="A225" s="2836"/>
      <c r="B225" s="2790"/>
      <c r="C225" s="2790"/>
      <c r="D225" s="2795"/>
      <c r="E225" s="2798"/>
      <c r="F225" s="2526"/>
      <c r="G225" s="2869"/>
    </row>
    <row r="226" spans="1:7" s="2886" customFormat="1" ht="51.75" customHeight="1">
      <c r="A226" s="2836"/>
      <c r="B226" s="2826"/>
      <c r="C226" s="2826"/>
      <c r="D226" s="2795"/>
      <c r="E226" s="2798"/>
      <c r="F226" s="2526"/>
      <c r="G226" s="2869"/>
    </row>
    <row r="227" spans="1:7" s="2886" customFormat="1" ht="51.75" customHeight="1">
      <c r="A227" s="2836"/>
      <c r="B227" s="2826"/>
      <c r="C227" s="2826"/>
      <c r="D227" s="2795"/>
      <c r="E227" s="2798"/>
      <c r="F227" s="2526"/>
      <c r="G227" s="2869"/>
    </row>
    <row r="228" spans="1:7" s="2886" customFormat="1" ht="18.75" customHeight="1">
      <c r="A228" s="2836"/>
      <c r="B228" s="2826"/>
      <c r="C228" s="2826"/>
      <c r="D228" s="2795"/>
      <c r="E228" s="2798"/>
      <c r="F228" s="2526"/>
      <c r="G228" s="2869"/>
    </row>
    <row r="229" spans="1:7" s="2886" customFormat="1" ht="34.5" customHeight="1">
      <c r="A229" s="2836"/>
      <c r="B229" s="2826"/>
      <c r="C229" s="2826"/>
      <c r="D229" s="2795"/>
      <c r="E229" s="2798"/>
      <c r="F229" s="2526"/>
      <c r="G229" s="2869"/>
    </row>
    <row r="230" spans="1:7" s="2886" customFormat="1" ht="45" customHeight="1">
      <c r="A230" s="2836"/>
      <c r="B230" s="2826"/>
      <c r="C230" s="2826"/>
      <c r="D230" s="2795"/>
      <c r="E230" s="2798"/>
      <c r="F230" s="2526"/>
      <c r="G230" s="2869"/>
    </row>
    <row r="231" spans="1:7" s="2886" customFormat="1" ht="75.75" customHeight="1">
      <c r="A231" s="2836"/>
      <c r="B231" s="2826"/>
      <c r="C231" s="2826"/>
      <c r="D231" s="2795"/>
      <c r="E231" s="2798"/>
      <c r="F231" s="2526"/>
      <c r="G231" s="2869"/>
    </row>
    <row r="232" spans="1:7" s="2886" customFormat="1" ht="84" customHeight="1">
      <c r="A232" s="2836"/>
      <c r="B232" s="2826"/>
      <c r="C232" s="2826"/>
      <c r="D232" s="2795"/>
      <c r="E232" s="2798"/>
      <c r="F232" s="2526"/>
      <c r="G232" s="2869"/>
    </row>
    <row r="233" spans="1:7" s="2886" customFormat="1" ht="66.75" customHeight="1">
      <c r="A233" s="2836"/>
      <c r="B233" s="2826"/>
      <c r="C233" s="2826"/>
      <c r="D233" s="2795"/>
      <c r="E233" s="2798"/>
      <c r="F233" s="2526"/>
      <c r="G233" s="2869"/>
    </row>
    <row r="234" spans="1:7" s="2886" customFormat="1" ht="92.25" customHeight="1">
      <c r="A234" s="2836"/>
      <c r="B234" s="2826"/>
      <c r="C234" s="2826"/>
      <c r="D234" s="2795"/>
      <c r="E234" s="2798"/>
      <c r="F234" s="2526"/>
      <c r="G234" s="2869"/>
    </row>
    <row r="235" spans="1:7" s="2886" customFormat="1" ht="23.25" customHeight="1">
      <c r="A235" s="2836"/>
      <c r="B235" s="2826"/>
      <c r="C235" s="2826"/>
      <c r="D235" s="2795"/>
      <c r="E235" s="2798"/>
      <c r="F235" s="2526"/>
      <c r="G235" s="2869"/>
    </row>
    <row r="236" spans="1:7" s="2886" customFormat="1" ht="20.25" customHeight="1">
      <c r="A236" s="2836"/>
      <c r="B236" s="2826"/>
      <c r="C236" s="2826"/>
      <c r="D236" s="2795"/>
      <c r="E236" s="2798"/>
      <c r="F236" s="2526"/>
      <c r="G236" s="2869"/>
    </row>
    <row r="237" spans="1:7" s="2886" customFormat="1" ht="18" customHeight="1">
      <c r="A237" s="2836"/>
      <c r="B237" s="2826"/>
      <c r="C237" s="2826"/>
      <c r="D237" s="2795"/>
      <c r="E237" s="2798"/>
      <c r="F237" s="2526"/>
      <c r="G237" s="2869"/>
    </row>
    <row r="238" spans="1:7" s="2886" customFormat="1" ht="18.75" customHeight="1">
      <c r="A238" s="2836"/>
      <c r="B238" s="2826"/>
      <c r="C238" s="2826"/>
      <c r="D238" s="2795"/>
      <c r="E238" s="2798"/>
      <c r="F238" s="2526"/>
      <c r="G238" s="2869"/>
    </row>
    <row r="239" spans="1:7" s="2886" customFormat="1" ht="20.25" customHeight="1">
      <c r="A239" s="2836"/>
      <c r="B239" s="2826"/>
      <c r="C239" s="2826"/>
      <c r="D239" s="2795"/>
      <c r="E239" s="2798"/>
      <c r="F239" s="2526"/>
      <c r="G239" s="2869"/>
    </row>
    <row r="240" spans="1:7" s="2886" customFormat="1" ht="71.25" customHeight="1">
      <c r="A240" s="2836"/>
      <c r="B240" s="2826"/>
      <c r="C240" s="2826"/>
      <c r="D240" s="2795"/>
      <c r="E240" s="2798"/>
      <c r="F240" s="2526"/>
      <c r="G240" s="2869"/>
    </row>
    <row r="241" spans="1:7" s="2886" customFormat="1" ht="32.25" customHeight="1">
      <c r="A241" s="2836"/>
      <c r="B241" s="2790"/>
      <c r="C241" s="2790"/>
      <c r="D241" s="2795"/>
      <c r="E241" s="2798"/>
      <c r="F241" s="2526"/>
      <c r="G241" s="2869"/>
    </row>
    <row r="242" spans="1:7" s="2886" customFormat="1" ht="32.25" customHeight="1">
      <c r="A242" s="2836"/>
      <c r="B242" s="2790"/>
      <c r="C242" s="2790"/>
      <c r="D242" s="2795"/>
      <c r="E242" s="2798"/>
      <c r="F242" s="2526"/>
      <c r="G242" s="2869"/>
    </row>
    <row r="243" spans="1:7" s="2886" customFormat="1">
      <c r="A243" s="2836"/>
      <c r="B243" s="2790"/>
      <c r="C243" s="2790"/>
      <c r="D243" s="2795"/>
      <c r="E243" s="2798"/>
      <c r="F243" s="2526"/>
      <c r="G243" s="2869"/>
    </row>
    <row r="244" spans="1:7" s="2886" customFormat="1" ht="85.5" customHeight="1">
      <c r="A244" s="2836"/>
      <c r="B244" s="2790"/>
      <c r="C244" s="2790"/>
      <c r="D244" s="2795"/>
      <c r="E244" s="2798"/>
      <c r="F244" s="2526"/>
      <c r="G244" s="2869"/>
    </row>
    <row r="245" spans="1:7" s="2886" customFormat="1">
      <c r="A245" s="2836"/>
      <c r="B245" s="2790"/>
      <c r="C245" s="2790"/>
      <c r="D245" s="2795"/>
      <c r="E245" s="2798"/>
      <c r="F245" s="2526"/>
      <c r="G245" s="2869"/>
    </row>
    <row r="246" spans="1:7" s="2886" customFormat="1">
      <c r="A246" s="2836"/>
      <c r="B246" s="2790"/>
      <c r="C246" s="2790"/>
      <c r="D246" s="2795"/>
      <c r="E246" s="2798"/>
      <c r="F246" s="2526"/>
      <c r="G246" s="2869"/>
    </row>
    <row r="247" spans="1:7" s="2886" customFormat="1">
      <c r="A247" s="2836"/>
      <c r="B247" s="2790"/>
      <c r="C247" s="2790"/>
      <c r="D247" s="2795"/>
      <c r="E247" s="2798"/>
      <c r="F247" s="2526"/>
      <c r="G247" s="2869"/>
    </row>
    <row r="248" spans="1:7" s="2886" customFormat="1">
      <c r="A248" s="2770"/>
      <c r="B248" s="2846"/>
      <c r="C248" s="2846"/>
      <c r="D248" s="2795"/>
      <c r="E248" s="2798"/>
      <c r="F248" s="2526"/>
      <c r="G248" s="2869"/>
    </row>
    <row r="249" spans="1:7" s="2886" customFormat="1">
      <c r="A249" s="2770"/>
      <c r="B249" s="2846"/>
      <c r="C249" s="2846"/>
      <c r="D249" s="2795"/>
      <c r="E249" s="2798"/>
      <c r="F249" s="2526"/>
      <c r="G249" s="2869"/>
    </row>
    <row r="250" spans="1:7">
      <c r="A250" s="2836"/>
      <c r="B250" s="2790"/>
      <c r="C250" s="2790"/>
      <c r="D250" s="2795"/>
      <c r="E250" s="2798"/>
      <c r="F250" s="2526"/>
      <c r="G250" s="2869"/>
    </row>
    <row r="251" spans="1:7" s="2902" customFormat="1" ht="218.25" customHeight="1">
      <c r="A251" s="2836"/>
      <c r="B251" s="2790"/>
      <c r="C251" s="2790"/>
      <c r="D251" s="2795"/>
      <c r="E251" s="2798"/>
      <c r="F251" s="2526"/>
      <c r="G251" s="2869"/>
    </row>
    <row r="252" spans="1:7" s="2902" customFormat="1" ht="408.4" customHeight="1">
      <c r="A252" s="2836"/>
      <c r="B252" s="2790"/>
      <c r="C252" s="2790"/>
      <c r="D252" s="2795"/>
      <c r="E252" s="2798"/>
      <c r="F252" s="2526"/>
      <c r="G252" s="2869"/>
    </row>
    <row r="253" spans="1:7" s="2902" customFormat="1" ht="292.14999999999998" customHeight="1">
      <c r="A253" s="2836"/>
      <c r="B253" s="2790"/>
      <c r="C253" s="2790"/>
      <c r="D253" s="2795"/>
      <c r="E253" s="2798"/>
      <c r="F253" s="2526"/>
      <c r="G253" s="2869"/>
    </row>
    <row r="254" spans="1:7" s="2902" customFormat="1">
      <c r="A254" s="2836"/>
      <c r="B254" s="2790"/>
      <c r="C254" s="2790"/>
      <c r="D254" s="2795"/>
      <c r="E254" s="2798"/>
      <c r="F254" s="2526"/>
      <c r="G254" s="2869"/>
    </row>
    <row r="255" spans="1:7" s="2902" customFormat="1">
      <c r="A255" s="2836"/>
      <c r="B255" s="2790"/>
      <c r="C255" s="2790"/>
      <c r="D255" s="2795"/>
      <c r="E255" s="2798"/>
      <c r="F255" s="2526"/>
      <c r="G255" s="2869"/>
    </row>
    <row r="256" spans="1:7" s="2902" customFormat="1">
      <c r="A256" s="2836"/>
      <c r="B256" s="2790"/>
      <c r="C256" s="2790"/>
      <c r="D256" s="2795"/>
      <c r="E256" s="2798"/>
      <c r="F256" s="2526"/>
      <c r="G256" s="2869"/>
    </row>
    <row r="257" spans="1:7" s="2902" customFormat="1" ht="39.4" customHeight="1">
      <c r="A257" s="2836"/>
      <c r="B257" s="2790"/>
      <c r="C257" s="2790"/>
      <c r="D257" s="2795"/>
      <c r="E257" s="2798"/>
      <c r="F257" s="2526"/>
      <c r="G257" s="2869"/>
    </row>
    <row r="258" spans="1:7" s="2902" customFormat="1" ht="41.65" customHeight="1">
      <c r="A258" s="2836"/>
      <c r="B258" s="2790"/>
      <c r="C258" s="2790"/>
      <c r="D258" s="2795"/>
      <c r="E258" s="2798"/>
      <c r="F258" s="2526"/>
      <c r="G258" s="2869"/>
    </row>
    <row r="259" spans="1:7" s="2902" customFormat="1" ht="41.65" customHeight="1">
      <c r="A259" s="2836"/>
      <c r="B259" s="2790"/>
      <c r="C259" s="2790"/>
      <c r="D259" s="2795"/>
      <c r="E259" s="2798"/>
      <c r="F259" s="2526"/>
      <c r="G259" s="2869"/>
    </row>
    <row r="260" spans="1:7" s="2902" customFormat="1" ht="101.65" customHeight="1">
      <c r="A260" s="2836"/>
      <c r="B260" s="2790"/>
      <c r="C260" s="2790"/>
      <c r="D260" s="2795"/>
      <c r="E260" s="2798"/>
      <c r="F260" s="2526"/>
      <c r="G260" s="2869"/>
    </row>
    <row r="261" spans="1:7" s="2902" customFormat="1" ht="250.9" customHeight="1">
      <c r="A261" s="2836"/>
      <c r="B261" s="2790"/>
      <c r="C261" s="2790"/>
      <c r="D261" s="2795"/>
      <c r="E261" s="2798"/>
      <c r="F261" s="2526"/>
      <c r="G261" s="2869"/>
    </row>
    <row r="262" spans="1:7" s="2902" customFormat="1">
      <c r="A262" s="2836"/>
      <c r="B262" s="2790"/>
      <c r="C262" s="2790"/>
      <c r="D262" s="2795"/>
      <c r="E262" s="2798"/>
      <c r="F262" s="2526"/>
      <c r="G262" s="2869"/>
    </row>
    <row r="263" spans="1:7" s="2902" customFormat="1" ht="133.9" customHeight="1">
      <c r="A263" s="2836"/>
      <c r="B263" s="2791"/>
      <c r="C263" s="2791"/>
      <c r="D263" s="2795"/>
      <c r="E263" s="2798"/>
      <c r="F263" s="2526"/>
      <c r="G263" s="2869"/>
    </row>
    <row r="264" spans="1:7" s="2902" customFormat="1" ht="133.9" customHeight="1">
      <c r="A264" s="2836"/>
      <c r="B264" s="2791"/>
      <c r="C264" s="2791"/>
      <c r="D264" s="2795"/>
      <c r="E264" s="2798"/>
      <c r="F264" s="2526"/>
      <c r="G264" s="2869"/>
    </row>
    <row r="265" spans="1:7" s="2902" customFormat="1" ht="234.75" customHeight="1">
      <c r="A265" s="2836"/>
      <c r="B265" s="2791"/>
      <c r="C265" s="2791"/>
      <c r="D265" s="2795"/>
      <c r="E265" s="2798"/>
      <c r="F265" s="2526"/>
      <c r="G265" s="2869"/>
    </row>
    <row r="266" spans="1:7" s="2902" customFormat="1" ht="35.25" customHeight="1">
      <c r="A266" s="2836"/>
      <c r="B266" s="2791"/>
      <c r="C266" s="2791"/>
      <c r="D266" s="2795"/>
      <c r="E266" s="2798"/>
      <c r="F266" s="2526"/>
      <c r="G266" s="2869"/>
    </row>
    <row r="267" spans="1:7" s="2902" customFormat="1" ht="33.75" customHeight="1">
      <c r="A267" s="2836"/>
      <c r="B267" s="2790"/>
      <c r="C267" s="2790"/>
      <c r="D267" s="2795"/>
      <c r="E267" s="2798"/>
      <c r="F267" s="2526"/>
      <c r="G267" s="2869"/>
    </row>
    <row r="268" spans="1:7" s="2902" customFormat="1">
      <c r="A268" s="2836"/>
      <c r="B268" s="2790"/>
      <c r="C268" s="2790"/>
      <c r="D268" s="2795"/>
      <c r="E268" s="2798"/>
      <c r="F268" s="2526"/>
      <c r="G268" s="2869"/>
    </row>
    <row r="269" spans="1:7" s="2902" customFormat="1">
      <c r="A269" s="2836"/>
      <c r="B269" s="2790"/>
      <c r="C269" s="2790"/>
      <c r="D269" s="2795"/>
      <c r="E269" s="2798"/>
      <c r="F269" s="2526"/>
      <c r="G269" s="2869"/>
    </row>
    <row r="270" spans="1:7" s="2902" customFormat="1">
      <c r="A270" s="2836"/>
      <c r="B270" s="2790"/>
      <c r="C270" s="2790"/>
      <c r="D270" s="2795"/>
      <c r="E270" s="2798"/>
      <c r="F270" s="2526"/>
      <c r="G270" s="2869"/>
    </row>
    <row r="271" spans="1:7" s="2902" customFormat="1">
      <c r="A271" s="2836"/>
      <c r="B271" s="2790"/>
      <c r="C271" s="2790"/>
      <c r="D271" s="2795"/>
      <c r="E271" s="2798"/>
      <c r="F271" s="2526"/>
      <c r="G271" s="2869"/>
    </row>
    <row r="272" spans="1:7" s="2902" customFormat="1">
      <c r="A272" s="2836"/>
      <c r="B272" s="2790"/>
      <c r="C272" s="2790"/>
      <c r="D272" s="2795"/>
      <c r="E272" s="2798"/>
      <c r="F272" s="2526"/>
      <c r="G272" s="2869"/>
    </row>
    <row r="273" spans="1:7" s="2902" customFormat="1">
      <c r="A273" s="2836"/>
      <c r="B273" s="2790"/>
      <c r="C273" s="2790"/>
      <c r="D273" s="2795"/>
      <c r="E273" s="2798"/>
      <c r="F273" s="2526"/>
      <c r="G273" s="2869"/>
    </row>
    <row r="274" spans="1:7" s="2902" customFormat="1" ht="397.9" customHeight="1">
      <c r="A274" s="2836"/>
      <c r="B274" s="2790"/>
      <c r="C274" s="2790"/>
      <c r="D274" s="2795"/>
      <c r="E274" s="2798"/>
      <c r="F274" s="2526"/>
      <c r="G274" s="2869"/>
    </row>
    <row r="275" spans="1:7" s="2902" customFormat="1" ht="408" customHeight="1">
      <c r="A275" s="2836"/>
      <c r="B275" s="2790"/>
      <c r="C275" s="2790"/>
      <c r="D275" s="2795"/>
      <c r="E275" s="2798"/>
      <c r="F275" s="2526"/>
      <c r="G275" s="2869"/>
    </row>
    <row r="276" spans="1:7" s="2902" customFormat="1">
      <c r="A276" s="2836"/>
      <c r="B276" s="2791"/>
      <c r="C276" s="2791"/>
      <c r="D276" s="2795"/>
      <c r="E276" s="2798"/>
      <c r="F276" s="2526"/>
      <c r="G276" s="2869"/>
    </row>
    <row r="277" spans="1:7" s="2902" customFormat="1">
      <c r="A277" s="2836"/>
      <c r="B277" s="2790"/>
      <c r="C277" s="2790"/>
      <c r="D277" s="2795"/>
      <c r="E277" s="2798"/>
      <c r="F277" s="2526"/>
      <c r="G277" s="2869"/>
    </row>
    <row r="278" spans="1:7">
      <c r="A278" s="2770"/>
      <c r="B278" s="2846"/>
      <c r="C278" s="2846"/>
      <c r="D278" s="2795"/>
      <c r="E278" s="2798"/>
      <c r="F278" s="2526"/>
      <c r="G278" s="2869"/>
    </row>
    <row r="279" spans="1:7">
      <c r="A279" s="2770"/>
      <c r="B279" s="2846"/>
      <c r="C279" s="2846"/>
      <c r="D279" s="2795"/>
      <c r="E279" s="2798"/>
      <c r="F279" s="2526"/>
      <c r="G279" s="2869"/>
    </row>
    <row r="280" spans="1:7" s="2886" customFormat="1" ht="14.25" customHeight="1">
      <c r="A280" s="2836"/>
      <c r="B280" s="2779"/>
      <c r="C280" s="2779"/>
      <c r="D280" s="2795"/>
      <c r="E280" s="2798"/>
      <c r="F280" s="2526"/>
      <c r="G280" s="2869"/>
    </row>
    <row r="281" spans="1:7" ht="38.25" customHeight="1">
      <c r="A281" s="2836"/>
      <c r="B281" s="2773"/>
      <c r="C281" s="2773"/>
      <c r="D281" s="2795"/>
      <c r="E281" s="2802"/>
      <c r="F281" s="2526"/>
      <c r="G281" s="2869"/>
    </row>
    <row r="282" spans="1:7">
      <c r="A282" s="2836"/>
      <c r="B282" s="2773"/>
      <c r="C282" s="2773"/>
      <c r="D282" s="2795"/>
      <c r="E282" s="2798"/>
      <c r="F282" s="2526"/>
      <c r="G282" s="2869"/>
    </row>
    <row r="283" spans="1:7">
      <c r="A283" s="2836"/>
      <c r="B283" s="2773"/>
      <c r="C283" s="2773"/>
      <c r="D283" s="2795"/>
      <c r="E283" s="2798"/>
      <c r="F283" s="2526"/>
      <c r="G283" s="2869"/>
    </row>
    <row r="284" spans="1:7">
      <c r="A284" s="2836"/>
      <c r="B284" s="2773"/>
      <c r="C284" s="2773"/>
      <c r="D284" s="2795"/>
      <c r="E284" s="2798"/>
      <c r="F284" s="2526"/>
      <c r="G284" s="2869"/>
    </row>
    <row r="285" spans="1:7">
      <c r="A285" s="2836"/>
      <c r="B285" s="2773"/>
      <c r="C285" s="2773"/>
      <c r="D285" s="2795"/>
      <c r="E285" s="2798"/>
      <c r="F285" s="2526"/>
      <c r="G285" s="2869"/>
    </row>
    <row r="286" spans="1:7">
      <c r="A286" s="2836"/>
      <c r="B286" s="2773"/>
      <c r="C286" s="2773"/>
      <c r="D286" s="2795"/>
      <c r="E286" s="2798"/>
      <c r="F286" s="2526"/>
      <c r="G286" s="2869"/>
    </row>
    <row r="287" spans="1:7">
      <c r="A287" s="2836"/>
      <c r="B287" s="2773"/>
      <c r="C287" s="2773"/>
      <c r="D287" s="2795"/>
      <c r="E287" s="2798"/>
      <c r="F287" s="2526"/>
      <c r="G287" s="2869"/>
    </row>
    <row r="288" spans="1:7">
      <c r="A288" s="2836"/>
      <c r="B288" s="2773"/>
      <c r="C288" s="2773"/>
      <c r="D288" s="2795"/>
      <c r="E288" s="2798"/>
      <c r="F288" s="2526"/>
      <c r="G288" s="2869"/>
    </row>
    <row r="289" spans="1:7">
      <c r="A289" s="2836"/>
      <c r="B289" s="2773"/>
      <c r="C289" s="2773"/>
      <c r="D289" s="2795"/>
      <c r="E289" s="2798"/>
      <c r="F289" s="2526"/>
      <c r="G289" s="2869"/>
    </row>
    <row r="290" spans="1:7">
      <c r="A290" s="2836"/>
      <c r="B290" s="2773"/>
      <c r="C290" s="2773"/>
      <c r="D290" s="2795"/>
      <c r="E290" s="2798"/>
      <c r="F290" s="2526"/>
      <c r="G290" s="2869"/>
    </row>
    <row r="291" spans="1:7">
      <c r="A291" s="2836"/>
      <c r="B291" s="2773"/>
      <c r="C291" s="2773"/>
      <c r="D291" s="2795"/>
      <c r="E291" s="2798"/>
      <c r="F291" s="2526"/>
      <c r="G291" s="2869"/>
    </row>
    <row r="292" spans="1:7">
      <c r="A292" s="2836"/>
      <c r="B292" s="2773"/>
      <c r="C292" s="2773"/>
      <c r="D292" s="2795"/>
      <c r="E292" s="2798"/>
      <c r="F292" s="2526"/>
      <c r="G292" s="2869"/>
    </row>
    <row r="293" spans="1:7">
      <c r="A293" s="2836"/>
      <c r="B293" s="2773"/>
      <c r="C293" s="2773"/>
      <c r="D293" s="2795"/>
      <c r="E293" s="2798"/>
      <c r="F293" s="2526"/>
      <c r="G293" s="2869"/>
    </row>
    <row r="294" spans="1:7">
      <c r="A294" s="2836"/>
      <c r="B294" s="2773"/>
      <c r="C294" s="2773"/>
      <c r="D294" s="2795"/>
      <c r="E294" s="2798"/>
      <c r="F294" s="2526"/>
      <c r="G294" s="2869"/>
    </row>
    <row r="295" spans="1:7">
      <c r="A295" s="2836"/>
      <c r="B295" s="2773"/>
      <c r="C295" s="2773"/>
      <c r="D295" s="2795"/>
      <c r="E295" s="2798"/>
      <c r="F295" s="2526"/>
      <c r="G295" s="2869"/>
    </row>
    <row r="296" spans="1:7">
      <c r="A296" s="2836"/>
      <c r="B296" s="2773"/>
      <c r="C296" s="2773"/>
      <c r="D296" s="2795"/>
      <c r="E296" s="2798"/>
      <c r="F296" s="2526"/>
      <c r="G296" s="2869"/>
    </row>
    <row r="297" spans="1:7">
      <c r="A297" s="2836"/>
      <c r="B297" s="2773"/>
      <c r="C297" s="2773"/>
      <c r="D297" s="2795"/>
      <c r="E297" s="2798"/>
      <c r="F297" s="2526"/>
      <c r="G297" s="2869"/>
    </row>
    <row r="298" spans="1:7">
      <c r="A298" s="2836"/>
      <c r="B298" s="2773"/>
      <c r="C298" s="2773"/>
      <c r="D298" s="2795"/>
      <c r="E298" s="2798"/>
      <c r="F298" s="2526"/>
      <c r="G298" s="2869"/>
    </row>
    <row r="299" spans="1:7">
      <c r="A299" s="2836"/>
      <c r="B299" s="2773"/>
      <c r="C299" s="2773"/>
      <c r="D299" s="2795"/>
      <c r="E299" s="2798"/>
      <c r="F299" s="2526"/>
      <c r="G299" s="2869"/>
    </row>
    <row r="300" spans="1:7">
      <c r="A300" s="2836"/>
      <c r="B300" s="2773"/>
      <c r="C300" s="2773"/>
      <c r="D300" s="2795"/>
      <c r="E300" s="2798"/>
      <c r="F300" s="2526"/>
      <c r="G300" s="2869"/>
    </row>
    <row r="301" spans="1:7" ht="34.5" customHeight="1">
      <c r="A301" s="2836"/>
      <c r="B301" s="2773"/>
      <c r="C301" s="2773"/>
      <c r="D301" s="2795"/>
      <c r="E301" s="2798"/>
      <c r="F301" s="2526"/>
      <c r="G301" s="2869"/>
    </row>
    <row r="302" spans="1:7" ht="33.75" customHeight="1">
      <c r="A302" s="2836"/>
      <c r="B302" s="2773"/>
      <c r="C302" s="2773"/>
      <c r="D302" s="2795"/>
      <c r="E302" s="2798"/>
      <c r="F302" s="2526"/>
      <c r="G302" s="2869"/>
    </row>
    <row r="303" spans="1:7" ht="24" customHeight="1">
      <c r="A303" s="2836"/>
      <c r="B303" s="2773"/>
      <c r="C303" s="2773"/>
      <c r="D303" s="2795"/>
      <c r="E303" s="2798"/>
      <c r="F303" s="2526"/>
      <c r="G303" s="2869"/>
    </row>
    <row r="304" spans="1:7">
      <c r="A304" s="2836"/>
      <c r="B304" s="2773"/>
      <c r="C304" s="2773"/>
      <c r="D304" s="2795"/>
      <c r="E304" s="2798"/>
      <c r="F304" s="2526"/>
      <c r="G304" s="2869"/>
    </row>
    <row r="305" spans="1:7">
      <c r="A305" s="2836"/>
      <c r="B305" s="2773"/>
      <c r="C305" s="2773"/>
      <c r="D305" s="2795"/>
      <c r="E305" s="2798"/>
      <c r="F305" s="2526"/>
      <c r="G305" s="2869"/>
    </row>
    <row r="306" spans="1:7">
      <c r="A306" s="2836"/>
      <c r="B306" s="2773"/>
      <c r="C306" s="2773"/>
      <c r="D306" s="2795"/>
      <c r="E306" s="2798"/>
      <c r="F306" s="2526"/>
      <c r="G306" s="2869"/>
    </row>
    <row r="307" spans="1:7">
      <c r="A307" s="2836"/>
      <c r="B307" s="2773"/>
      <c r="C307" s="2773"/>
      <c r="D307" s="2795"/>
      <c r="E307" s="2798"/>
      <c r="F307" s="2526"/>
      <c r="G307" s="2869"/>
    </row>
    <row r="308" spans="1:7">
      <c r="A308" s="2836"/>
      <c r="B308" s="2773"/>
      <c r="C308" s="2773"/>
      <c r="D308" s="2795"/>
      <c r="E308" s="2798"/>
      <c r="F308" s="2526"/>
      <c r="G308" s="2869"/>
    </row>
    <row r="309" spans="1:7">
      <c r="A309" s="2836"/>
      <c r="B309" s="2773"/>
      <c r="C309" s="2773"/>
      <c r="D309" s="2795"/>
      <c r="E309" s="2798"/>
      <c r="F309" s="2526"/>
      <c r="G309" s="2869"/>
    </row>
    <row r="311" spans="1:7">
      <c r="A311" s="2836"/>
      <c r="B311" s="2779"/>
      <c r="C311" s="2779"/>
      <c r="D311" s="2795"/>
      <c r="E311" s="2798"/>
      <c r="F311" s="2526"/>
      <c r="G311" s="2869"/>
    </row>
    <row r="312" spans="1:7" s="2885" customFormat="1">
      <c r="A312" s="2845"/>
      <c r="B312" s="2774"/>
      <c r="C312" s="2774"/>
      <c r="D312" s="2771"/>
      <c r="E312" s="2772"/>
      <c r="F312" s="2893"/>
      <c r="G312" s="2870"/>
    </row>
    <row r="313" spans="1:7" s="2885" customFormat="1">
      <c r="A313" s="2845"/>
      <c r="B313" s="2774"/>
      <c r="C313" s="2774"/>
      <c r="D313" s="2771"/>
      <c r="E313" s="2772"/>
      <c r="F313" s="2893"/>
      <c r="G313" s="2870"/>
    </row>
    <row r="314" spans="1:7" s="2885" customFormat="1">
      <c r="A314" s="2845"/>
      <c r="B314" s="2774"/>
      <c r="C314" s="2774"/>
      <c r="D314" s="2771"/>
      <c r="E314" s="2772"/>
      <c r="F314" s="2893"/>
      <c r="G314" s="2870"/>
    </row>
    <row r="315" spans="1:7" s="2886" customFormat="1" ht="75.75" customHeight="1">
      <c r="A315" s="2836"/>
      <c r="B315" s="2826"/>
      <c r="C315" s="2826"/>
      <c r="D315" s="2795"/>
      <c r="E315" s="2798"/>
      <c r="F315" s="2526"/>
      <c r="G315" s="2869"/>
    </row>
    <row r="316" spans="1:7" s="2886" customFormat="1" ht="84" customHeight="1">
      <c r="A316" s="2836"/>
      <c r="B316" s="2826"/>
      <c r="C316" s="2826"/>
      <c r="D316" s="2795"/>
      <c r="E316" s="2798"/>
      <c r="F316" s="2526"/>
      <c r="G316" s="2869"/>
    </row>
    <row r="317" spans="1:7" s="2886" customFormat="1" ht="66.75" customHeight="1">
      <c r="A317" s="2836"/>
      <c r="B317" s="2826"/>
      <c r="C317" s="2826"/>
      <c r="D317" s="2795"/>
      <c r="E317" s="2798"/>
      <c r="F317" s="2526"/>
      <c r="G317" s="2869"/>
    </row>
    <row r="318" spans="1:7" s="2886" customFormat="1" ht="92.25" customHeight="1">
      <c r="A318" s="2836"/>
      <c r="B318" s="2826"/>
      <c r="C318" s="2826"/>
      <c r="D318" s="2795"/>
      <c r="E318" s="2798"/>
      <c r="F318" s="2526"/>
      <c r="G318" s="2869"/>
    </row>
    <row r="319" spans="1:7" s="2886" customFormat="1" ht="23.25" customHeight="1">
      <c r="A319" s="2836"/>
      <c r="B319" s="2826"/>
      <c r="C319" s="2826"/>
      <c r="D319" s="2795"/>
      <c r="E319" s="2798"/>
      <c r="F319" s="2526"/>
      <c r="G319" s="2869"/>
    </row>
    <row r="320" spans="1:7" s="2886" customFormat="1" ht="20.25" customHeight="1">
      <c r="A320" s="2836"/>
      <c r="B320" s="2826"/>
      <c r="C320" s="2826"/>
      <c r="D320" s="2795"/>
      <c r="E320" s="2798"/>
      <c r="F320" s="2526"/>
      <c r="G320" s="2869"/>
    </row>
    <row r="321" spans="1:7" s="2886" customFormat="1" ht="18" customHeight="1">
      <c r="A321" s="2836"/>
      <c r="B321" s="2826"/>
      <c r="C321" s="2826"/>
      <c r="D321" s="2795"/>
      <c r="E321" s="2798"/>
      <c r="F321" s="2526"/>
      <c r="G321" s="2869"/>
    </row>
    <row r="322" spans="1:7" s="2886" customFormat="1" ht="18.75" customHeight="1">
      <c r="A322" s="2836"/>
      <c r="B322" s="2826"/>
      <c r="C322" s="2826"/>
      <c r="D322" s="2795"/>
      <c r="E322" s="2798"/>
      <c r="F322" s="2526"/>
      <c r="G322" s="2869"/>
    </row>
    <row r="323" spans="1:7" s="2886" customFormat="1" ht="20.25" customHeight="1">
      <c r="A323" s="2836"/>
      <c r="B323" s="2826"/>
      <c r="C323" s="2826"/>
      <c r="D323" s="2795"/>
      <c r="E323" s="2798"/>
      <c r="F323" s="2526"/>
      <c r="G323" s="2869"/>
    </row>
    <row r="324" spans="1:7" s="2886" customFormat="1" ht="71.25" customHeight="1">
      <c r="A324" s="2836"/>
      <c r="B324" s="2826"/>
      <c r="C324" s="2826"/>
      <c r="D324" s="2795"/>
      <c r="E324" s="2798"/>
      <c r="F324" s="2526"/>
      <c r="G324" s="2869"/>
    </row>
    <row r="325" spans="1:7" s="2886" customFormat="1" ht="45" customHeight="1">
      <c r="A325" s="2836"/>
      <c r="B325" s="2826"/>
      <c r="C325" s="2826"/>
      <c r="D325" s="2795"/>
      <c r="E325" s="2798"/>
      <c r="F325" s="2526"/>
      <c r="G325" s="2869"/>
    </row>
    <row r="326" spans="1:7" s="2886" customFormat="1" ht="32.25" customHeight="1">
      <c r="A326" s="2836"/>
      <c r="B326" s="2790"/>
      <c r="C326" s="2790"/>
      <c r="D326" s="2795"/>
      <c r="E326" s="2798"/>
      <c r="F326" s="2526"/>
      <c r="G326" s="2869"/>
    </row>
    <row r="327" spans="1:7" s="2886" customFormat="1">
      <c r="A327" s="2836"/>
      <c r="B327" s="2790"/>
      <c r="C327" s="2790"/>
      <c r="D327" s="2795"/>
      <c r="E327" s="2798"/>
      <c r="F327" s="2526"/>
      <c r="G327" s="2869"/>
    </row>
    <row r="329" spans="1:7">
      <c r="A329" s="2836"/>
      <c r="B329" s="2779"/>
      <c r="C329" s="2779"/>
      <c r="D329" s="2795"/>
      <c r="E329" s="2798"/>
      <c r="F329" s="2526"/>
      <c r="G329" s="2869"/>
    </row>
  </sheetData>
  <sheetProtection formatRows="0"/>
  <mergeCells count="2">
    <mergeCell ref="B15:C15"/>
    <mergeCell ref="B18:C18"/>
  </mergeCells>
  <pageMargins left="0.7" right="0.7" top="0.75" bottom="0.75" header="0.3" footer="0.3"/>
  <pageSetup paperSize="9" scale="62" orientation="portrait"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00B050"/>
  </sheetPr>
  <dimension ref="A2:AMK275"/>
  <sheetViews>
    <sheetView view="pageBreakPreview" zoomScale="85" zoomScaleNormal="100" zoomScaleSheetLayoutView="85" workbookViewId="0">
      <selection activeCell="B15" sqref="B15:C15"/>
    </sheetView>
  </sheetViews>
  <sheetFormatPr defaultRowHeight="12.75"/>
  <cols>
    <col min="1" max="1" width="14.7109375" style="232" customWidth="1"/>
    <col min="2" max="2" width="84" style="259" customWidth="1"/>
    <col min="3" max="3" width="15.5703125" style="230" customWidth="1"/>
    <col min="4" max="4" width="7.28515625" style="228" customWidth="1"/>
    <col min="5" max="5" width="11.28515625" style="229" customWidth="1"/>
    <col min="6" max="6" width="14.140625" style="2458" customWidth="1"/>
    <col min="7" max="7" width="15.42578125" style="468" customWidth="1"/>
    <col min="8" max="8" width="15.28515625" style="209" customWidth="1"/>
    <col min="9" max="9" width="17.42578125" style="209" customWidth="1"/>
    <col min="10" max="10" width="15.7109375" style="210" customWidth="1"/>
    <col min="11" max="1025" width="9.140625" style="211" customWidth="1"/>
  </cols>
  <sheetData>
    <row r="2" spans="1:7">
      <c r="A2" s="52" t="s">
        <v>8</v>
      </c>
      <c r="B2" s="53" t="s">
        <v>9</v>
      </c>
      <c r="C2" s="53"/>
      <c r="D2" s="54"/>
      <c r="E2" s="368"/>
      <c r="F2" s="2398"/>
      <c r="G2" s="443"/>
    </row>
    <row r="3" spans="1:7" s="212" customFormat="1">
      <c r="A3" s="52" t="s">
        <v>130</v>
      </c>
      <c r="B3" s="359" t="str">
        <f>'NASLOVNA STRAN'!$C$30</f>
        <v>Gradnja stanovanjske soseske Dečkovo naselje - DN 10</v>
      </c>
      <c r="C3" s="53"/>
      <c r="D3" s="54"/>
      <c r="E3" s="368"/>
      <c r="F3" s="2398"/>
      <c r="G3" s="443"/>
    </row>
    <row r="4" spans="1:7" s="212" customFormat="1">
      <c r="A4" s="52" t="s">
        <v>131</v>
      </c>
      <c r="B4" s="442">
        <f>'NASLOVNA STRAN'!$C$13</f>
        <v>0</v>
      </c>
      <c r="C4" s="53"/>
      <c r="D4" s="54"/>
      <c r="E4" s="368"/>
      <c r="F4" s="2398"/>
      <c r="G4" s="443"/>
    </row>
    <row r="5" spans="1:7" s="212" customFormat="1">
      <c r="A5" s="52"/>
      <c r="B5" s="53"/>
      <c r="C5" s="53"/>
      <c r="D5" s="54"/>
      <c r="E5" s="368"/>
      <c r="F5" s="2398"/>
      <c r="G5" s="443"/>
    </row>
    <row r="6" spans="1:7" s="212" customFormat="1">
      <c r="A6" s="213" t="s">
        <v>87</v>
      </c>
      <c r="B6" s="214" t="s">
        <v>370</v>
      </c>
      <c r="C6" s="214"/>
      <c r="D6" s="215"/>
      <c r="E6" s="216"/>
      <c r="F6" s="2429"/>
      <c r="G6" s="463"/>
    </row>
    <row r="7" spans="1:7" s="212" customFormat="1">
      <c r="A7" s="52"/>
      <c r="B7" s="53"/>
      <c r="C7" s="53"/>
      <c r="D7" s="54"/>
      <c r="E7" s="368"/>
      <c r="F7" s="2398"/>
      <c r="G7" s="443"/>
    </row>
    <row r="8" spans="1:7" s="212" customFormat="1">
      <c r="A8" s="213" t="s">
        <v>50</v>
      </c>
      <c r="B8" s="214" t="s">
        <v>94</v>
      </c>
      <c r="C8" s="214"/>
      <c r="D8" s="215"/>
      <c r="E8" s="216"/>
      <c r="F8" s="2429"/>
      <c r="G8" s="463"/>
    </row>
    <row r="9" spans="1:7">
      <c r="A9" s="217"/>
      <c r="B9" s="218"/>
      <c r="C9" s="219"/>
      <c r="D9" s="220"/>
      <c r="E9" s="220"/>
      <c r="F9" s="2430"/>
      <c r="G9" s="465"/>
    </row>
    <row r="10" spans="1:7" ht="25.5">
      <c r="A10" s="83" t="s">
        <v>132</v>
      </c>
      <c r="B10" s="221" t="s">
        <v>133</v>
      </c>
      <c r="C10" s="222" t="s">
        <v>134</v>
      </c>
      <c r="D10" s="203" t="s">
        <v>140</v>
      </c>
      <c r="E10" s="204" t="s">
        <v>136</v>
      </c>
      <c r="F10" s="2457" t="s">
        <v>237</v>
      </c>
      <c r="G10" s="453" t="s">
        <v>238</v>
      </c>
    </row>
    <row r="11" spans="1:7" ht="21.6" customHeight="1">
      <c r="A11" s="223"/>
      <c r="B11" s="224" t="s">
        <v>371</v>
      </c>
      <c r="C11" s="225"/>
      <c r="D11" s="226"/>
      <c r="E11" s="226"/>
      <c r="F11" s="2431"/>
      <c r="G11" s="467"/>
    </row>
    <row r="12" spans="1:7">
      <c r="A12" s="105"/>
      <c r="B12" s="91"/>
      <c r="C12" s="92"/>
      <c r="D12" s="93"/>
      <c r="E12" s="93"/>
      <c r="F12" s="2420"/>
    </row>
    <row r="13" spans="1:7" ht="13.15" customHeight="1">
      <c r="A13" s="227"/>
      <c r="B13" s="2906" t="s">
        <v>143</v>
      </c>
      <c r="C13" s="2906"/>
    </row>
    <row r="14" spans="1:7">
      <c r="A14" s="227"/>
      <c r="B14" s="134"/>
    </row>
    <row r="15" spans="1:7" ht="46.15" customHeight="1">
      <c r="A15" s="227"/>
      <c r="B15" s="2931" t="s">
        <v>372</v>
      </c>
      <c r="C15" s="2931"/>
    </row>
    <row r="16" spans="1:7" s="96" customFormat="1" ht="284.45" customHeight="1">
      <c r="A16" s="227"/>
      <c r="B16" s="2904" t="s">
        <v>373</v>
      </c>
      <c r="C16" s="2904"/>
      <c r="D16" s="228"/>
      <c r="E16" s="229"/>
      <c r="F16" s="2458"/>
      <c r="G16" s="468"/>
    </row>
    <row r="17" spans="1:7" s="96" customFormat="1" ht="50.45" customHeight="1">
      <c r="A17" s="227"/>
      <c r="B17" s="2988" t="s">
        <v>244</v>
      </c>
      <c r="C17" s="2988"/>
      <c r="D17" s="228"/>
      <c r="E17" s="229"/>
      <c r="F17" s="2458"/>
      <c r="G17" s="468"/>
    </row>
    <row r="18" spans="1:7" s="96" customFormat="1" ht="19.149999999999999" customHeight="1">
      <c r="A18" s="227"/>
      <c r="B18" s="2989" t="s">
        <v>374</v>
      </c>
      <c r="C18" s="2989"/>
      <c r="D18" s="228"/>
      <c r="E18" s="229"/>
      <c r="F18" s="2458"/>
      <c r="G18" s="468"/>
    </row>
    <row r="19" spans="1:7" s="96" customFormat="1" ht="24.6" customHeight="1">
      <c r="A19" s="227"/>
      <c r="B19" s="2988" t="s">
        <v>245</v>
      </c>
      <c r="C19" s="2988"/>
      <c r="D19" s="228"/>
      <c r="E19" s="229"/>
      <c r="F19" s="2458"/>
      <c r="G19" s="468"/>
    </row>
    <row r="20" spans="1:7" s="96" customFormat="1" ht="144" customHeight="1">
      <c r="A20" s="232"/>
      <c r="B20" s="2904" t="s">
        <v>375</v>
      </c>
      <c r="C20" s="2904"/>
      <c r="D20" s="228"/>
      <c r="E20" s="229"/>
      <c r="F20" s="2458"/>
      <c r="G20" s="468"/>
    </row>
    <row r="21" spans="1:7" s="96" customFormat="1">
      <c r="A21" s="233"/>
      <c r="B21" s="95"/>
      <c r="C21" s="234"/>
      <c r="D21" s="235"/>
      <c r="E21" s="236"/>
      <c r="F21" s="2450"/>
      <c r="G21" s="465"/>
    </row>
    <row r="22" spans="1:7" s="96" customFormat="1">
      <c r="A22" s="233"/>
      <c r="B22" s="95"/>
      <c r="C22" s="234"/>
      <c r="D22" s="235"/>
      <c r="E22" s="236"/>
      <c r="F22" s="2450"/>
      <c r="G22" s="465"/>
    </row>
    <row r="23" spans="1:7" s="96" customFormat="1" ht="17.45" customHeight="1" thickBot="1">
      <c r="A23" s="233"/>
      <c r="B23" s="2985" t="s">
        <v>174</v>
      </c>
      <c r="C23" s="2985"/>
      <c r="D23" s="235"/>
      <c r="E23" s="236"/>
      <c r="F23" s="2450"/>
      <c r="G23" s="465"/>
    </row>
    <row r="24" spans="1:7" s="96" customFormat="1" ht="17.45" customHeight="1">
      <c r="A24" s="233"/>
      <c r="B24" s="2951" t="s">
        <v>175</v>
      </c>
      <c r="C24" s="2951"/>
      <c r="D24" s="235"/>
      <c r="E24" s="236"/>
      <c r="F24" s="2450"/>
      <c r="G24" s="465"/>
    </row>
    <row r="25" spans="1:7" s="96" customFormat="1" ht="34.15" customHeight="1">
      <c r="A25" s="233"/>
      <c r="B25" s="2920" t="s">
        <v>376</v>
      </c>
      <c r="C25" s="2920"/>
      <c r="D25" s="235"/>
      <c r="E25" s="236"/>
      <c r="F25" s="2450"/>
      <c r="G25" s="465"/>
    </row>
    <row r="26" spans="1:7" s="96" customFormat="1" ht="120" customHeight="1">
      <c r="A26" s="233"/>
      <c r="B26" s="2920" t="s">
        <v>377</v>
      </c>
      <c r="C26" s="2920"/>
      <c r="D26" s="235"/>
      <c r="E26" s="236"/>
      <c r="F26" s="2450"/>
      <c r="G26" s="465"/>
    </row>
    <row r="27" spans="1:7" s="96" customFormat="1" ht="29.45" customHeight="1">
      <c r="A27" s="233"/>
      <c r="B27" s="2920" t="s">
        <v>378</v>
      </c>
      <c r="C27" s="2920"/>
      <c r="D27" s="235"/>
      <c r="E27" s="236"/>
      <c r="F27" s="2450"/>
      <c r="G27" s="465"/>
    </row>
    <row r="28" spans="1:7" s="96" customFormat="1" ht="7.9" customHeight="1">
      <c r="A28" s="233"/>
      <c r="B28" s="2920"/>
      <c r="C28" s="2920"/>
      <c r="D28" s="235"/>
      <c r="E28" s="236"/>
      <c r="F28" s="2450"/>
      <c r="G28" s="465"/>
    </row>
    <row r="29" spans="1:7" s="96" customFormat="1" ht="13.15" customHeight="1">
      <c r="A29" s="233"/>
      <c r="B29" s="2960" t="s">
        <v>346</v>
      </c>
      <c r="C29" s="2960"/>
      <c r="D29" s="235"/>
      <c r="E29" s="236"/>
      <c r="F29" s="2450"/>
      <c r="G29" s="465"/>
    </row>
    <row r="30" spans="1:7" s="96" customFormat="1" ht="82.15" customHeight="1">
      <c r="A30" s="233"/>
      <c r="B30" s="2920" t="s">
        <v>379</v>
      </c>
      <c r="C30" s="2920"/>
      <c r="D30" s="235"/>
      <c r="E30" s="236"/>
      <c r="F30" s="2450"/>
      <c r="G30" s="465"/>
    </row>
    <row r="31" spans="1:7" s="96" customFormat="1" ht="13.15" customHeight="1">
      <c r="A31" s="233"/>
      <c r="B31" s="2960" t="s">
        <v>380</v>
      </c>
      <c r="C31" s="2960"/>
      <c r="D31" s="235"/>
      <c r="E31" s="236"/>
      <c r="F31" s="2450"/>
      <c r="G31" s="465"/>
    </row>
    <row r="32" spans="1:7" s="96" customFormat="1" ht="55.15" customHeight="1">
      <c r="A32" s="233"/>
      <c r="B32" s="2920" t="s">
        <v>381</v>
      </c>
      <c r="C32" s="2920"/>
      <c r="D32" s="235"/>
      <c r="E32" s="236"/>
      <c r="F32" s="2450"/>
      <c r="G32" s="465"/>
    </row>
    <row r="33" spans="1:7" s="96" customFormat="1" ht="43.9" customHeight="1">
      <c r="A33" s="233"/>
      <c r="B33" s="2920" t="s">
        <v>382</v>
      </c>
      <c r="C33" s="2920"/>
      <c r="D33" s="235"/>
      <c r="E33" s="236"/>
      <c r="F33" s="2450"/>
      <c r="G33" s="465"/>
    </row>
    <row r="34" spans="1:7" s="96" customFormat="1" ht="13.15" customHeight="1">
      <c r="A34" s="233"/>
      <c r="B34" s="2960" t="s">
        <v>383</v>
      </c>
      <c r="C34" s="2960"/>
      <c r="D34" s="235"/>
      <c r="E34" s="236"/>
      <c r="F34" s="2450"/>
      <c r="G34" s="465"/>
    </row>
    <row r="35" spans="1:7" s="96" customFormat="1" ht="27.6" customHeight="1">
      <c r="A35" s="233"/>
      <c r="B35" s="2920" t="s">
        <v>384</v>
      </c>
      <c r="C35" s="2920"/>
      <c r="D35" s="235"/>
      <c r="E35" s="236"/>
      <c r="F35" s="2450"/>
      <c r="G35" s="465"/>
    </row>
    <row r="36" spans="1:7" s="96" customFormat="1" ht="69" customHeight="1">
      <c r="A36" s="233"/>
      <c r="B36" s="2920" t="s">
        <v>385</v>
      </c>
      <c r="C36" s="2920"/>
      <c r="D36" s="235"/>
      <c r="E36" s="236"/>
      <c r="F36" s="2450"/>
      <c r="G36" s="465"/>
    </row>
    <row r="37" spans="1:7" s="96" customFormat="1" ht="28.15" customHeight="1">
      <c r="A37" s="233"/>
      <c r="B37" s="2920" t="s">
        <v>386</v>
      </c>
      <c r="C37" s="2920"/>
      <c r="D37" s="235"/>
      <c r="E37" s="236"/>
      <c r="F37" s="2450"/>
      <c r="G37" s="465"/>
    </row>
    <row r="38" spans="1:7" s="96" customFormat="1" ht="12.6" customHeight="1">
      <c r="A38" s="233"/>
      <c r="B38" s="138"/>
      <c r="C38" s="205"/>
      <c r="D38" s="235"/>
      <c r="E38" s="236"/>
      <c r="F38" s="2450"/>
      <c r="G38" s="465"/>
    </row>
    <row r="39" spans="1:7" s="96" customFormat="1" ht="13.15" customHeight="1" thickBot="1">
      <c r="A39" s="233"/>
      <c r="B39" s="2986" t="s">
        <v>348</v>
      </c>
      <c r="C39" s="2986"/>
      <c r="D39" s="235"/>
      <c r="E39" s="236"/>
      <c r="F39" s="2450"/>
      <c r="G39" s="465"/>
    </row>
    <row r="40" spans="1:7" s="96" customFormat="1" ht="16.149999999999999" customHeight="1">
      <c r="A40" s="233"/>
      <c r="B40" s="2990" t="s">
        <v>387</v>
      </c>
      <c r="C40" s="2990"/>
      <c r="D40" s="235"/>
      <c r="E40" s="236"/>
      <c r="F40" s="2450"/>
      <c r="G40" s="465"/>
    </row>
    <row r="41" spans="1:7" s="96" customFormat="1" ht="132.6" customHeight="1">
      <c r="A41" s="233"/>
      <c r="B41" s="2920" t="s">
        <v>388</v>
      </c>
      <c r="C41" s="2920"/>
      <c r="D41" s="235"/>
      <c r="E41" s="236"/>
      <c r="F41" s="2450"/>
      <c r="G41" s="465"/>
    </row>
    <row r="42" spans="1:7" s="96" customFormat="1" ht="13.15" customHeight="1">
      <c r="A42" s="233"/>
      <c r="B42" s="2960" t="s">
        <v>389</v>
      </c>
      <c r="C42" s="2960"/>
      <c r="D42" s="235"/>
      <c r="E42" s="236"/>
      <c r="F42" s="2450"/>
      <c r="G42" s="465"/>
    </row>
    <row r="43" spans="1:7" s="96" customFormat="1" ht="95.45" customHeight="1">
      <c r="A43" s="233"/>
      <c r="B43" s="2920" t="s">
        <v>390</v>
      </c>
      <c r="C43" s="2920"/>
      <c r="D43" s="235"/>
      <c r="E43" s="236"/>
      <c r="F43" s="2450"/>
      <c r="G43" s="465"/>
    </row>
    <row r="44" spans="1:7" s="96" customFormat="1" ht="13.15" customHeight="1">
      <c r="A44" s="233"/>
      <c r="B44" s="2960" t="s">
        <v>391</v>
      </c>
      <c r="C44" s="2960"/>
      <c r="D44" s="235"/>
      <c r="E44" s="236"/>
      <c r="F44" s="2450"/>
      <c r="G44" s="465"/>
    </row>
    <row r="45" spans="1:7" s="96" customFormat="1" ht="92.45" customHeight="1">
      <c r="A45" s="233"/>
      <c r="B45" s="2920" t="s">
        <v>392</v>
      </c>
      <c r="C45" s="2920"/>
      <c r="D45" s="235"/>
      <c r="E45" s="236"/>
      <c r="F45" s="2450"/>
      <c r="G45" s="465"/>
    </row>
    <row r="46" spans="1:7" s="96" customFormat="1" ht="91.15" customHeight="1">
      <c r="A46" s="233"/>
      <c r="B46" s="2920" t="s">
        <v>393</v>
      </c>
      <c r="C46" s="2920"/>
      <c r="D46" s="235"/>
      <c r="E46" s="236"/>
      <c r="F46" s="2450"/>
      <c r="G46" s="465"/>
    </row>
    <row r="47" spans="1:7" s="96" customFormat="1" ht="78.599999999999994" customHeight="1">
      <c r="A47" s="233"/>
      <c r="B47" s="2920" t="s">
        <v>394</v>
      </c>
      <c r="C47" s="2920"/>
      <c r="D47" s="235"/>
      <c r="E47" s="236"/>
      <c r="F47" s="2450"/>
      <c r="G47" s="465"/>
    </row>
    <row r="48" spans="1:7" s="96" customFormat="1" ht="79.900000000000006" customHeight="1">
      <c r="A48" s="233"/>
      <c r="B48" s="2920" t="s">
        <v>395</v>
      </c>
      <c r="C48" s="2920"/>
      <c r="D48" s="235"/>
      <c r="E48" s="236"/>
      <c r="F48" s="2450"/>
      <c r="G48" s="465"/>
    </row>
    <row r="49" spans="1:7" s="96" customFormat="1" ht="13.15" customHeight="1">
      <c r="A49" s="233"/>
      <c r="B49" s="2960" t="s">
        <v>396</v>
      </c>
      <c r="C49" s="2960"/>
      <c r="D49" s="235"/>
      <c r="E49" s="236"/>
      <c r="F49" s="2450"/>
      <c r="G49" s="465"/>
    </row>
    <row r="50" spans="1:7" s="96" customFormat="1" ht="82.9" customHeight="1">
      <c r="A50" s="233"/>
      <c r="B50" s="2920" t="s">
        <v>397</v>
      </c>
      <c r="C50" s="2920"/>
      <c r="D50" s="235"/>
      <c r="E50" s="236"/>
      <c r="F50" s="2450"/>
      <c r="G50" s="465"/>
    </row>
    <row r="51" spans="1:7" s="96" customFormat="1">
      <c r="A51" s="233"/>
      <c r="D51" s="235"/>
      <c r="E51" s="236"/>
      <c r="F51" s="2450"/>
      <c r="G51" s="465"/>
    </row>
    <row r="52" spans="1:7" s="96" customFormat="1" ht="13.15" customHeight="1">
      <c r="A52" s="233"/>
      <c r="B52" s="2960" t="s">
        <v>190</v>
      </c>
      <c r="C52" s="2960"/>
      <c r="D52" s="235"/>
      <c r="E52" s="236"/>
      <c r="F52" s="2450"/>
      <c r="G52" s="465"/>
    </row>
    <row r="53" spans="1:7" s="96" customFormat="1" ht="64.150000000000006" customHeight="1">
      <c r="A53" s="233"/>
      <c r="B53" s="2920" t="s">
        <v>398</v>
      </c>
      <c r="C53" s="2920"/>
      <c r="D53" s="235"/>
      <c r="E53" s="236"/>
      <c r="F53" s="2450"/>
      <c r="G53" s="465"/>
    </row>
    <row r="54" spans="1:7" s="96" customFormat="1" ht="21.6" customHeight="1">
      <c r="A54" s="233"/>
      <c r="B54" s="138"/>
      <c r="C54" s="206"/>
      <c r="D54" s="235"/>
      <c r="E54" s="236"/>
      <c r="F54" s="2450"/>
      <c r="G54" s="465"/>
    </row>
    <row r="55" spans="1:7" s="96" customFormat="1" ht="14.45" customHeight="1">
      <c r="A55" s="233"/>
      <c r="B55" s="2960" t="s">
        <v>349</v>
      </c>
      <c r="C55" s="2960"/>
      <c r="D55" s="235"/>
      <c r="E55" s="236"/>
      <c r="F55" s="2450"/>
      <c r="G55" s="465"/>
    </row>
    <row r="56" spans="1:7" s="96" customFormat="1" ht="30.6" customHeight="1">
      <c r="A56" s="233"/>
      <c r="B56" s="2920" t="s">
        <v>350</v>
      </c>
      <c r="C56" s="2920"/>
      <c r="D56" s="235"/>
      <c r="E56" s="236"/>
      <c r="F56" s="2450"/>
      <c r="G56" s="465"/>
    </row>
    <row r="57" spans="1:7" s="96" customFormat="1" ht="43.15" customHeight="1">
      <c r="A57" s="233"/>
      <c r="B57" s="2920" t="s">
        <v>399</v>
      </c>
      <c r="C57" s="2920"/>
      <c r="D57" s="235"/>
      <c r="E57" s="236"/>
      <c r="F57" s="2450"/>
      <c r="G57" s="465"/>
    </row>
    <row r="58" spans="1:7" s="96" customFormat="1" ht="42.6" customHeight="1">
      <c r="A58" s="233"/>
      <c r="B58" s="2920" t="s">
        <v>400</v>
      </c>
      <c r="C58" s="2920"/>
      <c r="D58" s="235"/>
      <c r="E58" s="236"/>
      <c r="F58" s="2450"/>
      <c r="G58" s="465"/>
    </row>
    <row r="59" spans="1:7" s="96" customFormat="1" ht="91.9" customHeight="1">
      <c r="A59" s="233"/>
      <c r="B59" s="2920" t="s">
        <v>401</v>
      </c>
      <c r="C59" s="2920"/>
      <c r="D59" s="235"/>
      <c r="E59" s="236"/>
      <c r="F59" s="2450"/>
      <c r="G59" s="465"/>
    </row>
    <row r="60" spans="1:7" s="96" customFormat="1" ht="54" customHeight="1">
      <c r="A60" s="233"/>
      <c r="B60" s="2920" t="s">
        <v>402</v>
      </c>
      <c r="C60" s="2920"/>
      <c r="D60" s="235"/>
      <c r="E60" s="236"/>
      <c r="F60" s="2450"/>
      <c r="G60" s="465"/>
    </row>
    <row r="61" spans="1:7" s="96" customFormat="1" ht="69" customHeight="1">
      <c r="A61" s="233"/>
      <c r="B61" s="2920" t="s">
        <v>403</v>
      </c>
      <c r="C61" s="2920"/>
      <c r="D61" s="235"/>
      <c r="E61" s="236"/>
      <c r="F61" s="2450"/>
      <c r="G61" s="465"/>
    </row>
    <row r="62" spans="1:7" s="96" customFormat="1" ht="31.15" customHeight="1">
      <c r="A62" s="233"/>
      <c r="B62" s="2920" t="s">
        <v>404</v>
      </c>
      <c r="C62" s="2920"/>
      <c r="D62" s="235"/>
      <c r="E62" s="236"/>
      <c r="F62" s="2450"/>
      <c r="G62" s="465"/>
    </row>
    <row r="63" spans="1:7" s="96" customFormat="1" ht="15" customHeight="1">
      <c r="A63" s="233"/>
      <c r="B63" s="2920" t="s">
        <v>351</v>
      </c>
      <c r="C63" s="2920"/>
      <c r="D63" s="235"/>
      <c r="E63" s="236"/>
      <c r="F63" s="2450"/>
      <c r="G63" s="465"/>
    </row>
    <row r="64" spans="1:7" s="96" customFormat="1" ht="94.9" customHeight="1">
      <c r="A64" s="233"/>
      <c r="B64" s="2920" t="s">
        <v>405</v>
      </c>
      <c r="C64" s="2920"/>
      <c r="D64" s="235"/>
      <c r="E64" s="236"/>
      <c r="F64" s="2450"/>
      <c r="G64" s="465"/>
    </row>
    <row r="65" spans="1:7" s="96" customFormat="1" ht="54" customHeight="1">
      <c r="A65" s="233"/>
      <c r="B65" s="2920" t="s">
        <v>406</v>
      </c>
      <c r="C65" s="2920"/>
      <c r="D65" s="235"/>
      <c r="E65" s="236"/>
      <c r="F65" s="2450"/>
      <c r="G65" s="465"/>
    </row>
    <row r="66" spans="1:7" s="96" customFormat="1" ht="14.45" customHeight="1">
      <c r="A66" s="233"/>
      <c r="B66" s="138"/>
      <c r="C66" s="206"/>
      <c r="D66" s="235"/>
      <c r="E66" s="236"/>
      <c r="F66" s="2450"/>
      <c r="G66" s="465"/>
    </row>
    <row r="67" spans="1:7" s="96" customFormat="1" ht="14.45" customHeight="1">
      <c r="A67" s="233"/>
      <c r="B67" s="137" t="s">
        <v>407</v>
      </c>
      <c r="C67" s="206"/>
      <c r="D67" s="235"/>
      <c r="E67" s="236"/>
      <c r="F67" s="2450"/>
      <c r="G67" s="465"/>
    </row>
    <row r="68" spans="1:7" s="96" customFormat="1" ht="31.15" customHeight="1">
      <c r="A68" s="233"/>
      <c r="B68" s="2920" t="s">
        <v>408</v>
      </c>
      <c r="C68" s="2920"/>
      <c r="D68" s="235"/>
      <c r="E68" s="236"/>
      <c r="F68" s="2450"/>
      <c r="G68" s="465"/>
    </row>
    <row r="69" spans="1:7" s="96" customFormat="1" ht="66.599999999999994" customHeight="1">
      <c r="A69" s="233"/>
      <c r="B69" s="2920" t="s">
        <v>8333</v>
      </c>
      <c r="C69" s="2920"/>
      <c r="D69" s="235"/>
      <c r="E69" s="236"/>
      <c r="F69" s="2450"/>
      <c r="G69" s="465"/>
    </row>
    <row r="70" spans="1:7" s="96" customFormat="1" ht="26.45" customHeight="1">
      <c r="A70" s="233"/>
      <c r="B70" s="2920" t="s">
        <v>410</v>
      </c>
      <c r="C70" s="2920"/>
      <c r="D70" s="235"/>
      <c r="E70" s="236"/>
      <c r="F70" s="2450"/>
      <c r="G70" s="465"/>
    </row>
    <row r="71" spans="1:7" s="96" customFormat="1" ht="94.9" customHeight="1">
      <c r="A71" s="233"/>
      <c r="B71" s="2904" t="s">
        <v>411</v>
      </c>
      <c r="C71" s="2904"/>
      <c r="D71" s="235"/>
      <c r="E71" s="104"/>
      <c r="F71" s="2424"/>
      <c r="G71" s="465"/>
    </row>
    <row r="72" spans="1:7" s="96" customFormat="1" ht="31.9" customHeight="1">
      <c r="A72" s="233"/>
      <c r="B72" s="2920" t="s">
        <v>412</v>
      </c>
      <c r="C72" s="2920"/>
      <c r="D72" s="235"/>
      <c r="E72" s="236"/>
      <c r="F72" s="2450"/>
      <c r="G72" s="465"/>
    </row>
    <row r="73" spans="1:7" s="96" customFormat="1" ht="14.45" customHeight="1">
      <c r="A73" s="233"/>
      <c r="B73" s="2920" t="s">
        <v>413</v>
      </c>
      <c r="C73" s="2920"/>
      <c r="D73" s="235"/>
      <c r="E73" s="236"/>
      <c r="F73" s="2450"/>
      <c r="G73" s="465"/>
    </row>
    <row r="74" spans="1:7" s="96" customFormat="1" ht="28.15" customHeight="1">
      <c r="A74" s="233"/>
      <c r="B74" s="2920" t="s">
        <v>414</v>
      </c>
      <c r="C74" s="2920"/>
      <c r="D74" s="235"/>
      <c r="E74" s="236"/>
      <c r="F74" s="2450"/>
      <c r="G74" s="465"/>
    </row>
    <row r="75" spans="1:7" s="96" customFormat="1" ht="14.45" customHeight="1">
      <c r="A75" s="233"/>
      <c r="B75" s="2920"/>
      <c r="C75" s="2920"/>
      <c r="D75" s="235"/>
      <c r="E75" s="236"/>
      <c r="F75" s="2450"/>
      <c r="G75" s="465"/>
    </row>
    <row r="76" spans="1:7" s="96" customFormat="1" ht="14.45" customHeight="1">
      <c r="A76" s="233"/>
      <c r="B76" s="2960" t="s">
        <v>415</v>
      </c>
      <c r="C76" s="2960"/>
      <c r="D76" s="235"/>
      <c r="E76" s="236"/>
      <c r="F76" s="2450"/>
      <c r="G76" s="465"/>
    </row>
    <row r="77" spans="1:7" s="96" customFormat="1" ht="40.9" customHeight="1">
      <c r="A77" s="233"/>
      <c r="B77" s="2920" t="s">
        <v>416</v>
      </c>
      <c r="C77" s="2920"/>
      <c r="D77" s="235"/>
      <c r="E77" s="236"/>
      <c r="F77" s="2450"/>
      <c r="G77" s="465"/>
    </row>
    <row r="78" spans="1:7" s="96" customFormat="1" ht="44.45" customHeight="1">
      <c r="A78" s="233"/>
      <c r="B78" s="2920" t="s">
        <v>417</v>
      </c>
      <c r="C78" s="2920"/>
      <c r="D78" s="235"/>
      <c r="E78" s="236"/>
      <c r="F78" s="2450"/>
      <c r="G78" s="465"/>
    </row>
    <row r="79" spans="1:7" s="96" customFormat="1" ht="25.15" customHeight="1">
      <c r="A79" s="233"/>
      <c r="B79" s="2920" t="s">
        <v>418</v>
      </c>
      <c r="C79" s="2920"/>
      <c r="D79" s="235"/>
      <c r="E79" s="236"/>
      <c r="F79" s="2450"/>
      <c r="G79" s="465"/>
    </row>
    <row r="80" spans="1:7" s="96" customFormat="1" ht="13.9" customHeight="1">
      <c r="A80" s="233"/>
      <c r="B80" s="138"/>
      <c r="C80" s="205"/>
      <c r="D80" s="235"/>
      <c r="E80" s="236"/>
      <c r="F80" s="2450"/>
      <c r="G80" s="465"/>
    </row>
    <row r="81" spans="1:7" s="96" customFormat="1">
      <c r="A81" s="233"/>
      <c r="B81" s="138"/>
      <c r="C81" s="205"/>
      <c r="D81" s="235"/>
      <c r="E81" s="236"/>
      <c r="F81" s="2450"/>
      <c r="G81" s="465"/>
    </row>
    <row r="82" spans="1:7" s="96" customFormat="1">
      <c r="A82" s="237" t="s">
        <v>419</v>
      </c>
      <c r="B82" s="238" t="s">
        <v>420</v>
      </c>
      <c r="C82" s="239"/>
      <c r="D82" s="240"/>
      <c r="E82" s="241"/>
      <c r="F82" s="2454"/>
      <c r="G82" s="469"/>
    </row>
    <row r="83" spans="1:7" s="96" customFormat="1">
      <c r="A83" s="233"/>
      <c r="B83" s="138"/>
      <c r="C83" s="205"/>
      <c r="D83" s="235"/>
      <c r="E83" s="236"/>
      <c r="F83" s="2450"/>
      <c r="G83" s="465"/>
    </row>
    <row r="84" spans="1:7" s="96" customFormat="1" ht="12.6" customHeight="1">
      <c r="A84" s="233"/>
      <c r="B84" s="2906" t="s">
        <v>352</v>
      </c>
      <c r="C84" s="2906"/>
      <c r="D84" s="235"/>
      <c r="E84" s="236"/>
      <c r="F84" s="2450"/>
      <c r="G84" s="465"/>
    </row>
    <row r="85" spans="1:7" s="96" customFormat="1" ht="14.45" customHeight="1">
      <c r="A85" s="233"/>
      <c r="B85" s="2931" t="s">
        <v>421</v>
      </c>
      <c r="C85" s="2931"/>
      <c r="D85" s="235"/>
      <c r="E85" s="236"/>
      <c r="F85" s="2450"/>
      <c r="G85" s="465"/>
    </row>
    <row r="86" spans="1:7" s="96" customFormat="1" ht="39.6" customHeight="1">
      <c r="A86" s="233"/>
      <c r="B86" s="136" t="s">
        <v>422</v>
      </c>
      <c r="C86" s="135"/>
      <c r="D86" s="235"/>
      <c r="E86" s="236"/>
      <c r="F86" s="2450"/>
      <c r="G86" s="465"/>
    </row>
    <row r="87" spans="1:7" s="96" customFormat="1" ht="6" customHeight="1">
      <c r="A87" s="233"/>
      <c r="B87" s="136"/>
      <c r="C87" s="135"/>
      <c r="D87" s="235"/>
      <c r="E87" s="236"/>
      <c r="F87" s="2450"/>
      <c r="G87" s="465"/>
    </row>
    <row r="88" spans="1:7" s="96" customFormat="1" ht="39.6" customHeight="1">
      <c r="A88" s="233" t="s">
        <v>423</v>
      </c>
      <c r="B88" s="134" t="s">
        <v>424</v>
      </c>
      <c r="C88" s="139"/>
      <c r="D88" s="235"/>
      <c r="E88" s="236"/>
      <c r="F88" s="2450"/>
      <c r="G88" s="465"/>
    </row>
    <row r="89" spans="1:7" s="96" customFormat="1" ht="22.15" customHeight="1">
      <c r="A89" s="103"/>
      <c r="B89" s="65" t="s">
        <v>425</v>
      </c>
      <c r="D89" s="104"/>
      <c r="E89" s="104"/>
      <c r="F89" s="2424"/>
      <c r="G89" s="459"/>
    </row>
    <row r="90" spans="1:7" s="96" customFormat="1" ht="77.45" customHeight="1">
      <c r="A90" s="103"/>
      <c r="B90" s="65" t="s">
        <v>426</v>
      </c>
      <c r="D90" s="104"/>
      <c r="E90" s="104"/>
      <c r="F90" s="2424"/>
      <c r="G90" s="459"/>
    </row>
    <row r="91" spans="1:7" s="96" customFormat="1" ht="52.15" customHeight="1">
      <c r="A91" s="103"/>
      <c r="B91" s="65" t="s">
        <v>427</v>
      </c>
      <c r="D91" s="104"/>
      <c r="E91" s="104"/>
      <c r="F91" s="2424"/>
      <c r="G91" s="459"/>
    </row>
    <row r="92" spans="1:7" s="96" customFormat="1" ht="19.149999999999999" customHeight="1">
      <c r="A92" s="103"/>
      <c r="B92" s="65" t="s">
        <v>428</v>
      </c>
      <c r="D92" s="104"/>
      <c r="E92" s="104"/>
      <c r="F92" s="2424"/>
      <c r="G92" s="459"/>
    </row>
    <row r="93" spans="1:7" s="96" customFormat="1" ht="17.45" customHeight="1">
      <c r="A93" s="103"/>
      <c r="B93" s="65" t="s">
        <v>429</v>
      </c>
      <c r="D93" s="104"/>
      <c r="E93" s="104"/>
      <c r="F93" s="2424"/>
      <c r="G93" s="459"/>
    </row>
    <row r="94" spans="1:7" s="96" customFormat="1" ht="69" customHeight="1">
      <c r="A94" s="103"/>
      <c r="B94" s="65" t="s">
        <v>430</v>
      </c>
      <c r="D94" s="104"/>
      <c r="E94" s="104"/>
      <c r="F94" s="2424"/>
      <c r="G94" s="459"/>
    </row>
    <row r="95" spans="1:7" s="96" customFormat="1" ht="58.15" customHeight="1">
      <c r="A95" s="103"/>
      <c r="B95" s="65" t="s">
        <v>431</v>
      </c>
      <c r="D95" s="104"/>
      <c r="E95" s="104"/>
      <c r="F95" s="2424"/>
      <c r="G95" s="459"/>
    </row>
    <row r="96" spans="1:7" s="96" customFormat="1" ht="43.9" customHeight="1">
      <c r="A96" s="103"/>
      <c r="B96" s="65" t="s">
        <v>432</v>
      </c>
      <c r="D96" s="104"/>
      <c r="E96" s="104"/>
      <c r="F96" s="2424"/>
      <c r="G96" s="459"/>
    </row>
    <row r="97" spans="1:7" s="96" customFormat="1" ht="31.9" customHeight="1">
      <c r="A97" s="233"/>
      <c r="B97" s="65" t="s">
        <v>433</v>
      </c>
      <c r="D97" s="104"/>
      <c r="E97" s="104"/>
      <c r="F97" s="2424"/>
      <c r="G97" s="459"/>
    </row>
    <row r="98" spans="1:7" s="96" customFormat="1">
      <c r="A98" s="242"/>
      <c r="B98" s="65" t="s">
        <v>434</v>
      </c>
      <c r="D98" s="104"/>
      <c r="E98" s="104"/>
      <c r="F98" s="2459"/>
      <c r="G98" s="459"/>
    </row>
    <row r="99" spans="1:7" s="96" customFormat="1">
      <c r="A99" s="243" t="s">
        <v>435</v>
      </c>
      <c r="B99" s="244" t="s">
        <v>209</v>
      </c>
      <c r="D99" s="96" t="s">
        <v>353</v>
      </c>
      <c r="E99" s="104">
        <v>472</v>
      </c>
      <c r="F99" s="2425"/>
      <c r="G99" s="456">
        <f t="shared" ref="G99:G104" si="0">+F99*E99</f>
        <v>0</v>
      </c>
    </row>
    <row r="100" spans="1:7" s="96" customFormat="1">
      <c r="A100" s="245" t="s">
        <v>436</v>
      </c>
      <c r="B100" s="244" t="s">
        <v>211</v>
      </c>
      <c r="D100" s="96" t="s">
        <v>353</v>
      </c>
      <c r="E100" s="104">
        <v>472</v>
      </c>
      <c r="F100" s="2425"/>
      <c r="G100" s="456">
        <f t="shared" si="0"/>
        <v>0</v>
      </c>
    </row>
    <row r="101" spans="1:7" s="96" customFormat="1">
      <c r="A101" s="246" t="s">
        <v>437</v>
      </c>
      <c r="B101" s="244" t="s">
        <v>212</v>
      </c>
      <c r="D101" s="96" t="s">
        <v>353</v>
      </c>
      <c r="E101" s="104">
        <f>+E99</f>
        <v>472</v>
      </c>
      <c r="F101" s="2425"/>
      <c r="G101" s="456">
        <f t="shared" si="0"/>
        <v>0</v>
      </c>
    </row>
    <row r="102" spans="1:7" s="96" customFormat="1">
      <c r="A102" s="247" t="s">
        <v>438</v>
      </c>
      <c r="B102" s="244" t="s">
        <v>213</v>
      </c>
      <c r="D102" s="96" t="s">
        <v>353</v>
      </c>
      <c r="E102" s="104">
        <f>+E100</f>
        <v>472</v>
      </c>
      <c r="F102" s="2425"/>
      <c r="G102" s="456">
        <f t="shared" si="0"/>
        <v>0</v>
      </c>
    </row>
    <row r="103" spans="1:7" s="96" customFormat="1">
      <c r="A103" s="248" t="s">
        <v>439</v>
      </c>
      <c r="B103" s="244" t="s">
        <v>214</v>
      </c>
      <c r="D103" s="96" t="s">
        <v>353</v>
      </c>
      <c r="E103" s="104">
        <v>495</v>
      </c>
      <c r="F103" s="2425"/>
      <c r="G103" s="456">
        <f t="shared" si="0"/>
        <v>0</v>
      </c>
    </row>
    <row r="104" spans="1:7" s="96" customFormat="1">
      <c r="A104" s="249" t="s">
        <v>440</v>
      </c>
      <c r="B104" s="244" t="s">
        <v>215</v>
      </c>
      <c r="D104" s="96" t="s">
        <v>353</v>
      </c>
      <c r="E104" s="104">
        <f>+E100</f>
        <v>472</v>
      </c>
      <c r="F104" s="2425"/>
      <c r="G104" s="456">
        <f t="shared" si="0"/>
        <v>0</v>
      </c>
    </row>
    <row r="105" spans="1:7" s="96" customFormat="1">
      <c r="A105" s="103"/>
      <c r="B105" s="65"/>
      <c r="E105" s="104"/>
      <c r="F105" s="2424"/>
      <c r="G105" s="459"/>
    </row>
    <row r="106" spans="1:7" s="96" customFormat="1" ht="25.5">
      <c r="A106" s="233" t="s">
        <v>441</v>
      </c>
      <c r="B106" s="134" t="s">
        <v>442</v>
      </c>
      <c r="D106" s="104"/>
      <c r="E106" s="104"/>
      <c r="F106" s="2424"/>
      <c r="G106" s="459"/>
    </row>
    <row r="107" spans="1:7" s="96" customFormat="1">
      <c r="A107" s="103"/>
      <c r="B107" s="65" t="s">
        <v>425</v>
      </c>
      <c r="D107" s="104"/>
      <c r="E107" s="104"/>
      <c r="F107" s="2424"/>
      <c r="G107" s="459"/>
    </row>
    <row r="108" spans="1:7" s="96" customFormat="1" ht="76.5">
      <c r="A108" s="103"/>
      <c r="B108" s="65" t="s">
        <v>426</v>
      </c>
      <c r="D108" s="104"/>
      <c r="E108" s="104"/>
      <c r="F108" s="2424"/>
      <c r="G108" s="459"/>
    </row>
    <row r="109" spans="1:7" s="96" customFormat="1" ht="29.45" customHeight="1">
      <c r="A109" s="103"/>
      <c r="B109" s="65" t="s">
        <v>443</v>
      </c>
      <c r="D109" s="104"/>
      <c r="E109" s="104"/>
      <c r="F109" s="2424"/>
      <c r="G109" s="459"/>
    </row>
    <row r="110" spans="1:7" s="96" customFormat="1">
      <c r="A110" s="103"/>
      <c r="B110" s="65" t="s">
        <v>444</v>
      </c>
      <c r="D110" s="104"/>
      <c r="E110" s="104"/>
      <c r="F110" s="2424"/>
      <c r="G110" s="459"/>
    </row>
    <row r="111" spans="1:7" s="96" customFormat="1" ht="67.150000000000006" customHeight="1">
      <c r="A111" s="103"/>
      <c r="B111" s="65" t="s">
        <v>430</v>
      </c>
      <c r="D111" s="104"/>
      <c r="E111" s="104"/>
      <c r="F111" s="2424"/>
      <c r="G111" s="459"/>
    </row>
    <row r="112" spans="1:7" s="96" customFormat="1" ht="54.6" customHeight="1">
      <c r="A112" s="103"/>
      <c r="B112" s="65" t="s">
        <v>431</v>
      </c>
      <c r="D112" s="104"/>
      <c r="E112" s="104"/>
      <c r="F112" s="2424"/>
      <c r="G112" s="459"/>
    </row>
    <row r="113" spans="1:7" s="96" customFormat="1" ht="38.25">
      <c r="A113" s="103"/>
      <c r="B113" s="65" t="s">
        <v>445</v>
      </c>
      <c r="D113" s="104"/>
      <c r="E113" s="104"/>
      <c r="F113" s="2424"/>
      <c r="G113" s="459"/>
    </row>
    <row r="114" spans="1:7" s="96" customFormat="1">
      <c r="A114" s="233"/>
      <c r="B114" s="65" t="s">
        <v>446</v>
      </c>
      <c r="D114" s="104"/>
      <c r="E114" s="104"/>
      <c r="F114" s="2424"/>
      <c r="G114" s="459"/>
    </row>
    <row r="115" spans="1:7" s="96" customFormat="1" ht="25.5">
      <c r="A115" s="233"/>
      <c r="B115" s="65" t="s">
        <v>447</v>
      </c>
      <c r="D115" s="104"/>
      <c r="E115" s="104"/>
      <c r="F115" s="2424"/>
      <c r="G115" s="459"/>
    </row>
    <row r="116" spans="1:7" s="96" customFormat="1">
      <c r="A116" s="242"/>
      <c r="B116" s="65" t="s">
        <v>448</v>
      </c>
      <c r="D116" s="104"/>
      <c r="E116" s="2121"/>
      <c r="F116" s="2460"/>
      <c r="G116" s="2122"/>
    </row>
    <row r="117" spans="1:7" s="96" customFormat="1" ht="15.6" customHeight="1">
      <c r="A117" s="242"/>
      <c r="B117" s="65" t="s">
        <v>449</v>
      </c>
      <c r="D117" s="104"/>
      <c r="E117" s="2121"/>
      <c r="F117" s="2460"/>
      <c r="G117" s="2122"/>
    </row>
    <row r="118" spans="1:7" s="96" customFormat="1">
      <c r="A118" s="242"/>
      <c r="B118" s="65" t="s">
        <v>450</v>
      </c>
      <c r="D118" s="104"/>
      <c r="E118" s="2121"/>
      <c r="F118" s="2460"/>
      <c r="G118" s="2122"/>
    </row>
    <row r="119" spans="1:7" s="96" customFormat="1">
      <c r="A119" s="243" t="s">
        <v>451</v>
      </c>
      <c r="B119" s="244" t="s">
        <v>209</v>
      </c>
      <c r="D119" s="96" t="s">
        <v>353</v>
      </c>
      <c r="E119" s="2121">
        <v>40</v>
      </c>
      <c r="F119" s="2461"/>
      <c r="G119" s="2123">
        <f t="shared" ref="G119:G124" si="1">+F119*E119</f>
        <v>0</v>
      </c>
    </row>
    <row r="120" spans="1:7" s="96" customFormat="1">
      <c r="A120" s="245" t="s">
        <v>452</v>
      </c>
      <c r="B120" s="244" t="s">
        <v>211</v>
      </c>
      <c r="D120" s="96" t="s">
        <v>353</v>
      </c>
      <c r="E120" s="104">
        <v>40</v>
      </c>
      <c r="F120" s="2425"/>
      <c r="G120" s="456">
        <f t="shared" si="1"/>
        <v>0</v>
      </c>
    </row>
    <row r="121" spans="1:7" s="96" customFormat="1">
      <c r="A121" s="246" t="s">
        <v>453</v>
      </c>
      <c r="B121" s="244" t="s">
        <v>212</v>
      </c>
      <c r="D121" s="96" t="s">
        <v>353</v>
      </c>
      <c r="E121" s="104">
        <f>+E119</f>
        <v>40</v>
      </c>
      <c r="F121" s="2425"/>
      <c r="G121" s="456">
        <f t="shared" si="1"/>
        <v>0</v>
      </c>
    </row>
    <row r="122" spans="1:7" s="96" customFormat="1">
      <c r="A122" s="247" t="s">
        <v>454</v>
      </c>
      <c r="B122" s="244" t="s">
        <v>213</v>
      </c>
      <c r="D122" s="96" t="s">
        <v>353</v>
      </c>
      <c r="E122" s="104">
        <f>+E120</f>
        <v>40</v>
      </c>
      <c r="F122" s="2425"/>
      <c r="G122" s="456">
        <f t="shared" si="1"/>
        <v>0</v>
      </c>
    </row>
    <row r="123" spans="1:7" s="96" customFormat="1">
      <c r="A123" s="248" t="s">
        <v>455</v>
      </c>
      <c r="B123" s="244" t="s">
        <v>214</v>
      </c>
      <c r="D123" s="96" t="s">
        <v>353</v>
      </c>
      <c r="E123" s="104">
        <v>45</v>
      </c>
      <c r="F123" s="2425"/>
      <c r="G123" s="456">
        <f t="shared" si="1"/>
        <v>0</v>
      </c>
    </row>
    <row r="124" spans="1:7" s="96" customFormat="1">
      <c r="A124" s="249" t="s">
        <v>456</v>
      </c>
      <c r="B124" s="244" t="s">
        <v>215</v>
      </c>
      <c r="D124" s="96" t="s">
        <v>353</v>
      </c>
      <c r="E124" s="104">
        <f>+E120</f>
        <v>40</v>
      </c>
      <c r="F124" s="2425"/>
      <c r="G124" s="456">
        <f t="shared" si="1"/>
        <v>0</v>
      </c>
    </row>
    <row r="125" spans="1:7" s="96" customFormat="1">
      <c r="A125" s="103"/>
      <c r="B125" s="65"/>
      <c r="E125" s="104"/>
      <c r="F125" s="2424"/>
      <c r="G125" s="459"/>
    </row>
    <row r="126" spans="1:7" s="96" customFormat="1" ht="25.5">
      <c r="A126" s="233" t="s">
        <v>457</v>
      </c>
      <c r="B126" s="134" t="s">
        <v>458</v>
      </c>
      <c r="D126" s="104"/>
      <c r="E126" s="104"/>
      <c r="F126" s="2424"/>
      <c r="G126" s="459"/>
    </row>
    <row r="127" spans="1:7" s="96" customFormat="1" ht="16.899999999999999" customHeight="1">
      <c r="A127" s="242"/>
      <c r="B127" s="65" t="s">
        <v>425</v>
      </c>
      <c r="D127" s="104"/>
      <c r="E127" s="104"/>
      <c r="F127" s="2424"/>
      <c r="G127" s="459"/>
    </row>
    <row r="128" spans="1:7" s="96" customFormat="1" ht="54.6" customHeight="1">
      <c r="A128" s="242"/>
      <c r="B128" s="65" t="s">
        <v>459</v>
      </c>
      <c r="D128" s="104"/>
      <c r="E128" s="104"/>
      <c r="F128" s="2424"/>
      <c r="G128" s="459"/>
    </row>
    <row r="129" spans="1:7" s="96" customFormat="1" ht="77.45" customHeight="1">
      <c r="A129" s="242"/>
      <c r="B129" s="65" t="s">
        <v>460</v>
      </c>
      <c r="D129" s="104"/>
      <c r="E129" s="104"/>
      <c r="F129" s="2424"/>
      <c r="G129" s="459"/>
    </row>
    <row r="130" spans="1:7" s="96" customFormat="1" ht="16.899999999999999" customHeight="1">
      <c r="A130" s="242"/>
      <c r="B130" s="65" t="s">
        <v>461</v>
      </c>
      <c r="D130" s="104"/>
      <c r="E130" s="104"/>
      <c r="F130" s="2424"/>
      <c r="G130" s="459"/>
    </row>
    <row r="131" spans="1:7" s="96" customFormat="1" ht="16.899999999999999" customHeight="1">
      <c r="A131" s="242"/>
      <c r="B131" s="65" t="s">
        <v>462</v>
      </c>
      <c r="D131" s="104"/>
      <c r="E131" s="104"/>
      <c r="F131" s="2424"/>
      <c r="G131" s="459"/>
    </row>
    <row r="132" spans="1:7" s="96" customFormat="1">
      <c r="A132" s="243" t="s">
        <v>463</v>
      </c>
      <c r="B132" s="244" t="s">
        <v>209</v>
      </c>
      <c r="D132" s="96" t="s">
        <v>353</v>
      </c>
      <c r="E132" s="104">
        <v>45</v>
      </c>
      <c r="F132" s="2425"/>
      <c r="G132" s="456">
        <f t="shared" ref="G132:G137" si="2">+F132*E132</f>
        <v>0</v>
      </c>
    </row>
    <row r="133" spans="1:7" s="96" customFormat="1">
      <c r="A133" s="245" t="s">
        <v>464</v>
      </c>
      <c r="B133" s="244" t="s">
        <v>211</v>
      </c>
      <c r="D133" s="96" t="s">
        <v>353</v>
      </c>
      <c r="E133" s="104">
        <v>45</v>
      </c>
      <c r="F133" s="2425"/>
      <c r="G133" s="456">
        <f t="shared" si="2"/>
        <v>0</v>
      </c>
    </row>
    <row r="134" spans="1:7" s="96" customFormat="1">
      <c r="A134" s="246" t="s">
        <v>465</v>
      </c>
      <c r="B134" s="244" t="s">
        <v>212</v>
      </c>
      <c r="D134" s="96" t="s">
        <v>353</v>
      </c>
      <c r="E134" s="104">
        <f>+E132</f>
        <v>45</v>
      </c>
      <c r="F134" s="2425"/>
      <c r="G134" s="456">
        <f t="shared" si="2"/>
        <v>0</v>
      </c>
    </row>
    <row r="135" spans="1:7" s="96" customFormat="1">
      <c r="A135" s="247" t="s">
        <v>466</v>
      </c>
      <c r="B135" s="244" t="s">
        <v>213</v>
      </c>
      <c r="D135" s="96" t="s">
        <v>353</v>
      </c>
      <c r="E135" s="104">
        <f>+E133</f>
        <v>45</v>
      </c>
      <c r="F135" s="2425"/>
      <c r="G135" s="456">
        <f t="shared" si="2"/>
        <v>0</v>
      </c>
    </row>
    <row r="136" spans="1:7" s="96" customFormat="1">
      <c r="A136" s="248" t="s">
        <v>467</v>
      </c>
      <c r="B136" s="244" t="s">
        <v>214</v>
      </c>
      <c r="D136" s="96" t="s">
        <v>353</v>
      </c>
      <c r="E136" s="104">
        <v>46</v>
      </c>
      <c r="F136" s="2425"/>
      <c r="G136" s="456">
        <f t="shared" si="2"/>
        <v>0</v>
      </c>
    </row>
    <row r="137" spans="1:7" s="96" customFormat="1">
      <c r="A137" s="249" t="s">
        <v>468</v>
      </c>
      <c r="B137" s="244" t="s">
        <v>215</v>
      </c>
      <c r="D137" s="96" t="s">
        <v>353</v>
      </c>
      <c r="E137" s="104">
        <f>+E133</f>
        <v>45</v>
      </c>
      <c r="F137" s="2425"/>
      <c r="G137" s="456">
        <f t="shared" si="2"/>
        <v>0</v>
      </c>
    </row>
    <row r="138" spans="1:7" s="96" customFormat="1">
      <c r="A138" s="103"/>
      <c r="B138" s="65"/>
      <c r="E138" s="104"/>
      <c r="F138" s="2424"/>
      <c r="G138" s="459"/>
    </row>
    <row r="139" spans="1:7" s="96" customFormat="1">
      <c r="A139" s="103"/>
      <c r="B139" s="65"/>
      <c r="E139" s="104"/>
      <c r="F139" s="2424"/>
      <c r="G139" s="459"/>
    </row>
    <row r="140" spans="1:7" s="96" customFormat="1" ht="25.5">
      <c r="A140" s="233" t="s">
        <v>469</v>
      </c>
      <c r="B140" s="136" t="s">
        <v>470</v>
      </c>
      <c r="D140" s="104"/>
      <c r="E140" s="104"/>
      <c r="F140" s="2424"/>
      <c r="G140" s="459"/>
    </row>
    <row r="141" spans="1:7" s="96" customFormat="1">
      <c r="A141" s="103"/>
      <c r="B141" s="65" t="s">
        <v>425</v>
      </c>
      <c r="D141" s="104"/>
      <c r="E141" s="104"/>
      <c r="F141" s="2424"/>
      <c r="G141" s="459"/>
    </row>
    <row r="142" spans="1:7" s="96" customFormat="1" ht="15.6" customHeight="1">
      <c r="A142" s="233"/>
      <c r="B142" s="65" t="s">
        <v>471</v>
      </c>
      <c r="D142" s="104"/>
      <c r="E142" s="104"/>
      <c r="F142" s="2424"/>
      <c r="G142" s="459"/>
    </row>
    <row r="143" spans="1:7" s="96" customFormat="1" ht="15.6" customHeight="1">
      <c r="A143" s="233"/>
      <c r="B143" s="65"/>
      <c r="D143" s="104"/>
      <c r="E143" s="104"/>
      <c r="F143" s="2424"/>
      <c r="G143" s="459"/>
    </row>
    <row r="144" spans="1:7" s="96" customFormat="1" ht="15.6" customHeight="1">
      <c r="A144" s="233" t="s">
        <v>472</v>
      </c>
      <c r="B144" s="208" t="s">
        <v>473</v>
      </c>
      <c r="D144" s="104"/>
      <c r="E144" s="104"/>
      <c r="F144" s="2424"/>
      <c r="G144" s="459"/>
    </row>
    <row r="145" spans="1:7" s="96" customFormat="1" ht="17.45" customHeight="1">
      <c r="A145" s="242"/>
      <c r="B145" s="65" t="s">
        <v>462</v>
      </c>
      <c r="D145" s="104"/>
      <c r="E145" s="104"/>
      <c r="F145" s="2424"/>
      <c r="G145" s="459"/>
    </row>
    <row r="146" spans="1:7" s="96" customFormat="1">
      <c r="A146" s="243" t="s">
        <v>474</v>
      </c>
      <c r="B146" s="244" t="s">
        <v>209</v>
      </c>
      <c r="D146" s="96" t="s">
        <v>354</v>
      </c>
      <c r="E146" s="104">
        <v>71</v>
      </c>
      <c r="F146" s="2425"/>
      <c r="G146" s="456">
        <f t="shared" ref="G146:G151" si="3">+F146*E146</f>
        <v>0</v>
      </c>
    </row>
    <row r="147" spans="1:7" s="96" customFormat="1">
      <c r="A147" s="245" t="s">
        <v>475</v>
      </c>
      <c r="B147" s="244" t="s">
        <v>211</v>
      </c>
      <c r="D147" s="96" t="s">
        <v>354</v>
      </c>
      <c r="E147" s="104">
        <v>74</v>
      </c>
      <c r="F147" s="2425"/>
      <c r="G147" s="456">
        <f t="shared" si="3"/>
        <v>0</v>
      </c>
    </row>
    <row r="148" spans="1:7" s="96" customFormat="1">
      <c r="A148" s="246" t="s">
        <v>476</v>
      </c>
      <c r="B148" s="244" t="s">
        <v>212</v>
      </c>
      <c r="D148" s="96" t="s">
        <v>354</v>
      </c>
      <c r="E148" s="104">
        <f>+E146</f>
        <v>71</v>
      </c>
      <c r="F148" s="2425"/>
      <c r="G148" s="456">
        <f t="shared" si="3"/>
        <v>0</v>
      </c>
    </row>
    <row r="149" spans="1:7" s="96" customFormat="1">
      <c r="A149" s="247" t="s">
        <v>477</v>
      </c>
      <c r="B149" s="244" t="s">
        <v>213</v>
      </c>
      <c r="D149" s="96" t="s">
        <v>354</v>
      </c>
      <c r="E149" s="104">
        <f>+E147</f>
        <v>74</v>
      </c>
      <c r="F149" s="2425"/>
      <c r="G149" s="456">
        <f t="shared" si="3"/>
        <v>0</v>
      </c>
    </row>
    <row r="150" spans="1:7" s="96" customFormat="1">
      <c r="A150" s="248" t="s">
        <v>478</v>
      </c>
      <c r="B150" s="244" t="s">
        <v>214</v>
      </c>
      <c r="D150" s="96" t="s">
        <v>354</v>
      </c>
      <c r="E150" s="104">
        <v>75</v>
      </c>
      <c r="F150" s="2425"/>
      <c r="G150" s="456">
        <f t="shared" si="3"/>
        <v>0</v>
      </c>
    </row>
    <row r="151" spans="1:7" s="96" customFormat="1">
      <c r="A151" s="249" t="s">
        <v>479</v>
      </c>
      <c r="B151" s="244" t="s">
        <v>215</v>
      </c>
      <c r="D151" s="96" t="s">
        <v>354</v>
      </c>
      <c r="E151" s="104">
        <f>+E147</f>
        <v>74</v>
      </c>
      <c r="F151" s="2425"/>
      <c r="G151" s="456">
        <f t="shared" si="3"/>
        <v>0</v>
      </c>
    </row>
    <row r="152" spans="1:7" s="96" customFormat="1">
      <c r="A152" s="103"/>
      <c r="B152" s="65"/>
      <c r="E152" s="104"/>
      <c r="F152" s="2424"/>
      <c r="G152" s="459"/>
    </row>
    <row r="153" spans="1:7" s="96" customFormat="1" ht="25.5">
      <c r="A153" s="233" t="s">
        <v>480</v>
      </c>
      <c r="B153" s="208" t="s">
        <v>481</v>
      </c>
      <c r="D153" s="104"/>
      <c r="E153" s="104"/>
      <c r="F153" s="2424"/>
      <c r="G153" s="459"/>
    </row>
    <row r="154" spans="1:7" s="96" customFormat="1">
      <c r="A154" s="242"/>
      <c r="B154" s="65" t="s">
        <v>482</v>
      </c>
      <c r="D154" s="104"/>
      <c r="E154" s="104"/>
      <c r="F154" s="2424"/>
      <c r="G154" s="459"/>
    </row>
    <row r="155" spans="1:7" s="96" customFormat="1">
      <c r="A155" s="243" t="s">
        <v>483</v>
      </c>
      <c r="B155" s="244" t="s">
        <v>209</v>
      </c>
      <c r="D155" s="96" t="s">
        <v>354</v>
      </c>
      <c r="E155" s="104">
        <f>1.2*4*4+1*4*2</f>
        <v>27.2</v>
      </c>
      <c r="F155" s="2425"/>
      <c r="G155" s="456">
        <f t="shared" ref="G155:G160" si="4">+F155*E155</f>
        <v>0</v>
      </c>
    </row>
    <row r="156" spans="1:7" s="96" customFormat="1">
      <c r="A156" s="245" t="s">
        <v>484</v>
      </c>
      <c r="B156" s="244" t="s">
        <v>211</v>
      </c>
      <c r="D156" s="96" t="s">
        <v>354</v>
      </c>
      <c r="E156" s="104">
        <f>1.2*4*4+1*4*2</f>
        <v>27.2</v>
      </c>
      <c r="F156" s="2425"/>
      <c r="G156" s="456">
        <f t="shared" si="4"/>
        <v>0</v>
      </c>
    </row>
    <row r="157" spans="1:7" s="96" customFormat="1">
      <c r="A157" s="246" t="s">
        <v>485</v>
      </c>
      <c r="B157" s="244" t="s">
        <v>212</v>
      </c>
      <c r="D157" s="96" t="s">
        <v>354</v>
      </c>
      <c r="E157" s="104">
        <f>+E155</f>
        <v>27.2</v>
      </c>
      <c r="F157" s="2425"/>
      <c r="G157" s="456">
        <f t="shared" si="4"/>
        <v>0</v>
      </c>
    </row>
    <row r="158" spans="1:7" s="96" customFormat="1">
      <c r="A158" s="247" t="s">
        <v>486</v>
      </c>
      <c r="B158" s="244" t="s">
        <v>213</v>
      </c>
      <c r="D158" s="96" t="s">
        <v>354</v>
      </c>
      <c r="E158" s="104">
        <f>+E156</f>
        <v>27.2</v>
      </c>
      <c r="F158" s="2425"/>
      <c r="G158" s="456">
        <f t="shared" si="4"/>
        <v>0</v>
      </c>
    </row>
    <row r="159" spans="1:7" s="96" customFormat="1">
      <c r="A159" s="248" t="s">
        <v>487</v>
      </c>
      <c r="B159" s="244" t="s">
        <v>214</v>
      </c>
      <c r="D159" s="96" t="s">
        <v>354</v>
      </c>
      <c r="E159" s="104">
        <f>1.2*4*4+1*4*2</f>
        <v>27.2</v>
      </c>
      <c r="F159" s="2425"/>
      <c r="G159" s="456">
        <f t="shared" si="4"/>
        <v>0</v>
      </c>
    </row>
    <row r="160" spans="1:7" s="96" customFormat="1">
      <c r="A160" s="249" t="s">
        <v>488</v>
      </c>
      <c r="B160" s="244" t="s">
        <v>215</v>
      </c>
      <c r="D160" s="96" t="s">
        <v>354</v>
      </c>
      <c r="E160" s="104">
        <f>+E156</f>
        <v>27.2</v>
      </c>
      <c r="F160" s="2425"/>
      <c r="G160" s="456">
        <f t="shared" si="4"/>
        <v>0</v>
      </c>
    </row>
    <row r="161" spans="1:7" s="96" customFormat="1">
      <c r="A161" s="103"/>
      <c r="B161" s="65"/>
      <c r="E161" s="104"/>
      <c r="F161" s="2424"/>
      <c r="G161" s="459"/>
    </row>
    <row r="162" spans="1:7" s="96" customFormat="1" ht="43.15" customHeight="1">
      <c r="A162" s="233" t="s">
        <v>489</v>
      </c>
      <c r="B162" s="208" t="s">
        <v>490</v>
      </c>
      <c r="D162" s="104"/>
      <c r="E162" s="104"/>
      <c r="F162" s="2424"/>
      <c r="G162" s="459"/>
    </row>
    <row r="163" spans="1:7" s="96" customFormat="1">
      <c r="A163" s="243" t="s">
        <v>491</v>
      </c>
      <c r="B163" s="244" t="s">
        <v>209</v>
      </c>
      <c r="D163" s="96" t="s">
        <v>210</v>
      </c>
      <c r="E163" s="104">
        <f>11+8+1</f>
        <v>20</v>
      </c>
      <c r="F163" s="2425"/>
      <c r="G163" s="456">
        <f t="shared" ref="G163:G168" si="5">+F163*E163</f>
        <v>0</v>
      </c>
    </row>
    <row r="164" spans="1:7" s="96" customFormat="1">
      <c r="A164" s="245" t="s">
        <v>492</v>
      </c>
      <c r="B164" s="244" t="s">
        <v>211</v>
      </c>
      <c r="D164" s="96" t="s">
        <v>210</v>
      </c>
      <c r="E164" s="104">
        <f>11+8+1</f>
        <v>20</v>
      </c>
      <c r="F164" s="2425"/>
      <c r="G164" s="456">
        <f t="shared" si="5"/>
        <v>0</v>
      </c>
    </row>
    <row r="165" spans="1:7" s="96" customFormat="1">
      <c r="A165" s="246" t="s">
        <v>493</v>
      </c>
      <c r="B165" s="244" t="s">
        <v>212</v>
      </c>
      <c r="D165" s="96" t="s">
        <v>210</v>
      </c>
      <c r="E165" s="104">
        <f>+E163</f>
        <v>20</v>
      </c>
      <c r="F165" s="2425"/>
      <c r="G165" s="456">
        <f t="shared" si="5"/>
        <v>0</v>
      </c>
    </row>
    <row r="166" spans="1:7" s="96" customFormat="1">
      <c r="A166" s="247" t="s">
        <v>494</v>
      </c>
      <c r="B166" s="244" t="s">
        <v>213</v>
      </c>
      <c r="D166" s="96" t="s">
        <v>210</v>
      </c>
      <c r="E166" s="104">
        <f>+E164</f>
        <v>20</v>
      </c>
      <c r="F166" s="2425"/>
      <c r="G166" s="456">
        <f t="shared" si="5"/>
        <v>0</v>
      </c>
    </row>
    <row r="167" spans="1:7" s="96" customFormat="1">
      <c r="A167" s="248" t="s">
        <v>495</v>
      </c>
      <c r="B167" s="244" t="s">
        <v>214</v>
      </c>
      <c r="D167" s="96" t="s">
        <v>210</v>
      </c>
      <c r="E167" s="104">
        <f>7+8+1</f>
        <v>16</v>
      </c>
      <c r="F167" s="2425"/>
      <c r="G167" s="456">
        <f t="shared" si="5"/>
        <v>0</v>
      </c>
    </row>
    <row r="168" spans="1:7" s="96" customFormat="1">
      <c r="A168" s="249" t="s">
        <v>496</v>
      </c>
      <c r="B168" s="244" t="s">
        <v>215</v>
      </c>
      <c r="D168" s="96" t="s">
        <v>210</v>
      </c>
      <c r="E168" s="104">
        <f>+E164</f>
        <v>20</v>
      </c>
      <c r="F168" s="2425"/>
      <c r="G168" s="456">
        <f t="shared" si="5"/>
        <v>0</v>
      </c>
    </row>
    <row r="169" spans="1:7" s="96" customFormat="1">
      <c r="A169" s="103"/>
      <c r="B169" s="65"/>
      <c r="E169" s="104"/>
      <c r="F169" s="2439"/>
      <c r="G169" s="459"/>
    </row>
    <row r="170" spans="1:7" s="96" customFormat="1" ht="42.6" customHeight="1">
      <c r="A170" s="233" t="s">
        <v>497</v>
      </c>
      <c r="B170" s="208" t="s">
        <v>498</v>
      </c>
      <c r="D170" s="104"/>
      <c r="E170" s="104"/>
      <c r="F170" s="2424"/>
      <c r="G170" s="459"/>
    </row>
    <row r="171" spans="1:7" s="96" customFormat="1" ht="44.45" customHeight="1">
      <c r="A171" s="233"/>
      <c r="B171" s="65" t="s">
        <v>499</v>
      </c>
      <c r="C171" s="2991"/>
      <c r="D171" s="104"/>
      <c r="E171" s="104"/>
      <c r="F171" s="2424"/>
      <c r="G171" s="459"/>
    </row>
    <row r="172" spans="1:7" s="96" customFormat="1" ht="33" customHeight="1">
      <c r="A172" s="233"/>
      <c r="B172" s="65" t="s">
        <v>500</v>
      </c>
      <c r="C172" s="2991"/>
      <c r="D172" s="104"/>
      <c r="E172" s="104"/>
      <c r="F172" s="2424"/>
      <c r="G172" s="459"/>
    </row>
    <row r="173" spans="1:7" s="96" customFormat="1" ht="54" customHeight="1">
      <c r="A173" s="233"/>
      <c r="B173" s="65" t="s">
        <v>501</v>
      </c>
      <c r="D173" s="104"/>
      <c r="E173" s="104"/>
      <c r="F173" s="2424"/>
      <c r="G173" s="459"/>
    </row>
    <row r="174" spans="1:7" s="96" customFormat="1">
      <c r="A174" s="243" t="s">
        <v>502</v>
      </c>
      <c r="B174" s="244" t="s">
        <v>209</v>
      </c>
      <c r="D174" s="96" t="s">
        <v>210</v>
      </c>
      <c r="E174" s="104">
        <v>4</v>
      </c>
      <c r="F174" s="2425"/>
      <c r="G174" s="456">
        <f t="shared" ref="G174:G179" si="6">+F174*E174</f>
        <v>0</v>
      </c>
    </row>
    <row r="175" spans="1:7" s="96" customFormat="1">
      <c r="A175" s="245" t="s">
        <v>503</v>
      </c>
      <c r="B175" s="244" t="s">
        <v>211</v>
      </c>
      <c r="D175" s="96" t="s">
        <v>210</v>
      </c>
      <c r="E175" s="104">
        <v>4</v>
      </c>
      <c r="F175" s="2425"/>
      <c r="G175" s="456">
        <f t="shared" si="6"/>
        <v>0</v>
      </c>
    </row>
    <row r="176" spans="1:7" s="96" customFormat="1">
      <c r="A176" s="246" t="s">
        <v>504</v>
      </c>
      <c r="B176" s="244" t="s">
        <v>212</v>
      </c>
      <c r="D176" s="96" t="s">
        <v>210</v>
      </c>
      <c r="E176" s="104">
        <f>+E174</f>
        <v>4</v>
      </c>
      <c r="F176" s="2425"/>
      <c r="G176" s="456">
        <f t="shared" si="6"/>
        <v>0</v>
      </c>
    </row>
    <row r="177" spans="1:7" s="96" customFormat="1">
      <c r="A177" s="247" t="s">
        <v>505</v>
      </c>
      <c r="B177" s="244" t="s">
        <v>213</v>
      </c>
      <c r="D177" s="96" t="s">
        <v>210</v>
      </c>
      <c r="E177" s="104">
        <f>+E175</f>
        <v>4</v>
      </c>
      <c r="F177" s="2425"/>
      <c r="G177" s="456">
        <f t="shared" si="6"/>
        <v>0</v>
      </c>
    </row>
    <row r="178" spans="1:7" s="96" customFormat="1">
      <c r="A178" s="248" t="s">
        <v>506</v>
      </c>
      <c r="B178" s="244" t="s">
        <v>214</v>
      </c>
      <c r="D178" s="96" t="s">
        <v>210</v>
      </c>
      <c r="E178" s="104">
        <v>6</v>
      </c>
      <c r="F178" s="2425"/>
      <c r="G178" s="456">
        <f t="shared" si="6"/>
        <v>0</v>
      </c>
    </row>
    <row r="179" spans="1:7" s="96" customFormat="1">
      <c r="A179" s="249" t="s">
        <v>507</v>
      </c>
      <c r="B179" s="244" t="s">
        <v>215</v>
      </c>
      <c r="D179" s="96" t="s">
        <v>210</v>
      </c>
      <c r="E179" s="104">
        <f>+E175</f>
        <v>4</v>
      </c>
      <c r="F179" s="2425"/>
      <c r="G179" s="456">
        <f t="shared" si="6"/>
        <v>0</v>
      </c>
    </row>
    <row r="180" spans="1:7" s="96" customFormat="1">
      <c r="A180" s="103"/>
      <c r="B180" s="65"/>
      <c r="E180" s="104"/>
      <c r="F180" s="2424"/>
      <c r="G180" s="459"/>
    </row>
    <row r="181" spans="1:7" s="96" customFormat="1" ht="56.45" customHeight="1">
      <c r="A181" s="233" t="s">
        <v>508</v>
      </c>
      <c r="B181" s="208" t="s">
        <v>509</v>
      </c>
      <c r="D181" s="104"/>
      <c r="E181" s="104"/>
      <c r="F181" s="2424"/>
      <c r="G181" s="459"/>
    </row>
    <row r="182" spans="1:7" s="96" customFormat="1" ht="55.9" customHeight="1">
      <c r="A182" s="233"/>
      <c r="B182" s="65" t="s">
        <v>510</v>
      </c>
      <c r="C182" s="2991"/>
      <c r="D182" s="104"/>
      <c r="E182" s="104"/>
      <c r="F182" s="2424"/>
      <c r="G182" s="459"/>
    </row>
    <row r="183" spans="1:7" s="96" customFormat="1" ht="25.5">
      <c r="A183" s="233"/>
      <c r="B183" s="65" t="s">
        <v>511</v>
      </c>
      <c r="C183" s="2991"/>
      <c r="D183" s="104"/>
      <c r="E183" s="104"/>
      <c r="F183" s="2424"/>
      <c r="G183" s="459"/>
    </row>
    <row r="184" spans="1:7" s="96" customFormat="1" ht="58.9" customHeight="1">
      <c r="A184" s="233"/>
      <c r="B184" s="65" t="s">
        <v>512</v>
      </c>
      <c r="D184" s="104"/>
      <c r="E184" s="104"/>
      <c r="F184" s="2424"/>
      <c r="G184" s="459"/>
    </row>
    <row r="185" spans="1:7" s="96" customFormat="1">
      <c r="A185" s="243" t="s">
        <v>513</v>
      </c>
      <c r="B185" s="244" t="s">
        <v>209</v>
      </c>
      <c r="D185" s="96" t="s">
        <v>210</v>
      </c>
      <c r="E185" s="104">
        <v>4</v>
      </c>
      <c r="F185" s="2425"/>
      <c r="G185" s="456">
        <f t="shared" ref="G185:G190" si="7">+F185*E185</f>
        <v>0</v>
      </c>
    </row>
    <row r="186" spans="1:7" s="96" customFormat="1">
      <c r="A186" s="245" t="s">
        <v>514</v>
      </c>
      <c r="B186" s="244" t="s">
        <v>211</v>
      </c>
      <c r="D186" s="96" t="s">
        <v>210</v>
      </c>
      <c r="E186" s="104">
        <v>4</v>
      </c>
      <c r="F186" s="2425"/>
      <c r="G186" s="456">
        <f t="shared" si="7"/>
        <v>0</v>
      </c>
    </row>
    <row r="187" spans="1:7" s="96" customFormat="1">
      <c r="A187" s="246" t="s">
        <v>515</v>
      </c>
      <c r="B187" s="244" t="s">
        <v>212</v>
      </c>
      <c r="D187" s="96" t="s">
        <v>210</v>
      </c>
      <c r="E187" s="104">
        <f>+E185</f>
        <v>4</v>
      </c>
      <c r="F187" s="2425"/>
      <c r="G187" s="456">
        <f t="shared" si="7"/>
        <v>0</v>
      </c>
    </row>
    <row r="188" spans="1:7" s="96" customFormat="1">
      <c r="A188" s="247" t="s">
        <v>516</v>
      </c>
      <c r="B188" s="244" t="s">
        <v>213</v>
      </c>
      <c r="D188" s="96" t="s">
        <v>210</v>
      </c>
      <c r="E188" s="104">
        <f>+E186</f>
        <v>4</v>
      </c>
      <c r="F188" s="2425"/>
      <c r="G188" s="456">
        <f t="shared" si="7"/>
        <v>0</v>
      </c>
    </row>
    <row r="189" spans="1:7" s="96" customFormat="1">
      <c r="A189" s="248" t="s">
        <v>517</v>
      </c>
      <c r="B189" s="244" t="s">
        <v>214</v>
      </c>
      <c r="D189" s="96" t="s">
        <v>210</v>
      </c>
      <c r="E189" s="104">
        <v>4</v>
      </c>
      <c r="F189" s="2425"/>
      <c r="G189" s="456">
        <f t="shared" si="7"/>
        <v>0</v>
      </c>
    </row>
    <row r="190" spans="1:7" s="96" customFormat="1">
      <c r="A190" s="249" t="s">
        <v>518</v>
      </c>
      <c r="B190" s="244" t="s">
        <v>215</v>
      </c>
      <c r="D190" s="96" t="s">
        <v>210</v>
      </c>
      <c r="E190" s="104">
        <f>+E186</f>
        <v>4</v>
      </c>
      <c r="F190" s="2425"/>
      <c r="G190" s="456">
        <f t="shared" si="7"/>
        <v>0</v>
      </c>
    </row>
    <row r="191" spans="1:7" s="410" customFormat="1">
      <c r="A191" s="2364"/>
      <c r="B191" s="1992"/>
      <c r="E191" s="411"/>
      <c r="F191" s="2439"/>
      <c r="G191" s="461"/>
    </row>
    <row r="192" spans="1:7" s="410" customFormat="1">
      <c r="A192" s="2364"/>
      <c r="B192" s="1992"/>
      <c r="E192" s="411"/>
      <c r="F192" s="2439"/>
      <c r="G192" s="461"/>
    </row>
    <row r="193" spans="1:7" s="410" customFormat="1" ht="61.5" customHeight="1">
      <c r="A193" s="1285" t="s">
        <v>8202</v>
      </c>
      <c r="B193" s="414" t="s">
        <v>509</v>
      </c>
      <c r="D193" s="411"/>
      <c r="E193" s="411"/>
      <c r="F193" s="2438"/>
      <c r="G193" s="96"/>
    </row>
    <row r="194" spans="1:7" s="410" customFormat="1" ht="46.5" customHeight="1">
      <c r="A194" s="1285"/>
      <c r="B194" s="68" t="s">
        <v>8200</v>
      </c>
      <c r="C194" s="80"/>
      <c r="D194" s="411"/>
      <c r="E194" s="411"/>
      <c r="F194" s="2438"/>
      <c r="G194" s="96"/>
    </row>
    <row r="195" spans="1:7" s="410" customFormat="1" ht="19.5" customHeight="1">
      <c r="A195" s="1285"/>
      <c r="B195" s="68" t="s">
        <v>8201</v>
      </c>
      <c r="D195" s="411"/>
      <c r="E195" s="411"/>
      <c r="F195" s="2438"/>
      <c r="G195" s="96"/>
    </row>
    <row r="196" spans="1:7" s="410" customFormat="1">
      <c r="A196" s="243" t="s">
        <v>513</v>
      </c>
      <c r="B196" s="1992" t="s">
        <v>209</v>
      </c>
      <c r="D196" s="410" t="s">
        <v>210</v>
      </c>
      <c r="E196" s="411">
        <v>1</v>
      </c>
      <c r="F196" s="2425"/>
      <c r="G196" s="93">
        <f t="shared" ref="G196:G201" si="8">+F196*E196</f>
        <v>0</v>
      </c>
    </row>
    <row r="197" spans="1:7" s="410" customFormat="1">
      <c r="A197" s="245" t="s">
        <v>514</v>
      </c>
      <c r="B197" s="1992" t="s">
        <v>211</v>
      </c>
      <c r="D197" s="410" t="s">
        <v>210</v>
      </c>
      <c r="E197" s="411">
        <v>1</v>
      </c>
      <c r="F197" s="2425"/>
      <c r="G197" s="93">
        <f t="shared" si="8"/>
        <v>0</v>
      </c>
    </row>
    <row r="198" spans="1:7" s="410" customFormat="1">
      <c r="A198" s="246" t="s">
        <v>515</v>
      </c>
      <c r="B198" s="1992" t="s">
        <v>212</v>
      </c>
      <c r="D198" s="410" t="s">
        <v>210</v>
      </c>
      <c r="E198" s="411">
        <f>+E196</f>
        <v>1</v>
      </c>
      <c r="F198" s="2425"/>
      <c r="G198" s="93">
        <f t="shared" si="8"/>
        <v>0</v>
      </c>
    </row>
    <row r="199" spans="1:7" s="410" customFormat="1">
      <c r="A199" s="247" t="s">
        <v>516</v>
      </c>
      <c r="B199" s="1992" t="s">
        <v>213</v>
      </c>
      <c r="D199" s="410" t="s">
        <v>210</v>
      </c>
      <c r="E199" s="411">
        <f>+E197</f>
        <v>1</v>
      </c>
      <c r="F199" s="2425"/>
      <c r="G199" s="93">
        <f t="shared" si="8"/>
        <v>0</v>
      </c>
    </row>
    <row r="200" spans="1:7" s="410" customFormat="1">
      <c r="A200" s="248" t="s">
        <v>517</v>
      </c>
      <c r="B200" s="1992" t="s">
        <v>214</v>
      </c>
      <c r="D200" s="410" t="s">
        <v>210</v>
      </c>
      <c r="E200" s="411">
        <v>1</v>
      </c>
      <c r="F200" s="2425"/>
      <c r="G200" s="93">
        <f t="shared" si="8"/>
        <v>0</v>
      </c>
    </row>
    <row r="201" spans="1:7" s="410" customFormat="1">
      <c r="A201" s="249" t="s">
        <v>518</v>
      </c>
      <c r="B201" s="1992" t="s">
        <v>215</v>
      </c>
      <c r="D201" s="410" t="s">
        <v>210</v>
      </c>
      <c r="E201" s="411">
        <f>+E197</f>
        <v>1</v>
      </c>
      <c r="F201" s="2425"/>
      <c r="G201" s="93">
        <f t="shared" si="8"/>
        <v>0</v>
      </c>
    </row>
    <row r="202" spans="1:7" s="410" customFormat="1">
      <c r="A202" s="249"/>
      <c r="B202" s="1992"/>
      <c r="E202" s="411"/>
      <c r="F202" s="2462"/>
      <c r="G202" s="93"/>
    </row>
    <row r="203" spans="1:7" s="410" customFormat="1">
      <c r="A203" s="2364"/>
      <c r="B203" s="1992"/>
      <c r="E203" s="411"/>
      <c r="F203" s="2439"/>
      <c r="G203" s="461"/>
    </row>
    <row r="204" spans="1:7" s="96" customFormat="1">
      <c r="A204" s="103"/>
      <c r="B204" s="68"/>
      <c r="C204" s="410"/>
      <c r="D204" s="410"/>
      <c r="E204" s="411"/>
      <c r="F204" s="2424"/>
      <c r="G204" s="459"/>
    </row>
    <row r="205" spans="1:7" s="96" customFormat="1" ht="63.75" customHeight="1">
      <c r="A205" s="233" t="s">
        <v>519</v>
      </c>
      <c r="B205" s="208" t="s">
        <v>520</v>
      </c>
      <c r="D205" s="104"/>
      <c r="E205" s="104"/>
      <c r="F205" s="2424"/>
      <c r="G205" s="459"/>
    </row>
    <row r="206" spans="1:7" s="96" customFormat="1" ht="25.5">
      <c r="A206" s="233"/>
      <c r="B206" s="65" t="s">
        <v>521</v>
      </c>
      <c r="C206" s="251"/>
      <c r="D206" s="104"/>
      <c r="E206" s="104"/>
      <c r="F206" s="2424"/>
      <c r="G206" s="459"/>
    </row>
    <row r="207" spans="1:7" s="96" customFormat="1">
      <c r="A207" s="233"/>
      <c r="B207" s="65" t="s">
        <v>522</v>
      </c>
      <c r="D207" s="104"/>
      <c r="E207" s="104"/>
      <c r="F207" s="2424"/>
      <c r="G207" s="459"/>
    </row>
    <row r="208" spans="1:7" s="96" customFormat="1">
      <c r="A208" s="243" t="s">
        <v>523</v>
      </c>
      <c r="B208" s="244" t="s">
        <v>209</v>
      </c>
      <c r="D208" s="96" t="s">
        <v>210</v>
      </c>
      <c r="E208" s="104">
        <v>4</v>
      </c>
      <c r="F208" s="2425"/>
      <c r="G208" s="456">
        <f t="shared" ref="G208:G213" si="9">+F208*E208</f>
        <v>0</v>
      </c>
    </row>
    <row r="209" spans="1:7" s="96" customFormat="1">
      <c r="A209" s="245" t="s">
        <v>524</v>
      </c>
      <c r="B209" s="244" t="s">
        <v>211</v>
      </c>
      <c r="D209" s="96" t="s">
        <v>210</v>
      </c>
      <c r="E209" s="104">
        <v>4</v>
      </c>
      <c r="F209" s="2425"/>
      <c r="G209" s="456">
        <f t="shared" si="9"/>
        <v>0</v>
      </c>
    </row>
    <row r="210" spans="1:7" s="96" customFormat="1">
      <c r="A210" s="246" t="s">
        <v>525</v>
      </c>
      <c r="B210" s="244" t="s">
        <v>212</v>
      </c>
      <c r="D210" s="96" t="s">
        <v>210</v>
      </c>
      <c r="E210" s="104">
        <f>+E208</f>
        <v>4</v>
      </c>
      <c r="F210" s="2425"/>
      <c r="G210" s="456">
        <f t="shared" si="9"/>
        <v>0</v>
      </c>
    </row>
    <row r="211" spans="1:7" s="96" customFormat="1">
      <c r="A211" s="247" t="s">
        <v>526</v>
      </c>
      <c r="B211" s="244" t="s">
        <v>213</v>
      </c>
      <c r="D211" s="96" t="s">
        <v>210</v>
      </c>
      <c r="E211" s="104">
        <f>+E209</f>
        <v>4</v>
      </c>
      <c r="F211" s="2425"/>
      <c r="G211" s="456">
        <f t="shared" si="9"/>
        <v>0</v>
      </c>
    </row>
    <row r="212" spans="1:7" s="96" customFormat="1">
      <c r="A212" s="248" t="s">
        <v>527</v>
      </c>
      <c r="B212" s="244" t="s">
        <v>214</v>
      </c>
      <c r="D212" s="96" t="s">
        <v>210</v>
      </c>
      <c r="E212" s="104">
        <v>4</v>
      </c>
      <c r="F212" s="2425"/>
      <c r="G212" s="456">
        <f t="shared" si="9"/>
        <v>0</v>
      </c>
    </row>
    <row r="213" spans="1:7" s="96" customFormat="1">
      <c r="A213" s="249" t="s">
        <v>528</v>
      </c>
      <c r="B213" s="244" t="s">
        <v>215</v>
      </c>
      <c r="D213" s="96" t="s">
        <v>210</v>
      </c>
      <c r="E213" s="104">
        <f>+E209</f>
        <v>4</v>
      </c>
      <c r="F213" s="2425"/>
      <c r="G213" s="456">
        <f t="shared" si="9"/>
        <v>0</v>
      </c>
    </row>
    <row r="214" spans="1:7" s="96" customFormat="1">
      <c r="A214" s="103"/>
      <c r="B214" s="65"/>
      <c r="E214" s="104"/>
      <c r="F214" s="2424"/>
      <c r="G214" s="459"/>
    </row>
    <row r="215" spans="1:7" s="96" customFormat="1" ht="40.9" customHeight="1">
      <c r="A215" s="233" t="s">
        <v>529</v>
      </c>
      <c r="B215" s="208" t="s">
        <v>530</v>
      </c>
      <c r="D215" s="104"/>
      <c r="E215" s="104"/>
      <c r="F215" s="2424"/>
      <c r="G215" s="459"/>
    </row>
    <row r="216" spans="1:7" s="96" customFormat="1" ht="25.5">
      <c r="A216" s="233"/>
      <c r="B216" s="65" t="s">
        <v>521</v>
      </c>
      <c r="C216" s="251"/>
      <c r="D216" s="104"/>
      <c r="E216" s="104"/>
      <c r="F216" s="2424"/>
      <c r="G216" s="459"/>
    </row>
    <row r="217" spans="1:7" s="96" customFormat="1">
      <c r="A217" s="233"/>
      <c r="B217" s="65" t="s">
        <v>531</v>
      </c>
      <c r="D217" s="104"/>
      <c r="E217" s="104"/>
      <c r="F217" s="2424"/>
      <c r="G217" s="459"/>
    </row>
    <row r="218" spans="1:7" s="96" customFormat="1">
      <c r="A218" s="243" t="s">
        <v>532</v>
      </c>
      <c r="B218" s="244" t="s">
        <v>209</v>
      </c>
      <c r="D218" s="96" t="s">
        <v>210</v>
      </c>
      <c r="E218" s="104">
        <v>4</v>
      </c>
      <c r="F218" s="2425"/>
      <c r="G218" s="456">
        <f t="shared" ref="G218:G223" si="10">+F218*E218</f>
        <v>0</v>
      </c>
    </row>
    <row r="219" spans="1:7" s="96" customFormat="1">
      <c r="A219" s="245" t="s">
        <v>533</v>
      </c>
      <c r="B219" s="244" t="s">
        <v>211</v>
      </c>
      <c r="D219" s="96" t="s">
        <v>210</v>
      </c>
      <c r="E219" s="104">
        <v>4</v>
      </c>
      <c r="F219" s="2425"/>
      <c r="G219" s="456">
        <f t="shared" si="10"/>
        <v>0</v>
      </c>
    </row>
    <row r="220" spans="1:7" s="96" customFormat="1">
      <c r="A220" s="246" t="s">
        <v>534</v>
      </c>
      <c r="B220" s="244" t="s">
        <v>212</v>
      </c>
      <c r="D220" s="96" t="s">
        <v>210</v>
      </c>
      <c r="E220" s="104">
        <f>+E218</f>
        <v>4</v>
      </c>
      <c r="F220" s="2425"/>
      <c r="G220" s="456">
        <f t="shared" si="10"/>
        <v>0</v>
      </c>
    </row>
    <row r="221" spans="1:7" s="96" customFormat="1">
      <c r="A221" s="247" t="s">
        <v>535</v>
      </c>
      <c r="B221" s="244" t="s">
        <v>213</v>
      </c>
      <c r="D221" s="96" t="s">
        <v>210</v>
      </c>
      <c r="E221" s="104">
        <f>+E219</f>
        <v>4</v>
      </c>
      <c r="F221" s="2425"/>
      <c r="G221" s="456">
        <f t="shared" si="10"/>
        <v>0</v>
      </c>
    </row>
    <row r="222" spans="1:7" s="96" customFormat="1">
      <c r="A222" s="248" t="s">
        <v>536</v>
      </c>
      <c r="B222" s="244" t="s">
        <v>214</v>
      </c>
      <c r="D222" s="96" t="s">
        <v>210</v>
      </c>
      <c r="E222" s="104">
        <v>6</v>
      </c>
      <c r="F222" s="2425"/>
      <c r="G222" s="456">
        <f t="shared" si="10"/>
        <v>0</v>
      </c>
    </row>
    <row r="223" spans="1:7" s="96" customFormat="1">
      <c r="A223" s="249" t="s">
        <v>537</v>
      </c>
      <c r="B223" s="244" t="s">
        <v>215</v>
      </c>
      <c r="D223" s="96" t="s">
        <v>210</v>
      </c>
      <c r="E223" s="104">
        <f>+E219</f>
        <v>4</v>
      </c>
      <c r="F223" s="2425"/>
      <c r="G223" s="456">
        <f t="shared" si="10"/>
        <v>0</v>
      </c>
    </row>
    <row r="224" spans="1:7" s="96" customFormat="1">
      <c r="A224" s="103"/>
      <c r="B224" s="65"/>
      <c r="E224" s="104"/>
      <c r="F224" s="2424"/>
      <c r="G224" s="459"/>
    </row>
    <row r="225" spans="1:7" s="96" customFormat="1">
      <c r="A225" s="103"/>
      <c r="B225" s="65"/>
      <c r="E225" s="104"/>
      <c r="F225" s="2424"/>
      <c r="G225" s="459"/>
    </row>
    <row r="226" spans="1:7" s="96" customFormat="1">
      <c r="A226" s="237" t="s">
        <v>538</v>
      </c>
      <c r="B226" s="238" t="s">
        <v>8339</v>
      </c>
      <c r="C226" s="239"/>
      <c r="D226" s="240"/>
      <c r="E226" s="241"/>
      <c r="F226" s="2454"/>
      <c r="G226" s="469"/>
    </row>
    <row r="227" spans="1:7" s="96" customFormat="1" ht="43.15" customHeight="1">
      <c r="A227" s="103"/>
      <c r="B227" s="65" t="s">
        <v>8340</v>
      </c>
      <c r="E227" s="104"/>
      <c r="F227" s="2424"/>
      <c r="G227" s="459"/>
    </row>
    <row r="228" spans="1:7" s="96" customFormat="1" ht="25.5">
      <c r="A228" s="103"/>
      <c r="B228" s="65" t="s">
        <v>539</v>
      </c>
      <c r="E228" s="104"/>
      <c r="F228" s="2424"/>
      <c r="G228" s="459"/>
    </row>
    <row r="229" spans="1:7" s="96" customFormat="1" ht="25.5">
      <c r="A229" s="103"/>
      <c r="B229" s="65" t="s">
        <v>540</v>
      </c>
      <c r="E229" s="104"/>
      <c r="F229" s="2424"/>
      <c r="G229" s="459"/>
    </row>
    <row r="230" spans="1:7" s="96" customFormat="1">
      <c r="A230" s="103"/>
      <c r="B230" s="65" t="s">
        <v>541</v>
      </c>
      <c r="E230" s="104"/>
      <c r="F230" s="2424"/>
      <c r="G230" s="459"/>
    </row>
    <row r="231" spans="1:7" s="96" customFormat="1">
      <c r="A231" s="103"/>
      <c r="B231" s="65"/>
      <c r="E231" s="104"/>
      <c r="F231" s="2424"/>
      <c r="G231" s="459"/>
    </row>
    <row r="232" spans="1:7" s="96" customFormat="1" ht="25.5">
      <c r="A232" s="233" t="s">
        <v>542</v>
      </c>
      <c r="B232" s="208" t="s">
        <v>8344</v>
      </c>
      <c r="E232" s="104"/>
      <c r="F232" s="2424"/>
      <c r="G232" s="459"/>
    </row>
    <row r="233" spans="1:7" s="96" customFormat="1" ht="43.15" customHeight="1">
      <c r="A233" s="233"/>
      <c r="B233" s="65" t="s">
        <v>8345</v>
      </c>
      <c r="E233" s="104"/>
      <c r="F233" s="2424"/>
      <c r="G233" s="459"/>
    </row>
    <row r="234" spans="1:7" s="96" customFormat="1">
      <c r="A234" s="243" t="s">
        <v>543</v>
      </c>
      <c r="B234" s="244" t="s">
        <v>209</v>
      </c>
      <c r="D234" s="96" t="s">
        <v>369</v>
      </c>
      <c r="E234" s="104">
        <v>2</v>
      </c>
      <c r="F234" s="2425"/>
      <c r="G234" s="456">
        <f t="shared" ref="G234:G239" si="11">+F234*E234</f>
        <v>0</v>
      </c>
    </row>
    <row r="235" spans="1:7" s="96" customFormat="1">
      <c r="A235" s="245" t="s">
        <v>544</v>
      </c>
      <c r="B235" s="244" t="s">
        <v>211</v>
      </c>
      <c r="D235" s="96" t="s">
        <v>369</v>
      </c>
      <c r="E235" s="104">
        <v>2</v>
      </c>
      <c r="F235" s="2425"/>
      <c r="G235" s="456">
        <f t="shared" si="11"/>
        <v>0</v>
      </c>
    </row>
    <row r="236" spans="1:7" s="96" customFormat="1">
      <c r="A236" s="246" t="s">
        <v>545</v>
      </c>
      <c r="B236" s="244" t="s">
        <v>212</v>
      </c>
      <c r="D236" s="96" t="s">
        <v>369</v>
      </c>
      <c r="E236" s="104">
        <f>+E234</f>
        <v>2</v>
      </c>
      <c r="F236" s="2425"/>
      <c r="G236" s="456">
        <f t="shared" si="11"/>
        <v>0</v>
      </c>
    </row>
    <row r="237" spans="1:7" s="96" customFormat="1">
      <c r="A237" s="247" t="s">
        <v>546</v>
      </c>
      <c r="B237" s="244" t="s">
        <v>213</v>
      </c>
      <c r="D237" s="96" t="s">
        <v>369</v>
      </c>
      <c r="E237" s="104">
        <f>+E235</f>
        <v>2</v>
      </c>
      <c r="F237" s="2425"/>
      <c r="G237" s="456">
        <f t="shared" si="11"/>
        <v>0</v>
      </c>
    </row>
    <row r="238" spans="1:7" s="96" customFormat="1">
      <c r="A238" s="248" t="s">
        <v>547</v>
      </c>
      <c r="B238" s="244" t="s">
        <v>214</v>
      </c>
      <c r="D238" s="96" t="s">
        <v>369</v>
      </c>
      <c r="E238" s="104">
        <v>2</v>
      </c>
      <c r="F238" s="2425"/>
      <c r="G238" s="456">
        <f t="shared" si="11"/>
        <v>0</v>
      </c>
    </row>
    <row r="239" spans="1:7" s="96" customFormat="1">
      <c r="A239" s="249" t="s">
        <v>548</v>
      </c>
      <c r="B239" s="244" t="s">
        <v>215</v>
      </c>
      <c r="D239" s="96" t="s">
        <v>369</v>
      </c>
      <c r="E239" s="104">
        <f>+E235</f>
        <v>2</v>
      </c>
      <c r="F239" s="2425"/>
      <c r="G239" s="456">
        <f t="shared" si="11"/>
        <v>0</v>
      </c>
    </row>
    <row r="240" spans="1:7" s="96" customFormat="1">
      <c r="A240" s="103"/>
      <c r="B240" s="65"/>
      <c r="E240" s="104"/>
      <c r="F240" s="2424"/>
      <c r="G240" s="459"/>
    </row>
    <row r="241" spans="1:7" s="96" customFormat="1" ht="27.6" customHeight="1">
      <c r="A241" s="233" t="s">
        <v>549</v>
      </c>
      <c r="B241" s="208" t="s">
        <v>8341</v>
      </c>
      <c r="E241" s="104"/>
      <c r="F241" s="2424"/>
      <c r="G241" s="459"/>
    </row>
    <row r="242" spans="1:7" s="96" customFormat="1" ht="29.45" customHeight="1">
      <c r="A242" s="233"/>
      <c r="B242" s="65" t="s">
        <v>8342</v>
      </c>
      <c r="E242" s="104"/>
      <c r="F242" s="2424"/>
      <c r="G242" s="459"/>
    </row>
    <row r="243" spans="1:7" s="96" customFormat="1">
      <c r="A243" s="105"/>
      <c r="B243" s="65" t="s">
        <v>550</v>
      </c>
      <c r="E243" s="104"/>
      <c r="F243" s="2424"/>
      <c r="G243" s="459"/>
    </row>
    <row r="244" spans="1:7" s="96" customFormat="1">
      <c r="A244" s="243" t="s">
        <v>551</v>
      </c>
      <c r="B244" s="244" t="s">
        <v>209</v>
      </c>
      <c r="D244" s="96" t="s">
        <v>369</v>
      </c>
      <c r="E244" s="104">
        <v>4</v>
      </c>
      <c r="F244" s="2425"/>
      <c r="G244" s="456">
        <f t="shared" ref="G244:G249" si="12">+F244*E244</f>
        <v>0</v>
      </c>
    </row>
    <row r="245" spans="1:7" s="96" customFormat="1">
      <c r="A245" s="245" t="s">
        <v>552</v>
      </c>
      <c r="B245" s="244" t="s">
        <v>211</v>
      </c>
      <c r="D245" s="96" t="s">
        <v>369</v>
      </c>
      <c r="E245" s="104">
        <v>4</v>
      </c>
      <c r="F245" s="2425"/>
      <c r="G245" s="456">
        <f t="shared" si="12"/>
        <v>0</v>
      </c>
    </row>
    <row r="246" spans="1:7" s="96" customFormat="1">
      <c r="A246" s="246" t="s">
        <v>553</v>
      </c>
      <c r="B246" s="244" t="s">
        <v>212</v>
      </c>
      <c r="D246" s="96" t="s">
        <v>369</v>
      </c>
      <c r="E246" s="104">
        <f>+E244</f>
        <v>4</v>
      </c>
      <c r="F246" s="2425"/>
      <c r="G246" s="456">
        <f t="shared" si="12"/>
        <v>0</v>
      </c>
    </row>
    <row r="247" spans="1:7" s="96" customFormat="1">
      <c r="A247" s="247" t="s">
        <v>554</v>
      </c>
      <c r="B247" s="244" t="s">
        <v>213</v>
      </c>
      <c r="D247" s="96" t="s">
        <v>369</v>
      </c>
      <c r="E247" s="104">
        <f>+E245</f>
        <v>4</v>
      </c>
      <c r="F247" s="2425"/>
      <c r="G247" s="456">
        <f t="shared" si="12"/>
        <v>0</v>
      </c>
    </row>
    <row r="248" spans="1:7" s="96" customFormat="1">
      <c r="A248" s="248" t="s">
        <v>555</v>
      </c>
      <c r="B248" s="244" t="s">
        <v>214</v>
      </c>
      <c r="D248" s="96" t="s">
        <v>369</v>
      </c>
      <c r="E248" s="104">
        <v>4</v>
      </c>
      <c r="F248" s="2425"/>
      <c r="G248" s="456">
        <f t="shared" si="12"/>
        <v>0</v>
      </c>
    </row>
    <row r="249" spans="1:7" s="96" customFormat="1">
      <c r="A249" s="249" t="s">
        <v>556</v>
      </c>
      <c r="B249" s="244" t="s">
        <v>215</v>
      </c>
      <c r="D249" s="96" t="s">
        <v>369</v>
      </c>
      <c r="E249" s="104">
        <f>+E245</f>
        <v>4</v>
      </c>
      <c r="F249" s="2425"/>
      <c r="G249" s="456">
        <f t="shared" si="12"/>
        <v>0</v>
      </c>
    </row>
    <row r="250" spans="1:7" s="96" customFormat="1">
      <c r="A250" s="103"/>
      <c r="B250" s="65"/>
      <c r="E250" s="104"/>
      <c r="F250" s="2424"/>
      <c r="G250" s="459"/>
    </row>
    <row r="251" spans="1:7" s="96" customFormat="1" ht="25.5">
      <c r="A251" s="233" t="s">
        <v>557</v>
      </c>
      <c r="B251" s="208" t="s">
        <v>8343</v>
      </c>
      <c r="E251" s="104"/>
      <c r="F251" s="2424"/>
      <c r="G251" s="459"/>
    </row>
    <row r="252" spans="1:7" s="96" customFormat="1">
      <c r="A252" s="233"/>
      <c r="B252" s="65" t="s">
        <v>558</v>
      </c>
      <c r="E252" s="104"/>
      <c r="F252" s="2424"/>
      <c r="G252" s="459"/>
    </row>
    <row r="253" spans="1:7" s="96" customFormat="1">
      <c r="A253" s="105"/>
      <c r="B253" s="65" t="s">
        <v>559</v>
      </c>
      <c r="E253" s="104"/>
      <c r="F253" s="2424"/>
      <c r="G253" s="459"/>
    </row>
    <row r="254" spans="1:7" s="96" customFormat="1">
      <c r="A254" s="105"/>
      <c r="B254" s="65" t="s">
        <v>560</v>
      </c>
      <c r="E254" s="104"/>
      <c r="F254" s="2424"/>
      <c r="G254" s="459"/>
    </row>
    <row r="255" spans="1:7" s="96" customFormat="1">
      <c r="A255" s="105"/>
      <c r="B255" s="65" t="s">
        <v>561</v>
      </c>
      <c r="E255" s="104"/>
      <c r="F255" s="2424"/>
      <c r="G255" s="459"/>
    </row>
    <row r="256" spans="1:7" s="96" customFormat="1">
      <c r="A256" s="243" t="s">
        <v>562</v>
      </c>
      <c r="B256" s="244" t="s">
        <v>209</v>
      </c>
      <c r="D256" s="96" t="s">
        <v>369</v>
      </c>
      <c r="E256" s="104">
        <v>1</v>
      </c>
      <c r="F256" s="2425"/>
      <c r="G256" s="456">
        <f t="shared" ref="G256:G261" si="13">+F256*E256</f>
        <v>0</v>
      </c>
    </row>
    <row r="257" spans="1:7" s="96" customFormat="1">
      <c r="A257" s="245" t="s">
        <v>563</v>
      </c>
      <c r="B257" s="244" t="s">
        <v>211</v>
      </c>
      <c r="D257" s="96" t="s">
        <v>369</v>
      </c>
      <c r="E257" s="104">
        <v>1</v>
      </c>
      <c r="F257" s="2425"/>
      <c r="G257" s="456">
        <f t="shared" si="13"/>
        <v>0</v>
      </c>
    </row>
    <row r="258" spans="1:7" s="96" customFormat="1">
      <c r="A258" s="246" t="s">
        <v>564</v>
      </c>
      <c r="B258" s="244" t="s">
        <v>212</v>
      </c>
      <c r="D258" s="96" t="s">
        <v>369</v>
      </c>
      <c r="E258" s="104">
        <f>+E256</f>
        <v>1</v>
      </c>
      <c r="F258" s="2425"/>
      <c r="G258" s="456">
        <f t="shared" si="13"/>
        <v>0</v>
      </c>
    </row>
    <row r="259" spans="1:7" s="96" customFormat="1">
      <c r="A259" s="247" t="s">
        <v>565</v>
      </c>
      <c r="B259" s="244" t="s">
        <v>213</v>
      </c>
      <c r="D259" s="96" t="s">
        <v>369</v>
      </c>
      <c r="E259" s="104">
        <f>+E257</f>
        <v>1</v>
      </c>
      <c r="F259" s="2425"/>
      <c r="G259" s="456">
        <f t="shared" si="13"/>
        <v>0</v>
      </c>
    </row>
    <row r="260" spans="1:7" s="96" customFormat="1">
      <c r="A260" s="248" t="s">
        <v>566</v>
      </c>
      <c r="B260" s="244" t="s">
        <v>214</v>
      </c>
      <c r="D260" s="96" t="s">
        <v>369</v>
      </c>
      <c r="E260" s="104">
        <v>1</v>
      </c>
      <c r="F260" s="2425"/>
      <c r="G260" s="456">
        <f t="shared" si="13"/>
        <v>0</v>
      </c>
    </row>
    <row r="261" spans="1:7" s="96" customFormat="1">
      <c r="A261" s="249" t="s">
        <v>567</v>
      </c>
      <c r="B261" s="244" t="s">
        <v>215</v>
      </c>
      <c r="D261" s="96" t="s">
        <v>369</v>
      </c>
      <c r="E261" s="104">
        <f>+E257</f>
        <v>1</v>
      </c>
      <c r="F261" s="2425"/>
      <c r="G261" s="456">
        <f t="shared" si="13"/>
        <v>0</v>
      </c>
    </row>
    <row r="262" spans="1:7" s="96" customFormat="1">
      <c r="A262" s="103"/>
      <c r="B262" s="65"/>
      <c r="E262" s="104"/>
      <c r="F262" s="2424"/>
      <c r="G262" s="459"/>
    </row>
    <row r="263" spans="1:7" s="96" customFormat="1">
      <c r="A263" s="103"/>
      <c r="B263" s="65"/>
      <c r="E263" s="104"/>
      <c r="F263" s="2424"/>
      <c r="G263" s="459"/>
    </row>
    <row r="264" spans="1:7" s="96" customFormat="1">
      <c r="B264" s="252"/>
      <c r="C264" s="92"/>
      <c r="D264" s="92"/>
      <c r="E264" s="235"/>
      <c r="F264" s="2453"/>
      <c r="G264" s="465"/>
    </row>
    <row r="265" spans="1:7" s="96" customFormat="1" ht="20.45" customHeight="1" thickBot="1">
      <c r="A265" s="253" t="str">
        <f>+A8</f>
        <v>B.10.</v>
      </c>
      <c r="B265" s="254" t="str">
        <f>+B8</f>
        <v>Krovska dela - črne kritine</v>
      </c>
      <c r="C265" s="255" t="s">
        <v>279</v>
      </c>
      <c r="D265" s="255"/>
      <c r="E265" s="256"/>
      <c r="F265" s="2463"/>
      <c r="G265" s="472">
        <f>SUM(G97:G264)</f>
        <v>0</v>
      </c>
    </row>
    <row r="266" spans="1:7" s="96" customFormat="1" ht="13.5" thickTop="1">
      <c r="A266" s="217"/>
      <c r="B266" s="257"/>
      <c r="C266" s="258"/>
      <c r="D266" s="258"/>
      <c r="E266" s="220"/>
      <c r="F266" s="2430"/>
      <c r="G266" s="464"/>
    </row>
    <row r="267" spans="1:7" s="96" customFormat="1">
      <c r="A267" s="217"/>
      <c r="B267" s="257"/>
      <c r="C267" s="258"/>
      <c r="D267" s="258"/>
      <c r="E267" s="220"/>
      <c r="F267" s="2430"/>
      <c r="G267" s="464"/>
    </row>
    <row r="268" spans="1:7" s="96" customFormat="1">
      <c r="A268" s="243"/>
      <c r="B268" s="244" t="s">
        <v>209</v>
      </c>
      <c r="C268" s="258"/>
      <c r="D268" s="258"/>
      <c r="E268" s="220"/>
      <c r="F268" s="2430"/>
      <c r="G268" s="464">
        <f>+G99+G119+G132+G146+G155+G163+G174+G185+G208+G218+G234+G244+G256+G196</f>
        <v>0</v>
      </c>
    </row>
    <row r="269" spans="1:7" s="96" customFormat="1">
      <c r="A269" s="245"/>
      <c r="B269" s="244" t="s">
        <v>211</v>
      </c>
      <c r="C269" s="258"/>
      <c r="D269" s="258"/>
      <c r="E269" s="220"/>
      <c r="F269" s="2430"/>
      <c r="G269" s="464">
        <f t="shared" ref="G269:G273" si="14">+G100+G120+G133+G147+G156+G164+G175+G186+G209+G219+G235+G245+G257+G197</f>
        <v>0</v>
      </c>
    </row>
    <row r="270" spans="1:7" s="96" customFormat="1">
      <c r="A270" s="246"/>
      <c r="B270" s="244" t="s">
        <v>212</v>
      </c>
      <c r="C270" s="258"/>
      <c r="D270" s="258"/>
      <c r="E270" s="220"/>
      <c r="F270" s="2430"/>
      <c r="G270" s="464">
        <f t="shared" si="14"/>
        <v>0</v>
      </c>
    </row>
    <row r="271" spans="1:7" s="96" customFormat="1">
      <c r="A271" s="247"/>
      <c r="B271" s="244" t="s">
        <v>213</v>
      </c>
      <c r="C271" s="258"/>
      <c r="D271" s="258"/>
      <c r="E271" s="220"/>
      <c r="F271" s="2430"/>
      <c r="G271" s="464">
        <f t="shared" si="14"/>
        <v>0</v>
      </c>
    </row>
    <row r="272" spans="1:7" s="96" customFormat="1">
      <c r="A272" s="248"/>
      <c r="B272" s="244" t="s">
        <v>214</v>
      </c>
      <c r="C272" s="258"/>
      <c r="D272" s="258"/>
      <c r="E272" s="220"/>
      <c r="F272" s="2430"/>
      <c r="G272" s="464">
        <f t="shared" si="14"/>
        <v>0</v>
      </c>
    </row>
    <row r="273" spans="1:10" s="96" customFormat="1">
      <c r="A273" s="249"/>
      <c r="B273" s="244" t="s">
        <v>215</v>
      </c>
      <c r="C273" s="258"/>
      <c r="D273" s="258"/>
      <c r="E273" s="220"/>
      <c r="F273" s="2430"/>
      <c r="G273" s="464">
        <f t="shared" si="14"/>
        <v>0</v>
      </c>
    </row>
    <row r="274" spans="1:10" s="96" customFormat="1">
      <c r="A274" s="217"/>
      <c r="B274" s="257"/>
      <c r="C274" s="258"/>
      <c r="D274" s="258"/>
      <c r="E274" s="220"/>
      <c r="F274" s="2430"/>
      <c r="G274" s="464"/>
    </row>
    <row r="275" spans="1:10" s="209" customFormat="1">
      <c r="A275" s="105"/>
      <c r="B275" s="252"/>
      <c r="C275" s="92"/>
      <c r="D275" s="235"/>
      <c r="E275" s="236"/>
      <c r="F275" s="2450"/>
      <c r="G275" s="459"/>
      <c r="J275" s="210"/>
    </row>
  </sheetData>
  <sheetProtection formatRows="0"/>
  <mergeCells count="63">
    <mergeCell ref="B85:C85"/>
    <mergeCell ref="C171:C172"/>
    <mergeCell ref="C182:C183"/>
    <mergeCell ref="B75:C75"/>
    <mergeCell ref="B76:C76"/>
    <mergeCell ref="B77:C77"/>
    <mergeCell ref="B78:C78"/>
    <mergeCell ref="B79:C79"/>
    <mergeCell ref="B84:C84"/>
    <mergeCell ref="B74:C74"/>
    <mergeCell ref="B61:C61"/>
    <mergeCell ref="B62:C62"/>
    <mergeCell ref="B63:C63"/>
    <mergeCell ref="B64:C64"/>
    <mergeCell ref="B65:C65"/>
    <mergeCell ref="B68:C68"/>
    <mergeCell ref="B69:C69"/>
    <mergeCell ref="B70:C70"/>
    <mergeCell ref="B71:C71"/>
    <mergeCell ref="B72:C72"/>
    <mergeCell ref="B73:C73"/>
    <mergeCell ref="B60:C60"/>
    <mergeCell ref="B47:C47"/>
    <mergeCell ref="B48:C48"/>
    <mergeCell ref="B49:C49"/>
    <mergeCell ref="B50:C50"/>
    <mergeCell ref="B52:C52"/>
    <mergeCell ref="B53:C53"/>
    <mergeCell ref="B55:C55"/>
    <mergeCell ref="B56:C56"/>
    <mergeCell ref="B57:C57"/>
    <mergeCell ref="B58:C58"/>
    <mergeCell ref="B59:C59"/>
    <mergeCell ref="B46:C46"/>
    <mergeCell ref="B34:C34"/>
    <mergeCell ref="B35:C35"/>
    <mergeCell ref="B36:C36"/>
    <mergeCell ref="B37:C37"/>
    <mergeCell ref="B39:C39"/>
    <mergeCell ref="B40:C40"/>
    <mergeCell ref="B41:C41"/>
    <mergeCell ref="B42:C42"/>
    <mergeCell ref="B43:C43"/>
    <mergeCell ref="B44:C44"/>
    <mergeCell ref="B45:C45"/>
    <mergeCell ref="B33:C33"/>
    <mergeCell ref="B20:C20"/>
    <mergeCell ref="B23:C23"/>
    <mergeCell ref="B24:C24"/>
    <mergeCell ref="B25:C25"/>
    <mergeCell ref="B26:C26"/>
    <mergeCell ref="B27:C27"/>
    <mergeCell ref="B28:C28"/>
    <mergeCell ref="B29:C29"/>
    <mergeCell ref="B30:C30"/>
    <mergeCell ref="B31:C31"/>
    <mergeCell ref="B32:C32"/>
    <mergeCell ref="B19:C19"/>
    <mergeCell ref="B13:C13"/>
    <mergeCell ref="B15:C15"/>
    <mergeCell ref="B16:C16"/>
    <mergeCell ref="B17:C17"/>
    <mergeCell ref="B18:C18"/>
  </mergeCells>
  <pageMargins left="0.7" right="0.7" top="0.75" bottom="0.75" header="0.3" footer="0.3"/>
  <pageSetup paperSize="9" scale="45"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4" manualBreakCount="4">
    <brk id="38" max="16383" man="1"/>
    <brk id="66" max="16383" man="1"/>
    <brk id="105" max="16383" man="1"/>
    <brk id="180" max="6" man="1"/>
  </rowBreaks>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363"/>
  <sheetViews>
    <sheetView view="pageBreakPreview" zoomScaleNormal="100" zoomScaleSheetLayoutView="100" workbookViewId="0">
      <selection activeCell="F20" sqref="F20"/>
    </sheetView>
  </sheetViews>
  <sheetFormatPr defaultColWidth="9.140625" defaultRowHeight="12.75"/>
  <cols>
    <col min="1" max="1" width="12.7109375" style="2847" customWidth="1"/>
    <col min="2" max="2" width="70.7109375" style="2848" customWidth="1"/>
    <col min="3" max="3" width="12.7109375" style="2848" customWidth="1"/>
    <col min="4" max="4" width="7" style="2849" customWidth="1"/>
    <col min="5" max="5" width="10.140625" style="2850" customWidth="1"/>
    <col min="6" max="6" width="13.140625" style="621" customWidth="1"/>
    <col min="7" max="7" width="16.140625" style="2871" customWidth="1"/>
    <col min="8" max="8" width="12.28515625" style="62" customWidth="1"/>
    <col min="9" max="16384" width="9.140625" style="62"/>
  </cols>
  <sheetData>
    <row r="1" spans="1:7">
      <c r="A1" s="2740" t="s">
        <v>8</v>
      </c>
      <c r="B1" s="2741" t="s">
        <v>9</v>
      </c>
      <c r="C1" s="2741"/>
      <c r="D1" s="2742"/>
      <c r="E1" s="2743"/>
      <c r="F1" s="686"/>
      <c r="G1" s="2851"/>
    </row>
    <row r="2" spans="1:7">
      <c r="A2" s="2744" t="s">
        <v>130</v>
      </c>
      <c r="B2" s="2745" t="str">
        <f>'NASLOVNA STRAN'!$C$30</f>
        <v>Gradnja stanovanjske soseske Dečkovo naselje - DN 10</v>
      </c>
      <c r="C2" s="2741"/>
      <c r="D2" s="2742"/>
      <c r="E2" s="2743"/>
      <c r="F2" s="686"/>
      <c r="G2" s="2851"/>
    </row>
    <row r="3" spans="1:7">
      <c r="A3" s="2740" t="s">
        <v>131</v>
      </c>
      <c r="B3" s="2746">
        <f>'NASLOVNA STRAN'!$C$13</f>
        <v>0</v>
      </c>
      <c r="C3" s="2741"/>
      <c r="D3" s="2742"/>
      <c r="E3" s="2743"/>
      <c r="F3" s="686"/>
      <c r="G3" s="2851"/>
    </row>
    <row r="4" spans="1:7">
      <c r="A4" s="2740"/>
      <c r="B4" s="2741"/>
      <c r="C4" s="2741"/>
      <c r="D4" s="2742"/>
      <c r="E4" s="2743"/>
      <c r="F4" s="686"/>
      <c r="G4" s="2851"/>
    </row>
    <row r="5" spans="1:7">
      <c r="A5" s="2747" t="s">
        <v>122</v>
      </c>
      <c r="B5" s="2748" t="s">
        <v>3446</v>
      </c>
      <c r="C5" s="2748"/>
      <c r="D5" s="2749"/>
      <c r="E5" s="2750"/>
      <c r="F5" s="463"/>
      <c r="G5" s="2852"/>
    </row>
    <row r="6" spans="1:7">
      <c r="A6" s="2740"/>
      <c r="B6" s="2741"/>
      <c r="C6" s="2741"/>
      <c r="D6" s="2742"/>
      <c r="E6" s="2740"/>
      <c r="F6" s="675"/>
      <c r="G6" s="2853"/>
    </row>
    <row r="7" spans="1:7">
      <c r="A7" s="2747" t="s">
        <v>125</v>
      </c>
      <c r="B7" s="2748" t="s">
        <v>3624</v>
      </c>
      <c r="C7" s="2748"/>
      <c r="D7" s="2749"/>
      <c r="E7" s="2750"/>
      <c r="F7" s="463"/>
      <c r="G7" s="2852"/>
    </row>
    <row r="8" spans="1:7">
      <c r="A8" s="2740"/>
      <c r="B8" s="2741"/>
      <c r="C8" s="2741"/>
      <c r="D8" s="2742"/>
      <c r="E8" s="2743"/>
      <c r="F8" s="686"/>
      <c r="G8" s="2851"/>
    </row>
    <row r="9" spans="1:7">
      <c r="A9" s="2740"/>
      <c r="B9" s="2741"/>
      <c r="C9" s="2741"/>
      <c r="D9" s="2742"/>
      <c r="E9" s="2743"/>
      <c r="F9" s="686"/>
      <c r="G9" s="2851"/>
    </row>
    <row r="10" spans="1:7" ht="38.25">
      <c r="A10" s="2751" t="s">
        <v>132</v>
      </c>
      <c r="B10" s="2752" t="s">
        <v>133</v>
      </c>
      <c r="C10" s="2753" t="s">
        <v>134</v>
      </c>
      <c r="D10" s="2754" t="s">
        <v>140</v>
      </c>
      <c r="E10" s="2755" t="s">
        <v>136</v>
      </c>
      <c r="F10" s="453" t="s">
        <v>237</v>
      </c>
      <c r="G10" s="2854" t="s">
        <v>238</v>
      </c>
    </row>
    <row r="11" spans="1:7">
      <c r="A11" s="2741"/>
      <c r="B11" s="2741"/>
      <c r="C11" s="2741"/>
      <c r="D11" s="2742"/>
      <c r="E11" s="2756"/>
      <c r="F11" s="722"/>
      <c r="G11" s="2855"/>
    </row>
    <row r="12" spans="1:7">
      <c r="A12" s="2757" t="s">
        <v>4466</v>
      </c>
      <c r="B12" s="2758" t="s">
        <v>4463</v>
      </c>
      <c r="C12" s="2758"/>
      <c r="D12" s="2759"/>
      <c r="E12" s="2760"/>
      <c r="F12" s="727"/>
      <c r="G12" s="2856"/>
    </row>
    <row r="13" spans="1:7" s="590" customFormat="1">
      <c r="A13" s="2761"/>
      <c r="B13" s="2762"/>
      <c r="C13" s="2762"/>
      <c r="D13" s="2763"/>
      <c r="E13" s="2764"/>
      <c r="F13" s="732"/>
      <c r="G13" s="2857"/>
    </row>
    <row r="14" spans="1:7" ht="13.5" thickBot="1">
      <c r="A14" s="2765"/>
      <c r="B14" s="2766" t="s">
        <v>3625</v>
      </c>
      <c r="C14" s="2767"/>
      <c r="D14" s="2768"/>
      <c r="E14" s="2769"/>
      <c r="F14" s="737"/>
      <c r="G14" s="2858"/>
    </row>
    <row r="15" spans="1:7" s="700" customFormat="1">
      <c r="A15" s="2770"/>
      <c r="B15" s="3132" t="s">
        <v>3461</v>
      </c>
      <c r="C15" s="3133"/>
      <c r="D15" s="2771"/>
      <c r="E15" s="2772"/>
      <c r="F15" s="160"/>
      <c r="G15" s="2859"/>
    </row>
    <row r="16" spans="1:7" s="700" customFormat="1">
      <c r="A16" s="2770"/>
      <c r="B16" s="2773"/>
      <c r="C16" s="2774"/>
      <c r="D16" s="2771"/>
      <c r="E16" s="2772"/>
      <c r="F16" s="160"/>
      <c r="G16" s="2859"/>
    </row>
    <row r="17" spans="1:7" s="700" customFormat="1">
      <c r="A17" s="2770"/>
      <c r="B17" s="2775" t="s">
        <v>2299</v>
      </c>
      <c r="C17" s="2776"/>
      <c r="D17" s="2771"/>
      <c r="E17" s="2772"/>
      <c r="F17" s="160"/>
      <c r="G17" s="2859"/>
    </row>
    <row r="18" spans="1:7" s="700" customFormat="1">
      <c r="A18" s="2770"/>
      <c r="B18" s="3134" t="s">
        <v>3565</v>
      </c>
      <c r="C18" s="3135"/>
      <c r="D18" s="2771"/>
      <c r="E18" s="2772"/>
      <c r="F18" s="160"/>
      <c r="G18" s="2859"/>
    </row>
    <row r="19" spans="1:7" s="700" customFormat="1">
      <c r="A19" s="2770"/>
      <c r="B19" s="2774"/>
      <c r="C19" s="2774"/>
      <c r="D19" s="2771"/>
      <c r="E19" s="2772"/>
      <c r="F19" s="160"/>
      <c r="G19" s="2859"/>
    </row>
    <row r="20" spans="1:7" s="322" customFormat="1" ht="165.75">
      <c r="A20" s="2777" t="s">
        <v>4558</v>
      </c>
      <c r="B20" s="2778" t="s">
        <v>3627</v>
      </c>
      <c r="C20" s="2774"/>
      <c r="D20" s="2779" t="s">
        <v>369</v>
      </c>
      <c r="E20" s="2780">
        <v>20</v>
      </c>
      <c r="F20" s="2531"/>
      <c r="G20" s="2860">
        <f>E20*F20</f>
        <v>0</v>
      </c>
    </row>
    <row r="21" spans="1:7" s="322" customFormat="1">
      <c r="A21" s="2777"/>
      <c r="B21" s="2778" t="s">
        <v>3628</v>
      </c>
      <c r="C21" s="2774"/>
      <c r="D21" s="2779"/>
      <c r="E21" s="2780"/>
      <c r="F21" s="2548"/>
      <c r="G21" s="2860"/>
    </row>
    <row r="22" spans="1:7" s="322" customFormat="1" ht="89.25">
      <c r="A22" s="2781"/>
      <c r="B22" s="2778" t="s">
        <v>3629</v>
      </c>
      <c r="C22" s="2782"/>
      <c r="D22" s="2783"/>
      <c r="E22" s="2783"/>
      <c r="F22" s="2533"/>
      <c r="G22" s="2861"/>
    </row>
    <row r="23" spans="1:7" s="322" customFormat="1" ht="63.75">
      <c r="A23" s="2781"/>
      <c r="B23" s="2778" t="s">
        <v>4066</v>
      </c>
      <c r="C23" s="2782"/>
      <c r="D23" s="2783"/>
      <c r="E23" s="2783"/>
      <c r="F23" s="2533"/>
      <c r="G23" s="2861"/>
    </row>
    <row r="24" spans="1:7" s="322" customFormat="1" ht="63.75">
      <c r="A24" s="2781"/>
      <c r="B24" s="2778" t="s">
        <v>3631</v>
      </c>
      <c r="C24" s="2782"/>
      <c r="D24" s="2783"/>
      <c r="E24" s="2783"/>
      <c r="F24" s="2533"/>
      <c r="G24" s="2861"/>
    </row>
    <row r="25" spans="1:7" s="322" customFormat="1" ht="38.25">
      <c r="A25" s="2781"/>
      <c r="B25" s="2778" t="s">
        <v>3632</v>
      </c>
      <c r="C25" s="2782"/>
      <c r="D25" s="2783"/>
      <c r="E25" s="2783"/>
      <c r="F25" s="2533"/>
      <c r="G25" s="2861"/>
    </row>
    <row r="26" spans="1:7" s="322" customFormat="1" ht="25.5">
      <c r="A26" s="2781"/>
      <c r="B26" s="2778" t="s">
        <v>3633</v>
      </c>
      <c r="C26" s="2782"/>
      <c r="D26" s="2783"/>
      <c r="E26" s="2783"/>
      <c r="F26" s="2533"/>
      <c r="G26" s="2861"/>
    </row>
    <row r="27" spans="1:7" s="322" customFormat="1" ht="63.75">
      <c r="A27" s="2781"/>
      <c r="B27" s="2778" t="s">
        <v>3634</v>
      </c>
      <c r="C27" s="2782"/>
      <c r="D27" s="2783"/>
      <c r="E27" s="2783"/>
      <c r="F27" s="2533"/>
      <c r="G27" s="2861"/>
    </row>
    <row r="28" spans="1:7" s="322" customFormat="1" ht="38.25">
      <c r="A28" s="2781"/>
      <c r="B28" s="2778" t="s">
        <v>3635</v>
      </c>
      <c r="C28" s="2782"/>
      <c r="D28" s="2783"/>
      <c r="E28" s="2783"/>
      <c r="F28" s="2533"/>
      <c r="G28" s="2861"/>
    </row>
    <row r="29" spans="1:7" s="322" customFormat="1" ht="63.75">
      <c r="A29" s="2781"/>
      <c r="B29" s="2778" t="s">
        <v>4067</v>
      </c>
      <c r="C29" s="2782"/>
      <c r="D29" s="2783"/>
      <c r="E29" s="2783"/>
      <c r="F29" s="2549"/>
      <c r="G29" s="2861"/>
    </row>
    <row r="30" spans="1:7" s="322" customFormat="1">
      <c r="A30" s="2784"/>
      <c r="B30" s="2785"/>
      <c r="C30" s="2786"/>
      <c r="D30" s="2787"/>
      <c r="E30" s="2788"/>
      <c r="F30" s="2403"/>
      <c r="G30" s="2862"/>
    </row>
    <row r="31" spans="1:7" s="322" customFormat="1" ht="165.75">
      <c r="A31" s="2777" t="s">
        <v>4559</v>
      </c>
      <c r="B31" s="2778" t="s">
        <v>3627</v>
      </c>
      <c r="C31" s="2786"/>
      <c r="D31" s="2779" t="s">
        <v>369</v>
      </c>
      <c r="E31" s="2780">
        <v>2</v>
      </c>
      <c r="F31" s="2531"/>
      <c r="G31" s="2860">
        <f>E31*F31</f>
        <v>0</v>
      </c>
    </row>
    <row r="32" spans="1:7" s="322" customFormat="1">
      <c r="A32" s="2777"/>
      <c r="B32" s="2778" t="s">
        <v>4069</v>
      </c>
      <c r="C32" s="2786"/>
      <c r="D32" s="2779"/>
      <c r="E32" s="2780"/>
      <c r="F32" s="2532"/>
      <c r="G32" s="2860"/>
    </row>
    <row r="33" spans="1:7" s="322" customFormat="1" ht="89.25">
      <c r="A33" s="2781"/>
      <c r="B33" s="2778" t="s">
        <v>3629</v>
      </c>
      <c r="C33" s="2786"/>
      <c r="D33" s="2787"/>
      <c r="E33" s="2788"/>
      <c r="F33" s="2403"/>
      <c r="G33" s="2862"/>
    </row>
    <row r="34" spans="1:7" s="322" customFormat="1" ht="63.75">
      <c r="A34" s="2781"/>
      <c r="B34" s="2778" t="s">
        <v>3639</v>
      </c>
      <c r="C34" s="2786"/>
      <c r="D34" s="2787"/>
      <c r="E34" s="2788"/>
      <c r="F34" s="2403"/>
      <c r="G34" s="2862"/>
    </row>
    <row r="35" spans="1:7" s="322" customFormat="1" ht="63.75">
      <c r="A35" s="2781"/>
      <c r="B35" s="2778" t="s">
        <v>3631</v>
      </c>
      <c r="C35" s="2786"/>
      <c r="D35" s="2787"/>
      <c r="E35" s="2788"/>
      <c r="F35" s="2403"/>
      <c r="G35" s="2862"/>
    </row>
    <row r="36" spans="1:7" s="322" customFormat="1" ht="38.25">
      <c r="A36" s="2781"/>
      <c r="B36" s="2778" t="s">
        <v>3632</v>
      </c>
      <c r="C36" s="2786"/>
      <c r="D36" s="2787"/>
      <c r="E36" s="2788"/>
      <c r="F36" s="2403"/>
      <c r="G36" s="2862"/>
    </row>
    <row r="37" spans="1:7" s="322" customFormat="1" ht="25.5">
      <c r="A37" s="2781"/>
      <c r="B37" s="2778" t="s">
        <v>3633</v>
      </c>
      <c r="C37" s="2786"/>
      <c r="D37" s="2787"/>
      <c r="E37" s="2788"/>
      <c r="F37" s="2403"/>
      <c r="G37" s="2862"/>
    </row>
    <row r="38" spans="1:7" s="322" customFormat="1" ht="63.75">
      <c r="A38" s="2781"/>
      <c r="B38" s="2778" t="s">
        <v>3634</v>
      </c>
      <c r="C38" s="2786"/>
      <c r="D38" s="2787"/>
      <c r="E38" s="2788"/>
      <c r="F38" s="2403"/>
      <c r="G38" s="2862"/>
    </row>
    <row r="39" spans="1:7" s="322" customFormat="1" ht="38.25">
      <c r="A39" s="2781"/>
      <c r="B39" s="2778" t="s">
        <v>3635</v>
      </c>
      <c r="C39" s="2786"/>
      <c r="D39" s="2787"/>
      <c r="E39" s="2788"/>
      <c r="F39" s="2403"/>
      <c r="G39" s="2862"/>
    </row>
    <row r="40" spans="1:7" s="322" customFormat="1" ht="63.75">
      <c r="A40" s="2781"/>
      <c r="B40" s="2778" t="s">
        <v>4070</v>
      </c>
      <c r="C40" s="2786"/>
      <c r="D40" s="2787"/>
      <c r="E40" s="2788"/>
      <c r="F40" s="2403"/>
      <c r="G40" s="2862"/>
    </row>
    <row r="41" spans="1:7" s="322" customFormat="1">
      <c r="A41" s="2784"/>
      <c r="B41" s="2785"/>
      <c r="C41" s="2786"/>
      <c r="D41" s="2787"/>
      <c r="E41" s="2788"/>
      <c r="F41" s="2403"/>
      <c r="G41" s="2862"/>
    </row>
    <row r="42" spans="1:7" s="322" customFormat="1" ht="38.25">
      <c r="A42" s="2777" t="s">
        <v>4560</v>
      </c>
      <c r="B42" s="2778" t="s">
        <v>4072</v>
      </c>
      <c r="C42" s="2786"/>
      <c r="D42" s="2779" t="s">
        <v>210</v>
      </c>
      <c r="E42" s="2780">
        <v>4</v>
      </c>
      <c r="F42" s="2531"/>
      <c r="G42" s="2860">
        <f>E42*F42</f>
        <v>0</v>
      </c>
    </row>
    <row r="43" spans="1:7" s="322" customFormat="1">
      <c r="A43" s="2777"/>
      <c r="B43" s="2778" t="s">
        <v>8279</v>
      </c>
      <c r="C43" s="2786"/>
      <c r="D43" s="2779"/>
      <c r="E43" s="2780"/>
      <c r="F43" s="2532"/>
      <c r="G43" s="2860"/>
    </row>
    <row r="44" spans="1:7" s="322" customFormat="1" ht="51">
      <c r="A44" s="2784"/>
      <c r="B44" s="2789" t="s">
        <v>3644</v>
      </c>
      <c r="C44" s="2786"/>
      <c r="D44" s="2787"/>
      <c r="E44" s="2788"/>
      <c r="F44" s="2403"/>
      <c r="G44" s="2862"/>
    </row>
    <row r="45" spans="1:7" s="322" customFormat="1" ht="38.25">
      <c r="A45" s="2784"/>
      <c r="B45" s="2790" t="s">
        <v>3632</v>
      </c>
      <c r="C45" s="2786"/>
      <c r="D45" s="2787"/>
      <c r="E45" s="2788"/>
      <c r="F45" s="2403"/>
      <c r="G45" s="2862"/>
    </row>
    <row r="46" spans="1:7" s="322" customFormat="1" ht="48" customHeight="1">
      <c r="A46" s="2784"/>
      <c r="B46" s="2791" t="s">
        <v>4073</v>
      </c>
      <c r="C46" s="2786"/>
      <c r="D46" s="2787"/>
      <c r="E46" s="2788"/>
      <c r="F46" s="2403"/>
      <c r="G46" s="2862"/>
    </row>
    <row r="47" spans="1:7" s="322" customFormat="1" ht="25.5">
      <c r="A47" s="2784"/>
      <c r="B47" s="965" t="s">
        <v>4074</v>
      </c>
      <c r="C47" s="2786"/>
      <c r="D47" s="2787"/>
      <c r="E47" s="2788"/>
      <c r="F47" s="2403"/>
      <c r="G47" s="2862"/>
    </row>
    <row r="48" spans="1:7" s="322" customFormat="1" ht="76.5">
      <c r="A48" s="2784"/>
      <c r="B48" s="2778" t="s">
        <v>4075</v>
      </c>
      <c r="C48" s="2786"/>
      <c r="D48" s="2787"/>
      <c r="E48" s="2788"/>
      <c r="F48" s="2403"/>
      <c r="G48" s="2862"/>
    </row>
    <row r="49" spans="1:7" s="322" customFormat="1">
      <c r="A49" s="2784"/>
      <c r="B49" s="2785"/>
      <c r="C49" s="2786"/>
      <c r="D49" s="2787"/>
      <c r="E49" s="2788"/>
      <c r="F49" s="2403"/>
      <c r="G49" s="2862"/>
    </row>
    <row r="50" spans="1:7" s="322" customFormat="1" ht="51">
      <c r="A50" s="2777" t="s">
        <v>4561</v>
      </c>
      <c r="B50" s="2792" t="s">
        <v>4077</v>
      </c>
      <c r="C50" s="2793"/>
      <c r="D50" s="2779" t="s">
        <v>210</v>
      </c>
      <c r="E50" s="2780">
        <v>4</v>
      </c>
      <c r="F50" s="2531"/>
      <c r="G50" s="2860">
        <f>E50*F50</f>
        <v>0</v>
      </c>
    </row>
    <row r="51" spans="1:7" s="322" customFormat="1">
      <c r="A51" s="2794"/>
      <c r="B51" s="2793" t="s">
        <v>3649</v>
      </c>
      <c r="C51" s="2793"/>
      <c r="D51" s="2795"/>
      <c r="E51" s="2796"/>
      <c r="F51" s="2550"/>
      <c r="G51" s="2863"/>
    </row>
    <row r="52" spans="1:7" s="322" customFormat="1">
      <c r="A52" s="2794"/>
      <c r="B52" s="2793" t="s">
        <v>3650</v>
      </c>
      <c r="C52" s="2793"/>
      <c r="D52" s="2795"/>
      <c r="E52" s="2796"/>
      <c r="F52" s="2550"/>
      <c r="G52" s="2863"/>
    </row>
    <row r="53" spans="1:7" s="322" customFormat="1">
      <c r="A53" s="2794"/>
      <c r="B53" s="2797"/>
      <c r="C53" s="2797"/>
      <c r="D53" s="2795"/>
      <c r="E53" s="2798"/>
      <c r="F53" s="2413"/>
      <c r="G53" s="2864"/>
    </row>
    <row r="54" spans="1:7" s="322" customFormat="1" ht="25.5">
      <c r="A54" s="2799" t="s">
        <v>4562</v>
      </c>
      <c r="B54" s="2800" t="s">
        <v>4079</v>
      </c>
      <c r="C54" s="2800"/>
      <c r="D54" s="2779" t="s">
        <v>3514</v>
      </c>
      <c r="E54" s="2780">
        <v>2300</v>
      </c>
      <c r="F54" s="2531"/>
      <c r="G54" s="2860">
        <f>E54*F54</f>
        <v>0</v>
      </c>
    </row>
    <row r="55" spans="1:7" s="322" customFormat="1">
      <c r="A55" s="2794"/>
      <c r="B55" s="2801"/>
      <c r="C55" s="2801"/>
      <c r="D55" s="2787"/>
      <c r="E55" s="2802"/>
      <c r="F55" s="2413"/>
      <c r="G55" s="2864"/>
    </row>
    <row r="56" spans="1:7" s="322" customFormat="1" ht="38.25">
      <c r="A56" s="2799" t="s">
        <v>4563</v>
      </c>
      <c r="B56" s="2800" t="s">
        <v>4081</v>
      </c>
      <c r="C56" s="2800"/>
      <c r="D56" s="2779" t="s">
        <v>210</v>
      </c>
      <c r="E56" s="2780">
        <v>40</v>
      </c>
      <c r="F56" s="2531"/>
      <c r="G56" s="2860">
        <f>E56*F56</f>
        <v>0</v>
      </c>
    </row>
    <row r="57" spans="1:7" s="322" customFormat="1">
      <c r="A57" s="2794"/>
      <c r="B57" s="2803"/>
      <c r="C57" s="2803"/>
      <c r="D57" s="2787"/>
      <c r="E57" s="2802"/>
      <c r="F57" s="2413"/>
      <c r="G57" s="2864"/>
    </row>
    <row r="58" spans="1:7" s="322" customFormat="1" ht="38.25">
      <c r="A58" s="2799" t="s">
        <v>4564</v>
      </c>
      <c r="B58" s="2800" t="s">
        <v>4083</v>
      </c>
      <c r="C58" s="2800"/>
      <c r="D58" s="2779" t="s">
        <v>210</v>
      </c>
      <c r="E58" s="2780">
        <v>4</v>
      </c>
      <c r="F58" s="2531"/>
      <c r="G58" s="2860">
        <f>E58*F58</f>
        <v>0</v>
      </c>
    </row>
    <row r="59" spans="1:7" s="322" customFormat="1">
      <c r="A59" s="2794"/>
      <c r="B59" s="2797"/>
      <c r="C59" s="2797"/>
      <c r="D59" s="2795"/>
      <c r="E59" s="2798"/>
      <c r="F59" s="2522"/>
      <c r="G59" s="2864"/>
    </row>
    <row r="60" spans="1:7" s="322" customFormat="1" ht="25.5">
      <c r="A60" s="2799" t="s">
        <v>4565</v>
      </c>
      <c r="B60" s="2800" t="s">
        <v>4085</v>
      </c>
      <c r="C60" s="2800"/>
      <c r="D60" s="2779" t="s">
        <v>210</v>
      </c>
      <c r="E60" s="2780">
        <v>22</v>
      </c>
      <c r="F60" s="2531"/>
      <c r="G60" s="2860">
        <f>E60*F60</f>
        <v>0</v>
      </c>
    </row>
    <row r="61" spans="1:7" s="322" customFormat="1">
      <c r="A61" s="2794"/>
      <c r="B61" s="2797"/>
      <c r="C61" s="2797"/>
      <c r="D61" s="2795"/>
      <c r="E61" s="2798"/>
      <c r="F61" s="2413"/>
      <c r="G61" s="2864"/>
    </row>
    <row r="62" spans="1:7" s="322" customFormat="1" ht="38.25">
      <c r="A62" s="2799" t="s">
        <v>4566</v>
      </c>
      <c r="B62" s="2800" t="s">
        <v>4087</v>
      </c>
      <c r="C62" s="2800"/>
      <c r="D62" s="2779" t="s">
        <v>210</v>
      </c>
      <c r="E62" s="2780">
        <v>36</v>
      </c>
      <c r="F62" s="2531"/>
      <c r="G62" s="2860">
        <f>E62*F62</f>
        <v>0</v>
      </c>
    </row>
    <row r="63" spans="1:7" s="322" customFormat="1">
      <c r="A63" s="2804"/>
      <c r="B63" s="2805"/>
      <c r="C63" s="2805"/>
      <c r="D63" s="2806"/>
      <c r="E63" s="2807"/>
      <c r="F63" s="2551"/>
      <c r="G63" s="2862"/>
    </row>
    <row r="64" spans="1:7" s="322" customFormat="1" ht="38.25">
      <c r="A64" s="2799" t="s">
        <v>4567</v>
      </c>
      <c r="B64" s="2800" t="s">
        <v>4089</v>
      </c>
      <c r="C64" s="2808"/>
      <c r="D64" s="2779" t="s">
        <v>210</v>
      </c>
      <c r="E64" s="2780">
        <v>60</v>
      </c>
      <c r="F64" s="2531"/>
      <c r="G64" s="2860">
        <f>E64*F64</f>
        <v>0</v>
      </c>
    </row>
    <row r="65" spans="1:7" s="322" customFormat="1">
      <c r="A65" s="2794"/>
      <c r="B65" s="2790"/>
      <c r="C65" s="2790"/>
      <c r="D65" s="2779"/>
      <c r="E65" s="2809"/>
      <c r="F65" s="2552"/>
      <c r="G65" s="2865"/>
    </row>
    <row r="66" spans="1:7" s="322" customFormat="1" ht="38.25">
      <c r="A66" s="2799" t="s">
        <v>4568</v>
      </c>
      <c r="B66" s="2800" t="s">
        <v>4091</v>
      </c>
      <c r="C66" s="2808"/>
      <c r="D66" s="2779" t="s">
        <v>210</v>
      </c>
      <c r="E66" s="2780">
        <v>36</v>
      </c>
      <c r="F66" s="2531"/>
      <c r="G66" s="2860">
        <f>E66*F66</f>
        <v>0</v>
      </c>
    </row>
    <row r="67" spans="1:7" s="322" customFormat="1">
      <c r="A67" s="2781"/>
      <c r="B67" s="2790"/>
      <c r="C67" s="2790"/>
      <c r="D67" s="2779"/>
      <c r="E67" s="2809"/>
      <c r="F67" s="2527"/>
      <c r="G67" s="2865"/>
    </row>
    <row r="68" spans="1:7" s="322" customFormat="1" ht="38.25">
      <c r="A68" s="2799" t="s">
        <v>4569</v>
      </c>
      <c r="B68" s="2800" t="s">
        <v>4093</v>
      </c>
      <c r="C68" s="2800"/>
      <c r="D68" s="2779" t="s">
        <v>210</v>
      </c>
      <c r="E68" s="2780">
        <v>132</v>
      </c>
      <c r="F68" s="2531"/>
      <c r="G68" s="2860">
        <f>E68*F68</f>
        <v>0</v>
      </c>
    </row>
    <row r="69" spans="1:7" s="322" customFormat="1">
      <c r="A69" s="2781"/>
      <c r="B69" s="2773"/>
      <c r="C69" s="2773"/>
      <c r="D69" s="2795"/>
      <c r="E69" s="2798"/>
      <c r="F69" s="2416"/>
      <c r="G69" s="2862"/>
    </row>
    <row r="70" spans="1:7" s="322" customFormat="1" ht="25.5">
      <c r="A70" s="2799" t="s">
        <v>4570</v>
      </c>
      <c r="B70" s="2800" t="s">
        <v>4095</v>
      </c>
      <c r="C70" s="2800"/>
      <c r="D70" s="2779" t="s">
        <v>210</v>
      </c>
      <c r="E70" s="2780">
        <v>40</v>
      </c>
      <c r="F70" s="2531"/>
      <c r="G70" s="2860">
        <f>E70*F70</f>
        <v>0</v>
      </c>
    </row>
    <row r="71" spans="1:7" s="322" customFormat="1">
      <c r="A71" s="2794"/>
      <c r="B71" s="2773"/>
      <c r="C71" s="2773"/>
      <c r="D71" s="2795"/>
      <c r="E71" s="2798"/>
      <c r="F71" s="2413"/>
      <c r="G71" s="2862"/>
    </row>
    <row r="72" spans="1:7" s="322" customFormat="1" ht="25.5">
      <c r="A72" s="2810" t="s">
        <v>4571</v>
      </c>
      <c r="B72" s="2811" t="s">
        <v>8145</v>
      </c>
      <c r="C72" s="2811"/>
      <c r="D72" s="2812" t="s">
        <v>210</v>
      </c>
      <c r="E72" s="2813">
        <v>4</v>
      </c>
      <c r="F72" s="2531"/>
      <c r="G72" s="2860">
        <f>E72*F72</f>
        <v>0</v>
      </c>
    </row>
    <row r="73" spans="1:7" s="322" customFormat="1">
      <c r="A73" s="2814"/>
      <c r="B73" s="2815"/>
      <c r="C73" s="2815"/>
      <c r="D73" s="2816"/>
      <c r="E73" s="2817"/>
      <c r="F73" s="2472"/>
      <c r="G73" s="2862"/>
    </row>
    <row r="74" spans="1:7" s="322" customFormat="1" ht="38.25">
      <c r="A74" s="2810" t="s">
        <v>4572</v>
      </c>
      <c r="B74" s="2811" t="s">
        <v>8146</v>
      </c>
      <c r="C74" s="2811"/>
      <c r="D74" s="2818" t="s">
        <v>354</v>
      </c>
      <c r="E74" s="2819">
        <f>76*2*1.05</f>
        <v>159.6</v>
      </c>
      <c r="F74" s="2531"/>
      <c r="G74" s="2860">
        <f>E74*F74</f>
        <v>0</v>
      </c>
    </row>
    <row r="75" spans="1:7" s="322" customFormat="1">
      <c r="A75" s="2820"/>
      <c r="B75" s="2821"/>
      <c r="C75" s="2821"/>
      <c r="D75" s="2816"/>
      <c r="E75" s="2822"/>
      <c r="F75" s="2403"/>
      <c r="G75" s="2862"/>
    </row>
    <row r="76" spans="1:7" s="322" customFormat="1" ht="25.5">
      <c r="A76" s="2810" t="s">
        <v>4573</v>
      </c>
      <c r="B76" s="2811" t="s">
        <v>8148</v>
      </c>
      <c r="C76" s="2811"/>
      <c r="D76" s="2818" t="s">
        <v>210</v>
      </c>
      <c r="E76" s="2819">
        <v>22</v>
      </c>
      <c r="F76" s="2531"/>
      <c r="G76" s="2860">
        <f>E76*F76</f>
        <v>0</v>
      </c>
    </row>
    <row r="77" spans="1:7" s="322" customFormat="1">
      <c r="A77" s="2820"/>
      <c r="B77" s="2821"/>
      <c r="C77" s="2821"/>
      <c r="D77" s="2816"/>
      <c r="E77" s="2822"/>
      <c r="F77" s="2403"/>
      <c r="G77" s="2862"/>
    </row>
    <row r="78" spans="1:7" s="322" customFormat="1" ht="38.25">
      <c r="A78" s="2810" t="s">
        <v>4574</v>
      </c>
      <c r="B78" s="2811" t="s">
        <v>8147</v>
      </c>
      <c r="C78" s="2811"/>
      <c r="D78" s="2818" t="s">
        <v>354</v>
      </c>
      <c r="E78" s="2819">
        <f>22*2*1.05</f>
        <v>46.2</v>
      </c>
      <c r="F78" s="2531"/>
      <c r="G78" s="2860">
        <f>E78*F78</f>
        <v>0</v>
      </c>
    </row>
    <row r="79" spans="1:7" s="322" customFormat="1">
      <c r="A79" s="2820"/>
      <c r="B79" s="2821"/>
      <c r="C79" s="2821"/>
      <c r="D79" s="2816"/>
      <c r="E79" s="2822"/>
      <c r="F79" s="2411"/>
      <c r="G79" s="2866"/>
    </row>
    <row r="80" spans="1:7" s="322" customFormat="1" ht="25.5">
      <c r="A80" s="2810" t="s">
        <v>4575</v>
      </c>
      <c r="B80" s="2811" t="s">
        <v>8149</v>
      </c>
      <c r="C80" s="2823"/>
      <c r="D80" s="2818" t="s">
        <v>210</v>
      </c>
      <c r="E80" s="2819">
        <v>4</v>
      </c>
      <c r="F80" s="2531"/>
      <c r="G80" s="2860">
        <f>E80*F80</f>
        <v>0</v>
      </c>
    </row>
    <row r="81" spans="1:7" s="322" customFormat="1">
      <c r="A81" s="2820"/>
      <c r="B81" s="2816"/>
      <c r="C81" s="2816"/>
      <c r="D81" s="2816"/>
      <c r="E81" s="2816"/>
      <c r="F81" s="2472"/>
      <c r="G81" s="2862"/>
    </row>
    <row r="82" spans="1:7" s="322" customFormat="1" ht="38.25">
      <c r="A82" s="2810" t="s">
        <v>4576</v>
      </c>
      <c r="B82" s="2824" t="s">
        <v>8150</v>
      </c>
      <c r="C82" s="2825"/>
      <c r="D82" s="2818" t="s">
        <v>210</v>
      </c>
      <c r="E82" s="2819">
        <v>18</v>
      </c>
      <c r="F82" s="2531"/>
      <c r="G82" s="2860">
        <f>E82*F82</f>
        <v>0</v>
      </c>
    </row>
    <row r="83" spans="1:7" s="322" customFormat="1">
      <c r="A83" s="2781"/>
      <c r="B83" s="2791"/>
      <c r="C83" s="2791"/>
      <c r="D83" s="2795"/>
      <c r="E83" s="2796"/>
      <c r="F83" s="2403"/>
      <c r="G83" s="2862"/>
    </row>
    <row r="84" spans="1:7" s="322" customFormat="1" ht="51">
      <c r="A84" s="2799" t="s">
        <v>4577</v>
      </c>
      <c r="B84" s="2826" t="s">
        <v>4104</v>
      </c>
      <c r="C84" s="2826"/>
      <c r="D84" s="2779" t="s">
        <v>3514</v>
      </c>
      <c r="E84" s="2780">
        <v>40</v>
      </c>
      <c r="F84" s="2531"/>
      <c r="G84" s="2860">
        <f>E84*F84</f>
        <v>0</v>
      </c>
    </row>
    <row r="85" spans="1:7" s="322" customFormat="1">
      <c r="A85" s="2781"/>
      <c r="B85" s="2791"/>
      <c r="C85" s="2791"/>
      <c r="D85" s="2795"/>
      <c r="E85" s="2780"/>
      <c r="F85" s="2403"/>
      <c r="G85" s="2860"/>
    </row>
    <row r="86" spans="1:7" s="322" customFormat="1" ht="25.5">
      <c r="A86" s="2799" t="s">
        <v>4578</v>
      </c>
      <c r="B86" s="2800" t="s">
        <v>4106</v>
      </c>
      <c r="C86" s="2800"/>
      <c r="D86" s="2779" t="s">
        <v>210</v>
      </c>
      <c r="E86" s="2780">
        <v>4</v>
      </c>
      <c r="F86" s="2531"/>
      <c r="G86" s="2860">
        <f>E86*F86</f>
        <v>0</v>
      </c>
    </row>
    <row r="87" spans="1:7" s="322" customFormat="1">
      <c r="A87" s="2781"/>
      <c r="B87" s="2791"/>
      <c r="C87" s="2791"/>
      <c r="D87" s="2795"/>
      <c r="E87" s="2780"/>
      <c r="F87" s="2403"/>
      <c r="G87" s="2860"/>
    </row>
    <row r="88" spans="1:7" s="322" customFormat="1" ht="38.25">
      <c r="A88" s="2799" t="s">
        <v>4579</v>
      </c>
      <c r="B88" s="2773" t="s">
        <v>3697</v>
      </c>
      <c r="C88" s="2773"/>
      <c r="D88" s="2779" t="s">
        <v>3514</v>
      </c>
      <c r="E88" s="2780">
        <v>80</v>
      </c>
      <c r="F88" s="2531"/>
      <c r="G88" s="2860">
        <f t="shared" ref="G88" si="0">E88*F88</f>
        <v>0</v>
      </c>
    </row>
    <row r="89" spans="1:7" s="322" customFormat="1">
      <c r="A89" s="2781"/>
      <c r="B89" s="2791"/>
      <c r="C89" s="2791"/>
      <c r="D89" s="2795"/>
      <c r="E89" s="2780"/>
      <c r="F89" s="2472"/>
      <c r="G89" s="2860"/>
    </row>
    <row r="90" spans="1:7" s="322" customFormat="1" ht="38.25">
      <c r="A90" s="2799" t="s">
        <v>4580</v>
      </c>
      <c r="B90" s="2773" t="s">
        <v>3699</v>
      </c>
      <c r="C90" s="2773"/>
      <c r="D90" s="2779" t="s">
        <v>210</v>
      </c>
      <c r="E90" s="2780">
        <v>22</v>
      </c>
      <c r="F90" s="2531"/>
      <c r="G90" s="2860">
        <f t="shared" ref="G90" si="1">E90*F90</f>
        <v>0</v>
      </c>
    </row>
    <row r="91" spans="1:7" s="322" customFormat="1">
      <c r="A91" s="2784"/>
      <c r="B91" s="2778"/>
      <c r="C91" s="2786"/>
      <c r="D91" s="2787"/>
      <c r="E91" s="2788"/>
      <c r="F91" s="2403"/>
      <c r="G91" s="2862"/>
    </row>
    <row r="92" spans="1:7" s="322" customFormat="1" ht="25.5">
      <c r="A92" s="2799" t="s">
        <v>8309</v>
      </c>
      <c r="B92" s="2778" t="s">
        <v>8302</v>
      </c>
      <c r="C92" s="2786"/>
      <c r="D92" s="2827" t="s">
        <v>210</v>
      </c>
      <c r="E92" s="2828">
        <v>10</v>
      </c>
      <c r="F92" s="2531"/>
      <c r="G92" s="2860">
        <f>E92*F92</f>
        <v>0</v>
      </c>
    </row>
    <row r="93" spans="1:7" s="322" customFormat="1">
      <c r="A93" s="2781"/>
      <c r="B93" s="2778" t="s">
        <v>8281</v>
      </c>
      <c r="C93" s="2786"/>
      <c r="D93" s="2787"/>
      <c r="E93" s="2788"/>
      <c r="F93" s="2403"/>
      <c r="G93" s="2862"/>
    </row>
    <row r="94" spans="1:7" s="322" customFormat="1">
      <c r="A94" s="2781"/>
      <c r="B94" s="2778" t="s">
        <v>8282</v>
      </c>
      <c r="C94" s="2786"/>
      <c r="D94" s="2787"/>
      <c r="E94" s="2788"/>
      <c r="F94" s="2403"/>
      <c r="G94" s="2862"/>
    </row>
    <row r="95" spans="1:7" s="322" customFormat="1">
      <c r="A95" s="2781"/>
      <c r="B95" s="2778" t="s">
        <v>8283</v>
      </c>
      <c r="C95" s="2786"/>
      <c r="D95" s="2787"/>
      <c r="E95" s="2788"/>
      <c r="F95" s="2403"/>
      <c r="G95" s="2862"/>
    </row>
    <row r="96" spans="1:7" s="322" customFormat="1">
      <c r="A96" s="2781"/>
      <c r="B96" s="2778" t="s">
        <v>8284</v>
      </c>
      <c r="C96" s="2786"/>
      <c r="D96" s="2787"/>
      <c r="E96" s="2788"/>
      <c r="F96" s="2403"/>
      <c r="G96" s="2862"/>
    </row>
    <row r="97" spans="1:7" s="322" customFormat="1">
      <c r="A97" s="2781"/>
      <c r="B97" s="2778" t="s">
        <v>8285</v>
      </c>
      <c r="C97" s="2786"/>
      <c r="D97" s="2787"/>
      <c r="E97" s="2788"/>
      <c r="F97" s="2403"/>
      <c r="G97" s="2862"/>
    </row>
    <row r="98" spans="1:7" s="322" customFormat="1">
      <c r="A98" s="2781"/>
      <c r="B98" s="2778" t="s">
        <v>8286</v>
      </c>
      <c r="C98" s="2786"/>
      <c r="D98" s="2787"/>
      <c r="E98" s="2788"/>
      <c r="F98" s="2403"/>
      <c r="G98" s="2862"/>
    </row>
    <row r="99" spans="1:7" s="322" customFormat="1">
      <c r="A99" s="2781"/>
      <c r="B99" s="2778" t="s">
        <v>8287</v>
      </c>
      <c r="C99" s="2786"/>
      <c r="D99" s="2787"/>
      <c r="E99" s="2788"/>
      <c r="F99" s="2403"/>
      <c r="G99" s="2862"/>
    </row>
    <row r="100" spans="1:7" s="322" customFormat="1">
      <c r="A100" s="2781"/>
      <c r="B100" s="2791"/>
      <c r="C100" s="2791"/>
      <c r="D100" s="2829"/>
      <c r="E100" s="2830"/>
      <c r="F100" s="2532"/>
      <c r="G100" s="2860"/>
    </row>
    <row r="101" spans="1:7" s="769" customFormat="1" ht="38.25">
      <c r="A101" s="2799" t="s">
        <v>8306</v>
      </c>
      <c r="B101" s="2791" t="s">
        <v>8303</v>
      </c>
      <c r="C101" s="2791"/>
      <c r="D101" s="2827" t="s">
        <v>210</v>
      </c>
      <c r="E101" s="2828">
        <v>10</v>
      </c>
      <c r="F101" s="2531"/>
      <c r="G101" s="2860">
        <f>E101*F101</f>
        <v>0</v>
      </c>
    </row>
    <row r="102" spans="1:7" s="769" customFormat="1">
      <c r="A102" s="2781"/>
      <c r="B102" s="2791"/>
      <c r="C102" s="2791"/>
      <c r="D102" s="2829"/>
      <c r="E102" s="2830"/>
      <c r="F102" s="2532"/>
      <c r="G102" s="2860"/>
    </row>
    <row r="103" spans="1:7" s="769" customFormat="1" ht="25.5">
      <c r="A103" s="2799" t="s">
        <v>8307</v>
      </c>
      <c r="B103" s="2791" t="s">
        <v>8304</v>
      </c>
      <c r="C103" s="2791"/>
      <c r="D103" s="2827" t="s">
        <v>369</v>
      </c>
      <c r="E103" s="2828">
        <v>10</v>
      </c>
      <c r="F103" s="2531"/>
      <c r="G103" s="2860">
        <f>E103*F103</f>
        <v>0</v>
      </c>
    </row>
    <row r="104" spans="1:7" s="322" customFormat="1">
      <c r="A104" s="2781"/>
      <c r="B104" s="2791"/>
      <c r="C104" s="2791"/>
      <c r="D104" s="2795"/>
      <c r="E104" s="2796"/>
      <c r="F104" s="447"/>
      <c r="G104" s="2862"/>
    </row>
    <row r="105" spans="1:7" s="322" customFormat="1" ht="68.45" customHeight="1">
      <c r="A105" s="2784" t="s">
        <v>4581</v>
      </c>
      <c r="B105" s="2831" t="s">
        <v>3700</v>
      </c>
      <c r="C105" s="2790"/>
      <c r="D105" s="2832" t="s">
        <v>977</v>
      </c>
      <c r="E105" s="2780"/>
      <c r="F105" s="1085"/>
      <c r="G105" s="2860"/>
    </row>
    <row r="106" spans="1:7" s="322" customFormat="1" ht="45.6" customHeight="1">
      <c r="A106" s="2784" t="s">
        <v>4582</v>
      </c>
      <c r="B106" s="2831" t="s">
        <v>4111</v>
      </c>
      <c r="C106" s="2833"/>
      <c r="D106" s="2832" t="s">
        <v>977</v>
      </c>
      <c r="E106" s="2834"/>
      <c r="F106" s="746"/>
      <c r="G106" s="2864"/>
    </row>
    <row r="107" spans="1:7" s="769" customFormat="1" ht="46.15" customHeight="1">
      <c r="A107" s="2784" t="s">
        <v>4583</v>
      </c>
      <c r="B107" s="2835" t="s">
        <v>3556</v>
      </c>
      <c r="C107" s="2835"/>
      <c r="D107" s="2832" t="s">
        <v>977</v>
      </c>
      <c r="E107" s="2834"/>
      <c r="F107" s="750"/>
      <c r="G107" s="2864"/>
    </row>
    <row r="108" spans="1:7" s="769" customFormat="1" ht="145.9" customHeight="1">
      <c r="A108" s="2784" t="s">
        <v>4584</v>
      </c>
      <c r="B108" s="2835" t="s">
        <v>3558</v>
      </c>
      <c r="C108" s="2835"/>
      <c r="D108" s="2832" t="s">
        <v>977</v>
      </c>
      <c r="E108" s="2834"/>
      <c r="F108" s="750"/>
      <c r="G108" s="2864"/>
    </row>
    <row r="109" spans="1:7" s="769" customFormat="1" ht="73.150000000000006" customHeight="1">
      <c r="A109" s="2784" t="s">
        <v>4585</v>
      </c>
      <c r="B109" s="2835" t="s">
        <v>3560</v>
      </c>
      <c r="C109" s="2835"/>
      <c r="D109" s="2832" t="s">
        <v>977</v>
      </c>
      <c r="E109" s="2834"/>
      <c r="F109" s="750"/>
      <c r="G109" s="2864"/>
    </row>
    <row r="110" spans="1:7" s="769" customFormat="1" ht="76.5">
      <c r="A110" s="2784" t="s">
        <v>4586</v>
      </c>
      <c r="B110" s="2835" t="s">
        <v>3562</v>
      </c>
      <c r="C110" s="2835"/>
      <c r="D110" s="2832" t="s">
        <v>977</v>
      </c>
      <c r="E110" s="2834"/>
      <c r="F110" s="750"/>
      <c r="G110" s="2864"/>
    </row>
    <row r="111" spans="1:7" s="322" customFormat="1">
      <c r="A111" s="2836"/>
      <c r="B111" s="2779"/>
      <c r="C111" s="2779"/>
      <c r="D111" s="2795"/>
      <c r="E111" s="2798"/>
      <c r="F111" s="636"/>
      <c r="G111" s="2867"/>
    </row>
    <row r="112" spans="1:7" s="322" customFormat="1" ht="13.5" thickBot="1">
      <c r="A112" s="2837" t="s">
        <v>4466</v>
      </c>
      <c r="B112" s="2838" t="str">
        <f>+B7</f>
        <v>Prezračevalni sistem (PrSi))</v>
      </c>
      <c r="C112" s="2839" t="s">
        <v>2978</v>
      </c>
      <c r="D112" s="2839"/>
      <c r="E112" s="2840"/>
      <c r="F112" s="1084"/>
      <c r="G112" s="2868">
        <f>+SUM(G15:G111)</f>
        <v>0</v>
      </c>
    </row>
    <row r="113" spans="1:11" s="322" customFormat="1" ht="13.5" thickTop="1">
      <c r="A113" s="2836"/>
      <c r="B113" s="2779"/>
      <c r="C113" s="2779"/>
      <c r="D113" s="2795"/>
      <c r="E113" s="2798"/>
      <c r="F113" s="636"/>
      <c r="G113" s="2867"/>
    </row>
    <row r="114" spans="1:11" s="322" customFormat="1">
      <c r="A114" s="2836"/>
      <c r="B114" s="2773"/>
      <c r="C114" s="2773"/>
      <c r="D114" s="2795"/>
      <c r="E114" s="2798"/>
      <c r="F114" s="636"/>
      <c r="G114" s="2867"/>
    </row>
    <row r="115" spans="1:11" s="322" customFormat="1">
      <c r="A115" s="2836"/>
      <c r="B115" s="2774"/>
      <c r="C115" s="2774"/>
      <c r="D115" s="2795"/>
      <c r="E115" s="2798"/>
      <c r="F115" s="37"/>
      <c r="G115" s="2867"/>
    </row>
    <row r="116" spans="1:11" s="700" customFormat="1">
      <c r="A116" s="2770"/>
      <c r="B116" s="2774"/>
      <c r="C116" s="2774"/>
      <c r="D116" s="2771"/>
      <c r="E116" s="2772"/>
      <c r="F116" s="1081"/>
      <c r="G116" s="2859"/>
    </row>
    <row r="117" spans="1:11" s="322" customFormat="1">
      <c r="A117" s="2836"/>
      <c r="B117" s="2773"/>
      <c r="C117" s="2773"/>
      <c r="D117" s="2795"/>
      <c r="E117" s="2798"/>
      <c r="F117" s="37"/>
      <c r="G117" s="2867"/>
    </row>
    <row r="118" spans="1:11" s="322" customFormat="1">
      <c r="A118" s="2836"/>
      <c r="B118" s="2791"/>
      <c r="C118" s="2791"/>
      <c r="D118" s="2795"/>
      <c r="E118" s="2798"/>
      <c r="F118" s="982"/>
      <c r="G118" s="2867"/>
    </row>
    <row r="119" spans="1:11" s="322" customFormat="1">
      <c r="A119" s="2836"/>
      <c r="B119" s="2791"/>
      <c r="C119" s="2791"/>
      <c r="D119" s="2795"/>
      <c r="E119" s="2798"/>
      <c r="F119" s="37"/>
      <c r="G119" s="2867"/>
    </row>
    <row r="120" spans="1:11" s="322" customFormat="1">
      <c r="A120" s="2836"/>
      <c r="B120" s="2773"/>
      <c r="C120" s="2773"/>
      <c r="D120" s="2795"/>
      <c r="E120" s="2798"/>
      <c r="F120" s="982"/>
      <c r="G120" s="2867"/>
    </row>
    <row r="121" spans="1:11" s="322" customFormat="1">
      <c r="A121" s="2836"/>
      <c r="B121" s="2773"/>
      <c r="C121" s="2773"/>
      <c r="D121" s="2795"/>
      <c r="E121" s="2798"/>
      <c r="F121" s="37"/>
      <c r="G121" s="2867"/>
    </row>
    <row r="122" spans="1:11" s="322" customFormat="1">
      <c r="A122" s="2836"/>
      <c r="B122" s="2773"/>
      <c r="C122" s="2773"/>
      <c r="D122" s="2795"/>
      <c r="E122" s="2798"/>
      <c r="F122" s="37"/>
      <c r="G122" s="2867"/>
    </row>
    <row r="123" spans="1:11" s="322" customFormat="1">
      <c r="A123" s="2836"/>
      <c r="B123" s="2773"/>
      <c r="C123" s="2773"/>
      <c r="D123" s="2795"/>
      <c r="E123" s="2798"/>
      <c r="F123" s="37"/>
      <c r="G123" s="2867"/>
    </row>
    <row r="124" spans="1:11" s="322" customFormat="1">
      <c r="A124" s="2836"/>
      <c r="B124" s="2790"/>
      <c r="C124" s="2790"/>
      <c r="D124" s="2795"/>
      <c r="E124" s="2798"/>
      <c r="F124" s="37"/>
      <c r="G124" s="2867"/>
    </row>
    <row r="125" spans="1:11" s="322" customFormat="1">
      <c r="A125" s="2836"/>
      <c r="B125" s="2790"/>
      <c r="C125" s="2790"/>
      <c r="D125" s="2795"/>
      <c r="E125" s="2798"/>
      <c r="F125" s="37"/>
      <c r="G125" s="2867"/>
    </row>
    <row r="126" spans="1:11" s="322" customFormat="1">
      <c r="A126" s="2836"/>
      <c r="B126" s="2790"/>
      <c r="C126" s="2790"/>
      <c r="D126" s="2795"/>
      <c r="E126" s="2798"/>
      <c r="F126" s="37"/>
      <c r="G126" s="2867"/>
    </row>
    <row r="127" spans="1:11" s="322" customFormat="1">
      <c r="A127" s="2836"/>
      <c r="B127" s="2790"/>
      <c r="C127" s="2790"/>
      <c r="D127" s="2795"/>
      <c r="E127" s="2798"/>
      <c r="F127" s="37"/>
      <c r="G127" s="2867"/>
    </row>
    <row r="128" spans="1:11" s="322" customFormat="1">
      <c r="A128" s="2836"/>
      <c r="B128" s="2790"/>
      <c r="C128" s="2790"/>
      <c r="D128" s="2795"/>
      <c r="E128" s="2798"/>
      <c r="F128" s="37"/>
      <c r="G128" s="2867"/>
      <c r="K128" s="702"/>
    </row>
    <row r="129" spans="1:11" s="322" customFormat="1">
      <c r="A129" s="2836"/>
      <c r="B129" s="2790"/>
      <c r="C129" s="2790"/>
      <c r="D129" s="2795"/>
      <c r="E129" s="2798"/>
      <c r="F129" s="37"/>
      <c r="G129" s="2867"/>
      <c r="K129" s="702"/>
    </row>
    <row r="130" spans="1:11" s="322" customFormat="1">
      <c r="A130" s="2836"/>
      <c r="B130" s="2790"/>
      <c r="C130" s="2790"/>
      <c r="D130" s="2795"/>
      <c r="E130" s="2798"/>
      <c r="F130" s="37"/>
      <c r="G130" s="2867"/>
    </row>
    <row r="131" spans="1:11" s="322" customFormat="1">
      <c r="A131" s="2836"/>
      <c r="B131" s="2790"/>
      <c r="C131" s="2790"/>
      <c r="D131" s="2795"/>
      <c r="E131" s="2798"/>
      <c r="F131" s="37"/>
      <c r="G131" s="2867"/>
    </row>
    <row r="132" spans="1:11" s="322" customFormat="1">
      <c r="A132" s="2836"/>
      <c r="B132" s="2790"/>
      <c r="C132" s="2790"/>
      <c r="D132" s="2795"/>
      <c r="E132" s="2798"/>
      <c r="F132" s="37"/>
      <c r="G132" s="2867"/>
      <c r="K132" s="702"/>
    </row>
    <row r="133" spans="1:11" s="322" customFormat="1">
      <c r="A133" s="2836"/>
      <c r="B133" s="2790"/>
      <c r="C133" s="2790"/>
      <c r="D133" s="2795"/>
      <c r="E133" s="2798"/>
      <c r="F133" s="37"/>
      <c r="G133" s="2867"/>
      <c r="K133" s="702"/>
    </row>
    <row r="134" spans="1:11" s="322" customFormat="1">
      <c r="A134" s="2836"/>
      <c r="B134" s="2790"/>
      <c r="C134" s="2790"/>
      <c r="D134" s="2795"/>
      <c r="E134" s="2798"/>
      <c r="F134" s="37"/>
      <c r="G134" s="2867"/>
    </row>
    <row r="135" spans="1:11" s="322" customFormat="1">
      <c r="A135" s="2836"/>
      <c r="B135" s="2790"/>
      <c r="C135" s="2790"/>
      <c r="D135" s="2795"/>
      <c r="E135" s="2798"/>
      <c r="F135" s="37"/>
      <c r="G135" s="2867"/>
    </row>
    <row r="136" spans="1:11" s="322" customFormat="1">
      <c r="A136" s="2836"/>
      <c r="B136" s="2790"/>
      <c r="C136" s="2790"/>
      <c r="D136" s="2795"/>
      <c r="E136" s="2798"/>
      <c r="F136" s="37"/>
      <c r="G136" s="2867"/>
    </row>
    <row r="137" spans="1:11" s="322" customFormat="1">
      <c r="A137" s="2836"/>
      <c r="B137" s="2790"/>
      <c r="C137" s="2790"/>
      <c r="D137" s="2795"/>
      <c r="E137" s="2798"/>
      <c r="F137" s="37"/>
      <c r="G137" s="2867"/>
    </row>
    <row r="138" spans="1:11" s="322" customFormat="1">
      <c r="A138" s="2836"/>
      <c r="B138" s="2790"/>
      <c r="C138" s="2790"/>
      <c r="D138" s="2795"/>
      <c r="E138" s="2798"/>
      <c r="F138" s="37"/>
      <c r="G138" s="2867"/>
    </row>
    <row r="139" spans="1:11" s="322" customFormat="1">
      <c r="A139" s="2836"/>
      <c r="B139" s="2779"/>
      <c r="C139" s="2779"/>
      <c r="D139" s="2795"/>
      <c r="E139" s="2798"/>
      <c r="F139" s="37"/>
      <c r="G139" s="2867"/>
    </row>
    <row r="140" spans="1:11" s="322" customFormat="1">
      <c r="A140" s="2836"/>
      <c r="B140" s="2779"/>
      <c r="C140" s="2779"/>
      <c r="D140" s="2795"/>
      <c r="E140" s="2798"/>
      <c r="F140" s="37"/>
      <c r="G140" s="2867"/>
    </row>
    <row r="141" spans="1:11" s="322" customFormat="1">
      <c r="A141" s="2836"/>
      <c r="B141" s="2779"/>
      <c r="C141" s="2779"/>
      <c r="D141" s="2795"/>
      <c r="E141" s="2798"/>
      <c r="F141" s="37"/>
      <c r="G141" s="2867"/>
    </row>
    <row r="142" spans="1:11" s="322" customFormat="1">
      <c r="A142" s="2836"/>
      <c r="B142" s="2774"/>
      <c r="C142" s="2774"/>
      <c r="D142" s="2795"/>
      <c r="E142" s="2798"/>
      <c r="F142" s="37"/>
      <c r="G142" s="2867"/>
    </row>
    <row r="143" spans="1:11" s="700" customFormat="1">
      <c r="A143" s="2770"/>
      <c r="B143" s="2774"/>
      <c r="C143" s="2774"/>
      <c r="D143" s="2771"/>
      <c r="E143" s="2772"/>
      <c r="F143" s="160"/>
      <c r="G143" s="2859"/>
    </row>
    <row r="144" spans="1:11" s="322" customFormat="1">
      <c r="A144" s="2836"/>
      <c r="B144" s="2774"/>
      <c r="C144" s="2774"/>
      <c r="D144" s="2795"/>
      <c r="E144" s="2798"/>
      <c r="F144" s="37"/>
      <c r="G144" s="2867"/>
    </row>
    <row r="145" spans="1:7" s="322" customFormat="1">
      <c r="A145" s="2836"/>
      <c r="B145" s="2790"/>
      <c r="C145" s="2790"/>
      <c r="D145" s="2795"/>
      <c r="E145" s="2798"/>
      <c r="F145" s="37"/>
      <c r="G145" s="2867"/>
    </row>
    <row r="146" spans="1:7" s="322" customFormat="1">
      <c r="A146" s="2836"/>
      <c r="B146" s="2790"/>
      <c r="C146" s="2790"/>
      <c r="D146" s="2795"/>
      <c r="E146" s="2798"/>
      <c r="F146" s="37"/>
      <c r="G146" s="2867"/>
    </row>
    <row r="147" spans="1:7" s="322" customFormat="1">
      <c r="A147" s="2836"/>
      <c r="B147" s="2790"/>
      <c r="C147" s="2790"/>
      <c r="D147" s="2795"/>
      <c r="E147" s="2798"/>
      <c r="F147" s="37"/>
      <c r="G147" s="2867"/>
    </row>
    <row r="148" spans="1:7" s="322" customFormat="1">
      <c r="A148" s="2836"/>
      <c r="B148" s="2790"/>
      <c r="C148" s="2790"/>
      <c r="D148" s="2795"/>
      <c r="E148" s="2798"/>
      <c r="F148" s="37"/>
      <c r="G148" s="2867"/>
    </row>
    <row r="149" spans="1:7" s="322" customFormat="1">
      <c r="A149" s="2836"/>
      <c r="B149" s="2790"/>
      <c r="C149" s="2790"/>
      <c r="D149" s="2795"/>
      <c r="E149" s="2798"/>
      <c r="F149" s="37"/>
      <c r="G149" s="2867"/>
    </row>
    <row r="150" spans="1:7" s="322" customFormat="1">
      <c r="A150" s="2836"/>
      <c r="B150" s="2790"/>
      <c r="C150" s="2790"/>
      <c r="D150" s="2795"/>
      <c r="E150" s="2798"/>
      <c r="F150" s="37"/>
      <c r="G150" s="2867"/>
    </row>
    <row r="151" spans="1:7" s="322" customFormat="1">
      <c r="A151" s="2836"/>
      <c r="B151" s="2774"/>
      <c r="C151" s="2774"/>
      <c r="D151" s="2795"/>
      <c r="E151" s="2798"/>
      <c r="F151" s="37"/>
      <c r="G151" s="2867"/>
    </row>
    <row r="152" spans="1:7" s="322" customFormat="1">
      <c r="A152" s="2836"/>
      <c r="B152" s="2790"/>
      <c r="C152" s="2790"/>
      <c r="D152" s="2841"/>
      <c r="E152" s="2798"/>
      <c r="F152" s="37"/>
      <c r="G152" s="2867"/>
    </row>
    <row r="153" spans="1:7" s="322" customFormat="1">
      <c r="A153" s="2836"/>
      <c r="B153" s="2842"/>
      <c r="C153" s="2842"/>
      <c r="D153" s="2795"/>
      <c r="E153" s="2798"/>
      <c r="F153" s="37"/>
      <c r="G153" s="2867"/>
    </row>
    <row r="154" spans="1:7" s="322" customFormat="1">
      <c r="A154" s="2836"/>
      <c r="B154" s="2842"/>
      <c r="C154" s="2842"/>
      <c r="D154" s="2795"/>
      <c r="E154" s="2798"/>
      <c r="F154" s="37"/>
      <c r="G154" s="2867"/>
    </row>
    <row r="155" spans="1:7" s="322" customFormat="1">
      <c r="A155" s="2836"/>
      <c r="B155" s="2842"/>
      <c r="C155" s="2842"/>
      <c r="D155" s="2795"/>
      <c r="E155" s="2798"/>
      <c r="F155" s="37"/>
      <c r="G155" s="2867"/>
    </row>
    <row r="156" spans="1:7" s="322" customFormat="1">
      <c r="A156" s="2836"/>
      <c r="B156" s="2842"/>
      <c r="C156" s="2842"/>
      <c r="D156" s="2795"/>
      <c r="E156" s="2798"/>
      <c r="F156" s="37"/>
      <c r="G156" s="2867"/>
    </row>
    <row r="157" spans="1:7" s="322" customFormat="1">
      <c r="A157" s="2836"/>
      <c r="B157" s="2842"/>
      <c r="C157" s="2842"/>
      <c r="D157" s="2795"/>
      <c r="E157" s="2798"/>
      <c r="F157" s="37"/>
      <c r="G157" s="2867"/>
    </row>
    <row r="158" spans="1:7" s="322" customFormat="1">
      <c r="A158" s="2836"/>
      <c r="B158" s="2842"/>
      <c r="C158" s="2842"/>
      <c r="D158" s="2779"/>
      <c r="E158" s="2809"/>
      <c r="F158" s="37"/>
      <c r="G158" s="2867"/>
    </row>
    <row r="159" spans="1:7" s="322" customFormat="1">
      <c r="A159" s="2836"/>
      <c r="B159" s="2790"/>
      <c r="C159" s="2790"/>
      <c r="D159" s="2795"/>
      <c r="E159" s="2798"/>
      <c r="F159" s="636"/>
      <c r="G159" s="2867"/>
    </row>
    <row r="160" spans="1:7" s="322" customFormat="1">
      <c r="A160" s="2836"/>
      <c r="B160" s="2790"/>
      <c r="C160" s="2790"/>
      <c r="D160" s="2795"/>
      <c r="E160" s="2798"/>
      <c r="F160" s="37"/>
      <c r="G160" s="2867"/>
    </row>
    <row r="161" spans="1:10" s="322" customFormat="1">
      <c r="A161" s="2836"/>
      <c r="B161" s="2790"/>
      <c r="C161" s="2790"/>
      <c r="D161" s="2795"/>
      <c r="E161" s="2798"/>
      <c r="F161" s="37"/>
      <c r="G161" s="2867"/>
    </row>
    <row r="162" spans="1:10" s="322" customFormat="1">
      <c r="A162" s="2836"/>
      <c r="B162" s="2790"/>
      <c r="C162" s="2790"/>
      <c r="D162" s="2795"/>
      <c r="E162" s="2798"/>
      <c r="F162" s="37"/>
      <c r="G162" s="2867"/>
    </row>
    <row r="163" spans="1:10" s="322" customFormat="1">
      <c r="A163" s="2836"/>
      <c r="B163" s="2790"/>
      <c r="C163" s="2790"/>
      <c r="D163" s="2795"/>
      <c r="E163" s="2798"/>
      <c r="F163" s="37"/>
      <c r="G163" s="2867"/>
    </row>
    <row r="164" spans="1:10" s="322" customFormat="1">
      <c r="A164" s="2836"/>
      <c r="B164" s="2773"/>
      <c r="C164" s="2773"/>
      <c r="D164" s="2795"/>
      <c r="E164" s="2798"/>
      <c r="F164" s="37"/>
      <c r="G164" s="2867"/>
    </row>
    <row r="165" spans="1:10" s="322" customFormat="1">
      <c r="A165" s="2836"/>
      <c r="B165" s="2779"/>
      <c r="C165" s="2779"/>
      <c r="D165" s="2779"/>
      <c r="E165" s="2809"/>
      <c r="F165" s="37"/>
      <c r="G165" s="2867"/>
    </row>
    <row r="166" spans="1:10" s="322" customFormat="1">
      <c r="A166" s="2836"/>
      <c r="B166" s="2773"/>
      <c r="C166" s="2773"/>
      <c r="D166" s="2795"/>
      <c r="E166" s="2798"/>
      <c r="F166" s="37"/>
      <c r="G166" s="2867"/>
    </row>
    <row r="167" spans="1:10" s="322" customFormat="1">
      <c r="A167" s="2836"/>
      <c r="B167" s="2791"/>
      <c r="C167" s="2791"/>
      <c r="D167" s="2795"/>
      <c r="E167" s="2798"/>
      <c r="F167" s="37"/>
      <c r="G167" s="2867"/>
    </row>
    <row r="168" spans="1:10" s="322" customFormat="1">
      <c r="A168" s="2836"/>
      <c r="B168" s="2791"/>
      <c r="C168" s="2791"/>
      <c r="D168" s="2795"/>
      <c r="E168" s="2798"/>
      <c r="F168" s="37"/>
      <c r="G168" s="2867"/>
    </row>
    <row r="169" spans="1:10" s="322" customFormat="1">
      <c r="A169" s="2836"/>
      <c r="B169" s="2790"/>
      <c r="C169" s="2790"/>
      <c r="D169" s="2795"/>
      <c r="E169" s="2798"/>
      <c r="F169" s="745"/>
      <c r="G169" s="2869"/>
    </row>
    <row r="170" spans="1:10" s="322" customFormat="1">
      <c r="A170" s="2836"/>
      <c r="B170" s="2790"/>
      <c r="C170" s="2790"/>
      <c r="D170" s="2779"/>
      <c r="E170" s="2809"/>
      <c r="F170" s="745"/>
      <c r="G170" s="2869"/>
      <c r="J170" s="702"/>
    </row>
    <row r="171" spans="1:10" s="322" customFormat="1">
      <c r="A171" s="2836"/>
      <c r="B171" s="2843"/>
      <c r="C171" s="2843"/>
      <c r="D171" s="2795"/>
      <c r="E171" s="2798"/>
      <c r="F171" s="745"/>
      <c r="G171" s="2869"/>
    </row>
    <row r="172" spans="1:10" s="322" customFormat="1">
      <c r="A172" s="2836"/>
      <c r="B172" s="2826"/>
      <c r="C172" s="2826"/>
      <c r="D172" s="2795"/>
      <c r="E172" s="2798"/>
      <c r="F172" s="745"/>
      <c r="G172" s="2869"/>
    </row>
    <row r="173" spans="1:10" s="322" customFormat="1">
      <c r="A173" s="2836"/>
      <c r="B173" s="2826"/>
      <c r="C173" s="2826"/>
      <c r="D173" s="2795"/>
      <c r="E173" s="2798"/>
      <c r="F173" s="745"/>
      <c r="G173" s="2869"/>
    </row>
    <row r="174" spans="1:10" s="322" customFormat="1">
      <c r="A174" s="2836"/>
      <c r="B174" s="2826"/>
      <c r="C174" s="2826"/>
      <c r="D174" s="2795"/>
      <c r="E174" s="2798"/>
      <c r="F174" s="745"/>
      <c r="G174" s="2869"/>
    </row>
    <row r="175" spans="1:10" s="322" customFormat="1">
      <c r="A175" s="2836"/>
      <c r="B175" s="2826"/>
      <c r="C175" s="2826"/>
      <c r="D175" s="2795"/>
      <c r="E175" s="2798"/>
      <c r="F175" s="745"/>
      <c r="G175" s="2869"/>
    </row>
    <row r="176" spans="1:10" s="322" customFormat="1">
      <c r="A176" s="2836"/>
      <c r="B176" s="2826"/>
      <c r="C176" s="2826"/>
      <c r="D176" s="2779"/>
      <c r="E176" s="2809"/>
      <c r="F176" s="745"/>
      <c r="G176" s="2869"/>
    </row>
    <row r="177" spans="1:7" s="322" customFormat="1">
      <c r="A177" s="2836"/>
      <c r="B177" s="2826"/>
      <c r="C177" s="2826"/>
      <c r="D177" s="2795"/>
      <c r="E177" s="2798"/>
      <c r="F177" s="745"/>
      <c r="G177" s="2869"/>
    </row>
    <row r="178" spans="1:7" s="322" customFormat="1">
      <c r="A178" s="2836"/>
      <c r="B178" s="2790"/>
      <c r="C178" s="2790"/>
      <c r="D178" s="2795"/>
      <c r="E178" s="2798"/>
      <c r="F178" s="745"/>
      <c r="G178" s="2869"/>
    </row>
    <row r="179" spans="1:7" s="322" customFormat="1">
      <c r="A179" s="2836"/>
      <c r="B179" s="2826"/>
      <c r="C179" s="2826"/>
      <c r="D179" s="2795"/>
      <c r="E179" s="2798"/>
      <c r="F179" s="745"/>
      <c r="G179" s="2869"/>
    </row>
    <row r="180" spans="1:7" s="322" customFormat="1">
      <c r="A180" s="2836"/>
      <c r="B180" s="2826"/>
      <c r="C180" s="2826"/>
      <c r="D180" s="2795"/>
      <c r="E180" s="2798"/>
      <c r="F180" s="745"/>
      <c r="G180" s="2869"/>
    </row>
    <row r="181" spans="1:7" s="322" customFormat="1">
      <c r="A181" s="2836"/>
      <c r="B181" s="2826"/>
      <c r="C181" s="2826"/>
      <c r="D181" s="2795"/>
      <c r="E181" s="2798"/>
      <c r="F181" s="745"/>
      <c r="G181" s="2869"/>
    </row>
    <row r="182" spans="1:7" s="322" customFormat="1">
      <c r="A182" s="2836"/>
      <c r="B182" s="2826"/>
      <c r="C182" s="2826"/>
      <c r="D182" s="2795"/>
      <c r="E182" s="2798"/>
      <c r="F182" s="745"/>
      <c r="G182" s="2869"/>
    </row>
    <row r="183" spans="1:7" s="322" customFormat="1">
      <c r="A183" s="2836"/>
      <c r="B183" s="2826"/>
      <c r="C183" s="2826"/>
      <c r="D183" s="2779"/>
      <c r="E183" s="2809"/>
      <c r="F183" s="745"/>
      <c r="G183" s="2869"/>
    </row>
    <row r="184" spans="1:7" s="322" customFormat="1">
      <c r="A184" s="2836"/>
      <c r="B184" s="2790"/>
      <c r="C184" s="2790"/>
      <c r="D184" s="2795"/>
      <c r="E184" s="2798"/>
      <c r="F184" s="745"/>
      <c r="G184" s="2869"/>
    </row>
    <row r="185" spans="1:7" s="322" customFormat="1">
      <c r="A185" s="2836"/>
      <c r="B185" s="2790"/>
      <c r="C185" s="2790"/>
      <c r="D185" s="2795"/>
      <c r="E185" s="2798"/>
      <c r="F185" s="745"/>
      <c r="G185" s="2869"/>
    </row>
    <row r="186" spans="1:7" s="322" customFormat="1">
      <c r="A186" s="2836"/>
      <c r="B186" s="2790"/>
      <c r="C186" s="2790"/>
      <c r="D186" s="2844"/>
      <c r="E186" s="2798"/>
      <c r="F186" s="745"/>
      <c r="G186" s="2869"/>
    </row>
    <row r="187" spans="1:7" s="322" customFormat="1">
      <c r="A187" s="2836"/>
      <c r="B187" s="2779"/>
      <c r="C187" s="2779"/>
      <c r="D187" s="2795"/>
      <c r="E187" s="2798"/>
      <c r="F187" s="745"/>
      <c r="G187" s="2869"/>
    </row>
    <row r="188" spans="1:7" s="322" customFormat="1">
      <c r="A188" s="2836"/>
      <c r="B188" s="2773"/>
      <c r="C188" s="2773"/>
      <c r="D188" s="2795"/>
      <c r="E188" s="2798"/>
      <c r="F188" s="745"/>
      <c r="G188" s="2869"/>
    </row>
    <row r="189" spans="1:7" s="322" customFormat="1">
      <c r="A189" s="2836"/>
      <c r="B189" s="2773"/>
      <c r="C189" s="2773"/>
      <c r="D189" s="2795"/>
      <c r="E189" s="2798"/>
      <c r="F189" s="745"/>
      <c r="G189" s="2869"/>
    </row>
    <row r="190" spans="1:7" s="700" customFormat="1">
      <c r="A190" s="2845"/>
      <c r="B190" s="2774"/>
      <c r="C190" s="2774"/>
      <c r="D190" s="2771"/>
      <c r="E190" s="2772"/>
      <c r="F190" s="956"/>
      <c r="G190" s="2870"/>
    </row>
    <row r="191" spans="1:7" s="322" customFormat="1">
      <c r="A191" s="2836"/>
      <c r="B191" s="2774"/>
      <c r="C191" s="2774"/>
      <c r="D191" s="2795"/>
      <c r="E191" s="2798"/>
      <c r="F191" s="745"/>
      <c r="G191" s="2869"/>
    </row>
    <row r="192" spans="1:7" s="322" customFormat="1">
      <c r="A192" s="2836"/>
      <c r="B192" s="2790"/>
      <c r="C192" s="2790"/>
      <c r="D192" s="2795"/>
      <c r="E192" s="2798"/>
      <c r="F192" s="745"/>
      <c r="G192" s="2869"/>
    </row>
    <row r="193" spans="1:7" s="322" customFormat="1">
      <c r="A193" s="2836"/>
      <c r="B193" s="2786"/>
      <c r="C193" s="2786"/>
      <c r="D193" s="2795"/>
      <c r="E193" s="2798"/>
      <c r="F193" s="745"/>
      <c r="G193" s="2869"/>
    </row>
    <row r="194" spans="1:7" s="322" customFormat="1">
      <c r="A194" s="2836"/>
      <c r="B194" s="2786"/>
      <c r="C194" s="2786"/>
      <c r="D194" s="2795"/>
      <c r="E194" s="2798"/>
      <c r="F194" s="745"/>
      <c r="G194" s="2869"/>
    </row>
    <row r="195" spans="1:7" s="322" customFormat="1">
      <c r="A195" s="2836"/>
      <c r="B195" s="2786"/>
      <c r="C195" s="2786"/>
      <c r="D195" s="2795"/>
      <c r="E195" s="2798"/>
      <c r="F195" s="745"/>
      <c r="G195" s="2869"/>
    </row>
    <row r="196" spans="1:7" s="322" customFormat="1">
      <c r="A196" s="2836"/>
      <c r="B196" s="2786"/>
      <c r="C196" s="2786"/>
      <c r="D196" s="2795"/>
      <c r="E196" s="2798"/>
      <c r="F196" s="745"/>
      <c r="G196" s="2869"/>
    </row>
    <row r="197" spans="1:7" s="322" customFormat="1">
      <c r="A197" s="2836"/>
      <c r="B197" s="2786"/>
      <c r="C197" s="2786"/>
      <c r="D197" s="2795"/>
      <c r="E197" s="2798"/>
      <c r="F197" s="745"/>
      <c r="G197" s="2869"/>
    </row>
    <row r="198" spans="1:7" s="322" customFormat="1">
      <c r="A198" s="2836"/>
      <c r="B198" s="2786"/>
      <c r="C198" s="2786"/>
      <c r="D198" s="2795"/>
      <c r="E198" s="2798"/>
      <c r="F198" s="745"/>
      <c r="G198" s="2869"/>
    </row>
    <row r="199" spans="1:7" s="322" customFormat="1">
      <c r="A199" s="2836"/>
      <c r="B199" s="2786"/>
      <c r="C199" s="2786"/>
      <c r="D199" s="2795"/>
      <c r="E199" s="2798"/>
      <c r="F199" s="745"/>
      <c r="G199" s="2869"/>
    </row>
    <row r="200" spans="1:7" s="322" customFormat="1">
      <c r="A200" s="2836"/>
      <c r="B200" s="2786"/>
      <c r="C200" s="2786"/>
      <c r="D200" s="2795"/>
      <c r="E200" s="2798"/>
      <c r="F200" s="745"/>
      <c r="G200" s="2869"/>
    </row>
    <row r="201" spans="1:7" s="322" customFormat="1">
      <c r="A201" s="2836"/>
      <c r="B201" s="2786"/>
      <c r="C201" s="2786"/>
      <c r="D201" s="2795"/>
      <c r="E201" s="2798"/>
      <c r="F201" s="745"/>
      <c r="G201" s="2869"/>
    </row>
    <row r="202" spans="1:7" s="322" customFormat="1">
      <c r="A202" s="2836"/>
      <c r="B202" s="2786"/>
      <c r="C202" s="2786"/>
      <c r="D202" s="2795"/>
      <c r="E202" s="2798"/>
      <c r="F202" s="745"/>
      <c r="G202" s="2869"/>
    </row>
    <row r="203" spans="1:7" s="322" customFormat="1">
      <c r="A203" s="2836"/>
      <c r="B203" s="2786"/>
      <c r="C203" s="2786"/>
      <c r="D203" s="2795"/>
      <c r="E203" s="2798"/>
      <c r="F203" s="745"/>
      <c r="G203" s="2869"/>
    </row>
    <row r="204" spans="1:7" s="322" customFormat="1">
      <c r="A204" s="2836"/>
      <c r="B204" s="2786"/>
      <c r="C204" s="2786"/>
      <c r="D204" s="2795"/>
      <c r="E204" s="2798"/>
      <c r="F204" s="745"/>
      <c r="G204" s="2869"/>
    </row>
    <row r="205" spans="1:7" s="322" customFormat="1">
      <c r="A205" s="2836"/>
      <c r="B205" s="2786"/>
      <c r="C205" s="2786"/>
      <c r="D205" s="2795"/>
      <c r="E205" s="2798"/>
      <c r="F205" s="745"/>
      <c r="G205" s="2869"/>
    </row>
    <row r="206" spans="1:7" s="322" customFormat="1">
      <c r="A206" s="2836"/>
      <c r="B206" s="2786"/>
      <c r="C206" s="2786"/>
      <c r="D206" s="2795"/>
      <c r="E206" s="2798"/>
      <c r="F206" s="745"/>
      <c r="G206" s="2869"/>
    </row>
    <row r="207" spans="1:7" s="322" customFormat="1">
      <c r="A207" s="2836"/>
      <c r="B207" s="2786"/>
      <c r="C207" s="2786"/>
      <c r="D207" s="2795"/>
      <c r="E207" s="2798"/>
      <c r="F207" s="745"/>
      <c r="G207" s="2869"/>
    </row>
    <row r="208" spans="1:7" s="322" customFormat="1">
      <c r="A208" s="2836"/>
      <c r="B208" s="2786"/>
      <c r="C208" s="2786"/>
      <c r="D208" s="2795"/>
      <c r="E208" s="2798"/>
      <c r="F208" s="745"/>
      <c r="G208" s="2869"/>
    </row>
    <row r="209" spans="1:7" s="322" customFormat="1">
      <c r="A209" s="2836"/>
      <c r="B209" s="2786"/>
      <c r="C209" s="2786"/>
      <c r="D209" s="2795"/>
      <c r="E209" s="2798"/>
      <c r="F209" s="745"/>
      <c r="G209" s="2869"/>
    </row>
    <row r="210" spans="1:7" s="322" customFormat="1">
      <c r="A210" s="2836"/>
      <c r="B210" s="2786"/>
      <c r="C210" s="2786"/>
      <c r="D210" s="2795"/>
      <c r="E210" s="2798"/>
      <c r="F210" s="745"/>
      <c r="G210" s="2869"/>
    </row>
    <row r="211" spans="1:7" s="322" customFormat="1">
      <c r="A211" s="2836"/>
      <c r="B211" s="2786"/>
      <c r="C211" s="2786"/>
      <c r="D211" s="2795"/>
      <c r="E211" s="2798"/>
      <c r="F211" s="745"/>
      <c r="G211" s="2869"/>
    </row>
    <row r="212" spans="1:7" s="322" customFormat="1">
      <c r="A212" s="2836"/>
      <c r="B212" s="2786"/>
      <c r="C212" s="2786"/>
      <c r="D212" s="2795"/>
      <c r="E212" s="2798"/>
      <c r="F212" s="745"/>
      <c r="G212" s="2869"/>
    </row>
    <row r="213" spans="1:7" s="322" customFormat="1">
      <c r="A213" s="2836"/>
      <c r="B213" s="2786"/>
      <c r="C213" s="2786"/>
      <c r="D213" s="2795"/>
      <c r="E213" s="2798"/>
      <c r="F213" s="745"/>
      <c r="G213" s="2869"/>
    </row>
    <row r="214" spans="1:7" s="322" customFormat="1">
      <c r="A214" s="2836"/>
      <c r="B214" s="2786"/>
      <c r="C214" s="2786"/>
      <c r="D214" s="2795"/>
      <c r="E214" s="2798"/>
      <c r="F214" s="745"/>
      <c r="G214" s="2869"/>
    </row>
    <row r="215" spans="1:7" s="322" customFormat="1">
      <c r="A215" s="2836"/>
      <c r="B215" s="2786"/>
      <c r="C215" s="2786"/>
      <c r="D215" s="2795"/>
      <c r="E215" s="2798"/>
      <c r="F215" s="745"/>
      <c r="G215" s="2869"/>
    </row>
    <row r="216" spans="1:7" s="322" customFormat="1">
      <c r="A216" s="2836"/>
      <c r="B216" s="2790"/>
      <c r="C216" s="2790"/>
      <c r="D216" s="2795"/>
      <c r="E216" s="2798"/>
      <c r="F216" s="745"/>
      <c r="G216" s="2869"/>
    </row>
    <row r="217" spans="1:7" s="322" customFormat="1">
      <c r="A217" s="2836"/>
      <c r="B217" s="2790"/>
      <c r="C217" s="2790"/>
      <c r="D217" s="2795"/>
      <c r="E217" s="2798"/>
      <c r="F217" s="745"/>
      <c r="G217" s="2869"/>
    </row>
    <row r="218" spans="1:7" s="322" customFormat="1">
      <c r="A218" s="2836"/>
      <c r="B218" s="2786"/>
      <c r="C218" s="2786"/>
      <c r="D218" s="2795"/>
      <c r="E218" s="2798"/>
      <c r="F218" s="745"/>
      <c r="G218" s="2869"/>
    </row>
    <row r="219" spans="1:7" s="322" customFormat="1">
      <c r="A219" s="2836"/>
      <c r="B219" s="2786"/>
      <c r="C219" s="2786"/>
      <c r="D219" s="2795"/>
      <c r="E219" s="2798"/>
      <c r="F219" s="745"/>
      <c r="G219" s="2869"/>
    </row>
    <row r="220" spans="1:7" s="322" customFormat="1">
      <c r="A220" s="2836"/>
      <c r="B220" s="2786"/>
      <c r="C220" s="2786"/>
      <c r="D220" s="2795"/>
      <c r="E220" s="2798"/>
      <c r="F220" s="745"/>
      <c r="G220" s="2869"/>
    </row>
    <row r="221" spans="1:7" s="322" customFormat="1">
      <c r="A221" s="2836"/>
      <c r="B221" s="2786"/>
      <c r="C221" s="2786"/>
      <c r="D221" s="2795"/>
      <c r="E221" s="2798"/>
      <c r="F221" s="745"/>
      <c r="G221" s="2869"/>
    </row>
    <row r="222" spans="1:7" s="322" customFormat="1">
      <c r="A222" s="2836"/>
      <c r="B222" s="2790"/>
      <c r="C222" s="2790"/>
      <c r="D222" s="2795"/>
      <c r="E222" s="2798"/>
      <c r="F222" s="745"/>
      <c r="G222" s="2869"/>
    </row>
    <row r="223" spans="1:7" s="322" customFormat="1">
      <c r="A223" s="2836"/>
      <c r="B223" s="2790"/>
      <c r="C223" s="2790"/>
      <c r="D223" s="2795"/>
      <c r="E223" s="2798"/>
      <c r="F223" s="745"/>
      <c r="G223" s="2869"/>
    </row>
    <row r="224" spans="1:7" s="322" customFormat="1">
      <c r="A224" s="2836"/>
      <c r="B224" s="2790"/>
      <c r="C224" s="2790"/>
      <c r="D224" s="2795"/>
      <c r="E224" s="2798"/>
      <c r="F224" s="745"/>
      <c r="G224" s="2869"/>
    </row>
    <row r="225" spans="1:7" s="322" customFormat="1">
      <c r="A225" s="2836"/>
      <c r="B225" s="2790"/>
      <c r="C225" s="2790"/>
      <c r="D225" s="2795"/>
      <c r="E225" s="2798"/>
      <c r="F225" s="745"/>
      <c r="G225" s="2869"/>
    </row>
    <row r="226" spans="1:7" s="322" customFormat="1">
      <c r="A226" s="2836"/>
      <c r="B226" s="2790"/>
      <c r="C226" s="2790"/>
      <c r="D226" s="2795"/>
      <c r="E226" s="2798"/>
      <c r="F226" s="745"/>
      <c r="G226" s="2869"/>
    </row>
    <row r="227" spans="1:7" s="322" customFormat="1">
      <c r="A227" s="2836"/>
      <c r="B227" s="2790"/>
      <c r="C227" s="2790"/>
      <c r="D227" s="2795"/>
      <c r="E227" s="2798"/>
      <c r="F227" s="745"/>
      <c r="G227" s="2869"/>
    </row>
    <row r="228" spans="1:7" s="322" customFormat="1">
      <c r="A228" s="2836"/>
      <c r="B228" s="2790"/>
      <c r="C228" s="2790"/>
      <c r="D228" s="2795"/>
      <c r="E228" s="2798"/>
      <c r="F228" s="745"/>
      <c r="G228" s="2869"/>
    </row>
    <row r="229" spans="1:7" s="322" customFormat="1">
      <c r="A229" s="2836"/>
      <c r="B229" s="2779"/>
      <c r="C229" s="2779"/>
      <c r="D229" s="2795"/>
      <c r="E229" s="2798"/>
      <c r="F229" s="745"/>
      <c r="G229" s="2869"/>
    </row>
    <row r="230" spans="1:7" s="322" customFormat="1">
      <c r="A230" s="2836"/>
      <c r="B230" s="2779"/>
      <c r="C230" s="2779"/>
      <c r="D230" s="2795"/>
      <c r="E230" s="2798"/>
      <c r="F230" s="745"/>
      <c r="G230" s="2869"/>
    </row>
    <row r="231" spans="1:7" s="322" customFormat="1">
      <c r="A231" s="2836"/>
      <c r="B231" s="2779"/>
      <c r="C231" s="2779"/>
      <c r="D231" s="2795"/>
      <c r="E231" s="2798"/>
      <c r="F231" s="745"/>
      <c r="G231" s="2869"/>
    </row>
    <row r="232" spans="1:7" s="322" customFormat="1">
      <c r="A232" s="2836"/>
      <c r="B232" s="2779"/>
      <c r="C232" s="2779"/>
      <c r="D232" s="2795"/>
      <c r="E232" s="2798"/>
      <c r="F232" s="745"/>
      <c r="G232" s="2869"/>
    </row>
    <row r="233" spans="1:7" s="322" customFormat="1">
      <c r="A233" s="2836"/>
      <c r="B233" s="2779"/>
      <c r="C233" s="2779"/>
      <c r="D233" s="2795"/>
      <c r="E233" s="2798"/>
      <c r="F233" s="627"/>
      <c r="G233" s="2869"/>
    </row>
    <row r="234" spans="1:7" s="322" customFormat="1">
      <c r="A234" s="2836"/>
      <c r="B234" s="2790"/>
      <c r="C234" s="2790"/>
      <c r="D234" s="2795"/>
      <c r="E234" s="2798"/>
      <c r="F234" s="745"/>
      <c r="G234" s="2869"/>
    </row>
    <row r="235" spans="1:7" s="322" customFormat="1">
      <c r="A235" s="2836"/>
      <c r="B235" s="2779"/>
      <c r="C235" s="2779"/>
      <c r="D235" s="2779"/>
      <c r="E235" s="2809"/>
      <c r="F235" s="745"/>
      <c r="G235" s="2869"/>
    </row>
    <row r="236" spans="1:7" s="322" customFormat="1">
      <c r="A236" s="2836"/>
      <c r="B236" s="2790"/>
      <c r="C236" s="2790"/>
      <c r="D236" s="2795"/>
      <c r="E236" s="2798"/>
      <c r="F236" s="745"/>
      <c r="G236" s="2869"/>
    </row>
    <row r="237" spans="1:7" s="322" customFormat="1">
      <c r="A237" s="2836"/>
      <c r="B237" s="2790"/>
      <c r="C237" s="2790"/>
      <c r="D237" s="2795"/>
      <c r="E237" s="2798"/>
      <c r="F237" s="745"/>
      <c r="G237" s="2869"/>
    </row>
    <row r="238" spans="1:7" s="322" customFormat="1">
      <c r="A238" s="2836"/>
      <c r="B238" s="2790"/>
      <c r="C238" s="2790"/>
      <c r="D238" s="2795"/>
      <c r="E238" s="2798"/>
      <c r="F238" s="745"/>
      <c r="G238" s="2869"/>
    </row>
    <row r="239" spans="1:7" s="322" customFormat="1">
      <c r="A239" s="2836"/>
      <c r="B239" s="2779"/>
      <c r="C239" s="2779"/>
      <c r="D239" s="2795"/>
      <c r="E239" s="2798"/>
      <c r="F239" s="745"/>
      <c r="G239" s="2869"/>
    </row>
    <row r="240" spans="1:7" s="322" customFormat="1">
      <c r="A240" s="2836"/>
      <c r="B240" s="2773"/>
      <c r="C240" s="2773"/>
      <c r="D240" s="2795"/>
      <c r="E240" s="2798"/>
      <c r="F240" s="745"/>
      <c r="G240" s="2869"/>
    </row>
    <row r="241" spans="1:7" s="322" customFormat="1">
      <c r="A241" s="2836"/>
      <c r="B241" s="2773"/>
      <c r="C241" s="2773"/>
      <c r="D241" s="2795"/>
      <c r="E241" s="2798"/>
      <c r="F241" s="745"/>
      <c r="G241" s="2869"/>
    </row>
    <row r="242" spans="1:7" s="322" customFormat="1">
      <c r="A242" s="2836"/>
      <c r="B242" s="2773"/>
      <c r="C242" s="2773"/>
      <c r="D242" s="2795"/>
      <c r="E242" s="2798"/>
      <c r="F242" s="745"/>
      <c r="G242" s="2869"/>
    </row>
    <row r="243" spans="1:7" s="700" customFormat="1">
      <c r="A243" s="2845"/>
      <c r="B243" s="2774"/>
      <c r="C243" s="2774"/>
      <c r="D243" s="2771"/>
      <c r="E243" s="2772"/>
      <c r="F243" s="956"/>
      <c r="G243" s="2870"/>
    </row>
    <row r="244" spans="1:7" s="700" customFormat="1">
      <c r="A244" s="2845"/>
      <c r="B244" s="2774"/>
      <c r="C244" s="2774"/>
      <c r="D244" s="2771"/>
      <c r="E244" s="2772"/>
      <c r="F244" s="956"/>
      <c r="G244" s="2870"/>
    </row>
    <row r="245" spans="1:7" s="700" customFormat="1">
      <c r="A245" s="2845"/>
      <c r="B245" s="2774"/>
      <c r="C245" s="2774"/>
      <c r="D245" s="2771"/>
      <c r="E245" s="2772"/>
      <c r="F245" s="956"/>
      <c r="G245" s="2870"/>
    </row>
    <row r="246" spans="1:7" s="700" customFormat="1">
      <c r="A246" s="2836"/>
      <c r="B246" s="2791"/>
      <c r="C246" s="2791"/>
      <c r="D246" s="2795"/>
      <c r="E246" s="2798"/>
      <c r="F246" s="745"/>
      <c r="G246" s="2869"/>
    </row>
    <row r="247" spans="1:7" s="700" customFormat="1">
      <c r="A247" s="2845"/>
      <c r="B247" s="2790"/>
      <c r="C247" s="2790"/>
      <c r="D247" s="2795"/>
      <c r="E247" s="2798"/>
      <c r="F247" s="745"/>
      <c r="G247" s="2869"/>
    </row>
    <row r="248" spans="1:7" s="700" customFormat="1">
      <c r="A248" s="2845"/>
      <c r="B248" s="2790"/>
      <c r="C248" s="2790"/>
      <c r="D248" s="2795"/>
      <c r="E248" s="2798"/>
      <c r="F248" s="745"/>
      <c r="G248" s="2869"/>
    </row>
    <row r="249" spans="1:7" s="700" customFormat="1">
      <c r="A249" s="2845"/>
      <c r="B249" s="2790"/>
      <c r="C249" s="2790"/>
      <c r="D249" s="2795"/>
      <c r="E249" s="2798"/>
      <c r="F249" s="745"/>
      <c r="G249" s="2869"/>
    </row>
    <row r="250" spans="1:7" s="700" customFormat="1">
      <c r="A250" s="2845"/>
      <c r="B250" s="2790"/>
      <c r="C250" s="2790"/>
      <c r="D250" s="2795"/>
      <c r="E250" s="2798"/>
      <c r="F250" s="745"/>
      <c r="G250" s="2869"/>
    </row>
    <row r="251" spans="1:7" s="700" customFormat="1">
      <c r="A251" s="2845"/>
      <c r="B251" s="2791"/>
      <c r="C251" s="2791"/>
      <c r="D251" s="2795"/>
      <c r="E251" s="2798"/>
      <c r="F251" s="745"/>
      <c r="G251" s="2869"/>
    </row>
    <row r="252" spans="1:7" s="700" customFormat="1">
      <c r="A252" s="2845"/>
      <c r="B252" s="2791"/>
      <c r="C252" s="2791"/>
      <c r="D252" s="2795"/>
      <c r="E252" s="2798"/>
      <c r="F252" s="745"/>
      <c r="G252" s="2869"/>
    </row>
    <row r="253" spans="1:7" s="700" customFormat="1">
      <c r="A253" s="2845"/>
      <c r="B253" s="2790"/>
      <c r="C253" s="2790"/>
      <c r="D253" s="2795"/>
      <c r="E253" s="2798"/>
      <c r="F253" s="745"/>
      <c r="G253" s="2869"/>
    </row>
    <row r="254" spans="1:7" s="700" customFormat="1">
      <c r="A254" s="2845"/>
      <c r="B254" s="2790"/>
      <c r="C254" s="2790"/>
      <c r="D254" s="2795"/>
      <c r="E254" s="2798"/>
      <c r="F254" s="745"/>
      <c r="G254" s="2869"/>
    </row>
    <row r="255" spans="1:7" s="700" customFormat="1">
      <c r="A255" s="2845"/>
      <c r="B255" s="2790"/>
      <c r="C255" s="2790"/>
      <c r="D255" s="2795"/>
      <c r="E255" s="2798"/>
      <c r="F255" s="745"/>
      <c r="G255" s="2869"/>
    </row>
    <row r="256" spans="1:7" s="700" customFormat="1">
      <c r="A256" s="2836"/>
      <c r="B256" s="2791"/>
      <c r="C256" s="2791"/>
      <c r="D256" s="2795"/>
      <c r="E256" s="2798"/>
      <c r="F256" s="745"/>
      <c r="G256" s="2869"/>
    </row>
    <row r="257" spans="1:7" s="322" customFormat="1">
      <c r="A257" s="2836"/>
      <c r="B257" s="2790"/>
      <c r="C257" s="2790"/>
      <c r="D257" s="2795"/>
      <c r="E257" s="2798"/>
      <c r="F257" s="745"/>
      <c r="G257" s="2869"/>
    </row>
    <row r="258" spans="1:7" s="322" customFormat="1">
      <c r="A258" s="2836"/>
      <c r="B258" s="2790"/>
      <c r="C258" s="2790"/>
      <c r="D258" s="2795"/>
      <c r="E258" s="2798"/>
      <c r="F258" s="745"/>
      <c r="G258" s="2869"/>
    </row>
    <row r="259" spans="1:7" s="322" customFormat="1">
      <c r="A259" s="2836"/>
      <c r="B259" s="2790"/>
      <c r="C259" s="2790"/>
      <c r="D259" s="2795"/>
      <c r="E259" s="2798"/>
      <c r="F259" s="745"/>
      <c r="G259" s="2869"/>
    </row>
    <row r="260" spans="1:7" s="322" customFormat="1">
      <c r="A260" s="2836"/>
      <c r="B260" s="2826"/>
      <c r="C260" s="2826"/>
      <c r="D260" s="2795"/>
      <c r="E260" s="2798"/>
      <c r="F260" s="745"/>
      <c r="G260" s="2869"/>
    </row>
    <row r="261" spans="1:7" s="322" customFormat="1">
      <c r="A261" s="2836"/>
      <c r="B261" s="2826"/>
      <c r="C261" s="2826"/>
      <c r="D261" s="2795"/>
      <c r="E261" s="2798"/>
      <c r="F261" s="745"/>
      <c r="G261" s="2869"/>
    </row>
    <row r="262" spans="1:7" s="322" customFormat="1">
      <c r="A262" s="2836"/>
      <c r="B262" s="2826"/>
      <c r="C262" s="2826"/>
      <c r="D262" s="2795"/>
      <c r="E262" s="2798"/>
      <c r="F262" s="745"/>
      <c r="G262" s="2869"/>
    </row>
    <row r="263" spans="1:7" s="322" customFormat="1">
      <c r="A263" s="2836"/>
      <c r="B263" s="2826"/>
      <c r="C263" s="2826"/>
      <c r="D263" s="2795"/>
      <c r="E263" s="2798"/>
      <c r="F263" s="745"/>
      <c r="G263" s="2869"/>
    </row>
    <row r="264" spans="1:7" s="322" customFormat="1">
      <c r="A264" s="2836"/>
      <c r="B264" s="2826"/>
      <c r="C264" s="2826"/>
      <c r="D264" s="2795"/>
      <c r="E264" s="2798"/>
      <c r="F264" s="745"/>
      <c r="G264" s="2869"/>
    </row>
    <row r="265" spans="1:7" s="322" customFormat="1">
      <c r="A265" s="2836"/>
      <c r="B265" s="2826"/>
      <c r="C265" s="2826"/>
      <c r="D265" s="2795"/>
      <c r="E265" s="2798"/>
      <c r="F265" s="745"/>
      <c r="G265" s="2869"/>
    </row>
    <row r="266" spans="1:7" s="322" customFormat="1">
      <c r="A266" s="2836"/>
      <c r="B266" s="2826"/>
      <c r="C266" s="2826"/>
      <c r="D266" s="2795"/>
      <c r="E266" s="2798"/>
      <c r="F266" s="745"/>
      <c r="G266" s="2869"/>
    </row>
    <row r="267" spans="1:7" s="322" customFormat="1">
      <c r="A267" s="2836"/>
      <c r="B267" s="2826"/>
      <c r="C267" s="2826"/>
      <c r="D267" s="2795"/>
      <c r="E267" s="2798"/>
      <c r="F267" s="745"/>
      <c r="G267" s="2869"/>
    </row>
    <row r="268" spans="1:7" s="322" customFormat="1">
      <c r="A268" s="2836"/>
      <c r="B268" s="2826"/>
      <c r="C268" s="2826"/>
      <c r="D268" s="2795"/>
      <c r="E268" s="2798"/>
      <c r="F268" s="745"/>
      <c r="G268" s="2869"/>
    </row>
    <row r="269" spans="1:7" s="322" customFormat="1">
      <c r="A269" s="2836"/>
      <c r="B269" s="2826"/>
      <c r="C269" s="2826"/>
      <c r="D269" s="2795"/>
      <c r="E269" s="2798"/>
      <c r="F269" s="745"/>
      <c r="G269" s="2869"/>
    </row>
    <row r="270" spans="1:7" s="322" customFormat="1">
      <c r="A270" s="2836"/>
      <c r="B270" s="2826"/>
      <c r="C270" s="2826"/>
      <c r="D270" s="2795"/>
      <c r="E270" s="2798"/>
      <c r="F270" s="745"/>
      <c r="G270" s="2869"/>
    </row>
    <row r="271" spans="1:7" s="322" customFormat="1">
      <c r="A271" s="2836"/>
      <c r="B271" s="2826"/>
      <c r="C271" s="2826"/>
      <c r="D271" s="2795"/>
      <c r="E271" s="2798"/>
      <c r="F271" s="745"/>
      <c r="G271" s="2869"/>
    </row>
    <row r="272" spans="1:7" s="322" customFormat="1">
      <c r="A272" s="2836"/>
      <c r="B272" s="2826"/>
      <c r="C272" s="2826"/>
      <c r="D272" s="2795"/>
      <c r="E272" s="2798"/>
      <c r="F272" s="745"/>
      <c r="G272" s="2869"/>
    </row>
    <row r="273" spans="1:7" s="322" customFormat="1">
      <c r="A273" s="2836"/>
      <c r="B273" s="2826"/>
      <c r="C273" s="2826"/>
      <c r="D273" s="2795"/>
      <c r="E273" s="2798"/>
      <c r="F273" s="745"/>
      <c r="G273" s="2869"/>
    </row>
    <row r="274" spans="1:7" s="322" customFormat="1">
      <c r="A274" s="2836"/>
      <c r="B274" s="2826"/>
      <c r="C274" s="2826"/>
      <c r="D274" s="2795"/>
      <c r="E274" s="2798"/>
      <c r="F274" s="745"/>
      <c r="G274" s="2869"/>
    </row>
    <row r="275" spans="1:7" s="322" customFormat="1">
      <c r="A275" s="2836"/>
      <c r="B275" s="2790"/>
      <c r="C275" s="2790"/>
      <c r="D275" s="2795"/>
      <c r="E275" s="2798"/>
      <c r="F275" s="745"/>
      <c r="G275" s="2869"/>
    </row>
    <row r="276" spans="1:7" s="322" customFormat="1">
      <c r="A276" s="2836"/>
      <c r="B276" s="2790"/>
      <c r="C276" s="2790"/>
      <c r="D276" s="2795"/>
      <c r="E276" s="2798"/>
      <c r="F276" s="745"/>
      <c r="G276" s="2869"/>
    </row>
    <row r="277" spans="1:7" s="322" customFormat="1">
      <c r="A277" s="2836"/>
      <c r="B277" s="2790"/>
      <c r="C277" s="2790"/>
      <c r="D277" s="2795"/>
      <c r="E277" s="2798"/>
      <c r="F277" s="745"/>
      <c r="G277" s="2869"/>
    </row>
    <row r="278" spans="1:7" s="322" customFormat="1">
      <c r="A278" s="2836"/>
      <c r="B278" s="2790"/>
      <c r="C278" s="2790"/>
      <c r="D278" s="2795"/>
      <c r="E278" s="2798"/>
      <c r="F278" s="745"/>
      <c r="G278" s="2869"/>
    </row>
    <row r="279" spans="1:7" s="322" customFormat="1">
      <c r="A279" s="2836"/>
      <c r="B279" s="2790"/>
      <c r="C279" s="2790"/>
      <c r="D279" s="2795"/>
      <c r="E279" s="2798"/>
      <c r="F279" s="745"/>
      <c r="G279" s="2869"/>
    </row>
    <row r="280" spans="1:7" s="322" customFormat="1">
      <c r="A280" s="2836"/>
      <c r="B280" s="2790"/>
      <c r="C280" s="2790"/>
      <c r="D280" s="2795"/>
      <c r="E280" s="2798"/>
      <c r="F280" s="745"/>
      <c r="G280" s="2869"/>
    </row>
    <row r="281" spans="1:7" s="322" customFormat="1">
      <c r="A281" s="2836"/>
      <c r="B281" s="2790"/>
      <c r="C281" s="2790"/>
      <c r="D281" s="2795"/>
      <c r="E281" s="2798"/>
      <c r="F281" s="745"/>
      <c r="G281" s="2869"/>
    </row>
    <row r="282" spans="1:7" s="322" customFormat="1">
      <c r="A282" s="2770"/>
      <c r="B282" s="2846"/>
      <c r="C282" s="2846"/>
      <c r="D282" s="2795"/>
      <c r="E282" s="2798"/>
      <c r="F282" s="745"/>
      <c r="G282" s="2869"/>
    </row>
    <row r="283" spans="1:7" s="322" customFormat="1">
      <c r="A283" s="2770"/>
      <c r="B283" s="2846"/>
      <c r="C283" s="2846"/>
      <c r="D283" s="2795"/>
      <c r="E283" s="2798"/>
      <c r="F283" s="745"/>
      <c r="G283" s="2869"/>
    </row>
    <row r="284" spans="1:7">
      <c r="A284" s="2836"/>
      <c r="B284" s="2790"/>
      <c r="C284" s="2790"/>
      <c r="D284" s="2795"/>
      <c r="E284" s="2798"/>
      <c r="F284" s="745"/>
      <c r="G284" s="2869"/>
    </row>
    <row r="285" spans="1:7" s="353" customFormat="1">
      <c r="A285" s="2836"/>
      <c r="B285" s="2790"/>
      <c r="C285" s="2790"/>
      <c r="D285" s="2795"/>
      <c r="E285" s="2798"/>
      <c r="F285" s="745"/>
      <c r="G285" s="2869"/>
    </row>
    <row r="286" spans="1:7" s="353" customFormat="1">
      <c r="A286" s="2836"/>
      <c r="B286" s="2790"/>
      <c r="C286" s="2790"/>
      <c r="D286" s="2795"/>
      <c r="E286" s="2798"/>
      <c r="F286" s="745"/>
      <c r="G286" s="2869"/>
    </row>
    <row r="287" spans="1:7" s="353" customFormat="1">
      <c r="A287" s="2836"/>
      <c r="B287" s="2790"/>
      <c r="C287" s="2790"/>
      <c r="D287" s="2795"/>
      <c r="E287" s="2798"/>
      <c r="F287" s="745"/>
      <c r="G287" s="2869"/>
    </row>
    <row r="288" spans="1:7" s="353" customFormat="1">
      <c r="A288" s="2836"/>
      <c r="B288" s="2790"/>
      <c r="C288" s="2790"/>
      <c r="D288" s="2795"/>
      <c r="E288" s="2798"/>
      <c r="F288" s="745"/>
      <c r="G288" s="2869"/>
    </row>
    <row r="289" spans="1:7" s="353" customFormat="1">
      <c r="A289" s="2836"/>
      <c r="B289" s="2790"/>
      <c r="C289" s="2790"/>
      <c r="D289" s="2795"/>
      <c r="E289" s="2798"/>
      <c r="F289" s="745"/>
      <c r="G289" s="2869"/>
    </row>
    <row r="290" spans="1:7" s="353" customFormat="1">
      <c r="A290" s="2836"/>
      <c r="B290" s="2790"/>
      <c r="C290" s="2790"/>
      <c r="D290" s="2795"/>
      <c r="E290" s="2798"/>
      <c r="F290" s="745"/>
      <c r="G290" s="2869"/>
    </row>
    <row r="291" spans="1:7" s="353" customFormat="1">
      <c r="A291" s="2836"/>
      <c r="B291" s="2790"/>
      <c r="C291" s="2790"/>
      <c r="D291" s="2795"/>
      <c r="E291" s="2798"/>
      <c r="F291" s="745"/>
      <c r="G291" s="2869"/>
    </row>
    <row r="292" spans="1:7" s="353" customFormat="1">
      <c r="A292" s="2836"/>
      <c r="B292" s="2790"/>
      <c r="C292" s="2790"/>
      <c r="D292" s="2795"/>
      <c r="E292" s="2798"/>
      <c r="F292" s="745"/>
      <c r="G292" s="2869"/>
    </row>
    <row r="293" spans="1:7" s="353" customFormat="1">
      <c r="A293" s="2836"/>
      <c r="B293" s="2790"/>
      <c r="C293" s="2790"/>
      <c r="D293" s="2795"/>
      <c r="E293" s="2798"/>
      <c r="F293" s="745"/>
      <c r="G293" s="2869"/>
    </row>
    <row r="294" spans="1:7" s="353" customFormat="1">
      <c r="A294" s="2836"/>
      <c r="B294" s="2790"/>
      <c r="C294" s="2790"/>
      <c r="D294" s="2795"/>
      <c r="E294" s="2798"/>
      <c r="F294" s="745"/>
      <c r="G294" s="2869"/>
    </row>
    <row r="295" spans="1:7" s="353" customFormat="1">
      <c r="A295" s="2836"/>
      <c r="B295" s="2790"/>
      <c r="C295" s="2790"/>
      <c r="D295" s="2795"/>
      <c r="E295" s="2798"/>
      <c r="F295" s="745"/>
      <c r="G295" s="2869"/>
    </row>
    <row r="296" spans="1:7" s="353" customFormat="1">
      <c r="A296" s="2836"/>
      <c r="B296" s="2790"/>
      <c r="C296" s="2790"/>
      <c r="D296" s="2795"/>
      <c r="E296" s="2798"/>
      <c r="F296" s="745"/>
      <c r="G296" s="2869"/>
    </row>
    <row r="297" spans="1:7" s="353" customFormat="1">
      <c r="A297" s="2836"/>
      <c r="B297" s="2791"/>
      <c r="C297" s="2791"/>
      <c r="D297" s="2795"/>
      <c r="E297" s="2798"/>
      <c r="F297" s="745"/>
      <c r="G297" s="2869"/>
    </row>
    <row r="298" spans="1:7" s="353" customFormat="1">
      <c r="A298" s="2836"/>
      <c r="B298" s="2791"/>
      <c r="C298" s="2791"/>
      <c r="D298" s="2795"/>
      <c r="E298" s="2798"/>
      <c r="F298" s="745"/>
      <c r="G298" s="2869"/>
    </row>
    <row r="299" spans="1:7" s="353" customFormat="1">
      <c r="A299" s="2836"/>
      <c r="B299" s="2791"/>
      <c r="C299" s="2791"/>
      <c r="D299" s="2795"/>
      <c r="E299" s="2798"/>
      <c r="F299" s="745"/>
      <c r="G299" s="2869"/>
    </row>
    <row r="300" spans="1:7" s="353" customFormat="1">
      <c r="A300" s="2836"/>
      <c r="B300" s="2791"/>
      <c r="C300" s="2791"/>
      <c r="D300" s="2795"/>
      <c r="E300" s="2798"/>
      <c r="F300" s="745"/>
      <c r="G300" s="2869"/>
    </row>
    <row r="301" spans="1:7" s="353" customFormat="1">
      <c r="A301" s="2836"/>
      <c r="B301" s="2790"/>
      <c r="C301" s="2790"/>
      <c r="D301" s="2795"/>
      <c r="E301" s="2798"/>
      <c r="F301" s="745"/>
      <c r="G301" s="2869"/>
    </row>
    <row r="302" spans="1:7" s="353" customFormat="1">
      <c r="A302" s="2836"/>
      <c r="B302" s="2790"/>
      <c r="C302" s="2790"/>
      <c r="D302" s="2795"/>
      <c r="E302" s="2798"/>
      <c r="F302" s="745"/>
      <c r="G302" s="2869"/>
    </row>
    <row r="303" spans="1:7" s="353" customFormat="1">
      <c r="A303" s="2836"/>
      <c r="B303" s="2790"/>
      <c r="C303" s="2790"/>
      <c r="D303" s="2795"/>
      <c r="E303" s="2798"/>
      <c r="F303" s="745"/>
      <c r="G303" s="2869"/>
    </row>
    <row r="304" spans="1:7" s="353" customFormat="1">
      <c r="A304" s="2836"/>
      <c r="B304" s="2790"/>
      <c r="C304" s="2790"/>
      <c r="D304" s="2795"/>
      <c r="E304" s="2798"/>
      <c r="F304" s="745"/>
      <c r="G304" s="2869"/>
    </row>
    <row r="305" spans="1:7" s="353" customFormat="1">
      <c r="A305" s="2836"/>
      <c r="B305" s="2790"/>
      <c r="C305" s="2790"/>
      <c r="D305" s="2795"/>
      <c r="E305" s="2798"/>
      <c r="F305" s="745"/>
      <c r="G305" s="2869"/>
    </row>
    <row r="306" spans="1:7" s="353" customFormat="1">
      <c r="A306" s="2836"/>
      <c r="B306" s="2790"/>
      <c r="C306" s="2790"/>
      <c r="D306" s="2795"/>
      <c r="E306" s="2798"/>
      <c r="F306" s="745"/>
      <c r="G306" s="2869"/>
    </row>
    <row r="307" spans="1:7" s="353" customFormat="1">
      <c r="A307" s="2836"/>
      <c r="B307" s="2790"/>
      <c r="C307" s="2790"/>
      <c r="D307" s="2795"/>
      <c r="E307" s="2798"/>
      <c r="F307" s="745"/>
      <c r="G307" s="2869"/>
    </row>
    <row r="308" spans="1:7" s="353" customFormat="1">
      <c r="A308" s="2836"/>
      <c r="B308" s="2790"/>
      <c r="C308" s="2790"/>
      <c r="D308" s="2795"/>
      <c r="E308" s="2798"/>
      <c r="F308" s="745"/>
      <c r="G308" s="2869"/>
    </row>
    <row r="309" spans="1:7" s="353" customFormat="1">
      <c r="A309" s="2836"/>
      <c r="B309" s="2790"/>
      <c r="C309" s="2790"/>
      <c r="D309" s="2795"/>
      <c r="E309" s="2798"/>
      <c r="F309" s="745"/>
      <c r="G309" s="2869"/>
    </row>
    <row r="310" spans="1:7" s="353" customFormat="1">
      <c r="A310" s="2836"/>
      <c r="B310" s="2791"/>
      <c r="C310" s="2791"/>
      <c r="D310" s="2795"/>
      <c r="E310" s="2798"/>
      <c r="F310" s="745"/>
      <c r="G310" s="2869"/>
    </row>
    <row r="311" spans="1:7" s="353" customFormat="1">
      <c r="A311" s="2836"/>
      <c r="B311" s="2790"/>
      <c r="C311" s="2790"/>
      <c r="D311" s="2795"/>
      <c r="E311" s="2798"/>
      <c r="F311" s="745"/>
      <c r="G311" s="2869"/>
    </row>
    <row r="312" spans="1:7">
      <c r="A312" s="2770"/>
      <c r="B312" s="2846"/>
      <c r="C312" s="2846"/>
      <c r="D312" s="2795"/>
      <c r="E312" s="2798"/>
      <c r="F312" s="745"/>
      <c r="G312" s="2869"/>
    </row>
    <row r="313" spans="1:7">
      <c r="A313" s="2770"/>
      <c r="B313" s="2846"/>
      <c r="C313" s="2846"/>
      <c r="D313" s="2795"/>
      <c r="E313" s="2798"/>
      <c r="F313" s="745"/>
      <c r="G313" s="2869"/>
    </row>
    <row r="314" spans="1:7" s="322" customFormat="1">
      <c r="A314" s="2836"/>
      <c r="B314" s="2779"/>
      <c r="C314" s="2779"/>
      <c r="D314" s="2795"/>
      <c r="E314" s="2798"/>
      <c r="F314" s="745"/>
      <c r="G314" s="2869"/>
    </row>
    <row r="315" spans="1:7">
      <c r="A315" s="2836"/>
      <c r="B315" s="2773"/>
      <c r="C315" s="2773"/>
      <c r="D315" s="2795"/>
      <c r="E315" s="2802"/>
      <c r="F315" s="745"/>
      <c r="G315" s="2869"/>
    </row>
    <row r="316" spans="1:7">
      <c r="A316" s="2836"/>
      <c r="B316" s="2773"/>
      <c r="C316" s="2773"/>
      <c r="D316" s="2795"/>
      <c r="E316" s="2798"/>
      <c r="F316" s="745"/>
      <c r="G316" s="2869"/>
    </row>
    <row r="317" spans="1:7">
      <c r="A317" s="2836"/>
      <c r="B317" s="2773"/>
      <c r="C317" s="2773"/>
      <c r="D317" s="2795"/>
      <c r="E317" s="2798"/>
      <c r="F317" s="745"/>
      <c r="G317" s="2869"/>
    </row>
    <row r="318" spans="1:7">
      <c r="A318" s="2836"/>
      <c r="B318" s="2773"/>
      <c r="C318" s="2773"/>
      <c r="D318" s="2795"/>
      <c r="E318" s="2798"/>
      <c r="F318" s="745"/>
      <c r="G318" s="2869"/>
    </row>
    <row r="319" spans="1:7">
      <c r="A319" s="2836"/>
      <c r="B319" s="2773"/>
      <c r="C319" s="2773"/>
      <c r="D319" s="2795"/>
      <c r="E319" s="2798"/>
      <c r="F319" s="745"/>
      <c r="G319" s="2869"/>
    </row>
    <row r="320" spans="1:7">
      <c r="A320" s="2836"/>
      <c r="B320" s="2773"/>
      <c r="C320" s="2773"/>
      <c r="D320" s="2795"/>
      <c r="E320" s="2798"/>
      <c r="F320" s="745"/>
      <c r="G320" s="2869"/>
    </row>
    <row r="321" spans="1:7">
      <c r="A321" s="2836"/>
      <c r="B321" s="2773"/>
      <c r="C321" s="2773"/>
      <c r="D321" s="2795"/>
      <c r="E321" s="2798"/>
      <c r="F321" s="745"/>
      <c r="G321" s="2869"/>
    </row>
    <row r="322" spans="1:7">
      <c r="A322" s="2836"/>
      <c r="B322" s="2773"/>
      <c r="C322" s="2773"/>
      <c r="D322" s="2795"/>
      <c r="E322" s="2798"/>
      <c r="F322" s="745"/>
      <c r="G322" s="2869"/>
    </row>
    <row r="323" spans="1:7">
      <c r="A323" s="2836"/>
      <c r="B323" s="2773"/>
      <c r="C323" s="2773"/>
      <c r="D323" s="2795"/>
      <c r="E323" s="2798"/>
      <c r="F323" s="745"/>
      <c r="G323" s="2869"/>
    </row>
    <row r="324" spans="1:7">
      <c r="A324" s="2836"/>
      <c r="B324" s="2773"/>
      <c r="C324" s="2773"/>
      <c r="D324" s="2795"/>
      <c r="E324" s="2798"/>
      <c r="F324" s="745"/>
      <c r="G324" s="2869"/>
    </row>
    <row r="325" spans="1:7">
      <c r="A325" s="2836"/>
      <c r="B325" s="2773"/>
      <c r="C325" s="2773"/>
      <c r="D325" s="2795"/>
      <c r="E325" s="2798"/>
      <c r="F325" s="745"/>
      <c r="G325" s="2869"/>
    </row>
    <row r="326" spans="1:7">
      <c r="A326" s="2836"/>
      <c r="B326" s="2773"/>
      <c r="C326" s="2773"/>
      <c r="D326" s="2795"/>
      <c r="E326" s="2798"/>
      <c r="F326" s="745"/>
      <c r="G326" s="2869"/>
    </row>
    <row r="327" spans="1:7">
      <c r="A327" s="2836"/>
      <c r="B327" s="2773"/>
      <c r="C327" s="2773"/>
      <c r="D327" s="2795"/>
      <c r="E327" s="2798"/>
      <c r="F327" s="745"/>
      <c r="G327" s="2869"/>
    </row>
    <row r="328" spans="1:7">
      <c r="A328" s="2836"/>
      <c r="B328" s="2773"/>
      <c r="C328" s="2773"/>
      <c r="D328" s="2795"/>
      <c r="E328" s="2798"/>
      <c r="F328" s="745"/>
      <c r="G328" s="2869"/>
    </row>
    <row r="329" spans="1:7">
      <c r="A329" s="2836"/>
      <c r="B329" s="2773"/>
      <c r="C329" s="2773"/>
      <c r="D329" s="2795"/>
      <c r="E329" s="2798"/>
      <c r="F329" s="745"/>
      <c r="G329" s="2869"/>
    </row>
    <row r="330" spans="1:7">
      <c r="A330" s="2836"/>
      <c r="B330" s="2773"/>
      <c r="C330" s="2773"/>
      <c r="D330" s="2795"/>
      <c r="E330" s="2798"/>
      <c r="F330" s="745"/>
      <c r="G330" s="2869"/>
    </row>
    <row r="331" spans="1:7">
      <c r="A331" s="2836"/>
      <c r="B331" s="2773"/>
      <c r="C331" s="2773"/>
      <c r="D331" s="2795"/>
      <c r="E331" s="2798"/>
      <c r="F331" s="745"/>
      <c r="G331" s="2869"/>
    </row>
    <row r="332" spans="1:7">
      <c r="A332" s="2836"/>
      <c r="B332" s="2773"/>
      <c r="C332" s="2773"/>
      <c r="D332" s="2795"/>
      <c r="E332" s="2798"/>
      <c r="F332" s="745"/>
      <c r="G332" s="2869"/>
    </row>
    <row r="333" spans="1:7">
      <c r="A333" s="2836"/>
      <c r="B333" s="2773"/>
      <c r="C333" s="2773"/>
      <c r="D333" s="2795"/>
      <c r="E333" s="2798"/>
      <c r="F333" s="745"/>
      <c r="G333" s="2869"/>
    </row>
    <row r="334" spans="1:7">
      <c r="A334" s="2836"/>
      <c r="B334" s="2773"/>
      <c r="C334" s="2773"/>
      <c r="D334" s="2795"/>
      <c r="E334" s="2798"/>
      <c r="F334" s="745"/>
      <c r="G334" s="2869"/>
    </row>
    <row r="335" spans="1:7">
      <c r="A335" s="2836"/>
      <c r="B335" s="2773"/>
      <c r="C335" s="2773"/>
      <c r="D335" s="2795"/>
      <c r="E335" s="2798"/>
      <c r="F335" s="745"/>
      <c r="G335" s="2869"/>
    </row>
    <row r="336" spans="1:7">
      <c r="A336" s="2836"/>
      <c r="B336" s="2773"/>
      <c r="C336" s="2773"/>
      <c r="D336" s="2795"/>
      <c r="E336" s="2798"/>
      <c r="F336" s="745"/>
      <c r="G336" s="2869"/>
    </row>
    <row r="337" spans="1:7">
      <c r="A337" s="2836"/>
      <c r="B337" s="2773"/>
      <c r="C337" s="2773"/>
      <c r="D337" s="2795"/>
      <c r="E337" s="2798"/>
      <c r="F337" s="745"/>
      <c r="G337" s="2869"/>
    </row>
    <row r="338" spans="1:7">
      <c r="A338" s="2836"/>
      <c r="B338" s="2773"/>
      <c r="C338" s="2773"/>
      <c r="D338" s="2795"/>
      <c r="E338" s="2798"/>
      <c r="F338" s="745"/>
      <c r="G338" s="2869"/>
    </row>
    <row r="339" spans="1:7">
      <c r="A339" s="2836"/>
      <c r="B339" s="2773"/>
      <c r="C339" s="2773"/>
      <c r="D339" s="2795"/>
      <c r="E339" s="2798"/>
      <c r="F339" s="745"/>
      <c r="G339" s="2869"/>
    </row>
    <row r="340" spans="1:7">
      <c r="A340" s="2836"/>
      <c r="B340" s="2773"/>
      <c r="C340" s="2773"/>
      <c r="D340" s="2795"/>
      <c r="E340" s="2798"/>
      <c r="F340" s="745"/>
      <c r="G340" s="2869"/>
    </row>
    <row r="341" spans="1:7">
      <c r="A341" s="2836"/>
      <c r="B341" s="2773"/>
      <c r="C341" s="2773"/>
      <c r="D341" s="2795"/>
      <c r="E341" s="2798"/>
      <c r="F341" s="745"/>
      <c r="G341" s="2869"/>
    </row>
    <row r="342" spans="1:7">
      <c r="A342" s="2836"/>
      <c r="B342" s="2773"/>
      <c r="C342" s="2773"/>
      <c r="D342" s="2795"/>
      <c r="E342" s="2798"/>
      <c r="F342" s="745"/>
      <c r="G342" s="2869"/>
    </row>
    <row r="343" spans="1:7">
      <c r="A343" s="2836"/>
      <c r="B343" s="2773"/>
      <c r="C343" s="2773"/>
      <c r="D343" s="2795"/>
      <c r="E343" s="2798"/>
      <c r="F343" s="745"/>
      <c r="G343" s="2869"/>
    </row>
    <row r="345" spans="1:7">
      <c r="A345" s="2836"/>
      <c r="B345" s="2779"/>
      <c r="C345" s="2779"/>
      <c r="D345" s="2795"/>
      <c r="E345" s="2798"/>
      <c r="F345" s="745"/>
      <c r="G345" s="2869"/>
    </row>
    <row r="346" spans="1:7" s="700" customFormat="1">
      <c r="A346" s="2845"/>
      <c r="B346" s="2774"/>
      <c r="C346" s="2774"/>
      <c r="D346" s="2771"/>
      <c r="E346" s="2772"/>
      <c r="F346" s="956"/>
      <c r="G346" s="2870"/>
    </row>
    <row r="347" spans="1:7" s="700" customFormat="1">
      <c r="A347" s="2845"/>
      <c r="B347" s="2774"/>
      <c r="C347" s="2774"/>
      <c r="D347" s="2771"/>
      <c r="E347" s="2772"/>
      <c r="F347" s="956"/>
      <c r="G347" s="2870"/>
    </row>
    <row r="348" spans="1:7" s="700" customFormat="1">
      <c r="A348" s="2845"/>
      <c r="B348" s="2774"/>
      <c r="C348" s="2774"/>
      <c r="D348" s="2771"/>
      <c r="E348" s="2772"/>
      <c r="F348" s="956"/>
      <c r="G348" s="2870"/>
    </row>
    <row r="349" spans="1:7" s="322" customFormat="1">
      <c r="A349" s="2836"/>
      <c r="B349" s="2826"/>
      <c r="C349" s="2826"/>
      <c r="D349" s="2795"/>
      <c r="E349" s="2798"/>
      <c r="F349" s="745"/>
      <c r="G349" s="2869"/>
    </row>
    <row r="350" spans="1:7" s="322" customFormat="1">
      <c r="A350" s="2836"/>
      <c r="B350" s="2826"/>
      <c r="C350" s="2826"/>
      <c r="D350" s="2795"/>
      <c r="E350" s="2798"/>
      <c r="F350" s="745"/>
      <c r="G350" s="2869"/>
    </row>
    <row r="351" spans="1:7" s="322" customFormat="1">
      <c r="A351" s="2836"/>
      <c r="B351" s="2826"/>
      <c r="C351" s="2826"/>
      <c r="D351" s="2795"/>
      <c r="E351" s="2798"/>
      <c r="F351" s="745"/>
      <c r="G351" s="2869"/>
    </row>
    <row r="352" spans="1:7" s="322" customFormat="1">
      <c r="A352" s="2836"/>
      <c r="B352" s="2826"/>
      <c r="C352" s="2826"/>
      <c r="D352" s="2795"/>
      <c r="E352" s="2798"/>
      <c r="F352" s="745"/>
      <c r="G352" s="2869"/>
    </row>
    <row r="353" spans="1:7" s="322" customFormat="1">
      <c r="A353" s="2836"/>
      <c r="B353" s="2826"/>
      <c r="C353" s="2826"/>
      <c r="D353" s="2795"/>
      <c r="E353" s="2798"/>
      <c r="F353" s="745"/>
      <c r="G353" s="2869"/>
    </row>
    <row r="354" spans="1:7" s="322" customFormat="1">
      <c r="A354" s="2836"/>
      <c r="B354" s="2826"/>
      <c r="C354" s="2826"/>
      <c r="D354" s="2795"/>
      <c r="E354" s="2798"/>
      <c r="F354" s="745"/>
      <c r="G354" s="2869"/>
    </row>
    <row r="355" spans="1:7" s="322" customFormat="1">
      <c r="A355" s="2836"/>
      <c r="B355" s="2826"/>
      <c r="C355" s="2826"/>
      <c r="D355" s="2795"/>
      <c r="E355" s="2798"/>
      <c r="F355" s="745"/>
      <c r="G355" s="2869"/>
    </row>
    <row r="356" spans="1:7" s="322" customFormat="1">
      <c r="A356" s="2836"/>
      <c r="B356" s="2826"/>
      <c r="C356" s="2826"/>
      <c r="D356" s="2795"/>
      <c r="E356" s="2798"/>
      <c r="F356" s="745"/>
      <c r="G356" s="2869"/>
    </row>
    <row r="357" spans="1:7" s="322" customFormat="1">
      <c r="A357" s="2836"/>
      <c r="B357" s="2826"/>
      <c r="C357" s="2826"/>
      <c r="D357" s="2795"/>
      <c r="E357" s="2798"/>
      <c r="F357" s="745"/>
      <c r="G357" s="2869"/>
    </row>
    <row r="358" spans="1:7" s="322" customFormat="1">
      <c r="A358" s="2836"/>
      <c r="B358" s="2826"/>
      <c r="C358" s="2826"/>
      <c r="D358" s="2795"/>
      <c r="E358" s="2798"/>
      <c r="F358" s="745"/>
      <c r="G358" s="2869"/>
    </row>
    <row r="359" spans="1:7" s="322" customFormat="1">
      <c r="A359" s="2836"/>
      <c r="B359" s="2826"/>
      <c r="C359" s="2826"/>
      <c r="D359" s="2795"/>
      <c r="E359" s="2798"/>
      <c r="F359" s="745"/>
      <c r="G359" s="2869"/>
    </row>
    <row r="360" spans="1:7" s="322" customFormat="1">
      <c r="A360" s="2836"/>
      <c r="B360" s="2790"/>
      <c r="C360" s="2790"/>
      <c r="D360" s="2795"/>
      <c r="E360" s="2798"/>
      <c r="F360" s="745"/>
      <c r="G360" s="2869"/>
    </row>
    <row r="361" spans="1:7" s="322" customFormat="1">
      <c r="A361" s="2836"/>
      <c r="B361" s="2790"/>
      <c r="C361" s="2790"/>
      <c r="D361" s="2795"/>
      <c r="E361" s="2798"/>
      <c r="F361" s="745"/>
      <c r="G361" s="2869"/>
    </row>
    <row r="363" spans="1:7">
      <c r="A363" s="2836"/>
      <c r="B363" s="2779"/>
      <c r="C363" s="2779"/>
      <c r="D363" s="2795"/>
      <c r="E363" s="2798"/>
      <c r="F363" s="745"/>
      <c r="G363" s="2869"/>
    </row>
  </sheetData>
  <sheetProtection formatRows="0"/>
  <mergeCells count="2">
    <mergeCell ref="B15:C15"/>
    <mergeCell ref="B18:C18"/>
  </mergeCells>
  <pageMargins left="0.7" right="0.7" top="0.75" bottom="0.75" header="0.3" footer="0.3"/>
  <pageSetup paperSize="9" scale="62" orientation="portrait"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316"/>
  <sheetViews>
    <sheetView view="pageBreakPreview" zoomScale="90" zoomScaleNormal="100" zoomScaleSheetLayoutView="90" workbookViewId="0">
      <selection activeCell="D46" sqref="D46"/>
    </sheetView>
  </sheetViews>
  <sheetFormatPr defaultColWidth="9.140625" defaultRowHeight="12.75"/>
  <cols>
    <col min="1" max="1" width="12.7109375" style="712" customWidth="1"/>
    <col min="2" max="2" width="70.7109375" style="713" customWidth="1"/>
    <col min="3" max="3" width="12.7109375" style="713" customWidth="1"/>
    <col min="4" max="4" width="7" style="780" customWidth="1"/>
    <col min="5" max="5" width="10.140625" style="714" customWidth="1"/>
    <col min="6" max="6" width="13.140625" style="621" customWidth="1"/>
    <col min="7" max="7" width="16.140625" style="621" customWidth="1"/>
    <col min="8" max="8" width="12.28515625" style="62" customWidth="1"/>
    <col min="9" max="16384" width="9.140625" style="62"/>
  </cols>
  <sheetData>
    <row r="1" spans="1:7">
      <c r="A1" s="666" t="s">
        <v>8</v>
      </c>
      <c r="B1" s="667" t="s">
        <v>9</v>
      </c>
      <c r="C1" s="667"/>
      <c r="D1" s="715"/>
      <c r="E1" s="669"/>
      <c r="F1" s="686"/>
      <c r="G1" s="686"/>
    </row>
    <row r="2" spans="1:7">
      <c r="A2" s="671" t="s">
        <v>130</v>
      </c>
      <c r="B2" s="359" t="str">
        <f>'NASLOVNA STRAN'!$C$30</f>
        <v>Gradnja stanovanjske soseske Dečkovo naselje - DN 10</v>
      </c>
      <c r="C2" s="667"/>
      <c r="D2" s="715"/>
      <c r="E2" s="669"/>
      <c r="F2" s="686"/>
      <c r="G2" s="686"/>
    </row>
    <row r="3" spans="1:7">
      <c r="A3" s="666" t="s">
        <v>131</v>
      </c>
      <c r="B3" s="442">
        <f>'NASLOVNA STRAN'!$C$13</f>
        <v>0</v>
      </c>
      <c r="C3" s="667"/>
      <c r="D3" s="715"/>
      <c r="E3" s="669"/>
      <c r="F3" s="686"/>
      <c r="G3" s="686"/>
    </row>
    <row r="4" spans="1:7">
      <c r="A4" s="666"/>
      <c r="B4" s="667"/>
      <c r="C4" s="667"/>
      <c r="D4" s="715"/>
      <c r="E4" s="669"/>
      <c r="F4" s="686"/>
      <c r="G4" s="686"/>
    </row>
    <row r="5" spans="1:7">
      <c r="A5" s="213" t="s">
        <v>122</v>
      </c>
      <c r="B5" s="214" t="s">
        <v>3446</v>
      </c>
      <c r="C5" s="214"/>
      <c r="D5" s="215"/>
      <c r="E5" s="216"/>
      <c r="F5" s="463"/>
      <c r="G5" s="463"/>
    </row>
    <row r="6" spans="1:7">
      <c r="A6" s="666"/>
      <c r="B6" s="667"/>
      <c r="C6" s="667"/>
      <c r="D6" s="715"/>
      <c r="E6" s="666"/>
      <c r="F6" s="675"/>
      <c r="G6" s="675"/>
    </row>
    <row r="7" spans="1:7">
      <c r="A7" s="213" t="s">
        <v>126</v>
      </c>
      <c r="B7" s="214" t="s">
        <v>3701</v>
      </c>
      <c r="C7" s="214"/>
      <c r="D7" s="215"/>
      <c r="E7" s="216"/>
      <c r="F7" s="463"/>
      <c r="G7" s="463"/>
    </row>
    <row r="8" spans="1:7">
      <c r="A8" s="666"/>
      <c r="B8" s="667"/>
      <c r="C8" s="667"/>
      <c r="D8" s="715"/>
      <c r="E8" s="669"/>
      <c r="F8" s="686"/>
      <c r="G8" s="686"/>
    </row>
    <row r="9" spans="1:7">
      <c r="A9" s="666"/>
      <c r="B9" s="667"/>
      <c r="C9" s="667"/>
      <c r="D9" s="715"/>
      <c r="E9" s="669"/>
      <c r="F9" s="686"/>
      <c r="G9" s="686"/>
    </row>
    <row r="10" spans="1:7" ht="29.65" customHeight="1">
      <c r="A10" s="718" t="s">
        <v>132</v>
      </c>
      <c r="B10" s="719" t="s">
        <v>133</v>
      </c>
      <c r="C10" s="720" t="s">
        <v>134</v>
      </c>
      <c r="D10" s="203" t="s">
        <v>140</v>
      </c>
      <c r="E10" s="204" t="s">
        <v>136</v>
      </c>
      <c r="F10" s="453" t="s">
        <v>237</v>
      </c>
      <c r="G10" s="453" t="s">
        <v>238</v>
      </c>
    </row>
    <row r="11" spans="1:7">
      <c r="A11" s="667"/>
      <c r="B11" s="667"/>
      <c r="C11" s="667"/>
      <c r="D11" s="715"/>
      <c r="E11" s="721"/>
      <c r="F11" s="722"/>
      <c r="G11" s="722"/>
    </row>
    <row r="12" spans="1:7">
      <c r="A12" s="723" t="s">
        <v>4467</v>
      </c>
      <c r="B12" s="724" t="s">
        <v>4463</v>
      </c>
      <c r="C12" s="724"/>
      <c r="D12" s="725"/>
      <c r="E12" s="726"/>
      <c r="F12" s="727"/>
      <c r="G12" s="727"/>
    </row>
    <row r="13" spans="1:7" s="590" customFormat="1">
      <c r="A13" s="728"/>
      <c r="B13" s="729"/>
      <c r="C13" s="729"/>
      <c r="D13" s="730"/>
      <c r="E13" s="731"/>
      <c r="F13" s="732"/>
      <c r="G13" s="732"/>
    </row>
    <row r="14" spans="1:7" ht="13.5" thickBot="1">
      <c r="A14" s="882"/>
      <c r="B14" s="883" t="s">
        <v>3702</v>
      </c>
      <c r="C14" s="734"/>
      <c r="D14" s="735"/>
      <c r="E14" s="736"/>
      <c r="F14" s="737"/>
      <c r="G14" s="738"/>
    </row>
    <row r="15" spans="1:7" s="700" customFormat="1" ht="29.65" customHeight="1">
      <c r="A15" s="698"/>
      <c r="B15" s="3125" t="s">
        <v>3461</v>
      </c>
      <c r="C15" s="3129"/>
      <c r="E15" s="699"/>
      <c r="F15" s="160"/>
      <c r="G15" s="160"/>
    </row>
    <row r="16" spans="1:7" s="700" customFormat="1">
      <c r="A16" s="698"/>
      <c r="B16" s="302"/>
      <c r="C16" s="697"/>
      <c r="E16" s="699"/>
      <c r="F16" s="160"/>
      <c r="G16" s="160"/>
    </row>
    <row r="17" spans="1:7" s="700" customFormat="1">
      <c r="A17" s="698"/>
      <c r="B17" s="739" t="s">
        <v>2299</v>
      </c>
      <c r="C17" s="740"/>
      <c r="E17" s="699"/>
      <c r="F17" s="1086"/>
      <c r="G17" s="160"/>
    </row>
    <row r="18" spans="1:7" s="700" customFormat="1" ht="27" customHeight="1">
      <c r="A18" s="698"/>
      <c r="B18" s="2966" t="s">
        <v>3565</v>
      </c>
      <c r="C18" s="2967"/>
      <c r="E18" s="699"/>
      <c r="F18" s="1086"/>
      <c r="G18" s="160"/>
    </row>
    <row r="19" spans="1:7" s="700" customFormat="1">
      <c r="A19" s="698"/>
      <c r="B19" s="697"/>
      <c r="C19" s="697"/>
      <c r="E19" s="699"/>
      <c r="F19" s="1086"/>
      <c r="G19" s="160"/>
    </row>
    <row r="20" spans="1:7" s="322" customFormat="1" ht="43.15" customHeight="1">
      <c r="A20" s="761" t="s">
        <v>4587</v>
      </c>
      <c r="B20" s="760" t="s">
        <v>3704</v>
      </c>
      <c r="C20" s="767"/>
      <c r="D20" s="688" t="s">
        <v>210</v>
      </c>
      <c r="E20" s="703">
        <v>1</v>
      </c>
      <c r="F20" s="2414"/>
      <c r="G20" s="757">
        <f>E20*F20</f>
        <v>0</v>
      </c>
    </row>
    <row r="21" spans="1:7" s="322" customFormat="1" ht="15" customHeight="1">
      <c r="A21" s="765"/>
      <c r="B21" s="335"/>
      <c r="C21" s="710"/>
      <c r="D21" s="376"/>
      <c r="E21" s="326"/>
      <c r="F21" s="2403"/>
      <c r="G21" s="746"/>
    </row>
    <row r="22" spans="1:7" s="322" customFormat="1" ht="19.149999999999999" customHeight="1">
      <c r="A22" s="761" t="s">
        <v>4588</v>
      </c>
      <c r="B22" s="760" t="s">
        <v>3706</v>
      </c>
      <c r="C22" s="767"/>
      <c r="D22" s="688" t="s">
        <v>210</v>
      </c>
      <c r="E22" s="703">
        <v>2</v>
      </c>
      <c r="F22" s="2414"/>
      <c r="G22" s="757">
        <f t="shared" ref="G22" si="0">E22*F22</f>
        <v>0</v>
      </c>
    </row>
    <row r="23" spans="1:7" s="322" customFormat="1" ht="15" customHeight="1">
      <c r="A23" s="765"/>
      <c r="B23" s="335"/>
      <c r="C23" s="710"/>
      <c r="D23" s="376"/>
      <c r="E23" s="326"/>
      <c r="F23" s="2403"/>
      <c r="G23" s="746"/>
    </row>
    <row r="24" spans="1:7" s="322" customFormat="1" ht="31.15" customHeight="1">
      <c r="A24" s="761" t="s">
        <v>4589</v>
      </c>
      <c r="B24" s="760" t="s">
        <v>3708</v>
      </c>
      <c r="C24" s="767"/>
      <c r="D24" s="688" t="s">
        <v>210</v>
      </c>
      <c r="E24" s="703">
        <v>1</v>
      </c>
      <c r="F24" s="2414"/>
      <c r="G24" s="757">
        <f t="shared" ref="G24" si="1">E24*F24</f>
        <v>0</v>
      </c>
    </row>
    <row r="25" spans="1:7" s="322" customFormat="1" ht="15" customHeight="1">
      <c r="A25" s="765"/>
      <c r="B25" s="335"/>
      <c r="C25" s="710"/>
      <c r="D25" s="376"/>
      <c r="E25" s="326"/>
      <c r="F25" s="2403"/>
      <c r="G25" s="746"/>
    </row>
    <row r="26" spans="1:7" s="322" customFormat="1" ht="18.399999999999999" customHeight="1">
      <c r="A26" s="761" t="s">
        <v>4590</v>
      </c>
      <c r="B26" s="760" t="s">
        <v>3710</v>
      </c>
      <c r="C26" s="767"/>
      <c r="D26" s="688" t="s">
        <v>210</v>
      </c>
      <c r="E26" s="703">
        <v>1</v>
      </c>
      <c r="F26" s="2414"/>
      <c r="G26" s="757">
        <f t="shared" ref="G26" si="2">E26*F26</f>
        <v>0</v>
      </c>
    </row>
    <row r="27" spans="1:7" s="322" customFormat="1" ht="16.149999999999999" customHeight="1">
      <c r="A27" s="747"/>
      <c r="B27" s="752"/>
      <c r="C27" s="752"/>
      <c r="E27" s="690"/>
      <c r="F27" s="2413"/>
      <c r="G27" s="750"/>
    </row>
    <row r="28" spans="1:7" s="322" customFormat="1" ht="31.9" customHeight="1">
      <c r="A28" s="245" t="s">
        <v>4591</v>
      </c>
      <c r="B28" s="760" t="s">
        <v>3712</v>
      </c>
      <c r="C28" s="767"/>
      <c r="D28" s="688" t="s">
        <v>210</v>
      </c>
      <c r="E28" s="703">
        <v>1</v>
      </c>
      <c r="F28" s="2414"/>
      <c r="G28" s="757">
        <f t="shared" ref="G28" si="3">E28*F28</f>
        <v>0</v>
      </c>
    </row>
    <row r="29" spans="1:7" s="322" customFormat="1">
      <c r="A29" s="747"/>
      <c r="B29" s="754"/>
      <c r="C29" s="754"/>
      <c r="D29" s="376"/>
      <c r="E29" s="704"/>
      <c r="F29" s="2413"/>
      <c r="G29" s="750"/>
    </row>
    <row r="30" spans="1:7" s="322" customFormat="1" ht="15" customHeight="1">
      <c r="A30" s="245" t="s">
        <v>4592</v>
      </c>
      <c r="B30" s="760" t="s">
        <v>3714</v>
      </c>
      <c r="C30" s="767"/>
      <c r="D30" s="688" t="s">
        <v>210</v>
      </c>
      <c r="E30" s="703">
        <v>1</v>
      </c>
      <c r="F30" s="2414"/>
      <c r="G30" s="757">
        <f t="shared" ref="G30" si="4">E30*F30</f>
        <v>0</v>
      </c>
    </row>
    <row r="31" spans="1:7" s="322" customFormat="1">
      <c r="A31" s="747"/>
      <c r="B31" s="760"/>
      <c r="C31" s="760"/>
      <c r="D31" s="376"/>
      <c r="E31" s="704"/>
      <c r="F31" s="2413"/>
      <c r="G31" s="750"/>
    </row>
    <row r="32" spans="1:7" s="322" customFormat="1" ht="31.15" customHeight="1">
      <c r="A32" s="245" t="s">
        <v>4593</v>
      </c>
      <c r="B32" s="760" t="s">
        <v>3720</v>
      </c>
      <c r="C32" s="767"/>
      <c r="D32" s="972" t="s">
        <v>210</v>
      </c>
      <c r="E32" s="703">
        <v>1</v>
      </c>
      <c r="F32" s="2414"/>
      <c r="G32" s="757">
        <f t="shared" ref="G32" si="5">E32*F32</f>
        <v>0</v>
      </c>
    </row>
    <row r="33" spans="1:7" s="322" customFormat="1">
      <c r="A33" s="747"/>
      <c r="B33" s="752"/>
      <c r="C33" s="752"/>
      <c r="E33" s="690"/>
      <c r="F33" s="2413"/>
      <c r="G33" s="750"/>
    </row>
    <row r="34" spans="1:7" s="322" customFormat="1" ht="30" customHeight="1">
      <c r="A34" s="245" t="s">
        <v>4594</v>
      </c>
      <c r="B34" s="760" t="s">
        <v>3722</v>
      </c>
      <c r="C34" s="767"/>
      <c r="D34" s="972" t="s">
        <v>369</v>
      </c>
      <c r="E34" s="703">
        <v>1</v>
      </c>
      <c r="F34" s="2414"/>
      <c r="G34" s="757">
        <f t="shared" ref="G34" si="6">E34*F34</f>
        <v>0</v>
      </c>
    </row>
    <row r="35" spans="1:7" s="322" customFormat="1">
      <c r="A35" s="747"/>
      <c r="B35" s="752"/>
      <c r="C35" s="752"/>
      <c r="E35" s="690"/>
      <c r="F35" s="2413"/>
      <c r="G35" s="750"/>
    </row>
    <row r="36" spans="1:7" s="322" customFormat="1" ht="16.899999999999999" customHeight="1">
      <c r="A36" s="245" t="s">
        <v>4595</v>
      </c>
      <c r="B36" s="760" t="s">
        <v>3724</v>
      </c>
      <c r="C36" s="767"/>
      <c r="D36" s="972" t="s">
        <v>210</v>
      </c>
      <c r="E36" s="703">
        <v>1</v>
      </c>
      <c r="F36" s="2414"/>
      <c r="G36" s="757">
        <f t="shared" ref="G36" si="7">E36*F36</f>
        <v>0</v>
      </c>
    </row>
    <row r="37" spans="1:7" s="322" customFormat="1">
      <c r="A37" s="912"/>
      <c r="B37" s="743"/>
      <c r="C37" s="743"/>
      <c r="D37" s="753"/>
      <c r="E37" s="705"/>
      <c r="F37" s="2551"/>
      <c r="G37" s="746"/>
    </row>
    <row r="38" spans="1:7" s="322" customFormat="1" ht="21" customHeight="1">
      <c r="A38" s="245" t="s">
        <v>4596</v>
      </c>
      <c r="B38" s="760" t="s">
        <v>3726</v>
      </c>
      <c r="C38" s="767"/>
      <c r="D38" s="972" t="s">
        <v>210</v>
      </c>
      <c r="E38" s="703">
        <v>2</v>
      </c>
      <c r="F38" s="2414"/>
      <c r="G38" s="757">
        <f t="shared" ref="G38" si="8">E38*F38</f>
        <v>0</v>
      </c>
    </row>
    <row r="39" spans="1:7" s="322" customFormat="1" ht="15.4" customHeight="1">
      <c r="A39" s="747"/>
      <c r="B39" s="701"/>
      <c r="C39" s="701"/>
      <c r="D39" s="689"/>
      <c r="E39" s="703"/>
      <c r="F39" s="2552"/>
      <c r="G39" s="757"/>
    </row>
    <row r="40" spans="1:7" s="322" customFormat="1" ht="19.899999999999999" customHeight="1">
      <c r="A40" s="245" t="s">
        <v>4597</v>
      </c>
      <c r="B40" s="760" t="s">
        <v>3728</v>
      </c>
      <c r="C40" s="767"/>
      <c r="D40" s="972" t="s">
        <v>210</v>
      </c>
      <c r="E40" s="703">
        <v>1</v>
      </c>
      <c r="F40" s="2414"/>
      <c r="G40" s="757">
        <f t="shared" ref="G40" si="9">E40*F40</f>
        <v>0</v>
      </c>
    </row>
    <row r="41" spans="1:7" s="322" customFormat="1" ht="15.4" customHeight="1">
      <c r="A41" s="79"/>
      <c r="B41" s="701"/>
      <c r="C41" s="701"/>
      <c r="D41" s="689"/>
      <c r="E41" s="703"/>
      <c r="F41" s="2552"/>
      <c r="G41" s="757"/>
    </row>
    <row r="42" spans="1:7" s="322" customFormat="1" ht="22.9" customHeight="1">
      <c r="A42" s="245" t="s">
        <v>4598</v>
      </c>
      <c r="B42" s="760" t="s">
        <v>3730</v>
      </c>
      <c r="C42" s="767"/>
      <c r="D42" s="972" t="s">
        <v>210</v>
      </c>
      <c r="E42" s="703">
        <v>1</v>
      </c>
      <c r="F42" s="2414"/>
      <c r="G42" s="757">
        <f t="shared" ref="G42" si="10">E42*F42</f>
        <v>0</v>
      </c>
    </row>
    <row r="43" spans="1:7" s="322" customFormat="1">
      <c r="A43" s="79"/>
      <c r="B43" s="302"/>
      <c r="C43" s="302"/>
      <c r="E43" s="690"/>
      <c r="F43" s="2413"/>
      <c r="G43" s="746"/>
    </row>
    <row r="44" spans="1:7" s="322" customFormat="1" ht="31.15" customHeight="1">
      <c r="A44" s="245" t="s">
        <v>4599</v>
      </c>
      <c r="B44" s="760" t="s">
        <v>3732</v>
      </c>
      <c r="C44" s="767"/>
      <c r="D44" s="972" t="s">
        <v>369</v>
      </c>
      <c r="E44" s="703">
        <v>1</v>
      </c>
      <c r="F44" s="2414"/>
      <c r="G44" s="757">
        <f t="shared" ref="G44" si="11">E44*F44</f>
        <v>0</v>
      </c>
    </row>
    <row r="45" spans="1:7" s="322" customFormat="1">
      <c r="A45" s="747"/>
      <c r="B45" s="302"/>
      <c r="C45" s="302"/>
      <c r="E45" s="690"/>
      <c r="F45" s="2413"/>
      <c r="G45" s="746"/>
    </row>
    <row r="46" spans="1:7" s="322" customFormat="1" ht="48" customHeight="1">
      <c r="A46" s="245" t="s">
        <v>4600</v>
      </c>
      <c r="B46" s="760" t="s">
        <v>3734</v>
      </c>
      <c r="C46" s="767"/>
      <c r="D46" s="973" t="s">
        <v>3514</v>
      </c>
      <c r="E46" s="974">
        <v>2</v>
      </c>
      <c r="F46" s="2414"/>
      <c r="G46" s="757">
        <f t="shared" ref="G46" si="12">E46*F46</f>
        <v>0</v>
      </c>
    </row>
    <row r="47" spans="1:7" s="322" customFormat="1" ht="13.15" customHeight="1">
      <c r="A47" s="79"/>
      <c r="B47" s="336"/>
      <c r="C47" s="336"/>
      <c r="E47" s="274"/>
      <c r="F47" s="2403"/>
      <c r="G47" s="746"/>
    </row>
    <row r="48" spans="1:7" s="322" customFormat="1" ht="33" customHeight="1">
      <c r="A48" s="245" t="s">
        <v>4601</v>
      </c>
      <c r="B48" s="767" t="s">
        <v>3736</v>
      </c>
      <c r="C48" s="767"/>
      <c r="D48" s="972" t="s">
        <v>369</v>
      </c>
      <c r="E48" s="703">
        <v>1</v>
      </c>
      <c r="F48" s="2414"/>
      <c r="G48" s="757">
        <f t="shared" ref="G48" si="13">E48*F48</f>
        <v>0</v>
      </c>
    </row>
    <row r="49" spans="1:7" s="322" customFormat="1" ht="15" customHeight="1">
      <c r="A49" s="79"/>
      <c r="B49" s="336"/>
      <c r="C49" s="336"/>
      <c r="E49" s="274"/>
      <c r="F49" s="2403"/>
      <c r="G49" s="746"/>
    </row>
    <row r="50" spans="1:7" s="322" customFormat="1" ht="34.9" customHeight="1">
      <c r="A50" s="245" t="s">
        <v>4602</v>
      </c>
      <c r="B50" s="767" t="s">
        <v>4132</v>
      </c>
      <c r="C50" s="767"/>
      <c r="D50" s="972" t="s">
        <v>369</v>
      </c>
      <c r="E50" s="703">
        <v>1</v>
      </c>
      <c r="F50" s="2414"/>
      <c r="G50" s="757">
        <f t="shared" ref="G50" si="14">E50*F50</f>
        <v>0</v>
      </c>
    </row>
    <row r="51" spans="1:7" s="322" customFormat="1" ht="13.15" customHeight="1">
      <c r="A51" s="79"/>
      <c r="B51" s="336"/>
      <c r="C51" s="336"/>
      <c r="E51" s="274"/>
      <c r="F51" s="2403"/>
      <c r="G51" s="746"/>
    </row>
    <row r="52" spans="1:7" s="322" customFormat="1" ht="33" customHeight="1">
      <c r="A52" s="245" t="s">
        <v>4603</v>
      </c>
      <c r="B52" s="760" t="s">
        <v>3742</v>
      </c>
      <c r="C52" s="767"/>
      <c r="D52" s="972" t="s">
        <v>1580</v>
      </c>
      <c r="E52" s="703">
        <v>16</v>
      </c>
      <c r="F52" s="2414"/>
      <c r="G52" s="757">
        <f t="shared" ref="G52" si="15">E52*F52</f>
        <v>0</v>
      </c>
    </row>
    <row r="53" spans="1:7" s="322" customFormat="1" ht="13.15" customHeight="1">
      <c r="A53" s="79"/>
      <c r="F53" s="2411"/>
      <c r="G53" s="164"/>
    </row>
    <row r="54" spans="1:7" s="322" customFormat="1" ht="49.9" customHeight="1">
      <c r="A54" s="245" t="s">
        <v>4604</v>
      </c>
      <c r="B54" s="760" t="s">
        <v>3744</v>
      </c>
      <c r="C54" s="767"/>
      <c r="D54" s="972" t="s">
        <v>1580</v>
      </c>
      <c r="E54" s="703">
        <v>2</v>
      </c>
      <c r="F54" s="2414"/>
      <c r="G54" s="757">
        <f t="shared" ref="G54" si="16">E54*F54</f>
        <v>0</v>
      </c>
    </row>
    <row r="55" spans="1:7" s="322" customFormat="1" ht="13.15" customHeight="1">
      <c r="A55" s="79"/>
      <c r="B55" s="336"/>
      <c r="C55" s="336"/>
      <c r="E55" s="274"/>
      <c r="F55" s="2403"/>
      <c r="G55" s="746"/>
    </row>
    <row r="56" spans="1:7" s="322" customFormat="1" ht="43.15" customHeight="1">
      <c r="A56" s="245" t="s">
        <v>4605</v>
      </c>
      <c r="B56" s="760" t="s">
        <v>3746</v>
      </c>
      <c r="C56" s="767"/>
      <c r="D56" s="972" t="s">
        <v>3514</v>
      </c>
      <c r="E56" s="703">
        <v>8</v>
      </c>
      <c r="F56" s="2414"/>
      <c r="G56" s="757">
        <f t="shared" ref="G56" si="17">E56*F56</f>
        <v>0</v>
      </c>
    </row>
    <row r="57" spans="1:7" s="322" customFormat="1" ht="13.15" customHeight="1">
      <c r="A57" s="79"/>
      <c r="B57" s="336"/>
      <c r="C57" s="336"/>
      <c r="E57" s="274"/>
      <c r="F57" s="2403"/>
      <c r="G57" s="746"/>
    </row>
    <row r="58" spans="1:7" s="322" customFormat="1" ht="44.65" customHeight="1">
      <c r="A58" s="245" t="s">
        <v>4606</v>
      </c>
      <c r="B58" s="760" t="s">
        <v>3748</v>
      </c>
      <c r="C58" s="767"/>
      <c r="D58" s="972" t="s">
        <v>1580</v>
      </c>
      <c r="E58" s="703">
        <v>16</v>
      </c>
      <c r="F58" s="2414"/>
      <c r="G58" s="757">
        <f t="shared" ref="G58" si="18">E58*F58</f>
        <v>0</v>
      </c>
    </row>
    <row r="59" spans="1:7" s="322" customFormat="1" ht="13.15" customHeight="1">
      <c r="A59" s="79"/>
      <c r="B59" s="336"/>
      <c r="C59" s="336"/>
      <c r="E59" s="274"/>
      <c r="F59" s="2403"/>
      <c r="G59" s="746"/>
    </row>
    <row r="60" spans="1:7" s="769" customFormat="1" ht="60" customHeight="1">
      <c r="A60" s="765" t="s">
        <v>4607</v>
      </c>
      <c r="B60" s="767" t="s">
        <v>3556</v>
      </c>
      <c r="C60" s="767"/>
      <c r="D60" s="766" t="s">
        <v>977</v>
      </c>
      <c r="E60" s="626"/>
      <c r="F60" s="750"/>
      <c r="G60" s="750"/>
    </row>
    <row r="61" spans="1:7" s="769" customFormat="1" ht="153.4" customHeight="1">
      <c r="A61" s="765" t="s">
        <v>4608</v>
      </c>
      <c r="B61" s="767" t="s">
        <v>3558</v>
      </c>
      <c r="C61" s="767"/>
      <c r="D61" s="766" t="s">
        <v>977</v>
      </c>
      <c r="E61" s="626"/>
      <c r="F61" s="750"/>
      <c r="G61" s="750"/>
    </row>
    <row r="62" spans="1:7" s="769" customFormat="1" ht="85.9" customHeight="1">
      <c r="A62" s="765" t="s">
        <v>4609</v>
      </c>
      <c r="B62" s="767" t="s">
        <v>3560</v>
      </c>
      <c r="C62" s="767"/>
      <c r="D62" s="766" t="s">
        <v>977</v>
      </c>
      <c r="E62" s="626"/>
      <c r="F62" s="750"/>
      <c r="G62" s="750"/>
    </row>
    <row r="63" spans="1:7" s="769" customFormat="1" ht="83.65" customHeight="1">
      <c r="A63" s="765" t="s">
        <v>4610</v>
      </c>
      <c r="B63" s="767" t="s">
        <v>3562</v>
      </c>
      <c r="C63" s="767"/>
      <c r="D63" s="766" t="s">
        <v>977</v>
      </c>
      <c r="E63" s="626"/>
      <c r="F63" s="750"/>
      <c r="G63" s="750"/>
    </row>
    <row r="64" spans="1:7" s="322" customFormat="1">
      <c r="A64" s="688"/>
      <c r="B64" s="689"/>
      <c r="C64" s="689"/>
      <c r="E64" s="690"/>
      <c r="F64" s="636"/>
      <c r="G64" s="37"/>
    </row>
    <row r="65" spans="1:7" s="322" customFormat="1" ht="20.65" customHeight="1" thickBot="1">
      <c r="A65" s="691" t="s">
        <v>4466</v>
      </c>
      <c r="B65" s="770" t="str">
        <f>+B7</f>
        <v>Vodovodni priključek (VoPr)</v>
      </c>
      <c r="C65" s="771" t="s">
        <v>2978</v>
      </c>
      <c r="D65" s="771"/>
      <c r="E65" s="772"/>
      <c r="F65" s="1084"/>
      <c r="G65" s="774">
        <f>+SUM(G15:G64)</f>
        <v>0</v>
      </c>
    </row>
    <row r="66" spans="1:7" s="322" customFormat="1" ht="13.5" thickTop="1">
      <c r="A66" s="688"/>
      <c r="B66" s="689"/>
      <c r="C66" s="689"/>
      <c r="E66" s="690"/>
      <c r="F66" s="636"/>
      <c r="G66" s="37"/>
    </row>
    <row r="67" spans="1:7" s="322" customFormat="1" ht="13.5" customHeight="1">
      <c r="A67" s="688"/>
      <c r="B67" s="302"/>
      <c r="C67" s="302"/>
      <c r="E67" s="690"/>
      <c r="F67" s="37"/>
      <c r="G67" s="37"/>
    </row>
    <row r="68" spans="1:7" s="322" customFormat="1" ht="26.25" customHeight="1">
      <c r="A68" s="688"/>
      <c r="B68" s="697"/>
      <c r="C68" s="697"/>
      <c r="E68" s="690"/>
      <c r="F68" s="982"/>
      <c r="G68" s="37"/>
    </row>
    <row r="69" spans="1:7" s="700" customFormat="1" ht="26.25" customHeight="1">
      <c r="A69" s="698"/>
      <c r="B69" s="697"/>
      <c r="C69" s="697"/>
      <c r="E69" s="699"/>
      <c r="F69" s="1081"/>
      <c r="G69" s="160"/>
    </row>
    <row r="70" spans="1:7" s="322" customFormat="1" ht="18" customHeight="1">
      <c r="A70" s="688"/>
      <c r="B70" s="302"/>
      <c r="C70" s="302"/>
      <c r="E70" s="690"/>
      <c r="F70" s="982"/>
      <c r="G70" s="37"/>
    </row>
    <row r="71" spans="1:7" s="322" customFormat="1" ht="105" customHeight="1">
      <c r="A71" s="688"/>
      <c r="B71" s="336"/>
      <c r="C71" s="336"/>
      <c r="E71" s="690"/>
      <c r="F71" s="982"/>
      <c r="G71" s="37"/>
    </row>
    <row r="72" spans="1:7" s="322" customFormat="1" ht="22.5" customHeight="1">
      <c r="A72" s="688"/>
      <c r="B72" s="336"/>
      <c r="C72" s="336"/>
      <c r="E72" s="690"/>
      <c r="F72" s="982"/>
      <c r="G72" s="37"/>
    </row>
    <row r="73" spans="1:7" s="322" customFormat="1" ht="18" customHeight="1">
      <c r="A73" s="688"/>
      <c r="B73" s="302"/>
      <c r="C73" s="302"/>
      <c r="E73" s="690"/>
      <c r="F73" s="37"/>
      <c r="G73" s="37"/>
    </row>
    <row r="74" spans="1:7" s="322" customFormat="1" ht="23.25" customHeight="1">
      <c r="A74" s="688"/>
      <c r="B74" s="302"/>
      <c r="C74" s="302"/>
      <c r="E74" s="690"/>
      <c r="F74" s="37"/>
      <c r="G74" s="37"/>
    </row>
    <row r="75" spans="1:7" s="322" customFormat="1" ht="23.25" customHeight="1">
      <c r="A75" s="688"/>
      <c r="B75" s="302"/>
      <c r="C75" s="302"/>
      <c r="E75" s="690"/>
      <c r="F75" s="982"/>
      <c r="G75" s="37"/>
    </row>
    <row r="76" spans="1:7" s="322" customFormat="1" ht="32.25" customHeight="1">
      <c r="A76" s="688"/>
      <c r="B76" s="302"/>
      <c r="C76" s="302"/>
      <c r="E76" s="690"/>
      <c r="F76" s="982"/>
      <c r="G76" s="37"/>
    </row>
    <row r="77" spans="1:7" s="322" customFormat="1" ht="93.75" customHeight="1">
      <c r="A77" s="688"/>
      <c r="B77" s="701"/>
      <c r="C77" s="701"/>
      <c r="E77" s="690"/>
      <c r="F77" s="982"/>
      <c r="G77" s="37"/>
    </row>
    <row r="78" spans="1:7" s="322" customFormat="1" ht="67.5" customHeight="1">
      <c r="A78" s="688"/>
      <c r="B78" s="701"/>
      <c r="C78" s="701"/>
      <c r="E78" s="690"/>
      <c r="F78" s="982"/>
      <c r="G78" s="37"/>
    </row>
    <row r="79" spans="1:7" s="322" customFormat="1" ht="38.25" customHeight="1">
      <c r="A79" s="688"/>
      <c r="B79" s="701"/>
      <c r="C79" s="701"/>
      <c r="E79" s="690"/>
      <c r="F79" s="982"/>
      <c r="G79" s="37"/>
    </row>
    <row r="80" spans="1:7" s="322" customFormat="1" ht="54" customHeight="1">
      <c r="A80" s="688"/>
      <c r="B80" s="701"/>
      <c r="C80" s="701"/>
      <c r="E80" s="690"/>
      <c r="F80" s="982"/>
      <c r="G80" s="37"/>
    </row>
    <row r="81" spans="1:11" s="322" customFormat="1" ht="21.75" customHeight="1">
      <c r="A81" s="688"/>
      <c r="B81" s="701"/>
      <c r="C81" s="701"/>
      <c r="E81" s="690"/>
      <c r="F81" s="37"/>
      <c r="G81" s="37"/>
      <c r="K81" s="702"/>
    </row>
    <row r="82" spans="1:11" s="322" customFormat="1" ht="20.25" customHeight="1">
      <c r="A82" s="688"/>
      <c r="B82" s="701"/>
      <c r="C82" s="701"/>
      <c r="E82" s="690"/>
      <c r="F82" s="37"/>
      <c r="G82" s="37"/>
      <c r="K82" s="702"/>
    </row>
    <row r="83" spans="1:11" s="322" customFormat="1" ht="58.5" customHeight="1">
      <c r="A83" s="688"/>
      <c r="B83" s="701"/>
      <c r="C83" s="701"/>
      <c r="E83" s="690"/>
      <c r="F83" s="982"/>
      <c r="G83" s="37"/>
    </row>
    <row r="84" spans="1:11" s="322" customFormat="1" ht="58.5" customHeight="1">
      <c r="A84" s="688"/>
      <c r="B84" s="701"/>
      <c r="C84" s="701"/>
      <c r="E84" s="690"/>
      <c r="F84" s="982"/>
      <c r="G84" s="37"/>
    </row>
    <row r="85" spans="1:11" s="322" customFormat="1" ht="23.25" customHeight="1">
      <c r="A85" s="688"/>
      <c r="B85" s="701"/>
      <c r="C85" s="701"/>
      <c r="E85" s="690"/>
      <c r="F85" s="982"/>
      <c r="G85" s="37"/>
      <c r="K85" s="702"/>
    </row>
    <row r="86" spans="1:11" s="322" customFormat="1" ht="16.5" customHeight="1">
      <c r="A86" s="688"/>
      <c r="B86" s="701"/>
      <c r="C86" s="701"/>
      <c r="E86" s="690"/>
      <c r="F86" s="982"/>
      <c r="G86" s="37"/>
      <c r="K86" s="702"/>
    </row>
    <row r="87" spans="1:11" s="322" customFormat="1" ht="14.25" customHeight="1">
      <c r="A87" s="688"/>
      <c r="B87" s="701"/>
      <c r="C87" s="701"/>
      <c r="E87" s="690"/>
      <c r="F87" s="982"/>
      <c r="G87" s="37"/>
    </row>
    <row r="88" spans="1:11" s="322" customFormat="1" ht="15.75" customHeight="1">
      <c r="A88" s="688"/>
      <c r="B88" s="701"/>
      <c r="C88" s="701"/>
      <c r="E88" s="690"/>
      <c r="F88" s="982"/>
      <c r="G88" s="37"/>
    </row>
    <row r="89" spans="1:11" s="322" customFormat="1" ht="55.5" customHeight="1">
      <c r="A89" s="688"/>
      <c r="B89" s="701"/>
      <c r="C89" s="701"/>
      <c r="E89" s="690"/>
      <c r="F89" s="37"/>
      <c r="G89" s="37"/>
    </row>
    <row r="90" spans="1:11" s="322" customFormat="1" ht="35.25" customHeight="1">
      <c r="A90" s="688"/>
      <c r="B90" s="701"/>
      <c r="C90" s="701"/>
      <c r="E90" s="690"/>
      <c r="F90" s="37"/>
      <c r="G90" s="37"/>
    </row>
    <row r="91" spans="1:11" s="322" customFormat="1">
      <c r="A91" s="688"/>
      <c r="B91" s="701"/>
      <c r="C91" s="701"/>
      <c r="E91" s="690"/>
      <c r="F91" s="982"/>
      <c r="G91" s="37"/>
    </row>
    <row r="92" spans="1:11" s="322" customFormat="1">
      <c r="A92" s="688"/>
      <c r="B92" s="689"/>
      <c r="C92" s="689"/>
      <c r="E92" s="690"/>
      <c r="F92" s="982"/>
      <c r="G92" s="37"/>
    </row>
    <row r="93" spans="1:11" s="322" customFormat="1">
      <c r="A93" s="688"/>
      <c r="B93" s="689"/>
      <c r="C93" s="689"/>
      <c r="E93" s="690"/>
      <c r="F93" s="982"/>
      <c r="G93" s="37"/>
    </row>
    <row r="94" spans="1:11" s="322" customFormat="1">
      <c r="A94" s="688"/>
      <c r="B94" s="689"/>
      <c r="C94" s="689"/>
      <c r="E94" s="690"/>
      <c r="F94" s="37"/>
      <c r="G94" s="37"/>
    </row>
    <row r="95" spans="1:11" s="322" customFormat="1">
      <c r="A95" s="688"/>
      <c r="B95" s="697"/>
      <c r="C95" s="697"/>
      <c r="E95" s="690"/>
      <c r="F95" s="37"/>
      <c r="G95" s="37"/>
    </row>
    <row r="96" spans="1:11" s="700" customFormat="1">
      <c r="A96" s="698"/>
      <c r="B96" s="697"/>
      <c r="C96" s="697"/>
      <c r="E96" s="699"/>
      <c r="F96" s="1081"/>
      <c r="G96" s="160"/>
    </row>
    <row r="97" spans="1:7" s="322" customFormat="1">
      <c r="A97" s="688"/>
      <c r="B97" s="697"/>
      <c r="C97" s="697"/>
      <c r="E97" s="690"/>
      <c r="F97" s="982"/>
      <c r="G97" s="37"/>
    </row>
    <row r="98" spans="1:7" s="322" customFormat="1">
      <c r="A98" s="688"/>
      <c r="B98" s="701"/>
      <c r="C98" s="701"/>
      <c r="E98" s="690"/>
      <c r="F98" s="37"/>
      <c r="G98" s="37"/>
    </row>
    <row r="99" spans="1:7" s="322" customFormat="1">
      <c r="A99" s="688"/>
      <c r="B99" s="701"/>
      <c r="C99" s="701"/>
      <c r="E99" s="690"/>
      <c r="F99" s="982"/>
      <c r="G99" s="37"/>
    </row>
    <row r="100" spans="1:7" s="322" customFormat="1">
      <c r="A100" s="688"/>
      <c r="B100" s="701"/>
      <c r="C100" s="701"/>
      <c r="E100" s="690"/>
      <c r="F100" s="37"/>
      <c r="G100" s="37"/>
    </row>
    <row r="101" spans="1:7" s="322" customFormat="1">
      <c r="A101" s="688"/>
      <c r="B101" s="701"/>
      <c r="C101" s="701"/>
      <c r="E101" s="690"/>
      <c r="F101" s="982"/>
      <c r="G101" s="37"/>
    </row>
    <row r="102" spans="1:7" s="322" customFormat="1">
      <c r="A102" s="688"/>
      <c r="B102" s="701"/>
      <c r="C102" s="701"/>
      <c r="E102" s="690"/>
      <c r="F102" s="37"/>
      <c r="G102" s="37"/>
    </row>
    <row r="103" spans="1:7" s="322" customFormat="1">
      <c r="A103" s="688"/>
      <c r="B103" s="701"/>
      <c r="C103" s="701"/>
      <c r="E103" s="690"/>
      <c r="F103" s="982"/>
      <c r="G103" s="37"/>
    </row>
    <row r="104" spans="1:7" s="322" customFormat="1">
      <c r="A104" s="688"/>
      <c r="B104" s="697"/>
      <c r="C104" s="697"/>
      <c r="E104" s="690"/>
      <c r="F104" s="37"/>
      <c r="G104" s="37"/>
    </row>
    <row r="105" spans="1:7" s="322" customFormat="1" ht="155.25" customHeight="1">
      <c r="A105" s="688"/>
      <c r="B105" s="701"/>
      <c r="C105" s="701"/>
      <c r="D105" s="776"/>
      <c r="E105" s="690"/>
      <c r="F105" s="982"/>
      <c r="G105" s="37"/>
    </row>
    <row r="106" spans="1:7" s="322" customFormat="1">
      <c r="A106" s="688"/>
      <c r="B106" s="641"/>
      <c r="C106" s="641"/>
      <c r="E106" s="690"/>
      <c r="F106" s="37"/>
      <c r="G106" s="37"/>
    </row>
    <row r="107" spans="1:7" s="322" customFormat="1">
      <c r="A107" s="688"/>
      <c r="B107" s="641"/>
      <c r="C107" s="641"/>
      <c r="E107" s="690"/>
      <c r="F107" s="982"/>
      <c r="G107" s="37"/>
    </row>
    <row r="108" spans="1:7" s="322" customFormat="1">
      <c r="A108" s="688"/>
      <c r="B108" s="641"/>
      <c r="C108" s="641"/>
      <c r="E108" s="690"/>
      <c r="F108" s="37"/>
      <c r="G108" s="37"/>
    </row>
    <row r="109" spans="1:7" s="322" customFormat="1">
      <c r="A109" s="688"/>
      <c r="B109" s="641"/>
      <c r="C109" s="641"/>
      <c r="E109" s="690"/>
      <c r="F109" s="37"/>
      <c r="G109" s="37"/>
    </row>
    <row r="110" spans="1:7" s="322" customFormat="1">
      <c r="A110" s="688"/>
      <c r="B110" s="641"/>
      <c r="C110" s="641"/>
      <c r="E110" s="690"/>
      <c r="F110" s="37"/>
      <c r="G110" s="37"/>
    </row>
    <row r="111" spans="1:7" s="322" customFormat="1">
      <c r="A111" s="688"/>
      <c r="B111" s="641"/>
      <c r="C111" s="641"/>
      <c r="D111" s="689"/>
      <c r="E111" s="703"/>
      <c r="F111" s="37"/>
      <c r="G111" s="37"/>
    </row>
    <row r="112" spans="1:7" s="322" customFormat="1">
      <c r="A112" s="688"/>
      <c r="B112" s="701"/>
      <c r="C112" s="701"/>
      <c r="E112" s="690"/>
      <c r="F112" s="636"/>
      <c r="G112" s="37"/>
    </row>
    <row r="113" spans="1:10" s="322" customFormat="1" ht="96.75" customHeight="1">
      <c r="A113" s="688"/>
      <c r="B113" s="701"/>
      <c r="C113" s="701"/>
      <c r="E113" s="690"/>
      <c r="F113" s="37"/>
      <c r="G113" s="37"/>
    </row>
    <row r="114" spans="1:10" s="322" customFormat="1" ht="119.25" customHeight="1">
      <c r="A114" s="688"/>
      <c r="B114" s="701"/>
      <c r="C114" s="701"/>
      <c r="E114" s="690"/>
      <c r="F114" s="37"/>
      <c r="G114" s="37"/>
    </row>
    <row r="115" spans="1:10" s="322" customFormat="1" ht="42" customHeight="1">
      <c r="A115" s="688"/>
      <c r="B115" s="701"/>
      <c r="C115" s="701"/>
      <c r="E115" s="690"/>
      <c r="F115" s="37"/>
      <c r="G115" s="37"/>
    </row>
    <row r="116" spans="1:10" s="322" customFormat="1" ht="79.5" customHeight="1">
      <c r="A116" s="688"/>
      <c r="B116" s="701"/>
      <c r="C116" s="701"/>
      <c r="E116" s="690"/>
      <c r="F116" s="37"/>
      <c r="G116" s="37">
        <f>+SUM(G15:G115)</f>
        <v>0</v>
      </c>
    </row>
    <row r="117" spans="1:10" s="322" customFormat="1" ht="48" customHeight="1">
      <c r="A117" s="688"/>
      <c r="B117" s="302"/>
      <c r="C117" s="302"/>
      <c r="E117" s="690"/>
      <c r="F117" s="37"/>
      <c r="G117" s="37"/>
    </row>
    <row r="118" spans="1:10" s="322" customFormat="1" ht="22.5" customHeight="1">
      <c r="A118" s="688"/>
      <c r="B118" s="689"/>
      <c r="C118" s="689"/>
      <c r="D118" s="689"/>
      <c r="E118" s="703"/>
      <c r="F118" s="37"/>
      <c r="G118" s="37"/>
    </row>
    <row r="119" spans="1:10" s="322" customFormat="1" ht="48" customHeight="1">
      <c r="A119" s="688"/>
      <c r="B119" s="302"/>
      <c r="C119" s="302"/>
      <c r="E119" s="690"/>
      <c r="F119" s="37"/>
      <c r="G119" s="37"/>
    </row>
    <row r="120" spans="1:10" s="322" customFormat="1" ht="63" customHeight="1">
      <c r="A120" s="688"/>
      <c r="B120" s="336"/>
      <c r="C120" s="336"/>
      <c r="E120" s="690"/>
      <c r="F120" s="37"/>
      <c r="G120" s="37"/>
    </row>
    <row r="121" spans="1:10" s="322" customFormat="1" ht="59.25" customHeight="1">
      <c r="A121" s="688"/>
      <c r="B121" s="336"/>
      <c r="C121" s="336"/>
      <c r="E121" s="690"/>
      <c r="F121" s="37"/>
      <c r="G121" s="37"/>
    </row>
    <row r="122" spans="1:10" s="322" customFormat="1" ht="137.25" customHeight="1">
      <c r="A122" s="688"/>
      <c r="B122" s="701"/>
      <c r="C122" s="701"/>
      <c r="E122" s="690"/>
      <c r="F122" s="745"/>
      <c r="G122" s="745"/>
    </row>
    <row r="123" spans="1:10" s="322" customFormat="1" ht="24.75" customHeight="1">
      <c r="A123" s="688"/>
      <c r="B123" s="701"/>
      <c r="C123" s="701"/>
      <c r="D123" s="689"/>
      <c r="E123" s="703"/>
      <c r="F123" s="745"/>
      <c r="G123" s="745"/>
      <c r="J123" s="702"/>
    </row>
    <row r="124" spans="1:10" s="322" customFormat="1" ht="156.75" customHeight="1">
      <c r="A124" s="688"/>
      <c r="B124" s="706"/>
      <c r="C124" s="706"/>
      <c r="E124" s="690"/>
      <c r="F124" s="745"/>
      <c r="G124" s="745"/>
    </row>
    <row r="125" spans="1:10" s="322" customFormat="1">
      <c r="A125" s="688"/>
      <c r="B125" s="707"/>
      <c r="C125" s="707"/>
      <c r="E125" s="690"/>
      <c r="F125" s="745"/>
      <c r="G125" s="745"/>
    </row>
    <row r="126" spans="1:10" s="322" customFormat="1">
      <c r="A126" s="688"/>
      <c r="B126" s="707"/>
      <c r="C126" s="707"/>
      <c r="E126" s="690"/>
      <c r="F126" s="745"/>
      <c r="G126" s="745"/>
    </row>
    <row r="127" spans="1:10" s="322" customFormat="1">
      <c r="A127" s="688"/>
      <c r="B127" s="707"/>
      <c r="C127" s="707"/>
      <c r="E127" s="690"/>
      <c r="F127" s="745"/>
      <c r="G127" s="745"/>
    </row>
    <row r="128" spans="1:10" s="322" customFormat="1">
      <c r="A128" s="688"/>
      <c r="B128" s="707"/>
      <c r="C128" s="707"/>
      <c r="E128" s="690"/>
      <c r="F128" s="745"/>
      <c r="G128" s="745"/>
    </row>
    <row r="129" spans="1:7" s="322" customFormat="1" ht="24" customHeight="1">
      <c r="A129" s="688"/>
      <c r="B129" s="707"/>
      <c r="C129" s="707"/>
      <c r="D129" s="689"/>
      <c r="E129" s="703"/>
      <c r="F129" s="745"/>
      <c r="G129" s="745"/>
    </row>
    <row r="130" spans="1:7" s="322" customFormat="1" ht="29.25" customHeight="1">
      <c r="A130" s="688"/>
      <c r="B130" s="707"/>
      <c r="C130" s="707"/>
      <c r="E130" s="690"/>
      <c r="F130" s="745"/>
      <c r="G130" s="745"/>
    </row>
    <row r="131" spans="1:7" s="322" customFormat="1" ht="102" customHeight="1">
      <c r="A131" s="688"/>
      <c r="B131" s="701"/>
      <c r="C131" s="701"/>
      <c r="E131" s="690"/>
      <c r="F131" s="745"/>
      <c r="G131" s="745"/>
    </row>
    <row r="132" spans="1:7" s="322" customFormat="1">
      <c r="A132" s="688"/>
      <c r="B132" s="707"/>
      <c r="C132" s="707"/>
      <c r="E132" s="690"/>
      <c r="F132" s="745"/>
      <c r="G132" s="745"/>
    </row>
    <row r="133" spans="1:7" s="322" customFormat="1">
      <c r="A133" s="688"/>
      <c r="B133" s="707"/>
      <c r="C133" s="707"/>
      <c r="E133" s="690"/>
      <c r="F133" s="745"/>
      <c r="G133" s="745"/>
    </row>
    <row r="134" spans="1:7" s="322" customFormat="1">
      <c r="A134" s="688"/>
      <c r="B134" s="707"/>
      <c r="C134" s="707"/>
      <c r="E134" s="690"/>
      <c r="F134" s="745"/>
      <c r="G134" s="745"/>
    </row>
    <row r="135" spans="1:7" s="322" customFormat="1">
      <c r="A135" s="688"/>
      <c r="B135" s="707"/>
      <c r="C135" s="707"/>
      <c r="E135" s="690"/>
      <c r="F135" s="745"/>
      <c r="G135" s="745"/>
    </row>
    <row r="136" spans="1:7" s="322" customFormat="1" ht="24.75" customHeight="1">
      <c r="A136" s="688"/>
      <c r="B136" s="707"/>
      <c r="C136" s="707"/>
      <c r="D136" s="689"/>
      <c r="E136" s="703"/>
      <c r="F136" s="745"/>
      <c r="G136" s="745"/>
    </row>
    <row r="137" spans="1:7" s="322" customFormat="1" ht="55.5" customHeight="1">
      <c r="A137" s="688"/>
      <c r="B137" s="701"/>
      <c r="C137" s="701"/>
      <c r="E137" s="690"/>
      <c r="F137" s="745"/>
      <c r="G137" s="745"/>
    </row>
    <row r="138" spans="1:7" s="322" customFormat="1" ht="28.5" customHeight="1">
      <c r="A138" s="688"/>
      <c r="B138" s="701"/>
      <c r="C138" s="701"/>
      <c r="E138" s="690"/>
      <c r="F138" s="745"/>
      <c r="G138" s="745"/>
    </row>
    <row r="139" spans="1:7" s="322" customFormat="1" ht="43.5" customHeight="1">
      <c r="A139" s="688"/>
      <c r="B139" s="701"/>
      <c r="C139" s="701"/>
      <c r="D139" s="272"/>
      <c r="E139" s="690"/>
      <c r="F139" s="745"/>
      <c r="G139" s="745"/>
    </row>
    <row r="140" spans="1:7" s="322" customFormat="1">
      <c r="A140" s="688"/>
      <c r="B140" s="689"/>
      <c r="C140" s="689"/>
      <c r="E140" s="690"/>
      <c r="F140" s="745"/>
      <c r="G140" s="745"/>
    </row>
    <row r="141" spans="1:7" s="322" customFormat="1">
      <c r="A141" s="688"/>
      <c r="B141" s="302"/>
      <c r="C141" s="302"/>
      <c r="E141" s="690"/>
      <c r="F141" s="745"/>
      <c r="G141" s="745"/>
    </row>
    <row r="142" spans="1:7" s="322" customFormat="1">
      <c r="A142" s="688"/>
      <c r="B142" s="302"/>
      <c r="C142" s="302"/>
      <c r="E142" s="690"/>
      <c r="F142" s="745"/>
      <c r="G142" s="745"/>
    </row>
    <row r="143" spans="1:7" s="700" customFormat="1">
      <c r="A143" s="708"/>
      <c r="B143" s="697"/>
      <c r="C143" s="697"/>
      <c r="E143" s="699"/>
      <c r="F143" s="956"/>
      <c r="G143" s="956"/>
    </row>
    <row r="144" spans="1:7" s="322" customFormat="1">
      <c r="A144" s="688"/>
      <c r="B144" s="697"/>
      <c r="C144" s="697"/>
      <c r="E144" s="690"/>
      <c r="F144" s="745"/>
      <c r="G144" s="745"/>
    </row>
    <row r="145" spans="1:7" s="322" customFormat="1" ht="68.25" customHeight="1">
      <c r="A145" s="688"/>
      <c r="B145" s="701"/>
      <c r="C145" s="701"/>
      <c r="E145" s="690"/>
      <c r="F145" s="745"/>
      <c r="G145" s="745"/>
    </row>
    <row r="146" spans="1:7" s="322" customFormat="1" ht="21" customHeight="1">
      <c r="A146" s="688"/>
      <c r="B146" s="710"/>
      <c r="C146" s="710"/>
      <c r="E146" s="690"/>
      <c r="F146" s="745"/>
      <c r="G146" s="745"/>
    </row>
    <row r="147" spans="1:7" s="322" customFormat="1">
      <c r="A147" s="688"/>
      <c r="B147" s="710"/>
      <c r="C147" s="710"/>
      <c r="E147" s="690"/>
      <c r="F147" s="745"/>
      <c r="G147" s="745"/>
    </row>
    <row r="148" spans="1:7" s="322" customFormat="1">
      <c r="A148" s="688"/>
      <c r="B148" s="710"/>
      <c r="C148" s="710"/>
      <c r="E148" s="690"/>
      <c r="F148" s="745"/>
      <c r="G148" s="745"/>
    </row>
    <row r="149" spans="1:7" s="322" customFormat="1">
      <c r="A149" s="688"/>
      <c r="B149" s="710"/>
      <c r="C149" s="710"/>
      <c r="E149" s="690"/>
      <c r="F149" s="745"/>
      <c r="G149" s="745"/>
    </row>
    <row r="150" spans="1:7" s="322" customFormat="1">
      <c r="A150" s="688"/>
      <c r="B150" s="710"/>
      <c r="C150" s="710"/>
      <c r="E150" s="690"/>
      <c r="F150" s="745"/>
      <c r="G150" s="745"/>
    </row>
    <row r="151" spans="1:7" s="322" customFormat="1">
      <c r="A151" s="688"/>
      <c r="B151" s="710"/>
      <c r="C151" s="710"/>
      <c r="E151" s="690"/>
      <c r="F151" s="745"/>
      <c r="G151" s="745"/>
    </row>
    <row r="152" spans="1:7" s="322" customFormat="1">
      <c r="A152" s="688"/>
      <c r="B152" s="710"/>
      <c r="C152" s="710"/>
      <c r="E152" s="690"/>
      <c r="F152" s="745"/>
      <c r="G152" s="745"/>
    </row>
    <row r="153" spans="1:7" s="322" customFormat="1">
      <c r="A153" s="688"/>
      <c r="B153" s="710"/>
      <c r="C153" s="710"/>
      <c r="E153" s="690"/>
      <c r="F153" s="745"/>
      <c r="G153" s="745"/>
    </row>
    <row r="154" spans="1:7" s="322" customFormat="1" ht="21" customHeight="1">
      <c r="A154" s="688"/>
      <c r="B154" s="710"/>
      <c r="C154" s="710"/>
      <c r="E154" s="690"/>
      <c r="F154" s="745"/>
      <c r="G154" s="745"/>
    </row>
    <row r="155" spans="1:7" s="322" customFormat="1">
      <c r="A155" s="688"/>
      <c r="B155" s="710"/>
      <c r="C155" s="710"/>
      <c r="E155" s="690"/>
      <c r="F155" s="745"/>
      <c r="G155" s="745"/>
    </row>
    <row r="156" spans="1:7" s="322" customFormat="1">
      <c r="A156" s="688"/>
      <c r="B156" s="710"/>
      <c r="C156" s="710"/>
      <c r="E156" s="690"/>
      <c r="F156" s="745"/>
      <c r="G156" s="745"/>
    </row>
    <row r="157" spans="1:7" s="322" customFormat="1">
      <c r="A157" s="688"/>
      <c r="B157" s="710"/>
      <c r="C157" s="710"/>
      <c r="E157" s="690"/>
      <c r="F157" s="745"/>
      <c r="G157" s="745"/>
    </row>
    <row r="158" spans="1:7" s="322" customFormat="1">
      <c r="A158" s="688"/>
      <c r="B158" s="710"/>
      <c r="C158" s="710"/>
      <c r="E158" s="690"/>
      <c r="F158" s="745"/>
      <c r="G158" s="745"/>
    </row>
    <row r="159" spans="1:7" s="322" customFormat="1">
      <c r="A159" s="688"/>
      <c r="B159" s="710"/>
      <c r="C159" s="710"/>
      <c r="E159" s="690"/>
      <c r="F159" s="745"/>
      <c r="G159" s="745"/>
    </row>
    <row r="160" spans="1:7" s="322" customFormat="1">
      <c r="A160" s="688"/>
      <c r="B160" s="710"/>
      <c r="C160" s="710"/>
      <c r="E160" s="690"/>
      <c r="F160" s="745"/>
      <c r="G160" s="745"/>
    </row>
    <row r="161" spans="1:7" s="322" customFormat="1" ht="21" customHeight="1">
      <c r="A161" s="688"/>
      <c r="B161" s="710"/>
      <c r="C161" s="710"/>
      <c r="E161" s="690"/>
      <c r="F161" s="745"/>
      <c r="G161" s="745"/>
    </row>
    <row r="162" spans="1:7" s="322" customFormat="1">
      <c r="A162" s="688"/>
      <c r="B162" s="710"/>
      <c r="C162" s="710"/>
      <c r="E162" s="690"/>
      <c r="F162" s="745"/>
      <c r="G162" s="745"/>
    </row>
    <row r="163" spans="1:7" s="322" customFormat="1">
      <c r="A163" s="688"/>
      <c r="B163" s="710"/>
      <c r="C163" s="710"/>
      <c r="E163" s="690"/>
      <c r="F163" s="745"/>
      <c r="G163" s="745"/>
    </row>
    <row r="164" spans="1:7" s="322" customFormat="1">
      <c r="A164" s="688"/>
      <c r="B164" s="710"/>
      <c r="C164" s="710"/>
      <c r="E164" s="690"/>
      <c r="F164" s="745"/>
      <c r="G164" s="745"/>
    </row>
    <row r="165" spans="1:7" s="322" customFormat="1">
      <c r="A165" s="688"/>
      <c r="B165" s="710"/>
      <c r="C165" s="710"/>
      <c r="E165" s="690"/>
      <c r="F165" s="745"/>
      <c r="G165" s="745"/>
    </row>
    <row r="166" spans="1:7" s="322" customFormat="1">
      <c r="A166" s="688"/>
      <c r="B166" s="710"/>
      <c r="C166" s="710"/>
      <c r="E166" s="690"/>
      <c r="F166" s="745"/>
      <c r="G166" s="745"/>
    </row>
    <row r="167" spans="1:7" s="322" customFormat="1" ht="68.25" customHeight="1">
      <c r="A167" s="688"/>
      <c r="B167" s="710"/>
      <c r="C167" s="710"/>
      <c r="E167" s="690"/>
      <c r="F167" s="745"/>
      <c r="G167" s="745"/>
    </row>
    <row r="168" spans="1:7" s="322" customFormat="1" ht="21" customHeight="1">
      <c r="A168" s="688"/>
      <c r="B168" s="710"/>
      <c r="C168" s="710"/>
      <c r="E168" s="690"/>
      <c r="F168" s="745"/>
      <c r="G168" s="745"/>
    </row>
    <row r="169" spans="1:7" s="322" customFormat="1">
      <c r="A169" s="688"/>
      <c r="B169" s="701"/>
      <c r="C169" s="701"/>
      <c r="E169" s="690"/>
      <c r="F169" s="745"/>
      <c r="G169" s="745"/>
    </row>
    <row r="170" spans="1:7" s="322" customFormat="1">
      <c r="A170" s="688"/>
      <c r="B170" s="701"/>
      <c r="C170" s="701"/>
      <c r="E170" s="690"/>
      <c r="F170" s="745"/>
      <c r="G170" s="745"/>
    </row>
    <row r="171" spans="1:7" s="322" customFormat="1">
      <c r="A171" s="688"/>
      <c r="B171" s="710"/>
      <c r="C171" s="710"/>
      <c r="E171" s="690"/>
      <c r="F171" s="745"/>
      <c r="G171" s="745"/>
    </row>
    <row r="172" spans="1:7" s="322" customFormat="1">
      <c r="A172" s="688"/>
      <c r="B172" s="710"/>
      <c r="C172" s="710"/>
      <c r="E172" s="690"/>
      <c r="F172" s="745"/>
      <c r="G172" s="745"/>
    </row>
    <row r="173" spans="1:7" s="322" customFormat="1">
      <c r="A173" s="688"/>
      <c r="B173" s="710"/>
      <c r="C173" s="710"/>
      <c r="E173" s="690"/>
      <c r="F173" s="745"/>
      <c r="G173" s="745"/>
    </row>
    <row r="174" spans="1:7" s="322" customFormat="1">
      <c r="A174" s="688"/>
      <c r="B174" s="710"/>
      <c r="C174" s="710"/>
      <c r="E174" s="690"/>
      <c r="F174" s="745"/>
      <c r="G174" s="745"/>
    </row>
    <row r="175" spans="1:7" s="322" customFormat="1" ht="30.75" customHeight="1">
      <c r="A175" s="688"/>
      <c r="B175" s="701"/>
      <c r="C175" s="701"/>
      <c r="E175" s="690"/>
      <c r="F175" s="745"/>
      <c r="G175" s="745"/>
    </row>
    <row r="176" spans="1:7" s="322" customFormat="1" ht="81" customHeight="1">
      <c r="A176" s="688"/>
      <c r="B176" s="701"/>
      <c r="C176" s="701"/>
      <c r="E176" s="690"/>
      <c r="F176" s="745"/>
      <c r="G176" s="745"/>
    </row>
    <row r="177" spans="1:7" s="322" customFormat="1" ht="30.75" customHeight="1">
      <c r="A177" s="688"/>
      <c r="B177" s="701"/>
      <c r="C177" s="701"/>
      <c r="E177" s="690"/>
      <c r="F177" s="745"/>
      <c r="G177" s="745"/>
    </row>
    <row r="178" spans="1:7" s="322" customFormat="1" ht="30.75" customHeight="1">
      <c r="A178" s="688"/>
      <c r="B178" s="701"/>
      <c r="C178" s="701"/>
      <c r="E178" s="690"/>
      <c r="F178" s="745"/>
      <c r="G178" s="745"/>
    </row>
    <row r="179" spans="1:7" s="322" customFormat="1" ht="67.5" customHeight="1">
      <c r="A179" s="688"/>
      <c r="B179" s="701"/>
      <c r="C179" s="701"/>
      <c r="E179" s="690"/>
      <c r="F179" s="745"/>
      <c r="G179" s="745"/>
    </row>
    <row r="180" spans="1:7" s="322" customFormat="1" ht="30.75" customHeight="1">
      <c r="A180" s="688"/>
      <c r="B180" s="701"/>
      <c r="C180" s="701"/>
      <c r="E180" s="690"/>
      <c r="F180" s="745"/>
      <c r="G180" s="745"/>
    </row>
    <row r="181" spans="1:7" s="322" customFormat="1" ht="92.25" customHeight="1">
      <c r="A181" s="688"/>
      <c r="B181" s="701"/>
      <c r="C181" s="701"/>
      <c r="E181" s="690"/>
      <c r="F181" s="745"/>
      <c r="G181" s="745"/>
    </row>
    <row r="182" spans="1:7" s="322" customFormat="1">
      <c r="A182" s="688"/>
      <c r="B182" s="689"/>
      <c r="C182" s="689"/>
      <c r="E182" s="690"/>
      <c r="F182" s="745"/>
      <c r="G182" s="745"/>
    </row>
    <row r="183" spans="1:7" s="322" customFormat="1">
      <c r="A183" s="688"/>
      <c r="B183" s="689"/>
      <c r="C183" s="689"/>
      <c r="E183" s="690"/>
      <c r="F183" s="745"/>
      <c r="G183" s="745"/>
    </row>
    <row r="184" spans="1:7" s="322" customFormat="1">
      <c r="A184" s="688"/>
      <c r="B184" s="689"/>
      <c r="C184" s="689"/>
      <c r="E184" s="690"/>
      <c r="F184" s="745"/>
      <c r="G184" s="745"/>
    </row>
    <row r="185" spans="1:7" s="322" customFormat="1">
      <c r="A185" s="688"/>
      <c r="B185" s="689"/>
      <c r="C185" s="689"/>
      <c r="E185" s="690"/>
      <c r="F185" s="745"/>
      <c r="G185" s="745"/>
    </row>
    <row r="186" spans="1:7" s="322" customFormat="1">
      <c r="A186" s="688"/>
      <c r="B186" s="689"/>
      <c r="C186" s="689"/>
      <c r="E186" s="690"/>
      <c r="F186" s="627"/>
      <c r="G186" s="745"/>
    </row>
    <row r="187" spans="1:7" s="322" customFormat="1" ht="68.25" customHeight="1">
      <c r="A187" s="688"/>
      <c r="B187" s="701"/>
      <c r="C187" s="701"/>
      <c r="E187" s="690"/>
      <c r="F187" s="745"/>
      <c r="G187" s="745"/>
    </row>
    <row r="188" spans="1:7" s="322" customFormat="1" ht="21.75" customHeight="1">
      <c r="A188" s="688"/>
      <c r="B188" s="689"/>
      <c r="C188" s="689"/>
      <c r="D188" s="689"/>
      <c r="E188" s="703"/>
      <c r="F188" s="745"/>
      <c r="G188" s="745"/>
    </row>
    <row r="189" spans="1:7" s="322" customFormat="1" ht="30.75" customHeight="1">
      <c r="A189" s="688"/>
      <c r="B189" s="701"/>
      <c r="C189" s="701"/>
      <c r="E189" s="690"/>
      <c r="F189" s="745"/>
      <c r="G189" s="745"/>
    </row>
    <row r="190" spans="1:7" s="322" customFormat="1" ht="70.5" customHeight="1">
      <c r="A190" s="688"/>
      <c r="B190" s="701"/>
      <c r="C190" s="701"/>
      <c r="E190" s="690"/>
      <c r="F190" s="745"/>
      <c r="G190" s="745"/>
    </row>
    <row r="191" spans="1:7" s="322" customFormat="1" ht="31.5" customHeight="1">
      <c r="A191" s="688"/>
      <c r="B191" s="701"/>
      <c r="C191" s="701"/>
      <c r="E191" s="690"/>
      <c r="F191" s="745"/>
      <c r="G191" s="745"/>
    </row>
    <row r="192" spans="1:7" s="322" customFormat="1" ht="14.25" customHeight="1">
      <c r="A192" s="688"/>
      <c r="B192" s="689"/>
      <c r="C192" s="689"/>
      <c r="E192" s="690"/>
      <c r="F192" s="745"/>
      <c r="G192" s="745"/>
    </row>
    <row r="193" spans="1:7" s="322" customFormat="1">
      <c r="A193" s="688"/>
      <c r="B193" s="302"/>
      <c r="C193" s="302"/>
      <c r="E193" s="690"/>
      <c r="F193" s="745"/>
      <c r="G193" s="745"/>
    </row>
    <row r="194" spans="1:7" s="322" customFormat="1">
      <c r="A194" s="688"/>
      <c r="B194" s="302"/>
      <c r="C194" s="302"/>
      <c r="E194" s="690"/>
      <c r="F194" s="745"/>
      <c r="G194" s="745"/>
    </row>
    <row r="195" spans="1:7" s="322" customFormat="1">
      <c r="A195" s="688"/>
      <c r="B195" s="302"/>
      <c r="C195" s="302"/>
      <c r="E195" s="690"/>
      <c r="F195" s="745"/>
      <c r="G195" s="745"/>
    </row>
    <row r="196" spans="1:7" s="700" customFormat="1">
      <c r="A196" s="708"/>
      <c r="B196" s="697"/>
      <c r="C196" s="697"/>
      <c r="E196" s="699"/>
      <c r="F196" s="956"/>
      <c r="G196" s="956"/>
    </row>
    <row r="197" spans="1:7" s="700" customFormat="1">
      <c r="A197" s="708"/>
      <c r="B197" s="697"/>
      <c r="C197" s="697"/>
      <c r="E197" s="699"/>
      <c r="F197" s="956"/>
      <c r="G197" s="956"/>
    </row>
    <row r="198" spans="1:7" s="700" customFormat="1">
      <c r="A198" s="708"/>
      <c r="B198" s="697"/>
      <c r="C198" s="697"/>
      <c r="E198" s="699"/>
      <c r="F198" s="956"/>
      <c r="G198" s="956"/>
    </row>
    <row r="199" spans="1:7" s="700" customFormat="1">
      <c r="A199" s="688"/>
      <c r="B199" s="336"/>
      <c r="C199" s="336"/>
      <c r="D199" s="322"/>
      <c r="E199" s="690"/>
      <c r="F199" s="745"/>
      <c r="G199" s="745"/>
    </row>
    <row r="200" spans="1:7" s="700" customFormat="1">
      <c r="A200" s="708"/>
      <c r="B200" s="701"/>
      <c r="C200" s="701"/>
      <c r="D200" s="322"/>
      <c r="E200" s="690"/>
      <c r="F200" s="745"/>
      <c r="G200" s="745"/>
    </row>
    <row r="201" spans="1:7" s="700" customFormat="1" ht="83.25" customHeight="1">
      <c r="A201" s="708"/>
      <c r="B201" s="701"/>
      <c r="C201" s="701"/>
      <c r="D201" s="322"/>
      <c r="E201" s="690"/>
      <c r="F201" s="745"/>
      <c r="G201" s="745"/>
    </row>
    <row r="202" spans="1:7" s="700" customFormat="1">
      <c r="A202" s="708"/>
      <c r="B202" s="701"/>
      <c r="C202" s="701"/>
      <c r="D202" s="322"/>
      <c r="E202" s="690"/>
      <c r="F202" s="745"/>
      <c r="G202" s="745"/>
    </row>
    <row r="203" spans="1:7" s="700" customFormat="1">
      <c r="A203" s="708"/>
      <c r="B203" s="701"/>
      <c r="C203" s="701"/>
      <c r="D203" s="322"/>
      <c r="E203" s="690"/>
      <c r="F203" s="745"/>
      <c r="G203" s="745"/>
    </row>
    <row r="204" spans="1:7" s="700" customFormat="1" ht="32.25" customHeight="1">
      <c r="A204" s="708"/>
      <c r="B204" s="336"/>
      <c r="C204" s="336"/>
      <c r="D204" s="322"/>
      <c r="E204" s="690"/>
      <c r="F204" s="745"/>
      <c r="G204" s="745"/>
    </row>
    <row r="205" spans="1:7" s="700" customFormat="1">
      <c r="A205" s="708"/>
      <c r="B205" s="336"/>
      <c r="C205" s="336"/>
      <c r="D205" s="322"/>
      <c r="E205" s="690"/>
      <c r="F205" s="745"/>
      <c r="G205" s="745"/>
    </row>
    <row r="206" spans="1:7" s="700" customFormat="1">
      <c r="A206" s="708"/>
      <c r="B206" s="701"/>
      <c r="C206" s="701"/>
      <c r="D206" s="322"/>
      <c r="E206" s="690"/>
      <c r="F206" s="745"/>
      <c r="G206" s="745"/>
    </row>
    <row r="207" spans="1:7" s="700" customFormat="1" ht="12" customHeight="1">
      <c r="A207" s="708"/>
      <c r="B207" s="701"/>
      <c r="C207" s="701"/>
      <c r="D207" s="322"/>
      <c r="E207" s="690"/>
      <c r="F207" s="745"/>
      <c r="G207" s="745"/>
    </row>
    <row r="208" spans="1:7" s="700" customFormat="1" ht="12" customHeight="1">
      <c r="A208" s="708"/>
      <c r="B208" s="701"/>
      <c r="C208" s="701"/>
      <c r="D208" s="322"/>
      <c r="E208" s="690"/>
      <c r="F208" s="745"/>
      <c r="G208" s="745"/>
    </row>
    <row r="209" spans="1:7" s="700" customFormat="1" ht="105" customHeight="1">
      <c r="A209" s="688"/>
      <c r="B209" s="336"/>
      <c r="C209" s="336"/>
      <c r="D209" s="322"/>
      <c r="E209" s="690"/>
      <c r="F209" s="745"/>
      <c r="G209" s="745"/>
    </row>
    <row r="210" spans="1:7" s="322" customFormat="1">
      <c r="A210" s="688"/>
      <c r="B210" s="701"/>
      <c r="C210" s="701"/>
      <c r="E210" s="690"/>
      <c r="F210" s="745"/>
      <c r="G210" s="745"/>
    </row>
    <row r="211" spans="1:7" s="322" customFormat="1">
      <c r="A211" s="688"/>
      <c r="B211" s="701"/>
      <c r="C211" s="701"/>
      <c r="E211" s="690"/>
      <c r="F211" s="745"/>
      <c r="G211" s="745"/>
    </row>
    <row r="212" spans="1:7" s="322" customFormat="1">
      <c r="A212" s="688"/>
      <c r="B212" s="701"/>
      <c r="C212" s="701"/>
      <c r="E212" s="690"/>
      <c r="F212" s="745"/>
      <c r="G212" s="745"/>
    </row>
    <row r="213" spans="1:7" s="322" customFormat="1" ht="51.75" customHeight="1">
      <c r="A213" s="688"/>
      <c r="B213" s="707"/>
      <c r="C213" s="707"/>
      <c r="E213" s="690"/>
      <c r="F213" s="745"/>
      <c r="G213" s="745"/>
    </row>
    <row r="214" spans="1:7" s="322" customFormat="1" ht="51.75" customHeight="1">
      <c r="A214" s="688"/>
      <c r="B214" s="707"/>
      <c r="C214" s="707"/>
      <c r="E214" s="690"/>
      <c r="F214" s="745"/>
      <c r="G214" s="745"/>
    </row>
    <row r="215" spans="1:7" s="322" customFormat="1" ht="18.75" customHeight="1">
      <c r="A215" s="688"/>
      <c r="B215" s="707"/>
      <c r="C215" s="707"/>
      <c r="E215" s="690"/>
      <c r="F215" s="745"/>
      <c r="G215" s="745"/>
    </row>
    <row r="216" spans="1:7" s="322" customFormat="1" ht="34.5" customHeight="1">
      <c r="A216" s="688"/>
      <c r="B216" s="707"/>
      <c r="C216" s="707"/>
      <c r="E216" s="690"/>
      <c r="F216" s="745"/>
      <c r="G216" s="745"/>
    </row>
    <row r="217" spans="1:7" s="322" customFormat="1" ht="45" customHeight="1">
      <c r="A217" s="688"/>
      <c r="B217" s="707"/>
      <c r="C217" s="707"/>
      <c r="E217" s="690"/>
      <c r="F217" s="745"/>
      <c r="G217" s="745"/>
    </row>
    <row r="218" spans="1:7" s="322" customFormat="1" ht="75.75" customHeight="1">
      <c r="A218" s="688"/>
      <c r="B218" s="707"/>
      <c r="C218" s="707"/>
      <c r="E218" s="690"/>
      <c r="F218" s="745"/>
      <c r="G218" s="745"/>
    </row>
    <row r="219" spans="1:7" s="322" customFormat="1" ht="84" customHeight="1">
      <c r="A219" s="688"/>
      <c r="B219" s="707"/>
      <c r="C219" s="707"/>
      <c r="E219" s="690"/>
      <c r="F219" s="745"/>
      <c r="G219" s="745"/>
    </row>
    <row r="220" spans="1:7" s="322" customFormat="1" ht="66.75" customHeight="1">
      <c r="A220" s="688"/>
      <c r="B220" s="707"/>
      <c r="C220" s="707"/>
      <c r="E220" s="690"/>
      <c r="F220" s="745"/>
      <c r="G220" s="745"/>
    </row>
    <row r="221" spans="1:7" s="322" customFormat="1" ht="92.25" customHeight="1">
      <c r="A221" s="688"/>
      <c r="B221" s="707"/>
      <c r="C221" s="707"/>
      <c r="E221" s="690"/>
      <c r="F221" s="745"/>
      <c r="G221" s="745"/>
    </row>
    <row r="222" spans="1:7" s="322" customFormat="1" ht="23.25" customHeight="1">
      <c r="A222" s="688"/>
      <c r="B222" s="707"/>
      <c r="C222" s="707"/>
      <c r="E222" s="690"/>
      <c r="F222" s="745"/>
      <c r="G222" s="745"/>
    </row>
    <row r="223" spans="1:7" s="322" customFormat="1" ht="20.25" customHeight="1">
      <c r="A223" s="688"/>
      <c r="B223" s="707"/>
      <c r="C223" s="707"/>
      <c r="E223" s="690"/>
      <c r="F223" s="745"/>
      <c r="G223" s="745"/>
    </row>
    <row r="224" spans="1:7" s="322" customFormat="1" ht="18" customHeight="1">
      <c r="A224" s="688"/>
      <c r="B224" s="707"/>
      <c r="C224" s="707"/>
      <c r="E224" s="690"/>
      <c r="F224" s="745"/>
      <c r="G224" s="745"/>
    </row>
    <row r="225" spans="1:7" s="322" customFormat="1" ht="18.75" customHeight="1">
      <c r="A225" s="688"/>
      <c r="B225" s="707"/>
      <c r="C225" s="707"/>
      <c r="E225" s="690"/>
      <c r="F225" s="745"/>
      <c r="G225" s="745"/>
    </row>
    <row r="226" spans="1:7" s="322" customFormat="1" ht="20.25" customHeight="1">
      <c r="A226" s="688"/>
      <c r="B226" s="707"/>
      <c r="C226" s="707"/>
      <c r="E226" s="690"/>
      <c r="F226" s="745"/>
      <c r="G226" s="745"/>
    </row>
    <row r="227" spans="1:7" s="322" customFormat="1" ht="71.25" customHeight="1">
      <c r="A227" s="688"/>
      <c r="B227" s="707"/>
      <c r="C227" s="707"/>
      <c r="E227" s="690"/>
      <c r="F227" s="745"/>
      <c r="G227" s="745"/>
    </row>
    <row r="228" spans="1:7" s="322" customFormat="1" ht="32.25" customHeight="1">
      <c r="A228" s="688"/>
      <c r="B228" s="701"/>
      <c r="C228" s="701"/>
      <c r="E228" s="690"/>
      <c r="F228" s="745"/>
      <c r="G228" s="745"/>
    </row>
    <row r="229" spans="1:7" s="322" customFormat="1" ht="32.25" customHeight="1">
      <c r="A229" s="688"/>
      <c r="B229" s="701"/>
      <c r="C229" s="701"/>
      <c r="E229" s="690"/>
      <c r="F229" s="745"/>
      <c r="G229" s="745"/>
    </row>
    <row r="230" spans="1:7" s="322" customFormat="1">
      <c r="A230" s="688"/>
      <c r="B230" s="701"/>
      <c r="C230" s="701"/>
      <c r="E230" s="690"/>
      <c r="F230" s="745"/>
      <c r="G230" s="745"/>
    </row>
    <row r="231" spans="1:7" s="322" customFormat="1" ht="85.5" customHeight="1">
      <c r="A231" s="688"/>
      <c r="B231" s="701"/>
      <c r="C231" s="701"/>
      <c r="E231" s="690"/>
      <c r="F231" s="745"/>
      <c r="G231" s="745"/>
    </row>
    <row r="232" spans="1:7" s="322" customFormat="1">
      <c r="A232" s="688"/>
      <c r="B232" s="701"/>
      <c r="C232" s="701"/>
      <c r="E232" s="690"/>
      <c r="F232" s="745"/>
      <c r="G232" s="745"/>
    </row>
    <row r="233" spans="1:7" s="322" customFormat="1">
      <c r="A233" s="688"/>
      <c r="B233" s="701"/>
      <c r="C233" s="701"/>
      <c r="E233" s="690"/>
      <c r="F233" s="745"/>
      <c r="G233" s="745"/>
    </row>
    <row r="234" spans="1:7" s="322" customFormat="1">
      <c r="A234" s="688"/>
      <c r="B234" s="701"/>
      <c r="C234" s="701"/>
      <c r="E234" s="690"/>
      <c r="F234" s="745"/>
      <c r="G234" s="745"/>
    </row>
    <row r="235" spans="1:7" s="322" customFormat="1">
      <c r="A235" s="698"/>
      <c r="B235" s="711"/>
      <c r="C235" s="711"/>
      <c r="E235" s="690"/>
      <c r="F235" s="745"/>
      <c r="G235" s="745"/>
    </row>
    <row r="236" spans="1:7" s="322" customFormat="1">
      <c r="A236" s="698"/>
      <c r="B236" s="711"/>
      <c r="C236" s="711"/>
      <c r="E236" s="690"/>
      <c r="F236" s="745"/>
      <c r="G236" s="745"/>
    </row>
    <row r="237" spans="1:7">
      <c r="A237" s="688"/>
      <c r="B237" s="701"/>
      <c r="C237" s="701"/>
      <c r="D237" s="322"/>
      <c r="E237" s="690"/>
      <c r="F237" s="745"/>
      <c r="G237" s="745"/>
    </row>
    <row r="238" spans="1:7" s="353" customFormat="1" ht="218.25" customHeight="1">
      <c r="A238" s="688"/>
      <c r="B238" s="701"/>
      <c r="C238" s="701"/>
      <c r="D238" s="322"/>
      <c r="E238" s="690"/>
      <c r="F238" s="745"/>
      <c r="G238" s="745"/>
    </row>
    <row r="239" spans="1:7" s="353" customFormat="1" ht="408.4" customHeight="1">
      <c r="A239" s="688"/>
      <c r="B239" s="701"/>
      <c r="C239" s="701"/>
      <c r="D239" s="322"/>
      <c r="E239" s="690"/>
      <c r="F239" s="745"/>
      <c r="G239" s="745"/>
    </row>
    <row r="240" spans="1:7" s="353" customFormat="1" ht="292.14999999999998" customHeight="1">
      <c r="A240" s="688"/>
      <c r="B240" s="701"/>
      <c r="C240" s="701"/>
      <c r="D240" s="322"/>
      <c r="E240" s="690"/>
      <c r="F240" s="745"/>
      <c r="G240" s="745"/>
    </row>
    <row r="241" spans="1:7" s="353" customFormat="1">
      <c r="A241" s="688"/>
      <c r="B241" s="701"/>
      <c r="C241" s="701"/>
      <c r="D241" s="322"/>
      <c r="E241" s="690"/>
      <c r="F241" s="745"/>
      <c r="G241" s="745"/>
    </row>
    <row r="242" spans="1:7" s="353" customFormat="1">
      <c r="A242" s="688"/>
      <c r="B242" s="701"/>
      <c r="C242" s="701"/>
      <c r="D242" s="322"/>
      <c r="E242" s="690"/>
      <c r="F242" s="745"/>
      <c r="G242" s="745"/>
    </row>
    <row r="243" spans="1:7" s="353" customFormat="1">
      <c r="A243" s="688"/>
      <c r="B243" s="701"/>
      <c r="C243" s="701"/>
      <c r="D243" s="322"/>
      <c r="E243" s="690"/>
      <c r="F243" s="745"/>
      <c r="G243" s="745"/>
    </row>
    <row r="244" spans="1:7" s="353" customFormat="1" ht="39.4" customHeight="1">
      <c r="A244" s="688"/>
      <c r="B244" s="701"/>
      <c r="C244" s="701"/>
      <c r="D244" s="322"/>
      <c r="E244" s="690"/>
      <c r="F244" s="745"/>
      <c r="G244" s="745"/>
    </row>
    <row r="245" spans="1:7" s="353" customFormat="1" ht="41.65" customHeight="1">
      <c r="A245" s="688"/>
      <c r="B245" s="701"/>
      <c r="C245" s="701"/>
      <c r="D245" s="322"/>
      <c r="E245" s="690"/>
      <c r="F245" s="745"/>
      <c r="G245" s="745"/>
    </row>
    <row r="246" spans="1:7" s="353" customFormat="1" ht="41.65" customHeight="1">
      <c r="A246" s="688"/>
      <c r="B246" s="701"/>
      <c r="C246" s="701"/>
      <c r="D246" s="322"/>
      <c r="E246" s="690"/>
      <c r="F246" s="745"/>
      <c r="G246" s="745"/>
    </row>
    <row r="247" spans="1:7" s="353" customFormat="1" ht="101.65" customHeight="1">
      <c r="A247" s="688"/>
      <c r="B247" s="701"/>
      <c r="C247" s="701"/>
      <c r="D247" s="322"/>
      <c r="E247" s="690"/>
      <c r="F247" s="745"/>
      <c r="G247" s="745"/>
    </row>
    <row r="248" spans="1:7" s="353" customFormat="1" ht="250.9" customHeight="1">
      <c r="A248" s="688"/>
      <c r="B248" s="701"/>
      <c r="C248" s="701"/>
      <c r="D248" s="322"/>
      <c r="E248" s="690"/>
      <c r="F248" s="745"/>
      <c r="G248" s="745"/>
    </row>
    <row r="249" spans="1:7" s="353" customFormat="1">
      <c r="A249" s="688"/>
      <c r="B249" s="701"/>
      <c r="C249" s="701"/>
      <c r="D249" s="322"/>
      <c r="E249" s="690"/>
      <c r="F249" s="745"/>
      <c r="G249" s="745"/>
    </row>
    <row r="250" spans="1:7" s="353" customFormat="1" ht="133.9" customHeight="1">
      <c r="A250" s="688"/>
      <c r="B250" s="336"/>
      <c r="C250" s="336"/>
      <c r="D250" s="322"/>
      <c r="E250" s="690"/>
      <c r="F250" s="745"/>
      <c r="G250" s="745"/>
    </row>
    <row r="251" spans="1:7" s="353" customFormat="1" ht="133.9" customHeight="1">
      <c r="A251" s="688"/>
      <c r="B251" s="336"/>
      <c r="C251" s="336"/>
      <c r="D251" s="322"/>
      <c r="E251" s="690"/>
      <c r="F251" s="745"/>
      <c r="G251" s="745"/>
    </row>
    <row r="252" spans="1:7" s="353" customFormat="1" ht="234.75" customHeight="1">
      <c r="A252" s="688"/>
      <c r="B252" s="336"/>
      <c r="C252" s="336"/>
      <c r="D252" s="322"/>
      <c r="E252" s="690"/>
      <c r="F252" s="745"/>
      <c r="G252" s="745"/>
    </row>
    <row r="253" spans="1:7" s="353" customFormat="1" ht="35.25" customHeight="1">
      <c r="A253" s="688"/>
      <c r="B253" s="336"/>
      <c r="C253" s="336"/>
      <c r="D253" s="322"/>
      <c r="E253" s="690"/>
      <c r="F253" s="745"/>
      <c r="G253" s="745"/>
    </row>
    <row r="254" spans="1:7" s="353" customFormat="1" ht="33.75" customHeight="1">
      <c r="A254" s="688"/>
      <c r="B254" s="701"/>
      <c r="C254" s="701"/>
      <c r="D254" s="322"/>
      <c r="E254" s="690"/>
      <c r="F254" s="745"/>
      <c r="G254" s="745"/>
    </row>
    <row r="255" spans="1:7" s="353" customFormat="1">
      <c r="A255" s="688"/>
      <c r="B255" s="701"/>
      <c r="C255" s="701"/>
      <c r="D255" s="322"/>
      <c r="E255" s="690"/>
      <c r="F255" s="745"/>
      <c r="G255" s="745"/>
    </row>
    <row r="256" spans="1:7" s="353" customFormat="1">
      <c r="A256" s="688"/>
      <c r="B256" s="701"/>
      <c r="C256" s="701"/>
      <c r="D256" s="322"/>
      <c r="E256" s="690"/>
      <c r="F256" s="745"/>
      <c r="G256" s="745"/>
    </row>
    <row r="257" spans="1:7" s="353" customFormat="1">
      <c r="A257" s="688"/>
      <c r="B257" s="701"/>
      <c r="C257" s="701"/>
      <c r="D257" s="322"/>
      <c r="E257" s="690"/>
      <c r="F257" s="745"/>
      <c r="G257" s="745"/>
    </row>
    <row r="258" spans="1:7" s="353" customFormat="1">
      <c r="A258" s="688"/>
      <c r="B258" s="701"/>
      <c r="C258" s="701"/>
      <c r="D258" s="322"/>
      <c r="E258" s="690"/>
      <c r="F258" s="745"/>
      <c r="G258" s="745"/>
    </row>
    <row r="259" spans="1:7" s="353" customFormat="1">
      <c r="A259" s="688"/>
      <c r="B259" s="701"/>
      <c r="C259" s="701"/>
      <c r="D259" s="322"/>
      <c r="E259" s="690"/>
      <c r="F259" s="745"/>
      <c r="G259" s="745"/>
    </row>
    <row r="260" spans="1:7" s="353" customFormat="1">
      <c r="A260" s="688"/>
      <c r="B260" s="701"/>
      <c r="C260" s="701"/>
      <c r="D260" s="322"/>
      <c r="E260" s="690"/>
      <c r="F260" s="745"/>
      <c r="G260" s="745"/>
    </row>
    <row r="261" spans="1:7" s="353" customFormat="1" ht="397.9" customHeight="1">
      <c r="A261" s="688"/>
      <c r="B261" s="701"/>
      <c r="C261" s="701"/>
      <c r="D261" s="322"/>
      <c r="E261" s="690"/>
      <c r="F261" s="745"/>
      <c r="G261" s="745"/>
    </row>
    <row r="262" spans="1:7" s="353" customFormat="1" ht="408" customHeight="1">
      <c r="A262" s="688"/>
      <c r="B262" s="701"/>
      <c r="C262" s="701"/>
      <c r="D262" s="322"/>
      <c r="E262" s="690"/>
      <c r="F262" s="745"/>
      <c r="G262" s="745"/>
    </row>
    <row r="263" spans="1:7" s="353" customFormat="1">
      <c r="A263" s="688"/>
      <c r="B263" s="336"/>
      <c r="C263" s="336"/>
      <c r="D263" s="322"/>
      <c r="E263" s="690"/>
      <c r="F263" s="745"/>
      <c r="G263" s="745"/>
    </row>
    <row r="264" spans="1:7" s="353" customFormat="1">
      <c r="A264" s="688"/>
      <c r="B264" s="701"/>
      <c r="C264" s="701"/>
      <c r="D264" s="322"/>
      <c r="E264" s="690"/>
      <c r="F264" s="745"/>
      <c r="G264" s="745"/>
    </row>
    <row r="265" spans="1:7">
      <c r="A265" s="698"/>
      <c r="B265" s="711"/>
      <c r="C265" s="711"/>
      <c r="D265" s="322"/>
      <c r="E265" s="690"/>
      <c r="F265" s="745"/>
      <c r="G265" s="745"/>
    </row>
    <row r="266" spans="1:7">
      <c r="A266" s="698"/>
      <c r="B266" s="711"/>
      <c r="C266" s="711"/>
      <c r="D266" s="322"/>
      <c r="E266" s="690"/>
      <c r="F266" s="745"/>
      <c r="G266" s="745"/>
    </row>
    <row r="267" spans="1:7" s="322" customFormat="1" ht="14.25" customHeight="1">
      <c r="A267" s="688"/>
      <c r="B267" s="689"/>
      <c r="C267" s="689"/>
      <c r="E267" s="690"/>
      <c r="F267" s="745"/>
      <c r="G267" s="745"/>
    </row>
    <row r="268" spans="1:7" ht="38.25" customHeight="1">
      <c r="A268" s="688"/>
      <c r="B268" s="302"/>
      <c r="C268" s="302"/>
      <c r="D268" s="322"/>
      <c r="E268" s="704"/>
      <c r="F268" s="745"/>
      <c r="G268" s="745"/>
    </row>
    <row r="269" spans="1:7">
      <c r="A269" s="688"/>
      <c r="B269" s="302"/>
      <c r="C269" s="302"/>
      <c r="D269" s="322"/>
      <c r="E269" s="690"/>
      <c r="F269" s="745"/>
      <c r="G269" s="745"/>
    </row>
    <row r="270" spans="1:7">
      <c r="A270" s="688"/>
      <c r="B270" s="302"/>
      <c r="C270" s="302"/>
      <c r="D270" s="322"/>
      <c r="E270" s="690"/>
      <c r="F270" s="745"/>
      <c r="G270" s="745"/>
    </row>
    <row r="271" spans="1:7">
      <c r="A271" s="688"/>
      <c r="B271" s="302"/>
      <c r="C271" s="302"/>
      <c r="D271" s="322"/>
      <c r="E271" s="690"/>
      <c r="F271" s="745"/>
      <c r="G271" s="745"/>
    </row>
    <row r="272" spans="1:7">
      <c r="A272" s="688"/>
      <c r="B272" s="302"/>
      <c r="C272" s="302"/>
      <c r="D272" s="322"/>
      <c r="E272" s="690"/>
      <c r="F272" s="745"/>
      <c r="G272" s="745"/>
    </row>
    <row r="273" spans="1:7">
      <c r="A273" s="688"/>
      <c r="B273" s="302"/>
      <c r="C273" s="302"/>
      <c r="D273" s="322"/>
      <c r="E273" s="690"/>
      <c r="F273" s="745"/>
      <c r="G273" s="745"/>
    </row>
    <row r="274" spans="1:7">
      <c r="A274" s="688"/>
      <c r="B274" s="302"/>
      <c r="C274" s="302"/>
      <c r="D274" s="322"/>
      <c r="E274" s="690"/>
      <c r="F274" s="745"/>
      <c r="G274" s="745"/>
    </row>
    <row r="275" spans="1:7">
      <c r="A275" s="688"/>
      <c r="B275" s="302"/>
      <c r="C275" s="302"/>
      <c r="D275" s="322"/>
      <c r="E275" s="690"/>
      <c r="F275" s="745"/>
      <c r="G275" s="745"/>
    </row>
    <row r="276" spans="1:7">
      <c r="A276" s="688"/>
      <c r="B276" s="302"/>
      <c r="C276" s="302"/>
      <c r="D276" s="322"/>
      <c r="E276" s="690"/>
      <c r="F276" s="745"/>
      <c r="G276" s="745"/>
    </row>
    <row r="277" spans="1:7">
      <c r="A277" s="688"/>
      <c r="B277" s="302"/>
      <c r="C277" s="302"/>
      <c r="D277" s="322"/>
      <c r="E277" s="690"/>
      <c r="F277" s="745"/>
      <c r="G277" s="745"/>
    </row>
    <row r="278" spans="1:7">
      <c r="A278" s="688"/>
      <c r="B278" s="302"/>
      <c r="C278" s="302"/>
      <c r="D278" s="322"/>
      <c r="E278" s="690"/>
      <c r="F278" s="745"/>
      <c r="G278" s="745"/>
    </row>
    <row r="279" spans="1:7">
      <c r="A279" s="688"/>
      <c r="B279" s="302"/>
      <c r="C279" s="302"/>
      <c r="D279" s="322"/>
      <c r="E279" s="690"/>
      <c r="F279" s="745"/>
      <c r="G279" s="745"/>
    </row>
    <row r="280" spans="1:7">
      <c r="A280" s="688"/>
      <c r="B280" s="302"/>
      <c r="C280" s="302"/>
      <c r="D280" s="322"/>
      <c r="E280" s="690"/>
      <c r="F280" s="745"/>
      <c r="G280" s="745"/>
    </row>
    <row r="281" spans="1:7">
      <c r="A281" s="688"/>
      <c r="B281" s="302"/>
      <c r="C281" s="302"/>
      <c r="D281" s="322"/>
      <c r="E281" s="690"/>
      <c r="F281" s="745"/>
      <c r="G281" s="745"/>
    </row>
    <row r="282" spans="1:7">
      <c r="A282" s="688"/>
      <c r="B282" s="302"/>
      <c r="C282" s="302"/>
      <c r="D282" s="322"/>
      <c r="E282" s="690"/>
      <c r="F282" s="745"/>
      <c r="G282" s="745"/>
    </row>
    <row r="283" spans="1:7">
      <c r="A283" s="688"/>
      <c r="B283" s="302"/>
      <c r="C283" s="302"/>
      <c r="D283" s="322"/>
      <c r="E283" s="690"/>
      <c r="F283" s="745"/>
      <c r="G283" s="745"/>
    </row>
    <row r="284" spans="1:7">
      <c r="A284" s="688"/>
      <c r="B284" s="302"/>
      <c r="C284" s="302"/>
      <c r="D284" s="322"/>
      <c r="E284" s="690"/>
      <c r="F284" s="745"/>
      <c r="G284" s="745"/>
    </row>
    <row r="285" spans="1:7">
      <c r="A285" s="688"/>
      <c r="B285" s="302"/>
      <c r="C285" s="302"/>
      <c r="D285" s="322"/>
      <c r="E285" s="690"/>
      <c r="F285" s="745"/>
      <c r="G285" s="745"/>
    </row>
    <row r="286" spans="1:7">
      <c r="A286" s="688"/>
      <c r="B286" s="302"/>
      <c r="C286" s="302"/>
      <c r="D286" s="322"/>
      <c r="E286" s="690"/>
      <c r="F286" s="745"/>
      <c r="G286" s="745"/>
    </row>
    <row r="287" spans="1:7">
      <c r="A287" s="688"/>
      <c r="B287" s="302"/>
      <c r="C287" s="302"/>
      <c r="D287" s="322"/>
      <c r="E287" s="690"/>
      <c r="F287" s="745"/>
      <c r="G287" s="745"/>
    </row>
    <row r="288" spans="1:7" ht="34.5" customHeight="1">
      <c r="A288" s="688"/>
      <c r="B288" s="302"/>
      <c r="C288" s="302"/>
      <c r="D288" s="322"/>
      <c r="E288" s="690"/>
      <c r="F288" s="745"/>
      <c r="G288" s="745"/>
    </row>
    <row r="289" spans="1:7" ht="33.75" customHeight="1">
      <c r="A289" s="688"/>
      <c r="B289" s="302"/>
      <c r="C289" s="302"/>
      <c r="D289" s="322"/>
      <c r="E289" s="690"/>
      <c r="F289" s="745"/>
      <c r="G289" s="745"/>
    </row>
    <row r="290" spans="1:7" ht="24" customHeight="1">
      <c r="A290" s="688"/>
      <c r="B290" s="302"/>
      <c r="C290" s="302"/>
      <c r="D290" s="322"/>
      <c r="E290" s="690"/>
      <c r="F290" s="745"/>
      <c r="G290" s="745"/>
    </row>
    <row r="291" spans="1:7">
      <c r="A291" s="688"/>
      <c r="B291" s="302"/>
      <c r="C291" s="302"/>
      <c r="D291" s="322"/>
      <c r="E291" s="690"/>
      <c r="F291" s="745"/>
      <c r="G291" s="745"/>
    </row>
    <row r="292" spans="1:7">
      <c r="A292" s="688"/>
      <c r="B292" s="302"/>
      <c r="C292" s="302"/>
      <c r="D292" s="322"/>
      <c r="E292" s="690"/>
      <c r="F292" s="745"/>
      <c r="G292" s="745"/>
    </row>
    <row r="293" spans="1:7">
      <c r="A293" s="688"/>
      <c r="B293" s="302"/>
      <c r="C293" s="302"/>
      <c r="D293" s="322"/>
      <c r="E293" s="690"/>
      <c r="F293" s="745"/>
      <c r="G293" s="745"/>
    </row>
    <row r="294" spans="1:7">
      <c r="A294" s="688"/>
      <c r="B294" s="302"/>
      <c r="C294" s="302"/>
      <c r="D294" s="322"/>
      <c r="E294" s="690"/>
      <c r="F294" s="745"/>
      <c r="G294" s="745"/>
    </row>
    <row r="295" spans="1:7">
      <c r="A295" s="688"/>
      <c r="B295" s="302"/>
      <c r="C295" s="302"/>
      <c r="D295" s="322"/>
      <c r="E295" s="690"/>
      <c r="F295" s="745"/>
      <c r="G295" s="745"/>
    </row>
    <row r="296" spans="1:7">
      <c r="A296" s="688"/>
      <c r="B296" s="302"/>
      <c r="C296" s="302"/>
      <c r="D296" s="322"/>
      <c r="E296" s="690"/>
      <c r="F296" s="745"/>
      <c r="G296" s="745"/>
    </row>
    <row r="298" spans="1:7">
      <c r="A298" s="688"/>
      <c r="B298" s="689"/>
      <c r="C298" s="689"/>
      <c r="D298" s="322"/>
      <c r="E298" s="690"/>
      <c r="F298" s="745"/>
      <c r="G298" s="745"/>
    </row>
    <row r="299" spans="1:7" s="700" customFormat="1">
      <c r="A299" s="708"/>
      <c r="B299" s="697"/>
      <c r="C299" s="697"/>
      <c r="E299" s="699"/>
      <c r="F299" s="956"/>
      <c r="G299" s="956"/>
    </row>
    <row r="300" spans="1:7" s="700" customFormat="1">
      <c r="A300" s="708"/>
      <c r="B300" s="697"/>
      <c r="C300" s="697"/>
      <c r="E300" s="699"/>
      <c r="F300" s="956"/>
      <c r="G300" s="956"/>
    </row>
    <row r="301" spans="1:7" s="700" customFormat="1">
      <c r="A301" s="708"/>
      <c r="B301" s="697"/>
      <c r="C301" s="697"/>
      <c r="E301" s="699"/>
      <c r="F301" s="956"/>
      <c r="G301" s="956"/>
    </row>
    <row r="302" spans="1:7" s="322" customFormat="1" ht="75.75" customHeight="1">
      <c r="A302" s="688"/>
      <c r="B302" s="707"/>
      <c r="C302" s="707"/>
      <c r="E302" s="690"/>
      <c r="F302" s="745"/>
      <c r="G302" s="745"/>
    </row>
    <row r="303" spans="1:7" s="322" customFormat="1" ht="84" customHeight="1">
      <c r="A303" s="688"/>
      <c r="B303" s="707"/>
      <c r="C303" s="707"/>
      <c r="E303" s="690"/>
      <c r="F303" s="745"/>
      <c r="G303" s="745"/>
    </row>
    <row r="304" spans="1:7" s="322" customFormat="1" ht="66.75" customHeight="1">
      <c r="A304" s="688"/>
      <c r="B304" s="707"/>
      <c r="C304" s="707"/>
      <c r="E304" s="690"/>
      <c r="F304" s="745"/>
      <c r="G304" s="745"/>
    </row>
    <row r="305" spans="1:7" s="322" customFormat="1" ht="92.25" customHeight="1">
      <c r="A305" s="688"/>
      <c r="B305" s="707"/>
      <c r="C305" s="707"/>
      <c r="E305" s="690"/>
      <c r="F305" s="745"/>
      <c r="G305" s="745"/>
    </row>
    <row r="306" spans="1:7" s="322" customFormat="1" ht="23.25" customHeight="1">
      <c r="A306" s="688"/>
      <c r="B306" s="707"/>
      <c r="C306" s="707"/>
      <c r="E306" s="690"/>
      <c r="F306" s="745"/>
      <c r="G306" s="745"/>
    </row>
    <row r="307" spans="1:7" s="322" customFormat="1" ht="20.25" customHeight="1">
      <c r="A307" s="688"/>
      <c r="B307" s="707"/>
      <c r="C307" s="707"/>
      <c r="E307" s="690"/>
      <c r="F307" s="745"/>
      <c r="G307" s="745"/>
    </row>
    <row r="308" spans="1:7" s="322" customFormat="1" ht="18" customHeight="1">
      <c r="A308" s="688"/>
      <c r="B308" s="707"/>
      <c r="C308" s="707"/>
      <c r="E308" s="690"/>
      <c r="F308" s="745"/>
      <c r="G308" s="745"/>
    </row>
    <row r="309" spans="1:7" s="322" customFormat="1" ht="18.75" customHeight="1">
      <c r="A309" s="688"/>
      <c r="B309" s="707"/>
      <c r="C309" s="707"/>
      <c r="E309" s="690"/>
      <c r="F309" s="745"/>
      <c r="G309" s="745"/>
    </row>
    <row r="310" spans="1:7" s="322" customFormat="1" ht="20.25" customHeight="1">
      <c r="A310" s="688"/>
      <c r="B310" s="707"/>
      <c r="C310" s="707"/>
      <c r="E310" s="690"/>
      <c r="F310" s="745"/>
      <c r="G310" s="745"/>
    </row>
    <row r="311" spans="1:7" s="322" customFormat="1" ht="71.25" customHeight="1">
      <c r="A311" s="688"/>
      <c r="B311" s="707"/>
      <c r="C311" s="707"/>
      <c r="E311" s="690"/>
      <c r="F311" s="745"/>
      <c r="G311" s="745"/>
    </row>
    <row r="312" spans="1:7" s="322" customFormat="1" ht="45" customHeight="1">
      <c r="A312" s="688"/>
      <c r="B312" s="707"/>
      <c r="C312" s="707"/>
      <c r="E312" s="690"/>
      <c r="F312" s="745"/>
      <c r="G312" s="745"/>
    </row>
    <row r="313" spans="1:7" s="322" customFormat="1" ht="32.25" customHeight="1">
      <c r="A313" s="688"/>
      <c r="B313" s="701"/>
      <c r="C313" s="701"/>
      <c r="E313" s="690"/>
      <c r="F313" s="745"/>
      <c r="G313" s="745"/>
    </row>
    <row r="314" spans="1:7" s="322" customFormat="1">
      <c r="A314" s="688"/>
      <c r="B314" s="701"/>
      <c r="C314" s="701"/>
      <c r="E314" s="690"/>
      <c r="F314" s="745"/>
      <c r="G314" s="745"/>
    </row>
    <row r="316" spans="1:7">
      <c r="A316" s="688"/>
      <c r="B316" s="689"/>
      <c r="C316" s="689"/>
      <c r="D316" s="322"/>
      <c r="E316" s="690"/>
      <c r="F316" s="745"/>
      <c r="G316" s="745"/>
    </row>
  </sheetData>
  <sheetProtection formatRows="0"/>
  <mergeCells count="2">
    <mergeCell ref="B15:C15"/>
    <mergeCell ref="B18:C18"/>
  </mergeCells>
  <pageMargins left="0.7" right="0.7" top="0.75" bottom="0.75" header="0.3" footer="0.3"/>
  <pageSetup paperSize="9" scale="62" orientation="portrait"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530"/>
  <sheetViews>
    <sheetView view="pageBreakPreview" topLeftCell="A274" zoomScaleNormal="100" zoomScaleSheetLayoutView="100" workbookViewId="0">
      <selection activeCell="F28" sqref="F28"/>
    </sheetView>
  </sheetViews>
  <sheetFormatPr defaultColWidth="9.140625" defaultRowHeight="12.75"/>
  <cols>
    <col min="1" max="1" width="12.7109375" style="712" customWidth="1"/>
    <col min="2" max="2" width="70.7109375" style="713" customWidth="1"/>
    <col min="3" max="3" width="12.7109375" style="713" customWidth="1"/>
    <col min="4" max="4" width="7" style="780" customWidth="1"/>
    <col min="5" max="5" width="10.140625" style="714" customWidth="1"/>
    <col min="6" max="6" width="13.140625" style="621" customWidth="1"/>
    <col min="7" max="7" width="16.140625" style="621" customWidth="1"/>
    <col min="8" max="8" width="12.28515625" style="62" customWidth="1"/>
    <col min="9" max="16384" width="9.140625" style="62"/>
  </cols>
  <sheetData>
    <row r="1" spans="1:7">
      <c r="A1" s="666" t="s">
        <v>8</v>
      </c>
      <c r="B1" s="667" t="s">
        <v>9</v>
      </c>
      <c r="C1" s="667"/>
      <c r="D1" s="715"/>
      <c r="E1" s="669"/>
      <c r="F1" s="686"/>
      <c r="G1" s="686"/>
    </row>
    <row r="2" spans="1:7">
      <c r="A2" s="671" t="s">
        <v>130</v>
      </c>
      <c r="B2" s="359" t="str">
        <f>'NASLOVNA STRAN'!$C$30</f>
        <v>Gradnja stanovanjske soseske Dečkovo naselje - DN 10</v>
      </c>
      <c r="C2" s="667"/>
      <c r="D2" s="715"/>
      <c r="E2" s="669"/>
      <c r="F2" s="686"/>
      <c r="G2" s="686"/>
    </row>
    <row r="3" spans="1:7">
      <c r="A3" s="666" t="s">
        <v>131</v>
      </c>
      <c r="B3" s="442">
        <f>'NASLOVNA STRAN'!$C$13</f>
        <v>0</v>
      </c>
      <c r="C3" s="667"/>
      <c r="D3" s="715"/>
      <c r="E3" s="669"/>
      <c r="F3" s="686"/>
      <c r="G3" s="686"/>
    </row>
    <row r="4" spans="1:7">
      <c r="A4" s="666"/>
      <c r="B4" s="667"/>
      <c r="C4" s="667"/>
      <c r="D4" s="715"/>
      <c r="E4" s="669"/>
      <c r="F4" s="686"/>
      <c r="G4" s="686"/>
    </row>
    <row r="5" spans="1:7">
      <c r="A5" s="213" t="s">
        <v>122</v>
      </c>
      <c r="B5" s="214" t="s">
        <v>3446</v>
      </c>
      <c r="C5" s="214"/>
      <c r="D5" s="215"/>
      <c r="E5" s="216"/>
      <c r="F5" s="463"/>
      <c r="G5" s="463"/>
    </row>
    <row r="6" spans="1:7">
      <c r="A6" s="666"/>
      <c r="B6" s="667"/>
      <c r="C6" s="667"/>
      <c r="D6" s="715"/>
      <c r="E6" s="666"/>
      <c r="F6" s="675"/>
      <c r="G6" s="675"/>
    </row>
    <row r="7" spans="1:7">
      <c r="A7" s="213" t="s">
        <v>127</v>
      </c>
      <c r="B7" s="214" t="s">
        <v>3755</v>
      </c>
      <c r="C7" s="214"/>
      <c r="D7" s="215"/>
      <c r="E7" s="216"/>
      <c r="F7" s="463"/>
      <c r="G7" s="463"/>
    </row>
    <row r="8" spans="1:7">
      <c r="A8" s="666"/>
      <c r="B8" s="667"/>
      <c r="C8" s="667"/>
      <c r="D8" s="715"/>
      <c r="E8" s="669"/>
      <c r="F8" s="686"/>
      <c r="G8" s="686"/>
    </row>
    <row r="9" spans="1:7">
      <c r="A9" s="666"/>
      <c r="B9" s="667"/>
      <c r="C9" s="667"/>
      <c r="D9" s="715"/>
      <c r="E9" s="669"/>
      <c r="F9" s="686"/>
      <c r="G9" s="686"/>
    </row>
    <row r="10" spans="1:7" ht="29.65" customHeight="1">
      <c r="A10" s="718" t="s">
        <v>132</v>
      </c>
      <c r="B10" s="719" t="s">
        <v>133</v>
      </c>
      <c r="C10" s="720" t="s">
        <v>134</v>
      </c>
      <c r="D10" s="203" t="s">
        <v>140</v>
      </c>
      <c r="E10" s="204" t="s">
        <v>136</v>
      </c>
      <c r="F10" s="453" t="s">
        <v>237</v>
      </c>
      <c r="G10" s="453" t="s">
        <v>238</v>
      </c>
    </row>
    <row r="11" spans="1:7">
      <c r="A11" s="667"/>
      <c r="B11" s="667"/>
      <c r="C11" s="667"/>
      <c r="D11" s="715"/>
      <c r="E11" s="721"/>
      <c r="F11" s="722"/>
      <c r="G11" s="722"/>
    </row>
    <row r="12" spans="1:7">
      <c r="A12" s="723" t="s">
        <v>4468</v>
      </c>
      <c r="B12" s="724" t="s">
        <v>4463</v>
      </c>
      <c r="C12" s="724"/>
      <c r="D12" s="725"/>
      <c r="E12" s="726"/>
      <c r="F12" s="727"/>
      <c r="G12" s="727"/>
    </row>
    <row r="13" spans="1:7" s="590" customFormat="1">
      <c r="A13" s="728"/>
      <c r="B13" s="729"/>
      <c r="C13" s="729"/>
      <c r="D13" s="730"/>
      <c r="E13" s="731"/>
      <c r="F13" s="732"/>
      <c r="G13" s="732"/>
    </row>
    <row r="14" spans="1:7" ht="13.5" thickBot="1">
      <c r="A14" s="882"/>
      <c r="B14" s="883" t="s">
        <v>3756</v>
      </c>
      <c r="C14" s="734"/>
      <c r="D14" s="735"/>
      <c r="E14" s="736"/>
      <c r="F14" s="737"/>
      <c r="G14" s="738"/>
    </row>
    <row r="15" spans="1:7" s="700" customFormat="1" ht="29.65" customHeight="1">
      <c r="A15" s="698"/>
      <c r="B15" s="3125" t="s">
        <v>3461</v>
      </c>
      <c r="C15" s="3129"/>
      <c r="E15" s="699"/>
      <c r="F15" s="160"/>
      <c r="G15" s="160"/>
    </row>
    <row r="16" spans="1:7" s="700" customFormat="1">
      <c r="A16" s="698"/>
      <c r="B16" s="302"/>
      <c r="C16" s="697"/>
      <c r="E16" s="699"/>
      <c r="F16" s="160"/>
      <c r="G16" s="160"/>
    </row>
    <row r="17" spans="1:7" s="700" customFormat="1">
      <c r="A17" s="698"/>
      <c r="B17" s="739" t="s">
        <v>2299</v>
      </c>
      <c r="C17" s="740"/>
      <c r="E17" s="699"/>
      <c r="F17" s="1086"/>
      <c r="G17" s="160"/>
    </row>
    <row r="18" spans="1:7" s="700" customFormat="1" ht="27" customHeight="1">
      <c r="A18" s="698"/>
      <c r="B18" s="2966" t="s">
        <v>3565</v>
      </c>
      <c r="C18" s="2967"/>
      <c r="E18" s="699"/>
      <c r="F18" s="1086"/>
      <c r="G18" s="160"/>
    </row>
    <row r="19" spans="1:7" s="700" customFormat="1">
      <c r="A19" s="698"/>
      <c r="B19" s="697"/>
      <c r="C19" s="697"/>
      <c r="E19" s="699"/>
      <c r="F19" s="1086"/>
      <c r="G19" s="160"/>
    </row>
    <row r="20" spans="1:7" s="322" customFormat="1" ht="30.4" customHeight="1">
      <c r="A20" s="761" t="s">
        <v>4611</v>
      </c>
      <c r="B20" s="760" t="s">
        <v>4142</v>
      </c>
      <c r="C20" s="767"/>
      <c r="D20" s="688" t="s">
        <v>369</v>
      </c>
      <c r="E20" s="557">
        <v>1</v>
      </c>
      <c r="F20" s="2535"/>
      <c r="G20" s="757">
        <f>E20*F20</f>
        <v>0</v>
      </c>
    </row>
    <row r="21" spans="1:7" s="322" customFormat="1" ht="15" customHeight="1">
      <c r="A21" s="765"/>
      <c r="B21" s="760" t="s">
        <v>3759</v>
      </c>
      <c r="C21" s="710"/>
      <c r="D21" s="376"/>
      <c r="E21" s="326"/>
      <c r="F21" s="2403"/>
      <c r="G21" s="746"/>
    </row>
    <row r="22" spans="1:7" s="322" customFormat="1" ht="15" customHeight="1">
      <c r="A22" s="765"/>
      <c r="B22" s="760" t="s">
        <v>4143</v>
      </c>
      <c r="C22" s="710"/>
      <c r="D22" s="376"/>
      <c r="E22" s="326"/>
      <c r="F22" s="2403"/>
      <c r="G22" s="746"/>
    </row>
    <row r="23" spans="1:7" s="322" customFormat="1" ht="15" customHeight="1">
      <c r="A23" s="765"/>
      <c r="B23" s="760" t="s">
        <v>3761</v>
      </c>
      <c r="C23" s="710"/>
      <c r="D23" s="376"/>
      <c r="E23" s="326"/>
      <c r="F23" s="2403"/>
      <c r="G23" s="746"/>
    </row>
    <row r="24" spans="1:7" s="322" customFormat="1" ht="15" customHeight="1">
      <c r="A24" s="765"/>
      <c r="B24" s="760" t="s">
        <v>4144</v>
      </c>
      <c r="C24" s="710"/>
      <c r="D24" s="376"/>
      <c r="E24" s="326"/>
      <c r="F24" s="2403"/>
      <c r="G24" s="746"/>
    </row>
    <row r="25" spans="1:7" s="322" customFormat="1" ht="15" customHeight="1">
      <c r="A25" s="765"/>
      <c r="B25" s="760" t="s">
        <v>3763</v>
      </c>
      <c r="C25" s="710"/>
      <c r="D25" s="376"/>
      <c r="E25" s="326"/>
      <c r="F25" s="2403"/>
      <c r="G25" s="746"/>
    </row>
    <row r="26" spans="1:7" s="322" customFormat="1" ht="15" customHeight="1">
      <c r="A26" s="765"/>
      <c r="B26" s="760" t="s">
        <v>4145</v>
      </c>
      <c r="C26" s="710"/>
      <c r="D26" s="376"/>
      <c r="E26" s="326"/>
      <c r="F26" s="2403"/>
      <c r="G26" s="746"/>
    </row>
    <row r="27" spans="1:7" s="322" customFormat="1" ht="16.149999999999999" customHeight="1">
      <c r="A27" s="765"/>
      <c r="B27" s="760" t="s">
        <v>3765</v>
      </c>
      <c r="C27" s="710"/>
      <c r="D27" s="376"/>
      <c r="E27" s="326"/>
      <c r="F27" s="2403"/>
      <c r="G27" s="746"/>
    </row>
    <row r="28" spans="1:7" s="322" customFormat="1" ht="15" customHeight="1">
      <c r="A28" s="765"/>
      <c r="B28" s="760" t="s">
        <v>3761</v>
      </c>
      <c r="C28" s="710"/>
      <c r="D28" s="376"/>
      <c r="E28" s="326"/>
      <c r="F28" s="2403"/>
      <c r="G28" s="746"/>
    </row>
    <row r="29" spans="1:7" s="322" customFormat="1" ht="29.65" customHeight="1">
      <c r="A29" s="765"/>
      <c r="B29" s="760" t="s">
        <v>3766</v>
      </c>
      <c r="C29" s="710"/>
      <c r="D29" s="376"/>
      <c r="E29" s="326"/>
      <c r="F29" s="2403"/>
      <c r="G29" s="746"/>
    </row>
    <row r="30" spans="1:7" s="322" customFormat="1" ht="42.4" customHeight="1">
      <c r="A30" s="765"/>
      <c r="B30" s="760" t="s">
        <v>4146</v>
      </c>
      <c r="C30" s="710"/>
      <c r="D30" s="376"/>
      <c r="E30" s="326"/>
      <c r="F30" s="2403"/>
      <c r="G30" s="746"/>
    </row>
    <row r="31" spans="1:7" s="322" customFormat="1" ht="27" customHeight="1">
      <c r="A31" s="765"/>
      <c r="B31" s="760" t="s">
        <v>3768</v>
      </c>
      <c r="C31" s="710"/>
      <c r="D31" s="376"/>
      <c r="E31" s="326"/>
      <c r="F31" s="2403"/>
      <c r="G31" s="746"/>
    </row>
    <row r="32" spans="1:7" s="322" customFormat="1" ht="15" customHeight="1">
      <c r="A32" s="765"/>
      <c r="B32" s="760" t="s">
        <v>3769</v>
      </c>
      <c r="C32" s="710"/>
      <c r="D32" s="376"/>
      <c r="E32" s="326"/>
      <c r="F32" s="2403"/>
      <c r="G32" s="746"/>
    </row>
    <row r="33" spans="1:7" s="322" customFormat="1" ht="15" customHeight="1">
      <c r="A33" s="765"/>
      <c r="B33" s="760" t="s">
        <v>4143</v>
      </c>
      <c r="C33" s="710"/>
      <c r="D33" s="376"/>
      <c r="E33" s="326"/>
      <c r="F33" s="2403"/>
      <c r="G33" s="746"/>
    </row>
    <row r="34" spans="1:7" s="322" customFormat="1" ht="15" customHeight="1">
      <c r="A34" s="765"/>
      <c r="B34" s="760" t="s">
        <v>3770</v>
      </c>
      <c r="C34" s="710"/>
      <c r="D34" s="376"/>
      <c r="E34" s="326"/>
      <c r="F34" s="2403"/>
      <c r="G34" s="746"/>
    </row>
    <row r="35" spans="1:7" s="322" customFormat="1" ht="15" customHeight="1">
      <c r="A35" s="765"/>
      <c r="B35" s="760" t="s">
        <v>4147</v>
      </c>
      <c r="C35" s="710"/>
      <c r="D35" s="376"/>
      <c r="E35" s="326"/>
      <c r="F35" s="2403"/>
      <c r="G35" s="746"/>
    </row>
    <row r="36" spans="1:7" s="322" customFormat="1" ht="15" customHeight="1">
      <c r="A36" s="765"/>
      <c r="B36" s="760" t="s">
        <v>3772</v>
      </c>
      <c r="C36" s="710"/>
      <c r="D36" s="376"/>
      <c r="E36" s="326"/>
      <c r="F36" s="2403"/>
      <c r="G36" s="746"/>
    </row>
    <row r="37" spans="1:7" s="322" customFormat="1" ht="15" customHeight="1">
      <c r="A37" s="765"/>
      <c r="B37" s="760" t="s">
        <v>4148</v>
      </c>
      <c r="C37" s="710"/>
      <c r="D37" s="376"/>
      <c r="E37" s="326"/>
      <c r="F37" s="2403"/>
      <c r="G37" s="746"/>
    </row>
    <row r="38" spans="1:7" s="322" customFormat="1" ht="15" customHeight="1">
      <c r="A38" s="765"/>
      <c r="B38" s="760" t="s">
        <v>3774</v>
      </c>
      <c r="C38" s="710"/>
      <c r="D38" s="376"/>
      <c r="E38" s="326"/>
      <c r="F38" s="2403"/>
      <c r="G38" s="746"/>
    </row>
    <row r="39" spans="1:7" s="322" customFormat="1" ht="15" customHeight="1">
      <c r="A39" s="765"/>
      <c r="B39" s="760" t="s">
        <v>3775</v>
      </c>
      <c r="C39" s="710"/>
      <c r="D39" s="376"/>
      <c r="E39" s="326"/>
      <c r="F39" s="2403"/>
      <c r="G39" s="746"/>
    </row>
    <row r="40" spans="1:7" s="322" customFormat="1" ht="29.65" customHeight="1">
      <c r="A40" s="765"/>
      <c r="B40" s="760" t="s">
        <v>3776</v>
      </c>
      <c r="C40" s="710"/>
      <c r="D40" s="376"/>
      <c r="E40" s="326"/>
      <c r="F40" s="2403"/>
      <c r="G40" s="746"/>
    </row>
    <row r="41" spans="1:7" s="322" customFormat="1" ht="15" customHeight="1">
      <c r="A41" s="765"/>
      <c r="B41" s="760" t="s">
        <v>3777</v>
      </c>
      <c r="C41" s="710"/>
      <c r="D41" s="376"/>
      <c r="E41" s="326"/>
      <c r="F41" s="2403"/>
      <c r="G41" s="746"/>
    </row>
    <row r="42" spans="1:7" s="322" customFormat="1" ht="15" customHeight="1">
      <c r="A42" s="765"/>
      <c r="B42" s="767" t="s">
        <v>3778</v>
      </c>
      <c r="C42" s="710"/>
      <c r="D42" s="376"/>
      <c r="E42" s="326"/>
      <c r="F42" s="2403"/>
      <c r="G42" s="746"/>
    </row>
    <row r="43" spans="1:7" s="322" customFormat="1" ht="15" customHeight="1">
      <c r="A43" s="765"/>
      <c r="B43" s="767" t="s">
        <v>3779</v>
      </c>
      <c r="C43" s="710"/>
      <c r="D43" s="376"/>
      <c r="E43" s="326"/>
      <c r="F43" s="2403"/>
      <c r="G43" s="746"/>
    </row>
    <row r="44" spans="1:7" s="322" customFormat="1" ht="18" customHeight="1">
      <c r="A44" s="765"/>
      <c r="B44" s="767" t="s">
        <v>3780</v>
      </c>
      <c r="C44" s="710"/>
      <c r="D44" s="376"/>
      <c r="E44" s="326"/>
      <c r="F44" s="2403"/>
      <c r="G44" s="746"/>
    </row>
    <row r="45" spans="1:7" s="322" customFormat="1" ht="17.649999999999999" customHeight="1">
      <c r="A45" s="765"/>
      <c r="B45" s="767" t="s">
        <v>4149</v>
      </c>
      <c r="C45" s="710"/>
      <c r="D45" s="376"/>
      <c r="E45" s="326"/>
      <c r="F45" s="2403"/>
      <c r="G45" s="746"/>
    </row>
    <row r="46" spans="1:7" s="322" customFormat="1" ht="19.149999999999999" customHeight="1">
      <c r="A46" s="765"/>
      <c r="B46" s="767" t="s">
        <v>4150</v>
      </c>
      <c r="C46" s="710"/>
      <c r="D46" s="376"/>
      <c r="E46" s="326"/>
      <c r="F46" s="2403"/>
      <c r="G46" s="746"/>
    </row>
    <row r="47" spans="1:7" s="322" customFormat="1" ht="15" customHeight="1">
      <c r="A47" s="765"/>
      <c r="B47" s="767" t="s">
        <v>3783</v>
      </c>
      <c r="C47" s="710"/>
      <c r="D47" s="376"/>
      <c r="E47" s="326"/>
      <c r="F47" s="2403"/>
      <c r="G47" s="746"/>
    </row>
    <row r="48" spans="1:7" s="322" customFormat="1" ht="8.65" customHeight="1">
      <c r="A48" s="765"/>
      <c r="B48" s="760"/>
      <c r="C48" s="710"/>
      <c r="D48" s="376"/>
      <c r="E48" s="326"/>
      <c r="F48" s="2403"/>
      <c r="G48" s="746"/>
    </row>
    <row r="49" spans="1:7" s="322" customFormat="1" ht="15" customHeight="1">
      <c r="A49" s="765"/>
      <c r="B49" s="975" t="s">
        <v>3784</v>
      </c>
      <c r="C49" s="710"/>
      <c r="D49" s="376"/>
      <c r="E49" s="326"/>
      <c r="F49" s="2403"/>
      <c r="G49" s="746"/>
    </row>
    <row r="50" spans="1:7" s="322" customFormat="1" ht="15" customHeight="1">
      <c r="A50" s="765"/>
      <c r="B50" s="767" t="s">
        <v>3785</v>
      </c>
      <c r="C50" s="710"/>
      <c r="D50" s="376"/>
      <c r="E50" s="326"/>
      <c r="F50" s="2403"/>
      <c r="G50" s="746"/>
    </row>
    <row r="51" spans="1:7" s="322" customFormat="1" ht="21.4" customHeight="1">
      <c r="A51" s="765"/>
      <c r="B51" s="767" t="s">
        <v>3786</v>
      </c>
      <c r="C51" s="710"/>
      <c r="D51" s="376"/>
      <c r="E51" s="326"/>
      <c r="F51" s="2403"/>
      <c r="G51" s="746"/>
    </row>
    <row r="52" spans="1:7" s="322" customFormat="1" ht="19.149999999999999" customHeight="1">
      <c r="A52" s="765"/>
      <c r="B52" s="767" t="s">
        <v>3787</v>
      </c>
      <c r="C52" s="710"/>
      <c r="D52" s="376"/>
      <c r="E52" s="326"/>
      <c r="F52" s="2403"/>
      <c r="G52" s="746"/>
    </row>
    <row r="53" spans="1:7" s="322" customFormat="1" ht="22.15" customHeight="1">
      <c r="A53" s="765"/>
      <c r="B53" s="767" t="s">
        <v>3788</v>
      </c>
      <c r="C53" s="710"/>
      <c r="D53" s="376"/>
      <c r="E53" s="326"/>
      <c r="F53" s="2403"/>
      <c r="G53" s="746"/>
    </row>
    <row r="54" spans="1:7" s="322" customFormat="1" ht="21" customHeight="1">
      <c r="A54" s="765"/>
      <c r="B54" s="767" t="s">
        <v>3789</v>
      </c>
      <c r="C54" s="710"/>
      <c r="D54" s="376"/>
      <c r="E54" s="326"/>
      <c r="F54" s="2403"/>
      <c r="G54" s="746"/>
    </row>
    <row r="55" spans="1:7" s="322" customFormat="1" ht="15" customHeight="1">
      <c r="A55" s="765"/>
      <c r="B55" s="767" t="s">
        <v>3790</v>
      </c>
      <c r="C55" s="710"/>
      <c r="D55" s="376"/>
      <c r="E55" s="326"/>
      <c r="F55" s="2403"/>
      <c r="G55" s="746"/>
    </row>
    <row r="56" spans="1:7" s="322" customFormat="1" ht="15" customHeight="1">
      <c r="A56" s="765"/>
      <c r="B56" s="767" t="s">
        <v>3791</v>
      </c>
      <c r="C56" s="710"/>
      <c r="D56" s="376"/>
      <c r="E56" s="326"/>
      <c r="F56" s="2403"/>
      <c r="G56" s="746"/>
    </row>
    <row r="57" spans="1:7" s="322" customFormat="1" ht="10.15" customHeight="1">
      <c r="A57" s="765"/>
      <c r="B57" s="760"/>
      <c r="C57" s="710"/>
      <c r="D57" s="376"/>
      <c r="E57" s="326"/>
      <c r="F57" s="2403"/>
      <c r="G57" s="746"/>
    </row>
    <row r="58" spans="1:7" s="322" customFormat="1" ht="42.4" customHeight="1">
      <c r="A58" s="765"/>
      <c r="B58" s="767" t="s">
        <v>4151</v>
      </c>
      <c r="C58" s="710"/>
      <c r="D58" s="376"/>
      <c r="E58" s="326"/>
      <c r="F58" s="2403"/>
      <c r="G58" s="746"/>
    </row>
    <row r="59" spans="1:7" s="322" customFormat="1" ht="15" customHeight="1">
      <c r="A59" s="765"/>
      <c r="B59" s="767" t="s">
        <v>3793</v>
      </c>
      <c r="C59" s="710"/>
      <c r="D59" s="376"/>
      <c r="E59" s="326"/>
      <c r="F59" s="2403"/>
      <c r="G59" s="746"/>
    </row>
    <row r="60" spans="1:7" s="322" customFormat="1" ht="15" customHeight="1">
      <c r="A60" s="765"/>
      <c r="B60" s="767" t="s">
        <v>3794</v>
      </c>
      <c r="C60" s="710"/>
      <c r="D60" s="376"/>
      <c r="E60" s="326"/>
      <c r="F60" s="2403"/>
      <c r="G60" s="746"/>
    </row>
    <row r="61" spans="1:7" s="322" customFormat="1" ht="15" customHeight="1">
      <c r="A61" s="765"/>
      <c r="B61" s="767" t="s">
        <v>3795</v>
      </c>
      <c r="C61" s="710"/>
      <c r="D61" s="376"/>
      <c r="E61" s="326"/>
      <c r="F61" s="2403"/>
      <c r="G61" s="746"/>
    </row>
    <row r="62" spans="1:7" s="322" customFormat="1" ht="15" customHeight="1">
      <c r="A62" s="765"/>
      <c r="B62" s="767" t="s">
        <v>3796</v>
      </c>
      <c r="C62" s="710"/>
      <c r="D62" s="376"/>
      <c r="E62" s="326"/>
      <c r="F62" s="2403"/>
      <c r="G62" s="746"/>
    </row>
    <row r="63" spans="1:7" s="322" customFormat="1" ht="22.9" customHeight="1">
      <c r="A63" s="765"/>
      <c r="B63" s="767" t="s">
        <v>3797</v>
      </c>
      <c r="C63" s="710"/>
      <c r="D63" s="376"/>
      <c r="E63" s="326"/>
      <c r="F63" s="2403"/>
      <c r="G63" s="746"/>
    </row>
    <row r="64" spans="1:7" s="322" customFormat="1" ht="15" customHeight="1">
      <c r="A64" s="765"/>
      <c r="B64" s="767" t="s">
        <v>3798</v>
      </c>
      <c r="C64" s="710"/>
      <c r="D64" s="376"/>
      <c r="E64" s="326"/>
      <c r="F64" s="2403"/>
      <c r="G64" s="746"/>
    </row>
    <row r="65" spans="1:7" s="322" customFormat="1" ht="15" customHeight="1">
      <c r="A65" s="765"/>
      <c r="B65" s="767" t="s">
        <v>3799</v>
      </c>
      <c r="C65" s="710"/>
      <c r="D65" s="376"/>
      <c r="E65" s="326"/>
      <c r="F65" s="2403"/>
      <c r="G65" s="746"/>
    </row>
    <row r="66" spans="1:7" s="322" customFormat="1" ht="15" customHeight="1">
      <c r="A66" s="765"/>
      <c r="B66" s="767" t="s">
        <v>4152</v>
      </c>
      <c r="C66" s="710"/>
      <c r="D66" s="376"/>
      <c r="E66" s="326"/>
      <c r="F66" s="2403"/>
      <c r="G66" s="746"/>
    </row>
    <row r="67" spans="1:7" s="322" customFormat="1" ht="15" customHeight="1">
      <c r="A67" s="765"/>
      <c r="B67" s="335"/>
      <c r="C67" s="710"/>
      <c r="D67" s="376"/>
      <c r="E67" s="326"/>
      <c r="F67" s="2403"/>
      <c r="G67" s="746"/>
    </row>
    <row r="68" spans="1:7" s="322" customFormat="1" ht="109.9" customHeight="1">
      <c r="A68" s="761" t="s">
        <v>4612</v>
      </c>
      <c r="B68" s="760" t="s">
        <v>3802</v>
      </c>
      <c r="C68" s="760"/>
      <c r="D68" s="976" t="s">
        <v>369</v>
      </c>
      <c r="E68" s="557">
        <v>1</v>
      </c>
      <c r="F68" s="2535"/>
      <c r="G68" s="757">
        <f>E68*F68</f>
        <v>0</v>
      </c>
    </row>
    <row r="69" spans="1:7" s="322" customFormat="1" ht="29.65" customHeight="1">
      <c r="A69" s="761"/>
      <c r="B69" s="926" t="s">
        <v>3803</v>
      </c>
      <c r="C69" s="710"/>
      <c r="D69" s="376"/>
      <c r="E69" s="326"/>
      <c r="F69" s="2403"/>
      <c r="G69" s="746"/>
    </row>
    <row r="70" spans="1:7" s="322" customFormat="1" ht="15" customHeight="1">
      <c r="A70" s="765"/>
      <c r="B70" s="335"/>
      <c r="C70" s="710"/>
      <c r="D70" s="376"/>
      <c r="E70" s="326"/>
      <c r="F70" s="2403"/>
      <c r="G70" s="746"/>
    </row>
    <row r="71" spans="1:7" s="322" customFormat="1" ht="19.149999999999999" customHeight="1">
      <c r="A71" s="761" t="s">
        <v>4613</v>
      </c>
      <c r="B71" s="760" t="s">
        <v>3805</v>
      </c>
      <c r="C71" s="767"/>
      <c r="D71" s="976" t="s">
        <v>369</v>
      </c>
      <c r="E71" s="557">
        <v>1</v>
      </c>
      <c r="F71" s="2535"/>
      <c r="G71" s="757">
        <f>E71*F71</f>
        <v>0</v>
      </c>
    </row>
    <row r="72" spans="1:7" s="322" customFormat="1" ht="41.65" customHeight="1">
      <c r="A72" s="765"/>
      <c r="B72" s="760" t="s">
        <v>4155</v>
      </c>
      <c r="C72" s="710"/>
      <c r="D72" s="376"/>
      <c r="E72" s="326"/>
      <c r="F72" s="2403"/>
      <c r="G72" s="746"/>
    </row>
    <row r="73" spans="1:7" s="322" customFormat="1" ht="15" customHeight="1">
      <c r="A73" s="765"/>
      <c r="B73" s="760" t="s">
        <v>3807</v>
      </c>
      <c r="C73" s="710"/>
      <c r="D73" s="376"/>
      <c r="E73" s="326"/>
      <c r="F73" s="2403"/>
      <c r="G73" s="746"/>
    </row>
    <row r="74" spans="1:7" s="322" customFormat="1" ht="15" customHeight="1">
      <c r="A74" s="765"/>
      <c r="B74" s="760" t="s">
        <v>3808</v>
      </c>
      <c r="C74" s="710"/>
      <c r="D74" s="376"/>
      <c r="E74" s="326"/>
      <c r="F74" s="2403"/>
      <c r="G74" s="746"/>
    </row>
    <row r="75" spans="1:7" s="322" customFormat="1" ht="15" customHeight="1">
      <c r="A75" s="765"/>
      <c r="B75" s="760" t="s">
        <v>3809</v>
      </c>
      <c r="C75" s="710"/>
      <c r="D75" s="376"/>
      <c r="E75" s="326"/>
      <c r="F75" s="2403"/>
      <c r="G75" s="746"/>
    </row>
    <row r="76" spans="1:7" s="322" customFormat="1" ht="29.65" customHeight="1">
      <c r="A76" s="765"/>
      <c r="B76" s="760" t="s">
        <v>4156</v>
      </c>
      <c r="C76" s="710"/>
      <c r="D76" s="376"/>
      <c r="E76" s="326"/>
      <c r="F76" s="2403"/>
      <c r="G76" s="746"/>
    </row>
    <row r="77" spans="1:7" s="322" customFormat="1" ht="31.15" customHeight="1">
      <c r="A77" s="765"/>
      <c r="B77" s="760" t="s">
        <v>3812</v>
      </c>
      <c r="C77" s="710"/>
      <c r="D77" s="376"/>
      <c r="E77" s="326"/>
      <c r="F77" s="2403"/>
      <c r="G77" s="746"/>
    </row>
    <row r="78" spans="1:7" s="322" customFormat="1" ht="20.65" customHeight="1">
      <c r="A78" s="765"/>
      <c r="B78" s="760" t="s">
        <v>3813</v>
      </c>
      <c r="C78" s="710"/>
      <c r="D78" s="376"/>
      <c r="E78" s="326"/>
      <c r="F78" s="2403"/>
      <c r="G78" s="746"/>
    </row>
    <row r="79" spans="1:7" s="322" customFormat="1" ht="30.4" customHeight="1">
      <c r="A79" s="765"/>
      <c r="B79" s="760" t="s">
        <v>3814</v>
      </c>
      <c r="C79" s="710"/>
      <c r="D79" s="376"/>
      <c r="E79" s="326"/>
      <c r="F79" s="2403"/>
      <c r="G79" s="746"/>
    </row>
    <row r="80" spans="1:7" s="322" customFormat="1" ht="18" customHeight="1">
      <c r="A80" s="765"/>
      <c r="B80" s="760" t="s">
        <v>4157</v>
      </c>
      <c r="C80" s="710"/>
      <c r="D80" s="376"/>
      <c r="E80" s="326"/>
      <c r="F80" s="2403"/>
      <c r="G80" s="746"/>
    </row>
    <row r="81" spans="1:7" s="322" customFormat="1" ht="17.649999999999999" customHeight="1">
      <c r="A81" s="765"/>
      <c r="B81" s="760" t="s">
        <v>3816</v>
      </c>
      <c r="C81" s="710"/>
      <c r="D81" s="376"/>
      <c r="E81" s="326"/>
      <c r="F81" s="2403"/>
      <c r="G81" s="746"/>
    </row>
    <row r="82" spans="1:7" s="322" customFormat="1" ht="42" customHeight="1">
      <c r="A82" s="765"/>
      <c r="B82" s="760" t="s">
        <v>4158</v>
      </c>
      <c r="C82" s="710"/>
      <c r="D82" s="376"/>
      <c r="E82" s="326"/>
      <c r="F82" s="2403"/>
      <c r="G82" s="746"/>
    </row>
    <row r="83" spans="1:7" s="322" customFormat="1" ht="29.65" customHeight="1">
      <c r="A83" s="765"/>
      <c r="B83" s="760" t="s">
        <v>3818</v>
      </c>
      <c r="C83" s="710"/>
      <c r="D83" s="376"/>
      <c r="E83" s="326"/>
      <c r="F83" s="2403"/>
      <c r="G83" s="746"/>
    </row>
    <row r="84" spans="1:7" s="322" customFormat="1" ht="15" customHeight="1">
      <c r="A84" s="765"/>
      <c r="B84" s="926" t="s">
        <v>3819</v>
      </c>
      <c r="C84" s="710"/>
      <c r="D84" s="376"/>
      <c r="E84" s="326"/>
      <c r="F84" s="2403"/>
      <c r="G84" s="746"/>
    </row>
    <row r="85" spans="1:7" s="322" customFormat="1" ht="15" customHeight="1">
      <c r="A85" s="765"/>
      <c r="B85" s="335"/>
      <c r="C85" s="710"/>
      <c r="D85" s="376"/>
      <c r="E85" s="326"/>
      <c r="F85" s="2403"/>
      <c r="G85" s="746"/>
    </row>
    <row r="86" spans="1:7" s="322" customFormat="1" ht="43.15" customHeight="1">
      <c r="A86" s="761" t="s">
        <v>4614</v>
      </c>
      <c r="B86" s="760" t="s">
        <v>3821</v>
      </c>
      <c r="C86" s="767"/>
      <c r="D86" s="976" t="s">
        <v>369</v>
      </c>
      <c r="E86" s="557">
        <v>7</v>
      </c>
      <c r="F86" s="2535"/>
      <c r="G86" s="757">
        <f>E86*F86</f>
        <v>0</v>
      </c>
    </row>
    <row r="87" spans="1:7" s="322" customFormat="1" ht="16.149999999999999" customHeight="1">
      <c r="A87" s="747"/>
      <c r="B87" s="752"/>
      <c r="C87" s="752"/>
      <c r="E87" s="690"/>
      <c r="F87" s="2413"/>
      <c r="G87" s="750"/>
    </row>
    <row r="88" spans="1:7" s="322" customFormat="1" ht="31.9" customHeight="1">
      <c r="A88" s="245" t="s">
        <v>4615</v>
      </c>
      <c r="B88" s="760" t="s">
        <v>3823</v>
      </c>
      <c r="C88" s="767"/>
      <c r="D88" s="976" t="s">
        <v>369</v>
      </c>
      <c r="E88" s="557">
        <v>1</v>
      </c>
      <c r="F88" s="2535"/>
      <c r="G88" s="757">
        <f>E88*F88</f>
        <v>0</v>
      </c>
    </row>
    <row r="89" spans="1:7" s="322" customFormat="1">
      <c r="A89" s="747"/>
      <c r="B89" s="754"/>
      <c r="C89" s="754"/>
      <c r="D89" s="376"/>
      <c r="E89" s="704"/>
      <c r="F89" s="2413"/>
      <c r="G89" s="750"/>
    </row>
    <row r="90" spans="1:7" s="322" customFormat="1" ht="30.4" customHeight="1">
      <c r="A90" s="245" t="s">
        <v>4616</v>
      </c>
      <c r="B90" s="760" t="s">
        <v>3825</v>
      </c>
      <c r="C90" s="767"/>
      <c r="D90" s="976" t="s">
        <v>369</v>
      </c>
      <c r="E90" s="557">
        <v>1</v>
      </c>
      <c r="F90" s="2535"/>
      <c r="G90" s="757">
        <f>E90*F90</f>
        <v>0</v>
      </c>
    </row>
    <row r="91" spans="1:7" s="322" customFormat="1">
      <c r="A91" s="747"/>
      <c r="B91" s="760"/>
      <c r="C91" s="760"/>
      <c r="D91" s="376"/>
      <c r="E91" s="704"/>
      <c r="F91" s="2413"/>
      <c r="G91" s="750"/>
    </row>
    <row r="92" spans="1:7" s="322" customFormat="1" ht="72" customHeight="1">
      <c r="A92" s="245" t="s">
        <v>4617</v>
      </c>
      <c r="B92" s="760" t="s">
        <v>3827</v>
      </c>
      <c r="C92" s="767"/>
      <c r="D92" s="976" t="s">
        <v>369</v>
      </c>
      <c r="E92" s="557">
        <v>1</v>
      </c>
      <c r="F92" s="2535"/>
      <c r="G92" s="757">
        <f>E92*F92</f>
        <v>0</v>
      </c>
    </row>
    <row r="93" spans="1:7" s="322" customFormat="1">
      <c r="A93" s="747"/>
      <c r="B93" s="752"/>
      <c r="C93" s="752"/>
      <c r="E93" s="690"/>
      <c r="F93" s="2413"/>
      <c r="G93" s="750"/>
    </row>
    <row r="94" spans="1:7" s="322" customFormat="1" ht="30" customHeight="1">
      <c r="A94" s="245" t="s">
        <v>4618</v>
      </c>
      <c r="B94" s="760" t="s">
        <v>3829</v>
      </c>
      <c r="C94" s="760"/>
      <c r="D94" s="976" t="s">
        <v>369</v>
      </c>
      <c r="E94" s="557">
        <v>1</v>
      </c>
      <c r="F94" s="2535"/>
      <c r="G94" s="757">
        <f>E94*F94</f>
        <v>0</v>
      </c>
    </row>
    <row r="95" spans="1:7" s="322" customFormat="1">
      <c r="A95" s="747"/>
      <c r="B95" s="752"/>
      <c r="C95" s="752"/>
      <c r="E95" s="690"/>
      <c r="F95" s="2413"/>
      <c r="G95" s="750"/>
    </row>
    <row r="96" spans="1:7" s="322" customFormat="1" ht="18" customHeight="1">
      <c r="A96" s="747"/>
      <c r="B96" s="977" t="s">
        <v>3830</v>
      </c>
      <c r="C96" s="752"/>
      <c r="E96" s="690"/>
      <c r="F96" s="2413"/>
      <c r="G96" s="750"/>
    </row>
    <row r="97" spans="1:7" s="322" customFormat="1" ht="51.4" customHeight="1">
      <c r="A97" s="245" t="s">
        <v>4619</v>
      </c>
      <c r="B97" s="760" t="s">
        <v>3832</v>
      </c>
      <c r="C97" s="767"/>
      <c r="D97" s="976" t="s">
        <v>369</v>
      </c>
      <c r="E97" s="557">
        <v>1</v>
      </c>
      <c r="F97" s="2535"/>
      <c r="G97" s="757">
        <f>E97*F97</f>
        <v>0</v>
      </c>
    </row>
    <row r="98" spans="1:7" s="322" customFormat="1">
      <c r="A98" s="912"/>
      <c r="B98" s="760" t="s">
        <v>3833</v>
      </c>
      <c r="C98" s="743"/>
      <c r="D98" s="753"/>
      <c r="E98" s="705"/>
      <c r="F98" s="2551"/>
      <c r="G98" s="746"/>
    </row>
    <row r="99" spans="1:7" s="322" customFormat="1">
      <c r="A99" s="912"/>
      <c r="B99" s="760" t="s">
        <v>3834</v>
      </c>
      <c r="C99" s="743"/>
      <c r="D99" s="753"/>
      <c r="E99" s="705"/>
      <c r="F99" s="2551"/>
      <c r="G99" s="746"/>
    </row>
    <row r="100" spans="1:7" s="322" customFormat="1">
      <c r="A100" s="912"/>
      <c r="B100" s="760" t="s">
        <v>4165</v>
      </c>
      <c r="C100" s="743"/>
      <c r="D100" s="753"/>
      <c r="E100" s="705"/>
      <c r="F100" s="2551"/>
      <c r="G100" s="746"/>
    </row>
    <row r="101" spans="1:7" s="322" customFormat="1">
      <c r="A101" s="912"/>
      <c r="B101" s="760" t="s">
        <v>3836</v>
      </c>
      <c r="C101" s="743"/>
      <c r="D101" s="753"/>
      <c r="E101" s="705"/>
      <c r="F101" s="2551"/>
      <c r="G101" s="746"/>
    </row>
    <row r="102" spans="1:7" s="322" customFormat="1">
      <c r="A102" s="912"/>
      <c r="B102" s="760" t="s">
        <v>3837</v>
      </c>
      <c r="C102" s="743"/>
      <c r="D102" s="753"/>
      <c r="E102" s="705"/>
      <c r="F102" s="2551"/>
      <c r="G102" s="746"/>
    </row>
    <row r="103" spans="1:7" s="322" customFormat="1">
      <c r="A103" s="912"/>
      <c r="B103" s="760" t="s">
        <v>3838</v>
      </c>
      <c r="C103" s="743"/>
      <c r="D103" s="753"/>
      <c r="E103" s="705"/>
      <c r="F103" s="2551"/>
      <c r="G103" s="746"/>
    </row>
    <row r="104" spans="1:7" s="322" customFormat="1">
      <c r="A104" s="912"/>
      <c r="B104" s="743"/>
      <c r="C104" s="743"/>
      <c r="D104" s="753"/>
      <c r="E104" s="705"/>
      <c r="F104" s="2551"/>
      <c r="G104" s="746"/>
    </row>
    <row r="105" spans="1:7" s="322" customFormat="1" ht="76.5">
      <c r="A105" s="245" t="s">
        <v>4620</v>
      </c>
      <c r="B105" s="760" t="s">
        <v>3840</v>
      </c>
      <c r="C105" s="767"/>
      <c r="D105" s="976" t="s">
        <v>369</v>
      </c>
      <c r="E105" s="557">
        <v>2</v>
      </c>
      <c r="F105" s="2535"/>
      <c r="G105" s="757">
        <f>E105*F105</f>
        <v>0</v>
      </c>
    </row>
    <row r="106" spans="1:7" s="322" customFormat="1">
      <c r="A106" s="912"/>
      <c r="B106" s="760" t="s">
        <v>3841</v>
      </c>
      <c r="C106" s="743"/>
      <c r="D106" s="753"/>
      <c r="E106" s="705"/>
      <c r="F106" s="2551"/>
      <c r="G106" s="746"/>
    </row>
    <row r="107" spans="1:7" s="322" customFormat="1">
      <c r="A107" s="912"/>
      <c r="B107" s="760" t="s">
        <v>4167</v>
      </c>
      <c r="C107" s="743"/>
      <c r="D107" s="753"/>
      <c r="E107" s="705"/>
      <c r="F107" s="2551"/>
      <c r="G107" s="746"/>
    </row>
    <row r="108" spans="1:7" s="322" customFormat="1">
      <c r="A108" s="912"/>
      <c r="B108" s="760" t="s">
        <v>3843</v>
      </c>
      <c r="C108" s="743"/>
      <c r="D108" s="753"/>
      <c r="E108" s="705"/>
      <c r="F108" s="2551"/>
      <c r="G108" s="746"/>
    </row>
    <row r="109" spans="1:7" s="322" customFormat="1">
      <c r="A109" s="912"/>
      <c r="B109" s="760" t="s">
        <v>3844</v>
      </c>
      <c r="C109" s="743"/>
      <c r="D109" s="753"/>
      <c r="E109" s="705"/>
      <c r="F109" s="2551"/>
      <c r="G109" s="746"/>
    </row>
    <row r="110" spans="1:7" s="322" customFormat="1">
      <c r="A110" s="912"/>
      <c r="B110" s="760" t="s">
        <v>3845</v>
      </c>
      <c r="C110" s="743"/>
      <c r="D110" s="753"/>
      <c r="E110" s="705"/>
      <c r="F110" s="2551"/>
      <c r="G110" s="746"/>
    </row>
    <row r="111" spans="1:7" s="322" customFormat="1" ht="38.25">
      <c r="A111" s="912"/>
      <c r="B111" s="760" t="s">
        <v>4168</v>
      </c>
      <c r="C111" s="743"/>
      <c r="D111" s="753"/>
      <c r="E111" s="705"/>
      <c r="F111" s="2551"/>
      <c r="G111" s="746"/>
    </row>
    <row r="112" spans="1:7" s="322" customFormat="1">
      <c r="A112" s="912"/>
      <c r="B112" s="743"/>
      <c r="C112" s="743"/>
      <c r="D112" s="753"/>
      <c r="E112" s="705"/>
      <c r="F112" s="2551"/>
      <c r="G112" s="746"/>
    </row>
    <row r="113" spans="1:7" s="322" customFormat="1" ht="63.75">
      <c r="A113" s="245" t="s">
        <v>4621</v>
      </c>
      <c r="B113" s="760" t="s">
        <v>3848</v>
      </c>
      <c r="C113" s="760"/>
      <c r="D113" s="976" t="s">
        <v>210</v>
      </c>
      <c r="E113" s="557">
        <v>6</v>
      </c>
      <c r="F113" s="2535"/>
      <c r="G113" s="757">
        <f>E113*F113</f>
        <v>0</v>
      </c>
    </row>
    <row r="114" spans="1:7" s="322" customFormat="1">
      <c r="A114" s="912"/>
      <c r="B114" s="760" t="s">
        <v>3508</v>
      </c>
      <c r="C114" s="760"/>
      <c r="D114" s="976"/>
      <c r="E114" s="557"/>
      <c r="F114" s="2553"/>
      <c r="G114" s="757"/>
    </row>
    <row r="115" spans="1:7" s="322" customFormat="1">
      <c r="A115" s="912"/>
      <c r="B115" s="743"/>
      <c r="C115" s="743"/>
      <c r="D115" s="753"/>
      <c r="E115" s="705"/>
      <c r="F115" s="2551"/>
      <c r="G115" s="746"/>
    </row>
    <row r="116" spans="1:7" s="322" customFormat="1" ht="25.5">
      <c r="A116" s="245" t="s">
        <v>4622</v>
      </c>
      <c r="B116" s="760" t="s">
        <v>3850</v>
      </c>
      <c r="C116" s="760"/>
      <c r="D116" s="976" t="s">
        <v>210</v>
      </c>
      <c r="E116" s="557">
        <v>2</v>
      </c>
      <c r="F116" s="2535"/>
      <c r="G116" s="757">
        <f>E116*F116</f>
        <v>0</v>
      </c>
    </row>
    <row r="117" spans="1:7" s="322" customFormat="1">
      <c r="A117" s="912"/>
      <c r="B117" s="760" t="s">
        <v>3508</v>
      </c>
      <c r="C117" s="760"/>
      <c r="D117" s="976"/>
      <c r="E117" s="557"/>
      <c r="F117" s="2553"/>
      <c r="G117" s="757"/>
    </row>
    <row r="118" spans="1:7" s="322" customFormat="1">
      <c r="A118" s="912"/>
      <c r="B118" s="743"/>
      <c r="C118" s="743"/>
      <c r="D118" s="753"/>
      <c r="E118" s="705"/>
      <c r="F118" s="2551"/>
      <c r="G118" s="746"/>
    </row>
    <row r="119" spans="1:7" s="322" customFormat="1" ht="25.5">
      <c r="A119" s="245" t="s">
        <v>4623</v>
      </c>
      <c r="B119" s="760" t="s">
        <v>3852</v>
      </c>
      <c r="C119" s="760"/>
      <c r="D119" s="976" t="s">
        <v>210</v>
      </c>
      <c r="E119" s="557">
        <v>2</v>
      </c>
      <c r="F119" s="2535"/>
      <c r="G119" s="757">
        <f>E119*F119</f>
        <v>0</v>
      </c>
    </row>
    <row r="120" spans="1:7" s="322" customFormat="1">
      <c r="A120" s="912"/>
      <c r="B120" s="760" t="s">
        <v>3508</v>
      </c>
      <c r="C120" s="760"/>
      <c r="D120" s="978"/>
      <c r="E120" s="978"/>
      <c r="F120" s="2537"/>
      <c r="G120" s="1941"/>
    </row>
    <row r="121" spans="1:7" s="322" customFormat="1">
      <c r="A121" s="912"/>
      <c r="B121" s="743"/>
      <c r="C121" s="743"/>
      <c r="D121" s="753"/>
      <c r="E121" s="705"/>
      <c r="F121" s="2551"/>
      <c r="G121" s="746"/>
    </row>
    <row r="122" spans="1:7" s="322" customFormat="1" ht="25.5">
      <c r="A122" s="245" t="s">
        <v>4624</v>
      </c>
      <c r="B122" s="760" t="s">
        <v>3854</v>
      </c>
      <c r="C122" s="760"/>
      <c r="D122" s="976" t="s">
        <v>210</v>
      </c>
      <c r="E122" s="557">
        <v>5</v>
      </c>
      <c r="F122" s="2535"/>
      <c r="G122" s="757">
        <f>E122*F122</f>
        <v>0</v>
      </c>
    </row>
    <row r="123" spans="1:7" s="322" customFormat="1">
      <c r="A123" s="912"/>
      <c r="B123" s="743"/>
      <c r="C123" s="743"/>
      <c r="D123" s="753"/>
      <c r="E123" s="705"/>
      <c r="F123" s="2551"/>
      <c r="G123" s="746"/>
    </row>
    <row r="124" spans="1:7" s="322" customFormat="1" ht="25.5">
      <c r="A124" s="245" t="s">
        <v>4625</v>
      </c>
      <c r="B124" s="760" t="s">
        <v>3856</v>
      </c>
      <c r="C124" s="760"/>
      <c r="D124" s="976" t="s">
        <v>210</v>
      </c>
      <c r="E124" s="557">
        <v>2</v>
      </c>
      <c r="F124" s="2535"/>
      <c r="G124" s="757">
        <f>E124*F124</f>
        <v>0</v>
      </c>
    </row>
    <row r="125" spans="1:7" s="322" customFormat="1">
      <c r="A125" s="912"/>
      <c r="B125" s="760" t="s">
        <v>3508</v>
      </c>
      <c r="C125" s="760"/>
      <c r="D125" s="979"/>
      <c r="E125" s="979"/>
      <c r="F125" s="2538"/>
      <c r="G125" s="1942"/>
    </row>
    <row r="126" spans="1:7" s="322" customFormat="1">
      <c r="A126" s="912"/>
      <c r="B126" s="743"/>
      <c r="C126" s="743"/>
      <c r="D126" s="753"/>
      <c r="E126" s="705"/>
      <c r="F126" s="2551"/>
      <c r="G126" s="746"/>
    </row>
    <row r="127" spans="1:7" s="322" customFormat="1" ht="42" customHeight="1">
      <c r="A127" s="79" t="s">
        <v>4626</v>
      </c>
      <c r="B127" s="767" t="s">
        <v>3858</v>
      </c>
      <c r="C127" s="767"/>
      <c r="D127" s="766"/>
      <c r="E127" s="704"/>
      <c r="F127" s="2554"/>
      <c r="G127" s="750"/>
    </row>
    <row r="128" spans="1:7" s="322" customFormat="1" ht="15.4" customHeight="1">
      <c r="A128" s="245" t="s">
        <v>4627</v>
      </c>
      <c r="B128" s="760" t="s">
        <v>3510</v>
      </c>
      <c r="C128" s="767"/>
      <c r="D128" s="976" t="s">
        <v>3514</v>
      </c>
      <c r="E128" s="557">
        <v>10</v>
      </c>
      <c r="F128" s="2535"/>
      <c r="G128" s="757">
        <f>E128*F128</f>
        <v>0</v>
      </c>
    </row>
    <row r="129" spans="1:7" s="322" customFormat="1" ht="17.649999999999999" customHeight="1">
      <c r="A129" s="245" t="s">
        <v>4628</v>
      </c>
      <c r="B129" s="760" t="s">
        <v>3508</v>
      </c>
      <c r="C129" s="767"/>
      <c r="D129" s="976" t="s">
        <v>3514</v>
      </c>
      <c r="E129" s="557">
        <v>16</v>
      </c>
      <c r="F129" s="2535"/>
      <c r="G129" s="757">
        <f>E129*F129</f>
        <v>0</v>
      </c>
    </row>
    <row r="130" spans="1:7" s="322" customFormat="1" ht="15.4" customHeight="1">
      <c r="A130" s="245" t="s">
        <v>4629</v>
      </c>
      <c r="B130" s="760" t="s">
        <v>3504</v>
      </c>
      <c r="C130" s="767"/>
      <c r="D130" s="976" t="s">
        <v>3514</v>
      </c>
      <c r="E130" s="557">
        <v>10</v>
      </c>
      <c r="F130" s="2535"/>
      <c r="G130" s="757">
        <f>E130*F130</f>
        <v>0</v>
      </c>
    </row>
    <row r="131" spans="1:7" s="322" customFormat="1" ht="16.149999999999999" customHeight="1">
      <c r="A131" s="245" t="s">
        <v>4630</v>
      </c>
      <c r="B131" s="760" t="s">
        <v>3502</v>
      </c>
      <c r="C131" s="767"/>
      <c r="D131" s="976" t="s">
        <v>3514</v>
      </c>
      <c r="E131" s="557">
        <v>2</v>
      </c>
      <c r="F131" s="2535"/>
      <c r="G131" s="757">
        <f>E131*F131</f>
        <v>0</v>
      </c>
    </row>
    <row r="132" spans="1:7" s="322" customFormat="1">
      <c r="A132" s="79"/>
      <c r="B132" s="302"/>
      <c r="C132" s="302"/>
      <c r="E132" s="690"/>
      <c r="F132" s="2413"/>
      <c r="G132" s="746"/>
    </row>
    <row r="133" spans="1:7" s="322" customFormat="1" ht="58.15" customHeight="1">
      <c r="A133" s="79" t="s">
        <v>4631</v>
      </c>
      <c r="B133" s="760" t="s">
        <v>3864</v>
      </c>
      <c r="C133" s="760"/>
      <c r="D133" s="976"/>
      <c r="E133" s="557"/>
      <c r="F133" s="2553"/>
      <c r="G133" s="757"/>
    </row>
    <row r="134" spans="1:7" s="322" customFormat="1" ht="15" customHeight="1">
      <c r="A134" s="245" t="s">
        <v>4632</v>
      </c>
      <c r="B134" s="760" t="s">
        <v>3510</v>
      </c>
      <c r="C134" s="760"/>
      <c r="D134" s="976" t="s">
        <v>3514</v>
      </c>
      <c r="E134" s="557">
        <v>10</v>
      </c>
      <c r="F134" s="2535"/>
      <c r="G134" s="757">
        <f>E134*F134</f>
        <v>0</v>
      </c>
    </row>
    <row r="135" spans="1:7" s="322" customFormat="1" ht="15" customHeight="1">
      <c r="A135" s="245" t="s">
        <v>4633</v>
      </c>
      <c r="B135" s="760" t="s">
        <v>3508</v>
      </c>
      <c r="C135" s="760"/>
      <c r="D135" s="976" t="s">
        <v>3514</v>
      </c>
      <c r="E135" s="557">
        <v>16</v>
      </c>
      <c r="F135" s="2535"/>
      <c r="G135" s="757">
        <f>E135*F135</f>
        <v>0</v>
      </c>
    </row>
    <row r="136" spans="1:7" s="322" customFormat="1" ht="15" customHeight="1">
      <c r="A136" s="245" t="s">
        <v>4634</v>
      </c>
      <c r="B136" s="760" t="s">
        <v>3504</v>
      </c>
      <c r="C136" s="760"/>
      <c r="D136" s="976" t="s">
        <v>3514</v>
      </c>
      <c r="E136" s="557">
        <v>10</v>
      </c>
      <c r="F136" s="2535"/>
      <c r="G136" s="757">
        <f>E136*F136</f>
        <v>0</v>
      </c>
    </row>
    <row r="137" spans="1:7" s="322" customFormat="1" ht="15" customHeight="1">
      <c r="A137" s="245" t="s">
        <v>4635</v>
      </c>
      <c r="B137" s="760" t="s">
        <v>3502</v>
      </c>
      <c r="C137" s="760"/>
      <c r="D137" s="976" t="s">
        <v>3514</v>
      </c>
      <c r="E137" s="557">
        <v>2</v>
      </c>
      <c r="F137" s="2535"/>
      <c r="G137" s="757">
        <f>E137*F137</f>
        <v>0</v>
      </c>
    </row>
    <row r="138" spans="1:7" s="322" customFormat="1" ht="15" customHeight="1">
      <c r="A138" s="79"/>
      <c r="B138" s="336"/>
      <c r="C138" s="336"/>
      <c r="E138" s="274"/>
      <c r="F138" s="2403"/>
      <c r="G138" s="746"/>
    </row>
    <row r="139" spans="1:7" s="322" customFormat="1" ht="79.150000000000006" customHeight="1">
      <c r="A139" s="245" t="s">
        <v>4636</v>
      </c>
      <c r="B139" s="760" t="s">
        <v>3870</v>
      </c>
      <c r="C139" s="760"/>
      <c r="D139" s="976" t="s">
        <v>369</v>
      </c>
      <c r="E139" s="557">
        <v>1</v>
      </c>
      <c r="F139" s="2535"/>
      <c r="G139" s="757">
        <f>E139*F139</f>
        <v>0</v>
      </c>
    </row>
    <row r="140" spans="1:7" s="322" customFormat="1" ht="40.9" customHeight="1">
      <c r="A140" s="79"/>
      <c r="B140" s="760" t="s">
        <v>3871</v>
      </c>
      <c r="C140" s="760"/>
      <c r="D140" s="978"/>
      <c r="E140" s="978"/>
      <c r="F140" s="2537"/>
      <c r="G140" s="1941"/>
    </row>
    <row r="141" spans="1:7" s="322" customFormat="1" ht="15" customHeight="1">
      <c r="A141" s="79"/>
      <c r="B141" s="336"/>
      <c r="C141" s="336"/>
      <c r="E141" s="274"/>
      <c r="F141" s="2472"/>
      <c r="G141" s="746"/>
    </row>
    <row r="142" spans="1:7" s="322" customFormat="1" ht="66.400000000000006" customHeight="1">
      <c r="A142" s="245" t="s">
        <v>4637</v>
      </c>
      <c r="B142" s="760" t="s">
        <v>3873</v>
      </c>
      <c r="C142" s="760"/>
      <c r="D142" s="976" t="s">
        <v>210</v>
      </c>
      <c r="E142" s="557">
        <v>1</v>
      </c>
      <c r="F142" s="2535"/>
      <c r="G142" s="757">
        <f>E142*F142</f>
        <v>0</v>
      </c>
    </row>
    <row r="143" spans="1:7" s="322" customFormat="1" ht="15" customHeight="1">
      <c r="A143" s="79"/>
      <c r="B143" s="336"/>
      <c r="C143" s="336"/>
      <c r="E143" s="274"/>
      <c r="F143" s="2472"/>
      <c r="G143" s="746"/>
    </row>
    <row r="144" spans="1:7" s="322" customFormat="1" ht="46.15" customHeight="1">
      <c r="A144" s="3130" t="s">
        <v>4638</v>
      </c>
      <c r="B144" s="767" t="s">
        <v>4187</v>
      </c>
      <c r="C144" s="336"/>
      <c r="D144" s="766" t="s">
        <v>977</v>
      </c>
      <c r="E144" s="274"/>
      <c r="F144" s="2472"/>
      <c r="G144" s="746"/>
    </row>
    <row r="145" spans="1:7" s="322" customFormat="1" ht="35.65" customHeight="1">
      <c r="A145" s="3131"/>
      <c r="B145" s="767" t="s">
        <v>3876</v>
      </c>
      <c r="C145" s="336"/>
      <c r="D145" s="766" t="s">
        <v>977</v>
      </c>
      <c r="E145" s="274"/>
      <c r="F145" s="2472"/>
      <c r="G145" s="746"/>
    </row>
    <row r="146" spans="1:7" s="322" customFormat="1" ht="34.15" customHeight="1">
      <c r="A146" s="3131"/>
      <c r="B146" s="767" t="s">
        <v>3877</v>
      </c>
      <c r="C146" s="336"/>
      <c r="D146" s="766" t="s">
        <v>977</v>
      </c>
      <c r="E146" s="274"/>
      <c r="F146" s="2472"/>
      <c r="G146" s="746"/>
    </row>
    <row r="147" spans="1:7" s="322" customFormat="1" ht="15" customHeight="1">
      <c r="A147" s="3131"/>
      <c r="B147" s="767" t="s">
        <v>3878</v>
      </c>
      <c r="C147" s="336"/>
      <c r="D147" s="766" t="s">
        <v>977</v>
      </c>
      <c r="E147" s="274"/>
      <c r="F147" s="2472"/>
      <c r="G147" s="746"/>
    </row>
    <row r="148" spans="1:7" s="322" customFormat="1" ht="15" customHeight="1">
      <c r="A148" s="79"/>
      <c r="B148" s="336"/>
      <c r="C148" s="336"/>
      <c r="E148" s="274"/>
      <c r="F148" s="2472"/>
      <c r="G148" s="746"/>
    </row>
    <row r="149" spans="1:7" s="322" customFormat="1" ht="40.9" customHeight="1">
      <c r="A149" s="245" t="s">
        <v>4639</v>
      </c>
      <c r="B149" s="760" t="s">
        <v>4189</v>
      </c>
      <c r="C149" s="760"/>
      <c r="D149" s="976" t="s">
        <v>369</v>
      </c>
      <c r="E149" s="557">
        <v>1</v>
      </c>
      <c r="F149" s="2535"/>
      <c r="G149" s="757">
        <f>E149*F149</f>
        <v>0</v>
      </c>
    </row>
    <row r="150" spans="1:7" s="322" customFormat="1" ht="15" customHeight="1">
      <c r="A150" s="79"/>
      <c r="B150" s="336"/>
      <c r="C150" s="336"/>
      <c r="E150" s="274"/>
      <c r="F150" s="2472"/>
      <c r="G150" s="746"/>
    </row>
    <row r="151" spans="1:7" s="322" customFormat="1" ht="91.9" customHeight="1">
      <c r="A151" s="245" t="s">
        <v>4640</v>
      </c>
      <c r="B151" s="760" t="s">
        <v>3882</v>
      </c>
      <c r="C151" s="760"/>
      <c r="D151" s="976" t="s">
        <v>369</v>
      </c>
      <c r="E151" s="557">
        <v>1</v>
      </c>
      <c r="F151" s="2535"/>
      <c r="G151" s="757">
        <f>E151*F151</f>
        <v>0</v>
      </c>
    </row>
    <row r="152" spans="1:7" s="322" customFormat="1" ht="15" customHeight="1">
      <c r="A152" s="79"/>
      <c r="B152" s="760"/>
      <c r="C152" s="760"/>
      <c r="D152" s="976"/>
      <c r="E152" s="557"/>
      <c r="F152" s="2536"/>
      <c r="G152" s="757"/>
    </row>
    <row r="153" spans="1:7" s="322" customFormat="1" ht="46.9" customHeight="1">
      <c r="A153" s="245" t="s">
        <v>4641</v>
      </c>
      <c r="B153" s="760" t="s">
        <v>3884</v>
      </c>
      <c r="C153" s="760"/>
      <c r="D153" s="976" t="s">
        <v>369</v>
      </c>
      <c r="E153" s="557">
        <v>1</v>
      </c>
      <c r="F153" s="2535"/>
      <c r="G153" s="757">
        <f>E153*F153</f>
        <v>0</v>
      </c>
    </row>
    <row r="154" spans="1:7" s="322" customFormat="1" ht="15" customHeight="1">
      <c r="A154" s="79"/>
      <c r="B154" s="336"/>
      <c r="C154" s="336"/>
      <c r="E154" s="274"/>
      <c r="F154" s="2472"/>
      <c r="G154" s="746"/>
    </row>
    <row r="155" spans="1:7" s="322" customFormat="1" ht="15" customHeight="1">
      <c r="A155" s="79"/>
      <c r="B155" s="336"/>
      <c r="C155" s="336"/>
      <c r="E155" s="274"/>
      <c r="F155" s="2472"/>
      <c r="G155" s="746"/>
    </row>
    <row r="156" spans="1:7" s="322" customFormat="1" ht="15" customHeight="1">
      <c r="A156" s="79"/>
      <c r="B156" s="977" t="s">
        <v>3885</v>
      </c>
      <c r="C156" s="336"/>
      <c r="E156" s="274"/>
      <c r="F156" s="2472"/>
      <c r="G156" s="746"/>
    </row>
    <row r="157" spans="1:7" s="322" customFormat="1" ht="15" customHeight="1">
      <c r="A157" s="245" t="s">
        <v>4642</v>
      </c>
      <c r="B157" s="767" t="s">
        <v>4193</v>
      </c>
      <c r="C157" s="336"/>
      <c r="D157" s="976" t="s">
        <v>369</v>
      </c>
      <c r="E157" s="557">
        <v>1</v>
      </c>
      <c r="F157" s="2535"/>
      <c r="G157" s="757">
        <f>E157*F157</f>
        <v>0</v>
      </c>
    </row>
    <row r="158" spans="1:7" s="322" customFormat="1" ht="16.899999999999999" customHeight="1">
      <c r="A158" s="79"/>
      <c r="B158" s="760" t="s">
        <v>3759</v>
      </c>
      <c r="C158" s="336"/>
      <c r="E158" s="274"/>
      <c r="F158" s="2472"/>
      <c r="G158" s="746"/>
    </row>
    <row r="159" spans="1:7" s="322" customFormat="1" ht="16.899999999999999" customHeight="1">
      <c r="A159" s="79"/>
      <c r="B159" s="760" t="s">
        <v>4194</v>
      </c>
      <c r="C159" s="336"/>
      <c r="E159" s="274"/>
      <c r="F159" s="2472"/>
      <c r="G159" s="746"/>
    </row>
    <row r="160" spans="1:7" s="322" customFormat="1" ht="16.899999999999999" customHeight="1">
      <c r="A160" s="79"/>
      <c r="B160" s="760" t="s">
        <v>3761</v>
      </c>
      <c r="C160" s="336"/>
      <c r="E160" s="274"/>
      <c r="F160" s="2472"/>
      <c r="G160" s="746"/>
    </row>
    <row r="161" spans="1:7" s="322" customFormat="1" ht="16.899999999999999" customHeight="1">
      <c r="A161" s="79"/>
      <c r="B161" s="760" t="s">
        <v>4195</v>
      </c>
      <c r="C161" s="336"/>
      <c r="E161" s="274"/>
      <c r="F161" s="2472"/>
      <c r="G161" s="746"/>
    </row>
    <row r="162" spans="1:7" s="322" customFormat="1" ht="16.899999999999999" customHeight="1">
      <c r="A162" s="79"/>
      <c r="B162" s="760" t="s">
        <v>3763</v>
      </c>
      <c r="C162" s="336"/>
      <c r="E162" s="274"/>
      <c r="F162" s="2472"/>
      <c r="G162" s="746"/>
    </row>
    <row r="163" spans="1:7" s="322" customFormat="1" ht="16.899999999999999" customHeight="1">
      <c r="A163" s="79"/>
      <c r="B163" s="760" t="s">
        <v>4196</v>
      </c>
      <c r="C163" s="336"/>
      <c r="E163" s="274"/>
      <c r="F163" s="2472"/>
      <c r="G163" s="746"/>
    </row>
    <row r="164" spans="1:7" s="322" customFormat="1" ht="16.899999999999999" customHeight="1">
      <c r="A164" s="79"/>
      <c r="B164" s="760" t="s">
        <v>3765</v>
      </c>
      <c r="C164" s="336"/>
      <c r="E164" s="274"/>
      <c r="F164" s="2472"/>
      <c r="G164" s="746"/>
    </row>
    <row r="165" spans="1:7" s="322" customFormat="1" ht="22.15" customHeight="1">
      <c r="A165" s="79"/>
      <c r="B165" s="981" t="s">
        <v>3891</v>
      </c>
      <c r="C165" s="336"/>
      <c r="E165" s="274"/>
      <c r="F165" s="2472"/>
      <c r="G165" s="746"/>
    </row>
    <row r="166" spans="1:7" s="322" customFormat="1" ht="27.4" customHeight="1">
      <c r="A166" s="79"/>
      <c r="B166" s="760" t="s">
        <v>3892</v>
      </c>
      <c r="C166" s="336"/>
      <c r="E166" s="274"/>
      <c r="F166" s="2472"/>
      <c r="G166" s="746"/>
    </row>
    <row r="167" spans="1:7" s="322" customFormat="1" ht="16.899999999999999" customHeight="1">
      <c r="A167" s="79"/>
      <c r="B167" s="760" t="s">
        <v>4197</v>
      </c>
      <c r="C167" s="336"/>
      <c r="E167" s="274"/>
      <c r="F167" s="2472"/>
      <c r="G167" s="746"/>
    </row>
    <row r="168" spans="1:7" s="322" customFormat="1" ht="26.65" customHeight="1">
      <c r="A168" s="79"/>
      <c r="B168" s="760" t="s">
        <v>3768</v>
      </c>
      <c r="C168" s="336"/>
      <c r="E168" s="274"/>
      <c r="F168" s="2472"/>
      <c r="G168" s="746"/>
    </row>
    <row r="169" spans="1:7" s="322" customFormat="1" ht="16.899999999999999" customHeight="1">
      <c r="A169" s="79"/>
      <c r="B169" s="760" t="s">
        <v>3769</v>
      </c>
      <c r="C169" s="336"/>
      <c r="E169" s="274"/>
      <c r="F169" s="2472"/>
      <c r="G169" s="746"/>
    </row>
    <row r="170" spans="1:7" s="322" customFormat="1" ht="16.899999999999999" customHeight="1">
      <c r="A170" s="79"/>
      <c r="B170" s="760" t="s">
        <v>4194</v>
      </c>
      <c r="C170" s="336"/>
      <c r="E170" s="274"/>
      <c r="F170" s="2472"/>
      <c r="G170" s="746"/>
    </row>
    <row r="171" spans="1:7" s="322" customFormat="1" ht="16.899999999999999" customHeight="1">
      <c r="A171" s="79"/>
      <c r="B171" s="760" t="s">
        <v>3770</v>
      </c>
      <c r="C171" s="336"/>
      <c r="E171" s="274"/>
      <c r="F171" s="2472"/>
      <c r="G171" s="746"/>
    </row>
    <row r="172" spans="1:7" s="322" customFormat="1" ht="16.899999999999999" customHeight="1">
      <c r="A172" s="79"/>
      <c r="B172" s="760" t="s">
        <v>4198</v>
      </c>
      <c r="C172" s="336"/>
      <c r="E172" s="274"/>
      <c r="F172" s="2472"/>
      <c r="G172" s="746"/>
    </row>
    <row r="173" spans="1:7" s="322" customFormat="1" ht="16.899999999999999" customHeight="1">
      <c r="A173" s="79"/>
      <c r="B173" s="760" t="s">
        <v>3772</v>
      </c>
      <c r="C173" s="336"/>
      <c r="E173" s="274"/>
      <c r="F173" s="2472"/>
      <c r="G173" s="746"/>
    </row>
    <row r="174" spans="1:7" s="322" customFormat="1" ht="16.899999999999999" customHeight="1">
      <c r="A174" s="79"/>
      <c r="B174" s="760" t="s">
        <v>4199</v>
      </c>
      <c r="C174" s="336"/>
      <c r="E174" s="274"/>
      <c r="F174" s="2472"/>
      <c r="G174" s="746"/>
    </row>
    <row r="175" spans="1:7" s="322" customFormat="1" ht="16.899999999999999" customHeight="1">
      <c r="A175" s="79"/>
      <c r="B175" s="760" t="s">
        <v>3774</v>
      </c>
      <c r="C175" s="336"/>
      <c r="E175" s="274"/>
      <c r="F175" s="2472"/>
      <c r="G175" s="746"/>
    </row>
    <row r="176" spans="1:7" s="322" customFormat="1" ht="16.899999999999999" customHeight="1">
      <c r="A176" s="79"/>
      <c r="B176" s="760" t="s">
        <v>3896</v>
      </c>
      <c r="C176" s="336"/>
      <c r="E176" s="274"/>
      <c r="F176" s="2472"/>
      <c r="G176" s="746"/>
    </row>
    <row r="177" spans="1:7" s="322" customFormat="1" ht="27" customHeight="1">
      <c r="A177" s="79"/>
      <c r="B177" s="760" t="s">
        <v>3897</v>
      </c>
      <c r="C177" s="336"/>
      <c r="E177" s="274"/>
      <c r="F177" s="2472"/>
      <c r="G177" s="746"/>
    </row>
    <row r="178" spans="1:7" s="322" customFormat="1" ht="16.899999999999999" customHeight="1">
      <c r="A178" s="79"/>
      <c r="B178" s="760" t="s">
        <v>3777</v>
      </c>
      <c r="C178" s="336"/>
      <c r="E178" s="274"/>
      <c r="F178" s="2472"/>
      <c r="G178" s="746"/>
    </row>
    <row r="179" spans="1:7" s="322" customFormat="1" ht="16.899999999999999" customHeight="1">
      <c r="A179" s="79"/>
      <c r="B179" s="760" t="s">
        <v>3778</v>
      </c>
      <c r="C179" s="336"/>
      <c r="E179" s="274"/>
      <c r="F179" s="2472"/>
      <c r="G179" s="746"/>
    </row>
    <row r="180" spans="1:7" s="322" customFormat="1" ht="16.899999999999999" customHeight="1">
      <c r="A180" s="79"/>
      <c r="B180" s="760" t="s">
        <v>3779</v>
      </c>
      <c r="C180" s="336"/>
      <c r="E180" s="274"/>
      <c r="F180" s="2472"/>
      <c r="G180" s="746"/>
    </row>
    <row r="181" spans="1:7" s="322" customFormat="1" ht="16.899999999999999" customHeight="1">
      <c r="A181" s="79"/>
      <c r="B181" s="760" t="s">
        <v>3780</v>
      </c>
      <c r="C181" s="336"/>
      <c r="E181" s="274"/>
      <c r="F181" s="2472"/>
      <c r="G181" s="746"/>
    </row>
    <row r="182" spans="1:7" s="322" customFormat="1" ht="27" customHeight="1">
      <c r="A182" s="79"/>
      <c r="B182" s="760" t="s">
        <v>3898</v>
      </c>
      <c r="C182" s="336"/>
      <c r="E182" s="274"/>
      <c r="F182" s="2472"/>
      <c r="G182" s="746"/>
    </row>
    <row r="183" spans="1:7" s="322" customFormat="1" ht="16.899999999999999" customHeight="1">
      <c r="A183" s="79"/>
      <c r="B183" s="760" t="s">
        <v>3783</v>
      </c>
      <c r="C183" s="336"/>
      <c r="E183" s="274"/>
      <c r="F183" s="2472"/>
      <c r="G183" s="746"/>
    </row>
    <row r="184" spans="1:7" s="322" customFormat="1" ht="8.65" customHeight="1">
      <c r="A184" s="79"/>
      <c r="B184" s="336"/>
      <c r="C184" s="336"/>
      <c r="E184" s="274"/>
      <c r="F184" s="2472"/>
      <c r="G184" s="746"/>
    </row>
    <row r="185" spans="1:7" s="322" customFormat="1" ht="16.899999999999999" customHeight="1">
      <c r="A185" s="79"/>
      <c r="B185" s="347" t="s">
        <v>4200</v>
      </c>
      <c r="C185" s="336"/>
      <c r="E185" s="274"/>
      <c r="F185" s="2472"/>
      <c r="G185" s="746"/>
    </row>
    <row r="186" spans="1:7" s="322" customFormat="1" ht="16.899999999999999" customHeight="1">
      <c r="A186" s="79"/>
      <c r="B186" s="767" t="s">
        <v>3785</v>
      </c>
      <c r="C186" s="336"/>
      <c r="E186" s="274"/>
      <c r="F186" s="2472"/>
      <c r="G186" s="746"/>
    </row>
    <row r="187" spans="1:7" s="322" customFormat="1" ht="16.899999999999999" customHeight="1">
      <c r="A187" s="79"/>
      <c r="B187" s="767" t="s">
        <v>3786</v>
      </c>
      <c r="C187" s="336"/>
      <c r="E187" s="274"/>
      <c r="F187" s="2472"/>
      <c r="G187" s="746"/>
    </row>
    <row r="188" spans="1:7" s="322" customFormat="1" ht="16.899999999999999" customHeight="1">
      <c r="A188" s="79"/>
      <c r="B188" s="767" t="s">
        <v>3787</v>
      </c>
      <c r="C188" s="336"/>
      <c r="E188" s="274"/>
      <c r="F188" s="2472"/>
      <c r="G188" s="746"/>
    </row>
    <row r="189" spans="1:7" s="322" customFormat="1" ht="16.899999999999999" customHeight="1">
      <c r="A189" s="79"/>
      <c r="B189" s="767" t="s">
        <v>3788</v>
      </c>
      <c r="C189" s="336"/>
      <c r="E189" s="274"/>
      <c r="F189" s="2472"/>
      <c r="G189" s="746"/>
    </row>
    <row r="190" spans="1:7" s="322" customFormat="1" ht="16.899999999999999" customHeight="1">
      <c r="A190" s="79"/>
      <c r="B190" s="767" t="s">
        <v>3789</v>
      </c>
      <c r="C190" s="336"/>
      <c r="E190" s="274"/>
      <c r="F190" s="2472"/>
      <c r="G190" s="746"/>
    </row>
    <row r="191" spans="1:7" s="322" customFormat="1" ht="16.899999999999999" customHeight="1">
      <c r="A191" s="79"/>
      <c r="B191" s="767" t="s">
        <v>3790</v>
      </c>
      <c r="C191" s="336"/>
      <c r="E191" s="274"/>
      <c r="F191" s="2472"/>
      <c r="G191" s="746"/>
    </row>
    <row r="192" spans="1:7" s="322" customFormat="1" ht="16.899999999999999" customHeight="1">
      <c r="A192" s="79"/>
      <c r="B192" s="767" t="s">
        <v>3791</v>
      </c>
      <c r="C192" s="336"/>
      <c r="E192" s="274"/>
      <c r="F192" s="2472"/>
      <c r="G192" s="746"/>
    </row>
    <row r="193" spans="1:7" s="322" customFormat="1" ht="16.899999999999999" customHeight="1">
      <c r="A193" s="79"/>
      <c r="B193" s="767" t="s">
        <v>3899</v>
      </c>
      <c r="C193" s="336"/>
      <c r="E193" s="274"/>
      <c r="F193" s="2472"/>
      <c r="G193" s="746"/>
    </row>
    <row r="194" spans="1:7" s="322" customFormat="1" ht="16.899999999999999" customHeight="1">
      <c r="A194" s="79"/>
      <c r="B194" s="767" t="s">
        <v>3900</v>
      </c>
      <c r="C194" s="336"/>
      <c r="E194" s="274"/>
      <c r="F194" s="2472"/>
      <c r="G194" s="746"/>
    </row>
    <row r="195" spans="1:7" s="322" customFormat="1" ht="28.15" customHeight="1">
      <c r="A195" s="79"/>
      <c r="B195" s="767" t="s">
        <v>4201</v>
      </c>
      <c r="C195" s="336"/>
      <c r="E195" s="274"/>
      <c r="F195" s="2472"/>
      <c r="G195" s="746"/>
    </row>
    <row r="196" spans="1:7" s="322" customFormat="1" ht="28.15" customHeight="1">
      <c r="A196" s="79"/>
      <c r="B196" s="767" t="s">
        <v>3902</v>
      </c>
      <c r="C196" s="336"/>
      <c r="E196" s="274"/>
      <c r="F196" s="2472"/>
      <c r="G196" s="746"/>
    </row>
    <row r="197" spans="1:7" s="322" customFormat="1" ht="16.899999999999999" customHeight="1">
      <c r="A197" s="79"/>
      <c r="B197" s="767" t="s">
        <v>3903</v>
      </c>
      <c r="C197" s="336"/>
      <c r="E197" s="274"/>
      <c r="F197" s="2472"/>
      <c r="G197" s="746"/>
    </row>
    <row r="198" spans="1:7" s="322" customFormat="1" ht="16.899999999999999" customHeight="1">
      <c r="A198" s="79"/>
      <c r="B198" s="767" t="s">
        <v>3904</v>
      </c>
      <c r="C198" s="336"/>
      <c r="E198" s="274"/>
      <c r="F198" s="2472"/>
      <c r="G198" s="746"/>
    </row>
    <row r="199" spans="1:7" s="322" customFormat="1" ht="16.899999999999999" customHeight="1">
      <c r="A199" s="79"/>
      <c r="B199" s="336"/>
      <c r="C199" s="336"/>
      <c r="E199" s="274"/>
      <c r="F199" s="2472"/>
      <c r="G199" s="746"/>
    </row>
    <row r="200" spans="1:7" s="322" customFormat="1" ht="45" customHeight="1">
      <c r="A200" s="79"/>
      <c r="B200" s="767" t="s">
        <v>4202</v>
      </c>
      <c r="C200" s="336"/>
      <c r="E200" s="274"/>
      <c r="F200" s="2472"/>
      <c r="G200" s="746"/>
    </row>
    <row r="201" spans="1:7" s="322" customFormat="1" ht="16.899999999999999" customHeight="1">
      <c r="A201" s="79"/>
      <c r="B201" s="767" t="s">
        <v>3906</v>
      </c>
      <c r="C201" s="336"/>
      <c r="E201" s="274"/>
      <c r="F201" s="2472"/>
      <c r="G201" s="746"/>
    </row>
    <row r="202" spans="1:7" s="322" customFormat="1" ht="16.899999999999999" customHeight="1">
      <c r="A202" s="79"/>
      <c r="B202" s="767" t="s">
        <v>3907</v>
      </c>
      <c r="C202" s="336"/>
      <c r="E202" s="274"/>
      <c r="F202" s="2472"/>
      <c r="G202" s="746"/>
    </row>
    <row r="203" spans="1:7" s="322" customFormat="1" ht="16.899999999999999" customHeight="1">
      <c r="A203" s="79"/>
      <c r="B203" s="767" t="s">
        <v>3795</v>
      </c>
      <c r="C203" s="336"/>
      <c r="E203" s="274"/>
      <c r="F203" s="2472"/>
      <c r="G203" s="746"/>
    </row>
    <row r="204" spans="1:7" s="322" customFormat="1" ht="16.899999999999999" customHeight="1">
      <c r="A204" s="79"/>
      <c r="B204" s="767" t="s">
        <v>3796</v>
      </c>
      <c r="C204" s="336"/>
      <c r="E204" s="274"/>
      <c r="F204" s="2472"/>
      <c r="G204" s="746"/>
    </row>
    <row r="205" spans="1:7" s="322" customFormat="1" ht="16.899999999999999" customHeight="1">
      <c r="A205" s="79"/>
      <c r="B205" s="767" t="s">
        <v>3797</v>
      </c>
      <c r="C205" s="336"/>
      <c r="E205" s="274"/>
      <c r="F205" s="2472"/>
      <c r="G205" s="746"/>
    </row>
    <row r="206" spans="1:7" s="322" customFormat="1" ht="16.899999999999999" customHeight="1">
      <c r="A206" s="79"/>
      <c r="B206" s="767" t="s">
        <v>3798</v>
      </c>
      <c r="C206" s="336"/>
      <c r="E206" s="274"/>
      <c r="F206" s="2472"/>
      <c r="G206" s="746"/>
    </row>
    <row r="207" spans="1:7" s="322" customFormat="1" ht="16.899999999999999" customHeight="1">
      <c r="A207" s="79"/>
      <c r="B207" s="767" t="s">
        <v>3799</v>
      </c>
      <c r="C207" s="336"/>
      <c r="E207" s="274"/>
      <c r="F207" s="2472"/>
      <c r="G207" s="746"/>
    </row>
    <row r="208" spans="1:7" s="322" customFormat="1" ht="16.899999999999999" customHeight="1">
      <c r="A208" s="79"/>
      <c r="B208" s="767" t="s">
        <v>4203</v>
      </c>
      <c r="C208" s="336"/>
      <c r="E208" s="274"/>
      <c r="F208" s="2472"/>
      <c r="G208" s="746"/>
    </row>
    <row r="209" spans="1:7" s="322" customFormat="1" ht="16.899999999999999" customHeight="1">
      <c r="A209" s="79"/>
      <c r="B209" s="336"/>
      <c r="C209" s="336"/>
      <c r="E209" s="274"/>
      <c r="F209" s="2472"/>
      <c r="G209" s="746"/>
    </row>
    <row r="210" spans="1:7" s="322" customFormat="1" ht="105.4" customHeight="1">
      <c r="A210" s="245" t="s">
        <v>4643</v>
      </c>
      <c r="B210" s="760" t="s">
        <v>4205</v>
      </c>
      <c r="C210" s="336"/>
      <c r="D210" s="976" t="s">
        <v>369</v>
      </c>
      <c r="E210" s="557">
        <v>1</v>
      </c>
      <c r="F210" s="2535"/>
      <c r="G210" s="757">
        <f>E210*F210</f>
        <v>0</v>
      </c>
    </row>
    <row r="211" spans="1:7" s="322" customFormat="1" ht="28.9" customHeight="1">
      <c r="A211" s="245"/>
      <c r="B211" s="926" t="s">
        <v>3803</v>
      </c>
      <c r="C211" s="336"/>
      <c r="E211" s="274"/>
      <c r="F211" s="2472"/>
      <c r="G211" s="746"/>
    </row>
    <row r="212" spans="1:7" s="322" customFormat="1" ht="16.899999999999999" customHeight="1">
      <c r="A212" s="79"/>
      <c r="B212" s="336"/>
      <c r="C212" s="336"/>
      <c r="E212" s="274"/>
      <c r="F212" s="2472"/>
      <c r="G212" s="746"/>
    </row>
    <row r="213" spans="1:7" s="322" customFormat="1" ht="66.400000000000006" customHeight="1">
      <c r="A213" s="245" t="s">
        <v>4644</v>
      </c>
      <c r="B213" s="760" t="s">
        <v>3827</v>
      </c>
      <c r="C213" s="760"/>
      <c r="D213" s="976" t="s">
        <v>369</v>
      </c>
      <c r="E213" s="557">
        <v>2</v>
      </c>
      <c r="F213" s="2535"/>
      <c r="G213" s="757">
        <f>E213*F213</f>
        <v>0</v>
      </c>
    </row>
    <row r="214" spans="1:7" s="322" customFormat="1" ht="16.899999999999999" customHeight="1">
      <c r="A214" s="79"/>
      <c r="B214" s="336"/>
      <c r="C214" s="336"/>
      <c r="E214" s="274"/>
      <c r="F214" s="2472"/>
      <c r="G214" s="746"/>
    </row>
    <row r="215" spans="1:7" s="322" customFormat="1" ht="55.9" customHeight="1">
      <c r="A215" s="245" t="s">
        <v>4645</v>
      </c>
      <c r="B215" s="760" t="s">
        <v>4208</v>
      </c>
      <c r="C215" s="760"/>
      <c r="D215" s="976" t="s">
        <v>369</v>
      </c>
      <c r="E215" s="557">
        <v>1</v>
      </c>
      <c r="F215" s="2535"/>
      <c r="G215" s="757">
        <f>E215*F215</f>
        <v>0</v>
      </c>
    </row>
    <row r="216" spans="1:7" s="322" customFormat="1" ht="16.899999999999999" customHeight="1">
      <c r="A216" s="79"/>
      <c r="B216" s="760"/>
      <c r="C216" s="760"/>
      <c r="D216" s="976"/>
      <c r="E216" s="557"/>
      <c r="F216" s="2536"/>
      <c r="G216" s="757"/>
    </row>
    <row r="217" spans="1:7" s="322" customFormat="1" ht="28.15" customHeight="1">
      <c r="A217" s="245" t="s">
        <v>4646</v>
      </c>
      <c r="B217" s="760" t="s">
        <v>3914</v>
      </c>
      <c r="C217" s="760"/>
      <c r="D217" s="976" t="s">
        <v>210</v>
      </c>
      <c r="E217" s="557">
        <v>1</v>
      </c>
      <c r="F217" s="2535"/>
      <c r="G217" s="757">
        <f>E217*F217</f>
        <v>0</v>
      </c>
    </row>
    <row r="218" spans="1:7" s="322" customFormat="1" ht="16.899999999999999" customHeight="1">
      <c r="A218" s="79"/>
      <c r="B218" s="760"/>
      <c r="C218" s="760"/>
      <c r="D218" s="976"/>
      <c r="E218" s="557"/>
      <c r="F218" s="2536"/>
      <c r="G218" s="757"/>
    </row>
    <row r="219" spans="1:7" s="322" customFormat="1" ht="27.4" customHeight="1">
      <c r="A219" s="245" t="s">
        <v>4647</v>
      </c>
      <c r="B219" s="760" t="s">
        <v>3916</v>
      </c>
      <c r="C219" s="760"/>
      <c r="D219" s="976" t="s">
        <v>210</v>
      </c>
      <c r="E219" s="557">
        <v>1</v>
      </c>
      <c r="F219" s="2535"/>
      <c r="G219" s="757">
        <f>E219*F219</f>
        <v>0</v>
      </c>
    </row>
    <row r="220" spans="1:7" s="322" customFormat="1" ht="16.899999999999999" customHeight="1">
      <c r="A220" s="79"/>
      <c r="B220" s="336"/>
      <c r="C220" s="336"/>
      <c r="E220" s="274"/>
      <c r="F220" s="2472"/>
      <c r="G220" s="746"/>
    </row>
    <row r="221" spans="1:7" s="322" customFormat="1" ht="44.65" customHeight="1">
      <c r="A221" s="245" t="s">
        <v>4648</v>
      </c>
      <c r="B221" s="760" t="s">
        <v>3918</v>
      </c>
      <c r="C221" s="760"/>
      <c r="D221" s="976" t="s">
        <v>369</v>
      </c>
      <c r="E221" s="557">
        <v>1</v>
      </c>
      <c r="F221" s="2535"/>
      <c r="G221" s="757">
        <f>E221*F221</f>
        <v>0</v>
      </c>
    </row>
    <row r="222" spans="1:7" s="322" customFormat="1" ht="16.899999999999999" customHeight="1">
      <c r="A222" s="79"/>
      <c r="B222" s="760"/>
      <c r="C222" s="760"/>
      <c r="D222" s="976"/>
      <c r="E222" s="557"/>
      <c r="F222" s="2536"/>
      <c r="G222" s="757"/>
    </row>
    <row r="223" spans="1:7" s="322" customFormat="1" ht="27.4" customHeight="1">
      <c r="A223" s="79" t="s">
        <v>4649</v>
      </c>
      <c r="B223" s="760" t="s">
        <v>3852</v>
      </c>
      <c r="C223" s="760"/>
      <c r="D223" s="976"/>
      <c r="E223" s="557"/>
      <c r="F223" s="2536"/>
      <c r="G223" s="757"/>
    </row>
    <row r="224" spans="1:7" s="322" customFormat="1" ht="16.899999999999999" customHeight="1">
      <c r="A224" s="245" t="s">
        <v>4650</v>
      </c>
      <c r="B224" s="760" t="s">
        <v>3504</v>
      </c>
      <c r="C224" s="760"/>
      <c r="D224" s="976" t="s">
        <v>210</v>
      </c>
      <c r="E224" s="557">
        <v>1</v>
      </c>
      <c r="F224" s="2535"/>
      <c r="G224" s="757">
        <f>E224*F224</f>
        <v>0</v>
      </c>
    </row>
    <row r="225" spans="1:7" s="322" customFormat="1" ht="16.899999999999999" customHeight="1">
      <c r="A225" s="245" t="s">
        <v>4651</v>
      </c>
      <c r="B225" s="760" t="s">
        <v>3510</v>
      </c>
      <c r="C225" s="760"/>
      <c r="D225" s="976" t="s">
        <v>210</v>
      </c>
      <c r="E225" s="557">
        <v>1</v>
      </c>
      <c r="F225" s="2535"/>
      <c r="G225" s="757">
        <f>E225*F225</f>
        <v>0</v>
      </c>
    </row>
    <row r="226" spans="1:7" s="322" customFormat="1" ht="16.899999999999999" customHeight="1">
      <c r="A226" s="79"/>
      <c r="B226" s="760"/>
      <c r="C226" s="760"/>
      <c r="D226" s="976"/>
      <c r="E226" s="557"/>
      <c r="F226" s="2536"/>
      <c r="G226" s="757"/>
    </row>
    <row r="227" spans="1:7" s="322" customFormat="1" ht="33" customHeight="1">
      <c r="A227" s="245" t="s">
        <v>4652</v>
      </c>
      <c r="B227" s="760" t="s">
        <v>4216</v>
      </c>
      <c r="C227" s="760"/>
      <c r="D227" s="976" t="s">
        <v>210</v>
      </c>
      <c r="E227" s="557">
        <v>1</v>
      </c>
      <c r="F227" s="2535"/>
      <c r="G227" s="757">
        <f>E227*F227</f>
        <v>0</v>
      </c>
    </row>
    <row r="228" spans="1:7" s="322" customFormat="1" ht="16.899999999999999" customHeight="1">
      <c r="A228" s="79"/>
      <c r="B228" s="760" t="s">
        <v>3504</v>
      </c>
      <c r="C228" s="760"/>
      <c r="F228" s="2406"/>
      <c r="G228" s="164"/>
    </row>
    <row r="229" spans="1:7" s="322" customFormat="1" ht="16.899999999999999" customHeight="1">
      <c r="A229" s="79"/>
      <c r="B229" s="760"/>
      <c r="C229" s="760"/>
      <c r="D229" s="976"/>
      <c r="E229" s="557"/>
      <c r="F229" s="2536"/>
      <c r="G229" s="757"/>
    </row>
    <row r="230" spans="1:7" s="322" customFormat="1" ht="80.650000000000006" customHeight="1">
      <c r="A230" s="245" t="s">
        <v>4653</v>
      </c>
      <c r="B230" s="760" t="s">
        <v>3840</v>
      </c>
      <c r="C230" s="760"/>
      <c r="D230" s="976" t="s">
        <v>210</v>
      </c>
      <c r="E230" s="557">
        <v>1</v>
      </c>
      <c r="F230" s="2535"/>
      <c r="G230" s="757">
        <f>E230*F230</f>
        <v>0</v>
      </c>
    </row>
    <row r="231" spans="1:7" s="322" customFormat="1" ht="16.899999999999999" customHeight="1">
      <c r="A231" s="79"/>
      <c r="B231" s="760" t="s">
        <v>3906</v>
      </c>
      <c r="C231" s="760"/>
      <c r="D231" s="976"/>
      <c r="E231" s="557"/>
      <c r="F231" s="2536"/>
      <c r="G231" s="757"/>
    </row>
    <row r="232" spans="1:7" s="322" customFormat="1" ht="16.899999999999999" customHeight="1">
      <c r="A232" s="79"/>
      <c r="B232" s="760" t="s">
        <v>4218</v>
      </c>
      <c r="C232" s="760"/>
      <c r="D232" s="976"/>
      <c r="E232" s="557"/>
      <c r="F232" s="2536"/>
      <c r="G232" s="757"/>
    </row>
    <row r="233" spans="1:7" s="322" customFormat="1" ht="16.899999999999999" customHeight="1">
      <c r="A233" s="79"/>
      <c r="B233" s="760" t="s">
        <v>3924</v>
      </c>
      <c r="C233" s="760"/>
      <c r="D233" s="976"/>
      <c r="E233" s="557"/>
      <c r="F233" s="2536"/>
      <c r="G233" s="757"/>
    </row>
    <row r="234" spans="1:7" s="322" customFormat="1" ht="16.899999999999999" customHeight="1">
      <c r="A234" s="79"/>
      <c r="B234" s="760" t="s">
        <v>3925</v>
      </c>
      <c r="C234" s="760"/>
      <c r="D234" s="976"/>
      <c r="E234" s="557"/>
      <c r="F234" s="2536"/>
      <c r="G234" s="757"/>
    </row>
    <row r="235" spans="1:7" s="322" customFormat="1" ht="16.899999999999999" customHeight="1">
      <c r="A235" s="79"/>
      <c r="B235" s="760" t="s">
        <v>3845</v>
      </c>
      <c r="C235" s="760"/>
      <c r="D235" s="976"/>
      <c r="E235" s="557"/>
      <c r="F235" s="2536"/>
      <c r="G235" s="757"/>
    </row>
    <row r="236" spans="1:7" s="322" customFormat="1" ht="41.65" customHeight="1">
      <c r="A236" s="79"/>
      <c r="B236" s="767" t="s">
        <v>3926</v>
      </c>
      <c r="C236" s="336"/>
      <c r="E236" s="274"/>
      <c r="F236" s="2472"/>
      <c r="G236" s="746"/>
    </row>
    <row r="237" spans="1:7" s="322" customFormat="1" ht="16.899999999999999" customHeight="1">
      <c r="A237" s="79"/>
      <c r="B237" s="336"/>
      <c r="C237" s="336"/>
      <c r="E237" s="274"/>
      <c r="F237" s="2472"/>
      <c r="G237" s="746"/>
    </row>
    <row r="238" spans="1:7" s="322" customFormat="1" ht="81.400000000000006" customHeight="1">
      <c r="A238" s="245" t="s">
        <v>4654</v>
      </c>
      <c r="B238" s="760" t="s">
        <v>3840</v>
      </c>
      <c r="C238" s="760"/>
      <c r="D238" s="976" t="s">
        <v>369</v>
      </c>
      <c r="E238" s="557">
        <v>1</v>
      </c>
      <c r="F238" s="2535"/>
      <c r="G238" s="757">
        <f>E238*F238</f>
        <v>0</v>
      </c>
    </row>
    <row r="239" spans="1:7" s="322" customFormat="1" ht="16.899999999999999" customHeight="1">
      <c r="A239" s="79"/>
      <c r="B239" s="760" t="s">
        <v>3906</v>
      </c>
      <c r="C239" s="760"/>
      <c r="D239" s="976"/>
      <c r="E239" s="557"/>
      <c r="F239" s="2536"/>
      <c r="G239" s="757"/>
    </row>
    <row r="240" spans="1:7" s="322" customFormat="1" ht="16.899999999999999" customHeight="1">
      <c r="A240" s="79"/>
      <c r="B240" s="760" t="s">
        <v>3928</v>
      </c>
      <c r="C240" s="760"/>
      <c r="D240" s="976"/>
      <c r="E240" s="557"/>
      <c r="F240" s="2536"/>
      <c r="G240" s="757"/>
    </row>
    <row r="241" spans="1:7" s="322" customFormat="1" ht="16.899999999999999" customHeight="1">
      <c r="A241" s="79"/>
      <c r="B241" s="760" t="s">
        <v>3924</v>
      </c>
      <c r="C241" s="760"/>
      <c r="D241" s="976"/>
      <c r="E241" s="557"/>
      <c r="F241" s="2536"/>
      <c r="G241" s="757"/>
    </row>
    <row r="242" spans="1:7" s="322" customFormat="1" ht="16.899999999999999" customHeight="1">
      <c r="A242" s="79"/>
      <c r="B242" s="760" t="s">
        <v>3929</v>
      </c>
      <c r="C242" s="760"/>
      <c r="D242" s="976"/>
      <c r="E242" s="557"/>
      <c r="F242" s="2536"/>
      <c r="G242" s="757"/>
    </row>
    <row r="243" spans="1:7" s="322" customFormat="1" ht="16.899999999999999" customHeight="1">
      <c r="A243" s="79"/>
      <c r="B243" s="760" t="s">
        <v>3845</v>
      </c>
      <c r="C243" s="760"/>
      <c r="D243" s="976"/>
      <c r="E243" s="557"/>
      <c r="F243" s="2536"/>
      <c r="G243" s="757"/>
    </row>
    <row r="244" spans="1:7" s="322" customFormat="1" ht="42.4" customHeight="1">
      <c r="A244" s="79"/>
      <c r="B244" s="760" t="s">
        <v>4220</v>
      </c>
      <c r="C244" s="760"/>
      <c r="D244" s="976"/>
      <c r="E244" s="557"/>
      <c r="F244" s="2536"/>
      <c r="G244" s="757"/>
    </row>
    <row r="245" spans="1:7" s="322" customFormat="1" ht="16.899999999999999" customHeight="1">
      <c r="A245" s="79"/>
      <c r="B245" s="336"/>
      <c r="C245" s="336"/>
      <c r="E245" s="274"/>
      <c r="F245" s="2472"/>
      <c r="G245" s="746"/>
    </row>
    <row r="246" spans="1:7" s="322" customFormat="1" ht="20.65" customHeight="1">
      <c r="A246" s="245" t="s">
        <v>4655</v>
      </c>
      <c r="B246" s="760" t="s">
        <v>3931</v>
      </c>
      <c r="C246" s="760"/>
      <c r="D246" s="976" t="s">
        <v>210</v>
      </c>
      <c r="E246" s="557">
        <v>1</v>
      </c>
      <c r="F246" s="2535"/>
      <c r="G246" s="757">
        <f>E246*F246</f>
        <v>0</v>
      </c>
    </row>
    <row r="247" spans="1:7" s="322" customFormat="1" ht="16.899999999999999" customHeight="1">
      <c r="A247" s="79"/>
      <c r="B247" s="760"/>
      <c r="C247" s="760"/>
      <c r="D247" s="976"/>
      <c r="E247" s="557"/>
      <c r="F247" s="2536"/>
      <c r="G247" s="757"/>
    </row>
    <row r="248" spans="1:7" s="322" customFormat="1" ht="18.399999999999999" customHeight="1">
      <c r="A248" s="245" t="s">
        <v>4656</v>
      </c>
      <c r="B248" s="760" t="s">
        <v>4223</v>
      </c>
      <c r="C248" s="760"/>
      <c r="D248" s="976" t="s">
        <v>210</v>
      </c>
      <c r="E248" s="557">
        <v>1</v>
      </c>
      <c r="F248" s="2535"/>
      <c r="G248" s="757">
        <f>E248*F248</f>
        <v>0</v>
      </c>
    </row>
    <row r="249" spans="1:7" s="322" customFormat="1" ht="16.899999999999999" customHeight="1">
      <c r="A249" s="79"/>
      <c r="B249" s="336"/>
      <c r="C249" s="336"/>
      <c r="E249" s="274"/>
      <c r="F249" s="2472"/>
      <c r="G249" s="746"/>
    </row>
    <row r="250" spans="1:7" s="322" customFormat="1" ht="57" customHeight="1">
      <c r="A250" s="79" t="s">
        <v>4657</v>
      </c>
      <c r="B250" s="767" t="s">
        <v>3935</v>
      </c>
      <c r="C250" s="767"/>
      <c r="D250" s="766"/>
      <c r="E250" s="704"/>
      <c r="F250" s="2539"/>
      <c r="G250" s="750"/>
    </row>
    <row r="251" spans="1:7" s="322" customFormat="1" ht="16.899999999999999" customHeight="1">
      <c r="A251" s="245" t="s">
        <v>4658</v>
      </c>
      <c r="B251" s="767" t="s">
        <v>3504</v>
      </c>
      <c r="C251" s="767"/>
      <c r="D251" s="766" t="s">
        <v>210</v>
      </c>
      <c r="E251" s="704">
        <v>2</v>
      </c>
      <c r="F251" s="2540"/>
      <c r="G251" s="750">
        <f>E251*F251</f>
        <v>0</v>
      </c>
    </row>
    <row r="252" spans="1:7" s="322" customFormat="1" ht="16.899999999999999" customHeight="1">
      <c r="A252" s="245" t="s">
        <v>4659</v>
      </c>
      <c r="B252" s="767" t="s">
        <v>3506</v>
      </c>
      <c r="C252" s="767"/>
      <c r="D252" s="766" t="s">
        <v>210</v>
      </c>
      <c r="E252" s="704">
        <v>1</v>
      </c>
      <c r="F252" s="2540"/>
      <c r="G252" s="750">
        <f>E252*F252</f>
        <v>0</v>
      </c>
    </row>
    <row r="253" spans="1:7" s="322" customFormat="1" ht="16.899999999999999" customHeight="1">
      <c r="A253" s="245" t="s">
        <v>4660</v>
      </c>
      <c r="B253" s="767" t="s">
        <v>3510</v>
      </c>
      <c r="C253" s="767"/>
      <c r="D253" s="766" t="s">
        <v>210</v>
      </c>
      <c r="E253" s="704">
        <v>3</v>
      </c>
      <c r="F253" s="2540"/>
      <c r="G253" s="750">
        <f>E253*F253</f>
        <v>0</v>
      </c>
    </row>
    <row r="254" spans="1:7" s="322" customFormat="1" ht="16.899999999999999" customHeight="1">
      <c r="A254" s="79"/>
      <c r="B254" s="767"/>
      <c r="C254" s="767"/>
      <c r="D254" s="766"/>
      <c r="E254" s="704"/>
      <c r="F254" s="2539"/>
      <c r="G254" s="750"/>
    </row>
    <row r="255" spans="1:7" s="322" customFormat="1" ht="41.65" customHeight="1">
      <c r="A255" s="79" t="s">
        <v>4661</v>
      </c>
      <c r="B255" s="767" t="s">
        <v>3940</v>
      </c>
      <c r="C255" s="767"/>
      <c r="D255" s="766"/>
      <c r="E255" s="704"/>
      <c r="F255" s="2539"/>
      <c r="G255" s="750"/>
    </row>
    <row r="256" spans="1:7" s="322" customFormat="1" ht="16.899999999999999" customHeight="1">
      <c r="A256" s="245" t="s">
        <v>4662</v>
      </c>
      <c r="B256" s="767" t="s">
        <v>3504</v>
      </c>
      <c r="C256" s="767"/>
      <c r="D256" s="766" t="s">
        <v>3514</v>
      </c>
      <c r="E256" s="704">
        <v>16</v>
      </c>
      <c r="F256" s="2540"/>
      <c r="G256" s="750">
        <f>E256*F256</f>
        <v>0</v>
      </c>
    </row>
    <row r="257" spans="1:7" s="322" customFormat="1" ht="16.899999999999999" customHeight="1">
      <c r="A257" s="245" t="s">
        <v>4663</v>
      </c>
      <c r="B257" s="767" t="s">
        <v>3506</v>
      </c>
      <c r="C257" s="767"/>
      <c r="D257" s="766" t="s">
        <v>3514</v>
      </c>
      <c r="E257" s="704">
        <v>2</v>
      </c>
      <c r="F257" s="2540"/>
      <c r="G257" s="750">
        <f>E257*F257</f>
        <v>0</v>
      </c>
    </row>
    <row r="258" spans="1:7" s="322" customFormat="1" ht="16.899999999999999" customHeight="1">
      <c r="A258" s="245" t="s">
        <v>4664</v>
      </c>
      <c r="B258" s="767" t="s">
        <v>3510</v>
      </c>
      <c r="C258" s="767"/>
      <c r="D258" s="766" t="s">
        <v>3514</v>
      </c>
      <c r="E258" s="704">
        <v>10</v>
      </c>
      <c r="F258" s="2540"/>
      <c r="G258" s="750">
        <f>E258*F258</f>
        <v>0</v>
      </c>
    </row>
    <row r="259" spans="1:7" s="322" customFormat="1" ht="16.899999999999999" customHeight="1">
      <c r="A259" s="79"/>
      <c r="B259" s="336"/>
      <c r="C259" s="336"/>
      <c r="E259" s="274"/>
      <c r="F259" s="2472"/>
      <c r="G259" s="746"/>
    </row>
    <row r="260" spans="1:7" s="322" customFormat="1" ht="171.4" customHeight="1">
      <c r="A260" s="79" t="s">
        <v>4665</v>
      </c>
      <c r="B260" s="760" t="s">
        <v>3945</v>
      </c>
      <c r="C260" s="336"/>
      <c r="E260" s="274"/>
      <c r="F260" s="2472"/>
      <c r="G260" s="746"/>
    </row>
    <row r="261" spans="1:7" s="322" customFormat="1" ht="16.899999999999999" customHeight="1">
      <c r="B261" s="767" t="s">
        <v>3946</v>
      </c>
      <c r="C261" s="336"/>
      <c r="E261" s="274"/>
      <c r="F261" s="2472"/>
      <c r="G261" s="746"/>
    </row>
    <row r="262" spans="1:7" s="322" customFormat="1" ht="16.899999999999999" customHeight="1">
      <c r="B262" s="767" t="s">
        <v>3947</v>
      </c>
      <c r="C262" s="336"/>
      <c r="E262" s="274"/>
      <c r="F262" s="2472"/>
      <c r="G262" s="746"/>
    </row>
    <row r="263" spans="1:7" s="322" customFormat="1" ht="16.899999999999999" customHeight="1">
      <c r="B263" s="767" t="s">
        <v>3948</v>
      </c>
      <c r="C263" s="336"/>
      <c r="E263" s="274"/>
      <c r="F263" s="2472"/>
      <c r="G263" s="746"/>
    </row>
    <row r="264" spans="1:7" s="322" customFormat="1" ht="16.899999999999999" customHeight="1">
      <c r="B264" s="767" t="s">
        <v>3949</v>
      </c>
      <c r="C264" s="336"/>
      <c r="E264" s="274"/>
      <c r="F264" s="2472"/>
      <c r="G264" s="746"/>
    </row>
    <row r="265" spans="1:7" s="322" customFormat="1" ht="16.899999999999999" customHeight="1">
      <c r="A265" s="245" t="s">
        <v>4666</v>
      </c>
      <c r="B265" s="767" t="s">
        <v>3504</v>
      </c>
      <c r="C265" s="767"/>
      <c r="D265" s="766" t="s">
        <v>3514</v>
      </c>
      <c r="E265" s="704">
        <v>16</v>
      </c>
      <c r="F265" s="2540"/>
      <c r="G265" s="750">
        <f>E265*F265</f>
        <v>0</v>
      </c>
    </row>
    <row r="266" spans="1:7" s="322" customFormat="1" ht="16.899999999999999" customHeight="1">
      <c r="A266" s="245" t="s">
        <v>4667</v>
      </c>
      <c r="B266" s="767" t="s">
        <v>3506</v>
      </c>
      <c r="C266" s="767"/>
      <c r="D266" s="766" t="s">
        <v>3514</v>
      </c>
      <c r="E266" s="704">
        <v>2</v>
      </c>
      <c r="F266" s="2540"/>
      <c r="G266" s="750">
        <f>E266*F266</f>
        <v>0</v>
      </c>
    </row>
    <row r="267" spans="1:7" s="322" customFormat="1" ht="16.899999999999999" customHeight="1">
      <c r="A267" s="245" t="s">
        <v>4668</v>
      </c>
      <c r="B267" s="767" t="s">
        <v>3510</v>
      </c>
      <c r="C267" s="767"/>
      <c r="D267" s="766" t="s">
        <v>3514</v>
      </c>
      <c r="E267" s="704">
        <v>10</v>
      </c>
      <c r="F267" s="2540"/>
      <c r="G267" s="750">
        <f>E267*F267</f>
        <v>0</v>
      </c>
    </row>
    <row r="268" spans="1:7" s="322" customFormat="1" ht="16.899999999999999" customHeight="1">
      <c r="A268" s="79"/>
      <c r="B268" s="336"/>
      <c r="C268" s="336"/>
      <c r="E268" s="274"/>
      <c r="F268" s="2472"/>
      <c r="G268" s="746"/>
    </row>
    <row r="269" spans="1:7" s="322" customFormat="1" ht="31.15" customHeight="1">
      <c r="A269" s="245" t="s">
        <v>4669</v>
      </c>
      <c r="B269" s="760" t="s">
        <v>3954</v>
      </c>
      <c r="C269" s="760"/>
      <c r="D269" s="976" t="s">
        <v>369</v>
      </c>
      <c r="E269" s="557">
        <v>1</v>
      </c>
      <c r="F269" s="2535"/>
      <c r="G269" s="757">
        <f>E269*F269</f>
        <v>0</v>
      </c>
    </row>
    <row r="270" spans="1:7" s="322" customFormat="1" ht="16.899999999999999" customHeight="1">
      <c r="A270" s="79"/>
      <c r="B270" s="760"/>
      <c r="C270" s="760"/>
      <c r="D270" s="976"/>
      <c r="E270" s="557"/>
      <c r="F270" s="2536"/>
      <c r="G270" s="757"/>
    </row>
    <row r="271" spans="1:7" s="322" customFormat="1" ht="45" customHeight="1">
      <c r="A271" s="245" t="s">
        <v>4670</v>
      </c>
      <c r="B271" s="760" t="s">
        <v>3956</v>
      </c>
      <c r="C271" s="760"/>
      <c r="D271" s="976" t="s">
        <v>369</v>
      </c>
      <c r="E271" s="557">
        <v>1</v>
      </c>
      <c r="F271" s="2535"/>
      <c r="G271" s="757">
        <f>E271*F271</f>
        <v>0</v>
      </c>
    </row>
    <row r="272" spans="1:7" s="322" customFormat="1" ht="16.899999999999999" customHeight="1">
      <c r="A272" s="79"/>
      <c r="B272" s="336"/>
      <c r="C272" s="336"/>
      <c r="E272" s="274"/>
      <c r="F272" s="161"/>
      <c r="G272" s="746"/>
    </row>
    <row r="273" spans="1:7" s="322" customFormat="1" ht="13.15" customHeight="1">
      <c r="A273" s="79"/>
      <c r="B273" s="336"/>
      <c r="C273" s="336"/>
      <c r="E273" s="274"/>
      <c r="F273" s="161"/>
      <c r="G273" s="746"/>
    </row>
    <row r="274" spans="1:7" s="769" customFormat="1" ht="60" customHeight="1">
      <c r="A274" s="765" t="s">
        <v>4671</v>
      </c>
      <c r="B274" s="767" t="s">
        <v>3556</v>
      </c>
      <c r="C274" s="767"/>
      <c r="D274" s="766" t="s">
        <v>977</v>
      </c>
      <c r="E274" s="626"/>
      <c r="F274" s="750"/>
      <c r="G274" s="750"/>
    </row>
    <row r="275" spans="1:7" s="769" customFormat="1" ht="153.4" customHeight="1">
      <c r="A275" s="765" t="s">
        <v>4672</v>
      </c>
      <c r="B275" s="767" t="s">
        <v>3558</v>
      </c>
      <c r="C275" s="767"/>
      <c r="D275" s="766" t="s">
        <v>977</v>
      </c>
      <c r="E275" s="626"/>
      <c r="F275" s="750"/>
      <c r="G275" s="750"/>
    </row>
    <row r="276" spans="1:7" s="769" customFormat="1" ht="85.9" customHeight="1">
      <c r="A276" s="765" t="s">
        <v>4673</v>
      </c>
      <c r="B276" s="767" t="s">
        <v>3560</v>
      </c>
      <c r="C276" s="767"/>
      <c r="D276" s="766" t="s">
        <v>977</v>
      </c>
      <c r="E276" s="626"/>
      <c r="F276" s="750"/>
      <c r="G276" s="750"/>
    </row>
    <row r="277" spans="1:7" s="769" customFormat="1" ht="83.65" customHeight="1">
      <c r="A277" s="765" t="s">
        <v>4674</v>
      </c>
      <c r="B277" s="767" t="s">
        <v>3562</v>
      </c>
      <c r="C277" s="767"/>
      <c r="D277" s="766" t="s">
        <v>977</v>
      </c>
      <c r="E277" s="626"/>
      <c r="F277" s="750"/>
      <c r="G277" s="750"/>
    </row>
    <row r="278" spans="1:7" s="322" customFormat="1">
      <c r="A278" s="688"/>
      <c r="B278" s="689"/>
      <c r="C278" s="689"/>
      <c r="E278" s="690"/>
      <c r="F278" s="37"/>
      <c r="G278" s="37"/>
    </row>
    <row r="279" spans="1:7" s="322" customFormat="1" ht="20.65" customHeight="1" thickBot="1">
      <c r="A279" s="691" t="s">
        <v>4466</v>
      </c>
      <c r="B279" s="770" t="str">
        <f>+B7</f>
        <v>Topotna postaja (ToPo)</v>
      </c>
      <c r="C279" s="771" t="s">
        <v>2978</v>
      </c>
      <c r="D279" s="771"/>
      <c r="E279" s="772"/>
      <c r="F279" s="773"/>
      <c r="G279" s="774">
        <f>+SUM(G15:G278)</f>
        <v>0</v>
      </c>
    </row>
    <row r="280" spans="1:7" s="322" customFormat="1" ht="13.5" thickTop="1">
      <c r="A280" s="688"/>
      <c r="B280" s="689"/>
      <c r="C280" s="689"/>
      <c r="E280" s="690"/>
      <c r="F280" s="37"/>
      <c r="G280" s="37"/>
    </row>
    <row r="281" spans="1:7" s="322" customFormat="1" ht="13.5" customHeight="1">
      <c r="A281" s="688"/>
      <c r="B281" s="302"/>
      <c r="C281" s="302"/>
      <c r="E281" s="690"/>
      <c r="F281" s="37"/>
      <c r="G281" s="37"/>
    </row>
    <row r="282" spans="1:7" s="322" customFormat="1" ht="26.25" customHeight="1">
      <c r="A282" s="688"/>
      <c r="B282" s="697"/>
      <c r="C282" s="697"/>
      <c r="E282" s="690"/>
      <c r="F282" s="37"/>
      <c r="G282" s="37"/>
    </row>
    <row r="283" spans="1:7" s="700" customFormat="1" ht="26.25" customHeight="1">
      <c r="A283" s="698"/>
      <c r="B283" s="697"/>
      <c r="C283" s="697"/>
      <c r="E283" s="699"/>
      <c r="F283" s="160"/>
      <c r="G283" s="160"/>
    </row>
    <row r="284" spans="1:7" s="322" customFormat="1" ht="18" customHeight="1">
      <c r="A284" s="688"/>
      <c r="B284" s="302"/>
      <c r="C284" s="302"/>
      <c r="E284" s="690"/>
      <c r="F284" s="37"/>
      <c r="G284" s="37"/>
    </row>
    <row r="285" spans="1:7" s="322" customFormat="1" ht="105" customHeight="1">
      <c r="A285" s="688"/>
      <c r="B285" s="336"/>
      <c r="C285" s="336"/>
      <c r="E285" s="690"/>
      <c r="F285" s="37"/>
      <c r="G285" s="37"/>
    </row>
    <row r="286" spans="1:7" s="322" customFormat="1" ht="22.5" customHeight="1">
      <c r="A286" s="688"/>
      <c r="B286" s="336"/>
      <c r="C286" s="336"/>
      <c r="E286" s="690"/>
      <c r="F286" s="37"/>
      <c r="G286" s="37"/>
    </row>
    <row r="287" spans="1:7" s="322" customFormat="1" ht="18" customHeight="1">
      <c r="A287" s="688"/>
      <c r="B287" s="302"/>
      <c r="C287" s="302"/>
      <c r="E287" s="690"/>
      <c r="F287" s="37"/>
      <c r="G287" s="37"/>
    </row>
    <row r="288" spans="1:7" s="322" customFormat="1" ht="23.25" customHeight="1">
      <c r="A288" s="688"/>
      <c r="B288" s="302"/>
      <c r="C288" s="302"/>
      <c r="E288" s="690"/>
      <c r="F288" s="37"/>
      <c r="G288" s="37"/>
    </row>
    <row r="289" spans="1:11" s="322" customFormat="1" ht="23.25" customHeight="1">
      <c r="A289" s="688"/>
      <c r="B289" s="302"/>
      <c r="C289" s="302"/>
      <c r="E289" s="690"/>
      <c r="F289" s="37"/>
      <c r="G289" s="37"/>
    </row>
    <row r="290" spans="1:11" s="322" customFormat="1" ht="32.25" customHeight="1">
      <c r="A290" s="688"/>
      <c r="B290" s="302"/>
      <c r="C290" s="302"/>
      <c r="E290" s="690"/>
      <c r="F290" s="37"/>
      <c r="G290" s="37"/>
    </row>
    <row r="291" spans="1:11" s="322" customFormat="1" ht="93.75" customHeight="1">
      <c r="A291" s="688"/>
      <c r="B291" s="701"/>
      <c r="C291" s="701"/>
      <c r="E291" s="690"/>
      <c r="F291" s="37"/>
      <c r="G291" s="37"/>
    </row>
    <row r="292" spans="1:11" s="322" customFormat="1" ht="67.5" customHeight="1">
      <c r="A292" s="688"/>
      <c r="B292" s="701"/>
      <c r="C292" s="701"/>
      <c r="E292" s="690"/>
      <c r="F292" s="37"/>
      <c r="G292" s="37"/>
    </row>
    <row r="293" spans="1:11" s="322" customFormat="1" ht="38.25" customHeight="1">
      <c r="A293" s="688"/>
      <c r="B293" s="701"/>
      <c r="C293" s="701"/>
      <c r="E293" s="690"/>
      <c r="F293" s="37"/>
      <c r="G293" s="37"/>
    </row>
    <row r="294" spans="1:11" s="322" customFormat="1" ht="54" customHeight="1">
      <c r="A294" s="688"/>
      <c r="B294" s="701"/>
      <c r="C294" s="701"/>
      <c r="E294" s="690"/>
      <c r="F294" s="37"/>
      <c r="G294" s="37"/>
    </row>
    <row r="295" spans="1:11" s="322" customFormat="1" ht="21.75" customHeight="1">
      <c r="A295" s="688"/>
      <c r="B295" s="701"/>
      <c r="C295" s="701"/>
      <c r="E295" s="690"/>
      <c r="F295" s="37"/>
      <c r="G295" s="37"/>
      <c r="K295" s="702"/>
    </row>
    <row r="296" spans="1:11" s="322" customFormat="1" ht="20.25" customHeight="1">
      <c r="A296" s="688"/>
      <c r="B296" s="701"/>
      <c r="C296" s="701"/>
      <c r="E296" s="690"/>
      <c r="F296" s="37"/>
      <c r="G296" s="37"/>
      <c r="K296" s="702"/>
    </row>
    <row r="297" spans="1:11" s="322" customFormat="1" ht="58.5" customHeight="1">
      <c r="A297" s="688"/>
      <c r="B297" s="701"/>
      <c r="C297" s="701"/>
      <c r="E297" s="690"/>
      <c r="F297" s="37"/>
      <c r="G297" s="37"/>
    </row>
    <row r="298" spans="1:11" s="322" customFormat="1" ht="58.5" customHeight="1">
      <c r="A298" s="688"/>
      <c r="B298" s="701"/>
      <c r="C298" s="701"/>
      <c r="E298" s="690"/>
      <c r="F298" s="37"/>
      <c r="G298" s="37"/>
    </row>
    <row r="299" spans="1:11" s="322" customFormat="1" ht="23.25" customHeight="1">
      <c r="A299" s="688"/>
      <c r="B299" s="701"/>
      <c r="C299" s="701"/>
      <c r="E299" s="690"/>
      <c r="F299" s="37"/>
      <c r="G299" s="37"/>
      <c r="K299" s="702"/>
    </row>
    <row r="300" spans="1:11" s="322" customFormat="1" ht="16.5" customHeight="1">
      <c r="A300" s="688"/>
      <c r="B300" s="701"/>
      <c r="C300" s="701"/>
      <c r="E300" s="690"/>
      <c r="F300" s="37"/>
      <c r="G300" s="37"/>
      <c r="K300" s="702"/>
    </row>
    <row r="301" spans="1:11" s="322" customFormat="1" ht="14.25" customHeight="1">
      <c r="A301" s="688"/>
      <c r="B301" s="701"/>
      <c r="C301" s="701"/>
      <c r="E301" s="690"/>
      <c r="F301" s="37"/>
      <c r="G301" s="37"/>
    </row>
    <row r="302" spans="1:11" s="322" customFormat="1" ht="15.75" customHeight="1">
      <c r="A302" s="688"/>
      <c r="B302" s="701"/>
      <c r="C302" s="701"/>
      <c r="E302" s="690"/>
      <c r="F302" s="37"/>
      <c r="G302" s="37"/>
    </row>
    <row r="303" spans="1:11" s="322" customFormat="1" ht="55.5" customHeight="1">
      <c r="A303" s="688"/>
      <c r="B303" s="701"/>
      <c r="C303" s="701"/>
      <c r="E303" s="690"/>
      <c r="F303" s="37"/>
      <c r="G303" s="37"/>
    </row>
    <row r="304" spans="1:11" s="322" customFormat="1" ht="35.25" customHeight="1">
      <c r="A304" s="688"/>
      <c r="B304" s="701"/>
      <c r="C304" s="701"/>
      <c r="E304" s="690"/>
      <c r="F304" s="37"/>
      <c r="G304" s="37"/>
    </row>
    <row r="305" spans="1:7" s="322" customFormat="1">
      <c r="A305" s="688"/>
      <c r="B305" s="701"/>
      <c r="C305" s="701"/>
      <c r="E305" s="690"/>
      <c r="F305" s="37"/>
      <c r="G305" s="37"/>
    </row>
    <row r="306" spans="1:7" s="322" customFormat="1">
      <c r="A306" s="688"/>
      <c r="B306" s="689"/>
      <c r="C306" s="689"/>
      <c r="E306" s="690"/>
      <c r="F306" s="37"/>
      <c r="G306" s="37"/>
    </row>
    <row r="307" spans="1:7" s="322" customFormat="1">
      <c r="A307" s="688"/>
      <c r="B307" s="689"/>
      <c r="C307" s="689"/>
      <c r="E307" s="690"/>
      <c r="F307" s="37"/>
      <c r="G307" s="37"/>
    </row>
    <row r="308" spans="1:7" s="322" customFormat="1">
      <c r="A308" s="688"/>
      <c r="B308" s="689"/>
      <c r="C308" s="689"/>
      <c r="E308" s="690"/>
      <c r="F308" s="37"/>
      <c r="G308" s="37"/>
    </row>
    <row r="309" spans="1:7" s="322" customFormat="1">
      <c r="A309" s="688"/>
      <c r="B309" s="697"/>
      <c r="C309" s="697"/>
      <c r="E309" s="690"/>
      <c r="F309" s="37"/>
      <c r="G309" s="37"/>
    </row>
    <row r="310" spans="1:7" s="700" customFormat="1">
      <c r="A310" s="698"/>
      <c r="B310" s="697"/>
      <c r="C310" s="697"/>
      <c r="E310" s="699"/>
      <c r="F310" s="160"/>
      <c r="G310" s="160"/>
    </row>
    <row r="311" spans="1:7" s="322" customFormat="1">
      <c r="A311" s="688"/>
      <c r="B311" s="697"/>
      <c r="C311" s="697"/>
      <c r="E311" s="690"/>
      <c r="F311" s="37"/>
      <c r="G311" s="37"/>
    </row>
    <row r="312" spans="1:7" s="322" customFormat="1">
      <c r="A312" s="688"/>
      <c r="B312" s="701"/>
      <c r="C312" s="701"/>
      <c r="E312" s="690"/>
      <c r="F312" s="37"/>
      <c r="G312" s="37"/>
    </row>
    <row r="313" spans="1:7" s="322" customFormat="1">
      <c r="A313" s="688"/>
      <c r="B313" s="701"/>
      <c r="C313" s="701"/>
      <c r="E313" s="690"/>
      <c r="F313" s="37"/>
      <c r="G313" s="37"/>
    </row>
    <row r="314" spans="1:7" s="322" customFormat="1">
      <c r="A314" s="688"/>
      <c r="B314" s="701"/>
      <c r="C314" s="701"/>
      <c r="E314" s="690"/>
      <c r="F314" s="37"/>
      <c r="G314" s="37"/>
    </row>
    <row r="315" spans="1:7" s="322" customFormat="1">
      <c r="A315" s="688"/>
      <c r="B315" s="701"/>
      <c r="C315" s="701"/>
      <c r="E315" s="690"/>
      <c r="F315" s="37"/>
      <c r="G315" s="37"/>
    </row>
    <row r="316" spans="1:7" s="322" customFormat="1">
      <c r="A316" s="688"/>
      <c r="B316" s="701"/>
      <c r="C316" s="701"/>
      <c r="E316" s="690"/>
      <c r="F316" s="37"/>
      <c r="G316" s="37"/>
    </row>
    <row r="317" spans="1:7" s="322" customFormat="1">
      <c r="A317" s="688"/>
      <c r="B317" s="701"/>
      <c r="C317" s="701"/>
      <c r="E317" s="690"/>
      <c r="F317" s="37"/>
      <c r="G317" s="37"/>
    </row>
    <row r="318" spans="1:7" s="322" customFormat="1">
      <c r="A318" s="688"/>
      <c r="B318" s="697"/>
      <c r="C318" s="697"/>
      <c r="E318" s="690"/>
      <c r="F318" s="37"/>
      <c r="G318" s="37"/>
    </row>
    <row r="319" spans="1:7" s="322" customFormat="1" ht="155.25" customHeight="1">
      <c r="A319" s="688"/>
      <c r="B319" s="701"/>
      <c r="C319" s="701"/>
      <c r="D319" s="776"/>
      <c r="E319" s="690"/>
      <c r="F319" s="37"/>
      <c r="G319" s="37"/>
    </row>
    <row r="320" spans="1:7" s="322" customFormat="1">
      <c r="A320" s="688"/>
      <c r="B320" s="641"/>
      <c r="C320" s="641"/>
      <c r="E320" s="690"/>
      <c r="F320" s="37"/>
      <c r="G320" s="37"/>
    </row>
    <row r="321" spans="1:7" s="322" customFormat="1">
      <c r="A321" s="688"/>
      <c r="B321" s="641"/>
      <c r="C321" s="641"/>
      <c r="E321" s="690"/>
      <c r="F321" s="37"/>
      <c r="G321" s="37"/>
    </row>
    <row r="322" spans="1:7" s="322" customFormat="1">
      <c r="A322" s="688"/>
      <c r="B322" s="641"/>
      <c r="C322" s="641"/>
      <c r="E322" s="690"/>
      <c r="F322" s="37"/>
      <c r="G322" s="37"/>
    </row>
    <row r="323" spans="1:7" s="322" customFormat="1">
      <c r="A323" s="688"/>
      <c r="B323" s="641"/>
      <c r="C323" s="641"/>
      <c r="E323" s="690"/>
      <c r="F323" s="37"/>
      <c r="G323" s="37"/>
    </row>
    <row r="324" spans="1:7" s="322" customFormat="1">
      <c r="A324" s="688"/>
      <c r="B324" s="641"/>
      <c r="C324" s="641"/>
      <c r="E324" s="690"/>
      <c r="F324" s="37"/>
      <c r="G324" s="37"/>
    </row>
    <row r="325" spans="1:7" s="322" customFormat="1">
      <c r="A325" s="688"/>
      <c r="B325" s="641"/>
      <c r="C325" s="641"/>
      <c r="D325" s="689"/>
      <c r="E325" s="703"/>
      <c r="F325" s="37"/>
      <c r="G325" s="37"/>
    </row>
    <row r="326" spans="1:7" s="322" customFormat="1">
      <c r="A326" s="688"/>
      <c r="B326" s="701"/>
      <c r="C326" s="701"/>
      <c r="E326" s="690"/>
      <c r="F326" s="636"/>
      <c r="G326" s="37"/>
    </row>
    <row r="327" spans="1:7" s="322" customFormat="1" ht="96.75" customHeight="1">
      <c r="A327" s="688"/>
      <c r="B327" s="701"/>
      <c r="C327" s="701"/>
      <c r="E327" s="690"/>
      <c r="F327" s="37"/>
      <c r="G327" s="37"/>
    </row>
    <row r="328" spans="1:7" s="322" customFormat="1" ht="119.25" customHeight="1">
      <c r="A328" s="688"/>
      <c r="B328" s="701"/>
      <c r="C328" s="701"/>
      <c r="E328" s="690"/>
      <c r="F328" s="37"/>
      <c r="G328" s="37"/>
    </row>
    <row r="329" spans="1:7" s="322" customFormat="1" ht="42" customHeight="1">
      <c r="A329" s="688"/>
      <c r="B329" s="701"/>
      <c r="C329" s="701"/>
      <c r="E329" s="690"/>
      <c r="F329" s="37"/>
      <c r="G329" s="37"/>
    </row>
    <row r="330" spans="1:7" s="322" customFormat="1" ht="79.5" customHeight="1">
      <c r="A330" s="688"/>
      <c r="B330" s="701"/>
      <c r="C330" s="701"/>
      <c r="E330" s="690"/>
      <c r="F330" s="37"/>
      <c r="G330" s="37"/>
    </row>
    <row r="331" spans="1:7" s="322" customFormat="1" ht="48" customHeight="1">
      <c r="A331" s="688"/>
      <c r="B331" s="302"/>
      <c r="C331" s="302"/>
      <c r="E331" s="690"/>
      <c r="F331" s="37"/>
      <c r="G331" s="37"/>
    </row>
    <row r="332" spans="1:7" s="322" customFormat="1" ht="22.5" customHeight="1">
      <c r="A332" s="688"/>
      <c r="B332" s="689"/>
      <c r="C332" s="689"/>
      <c r="D332" s="689"/>
      <c r="E332" s="703"/>
      <c r="F332" s="37"/>
      <c r="G332" s="37"/>
    </row>
    <row r="333" spans="1:7" s="322" customFormat="1" ht="48" customHeight="1">
      <c r="A333" s="688"/>
      <c r="B333" s="302"/>
      <c r="C333" s="302"/>
      <c r="E333" s="690"/>
      <c r="F333" s="37"/>
      <c r="G333" s="37"/>
    </row>
    <row r="334" spans="1:7" s="322" customFormat="1" ht="63" customHeight="1">
      <c r="A334" s="688"/>
      <c r="B334" s="336"/>
      <c r="C334" s="336"/>
      <c r="E334" s="690"/>
      <c r="F334" s="37"/>
      <c r="G334" s="37"/>
    </row>
    <row r="335" spans="1:7" s="322" customFormat="1" ht="59.25" customHeight="1">
      <c r="A335" s="688"/>
      <c r="B335" s="336"/>
      <c r="C335" s="336"/>
      <c r="E335" s="690"/>
      <c r="F335" s="37"/>
      <c r="G335" s="37"/>
    </row>
    <row r="336" spans="1:7" s="322" customFormat="1" ht="137.25" customHeight="1">
      <c r="A336" s="688"/>
      <c r="B336" s="701"/>
      <c r="C336" s="701"/>
      <c r="E336" s="690"/>
      <c r="F336" s="745"/>
      <c r="G336" s="745"/>
    </row>
    <row r="337" spans="1:10" s="322" customFormat="1" ht="24.75" customHeight="1">
      <c r="A337" s="688"/>
      <c r="B337" s="701"/>
      <c r="C337" s="701"/>
      <c r="D337" s="689"/>
      <c r="E337" s="703"/>
      <c r="F337" s="745"/>
      <c r="G337" s="745"/>
      <c r="J337" s="702"/>
    </row>
    <row r="338" spans="1:10" s="322" customFormat="1" ht="156.75" customHeight="1">
      <c r="A338" s="688"/>
      <c r="B338" s="706"/>
      <c r="C338" s="706"/>
      <c r="E338" s="690"/>
      <c r="F338" s="745"/>
      <c r="G338" s="745"/>
    </row>
    <row r="339" spans="1:10" s="322" customFormat="1">
      <c r="A339" s="688"/>
      <c r="B339" s="707"/>
      <c r="C339" s="707"/>
      <c r="E339" s="690"/>
      <c r="F339" s="745"/>
      <c r="G339" s="745"/>
    </row>
    <row r="340" spans="1:10" s="322" customFormat="1">
      <c r="A340" s="688"/>
      <c r="B340" s="707"/>
      <c r="C340" s="707"/>
      <c r="E340" s="690"/>
      <c r="F340" s="745"/>
      <c r="G340" s="745"/>
    </row>
    <row r="341" spans="1:10" s="322" customFormat="1">
      <c r="A341" s="688"/>
      <c r="B341" s="707"/>
      <c r="C341" s="707"/>
      <c r="E341" s="690"/>
      <c r="F341" s="745"/>
      <c r="G341" s="745"/>
    </row>
    <row r="342" spans="1:10" s="322" customFormat="1">
      <c r="A342" s="688"/>
      <c r="B342" s="707"/>
      <c r="C342" s="707"/>
      <c r="E342" s="690"/>
      <c r="F342" s="745"/>
      <c r="G342" s="745"/>
    </row>
    <row r="343" spans="1:10" s="322" customFormat="1" ht="24" customHeight="1">
      <c r="A343" s="688"/>
      <c r="B343" s="707"/>
      <c r="C343" s="707"/>
      <c r="D343" s="689"/>
      <c r="E343" s="703"/>
      <c r="F343" s="745"/>
      <c r="G343" s="745"/>
    </row>
    <row r="344" spans="1:10" s="322" customFormat="1" ht="29.25" customHeight="1">
      <c r="A344" s="688"/>
      <c r="B344" s="707"/>
      <c r="C344" s="707"/>
      <c r="E344" s="690"/>
      <c r="F344" s="745"/>
      <c r="G344" s="745"/>
    </row>
    <row r="345" spans="1:10" s="322" customFormat="1" ht="102" customHeight="1">
      <c r="A345" s="688"/>
      <c r="B345" s="701"/>
      <c r="C345" s="701"/>
      <c r="E345" s="690"/>
      <c r="F345" s="745"/>
      <c r="G345" s="745"/>
    </row>
    <row r="346" spans="1:10" s="322" customFormat="1">
      <c r="A346" s="688"/>
      <c r="B346" s="707"/>
      <c r="C346" s="707"/>
      <c r="E346" s="690"/>
      <c r="F346" s="745"/>
      <c r="G346" s="745"/>
    </row>
    <row r="347" spans="1:10" s="322" customFormat="1">
      <c r="A347" s="688"/>
      <c r="B347" s="707"/>
      <c r="C347" s="707"/>
      <c r="E347" s="690"/>
      <c r="F347" s="745"/>
      <c r="G347" s="745"/>
    </row>
    <row r="348" spans="1:10" s="322" customFormat="1">
      <c r="A348" s="688"/>
      <c r="B348" s="707"/>
      <c r="C348" s="707"/>
      <c r="E348" s="690"/>
      <c r="F348" s="745"/>
      <c r="G348" s="745"/>
    </row>
    <row r="349" spans="1:10" s="322" customFormat="1">
      <c r="A349" s="688"/>
      <c r="B349" s="707"/>
      <c r="C349" s="707"/>
      <c r="E349" s="690"/>
      <c r="F349" s="745"/>
      <c r="G349" s="745"/>
    </row>
    <row r="350" spans="1:10" s="322" customFormat="1" ht="24.75" customHeight="1">
      <c r="A350" s="688"/>
      <c r="B350" s="707"/>
      <c r="C350" s="707"/>
      <c r="D350" s="689"/>
      <c r="E350" s="703"/>
      <c r="F350" s="745"/>
      <c r="G350" s="745"/>
    </row>
    <row r="351" spans="1:10" s="322" customFormat="1" ht="55.5" customHeight="1">
      <c r="A351" s="688"/>
      <c r="B351" s="701"/>
      <c r="C351" s="701"/>
      <c r="E351" s="690"/>
      <c r="F351" s="745"/>
      <c r="G351" s="745"/>
    </row>
    <row r="352" spans="1:10" s="322" customFormat="1" ht="28.5" customHeight="1">
      <c r="A352" s="688"/>
      <c r="B352" s="701"/>
      <c r="C352" s="701"/>
      <c r="E352" s="690"/>
      <c r="F352" s="745"/>
      <c r="G352" s="745"/>
    </row>
    <row r="353" spans="1:7" s="322" customFormat="1" ht="43.5" customHeight="1">
      <c r="A353" s="688"/>
      <c r="B353" s="701"/>
      <c r="C353" s="701"/>
      <c r="D353" s="272"/>
      <c r="E353" s="690"/>
      <c r="F353" s="745"/>
      <c r="G353" s="745"/>
    </row>
    <row r="354" spans="1:7" s="322" customFormat="1">
      <c r="A354" s="688"/>
      <c r="B354" s="689"/>
      <c r="C354" s="689"/>
      <c r="E354" s="690"/>
      <c r="F354" s="745"/>
      <c r="G354" s="745"/>
    </row>
    <row r="355" spans="1:7" s="322" customFormat="1">
      <c r="A355" s="688"/>
      <c r="B355" s="302"/>
      <c r="C355" s="302"/>
      <c r="E355" s="690"/>
      <c r="F355" s="745"/>
      <c r="G355" s="745"/>
    </row>
    <row r="356" spans="1:7" s="322" customFormat="1">
      <c r="A356" s="688"/>
      <c r="B356" s="302"/>
      <c r="C356" s="302"/>
      <c r="E356" s="690"/>
      <c r="F356" s="745"/>
      <c r="G356" s="745"/>
    </row>
    <row r="357" spans="1:7" s="700" customFormat="1">
      <c r="A357" s="708"/>
      <c r="B357" s="697"/>
      <c r="C357" s="697"/>
      <c r="E357" s="699"/>
      <c r="F357" s="956"/>
      <c r="G357" s="956"/>
    </row>
    <row r="358" spans="1:7" s="322" customFormat="1">
      <c r="A358" s="688"/>
      <c r="B358" s="697"/>
      <c r="C358" s="697"/>
      <c r="E358" s="690"/>
      <c r="F358" s="745"/>
      <c r="G358" s="745"/>
    </row>
    <row r="359" spans="1:7" s="322" customFormat="1" ht="68.25" customHeight="1">
      <c r="A359" s="688"/>
      <c r="B359" s="701"/>
      <c r="C359" s="701"/>
      <c r="E359" s="690"/>
      <c r="F359" s="745"/>
      <c r="G359" s="745"/>
    </row>
    <row r="360" spans="1:7" s="322" customFormat="1" ht="21" customHeight="1">
      <c r="A360" s="688"/>
      <c r="B360" s="710"/>
      <c r="C360" s="710"/>
      <c r="E360" s="690"/>
      <c r="F360" s="745"/>
      <c r="G360" s="745"/>
    </row>
    <row r="361" spans="1:7" s="322" customFormat="1">
      <c r="A361" s="688"/>
      <c r="B361" s="710"/>
      <c r="C361" s="710"/>
      <c r="E361" s="690"/>
      <c r="F361" s="745"/>
      <c r="G361" s="745"/>
    </row>
    <row r="362" spans="1:7" s="322" customFormat="1">
      <c r="A362" s="688"/>
      <c r="B362" s="710"/>
      <c r="C362" s="710"/>
      <c r="E362" s="690"/>
      <c r="F362" s="745"/>
      <c r="G362" s="745"/>
    </row>
    <row r="363" spans="1:7" s="322" customFormat="1">
      <c r="A363" s="688"/>
      <c r="B363" s="710"/>
      <c r="C363" s="710"/>
      <c r="E363" s="690"/>
      <c r="F363" s="745"/>
      <c r="G363" s="745"/>
    </row>
    <row r="364" spans="1:7" s="322" customFormat="1">
      <c r="A364" s="688"/>
      <c r="B364" s="710"/>
      <c r="C364" s="710"/>
      <c r="E364" s="690"/>
      <c r="F364" s="745"/>
      <c r="G364" s="745"/>
    </row>
    <row r="365" spans="1:7" s="322" customFormat="1">
      <c r="A365" s="688"/>
      <c r="B365" s="710"/>
      <c r="C365" s="710"/>
      <c r="E365" s="690"/>
      <c r="F365" s="745"/>
      <c r="G365" s="745"/>
    </row>
    <row r="366" spans="1:7" s="322" customFormat="1">
      <c r="A366" s="688"/>
      <c r="B366" s="710"/>
      <c r="C366" s="710"/>
      <c r="E366" s="690"/>
      <c r="F366" s="745"/>
      <c r="G366" s="745"/>
    </row>
    <row r="367" spans="1:7" s="322" customFormat="1">
      <c r="A367" s="688"/>
      <c r="B367" s="710"/>
      <c r="C367" s="710"/>
      <c r="E367" s="690"/>
      <c r="F367" s="745"/>
      <c r="G367" s="745"/>
    </row>
    <row r="368" spans="1:7" s="322" customFormat="1" ht="21" customHeight="1">
      <c r="A368" s="688"/>
      <c r="B368" s="710"/>
      <c r="C368" s="710"/>
      <c r="E368" s="690"/>
      <c r="F368" s="745"/>
      <c r="G368" s="745"/>
    </row>
    <row r="369" spans="1:7" s="322" customFormat="1">
      <c r="A369" s="688"/>
      <c r="B369" s="710"/>
      <c r="C369" s="710"/>
      <c r="E369" s="690"/>
      <c r="F369" s="745"/>
      <c r="G369" s="745"/>
    </row>
    <row r="370" spans="1:7" s="322" customFormat="1">
      <c r="A370" s="688"/>
      <c r="B370" s="710"/>
      <c r="C370" s="710"/>
      <c r="E370" s="690"/>
      <c r="F370" s="745"/>
      <c r="G370" s="745"/>
    </row>
    <row r="371" spans="1:7" s="322" customFormat="1">
      <c r="A371" s="688"/>
      <c r="B371" s="710"/>
      <c r="C371" s="710"/>
      <c r="E371" s="690"/>
      <c r="F371" s="745"/>
      <c r="G371" s="745"/>
    </row>
    <row r="372" spans="1:7" s="322" customFormat="1">
      <c r="A372" s="688"/>
      <c r="B372" s="710"/>
      <c r="C372" s="710"/>
      <c r="E372" s="690"/>
      <c r="F372" s="745"/>
      <c r="G372" s="745"/>
    </row>
    <row r="373" spans="1:7" s="322" customFormat="1">
      <c r="A373" s="688"/>
      <c r="B373" s="710"/>
      <c r="C373" s="710"/>
      <c r="E373" s="690"/>
      <c r="F373" s="745"/>
      <c r="G373" s="745"/>
    </row>
    <row r="374" spans="1:7" s="322" customFormat="1">
      <c r="A374" s="688"/>
      <c r="B374" s="710"/>
      <c r="C374" s="710"/>
      <c r="E374" s="690"/>
      <c r="F374" s="745"/>
      <c r="G374" s="745"/>
    </row>
    <row r="375" spans="1:7" s="322" customFormat="1" ht="21" customHeight="1">
      <c r="A375" s="688"/>
      <c r="B375" s="710"/>
      <c r="C375" s="710"/>
      <c r="E375" s="690"/>
      <c r="F375" s="745"/>
      <c r="G375" s="745"/>
    </row>
    <row r="376" spans="1:7" s="322" customFormat="1">
      <c r="A376" s="688"/>
      <c r="B376" s="710"/>
      <c r="C376" s="710"/>
      <c r="E376" s="690"/>
      <c r="F376" s="745"/>
      <c r="G376" s="745"/>
    </row>
    <row r="377" spans="1:7" s="322" customFormat="1">
      <c r="A377" s="688"/>
      <c r="B377" s="710"/>
      <c r="C377" s="710"/>
      <c r="E377" s="690"/>
      <c r="F377" s="745"/>
      <c r="G377" s="745"/>
    </row>
    <row r="378" spans="1:7" s="322" customFormat="1">
      <c r="A378" s="688"/>
      <c r="B378" s="710"/>
      <c r="C378" s="710"/>
      <c r="E378" s="690"/>
      <c r="F378" s="745"/>
      <c r="G378" s="745"/>
    </row>
    <row r="379" spans="1:7" s="322" customFormat="1">
      <c r="A379" s="688"/>
      <c r="B379" s="710"/>
      <c r="C379" s="710"/>
      <c r="E379" s="690"/>
      <c r="F379" s="745"/>
      <c r="G379" s="745"/>
    </row>
    <row r="380" spans="1:7" s="322" customFormat="1">
      <c r="A380" s="688"/>
      <c r="B380" s="710"/>
      <c r="C380" s="710"/>
      <c r="E380" s="690"/>
      <c r="F380" s="745"/>
      <c r="G380" s="745"/>
    </row>
    <row r="381" spans="1:7" s="322" customFormat="1" ht="68.25" customHeight="1">
      <c r="A381" s="688"/>
      <c r="B381" s="710"/>
      <c r="C381" s="710"/>
      <c r="E381" s="690"/>
      <c r="F381" s="745"/>
      <c r="G381" s="745"/>
    </row>
    <row r="382" spans="1:7" s="322" customFormat="1" ht="21" customHeight="1">
      <c r="A382" s="688"/>
      <c r="B382" s="710"/>
      <c r="C382" s="710"/>
      <c r="E382" s="690"/>
      <c r="F382" s="745"/>
      <c r="G382" s="745"/>
    </row>
    <row r="383" spans="1:7" s="322" customFormat="1">
      <c r="A383" s="688"/>
      <c r="B383" s="701"/>
      <c r="C383" s="701"/>
      <c r="E383" s="690"/>
      <c r="F383" s="745"/>
      <c r="G383" s="745"/>
    </row>
    <row r="384" spans="1:7" s="322" customFormat="1">
      <c r="A384" s="688"/>
      <c r="B384" s="701"/>
      <c r="C384" s="701"/>
      <c r="E384" s="690"/>
      <c r="F384" s="745"/>
      <c r="G384" s="745"/>
    </row>
    <row r="385" spans="1:7" s="322" customFormat="1">
      <c r="A385" s="688"/>
      <c r="B385" s="710"/>
      <c r="C385" s="710"/>
      <c r="E385" s="690"/>
      <c r="F385" s="745"/>
      <c r="G385" s="745"/>
    </row>
    <row r="386" spans="1:7" s="322" customFormat="1">
      <c r="A386" s="688"/>
      <c r="B386" s="710"/>
      <c r="C386" s="710"/>
      <c r="E386" s="690"/>
      <c r="F386" s="745"/>
      <c r="G386" s="745"/>
    </row>
    <row r="387" spans="1:7" s="322" customFormat="1">
      <c r="A387" s="688"/>
      <c r="B387" s="710"/>
      <c r="C387" s="710"/>
      <c r="E387" s="690"/>
      <c r="F387" s="745"/>
      <c r="G387" s="745"/>
    </row>
    <row r="388" spans="1:7" s="322" customFormat="1">
      <c r="A388" s="688"/>
      <c r="B388" s="710"/>
      <c r="C388" s="710"/>
      <c r="E388" s="690"/>
      <c r="F388" s="745"/>
      <c r="G388" s="745"/>
    </row>
    <row r="389" spans="1:7" s="322" customFormat="1" ht="30.75" customHeight="1">
      <c r="A389" s="688"/>
      <c r="B389" s="701"/>
      <c r="C389" s="701"/>
      <c r="E389" s="690"/>
      <c r="F389" s="745"/>
      <c r="G389" s="745"/>
    </row>
    <row r="390" spans="1:7" s="322" customFormat="1" ht="81" customHeight="1">
      <c r="A390" s="688"/>
      <c r="B390" s="701"/>
      <c r="C390" s="701"/>
      <c r="E390" s="690"/>
      <c r="F390" s="745"/>
      <c r="G390" s="745"/>
    </row>
    <row r="391" spans="1:7" s="322" customFormat="1" ht="30.75" customHeight="1">
      <c r="A391" s="688"/>
      <c r="B391" s="701"/>
      <c r="C391" s="701"/>
      <c r="E391" s="690"/>
      <c r="F391" s="745"/>
      <c r="G391" s="745"/>
    </row>
    <row r="392" spans="1:7" s="322" customFormat="1" ht="30.75" customHeight="1">
      <c r="A392" s="688"/>
      <c r="B392" s="701"/>
      <c r="C392" s="701"/>
      <c r="E392" s="690"/>
      <c r="F392" s="745"/>
      <c r="G392" s="745"/>
    </row>
    <row r="393" spans="1:7" s="322" customFormat="1" ht="67.5" customHeight="1">
      <c r="A393" s="688"/>
      <c r="B393" s="701"/>
      <c r="C393" s="701"/>
      <c r="E393" s="690"/>
      <c r="F393" s="745"/>
      <c r="G393" s="745"/>
    </row>
    <row r="394" spans="1:7" s="322" customFormat="1" ht="30.75" customHeight="1">
      <c r="A394" s="688"/>
      <c r="B394" s="701"/>
      <c r="C394" s="701"/>
      <c r="E394" s="690"/>
      <c r="F394" s="745"/>
      <c r="G394" s="745"/>
    </row>
    <row r="395" spans="1:7" s="322" customFormat="1" ht="92.25" customHeight="1">
      <c r="A395" s="688"/>
      <c r="B395" s="701"/>
      <c r="C395" s="701"/>
      <c r="E395" s="690"/>
      <c r="F395" s="745"/>
      <c r="G395" s="745"/>
    </row>
    <row r="396" spans="1:7" s="322" customFormat="1">
      <c r="A396" s="688"/>
      <c r="B396" s="689"/>
      <c r="C396" s="689"/>
      <c r="E396" s="690"/>
      <c r="F396" s="745"/>
      <c r="G396" s="745"/>
    </row>
    <row r="397" spans="1:7" s="322" customFormat="1">
      <c r="A397" s="688"/>
      <c r="B397" s="689"/>
      <c r="C397" s="689"/>
      <c r="E397" s="690"/>
      <c r="F397" s="745"/>
      <c r="G397" s="745"/>
    </row>
    <row r="398" spans="1:7" s="322" customFormat="1">
      <c r="A398" s="688"/>
      <c r="B398" s="689"/>
      <c r="C398" s="689"/>
      <c r="E398" s="690"/>
      <c r="F398" s="745"/>
      <c r="G398" s="745"/>
    </row>
    <row r="399" spans="1:7" s="322" customFormat="1">
      <c r="A399" s="688"/>
      <c r="B399" s="689"/>
      <c r="C399" s="689"/>
      <c r="E399" s="690"/>
      <c r="F399" s="745"/>
      <c r="G399" s="745"/>
    </row>
    <row r="400" spans="1:7" s="322" customFormat="1">
      <c r="A400" s="688"/>
      <c r="B400" s="689"/>
      <c r="C400" s="689"/>
      <c r="E400" s="690"/>
      <c r="F400" s="627"/>
      <c r="G400" s="745"/>
    </row>
    <row r="401" spans="1:7" s="322" customFormat="1" ht="68.25" customHeight="1">
      <c r="A401" s="688"/>
      <c r="B401" s="701"/>
      <c r="C401" s="701"/>
      <c r="E401" s="690"/>
      <c r="F401" s="745"/>
      <c r="G401" s="745"/>
    </row>
    <row r="402" spans="1:7" s="322" customFormat="1" ht="21.75" customHeight="1">
      <c r="A402" s="688"/>
      <c r="B402" s="689"/>
      <c r="C402" s="689"/>
      <c r="D402" s="689"/>
      <c r="E402" s="703"/>
      <c r="F402" s="745"/>
      <c r="G402" s="745"/>
    </row>
    <row r="403" spans="1:7" s="322" customFormat="1" ht="30.75" customHeight="1">
      <c r="A403" s="688"/>
      <c r="B403" s="701"/>
      <c r="C403" s="701"/>
      <c r="E403" s="690"/>
      <c r="F403" s="745"/>
      <c r="G403" s="745"/>
    </row>
    <row r="404" spans="1:7" s="322" customFormat="1" ht="70.5" customHeight="1">
      <c r="A404" s="688"/>
      <c r="B404" s="701"/>
      <c r="C404" s="701"/>
      <c r="E404" s="690"/>
      <c r="F404" s="745"/>
      <c r="G404" s="745"/>
    </row>
    <row r="405" spans="1:7" s="322" customFormat="1" ht="31.5" customHeight="1">
      <c r="A405" s="688"/>
      <c r="B405" s="701"/>
      <c r="C405" s="701"/>
      <c r="E405" s="690"/>
      <c r="F405" s="745"/>
      <c r="G405" s="745"/>
    </row>
    <row r="406" spans="1:7" s="322" customFormat="1" ht="14.25" customHeight="1">
      <c r="A406" s="688"/>
      <c r="B406" s="689"/>
      <c r="C406" s="689"/>
      <c r="E406" s="690"/>
      <c r="F406" s="745"/>
      <c r="G406" s="745"/>
    </row>
    <row r="407" spans="1:7" s="322" customFormat="1">
      <c r="A407" s="688"/>
      <c r="B407" s="302"/>
      <c r="C407" s="302"/>
      <c r="E407" s="690"/>
      <c r="F407" s="745"/>
      <c r="G407" s="745"/>
    </row>
    <row r="408" spans="1:7" s="322" customFormat="1">
      <c r="A408" s="688"/>
      <c r="B408" s="302"/>
      <c r="C408" s="302"/>
      <c r="E408" s="690"/>
      <c r="F408" s="745"/>
      <c r="G408" s="745"/>
    </row>
    <row r="409" spans="1:7" s="322" customFormat="1">
      <c r="A409" s="688"/>
      <c r="B409" s="302"/>
      <c r="C409" s="302"/>
      <c r="E409" s="690"/>
      <c r="F409" s="745"/>
      <c r="G409" s="745"/>
    </row>
    <row r="410" spans="1:7" s="700" customFormat="1">
      <c r="A410" s="708"/>
      <c r="B410" s="697"/>
      <c r="C410" s="697"/>
      <c r="E410" s="699"/>
      <c r="F410" s="956"/>
      <c r="G410" s="956"/>
    </row>
    <row r="411" spans="1:7" s="700" customFormat="1">
      <c r="A411" s="708"/>
      <c r="B411" s="697"/>
      <c r="C411" s="697"/>
      <c r="E411" s="699"/>
      <c r="F411" s="956"/>
      <c r="G411" s="956"/>
    </row>
    <row r="412" spans="1:7" s="700" customFormat="1">
      <c r="A412" s="708"/>
      <c r="B412" s="697"/>
      <c r="C412" s="697"/>
      <c r="E412" s="699"/>
      <c r="F412" s="956"/>
      <c r="G412" s="956"/>
    </row>
    <row r="413" spans="1:7" s="700" customFormat="1">
      <c r="A413" s="688"/>
      <c r="B413" s="336"/>
      <c r="C413" s="336"/>
      <c r="D413" s="322"/>
      <c r="E413" s="690"/>
      <c r="F413" s="745"/>
      <c r="G413" s="745"/>
    </row>
    <row r="414" spans="1:7" s="700" customFormat="1">
      <c r="A414" s="708"/>
      <c r="B414" s="701"/>
      <c r="C414" s="701"/>
      <c r="D414" s="322"/>
      <c r="E414" s="690"/>
      <c r="F414" s="745"/>
      <c r="G414" s="745"/>
    </row>
    <row r="415" spans="1:7" s="700" customFormat="1" ht="83.25" customHeight="1">
      <c r="A415" s="708"/>
      <c r="B415" s="701"/>
      <c r="C415" s="701"/>
      <c r="D415" s="322"/>
      <c r="E415" s="690"/>
      <c r="F415" s="745"/>
      <c r="G415" s="745"/>
    </row>
    <row r="416" spans="1:7" s="700" customFormat="1">
      <c r="A416" s="708"/>
      <c r="B416" s="701"/>
      <c r="C416" s="701"/>
      <c r="D416" s="322"/>
      <c r="E416" s="690"/>
      <c r="F416" s="745"/>
      <c r="G416" s="745"/>
    </row>
    <row r="417" spans="1:7" s="700" customFormat="1">
      <c r="A417" s="708"/>
      <c r="B417" s="701"/>
      <c r="C417" s="701"/>
      <c r="D417" s="322"/>
      <c r="E417" s="690"/>
      <c r="F417" s="745"/>
      <c r="G417" s="745"/>
    </row>
    <row r="418" spans="1:7" s="700" customFormat="1" ht="32.25" customHeight="1">
      <c r="A418" s="708"/>
      <c r="B418" s="336"/>
      <c r="C418" s="336"/>
      <c r="D418" s="322"/>
      <c r="E418" s="690"/>
      <c r="F418" s="745"/>
      <c r="G418" s="745"/>
    </row>
    <row r="419" spans="1:7" s="700" customFormat="1">
      <c r="A419" s="708"/>
      <c r="B419" s="336"/>
      <c r="C419" s="336"/>
      <c r="D419" s="322"/>
      <c r="E419" s="690"/>
      <c r="F419" s="745"/>
      <c r="G419" s="745"/>
    </row>
    <row r="420" spans="1:7" s="700" customFormat="1">
      <c r="A420" s="708"/>
      <c r="B420" s="701"/>
      <c r="C420" s="701"/>
      <c r="D420" s="322"/>
      <c r="E420" s="690"/>
      <c r="F420" s="745"/>
      <c r="G420" s="745"/>
    </row>
    <row r="421" spans="1:7" s="700" customFormat="1" ht="12" customHeight="1">
      <c r="A421" s="708"/>
      <c r="B421" s="701"/>
      <c r="C421" s="701"/>
      <c r="D421" s="322"/>
      <c r="E421" s="690"/>
      <c r="F421" s="745"/>
      <c r="G421" s="745"/>
    </row>
    <row r="422" spans="1:7" s="700" customFormat="1" ht="12" customHeight="1">
      <c r="A422" s="708"/>
      <c r="B422" s="701"/>
      <c r="C422" s="701"/>
      <c r="D422" s="322"/>
      <c r="E422" s="690"/>
      <c r="F422" s="745"/>
      <c r="G422" s="745"/>
    </row>
    <row r="423" spans="1:7" s="700" customFormat="1" ht="105" customHeight="1">
      <c r="A423" s="688"/>
      <c r="B423" s="336"/>
      <c r="C423" s="336"/>
      <c r="D423" s="322"/>
      <c r="E423" s="690"/>
      <c r="F423" s="745"/>
      <c r="G423" s="745"/>
    </row>
    <row r="424" spans="1:7" s="322" customFormat="1">
      <c r="A424" s="688"/>
      <c r="B424" s="701"/>
      <c r="C424" s="701"/>
      <c r="E424" s="690"/>
      <c r="F424" s="745"/>
      <c r="G424" s="745"/>
    </row>
    <row r="425" spans="1:7" s="322" customFormat="1">
      <c r="A425" s="688"/>
      <c r="B425" s="701"/>
      <c r="C425" s="701"/>
      <c r="E425" s="690"/>
      <c r="F425" s="745"/>
      <c r="G425" s="745"/>
    </row>
    <row r="426" spans="1:7" s="322" customFormat="1">
      <c r="A426" s="688"/>
      <c r="B426" s="701"/>
      <c r="C426" s="701"/>
      <c r="E426" s="690"/>
      <c r="F426" s="745"/>
      <c r="G426" s="745"/>
    </row>
    <row r="427" spans="1:7" s="322" customFormat="1" ht="51.75" customHeight="1">
      <c r="A427" s="688"/>
      <c r="B427" s="707"/>
      <c r="C427" s="707"/>
      <c r="E427" s="690"/>
      <c r="F427" s="745"/>
      <c r="G427" s="745"/>
    </row>
    <row r="428" spans="1:7" s="322" customFormat="1" ht="51.75" customHeight="1">
      <c r="A428" s="688"/>
      <c r="B428" s="707"/>
      <c r="C428" s="707"/>
      <c r="E428" s="690"/>
      <c r="F428" s="745"/>
      <c r="G428" s="745"/>
    </row>
    <row r="429" spans="1:7" s="322" customFormat="1" ht="18.75" customHeight="1">
      <c r="A429" s="688"/>
      <c r="B429" s="707"/>
      <c r="C429" s="707"/>
      <c r="E429" s="690"/>
      <c r="F429" s="745"/>
      <c r="G429" s="745"/>
    </row>
    <row r="430" spans="1:7" s="322" customFormat="1" ht="34.5" customHeight="1">
      <c r="A430" s="688"/>
      <c r="B430" s="707"/>
      <c r="C430" s="707"/>
      <c r="E430" s="690"/>
      <c r="F430" s="745"/>
      <c r="G430" s="745"/>
    </row>
    <row r="431" spans="1:7" s="322" customFormat="1" ht="45" customHeight="1">
      <c r="A431" s="688"/>
      <c r="B431" s="707"/>
      <c r="C431" s="707"/>
      <c r="E431" s="690"/>
      <c r="F431" s="745"/>
      <c r="G431" s="745"/>
    </row>
    <row r="432" spans="1:7" s="322" customFormat="1" ht="75.75" customHeight="1">
      <c r="A432" s="688"/>
      <c r="B432" s="707"/>
      <c r="C432" s="707"/>
      <c r="E432" s="690"/>
      <c r="F432" s="745"/>
      <c r="G432" s="745"/>
    </row>
    <row r="433" spans="1:7" s="322" customFormat="1" ht="84" customHeight="1">
      <c r="A433" s="688"/>
      <c r="B433" s="707"/>
      <c r="C433" s="707"/>
      <c r="E433" s="690"/>
      <c r="F433" s="745"/>
      <c r="G433" s="745"/>
    </row>
    <row r="434" spans="1:7" s="322" customFormat="1" ht="66.75" customHeight="1">
      <c r="A434" s="688"/>
      <c r="B434" s="707"/>
      <c r="C434" s="707"/>
      <c r="E434" s="690"/>
      <c r="F434" s="745"/>
      <c r="G434" s="745"/>
    </row>
    <row r="435" spans="1:7" s="322" customFormat="1" ht="92.25" customHeight="1">
      <c r="A435" s="688"/>
      <c r="B435" s="707"/>
      <c r="C435" s="707"/>
      <c r="E435" s="690"/>
      <c r="F435" s="745"/>
      <c r="G435" s="745"/>
    </row>
    <row r="436" spans="1:7" s="322" customFormat="1" ht="23.25" customHeight="1">
      <c r="A436" s="688"/>
      <c r="B436" s="707"/>
      <c r="C436" s="707"/>
      <c r="E436" s="690"/>
      <c r="F436" s="745"/>
      <c r="G436" s="745"/>
    </row>
    <row r="437" spans="1:7" s="322" customFormat="1" ht="20.25" customHeight="1">
      <c r="A437" s="688"/>
      <c r="B437" s="707"/>
      <c r="C437" s="707"/>
      <c r="E437" s="690"/>
      <c r="F437" s="745"/>
      <c r="G437" s="745"/>
    </row>
    <row r="438" spans="1:7" s="322" customFormat="1" ht="18" customHeight="1">
      <c r="A438" s="688"/>
      <c r="B438" s="707"/>
      <c r="C438" s="707"/>
      <c r="E438" s="690"/>
      <c r="F438" s="745"/>
      <c r="G438" s="745"/>
    </row>
    <row r="439" spans="1:7" s="322" customFormat="1" ht="18.75" customHeight="1">
      <c r="A439" s="688"/>
      <c r="B439" s="707"/>
      <c r="C439" s="707"/>
      <c r="E439" s="690"/>
      <c r="F439" s="745"/>
      <c r="G439" s="745"/>
    </row>
    <row r="440" spans="1:7" s="322" customFormat="1" ht="20.25" customHeight="1">
      <c r="A440" s="688"/>
      <c r="B440" s="707"/>
      <c r="C440" s="707"/>
      <c r="E440" s="690"/>
      <c r="F440" s="745"/>
      <c r="G440" s="745"/>
    </row>
    <row r="441" spans="1:7" s="322" customFormat="1" ht="71.25" customHeight="1">
      <c r="A441" s="688"/>
      <c r="B441" s="707"/>
      <c r="C441" s="707"/>
      <c r="E441" s="690"/>
      <c r="F441" s="745"/>
      <c r="G441" s="745"/>
    </row>
    <row r="442" spans="1:7" s="322" customFormat="1" ht="32.25" customHeight="1">
      <c r="A442" s="688"/>
      <c r="B442" s="701"/>
      <c r="C442" s="701"/>
      <c r="E442" s="690"/>
      <c r="F442" s="745"/>
      <c r="G442" s="745"/>
    </row>
    <row r="443" spans="1:7" s="322" customFormat="1" ht="32.25" customHeight="1">
      <c r="A443" s="688"/>
      <c r="B443" s="701"/>
      <c r="C443" s="701"/>
      <c r="E443" s="690"/>
      <c r="F443" s="745"/>
      <c r="G443" s="745"/>
    </row>
    <row r="444" spans="1:7" s="322" customFormat="1">
      <c r="A444" s="688"/>
      <c r="B444" s="701"/>
      <c r="C444" s="701"/>
      <c r="E444" s="690"/>
      <c r="F444" s="745"/>
      <c r="G444" s="745"/>
    </row>
    <row r="445" spans="1:7" s="322" customFormat="1" ht="85.5" customHeight="1">
      <c r="A445" s="688"/>
      <c r="B445" s="701"/>
      <c r="C445" s="701"/>
      <c r="E445" s="690"/>
      <c r="F445" s="745"/>
      <c r="G445" s="745"/>
    </row>
    <row r="446" spans="1:7" s="322" customFormat="1">
      <c r="A446" s="688"/>
      <c r="B446" s="701"/>
      <c r="C446" s="701"/>
      <c r="E446" s="690"/>
      <c r="F446" s="745"/>
      <c r="G446" s="745"/>
    </row>
    <row r="447" spans="1:7" s="322" customFormat="1">
      <c r="A447" s="688"/>
      <c r="B447" s="701"/>
      <c r="C447" s="701"/>
      <c r="E447" s="690"/>
      <c r="F447" s="745"/>
      <c r="G447" s="745"/>
    </row>
    <row r="448" spans="1:7" s="322" customFormat="1">
      <c r="A448" s="688"/>
      <c r="B448" s="701"/>
      <c r="C448" s="701"/>
      <c r="E448" s="690"/>
      <c r="F448" s="745"/>
      <c r="G448" s="745"/>
    </row>
    <row r="449" spans="1:7" s="322" customFormat="1">
      <c r="A449" s="698"/>
      <c r="B449" s="711"/>
      <c r="C449" s="711"/>
      <c r="E449" s="690"/>
      <c r="F449" s="745"/>
      <c r="G449" s="745"/>
    </row>
    <row r="450" spans="1:7" s="322" customFormat="1">
      <c r="A450" s="698"/>
      <c r="B450" s="711"/>
      <c r="C450" s="711"/>
      <c r="E450" s="690"/>
      <c r="F450" s="745"/>
      <c r="G450" s="745"/>
    </row>
    <row r="451" spans="1:7">
      <c r="A451" s="688"/>
      <c r="B451" s="701"/>
      <c r="C451" s="701"/>
      <c r="D451" s="322"/>
      <c r="E451" s="690"/>
      <c r="F451" s="745"/>
      <c r="G451" s="745"/>
    </row>
    <row r="452" spans="1:7" s="353" customFormat="1" ht="218.25" customHeight="1">
      <c r="A452" s="688"/>
      <c r="B452" s="701"/>
      <c r="C452" s="701"/>
      <c r="D452" s="322"/>
      <c r="E452" s="690"/>
      <c r="F452" s="745"/>
      <c r="G452" s="745"/>
    </row>
    <row r="453" spans="1:7" s="353" customFormat="1" ht="408.4" customHeight="1">
      <c r="A453" s="688"/>
      <c r="B453" s="701"/>
      <c r="C453" s="701"/>
      <c r="D453" s="322"/>
      <c r="E453" s="690"/>
      <c r="F453" s="745"/>
      <c r="G453" s="745"/>
    </row>
    <row r="454" spans="1:7" s="353" customFormat="1" ht="292.14999999999998" customHeight="1">
      <c r="A454" s="688"/>
      <c r="B454" s="701"/>
      <c r="C454" s="701"/>
      <c r="D454" s="322"/>
      <c r="E454" s="690"/>
      <c r="F454" s="745"/>
      <c r="G454" s="745"/>
    </row>
    <row r="455" spans="1:7" s="353" customFormat="1">
      <c r="A455" s="688"/>
      <c r="B455" s="701"/>
      <c r="C455" s="701"/>
      <c r="D455" s="322"/>
      <c r="E455" s="690"/>
      <c r="F455" s="745"/>
      <c r="G455" s="745"/>
    </row>
    <row r="456" spans="1:7" s="353" customFormat="1">
      <c r="A456" s="688"/>
      <c r="B456" s="701"/>
      <c r="C456" s="701"/>
      <c r="D456" s="322"/>
      <c r="E456" s="690"/>
      <c r="F456" s="745"/>
      <c r="G456" s="745"/>
    </row>
    <row r="457" spans="1:7" s="353" customFormat="1">
      <c r="A457" s="688"/>
      <c r="B457" s="701"/>
      <c r="C457" s="701"/>
      <c r="D457" s="322"/>
      <c r="E457" s="690"/>
      <c r="F457" s="745"/>
      <c r="G457" s="745"/>
    </row>
    <row r="458" spans="1:7" s="353" customFormat="1" ht="39.4" customHeight="1">
      <c r="A458" s="688"/>
      <c r="B458" s="701"/>
      <c r="C458" s="701"/>
      <c r="D458" s="322"/>
      <c r="E458" s="690"/>
      <c r="F458" s="745"/>
      <c r="G458" s="745"/>
    </row>
    <row r="459" spans="1:7" s="353" customFormat="1" ht="41.65" customHeight="1">
      <c r="A459" s="688"/>
      <c r="B459" s="701"/>
      <c r="C459" s="701"/>
      <c r="D459" s="322"/>
      <c r="E459" s="690"/>
      <c r="F459" s="745"/>
      <c r="G459" s="745"/>
    </row>
    <row r="460" spans="1:7" s="353" customFormat="1" ht="41.65" customHeight="1">
      <c r="A460" s="688"/>
      <c r="B460" s="701"/>
      <c r="C460" s="701"/>
      <c r="D460" s="322"/>
      <c r="E460" s="690"/>
      <c r="F460" s="745"/>
      <c r="G460" s="745"/>
    </row>
    <row r="461" spans="1:7" s="353" customFormat="1" ht="101.65" customHeight="1">
      <c r="A461" s="688"/>
      <c r="B461" s="701"/>
      <c r="C461" s="701"/>
      <c r="D461" s="322"/>
      <c r="E461" s="690"/>
      <c r="F461" s="745"/>
      <c r="G461" s="745"/>
    </row>
    <row r="462" spans="1:7" s="353" customFormat="1" ht="250.9" customHeight="1">
      <c r="A462" s="688"/>
      <c r="B462" s="701"/>
      <c r="C462" s="701"/>
      <c r="D462" s="322"/>
      <c r="E462" s="690"/>
      <c r="F462" s="745"/>
      <c r="G462" s="745"/>
    </row>
    <row r="463" spans="1:7" s="353" customFormat="1">
      <c r="A463" s="688"/>
      <c r="B463" s="701"/>
      <c r="C463" s="701"/>
      <c r="D463" s="322"/>
      <c r="E463" s="690"/>
      <c r="F463" s="745"/>
      <c r="G463" s="745"/>
    </row>
    <row r="464" spans="1:7" s="353" customFormat="1" ht="133.9" customHeight="1">
      <c r="A464" s="688"/>
      <c r="B464" s="336"/>
      <c r="C464" s="336"/>
      <c r="D464" s="322"/>
      <c r="E464" s="690"/>
      <c r="F464" s="745"/>
      <c r="G464" s="745"/>
    </row>
    <row r="465" spans="1:7" s="353" customFormat="1" ht="133.9" customHeight="1">
      <c r="A465" s="688"/>
      <c r="B465" s="336"/>
      <c r="C465" s="336"/>
      <c r="D465" s="322"/>
      <c r="E465" s="690"/>
      <c r="F465" s="745"/>
      <c r="G465" s="745"/>
    </row>
    <row r="466" spans="1:7" s="353" customFormat="1" ht="234.75" customHeight="1">
      <c r="A466" s="688"/>
      <c r="B466" s="336"/>
      <c r="C466" s="336"/>
      <c r="D466" s="322"/>
      <c r="E466" s="690"/>
      <c r="F466" s="745"/>
      <c r="G466" s="745"/>
    </row>
    <row r="467" spans="1:7" s="353" customFormat="1" ht="35.25" customHeight="1">
      <c r="A467" s="688"/>
      <c r="B467" s="336"/>
      <c r="C467" s="336"/>
      <c r="D467" s="322"/>
      <c r="E467" s="690"/>
      <c r="F467" s="745"/>
      <c r="G467" s="745"/>
    </row>
    <row r="468" spans="1:7" s="353" customFormat="1" ht="33.75" customHeight="1">
      <c r="A468" s="688"/>
      <c r="B468" s="701"/>
      <c r="C468" s="701"/>
      <c r="D468" s="322"/>
      <c r="E468" s="690"/>
      <c r="F468" s="745"/>
      <c r="G468" s="745"/>
    </row>
    <row r="469" spans="1:7" s="353" customFormat="1">
      <c r="A469" s="688"/>
      <c r="B469" s="701"/>
      <c r="C469" s="701"/>
      <c r="D469" s="322"/>
      <c r="E469" s="690"/>
      <c r="F469" s="745"/>
      <c r="G469" s="745"/>
    </row>
    <row r="470" spans="1:7" s="353" customFormat="1">
      <c r="A470" s="688"/>
      <c r="B470" s="701"/>
      <c r="C470" s="701"/>
      <c r="D470" s="322"/>
      <c r="E470" s="690"/>
      <c r="F470" s="745"/>
      <c r="G470" s="745"/>
    </row>
    <row r="471" spans="1:7" s="353" customFormat="1">
      <c r="A471" s="688"/>
      <c r="B471" s="701"/>
      <c r="C471" s="701"/>
      <c r="D471" s="322"/>
      <c r="E471" s="690"/>
      <c r="F471" s="745"/>
      <c r="G471" s="745"/>
    </row>
    <row r="472" spans="1:7" s="353" customFormat="1">
      <c r="A472" s="688"/>
      <c r="B472" s="701"/>
      <c r="C472" s="701"/>
      <c r="D472" s="322"/>
      <c r="E472" s="690"/>
      <c r="F472" s="745"/>
      <c r="G472" s="745"/>
    </row>
    <row r="473" spans="1:7" s="353" customFormat="1">
      <c r="A473" s="688"/>
      <c r="B473" s="701"/>
      <c r="C473" s="701"/>
      <c r="D473" s="322"/>
      <c r="E473" s="690"/>
      <c r="F473" s="745"/>
      <c r="G473" s="745"/>
    </row>
    <row r="474" spans="1:7" s="353" customFormat="1">
      <c r="A474" s="688"/>
      <c r="B474" s="701"/>
      <c r="C474" s="701"/>
      <c r="D474" s="322"/>
      <c r="E474" s="690"/>
      <c r="F474" s="745"/>
      <c r="G474" s="745"/>
    </row>
    <row r="475" spans="1:7" s="353" customFormat="1" ht="397.9" customHeight="1">
      <c r="A475" s="688"/>
      <c r="B475" s="701"/>
      <c r="C475" s="701"/>
      <c r="D475" s="322"/>
      <c r="E475" s="690"/>
      <c r="F475" s="745"/>
      <c r="G475" s="745"/>
    </row>
    <row r="476" spans="1:7" s="353" customFormat="1" ht="408" customHeight="1">
      <c r="A476" s="688"/>
      <c r="B476" s="701"/>
      <c r="C476" s="701"/>
      <c r="D476" s="322"/>
      <c r="E476" s="690"/>
      <c r="F476" s="745"/>
      <c r="G476" s="745"/>
    </row>
    <row r="477" spans="1:7" s="353" customFormat="1">
      <c r="A477" s="688"/>
      <c r="B477" s="336"/>
      <c r="C477" s="336"/>
      <c r="D477" s="322"/>
      <c r="E477" s="690"/>
      <c r="F477" s="745"/>
      <c r="G477" s="745"/>
    </row>
    <row r="478" spans="1:7" s="353" customFormat="1">
      <c r="A478" s="688"/>
      <c r="B478" s="701"/>
      <c r="C478" s="701"/>
      <c r="D478" s="322"/>
      <c r="E478" s="690"/>
      <c r="F478" s="745"/>
      <c r="G478" s="745"/>
    </row>
    <row r="479" spans="1:7">
      <c r="A479" s="698"/>
      <c r="B479" s="711"/>
      <c r="C479" s="711"/>
      <c r="D479" s="322"/>
      <c r="E479" s="690"/>
      <c r="F479" s="745"/>
      <c r="G479" s="745"/>
    </row>
    <row r="480" spans="1:7">
      <c r="A480" s="698"/>
      <c r="B480" s="711"/>
      <c r="C480" s="711"/>
      <c r="D480" s="322"/>
      <c r="E480" s="690"/>
      <c r="F480" s="745"/>
      <c r="G480" s="745"/>
    </row>
    <row r="481" spans="1:7" s="322" customFormat="1" ht="14.25" customHeight="1">
      <c r="A481" s="688"/>
      <c r="B481" s="689"/>
      <c r="C481" s="689"/>
      <c r="E481" s="690"/>
      <c r="F481" s="745"/>
      <c r="G481" s="745"/>
    </row>
    <row r="482" spans="1:7" ht="38.25" customHeight="1">
      <c r="A482" s="688"/>
      <c r="B482" s="302"/>
      <c r="C482" s="302"/>
      <c r="D482" s="322"/>
      <c r="E482" s="704"/>
      <c r="F482" s="745"/>
      <c r="G482" s="745"/>
    </row>
    <row r="483" spans="1:7">
      <c r="A483" s="688"/>
      <c r="B483" s="302"/>
      <c r="C483" s="302"/>
      <c r="D483" s="322"/>
      <c r="E483" s="690"/>
      <c r="F483" s="745"/>
      <c r="G483" s="745"/>
    </row>
    <row r="484" spans="1:7">
      <c r="A484" s="688"/>
      <c r="B484" s="302"/>
      <c r="C484" s="302"/>
      <c r="D484" s="322"/>
      <c r="E484" s="690"/>
      <c r="F484" s="745"/>
      <c r="G484" s="745"/>
    </row>
    <row r="485" spans="1:7">
      <c r="A485" s="688"/>
      <c r="B485" s="302"/>
      <c r="C485" s="302"/>
      <c r="D485" s="322"/>
      <c r="E485" s="690"/>
      <c r="F485" s="745"/>
      <c r="G485" s="745"/>
    </row>
    <row r="486" spans="1:7">
      <c r="A486" s="688"/>
      <c r="B486" s="302"/>
      <c r="C486" s="302"/>
      <c r="D486" s="322"/>
      <c r="E486" s="690"/>
      <c r="F486" s="745"/>
      <c r="G486" s="745"/>
    </row>
    <row r="487" spans="1:7">
      <c r="A487" s="688"/>
      <c r="B487" s="302"/>
      <c r="C487" s="302"/>
      <c r="D487" s="322"/>
      <c r="E487" s="690"/>
      <c r="F487" s="745"/>
      <c r="G487" s="745"/>
    </row>
    <row r="488" spans="1:7">
      <c r="A488" s="688"/>
      <c r="B488" s="302"/>
      <c r="C488" s="302"/>
      <c r="D488" s="322"/>
      <c r="E488" s="690"/>
      <c r="F488" s="745"/>
      <c r="G488" s="745"/>
    </row>
    <row r="489" spans="1:7">
      <c r="A489" s="688"/>
      <c r="B489" s="302"/>
      <c r="C489" s="302"/>
      <c r="D489" s="322"/>
      <c r="E489" s="690"/>
      <c r="F489" s="745"/>
      <c r="G489" s="745"/>
    </row>
    <row r="490" spans="1:7">
      <c r="A490" s="688"/>
      <c r="B490" s="302"/>
      <c r="C490" s="302"/>
      <c r="D490" s="322"/>
      <c r="E490" s="690"/>
      <c r="F490" s="745"/>
      <c r="G490" s="745"/>
    </row>
    <row r="491" spans="1:7">
      <c r="A491" s="688"/>
      <c r="B491" s="302"/>
      <c r="C491" s="302"/>
      <c r="D491" s="322"/>
      <c r="E491" s="690"/>
      <c r="F491" s="745"/>
      <c r="G491" s="745"/>
    </row>
    <row r="492" spans="1:7">
      <c r="A492" s="688"/>
      <c r="B492" s="302"/>
      <c r="C492" s="302"/>
      <c r="D492" s="322"/>
      <c r="E492" s="690"/>
      <c r="F492" s="745"/>
      <c r="G492" s="745"/>
    </row>
    <row r="493" spans="1:7">
      <c r="A493" s="688"/>
      <c r="B493" s="302"/>
      <c r="C493" s="302"/>
      <c r="D493" s="322"/>
      <c r="E493" s="690"/>
      <c r="F493" s="745"/>
      <c r="G493" s="745"/>
    </row>
    <row r="494" spans="1:7">
      <c r="A494" s="688"/>
      <c r="B494" s="302"/>
      <c r="C494" s="302"/>
      <c r="D494" s="322"/>
      <c r="E494" s="690"/>
      <c r="F494" s="745"/>
      <c r="G494" s="745"/>
    </row>
    <row r="495" spans="1:7">
      <c r="A495" s="688"/>
      <c r="B495" s="302"/>
      <c r="C495" s="302"/>
      <c r="D495" s="322"/>
      <c r="E495" s="690"/>
      <c r="F495" s="745"/>
      <c r="G495" s="745"/>
    </row>
    <row r="496" spans="1:7">
      <c r="A496" s="688"/>
      <c r="B496" s="302"/>
      <c r="C496" s="302"/>
      <c r="D496" s="322"/>
      <c r="E496" s="690"/>
      <c r="F496" s="745"/>
      <c r="G496" s="745"/>
    </row>
    <row r="497" spans="1:7">
      <c r="A497" s="688"/>
      <c r="B497" s="302"/>
      <c r="C497" s="302"/>
      <c r="D497" s="322"/>
      <c r="E497" s="690"/>
      <c r="F497" s="745"/>
      <c r="G497" s="745"/>
    </row>
    <row r="498" spans="1:7">
      <c r="A498" s="688"/>
      <c r="B498" s="302"/>
      <c r="C498" s="302"/>
      <c r="D498" s="322"/>
      <c r="E498" s="690"/>
      <c r="F498" s="745"/>
      <c r="G498" s="745"/>
    </row>
    <row r="499" spans="1:7">
      <c r="A499" s="688"/>
      <c r="B499" s="302"/>
      <c r="C499" s="302"/>
      <c r="D499" s="322"/>
      <c r="E499" s="690"/>
      <c r="F499" s="745"/>
      <c r="G499" s="745"/>
    </row>
    <row r="500" spans="1:7">
      <c r="A500" s="688"/>
      <c r="B500" s="302"/>
      <c r="C500" s="302"/>
      <c r="D500" s="322"/>
      <c r="E500" s="690"/>
      <c r="F500" s="745"/>
      <c r="G500" s="745"/>
    </row>
    <row r="501" spans="1:7">
      <c r="A501" s="688"/>
      <c r="B501" s="302"/>
      <c r="C501" s="302"/>
      <c r="D501" s="322"/>
      <c r="E501" s="690"/>
      <c r="F501" s="745"/>
      <c r="G501" s="745"/>
    </row>
    <row r="502" spans="1:7" ht="34.5" customHeight="1">
      <c r="A502" s="688"/>
      <c r="B502" s="302"/>
      <c r="C502" s="302"/>
      <c r="D502" s="322"/>
      <c r="E502" s="690"/>
      <c r="F502" s="745"/>
      <c r="G502" s="745"/>
    </row>
    <row r="503" spans="1:7" ht="33.75" customHeight="1">
      <c r="A503" s="688"/>
      <c r="B503" s="302"/>
      <c r="C503" s="302"/>
      <c r="D503" s="322"/>
      <c r="E503" s="690"/>
      <c r="F503" s="745"/>
      <c r="G503" s="745"/>
    </row>
    <row r="504" spans="1:7" ht="24" customHeight="1">
      <c r="A504" s="688"/>
      <c r="B504" s="302"/>
      <c r="C504" s="302"/>
      <c r="D504" s="322"/>
      <c r="E504" s="690"/>
      <c r="F504" s="745"/>
      <c r="G504" s="745"/>
    </row>
    <row r="505" spans="1:7">
      <c r="A505" s="688"/>
      <c r="B505" s="302"/>
      <c r="C505" s="302"/>
      <c r="D505" s="322"/>
      <c r="E505" s="690"/>
      <c r="F505" s="745"/>
      <c r="G505" s="745"/>
    </row>
    <row r="506" spans="1:7">
      <c r="A506" s="688"/>
      <c r="B506" s="302"/>
      <c r="C506" s="302"/>
      <c r="D506" s="322"/>
      <c r="E506" s="690"/>
      <c r="F506" s="745"/>
      <c r="G506" s="745"/>
    </row>
    <row r="507" spans="1:7">
      <c r="A507" s="688"/>
      <c r="B507" s="302"/>
      <c r="C507" s="302"/>
      <c r="D507" s="322"/>
      <c r="E507" s="690"/>
      <c r="F507" s="745"/>
      <c r="G507" s="745"/>
    </row>
    <row r="508" spans="1:7">
      <c r="A508" s="688"/>
      <c r="B508" s="302"/>
      <c r="C508" s="302"/>
      <c r="D508" s="322"/>
      <c r="E508" s="690"/>
      <c r="F508" s="745"/>
      <c r="G508" s="745"/>
    </row>
    <row r="509" spans="1:7">
      <c r="A509" s="688"/>
      <c r="B509" s="302"/>
      <c r="C509" s="302"/>
      <c r="D509" s="322"/>
      <c r="E509" s="690"/>
      <c r="F509" s="745"/>
      <c r="G509" s="745"/>
    </row>
    <row r="510" spans="1:7">
      <c r="A510" s="688"/>
      <c r="B510" s="302"/>
      <c r="C510" s="302"/>
      <c r="D510" s="322"/>
      <c r="E510" s="690"/>
      <c r="F510" s="745"/>
      <c r="G510" s="745"/>
    </row>
    <row r="512" spans="1:7">
      <c r="A512" s="688"/>
      <c r="B512" s="689"/>
      <c r="C512" s="689"/>
      <c r="D512" s="322"/>
      <c r="E512" s="690"/>
      <c r="F512" s="745"/>
      <c r="G512" s="745"/>
    </row>
    <row r="513" spans="1:7" s="700" customFormat="1">
      <c r="A513" s="708"/>
      <c r="B513" s="697"/>
      <c r="C513" s="697"/>
      <c r="E513" s="699"/>
      <c r="F513" s="956"/>
      <c r="G513" s="956"/>
    </row>
    <row r="514" spans="1:7" s="700" customFormat="1">
      <c r="A514" s="708"/>
      <c r="B514" s="697"/>
      <c r="C514" s="697"/>
      <c r="E514" s="699"/>
      <c r="F514" s="956"/>
      <c r="G514" s="956"/>
    </row>
    <row r="515" spans="1:7" s="700" customFormat="1">
      <c r="A515" s="708"/>
      <c r="B515" s="697"/>
      <c r="C515" s="697"/>
      <c r="E515" s="699"/>
      <c r="F515" s="956"/>
      <c r="G515" s="956"/>
    </row>
    <row r="516" spans="1:7" s="322" customFormat="1" ht="75.75" customHeight="1">
      <c r="A516" s="688"/>
      <c r="B516" s="707"/>
      <c r="C516" s="707"/>
      <c r="E516" s="690"/>
      <c r="F516" s="745"/>
      <c r="G516" s="745"/>
    </row>
    <row r="517" spans="1:7" s="322" customFormat="1" ht="84" customHeight="1">
      <c r="A517" s="688"/>
      <c r="B517" s="707"/>
      <c r="C517" s="707"/>
      <c r="E517" s="690"/>
      <c r="F517" s="745"/>
      <c r="G517" s="745"/>
    </row>
    <row r="518" spans="1:7" s="322" customFormat="1" ht="66.75" customHeight="1">
      <c r="A518" s="688"/>
      <c r="B518" s="707"/>
      <c r="C518" s="707"/>
      <c r="E518" s="690"/>
      <c r="F518" s="745"/>
      <c r="G518" s="745"/>
    </row>
    <row r="519" spans="1:7" s="322" customFormat="1" ht="92.25" customHeight="1">
      <c r="A519" s="688"/>
      <c r="B519" s="707"/>
      <c r="C519" s="707"/>
      <c r="E519" s="690"/>
      <c r="F519" s="745"/>
      <c r="G519" s="745"/>
    </row>
    <row r="520" spans="1:7" s="322" customFormat="1" ht="23.25" customHeight="1">
      <c r="A520" s="688"/>
      <c r="B520" s="707"/>
      <c r="C520" s="707"/>
      <c r="E520" s="690"/>
      <c r="F520" s="745"/>
      <c r="G520" s="745"/>
    </row>
    <row r="521" spans="1:7" s="322" customFormat="1" ht="20.25" customHeight="1">
      <c r="A521" s="688"/>
      <c r="B521" s="707"/>
      <c r="C521" s="707"/>
      <c r="E521" s="690"/>
      <c r="F521" s="745"/>
      <c r="G521" s="745"/>
    </row>
    <row r="522" spans="1:7" s="322" customFormat="1" ht="18" customHeight="1">
      <c r="A522" s="688"/>
      <c r="B522" s="707"/>
      <c r="C522" s="707"/>
      <c r="E522" s="690"/>
      <c r="F522" s="745"/>
      <c r="G522" s="745"/>
    </row>
    <row r="523" spans="1:7" s="322" customFormat="1" ht="18.75" customHeight="1">
      <c r="A523" s="688"/>
      <c r="B523" s="707"/>
      <c r="C523" s="707"/>
      <c r="E523" s="690"/>
      <c r="F523" s="745"/>
      <c r="G523" s="745"/>
    </row>
    <row r="524" spans="1:7" s="322" customFormat="1" ht="20.25" customHeight="1">
      <c r="A524" s="688"/>
      <c r="B524" s="707"/>
      <c r="C524" s="707"/>
      <c r="E524" s="690"/>
      <c r="F524" s="745"/>
      <c r="G524" s="745"/>
    </row>
    <row r="525" spans="1:7" s="322" customFormat="1" ht="71.25" customHeight="1">
      <c r="A525" s="688"/>
      <c r="B525" s="707"/>
      <c r="C525" s="707"/>
      <c r="E525" s="690"/>
      <c r="F525" s="745"/>
      <c r="G525" s="745"/>
    </row>
    <row r="526" spans="1:7" s="322" customFormat="1" ht="45" customHeight="1">
      <c r="A526" s="688"/>
      <c r="B526" s="707"/>
      <c r="C526" s="707"/>
      <c r="E526" s="690"/>
      <c r="F526" s="745"/>
      <c r="G526" s="745"/>
    </row>
    <row r="527" spans="1:7" s="322" customFormat="1" ht="32.25" customHeight="1">
      <c r="A527" s="688"/>
      <c r="B527" s="701"/>
      <c r="C527" s="701"/>
      <c r="E527" s="690"/>
      <c r="F527" s="745"/>
      <c r="G527" s="745"/>
    </row>
    <row r="528" spans="1:7" s="322" customFormat="1">
      <c r="A528" s="688"/>
      <c r="B528" s="701"/>
      <c r="C528" s="701"/>
      <c r="E528" s="690"/>
      <c r="F528" s="745"/>
      <c r="G528" s="745"/>
    </row>
    <row r="530" spans="1:7">
      <c r="A530" s="688"/>
      <c r="B530" s="689"/>
      <c r="C530" s="689"/>
      <c r="D530" s="322"/>
      <c r="E530" s="690"/>
      <c r="F530" s="745"/>
      <c r="G530" s="745"/>
    </row>
  </sheetData>
  <sheetProtection formatRows="0"/>
  <mergeCells count="3">
    <mergeCell ref="B15:C15"/>
    <mergeCell ref="B18:C18"/>
    <mergeCell ref="A144:A147"/>
  </mergeCells>
  <pageMargins left="0.7" right="0.7" top="0.75" bottom="0.75" header="0.3" footer="0.3"/>
  <pageSetup paperSize="9" scale="62" orientation="portrait"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rowBreaks count="3" manualBreakCount="3">
    <brk id="67" max="6" man="1"/>
    <brk id="114" max="6" man="1"/>
    <brk id="154" max="6" man="1"/>
  </row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303"/>
  <sheetViews>
    <sheetView view="pageBreakPreview" topLeftCell="A13" zoomScale="90" zoomScaleNormal="70" zoomScaleSheetLayoutView="90" workbookViewId="0">
      <selection activeCell="D35" sqref="D35"/>
    </sheetView>
  </sheetViews>
  <sheetFormatPr defaultColWidth="9.140625" defaultRowHeight="12.75"/>
  <cols>
    <col min="1" max="1" width="12.7109375" style="712" customWidth="1"/>
    <col min="2" max="2" width="70.7109375" style="713" customWidth="1"/>
    <col min="3" max="3" width="13.7109375" style="713" customWidth="1"/>
    <col min="4" max="4" width="28.7109375" style="38" customWidth="1"/>
    <col min="5" max="5" width="11.7109375" style="714" customWidth="1"/>
    <col min="6" max="6" width="15" style="620" customWidth="1"/>
    <col min="7" max="7" width="19.7109375" style="620" customWidth="1"/>
    <col min="8" max="8" width="12.28515625" style="62" customWidth="1"/>
    <col min="9" max="16384" width="9.140625" style="62"/>
  </cols>
  <sheetData>
    <row r="1" spans="1:7">
      <c r="A1" s="666" t="s">
        <v>8</v>
      </c>
      <c r="B1" s="667" t="s">
        <v>9</v>
      </c>
      <c r="C1" s="667"/>
      <c r="D1" s="668"/>
      <c r="E1" s="669"/>
      <c r="F1" s="670"/>
      <c r="G1" s="670"/>
    </row>
    <row r="2" spans="1:7">
      <c r="A2" s="671" t="s">
        <v>130</v>
      </c>
      <c r="B2" s="359" t="str">
        <f>'NASLOVNA STRAN'!$C$30</f>
        <v>Gradnja stanovanjske soseske Dečkovo naselje - DN 10</v>
      </c>
      <c r="C2" s="667"/>
      <c r="D2" s="668"/>
      <c r="E2" s="669"/>
      <c r="F2" s="670"/>
      <c r="G2" s="670"/>
    </row>
    <row r="3" spans="1:7">
      <c r="A3" s="666" t="s">
        <v>131</v>
      </c>
      <c r="B3" s="442">
        <f>'NASLOVNA STRAN'!$C$13</f>
        <v>0</v>
      </c>
      <c r="C3" s="667"/>
      <c r="D3" s="668"/>
      <c r="E3" s="669"/>
      <c r="F3" s="670"/>
      <c r="G3" s="670"/>
    </row>
    <row r="4" spans="1:7">
      <c r="A4" s="666"/>
      <c r="B4" s="667"/>
      <c r="C4" s="667"/>
      <c r="D4" s="668"/>
      <c r="E4" s="669"/>
      <c r="F4" s="670"/>
      <c r="G4" s="670"/>
    </row>
    <row r="5" spans="1:7">
      <c r="A5" s="666"/>
      <c r="B5" s="667"/>
      <c r="C5" s="667"/>
      <c r="D5" s="668"/>
      <c r="E5" s="669"/>
      <c r="F5" s="670"/>
      <c r="G5" s="670"/>
    </row>
    <row r="6" spans="1:7">
      <c r="A6" s="666"/>
      <c r="B6" s="667"/>
      <c r="C6" s="667"/>
      <c r="D6" s="668"/>
      <c r="E6" s="669"/>
      <c r="F6" s="670"/>
      <c r="G6" s="670"/>
    </row>
    <row r="7" spans="1:7">
      <c r="A7" s="666"/>
      <c r="B7" s="667"/>
      <c r="C7" s="667"/>
      <c r="D7" s="668"/>
      <c r="E7" s="669"/>
      <c r="F7" s="670"/>
      <c r="G7" s="670"/>
    </row>
    <row r="8" spans="1:7">
      <c r="A8" s="666"/>
      <c r="B8" s="667"/>
      <c r="C8" s="667"/>
      <c r="D8" s="668"/>
      <c r="E8" s="669"/>
      <c r="F8" s="670"/>
      <c r="G8" s="670"/>
    </row>
    <row r="9" spans="1:7" ht="27" customHeight="1">
      <c r="A9" s="672" t="s">
        <v>122</v>
      </c>
      <c r="B9" s="673" t="s">
        <v>3446</v>
      </c>
      <c r="C9" s="214"/>
      <c r="D9" s="674"/>
      <c r="E9" s="216"/>
      <c r="F9" s="463"/>
      <c r="G9" s="463"/>
    </row>
    <row r="10" spans="1:7">
      <c r="A10" s="666"/>
      <c r="B10" s="667"/>
      <c r="C10" s="667"/>
      <c r="D10" s="668"/>
      <c r="E10" s="666"/>
      <c r="F10" s="675"/>
      <c r="G10" s="675"/>
    </row>
    <row r="11" spans="1:7">
      <c r="A11" s="666"/>
      <c r="B11" s="667"/>
      <c r="C11" s="667"/>
      <c r="D11" s="668"/>
      <c r="E11" s="666"/>
      <c r="F11" s="675"/>
      <c r="G11" s="675"/>
    </row>
    <row r="12" spans="1:7">
      <c r="A12" s="666"/>
      <c r="B12" s="667"/>
      <c r="C12" s="667"/>
      <c r="D12" s="668"/>
      <c r="E12" s="666"/>
      <c r="F12" s="675"/>
      <c r="G12" s="675"/>
    </row>
    <row r="13" spans="1:7">
      <c r="A13" s="666"/>
      <c r="B13" s="667"/>
      <c r="C13" s="667"/>
      <c r="D13" s="668"/>
      <c r="E13" s="666"/>
      <c r="F13" s="675"/>
      <c r="G13" s="675"/>
    </row>
    <row r="14" spans="1:7">
      <c r="A14" s="666"/>
      <c r="B14" s="667"/>
      <c r="C14" s="667"/>
      <c r="D14" s="668"/>
      <c r="E14" s="666"/>
      <c r="F14" s="675"/>
      <c r="G14" s="675"/>
    </row>
    <row r="15" spans="1:7">
      <c r="A15" s="666"/>
      <c r="B15" s="667"/>
      <c r="C15" s="667"/>
      <c r="D15" s="668"/>
      <c r="E15" s="666"/>
      <c r="F15" s="675"/>
      <c r="G15" s="675"/>
    </row>
    <row r="16" spans="1:7">
      <c r="A16" s="666"/>
      <c r="B16" s="667"/>
      <c r="C16" s="667"/>
      <c r="D16" s="668"/>
      <c r="E16" s="666"/>
      <c r="F16" s="675"/>
      <c r="G16" s="675"/>
    </row>
    <row r="17" spans="1:7" s="681" customFormat="1" ht="30.4" customHeight="1">
      <c r="A17" s="676" t="s">
        <v>4675</v>
      </c>
      <c r="B17" s="1087" t="s">
        <v>4676</v>
      </c>
      <c r="C17" s="678"/>
      <c r="D17" s="679" t="s">
        <v>3449</v>
      </c>
      <c r="E17" s="680"/>
      <c r="F17" s="1244"/>
      <c r="G17" s="680"/>
    </row>
    <row r="18" spans="1:7">
      <c r="A18" s="666"/>
      <c r="B18" s="667"/>
      <c r="C18" s="667"/>
      <c r="D18" s="668"/>
      <c r="E18" s="669"/>
      <c r="F18" s="1224"/>
      <c r="G18" s="670"/>
    </row>
    <row r="19" spans="1:7">
      <c r="A19" s="666"/>
      <c r="B19" s="667"/>
      <c r="C19" s="667"/>
      <c r="D19" s="668"/>
      <c r="E19" s="669"/>
      <c r="F19" s="1224"/>
      <c r="G19" s="670"/>
    </row>
    <row r="20" spans="1:7">
      <c r="A20" s="666"/>
      <c r="B20" s="3024" t="s">
        <v>3222</v>
      </c>
      <c r="C20" s="3025"/>
      <c r="D20" s="3025"/>
      <c r="E20" s="669"/>
      <c r="F20" s="1078"/>
      <c r="G20" s="670"/>
    </row>
    <row r="21" spans="1:7" ht="52.9" customHeight="1">
      <c r="A21" s="666"/>
      <c r="B21" s="3026" t="s">
        <v>3224</v>
      </c>
      <c r="C21" s="3026"/>
      <c r="D21" s="3026"/>
      <c r="E21" s="669"/>
      <c r="F21" s="1224"/>
      <c r="G21" s="670"/>
    </row>
    <row r="22" spans="1:7" ht="58.15" customHeight="1">
      <c r="A22" s="666"/>
      <c r="B22" s="3027" t="s">
        <v>3223</v>
      </c>
      <c r="C22" s="3028"/>
      <c r="D22" s="3137"/>
      <c r="E22" s="669"/>
      <c r="F22" s="1224"/>
      <c r="G22" s="670"/>
    </row>
    <row r="23" spans="1:7">
      <c r="A23" s="666"/>
      <c r="B23" s="3027"/>
      <c r="C23" s="3028"/>
      <c r="D23" s="3137"/>
      <c r="E23" s="669"/>
      <c r="F23" s="1224"/>
      <c r="G23" s="670"/>
    </row>
    <row r="24" spans="1:7">
      <c r="A24" s="666"/>
      <c r="B24" s="3024" t="s">
        <v>3450</v>
      </c>
      <c r="C24" s="3025"/>
      <c r="D24" s="3138"/>
      <c r="E24" s="669"/>
      <c r="F24" s="1224"/>
      <c r="G24" s="670"/>
    </row>
    <row r="25" spans="1:7" ht="28.9" customHeight="1">
      <c r="A25" s="666"/>
      <c r="B25" s="3029" t="s">
        <v>3451</v>
      </c>
      <c r="C25" s="3030"/>
      <c r="D25" s="3136"/>
      <c r="E25" s="669"/>
      <c r="F25" s="1224"/>
      <c r="G25" s="670"/>
    </row>
    <row r="26" spans="1:7" ht="45.75" customHeight="1">
      <c r="A26" s="666"/>
      <c r="B26" s="3029" t="s">
        <v>3452</v>
      </c>
      <c r="C26" s="3030"/>
      <c r="D26" s="3136"/>
      <c r="E26" s="669"/>
      <c r="F26" s="1224"/>
      <c r="G26" s="670"/>
    </row>
    <row r="27" spans="1:7" ht="46.15" customHeight="1">
      <c r="A27" s="666"/>
      <c r="B27" s="3029" t="s">
        <v>3453</v>
      </c>
      <c r="C27" s="3030"/>
      <c r="D27" s="3136"/>
      <c r="E27" s="669"/>
      <c r="F27" s="1224"/>
      <c r="G27" s="670"/>
    </row>
    <row r="28" spans="1:7">
      <c r="A28" s="666"/>
      <c r="B28" s="3029"/>
      <c r="C28" s="3030"/>
      <c r="D28" s="3136"/>
      <c r="E28" s="669"/>
      <c r="F28" s="1224"/>
      <c r="G28" s="670"/>
    </row>
    <row r="29" spans="1:7">
      <c r="A29" s="666"/>
      <c r="B29" s="667"/>
      <c r="C29" s="667"/>
      <c r="D29" s="682"/>
      <c r="E29" s="669"/>
      <c r="F29" s="1224"/>
      <c r="G29" s="670"/>
    </row>
    <row r="30" spans="1:7" ht="15" customHeight="1">
      <c r="A30" s="683" t="s">
        <v>4677</v>
      </c>
      <c r="B30" s="1088" t="s">
        <v>3459</v>
      </c>
      <c r="C30" s="685"/>
      <c r="D30" s="686">
        <f>'E.1._VoKa blok B8'!G130</f>
        <v>0</v>
      </c>
      <c r="E30" s="669"/>
      <c r="F30" s="1224"/>
      <c r="G30" s="670"/>
    </row>
    <row r="31" spans="1:7" ht="15" customHeight="1">
      <c r="A31" s="687"/>
      <c r="B31" s="685"/>
      <c r="C31" s="685"/>
      <c r="D31" s="686"/>
      <c r="E31" s="669"/>
      <c r="F31" s="1224"/>
      <c r="G31" s="670"/>
    </row>
    <row r="32" spans="1:7" ht="15" customHeight="1">
      <c r="A32" s="683" t="s">
        <v>4678</v>
      </c>
      <c r="B32" s="1088" t="str">
        <f>+'E.2._OgHla blok B8'!B7</f>
        <v>Ogrevanje in hlajenje (OgHla)</v>
      </c>
      <c r="C32" s="685"/>
      <c r="D32" s="686">
        <f>'E.2._OgHla blok B8'!G77</f>
        <v>0</v>
      </c>
      <c r="E32" s="669"/>
      <c r="F32" s="1224"/>
      <c r="G32" s="670"/>
    </row>
    <row r="33" spans="1:7" ht="15" customHeight="1">
      <c r="A33" s="687"/>
      <c r="B33" s="685"/>
      <c r="C33" s="685"/>
      <c r="D33" s="686"/>
      <c r="E33" s="669"/>
      <c r="F33" s="1224"/>
      <c r="G33" s="670"/>
    </row>
    <row r="34" spans="1:7" ht="15" customHeight="1">
      <c r="A34" s="683" t="s">
        <v>4679</v>
      </c>
      <c r="B34" s="1088" t="str">
        <f>+'E.3._PrSi blok B8'!B7</f>
        <v>Prezračevalni sistem (PrSi))</v>
      </c>
      <c r="C34" s="685"/>
      <c r="D34" s="686">
        <f>'E.3._PrSi blok B8'!G118</f>
        <v>0</v>
      </c>
      <c r="E34" s="669"/>
      <c r="F34" s="1224"/>
      <c r="G34" s="670"/>
    </row>
    <row r="35" spans="1:7" ht="15" customHeight="1">
      <c r="A35" s="687"/>
      <c r="B35" s="685"/>
      <c r="C35" s="685"/>
      <c r="D35" s="686"/>
      <c r="E35" s="669"/>
      <c r="F35" s="1224"/>
      <c r="G35" s="670"/>
    </row>
    <row r="36" spans="1:7" ht="15" customHeight="1">
      <c r="A36" s="683" t="s">
        <v>4680</v>
      </c>
      <c r="B36" s="1088" t="str">
        <f>+'E.4._VoPr blok B8'!B7</f>
        <v>Vodovodni priključek (VoPr)</v>
      </c>
      <c r="C36" s="685"/>
      <c r="D36" s="686">
        <f>'E.4._VoPr blok B8'!G75</f>
        <v>0</v>
      </c>
      <c r="E36" s="669"/>
      <c r="F36" s="1224"/>
      <c r="G36" s="670"/>
    </row>
    <row r="37" spans="1:7" ht="15" customHeight="1">
      <c r="A37" s="687"/>
      <c r="B37" s="685"/>
      <c r="C37" s="685"/>
      <c r="D37" s="686"/>
      <c r="E37" s="669"/>
      <c r="F37" s="1224"/>
      <c r="G37" s="670"/>
    </row>
    <row r="38" spans="1:7" ht="15" customHeight="1">
      <c r="A38" s="683" t="s">
        <v>4681</v>
      </c>
      <c r="B38" s="1088" t="str">
        <f>+'E.5._ToPo blok B8'!B7</f>
        <v>Topotna postaja (ToPo)</v>
      </c>
      <c r="C38" s="685"/>
      <c r="D38" s="686">
        <f>'E.5._ToPo blok B8'!G272</f>
        <v>0</v>
      </c>
      <c r="E38" s="669"/>
      <c r="F38" s="1224"/>
      <c r="G38" s="670"/>
    </row>
    <row r="39" spans="1:7">
      <c r="A39" s="666"/>
      <c r="B39" s="667"/>
      <c r="C39" s="667"/>
      <c r="D39" s="682"/>
      <c r="E39" s="669"/>
      <c r="F39" s="1224"/>
      <c r="G39" s="670"/>
    </row>
    <row r="40" spans="1:7" s="322" customFormat="1">
      <c r="A40" s="688"/>
      <c r="B40" s="689"/>
      <c r="C40" s="689"/>
      <c r="D40" s="37"/>
      <c r="E40" s="669"/>
      <c r="F40" s="1224"/>
      <c r="G40" s="670"/>
    </row>
    <row r="41" spans="1:7" s="322" customFormat="1" ht="29.65" customHeight="1" thickBot="1">
      <c r="A41" s="691" t="s">
        <v>4675</v>
      </c>
      <c r="B41" s="1089" t="s">
        <v>4682</v>
      </c>
      <c r="C41" s="693" t="s">
        <v>2978</v>
      </c>
      <c r="D41" s="694">
        <f>+SUM(D30:D38)</f>
        <v>0</v>
      </c>
      <c r="E41" s="669"/>
      <c r="F41" s="1224"/>
      <c r="G41" s="670"/>
    </row>
    <row r="42" spans="1:7" s="322" customFormat="1" ht="13.5" thickTop="1">
      <c r="A42" s="688"/>
      <c r="B42" s="689"/>
      <c r="C42" s="689"/>
      <c r="D42" s="164"/>
      <c r="E42" s="669"/>
      <c r="F42" s="1224"/>
      <c r="G42" s="670"/>
    </row>
    <row r="43" spans="1:7" s="322" customFormat="1" ht="13.5" customHeight="1">
      <c r="A43" s="688"/>
      <c r="B43" s="302"/>
      <c r="C43" s="302"/>
      <c r="D43" s="164"/>
      <c r="E43" s="669"/>
      <c r="F43" s="1224"/>
      <c r="G43" s="670"/>
    </row>
    <row r="44" spans="1:7" s="322" customFormat="1" ht="26.25" customHeight="1">
      <c r="A44" s="688"/>
      <c r="B44" s="697"/>
      <c r="C44" s="697"/>
      <c r="D44" s="164"/>
      <c r="E44" s="669"/>
      <c r="F44" s="1224"/>
      <c r="G44" s="670"/>
    </row>
    <row r="45" spans="1:7" s="700" customFormat="1" ht="26.25" customHeight="1">
      <c r="A45" s="698"/>
      <c r="B45" s="697"/>
      <c r="C45" s="697"/>
      <c r="D45" s="158"/>
      <c r="E45" s="669"/>
      <c r="F45" s="1224"/>
      <c r="G45" s="670"/>
    </row>
    <row r="46" spans="1:7" s="322" customFormat="1" ht="18" customHeight="1">
      <c r="A46" s="688"/>
      <c r="B46" s="302"/>
      <c r="C46" s="302"/>
      <c r="D46" s="164"/>
      <c r="E46" s="669"/>
      <c r="F46" s="1224"/>
      <c r="G46" s="670"/>
    </row>
    <row r="47" spans="1:7" s="322" customFormat="1" ht="105" customHeight="1">
      <c r="A47" s="688"/>
      <c r="B47" s="336"/>
      <c r="C47" s="336"/>
      <c r="D47" s="164"/>
      <c r="E47" s="669"/>
      <c r="F47" s="1224"/>
      <c r="G47" s="670"/>
    </row>
    <row r="48" spans="1:7" s="322" customFormat="1" ht="22.5" customHeight="1">
      <c r="A48" s="688"/>
      <c r="B48" s="336"/>
      <c r="C48" s="336"/>
      <c r="D48" s="164"/>
      <c r="E48" s="669"/>
      <c r="F48" s="1224"/>
      <c r="G48" s="670"/>
    </row>
    <row r="49" spans="1:11" s="322" customFormat="1" ht="18" customHeight="1">
      <c r="A49" s="688"/>
      <c r="B49" s="302"/>
      <c r="C49" s="302"/>
      <c r="D49" s="164"/>
      <c r="E49" s="669"/>
      <c r="F49" s="1224"/>
      <c r="G49" s="670"/>
    </row>
    <row r="50" spans="1:11" s="322" customFormat="1" ht="23.25" customHeight="1">
      <c r="A50" s="688"/>
      <c r="B50" s="302"/>
      <c r="C50" s="302"/>
      <c r="D50" s="164"/>
      <c r="E50" s="669"/>
      <c r="F50" s="1224"/>
      <c r="G50" s="670"/>
    </row>
    <row r="51" spans="1:11" s="322" customFormat="1" ht="23.25" customHeight="1">
      <c r="A51" s="688"/>
      <c r="B51" s="302"/>
      <c r="C51" s="302"/>
      <c r="D51" s="164"/>
      <c r="E51" s="690"/>
      <c r="F51" s="704"/>
      <c r="G51" s="690"/>
    </row>
    <row r="52" spans="1:11" s="322" customFormat="1" ht="32.25" customHeight="1">
      <c r="A52" s="688"/>
      <c r="B52" s="302"/>
      <c r="C52" s="302"/>
      <c r="D52" s="164"/>
      <c r="E52" s="690"/>
      <c r="F52" s="704"/>
      <c r="G52" s="690"/>
    </row>
    <row r="53" spans="1:11" s="322" customFormat="1" ht="93.75" customHeight="1">
      <c r="A53" s="688"/>
      <c r="B53" s="701"/>
      <c r="C53" s="701"/>
      <c r="D53" s="164"/>
      <c r="E53" s="690"/>
      <c r="F53" s="704"/>
      <c r="G53" s="690"/>
    </row>
    <row r="54" spans="1:11" s="322" customFormat="1" ht="67.5" customHeight="1">
      <c r="A54" s="688"/>
      <c r="B54" s="701"/>
      <c r="C54" s="701"/>
      <c r="D54" s="164"/>
      <c r="E54" s="690"/>
      <c r="F54" s="704"/>
      <c r="G54" s="690"/>
    </row>
    <row r="55" spans="1:11" s="322" customFormat="1" ht="38.25" customHeight="1">
      <c r="A55" s="688"/>
      <c r="B55" s="701"/>
      <c r="C55" s="701"/>
      <c r="D55" s="164"/>
      <c r="E55" s="690"/>
      <c r="F55" s="704"/>
      <c r="G55" s="690"/>
    </row>
    <row r="56" spans="1:11" s="322" customFormat="1" ht="54" customHeight="1">
      <c r="A56" s="688"/>
      <c r="B56" s="701"/>
      <c r="C56" s="701"/>
      <c r="D56" s="164"/>
      <c r="E56" s="690"/>
      <c r="F56" s="704"/>
      <c r="G56" s="690"/>
    </row>
    <row r="57" spans="1:11" s="322" customFormat="1" ht="21.75" customHeight="1">
      <c r="A57" s="688"/>
      <c r="B57" s="701"/>
      <c r="C57" s="701"/>
      <c r="D57" s="164"/>
      <c r="E57" s="690"/>
      <c r="F57" s="704"/>
      <c r="G57" s="690"/>
      <c r="K57" s="702"/>
    </row>
    <row r="58" spans="1:11" s="322" customFormat="1" ht="20.25" customHeight="1">
      <c r="A58" s="688"/>
      <c r="B58" s="701"/>
      <c r="C58" s="701"/>
      <c r="D58" s="164"/>
      <c r="E58" s="690"/>
      <c r="F58" s="704"/>
      <c r="G58" s="690"/>
      <c r="K58" s="702"/>
    </row>
    <row r="59" spans="1:11" s="322" customFormat="1" ht="58.5" customHeight="1">
      <c r="A59" s="688"/>
      <c r="B59" s="701"/>
      <c r="C59" s="701"/>
      <c r="D59" s="164"/>
      <c r="E59" s="690"/>
      <c r="F59" s="704"/>
      <c r="G59" s="690"/>
    </row>
    <row r="60" spans="1:11" s="322" customFormat="1" ht="58.5" customHeight="1">
      <c r="A60" s="688"/>
      <c r="B60" s="701"/>
      <c r="C60" s="701"/>
      <c r="D60" s="164"/>
      <c r="E60" s="690"/>
      <c r="F60" s="1080"/>
      <c r="G60" s="690"/>
    </row>
    <row r="61" spans="1:11" s="322" customFormat="1" ht="23.25" customHeight="1">
      <c r="A61" s="688"/>
      <c r="B61" s="701"/>
      <c r="C61" s="701"/>
      <c r="D61" s="164"/>
      <c r="E61" s="690"/>
      <c r="F61" s="704"/>
      <c r="G61" s="690"/>
      <c r="K61" s="702"/>
    </row>
    <row r="62" spans="1:11" s="322" customFormat="1" ht="16.5" customHeight="1">
      <c r="A62" s="688"/>
      <c r="B62" s="701"/>
      <c r="C62" s="701"/>
      <c r="D62" s="164"/>
      <c r="E62" s="690"/>
      <c r="F62" s="704"/>
      <c r="G62" s="690"/>
      <c r="K62" s="702"/>
    </row>
    <row r="63" spans="1:11" s="322" customFormat="1" ht="28.5" customHeight="1">
      <c r="A63" s="688"/>
      <c r="B63" s="701"/>
      <c r="C63" s="701"/>
      <c r="D63" s="164"/>
      <c r="E63" s="690"/>
      <c r="F63" s="1080"/>
      <c r="G63" s="690"/>
    </row>
    <row r="64" spans="1:11" s="322" customFormat="1" ht="15.75" customHeight="1">
      <c r="A64" s="688"/>
      <c r="B64" s="701"/>
      <c r="C64" s="701"/>
      <c r="D64" s="164"/>
      <c r="E64" s="690"/>
      <c r="F64" s="704"/>
      <c r="G64" s="690"/>
    </row>
    <row r="65" spans="1:7" s="322" customFormat="1" ht="55.5" customHeight="1">
      <c r="A65" s="688"/>
      <c r="B65" s="701"/>
      <c r="C65" s="701"/>
      <c r="D65" s="164"/>
      <c r="E65" s="690"/>
      <c r="F65" s="704"/>
      <c r="G65" s="690"/>
    </row>
    <row r="66" spans="1:7" s="322" customFormat="1" ht="35.25" customHeight="1">
      <c r="A66" s="688"/>
      <c r="B66" s="701"/>
      <c r="C66" s="701"/>
      <c r="D66" s="164"/>
      <c r="E66" s="690"/>
      <c r="F66" s="704"/>
      <c r="G66" s="690"/>
    </row>
    <row r="67" spans="1:7" s="322" customFormat="1">
      <c r="A67" s="688"/>
      <c r="B67" s="701"/>
      <c r="C67" s="701"/>
      <c r="D67" s="164"/>
      <c r="E67" s="690"/>
      <c r="F67" s="704"/>
      <c r="G67" s="690"/>
    </row>
    <row r="68" spans="1:7" s="322" customFormat="1">
      <c r="A68" s="688"/>
      <c r="B68" s="689"/>
      <c r="C68" s="689"/>
      <c r="D68" s="164"/>
      <c r="E68" s="690"/>
      <c r="F68" s="704"/>
      <c r="G68" s="690"/>
    </row>
    <row r="69" spans="1:7" s="322" customFormat="1">
      <c r="A69" s="688"/>
      <c r="B69" s="689"/>
      <c r="C69" s="689"/>
      <c r="D69" s="164"/>
      <c r="E69" s="690"/>
      <c r="F69" s="704"/>
      <c r="G69" s="690"/>
    </row>
    <row r="70" spans="1:7" s="322" customFormat="1">
      <c r="A70" s="688"/>
      <c r="B70" s="689"/>
      <c r="C70" s="689"/>
      <c r="D70" s="164"/>
      <c r="E70" s="690"/>
      <c r="F70" s="704"/>
      <c r="G70" s="690"/>
    </row>
    <row r="71" spans="1:7" s="322" customFormat="1">
      <c r="A71" s="688"/>
      <c r="B71" s="697"/>
      <c r="C71" s="697"/>
      <c r="D71" s="164"/>
      <c r="E71" s="690"/>
      <c r="F71" s="704"/>
      <c r="G71" s="690"/>
    </row>
    <row r="72" spans="1:7" s="700" customFormat="1">
      <c r="A72" s="698"/>
      <c r="B72" s="697"/>
      <c r="C72" s="697"/>
      <c r="D72" s="164"/>
      <c r="E72" s="699"/>
      <c r="F72" s="1236"/>
      <c r="G72" s="699"/>
    </row>
    <row r="73" spans="1:7" s="322" customFormat="1">
      <c r="A73" s="688"/>
      <c r="B73" s="697"/>
      <c r="C73" s="697"/>
      <c r="D73" s="164"/>
      <c r="E73" s="690"/>
      <c r="F73" s="704"/>
      <c r="G73" s="690"/>
    </row>
    <row r="74" spans="1:7" s="322" customFormat="1">
      <c r="A74" s="688"/>
      <c r="B74" s="701"/>
      <c r="C74" s="701"/>
      <c r="D74" s="164"/>
      <c r="E74" s="690"/>
      <c r="F74" s="704"/>
      <c r="G74" s="690"/>
    </row>
    <row r="75" spans="1:7" s="322" customFormat="1">
      <c r="A75" s="688"/>
      <c r="B75" s="701"/>
      <c r="C75" s="701"/>
      <c r="D75" s="164"/>
      <c r="E75" s="690"/>
      <c r="F75" s="704"/>
      <c r="G75" s="690"/>
    </row>
    <row r="76" spans="1:7" s="322" customFormat="1">
      <c r="A76" s="688"/>
      <c r="B76" s="701"/>
      <c r="C76" s="701"/>
      <c r="D76" s="164"/>
      <c r="E76" s="690"/>
      <c r="F76" s="704"/>
      <c r="G76" s="690"/>
    </row>
    <row r="77" spans="1:7" s="322" customFormat="1">
      <c r="A77" s="688"/>
      <c r="B77" s="701"/>
      <c r="C77" s="701"/>
      <c r="D77" s="164"/>
      <c r="E77" s="690"/>
      <c r="F77" s="704"/>
      <c r="G77" s="690"/>
    </row>
    <row r="78" spans="1:7" s="322" customFormat="1">
      <c r="A78" s="688"/>
      <c r="B78" s="701"/>
      <c r="C78" s="701"/>
      <c r="D78" s="164"/>
      <c r="E78" s="690"/>
      <c r="F78" s="704"/>
      <c r="G78" s="690"/>
    </row>
    <row r="79" spans="1:7" s="322" customFormat="1">
      <c r="A79" s="688"/>
      <c r="B79" s="701"/>
      <c r="C79" s="701"/>
      <c r="D79" s="164"/>
      <c r="E79" s="690"/>
      <c r="F79" s="1080"/>
      <c r="G79" s="690"/>
    </row>
    <row r="80" spans="1:7" s="322" customFormat="1">
      <c r="A80" s="688"/>
      <c r="B80" s="697"/>
      <c r="C80" s="697"/>
      <c r="D80" s="164"/>
      <c r="E80" s="690"/>
      <c r="F80" s="704"/>
      <c r="G80" s="690"/>
    </row>
    <row r="81" spans="1:7" s="322" customFormat="1" ht="155.25" customHeight="1">
      <c r="A81" s="688"/>
      <c r="B81" s="701"/>
      <c r="C81" s="701"/>
      <c r="D81" s="36"/>
      <c r="E81" s="690"/>
      <c r="F81" s="1080"/>
      <c r="G81" s="690"/>
    </row>
    <row r="82" spans="1:7" s="322" customFormat="1">
      <c r="A82" s="688"/>
      <c r="B82" s="641"/>
      <c r="C82" s="641"/>
      <c r="D82" s="164"/>
      <c r="E82" s="690"/>
      <c r="F82" s="704"/>
      <c r="G82" s="690"/>
    </row>
    <row r="83" spans="1:7" s="322" customFormat="1">
      <c r="A83" s="688"/>
      <c r="B83" s="641"/>
      <c r="C83" s="641"/>
      <c r="D83" s="164"/>
      <c r="E83" s="690"/>
      <c r="F83" s="1080"/>
      <c r="G83" s="690"/>
    </row>
    <row r="84" spans="1:7" s="322" customFormat="1">
      <c r="A84" s="688"/>
      <c r="B84" s="641"/>
      <c r="C84" s="641"/>
      <c r="D84" s="164"/>
      <c r="E84" s="690"/>
      <c r="F84" s="704"/>
      <c r="G84" s="690"/>
    </row>
    <row r="85" spans="1:7" s="322" customFormat="1">
      <c r="A85" s="688"/>
      <c r="B85" s="641"/>
      <c r="C85" s="641"/>
      <c r="D85" s="164"/>
      <c r="E85" s="690"/>
      <c r="F85" s="1080"/>
      <c r="G85" s="690"/>
    </row>
    <row r="86" spans="1:7" s="322" customFormat="1">
      <c r="A86" s="688"/>
      <c r="B86" s="641"/>
      <c r="C86" s="641"/>
      <c r="D86" s="164"/>
      <c r="E86" s="690"/>
      <c r="F86" s="704"/>
      <c r="G86" s="690"/>
    </row>
    <row r="87" spans="1:7" s="322" customFormat="1">
      <c r="A87" s="688"/>
      <c r="B87" s="641"/>
      <c r="C87" s="641"/>
      <c r="D87" s="579"/>
      <c r="E87" s="703"/>
      <c r="F87" s="1080"/>
      <c r="G87" s="690"/>
    </row>
    <row r="88" spans="1:7" s="322" customFormat="1">
      <c r="A88" s="688"/>
      <c r="B88" s="701"/>
      <c r="C88" s="701"/>
      <c r="D88" s="164"/>
      <c r="E88" s="690"/>
      <c r="F88" s="704"/>
      <c r="G88" s="690"/>
    </row>
    <row r="89" spans="1:7" s="322" customFormat="1" ht="96.75" customHeight="1">
      <c r="A89" s="688"/>
      <c r="B89" s="701"/>
      <c r="C89" s="701"/>
      <c r="D89" s="164"/>
      <c r="E89" s="690"/>
      <c r="F89" s="704"/>
      <c r="G89" s="690"/>
    </row>
    <row r="90" spans="1:7" s="322" customFormat="1" ht="119.25" customHeight="1">
      <c r="A90" s="688"/>
      <c r="B90" s="701"/>
      <c r="C90" s="701"/>
      <c r="D90" s="164"/>
      <c r="E90" s="690"/>
      <c r="F90" s="704"/>
      <c r="G90" s="690"/>
    </row>
    <row r="91" spans="1:7" s="322" customFormat="1" ht="42" customHeight="1">
      <c r="A91" s="688"/>
      <c r="B91" s="701"/>
      <c r="C91" s="701"/>
      <c r="D91" s="164"/>
      <c r="E91" s="690"/>
      <c r="F91" s="1080"/>
      <c r="G91" s="690"/>
    </row>
    <row r="92" spans="1:7" s="322" customFormat="1" ht="79.5" customHeight="1">
      <c r="A92" s="688"/>
      <c r="B92" s="701"/>
      <c r="C92" s="701"/>
      <c r="D92" s="164"/>
      <c r="E92" s="690"/>
      <c r="F92" s="704"/>
      <c r="G92" s="690"/>
    </row>
    <row r="93" spans="1:7" s="322" customFormat="1" ht="48" customHeight="1">
      <c r="A93" s="688"/>
      <c r="B93" s="302"/>
      <c r="C93" s="302"/>
      <c r="D93" s="164"/>
      <c r="E93" s="690"/>
      <c r="F93" s="704"/>
      <c r="G93" s="690"/>
    </row>
    <row r="94" spans="1:7" s="322" customFormat="1" ht="22.5" customHeight="1">
      <c r="A94" s="688"/>
      <c r="B94" s="689"/>
      <c r="C94" s="689"/>
      <c r="D94" s="579"/>
      <c r="E94" s="703"/>
      <c r="F94" s="704"/>
      <c r="G94" s="690"/>
    </row>
    <row r="95" spans="1:7" s="322" customFormat="1" ht="48" customHeight="1">
      <c r="A95" s="688"/>
      <c r="B95" s="302"/>
      <c r="C95" s="302"/>
      <c r="D95" s="164"/>
      <c r="E95" s="690"/>
      <c r="F95" s="704"/>
      <c r="G95" s="690"/>
    </row>
    <row r="96" spans="1:7" s="322" customFormat="1" ht="63" customHeight="1">
      <c r="A96" s="688"/>
      <c r="B96" s="336"/>
      <c r="C96" s="336"/>
      <c r="D96" s="164"/>
      <c r="E96" s="690"/>
      <c r="F96" s="704"/>
      <c r="G96" s="690"/>
    </row>
    <row r="97" spans="1:10" s="322" customFormat="1" ht="59.25" customHeight="1">
      <c r="A97" s="688"/>
      <c r="B97" s="336"/>
      <c r="C97" s="336"/>
      <c r="D97" s="164"/>
      <c r="E97" s="690"/>
      <c r="F97" s="704"/>
      <c r="G97" s="690"/>
    </row>
    <row r="98" spans="1:10" s="322" customFormat="1" ht="137.25" customHeight="1">
      <c r="A98" s="688"/>
      <c r="B98" s="701"/>
      <c r="C98" s="701"/>
      <c r="D98" s="164"/>
      <c r="E98" s="690"/>
      <c r="F98" s="626"/>
      <c r="G98" s="705"/>
    </row>
    <row r="99" spans="1:10" s="322" customFormat="1" ht="24.75" customHeight="1">
      <c r="A99" s="688"/>
      <c r="B99" s="701"/>
      <c r="C99" s="701"/>
      <c r="D99" s="843"/>
      <c r="E99" s="941"/>
      <c r="F99" s="1230"/>
      <c r="G99" s="1010"/>
      <c r="J99" s="702"/>
    </row>
    <row r="100" spans="1:10" s="322" customFormat="1" ht="156.75" customHeight="1">
      <c r="A100" s="688"/>
      <c r="B100" s="706"/>
      <c r="C100" s="706"/>
      <c r="D100" s="936"/>
      <c r="E100" s="933"/>
      <c r="F100" s="1240"/>
      <c r="G100" s="1010"/>
    </row>
    <row r="101" spans="1:10" s="322" customFormat="1">
      <c r="A101" s="688"/>
      <c r="B101" s="707"/>
      <c r="C101" s="707"/>
      <c r="D101" s="936"/>
      <c r="E101" s="933"/>
      <c r="F101" s="1240"/>
      <c r="G101" s="1010"/>
    </row>
    <row r="102" spans="1:10" s="322" customFormat="1">
      <c r="A102" s="688"/>
      <c r="B102" s="707"/>
      <c r="C102" s="707"/>
      <c r="D102" s="936"/>
      <c r="E102" s="933"/>
      <c r="F102" s="1240"/>
      <c r="G102" s="1010"/>
    </row>
    <row r="103" spans="1:10" s="322" customFormat="1">
      <c r="A103" s="688"/>
      <c r="B103" s="707"/>
      <c r="C103" s="707"/>
      <c r="D103" s="936"/>
      <c r="E103" s="933"/>
      <c r="F103" s="1240"/>
      <c r="G103" s="1010"/>
    </row>
    <row r="104" spans="1:10" s="322" customFormat="1">
      <c r="A104" s="688"/>
      <c r="B104" s="707"/>
      <c r="C104" s="707"/>
      <c r="D104" s="936"/>
      <c r="E104" s="933"/>
      <c r="F104" s="1240"/>
      <c r="G104" s="1010"/>
    </row>
    <row r="105" spans="1:10" s="322" customFormat="1" ht="24" customHeight="1">
      <c r="A105" s="688"/>
      <c r="B105" s="707"/>
      <c r="C105" s="707"/>
      <c r="D105" s="843"/>
      <c r="E105" s="941"/>
      <c r="F105" s="1240"/>
      <c r="G105" s="1010"/>
    </row>
    <row r="106" spans="1:10" s="322" customFormat="1" ht="29.25" customHeight="1">
      <c r="A106" s="688"/>
      <c r="B106" s="707"/>
      <c r="C106" s="707"/>
      <c r="D106" s="936"/>
      <c r="E106" s="933"/>
      <c r="F106" s="1240"/>
      <c r="G106" s="1010"/>
    </row>
    <row r="107" spans="1:10" s="322" customFormat="1" ht="102" customHeight="1">
      <c r="A107" s="688"/>
      <c r="B107" s="701"/>
      <c r="C107" s="701"/>
      <c r="D107" s="936"/>
      <c r="E107" s="933"/>
      <c r="F107" s="1230"/>
      <c r="G107" s="1010"/>
    </row>
    <row r="108" spans="1:10" s="322" customFormat="1">
      <c r="A108" s="688"/>
      <c r="B108" s="707"/>
      <c r="C108" s="707"/>
      <c r="D108" s="936"/>
      <c r="E108" s="933"/>
      <c r="F108" s="1240"/>
      <c r="G108" s="1010"/>
    </row>
    <row r="109" spans="1:10" s="322" customFormat="1">
      <c r="A109" s="688"/>
      <c r="B109" s="707"/>
      <c r="C109" s="707"/>
      <c r="D109" s="936"/>
      <c r="E109" s="933"/>
      <c r="F109" s="1240"/>
      <c r="G109" s="1010"/>
    </row>
    <row r="110" spans="1:10" s="322" customFormat="1">
      <c r="A110" s="688"/>
      <c r="B110" s="707"/>
      <c r="C110" s="707"/>
      <c r="D110" s="936"/>
      <c r="E110" s="933"/>
      <c r="F110" s="1230"/>
      <c r="G110" s="1010"/>
    </row>
    <row r="111" spans="1:10" s="322" customFormat="1">
      <c r="A111" s="688"/>
      <c r="B111" s="707"/>
      <c r="C111" s="707"/>
      <c r="D111" s="936"/>
      <c r="E111" s="933"/>
      <c r="F111" s="1240"/>
      <c r="G111" s="1010"/>
    </row>
    <row r="112" spans="1:10" s="322" customFormat="1" ht="24.75" customHeight="1">
      <c r="A112" s="688"/>
      <c r="B112" s="707"/>
      <c r="C112" s="707"/>
      <c r="D112" s="843"/>
      <c r="E112" s="941"/>
      <c r="F112" s="1240"/>
      <c r="G112" s="1010"/>
    </row>
    <row r="113" spans="1:7" s="322" customFormat="1" ht="55.5" customHeight="1">
      <c r="A113" s="688"/>
      <c r="B113" s="701"/>
      <c r="C113" s="701"/>
      <c r="D113" s="936"/>
      <c r="E113" s="933"/>
      <c r="F113" s="1230"/>
      <c r="G113" s="1010"/>
    </row>
    <row r="114" spans="1:7" s="322" customFormat="1" ht="28.5" customHeight="1">
      <c r="A114" s="688"/>
      <c r="B114" s="701"/>
      <c r="C114" s="701"/>
      <c r="D114" s="936"/>
      <c r="E114" s="933"/>
      <c r="F114" s="1240"/>
      <c r="G114" s="1010"/>
    </row>
    <row r="115" spans="1:7" s="322" customFormat="1" ht="43.5" customHeight="1">
      <c r="A115" s="688"/>
      <c r="B115" s="701"/>
      <c r="C115" s="701"/>
      <c r="D115" s="831"/>
      <c r="E115" s="933"/>
      <c r="F115" s="1240"/>
      <c r="G115" s="1010"/>
    </row>
    <row r="116" spans="1:7" s="322" customFormat="1">
      <c r="A116" s="688"/>
      <c r="B116" s="689"/>
      <c r="C116" s="689"/>
      <c r="D116" s="936"/>
      <c r="E116" s="933"/>
      <c r="F116" s="1230"/>
      <c r="G116" s="1010"/>
    </row>
    <row r="117" spans="1:7" s="322" customFormat="1">
      <c r="A117" s="688"/>
      <c r="B117" s="302"/>
      <c r="C117" s="302"/>
      <c r="D117" s="164"/>
      <c r="E117" s="690"/>
      <c r="F117" s="626"/>
      <c r="G117" s="705"/>
    </row>
    <row r="118" spans="1:7" s="322" customFormat="1">
      <c r="A118" s="688"/>
      <c r="B118" s="302"/>
      <c r="C118" s="302"/>
      <c r="D118" s="164"/>
      <c r="E118" s="690"/>
      <c r="F118" s="626"/>
      <c r="G118" s="705"/>
    </row>
    <row r="119" spans="1:7" s="700" customFormat="1">
      <c r="A119" s="708"/>
      <c r="B119" s="697"/>
      <c r="C119" s="697"/>
      <c r="D119" s="158"/>
      <c r="E119" s="699"/>
      <c r="F119" s="1249"/>
      <c r="G119" s="709"/>
    </row>
    <row r="120" spans="1:7" s="322" customFormat="1">
      <c r="A120" s="688"/>
      <c r="B120" s="697"/>
      <c r="C120" s="697"/>
      <c r="D120" s="164"/>
      <c r="E120" s="690"/>
      <c r="F120" s="626"/>
      <c r="G120" s="705"/>
    </row>
    <row r="121" spans="1:7" s="322" customFormat="1" ht="68.25" customHeight="1">
      <c r="A121" s="688"/>
      <c r="B121" s="701"/>
      <c r="C121" s="701"/>
      <c r="D121" s="164"/>
      <c r="E121" s="690"/>
      <c r="F121" s="626"/>
      <c r="G121" s="705"/>
    </row>
    <row r="122" spans="1:7" s="322" customFormat="1" ht="21" customHeight="1">
      <c r="A122" s="688"/>
      <c r="B122" s="710"/>
      <c r="C122" s="710"/>
      <c r="D122" s="164"/>
      <c r="E122" s="690"/>
      <c r="F122" s="1083"/>
      <c r="G122" s="705"/>
    </row>
    <row r="123" spans="1:7" s="322" customFormat="1">
      <c r="A123" s="688"/>
      <c r="B123" s="710"/>
      <c r="C123" s="710"/>
      <c r="D123" s="164"/>
      <c r="E123" s="690"/>
      <c r="F123" s="1083"/>
      <c r="G123" s="705"/>
    </row>
    <row r="124" spans="1:7" s="322" customFormat="1">
      <c r="A124" s="688"/>
      <c r="B124" s="710"/>
      <c r="C124" s="710"/>
      <c r="D124" s="164"/>
      <c r="E124" s="690"/>
      <c r="F124" s="1083"/>
      <c r="G124" s="705"/>
    </row>
    <row r="125" spans="1:7" s="322" customFormat="1">
      <c r="A125" s="688"/>
      <c r="B125" s="710"/>
      <c r="C125" s="710"/>
      <c r="D125" s="164"/>
      <c r="E125" s="690"/>
      <c r="F125" s="1083"/>
      <c r="G125" s="705"/>
    </row>
    <row r="126" spans="1:7" s="322" customFormat="1">
      <c r="A126" s="688"/>
      <c r="B126" s="710"/>
      <c r="C126" s="710"/>
      <c r="D126" s="164"/>
      <c r="E126" s="690"/>
      <c r="F126" s="626"/>
      <c r="G126" s="705"/>
    </row>
    <row r="127" spans="1:7" s="322" customFormat="1">
      <c r="A127" s="688"/>
      <c r="B127" s="710"/>
      <c r="C127" s="710"/>
      <c r="D127" s="164"/>
      <c r="E127" s="690"/>
      <c r="F127" s="626"/>
      <c r="G127" s="705"/>
    </row>
    <row r="128" spans="1:7" s="322" customFormat="1">
      <c r="A128" s="688"/>
      <c r="B128" s="710"/>
      <c r="C128" s="710"/>
      <c r="D128" s="164"/>
      <c r="E128" s="690"/>
      <c r="F128" s="1083"/>
      <c r="G128" s="705"/>
    </row>
    <row r="129" spans="1:7" s="322" customFormat="1">
      <c r="A129" s="688"/>
      <c r="B129" s="710"/>
      <c r="C129" s="710"/>
      <c r="D129" s="164"/>
      <c r="E129" s="690"/>
      <c r="F129" s="1083"/>
      <c r="G129" s="705"/>
    </row>
    <row r="130" spans="1:7" s="322" customFormat="1" ht="21" customHeight="1">
      <c r="A130" s="688"/>
      <c r="B130" s="710"/>
      <c r="C130" s="710"/>
      <c r="D130" s="164"/>
      <c r="E130" s="690"/>
      <c r="F130" s="1083"/>
      <c r="G130" s="705"/>
    </row>
    <row r="131" spans="1:7" s="322" customFormat="1">
      <c r="A131" s="688"/>
      <c r="B131" s="710"/>
      <c r="C131" s="710"/>
      <c r="D131" s="164"/>
      <c r="E131" s="690"/>
      <c r="F131" s="1083"/>
      <c r="G131" s="705"/>
    </row>
    <row r="132" spans="1:7" s="322" customFormat="1">
      <c r="A132" s="688"/>
      <c r="B132" s="710"/>
      <c r="C132" s="710"/>
      <c r="D132" s="164"/>
      <c r="E132" s="690"/>
      <c r="F132" s="626"/>
      <c r="G132" s="705"/>
    </row>
    <row r="133" spans="1:7" s="322" customFormat="1">
      <c r="A133" s="688"/>
      <c r="B133" s="710"/>
      <c r="C133" s="710"/>
      <c r="D133" s="164"/>
      <c r="E133" s="690"/>
      <c r="F133" s="1083"/>
      <c r="G133" s="705"/>
    </row>
    <row r="134" spans="1:7" s="322" customFormat="1">
      <c r="A134" s="688"/>
      <c r="B134" s="710"/>
      <c r="C134" s="710"/>
      <c r="D134" s="164"/>
      <c r="E134" s="690"/>
      <c r="F134" s="626"/>
      <c r="G134" s="705"/>
    </row>
    <row r="135" spans="1:7" s="322" customFormat="1">
      <c r="A135" s="688"/>
      <c r="B135" s="710"/>
      <c r="C135" s="710"/>
      <c r="D135" s="164"/>
      <c r="E135" s="690"/>
      <c r="F135" s="626"/>
      <c r="G135" s="705"/>
    </row>
    <row r="136" spans="1:7" s="322" customFormat="1">
      <c r="A136" s="688"/>
      <c r="B136" s="710"/>
      <c r="C136" s="710"/>
      <c r="D136" s="164"/>
      <c r="E136" s="690"/>
      <c r="F136" s="1083"/>
      <c r="G136" s="705"/>
    </row>
    <row r="137" spans="1:7" s="322" customFormat="1" ht="21" customHeight="1">
      <c r="A137" s="688"/>
      <c r="B137" s="710"/>
      <c r="C137" s="710"/>
      <c r="D137" s="164"/>
      <c r="E137" s="690"/>
      <c r="F137" s="626"/>
      <c r="G137" s="705"/>
    </row>
    <row r="138" spans="1:7" s="322" customFormat="1">
      <c r="A138" s="688"/>
      <c r="B138" s="710"/>
      <c r="C138" s="710"/>
      <c r="D138" s="164"/>
      <c r="E138" s="690"/>
      <c r="F138" s="626"/>
      <c r="G138" s="705"/>
    </row>
    <row r="139" spans="1:7" s="322" customFormat="1">
      <c r="A139" s="688"/>
      <c r="B139" s="710"/>
      <c r="C139" s="710"/>
      <c r="D139" s="164"/>
      <c r="E139" s="690"/>
      <c r="F139" s="626"/>
      <c r="G139" s="705"/>
    </row>
    <row r="140" spans="1:7" s="322" customFormat="1">
      <c r="A140" s="688"/>
      <c r="B140" s="710"/>
      <c r="C140" s="710"/>
      <c r="D140" s="164"/>
      <c r="E140" s="690"/>
      <c r="F140" s="626"/>
      <c r="G140" s="705"/>
    </row>
    <row r="141" spans="1:7" s="322" customFormat="1">
      <c r="A141" s="688"/>
      <c r="B141" s="710"/>
      <c r="C141" s="710"/>
      <c r="D141" s="164"/>
      <c r="E141" s="690"/>
      <c r="F141" s="626"/>
      <c r="G141" s="705"/>
    </row>
    <row r="142" spans="1:7" s="322" customFormat="1">
      <c r="A142" s="688"/>
      <c r="B142" s="710"/>
      <c r="C142" s="710"/>
      <c r="D142" s="164"/>
      <c r="E142" s="690"/>
      <c r="F142" s="626"/>
      <c r="G142" s="705"/>
    </row>
    <row r="143" spans="1:7" s="322" customFormat="1" ht="68.25" customHeight="1">
      <c r="A143" s="688"/>
      <c r="B143" s="710"/>
      <c r="C143" s="710"/>
      <c r="D143" s="164"/>
      <c r="E143" s="690"/>
      <c r="F143" s="1083"/>
      <c r="G143" s="705"/>
    </row>
    <row r="144" spans="1:7" s="322" customFormat="1" ht="21" customHeight="1">
      <c r="A144" s="688"/>
      <c r="B144" s="710"/>
      <c r="C144" s="710"/>
      <c r="D144" s="164"/>
      <c r="E144" s="690"/>
      <c r="F144" s="626"/>
      <c r="G144" s="705"/>
    </row>
    <row r="145" spans="1:7" s="322" customFormat="1">
      <c r="A145" s="688"/>
      <c r="B145" s="701"/>
      <c r="C145" s="701"/>
      <c r="D145" s="164"/>
      <c r="E145" s="690"/>
      <c r="F145" s="1083"/>
      <c r="G145" s="705"/>
    </row>
    <row r="146" spans="1:7" s="322" customFormat="1">
      <c r="A146" s="688"/>
      <c r="B146" s="701"/>
      <c r="C146" s="701"/>
      <c r="D146" s="164"/>
      <c r="E146" s="690"/>
      <c r="F146" s="626"/>
      <c r="G146" s="705"/>
    </row>
    <row r="147" spans="1:7" s="322" customFormat="1">
      <c r="A147" s="688"/>
      <c r="B147" s="710"/>
      <c r="C147" s="710"/>
      <c r="D147" s="164"/>
      <c r="E147" s="690"/>
      <c r="F147" s="1083"/>
      <c r="G147" s="705"/>
    </row>
    <row r="148" spans="1:7" s="322" customFormat="1">
      <c r="A148" s="688"/>
      <c r="B148" s="710"/>
      <c r="C148" s="710"/>
      <c r="D148" s="164"/>
      <c r="E148" s="690"/>
      <c r="F148" s="626"/>
      <c r="G148" s="705"/>
    </row>
    <row r="149" spans="1:7" s="322" customFormat="1">
      <c r="A149" s="688"/>
      <c r="B149" s="710"/>
      <c r="C149" s="710"/>
      <c r="D149" s="164"/>
      <c r="E149" s="690"/>
      <c r="F149" s="626"/>
      <c r="G149" s="705"/>
    </row>
    <row r="150" spans="1:7" s="322" customFormat="1">
      <c r="A150" s="688"/>
      <c r="B150" s="710"/>
      <c r="C150" s="710"/>
      <c r="D150" s="164"/>
      <c r="E150" s="690"/>
      <c r="F150" s="1083"/>
      <c r="G150" s="705"/>
    </row>
    <row r="151" spans="1:7" s="322" customFormat="1" ht="30.75" customHeight="1">
      <c r="A151" s="688"/>
      <c r="B151" s="701"/>
      <c r="C151" s="701"/>
      <c r="D151" s="164"/>
      <c r="E151" s="690"/>
      <c r="F151" s="626"/>
      <c r="G151" s="705"/>
    </row>
    <row r="152" spans="1:7" s="322" customFormat="1" ht="81" customHeight="1">
      <c r="A152" s="688"/>
      <c r="B152" s="701"/>
      <c r="C152" s="701"/>
      <c r="D152" s="164"/>
      <c r="E152" s="690"/>
      <c r="F152" s="626"/>
      <c r="G152" s="705"/>
    </row>
    <row r="153" spans="1:7" s="322" customFormat="1" ht="30.75" customHeight="1">
      <c r="A153" s="688"/>
      <c r="B153" s="701"/>
      <c r="C153" s="701"/>
      <c r="D153" s="164"/>
      <c r="E153" s="690"/>
      <c r="F153" s="626"/>
      <c r="G153" s="705"/>
    </row>
    <row r="154" spans="1:7" s="322" customFormat="1" ht="30.75" customHeight="1">
      <c r="A154" s="688"/>
      <c r="B154" s="701"/>
      <c r="C154" s="701"/>
      <c r="D154" s="164"/>
      <c r="E154" s="690"/>
      <c r="F154" s="626"/>
      <c r="G154" s="705"/>
    </row>
    <row r="155" spans="1:7" s="322" customFormat="1" ht="67.5" customHeight="1">
      <c r="A155" s="688"/>
      <c r="B155" s="701"/>
      <c r="C155" s="701"/>
      <c r="D155" s="164"/>
      <c r="E155" s="690"/>
      <c r="F155" s="626"/>
      <c r="G155" s="705"/>
    </row>
    <row r="156" spans="1:7" s="322" customFormat="1" ht="30.75" customHeight="1">
      <c r="A156" s="688"/>
      <c r="B156" s="701"/>
      <c r="C156" s="701"/>
      <c r="D156" s="164"/>
      <c r="E156" s="690"/>
      <c r="F156" s="626"/>
      <c r="G156" s="705"/>
    </row>
    <row r="157" spans="1:7" s="322" customFormat="1" ht="92.25" customHeight="1">
      <c r="A157" s="688"/>
      <c r="B157" s="701"/>
      <c r="C157" s="701"/>
      <c r="D157" s="164"/>
      <c r="E157" s="690"/>
      <c r="F157" s="626"/>
      <c r="G157" s="705"/>
    </row>
    <row r="158" spans="1:7" s="322" customFormat="1">
      <c r="A158" s="688"/>
      <c r="B158" s="689"/>
      <c r="C158" s="689"/>
      <c r="D158" s="164"/>
      <c r="E158" s="690"/>
      <c r="F158" s="626"/>
      <c r="G158" s="705"/>
    </row>
    <row r="159" spans="1:7" s="322" customFormat="1">
      <c r="A159" s="688"/>
      <c r="B159" s="689"/>
      <c r="C159" s="689"/>
      <c r="D159" s="164"/>
      <c r="E159" s="690"/>
      <c r="F159" s="626"/>
      <c r="G159" s="705"/>
    </row>
    <row r="160" spans="1:7" s="322" customFormat="1">
      <c r="A160" s="688"/>
      <c r="B160" s="689"/>
      <c r="C160" s="689"/>
      <c r="D160" s="164"/>
      <c r="E160" s="690"/>
      <c r="F160" s="626"/>
      <c r="G160" s="705"/>
    </row>
    <row r="161" spans="1:7" s="322" customFormat="1">
      <c r="A161" s="688"/>
      <c r="B161" s="689"/>
      <c r="C161" s="689"/>
      <c r="D161" s="164"/>
      <c r="E161" s="690"/>
      <c r="F161" s="626"/>
      <c r="G161" s="705"/>
    </row>
    <row r="162" spans="1:7" s="322" customFormat="1">
      <c r="A162" s="688"/>
      <c r="B162" s="689"/>
      <c r="C162" s="689"/>
      <c r="D162" s="164"/>
      <c r="E162" s="690"/>
      <c r="F162" s="626"/>
      <c r="G162" s="705"/>
    </row>
    <row r="163" spans="1:7" s="322" customFormat="1" ht="68.25" customHeight="1">
      <c r="A163" s="688"/>
      <c r="B163" s="701"/>
      <c r="C163" s="701"/>
      <c r="D163" s="164"/>
      <c r="E163" s="690"/>
      <c r="F163" s="626"/>
      <c r="G163" s="705"/>
    </row>
    <row r="164" spans="1:7" s="322" customFormat="1" ht="21.75" customHeight="1">
      <c r="A164" s="688"/>
      <c r="B164" s="689"/>
      <c r="C164" s="689"/>
      <c r="D164" s="579"/>
      <c r="E164" s="703"/>
      <c r="F164" s="626"/>
      <c r="G164" s="705"/>
    </row>
    <row r="165" spans="1:7" s="322" customFormat="1" ht="30.75" customHeight="1">
      <c r="A165" s="688"/>
      <c r="B165" s="701"/>
      <c r="C165" s="701"/>
      <c r="D165" s="164"/>
      <c r="E165" s="690"/>
      <c r="F165" s="626"/>
      <c r="G165" s="705"/>
    </row>
    <row r="166" spans="1:7" s="322" customFormat="1" ht="70.5" customHeight="1">
      <c r="A166" s="688"/>
      <c r="B166" s="701"/>
      <c r="C166" s="701"/>
      <c r="D166" s="164"/>
      <c r="E166" s="690"/>
      <c r="F166" s="626"/>
      <c r="G166" s="705"/>
    </row>
    <row r="167" spans="1:7" s="322" customFormat="1" ht="31.5" customHeight="1">
      <c r="A167" s="688"/>
      <c r="B167" s="701"/>
      <c r="C167" s="701"/>
      <c r="D167" s="164"/>
      <c r="E167" s="690"/>
      <c r="F167" s="626"/>
      <c r="G167" s="705"/>
    </row>
    <row r="168" spans="1:7" s="322" customFormat="1" ht="14.25" customHeight="1">
      <c r="A168" s="688"/>
      <c r="B168" s="689"/>
      <c r="C168" s="689"/>
      <c r="D168" s="164"/>
      <c r="E168" s="690"/>
      <c r="F168" s="626"/>
      <c r="G168" s="705"/>
    </row>
    <row r="169" spans="1:7" s="322" customFormat="1">
      <c r="A169" s="688"/>
      <c r="B169" s="302"/>
      <c r="C169" s="302"/>
      <c r="D169" s="164"/>
      <c r="E169" s="690"/>
      <c r="F169" s="626"/>
      <c r="G169" s="705"/>
    </row>
    <row r="170" spans="1:7" s="322" customFormat="1">
      <c r="A170" s="688"/>
      <c r="B170" s="302"/>
      <c r="C170" s="302"/>
      <c r="D170" s="164"/>
      <c r="E170" s="690"/>
      <c r="F170" s="626"/>
      <c r="G170" s="705"/>
    </row>
    <row r="171" spans="1:7" s="322" customFormat="1">
      <c r="A171" s="688"/>
      <c r="B171" s="302"/>
      <c r="C171" s="302"/>
      <c r="D171" s="164"/>
      <c r="E171" s="690"/>
      <c r="F171" s="626"/>
      <c r="G171" s="705"/>
    </row>
    <row r="172" spans="1:7" s="700" customFormat="1">
      <c r="A172" s="708"/>
      <c r="B172" s="697"/>
      <c r="C172" s="697"/>
      <c r="D172" s="158"/>
      <c r="E172" s="699"/>
      <c r="F172" s="1248"/>
      <c r="G172" s="709"/>
    </row>
    <row r="173" spans="1:7" s="700" customFormat="1">
      <c r="A173" s="708"/>
      <c r="B173" s="697"/>
      <c r="C173" s="697"/>
      <c r="D173" s="158"/>
      <c r="E173" s="699"/>
      <c r="F173" s="1248"/>
      <c r="G173" s="709"/>
    </row>
    <row r="174" spans="1:7" s="700" customFormat="1">
      <c r="A174" s="708"/>
      <c r="B174" s="697"/>
      <c r="C174" s="697"/>
      <c r="D174" s="158"/>
      <c r="E174" s="699"/>
      <c r="F174" s="1248"/>
      <c r="G174" s="709"/>
    </row>
    <row r="175" spans="1:7" s="700" customFormat="1">
      <c r="A175" s="688"/>
      <c r="B175" s="336"/>
      <c r="C175" s="336"/>
      <c r="D175" s="164"/>
      <c r="E175" s="690"/>
      <c r="F175" s="626"/>
      <c r="G175" s="705"/>
    </row>
    <row r="176" spans="1:7" s="700" customFormat="1">
      <c r="A176" s="708"/>
      <c r="B176" s="701"/>
      <c r="C176" s="701"/>
      <c r="D176" s="164"/>
      <c r="E176" s="690"/>
      <c r="F176" s="626"/>
      <c r="G176" s="705"/>
    </row>
    <row r="177" spans="1:7" s="700" customFormat="1" ht="83.25" customHeight="1">
      <c r="A177" s="708"/>
      <c r="B177" s="701"/>
      <c r="C177" s="701"/>
      <c r="D177" s="164"/>
      <c r="E177" s="690"/>
      <c r="F177" s="626"/>
      <c r="G177" s="705"/>
    </row>
    <row r="178" spans="1:7" s="700" customFormat="1">
      <c r="A178" s="708"/>
      <c r="B178" s="701"/>
      <c r="C178" s="701"/>
      <c r="D178" s="164"/>
      <c r="E178" s="690"/>
      <c r="F178" s="626"/>
      <c r="G178" s="705"/>
    </row>
    <row r="179" spans="1:7" s="700" customFormat="1">
      <c r="A179" s="708"/>
      <c r="B179" s="701"/>
      <c r="C179" s="701"/>
      <c r="D179" s="164"/>
      <c r="E179" s="690"/>
      <c r="F179" s="626"/>
      <c r="G179" s="705"/>
    </row>
    <row r="180" spans="1:7" s="700" customFormat="1" ht="32.25" customHeight="1">
      <c r="A180" s="708"/>
      <c r="B180" s="336"/>
      <c r="C180" s="336"/>
      <c r="D180" s="164"/>
      <c r="E180" s="690"/>
      <c r="F180" s="626"/>
      <c r="G180" s="705"/>
    </row>
    <row r="181" spans="1:7" s="700" customFormat="1">
      <c r="A181" s="708"/>
      <c r="B181" s="336"/>
      <c r="C181" s="336"/>
      <c r="D181" s="164"/>
      <c r="E181" s="690"/>
      <c r="F181" s="626"/>
      <c r="G181" s="705"/>
    </row>
    <row r="182" spans="1:7" s="700" customFormat="1">
      <c r="A182" s="708"/>
      <c r="B182" s="701"/>
      <c r="C182" s="701"/>
      <c r="D182" s="164"/>
      <c r="E182" s="690"/>
      <c r="F182" s="626"/>
      <c r="G182" s="705"/>
    </row>
    <row r="183" spans="1:7" s="700" customFormat="1" ht="12" customHeight="1">
      <c r="A183" s="708"/>
      <c r="B183" s="701"/>
      <c r="C183" s="701"/>
      <c r="D183" s="164"/>
      <c r="E183" s="690"/>
      <c r="F183" s="626"/>
      <c r="G183" s="705"/>
    </row>
    <row r="184" spans="1:7" s="700" customFormat="1" ht="12" customHeight="1">
      <c r="A184" s="708"/>
      <c r="B184" s="701"/>
      <c r="C184" s="701"/>
      <c r="D184" s="164"/>
      <c r="E184" s="690"/>
      <c r="F184" s="626"/>
      <c r="G184" s="705"/>
    </row>
    <row r="185" spans="1:7" s="700" customFormat="1" ht="105" customHeight="1">
      <c r="A185" s="688"/>
      <c r="B185" s="336"/>
      <c r="C185" s="336"/>
      <c r="D185" s="164"/>
      <c r="E185" s="690"/>
      <c r="F185" s="626"/>
      <c r="G185" s="705"/>
    </row>
    <row r="186" spans="1:7" s="322" customFormat="1">
      <c r="A186" s="688"/>
      <c r="B186" s="701"/>
      <c r="C186" s="701"/>
      <c r="D186" s="164"/>
      <c r="E186" s="690"/>
      <c r="F186" s="626"/>
      <c r="G186" s="705"/>
    </row>
    <row r="187" spans="1:7" s="322" customFormat="1">
      <c r="A187" s="688"/>
      <c r="B187" s="701"/>
      <c r="C187" s="701"/>
      <c r="D187" s="164"/>
      <c r="E187" s="690"/>
      <c r="F187" s="626"/>
      <c r="G187" s="705"/>
    </row>
    <row r="188" spans="1:7" s="322" customFormat="1">
      <c r="A188" s="688"/>
      <c r="B188" s="701"/>
      <c r="C188" s="701"/>
      <c r="D188" s="164"/>
      <c r="E188" s="690"/>
      <c r="F188" s="626"/>
      <c r="G188" s="705"/>
    </row>
    <row r="189" spans="1:7" s="322" customFormat="1" ht="51.75" customHeight="1">
      <c r="A189" s="688"/>
      <c r="B189" s="707"/>
      <c r="C189" s="707"/>
      <c r="D189" s="164"/>
      <c r="E189" s="690"/>
      <c r="F189" s="626"/>
      <c r="G189" s="705"/>
    </row>
    <row r="190" spans="1:7" s="322" customFormat="1" ht="51.75" customHeight="1">
      <c r="A190" s="688"/>
      <c r="B190" s="707"/>
      <c r="C190" s="707"/>
      <c r="D190" s="164"/>
      <c r="E190" s="690"/>
      <c r="F190" s="626"/>
      <c r="G190" s="705"/>
    </row>
    <row r="191" spans="1:7" s="322" customFormat="1" ht="18.75" customHeight="1">
      <c r="A191" s="688"/>
      <c r="B191" s="707"/>
      <c r="C191" s="707"/>
      <c r="D191" s="164"/>
      <c r="E191" s="690"/>
      <c r="F191" s="626"/>
      <c r="G191" s="705"/>
    </row>
    <row r="192" spans="1:7" s="322" customFormat="1" ht="34.5" customHeight="1">
      <c r="A192" s="688"/>
      <c r="B192" s="707"/>
      <c r="C192" s="707"/>
      <c r="D192" s="164"/>
      <c r="E192" s="690"/>
      <c r="F192" s="626"/>
      <c r="G192" s="705"/>
    </row>
    <row r="193" spans="1:7" s="322" customFormat="1" ht="45" customHeight="1">
      <c r="A193" s="688"/>
      <c r="B193" s="707"/>
      <c r="C193" s="707"/>
      <c r="D193" s="164"/>
      <c r="E193" s="690"/>
      <c r="F193" s="626"/>
      <c r="G193" s="705"/>
    </row>
    <row r="194" spans="1:7" s="322" customFormat="1" ht="75.75" customHeight="1">
      <c r="A194" s="688"/>
      <c r="B194" s="707"/>
      <c r="C194" s="707"/>
      <c r="D194" s="164"/>
      <c r="E194" s="690"/>
      <c r="F194" s="626"/>
      <c r="G194" s="705"/>
    </row>
    <row r="195" spans="1:7" s="322" customFormat="1" ht="84" customHeight="1">
      <c r="A195" s="688"/>
      <c r="B195" s="707"/>
      <c r="C195" s="707"/>
      <c r="D195" s="164"/>
      <c r="E195" s="690"/>
      <c r="F195" s="626"/>
      <c r="G195" s="705"/>
    </row>
    <row r="196" spans="1:7" s="322" customFormat="1" ht="66.75" customHeight="1">
      <c r="A196" s="688"/>
      <c r="B196" s="707"/>
      <c r="C196" s="707"/>
      <c r="D196" s="164"/>
      <c r="E196" s="690"/>
      <c r="F196" s="626"/>
      <c r="G196" s="705"/>
    </row>
    <row r="197" spans="1:7" s="322" customFormat="1" ht="92.25" customHeight="1">
      <c r="A197" s="688"/>
      <c r="B197" s="707"/>
      <c r="C197" s="707"/>
      <c r="D197" s="164"/>
      <c r="E197" s="690"/>
      <c r="F197" s="626"/>
      <c r="G197" s="705"/>
    </row>
    <row r="198" spans="1:7" s="322" customFormat="1" ht="23.25" customHeight="1">
      <c r="A198" s="688"/>
      <c r="B198" s="707"/>
      <c r="C198" s="707"/>
      <c r="D198" s="164"/>
      <c r="E198" s="690"/>
      <c r="F198" s="626"/>
      <c r="G198" s="705"/>
    </row>
    <row r="199" spans="1:7" s="322" customFormat="1" ht="20.25" customHeight="1">
      <c r="A199" s="688"/>
      <c r="B199" s="707"/>
      <c r="C199" s="707"/>
      <c r="D199" s="164"/>
      <c r="E199" s="690"/>
      <c r="F199" s="626"/>
      <c r="G199" s="705"/>
    </row>
    <row r="200" spans="1:7" s="322" customFormat="1" ht="18" customHeight="1">
      <c r="A200" s="688"/>
      <c r="B200" s="707"/>
      <c r="C200" s="707"/>
      <c r="D200" s="164"/>
      <c r="E200" s="690"/>
      <c r="F200" s="626"/>
      <c r="G200" s="705"/>
    </row>
    <row r="201" spans="1:7" s="322" customFormat="1" ht="18.75" customHeight="1">
      <c r="A201" s="688"/>
      <c r="B201" s="707"/>
      <c r="C201" s="707"/>
      <c r="D201" s="164"/>
      <c r="E201" s="690"/>
      <c r="F201" s="626"/>
      <c r="G201" s="705"/>
    </row>
    <row r="202" spans="1:7" s="322" customFormat="1" ht="20.25" customHeight="1">
      <c r="A202" s="688"/>
      <c r="B202" s="707"/>
      <c r="C202" s="707"/>
      <c r="D202" s="164"/>
      <c r="E202" s="690"/>
      <c r="F202" s="626"/>
      <c r="G202" s="705"/>
    </row>
    <row r="203" spans="1:7" s="322" customFormat="1" ht="71.25" customHeight="1">
      <c r="A203" s="688"/>
      <c r="B203" s="707"/>
      <c r="C203" s="707"/>
      <c r="D203" s="164"/>
      <c r="E203" s="690"/>
      <c r="F203" s="626"/>
      <c r="G203" s="705"/>
    </row>
    <row r="204" spans="1:7" s="322" customFormat="1" ht="32.25" customHeight="1">
      <c r="A204" s="688"/>
      <c r="B204" s="701"/>
      <c r="C204" s="701"/>
      <c r="D204" s="164"/>
      <c r="E204" s="690"/>
      <c r="F204" s="1083"/>
      <c r="G204" s="705"/>
    </row>
    <row r="205" spans="1:7" s="322" customFormat="1" ht="32.25" customHeight="1">
      <c r="A205" s="688"/>
      <c r="B205" s="701"/>
      <c r="C205" s="701"/>
      <c r="D205" s="164"/>
      <c r="E205" s="690"/>
      <c r="F205" s="626"/>
      <c r="G205" s="705"/>
    </row>
    <row r="206" spans="1:7" s="322" customFormat="1">
      <c r="A206" s="688"/>
      <c r="B206" s="701"/>
      <c r="C206" s="701"/>
      <c r="D206" s="164"/>
      <c r="E206" s="690"/>
      <c r="F206" s="626"/>
      <c r="G206" s="705"/>
    </row>
    <row r="207" spans="1:7" s="322" customFormat="1" ht="85.5" customHeight="1">
      <c r="A207" s="688"/>
      <c r="B207" s="701"/>
      <c r="C207" s="701"/>
      <c r="D207" s="164"/>
      <c r="E207" s="690"/>
      <c r="F207" s="1083"/>
      <c r="G207" s="705"/>
    </row>
    <row r="208" spans="1:7" s="322" customFormat="1">
      <c r="A208" s="688"/>
      <c r="B208" s="701"/>
      <c r="C208" s="701"/>
      <c r="D208" s="164"/>
      <c r="E208" s="690"/>
      <c r="F208" s="626"/>
      <c r="G208" s="705"/>
    </row>
    <row r="209" spans="1:7" s="322" customFormat="1">
      <c r="A209" s="688"/>
      <c r="B209" s="701"/>
      <c r="C209" s="701"/>
      <c r="D209" s="164"/>
      <c r="E209" s="690"/>
      <c r="F209" s="1083"/>
      <c r="G209" s="705"/>
    </row>
    <row r="210" spans="1:7" s="322" customFormat="1">
      <c r="A210" s="688"/>
      <c r="B210" s="701"/>
      <c r="C210" s="701"/>
      <c r="D210" s="164"/>
      <c r="E210" s="690"/>
      <c r="F210" s="626"/>
      <c r="G210" s="705"/>
    </row>
    <row r="211" spans="1:7" s="322" customFormat="1">
      <c r="A211" s="698"/>
      <c r="B211" s="711"/>
      <c r="C211" s="711"/>
      <c r="D211" s="164"/>
      <c r="E211" s="690"/>
      <c r="F211" s="1083"/>
      <c r="G211" s="705"/>
    </row>
    <row r="212" spans="1:7" s="322" customFormat="1">
      <c r="A212" s="698"/>
      <c r="B212" s="711"/>
      <c r="C212" s="711"/>
      <c r="D212" s="164"/>
      <c r="E212" s="690"/>
      <c r="F212" s="626"/>
      <c r="G212" s="705"/>
    </row>
    <row r="213" spans="1:7">
      <c r="A213" s="688"/>
      <c r="B213" s="701"/>
      <c r="C213" s="701"/>
      <c r="D213" s="164"/>
      <c r="E213" s="690"/>
      <c r="F213" s="1083"/>
      <c r="G213" s="705"/>
    </row>
    <row r="214" spans="1:7" s="353" customFormat="1" ht="218.25" customHeight="1">
      <c r="A214" s="688"/>
      <c r="B214" s="701"/>
      <c r="C214" s="701"/>
      <c r="D214" s="164"/>
      <c r="E214" s="690"/>
      <c r="F214" s="626"/>
      <c r="G214" s="705"/>
    </row>
    <row r="215" spans="1:7" s="353" customFormat="1" ht="408.4" customHeight="1">
      <c r="A215" s="688"/>
      <c r="B215" s="701"/>
      <c r="C215" s="701"/>
      <c r="D215" s="164"/>
      <c r="E215" s="690"/>
      <c r="F215" s="1083"/>
      <c r="G215" s="705"/>
    </row>
    <row r="216" spans="1:7" s="353" customFormat="1" ht="292.14999999999998" customHeight="1">
      <c r="A216" s="688"/>
      <c r="B216" s="701"/>
      <c r="C216" s="701"/>
      <c r="D216" s="164"/>
      <c r="E216" s="690"/>
      <c r="F216" s="626"/>
      <c r="G216" s="705"/>
    </row>
    <row r="217" spans="1:7" s="353" customFormat="1">
      <c r="A217" s="688"/>
      <c r="B217" s="701"/>
      <c r="C217" s="701"/>
      <c r="D217" s="164"/>
      <c r="E217" s="690"/>
      <c r="F217" s="626"/>
      <c r="G217" s="705"/>
    </row>
    <row r="218" spans="1:7" s="353" customFormat="1">
      <c r="A218" s="688"/>
      <c r="B218" s="701"/>
      <c r="C218" s="701"/>
      <c r="D218" s="164"/>
      <c r="E218" s="690"/>
      <c r="F218" s="1083"/>
      <c r="G218" s="705"/>
    </row>
    <row r="219" spans="1:7" s="353" customFormat="1">
      <c r="A219" s="688"/>
      <c r="B219" s="701"/>
      <c r="C219" s="701"/>
      <c r="D219" s="164"/>
      <c r="E219" s="690"/>
      <c r="F219" s="1083"/>
      <c r="G219" s="705"/>
    </row>
    <row r="220" spans="1:7" s="353" customFormat="1" ht="39.4" customHeight="1">
      <c r="A220" s="688"/>
      <c r="B220" s="701"/>
      <c r="C220" s="701"/>
      <c r="D220" s="164"/>
      <c r="E220" s="690"/>
      <c r="F220" s="626"/>
      <c r="G220" s="705"/>
    </row>
    <row r="221" spans="1:7" s="353" customFormat="1" ht="41.65" customHeight="1">
      <c r="A221" s="688"/>
      <c r="B221" s="701"/>
      <c r="C221" s="701"/>
      <c r="D221" s="164"/>
      <c r="E221" s="690"/>
      <c r="F221" s="1083"/>
      <c r="G221" s="705"/>
    </row>
    <row r="222" spans="1:7" s="353" customFormat="1" ht="41.65" customHeight="1">
      <c r="A222" s="688"/>
      <c r="B222" s="701"/>
      <c r="C222" s="701"/>
      <c r="D222" s="164"/>
      <c r="E222" s="690"/>
      <c r="F222" s="626"/>
      <c r="G222" s="705"/>
    </row>
    <row r="223" spans="1:7" s="353" customFormat="1" ht="101.65" customHeight="1">
      <c r="A223" s="688"/>
      <c r="B223" s="701"/>
      <c r="C223" s="701"/>
      <c r="D223" s="164"/>
      <c r="E223" s="690"/>
      <c r="F223" s="626"/>
      <c r="G223" s="705"/>
    </row>
    <row r="224" spans="1:7" s="353" customFormat="1" ht="250.9" customHeight="1">
      <c r="A224" s="688"/>
      <c r="B224" s="701"/>
      <c r="C224" s="701"/>
      <c r="D224" s="164"/>
      <c r="E224" s="690"/>
      <c r="F224" s="1083"/>
      <c r="G224" s="705"/>
    </row>
    <row r="225" spans="1:7" s="353" customFormat="1">
      <c r="A225" s="688"/>
      <c r="B225" s="701"/>
      <c r="C225" s="701"/>
      <c r="D225" s="164"/>
      <c r="E225" s="690"/>
      <c r="F225" s="626"/>
      <c r="G225" s="705"/>
    </row>
    <row r="226" spans="1:7" s="353" customFormat="1" ht="133.9" customHeight="1">
      <c r="A226" s="688"/>
      <c r="B226" s="336"/>
      <c r="C226" s="336"/>
      <c r="D226" s="164"/>
      <c r="E226" s="690"/>
      <c r="F226" s="626"/>
      <c r="G226" s="705"/>
    </row>
    <row r="227" spans="1:7" s="353" customFormat="1" ht="133.9" customHeight="1">
      <c r="A227" s="688"/>
      <c r="B227" s="336"/>
      <c r="C227" s="336"/>
      <c r="D227" s="164"/>
      <c r="E227" s="690"/>
      <c r="F227" s="626"/>
      <c r="G227" s="705"/>
    </row>
    <row r="228" spans="1:7" s="353" customFormat="1" ht="234.75" customHeight="1">
      <c r="A228" s="688"/>
      <c r="B228" s="336"/>
      <c r="C228" s="336"/>
      <c r="D228" s="164"/>
      <c r="E228" s="690"/>
      <c r="F228" s="626"/>
      <c r="G228" s="705"/>
    </row>
    <row r="229" spans="1:7" s="353" customFormat="1" ht="35.25" customHeight="1">
      <c r="A229" s="688"/>
      <c r="B229" s="336"/>
      <c r="C229" s="336"/>
      <c r="D229" s="164"/>
      <c r="E229" s="690"/>
      <c r="F229" s="626"/>
      <c r="G229" s="705"/>
    </row>
    <row r="230" spans="1:7" s="353" customFormat="1" ht="33.75" customHeight="1">
      <c r="A230" s="688"/>
      <c r="B230" s="701"/>
      <c r="C230" s="701"/>
      <c r="D230" s="164"/>
      <c r="E230" s="690"/>
      <c r="F230" s="626"/>
      <c r="G230" s="705"/>
    </row>
    <row r="231" spans="1:7" s="353" customFormat="1">
      <c r="A231" s="688"/>
      <c r="B231" s="701"/>
      <c r="C231" s="701"/>
      <c r="D231" s="164"/>
      <c r="E231" s="690"/>
      <c r="F231" s="626"/>
      <c r="G231" s="705"/>
    </row>
    <row r="232" spans="1:7" s="353" customFormat="1">
      <c r="A232" s="688"/>
      <c r="B232" s="701"/>
      <c r="C232" s="701"/>
      <c r="D232" s="164"/>
      <c r="E232" s="690"/>
      <c r="F232" s="1083"/>
      <c r="G232" s="705"/>
    </row>
    <row r="233" spans="1:7" s="353" customFormat="1">
      <c r="A233" s="688"/>
      <c r="B233" s="701"/>
      <c r="C233" s="701"/>
      <c r="D233" s="164"/>
      <c r="E233" s="690"/>
      <c r="F233" s="626"/>
      <c r="G233" s="705"/>
    </row>
    <row r="234" spans="1:7" s="353" customFormat="1">
      <c r="A234" s="688"/>
      <c r="B234" s="701"/>
      <c r="C234" s="701"/>
      <c r="D234" s="164"/>
      <c r="E234" s="690"/>
      <c r="F234" s="626"/>
      <c r="G234" s="705"/>
    </row>
    <row r="235" spans="1:7" s="353" customFormat="1">
      <c r="A235" s="688"/>
      <c r="B235" s="701"/>
      <c r="C235" s="701"/>
      <c r="D235" s="164"/>
      <c r="E235" s="690"/>
      <c r="F235" s="626"/>
      <c r="G235" s="705"/>
    </row>
    <row r="236" spans="1:7" s="353" customFormat="1">
      <c r="A236" s="688"/>
      <c r="B236" s="701"/>
      <c r="C236" s="701"/>
      <c r="D236" s="164"/>
      <c r="E236" s="690"/>
      <c r="F236" s="626"/>
      <c r="G236" s="705"/>
    </row>
    <row r="237" spans="1:7" s="353" customFormat="1" ht="397.9" customHeight="1">
      <c r="A237" s="688"/>
      <c r="B237" s="701"/>
      <c r="C237" s="701"/>
      <c r="D237" s="164"/>
      <c r="E237" s="690"/>
      <c r="F237" s="626"/>
      <c r="G237" s="705"/>
    </row>
    <row r="238" spans="1:7" s="353" customFormat="1" ht="408" customHeight="1">
      <c r="A238" s="688"/>
      <c r="B238" s="701"/>
      <c r="C238" s="701"/>
      <c r="D238" s="164"/>
      <c r="E238" s="690"/>
      <c r="F238" s="626"/>
      <c r="G238" s="705"/>
    </row>
    <row r="239" spans="1:7" s="353" customFormat="1">
      <c r="A239" s="688"/>
      <c r="B239" s="336"/>
      <c r="C239" s="336"/>
      <c r="D239" s="164"/>
      <c r="E239" s="690"/>
      <c r="F239" s="626"/>
      <c r="G239" s="705"/>
    </row>
    <row r="240" spans="1:7" s="353" customFormat="1">
      <c r="A240" s="688"/>
      <c r="B240" s="701"/>
      <c r="C240" s="701"/>
      <c r="D240" s="164"/>
      <c r="E240" s="690"/>
      <c r="F240" s="1083"/>
      <c r="G240" s="705"/>
    </row>
    <row r="241" spans="1:7">
      <c r="A241" s="698"/>
      <c r="B241" s="711"/>
      <c r="C241" s="711"/>
      <c r="D241" s="164"/>
      <c r="E241" s="690"/>
      <c r="F241" s="626"/>
      <c r="G241" s="705"/>
    </row>
    <row r="242" spans="1:7">
      <c r="A242" s="698"/>
      <c r="B242" s="711"/>
      <c r="C242" s="711"/>
      <c r="D242" s="164"/>
      <c r="E242" s="690"/>
      <c r="F242" s="1083"/>
      <c r="G242" s="705"/>
    </row>
    <row r="243" spans="1:7" s="322" customFormat="1" ht="14.25" customHeight="1">
      <c r="A243" s="688"/>
      <c r="B243" s="689"/>
      <c r="C243" s="689"/>
      <c r="D243" s="164"/>
      <c r="E243" s="690"/>
      <c r="F243" s="626"/>
      <c r="G243" s="705"/>
    </row>
    <row r="244" spans="1:7" ht="38.25" customHeight="1">
      <c r="A244" s="688"/>
      <c r="B244" s="302"/>
      <c r="C244" s="302"/>
      <c r="D244" s="164"/>
      <c r="E244" s="704"/>
      <c r="F244" s="626"/>
      <c r="G244" s="705"/>
    </row>
    <row r="245" spans="1:7">
      <c r="A245" s="688"/>
      <c r="B245" s="302"/>
      <c r="C245" s="302"/>
      <c r="D245" s="164"/>
      <c r="E245" s="690"/>
      <c r="F245" s="1083"/>
      <c r="G245" s="705"/>
    </row>
    <row r="246" spans="1:7">
      <c r="A246" s="688"/>
      <c r="B246" s="302"/>
      <c r="C246" s="302"/>
      <c r="D246" s="164"/>
      <c r="E246" s="690"/>
      <c r="F246" s="1083"/>
      <c r="G246" s="705"/>
    </row>
    <row r="247" spans="1:7">
      <c r="A247" s="688"/>
      <c r="B247" s="302"/>
      <c r="C247" s="302"/>
      <c r="D247" s="164"/>
      <c r="E247" s="690"/>
      <c r="F247" s="1083"/>
      <c r="G247" s="705"/>
    </row>
    <row r="248" spans="1:7">
      <c r="A248" s="688"/>
      <c r="B248" s="302"/>
      <c r="C248" s="302"/>
      <c r="D248" s="164"/>
      <c r="E248" s="690"/>
      <c r="F248" s="626"/>
      <c r="G248" s="705"/>
    </row>
    <row r="249" spans="1:7">
      <c r="A249" s="688"/>
      <c r="B249" s="302"/>
      <c r="C249" s="302"/>
      <c r="D249" s="164"/>
      <c r="E249" s="690"/>
      <c r="F249" s="626"/>
      <c r="G249" s="705"/>
    </row>
    <row r="250" spans="1:7">
      <c r="A250" s="688"/>
      <c r="B250" s="302"/>
      <c r="C250" s="302"/>
      <c r="D250" s="164"/>
      <c r="E250" s="690"/>
      <c r="F250" s="1083"/>
      <c r="G250" s="705"/>
    </row>
    <row r="251" spans="1:7">
      <c r="A251" s="688"/>
      <c r="B251" s="302"/>
      <c r="C251" s="302"/>
      <c r="D251" s="164"/>
      <c r="E251" s="690"/>
      <c r="F251" s="1083"/>
      <c r="G251" s="705"/>
    </row>
    <row r="252" spans="1:7">
      <c r="A252" s="688"/>
      <c r="B252" s="302"/>
      <c r="C252" s="302"/>
      <c r="D252" s="164"/>
      <c r="E252" s="690"/>
      <c r="F252" s="1083"/>
      <c r="G252" s="705"/>
    </row>
    <row r="253" spans="1:7">
      <c r="A253" s="688"/>
      <c r="B253" s="302"/>
      <c r="C253" s="302"/>
      <c r="D253" s="164"/>
      <c r="E253" s="690"/>
      <c r="F253" s="626"/>
      <c r="G253" s="705"/>
    </row>
    <row r="254" spans="1:7">
      <c r="A254" s="688"/>
      <c r="B254" s="302"/>
      <c r="C254" s="302"/>
      <c r="D254" s="164"/>
      <c r="E254" s="690"/>
      <c r="F254" s="626"/>
      <c r="G254" s="705"/>
    </row>
    <row r="255" spans="1:7">
      <c r="A255" s="688"/>
      <c r="B255" s="302"/>
      <c r="C255" s="302"/>
      <c r="D255" s="164"/>
      <c r="E255" s="690"/>
      <c r="F255" s="626"/>
      <c r="G255" s="705"/>
    </row>
    <row r="256" spans="1:7">
      <c r="A256" s="688"/>
      <c r="B256" s="302"/>
      <c r="C256" s="302"/>
      <c r="D256" s="164"/>
      <c r="E256" s="690"/>
      <c r="F256" s="626"/>
      <c r="G256" s="705"/>
    </row>
    <row r="257" spans="1:7">
      <c r="A257" s="688"/>
      <c r="B257" s="302"/>
      <c r="C257" s="302"/>
      <c r="D257" s="164"/>
      <c r="E257" s="690"/>
      <c r="F257" s="626"/>
      <c r="G257" s="705"/>
    </row>
    <row r="258" spans="1:7">
      <c r="A258" s="688"/>
      <c r="B258" s="302"/>
      <c r="C258" s="302"/>
      <c r="D258" s="164"/>
      <c r="E258" s="690"/>
      <c r="F258" s="626"/>
      <c r="G258" s="705"/>
    </row>
    <row r="259" spans="1:7">
      <c r="A259" s="688"/>
      <c r="B259" s="302"/>
      <c r="C259" s="302"/>
      <c r="D259" s="164"/>
      <c r="E259" s="690"/>
      <c r="F259" s="1083"/>
      <c r="G259" s="705"/>
    </row>
    <row r="260" spans="1:7">
      <c r="A260" s="688"/>
      <c r="B260" s="302"/>
      <c r="C260" s="302"/>
      <c r="D260" s="164"/>
      <c r="E260" s="690"/>
      <c r="F260" s="1083"/>
      <c r="G260" s="705"/>
    </row>
    <row r="261" spans="1:7">
      <c r="A261" s="688"/>
      <c r="B261" s="302"/>
      <c r="C261" s="302"/>
      <c r="D261" s="164"/>
      <c r="E261" s="690"/>
      <c r="F261" s="1083"/>
      <c r="G261" s="705"/>
    </row>
    <row r="262" spans="1:7">
      <c r="A262" s="688"/>
      <c r="B262" s="302"/>
      <c r="C262" s="302"/>
      <c r="D262" s="164"/>
      <c r="E262" s="690"/>
      <c r="F262" s="626"/>
      <c r="G262" s="705"/>
    </row>
    <row r="263" spans="1:7">
      <c r="A263" s="688"/>
      <c r="B263" s="302"/>
      <c r="C263" s="302"/>
      <c r="D263" s="164"/>
      <c r="E263" s="690"/>
      <c r="F263" s="1083"/>
      <c r="G263" s="705"/>
    </row>
    <row r="264" spans="1:7" ht="34.5" customHeight="1">
      <c r="A264" s="688"/>
      <c r="B264" s="302"/>
      <c r="C264" s="302"/>
      <c r="D264" s="164"/>
      <c r="E264" s="690"/>
      <c r="F264" s="626"/>
      <c r="G264" s="705"/>
    </row>
    <row r="265" spans="1:7" ht="33.75" customHeight="1">
      <c r="A265" s="688"/>
      <c r="B265" s="302"/>
      <c r="C265" s="302"/>
      <c r="D265" s="164"/>
      <c r="E265" s="690"/>
      <c r="F265" s="1083"/>
      <c r="G265" s="705"/>
    </row>
    <row r="266" spans="1:7" ht="24" customHeight="1">
      <c r="A266" s="688"/>
      <c r="B266" s="302"/>
      <c r="C266" s="302"/>
      <c r="D266" s="164"/>
      <c r="E266" s="690"/>
      <c r="F266" s="626"/>
      <c r="G266" s="705"/>
    </row>
    <row r="267" spans="1:7">
      <c r="A267" s="688"/>
      <c r="B267" s="302"/>
      <c r="C267" s="302"/>
      <c r="D267" s="164"/>
      <c r="E267" s="690"/>
      <c r="F267" s="626"/>
      <c r="G267" s="705"/>
    </row>
    <row r="268" spans="1:7">
      <c r="A268" s="688"/>
      <c r="B268" s="302"/>
      <c r="C268" s="302"/>
      <c r="D268" s="164"/>
      <c r="E268" s="690"/>
      <c r="F268" s="626"/>
      <c r="G268" s="705"/>
    </row>
    <row r="269" spans="1:7">
      <c r="A269" s="688"/>
      <c r="B269" s="302"/>
      <c r="C269" s="302"/>
      <c r="D269" s="164"/>
      <c r="E269" s="690"/>
      <c r="F269" s="626"/>
      <c r="G269" s="705"/>
    </row>
    <row r="270" spans="1:7">
      <c r="A270" s="688"/>
      <c r="B270" s="302"/>
      <c r="C270" s="302"/>
      <c r="D270" s="164"/>
      <c r="E270" s="690"/>
      <c r="F270" s="626"/>
      <c r="G270" s="705"/>
    </row>
    <row r="271" spans="1:7">
      <c r="A271" s="688"/>
      <c r="B271" s="302"/>
      <c r="C271" s="302"/>
      <c r="D271" s="164"/>
      <c r="E271" s="690"/>
      <c r="F271" s="626"/>
      <c r="G271" s="705"/>
    </row>
    <row r="272" spans="1:7">
      <c r="A272" s="688"/>
      <c r="B272" s="302"/>
      <c r="C272" s="302"/>
      <c r="D272" s="164"/>
      <c r="E272" s="690"/>
      <c r="F272" s="626"/>
      <c r="G272" s="705">
        <f>+SUM(G8:G271)</f>
        <v>0</v>
      </c>
    </row>
    <row r="273" spans="1:7">
      <c r="F273" s="616"/>
    </row>
    <row r="274" spans="1:7">
      <c r="A274" s="688"/>
      <c r="B274" s="689"/>
      <c r="C274" s="689"/>
      <c r="D274" s="164"/>
      <c r="E274" s="690"/>
      <c r="F274" s="626"/>
      <c r="G274" s="705"/>
    </row>
    <row r="275" spans="1:7" s="700" customFormat="1">
      <c r="A275" s="708"/>
      <c r="B275" s="697"/>
      <c r="C275" s="697"/>
      <c r="D275" s="158"/>
      <c r="E275" s="699"/>
      <c r="F275" s="1248"/>
      <c r="G275" s="709"/>
    </row>
    <row r="276" spans="1:7" s="700" customFormat="1">
      <c r="A276" s="708"/>
      <c r="B276" s="697"/>
      <c r="C276" s="697"/>
      <c r="D276" s="158"/>
      <c r="E276" s="699"/>
      <c r="F276" s="1248"/>
      <c r="G276" s="709"/>
    </row>
    <row r="277" spans="1:7" s="700" customFormat="1">
      <c r="A277" s="708"/>
      <c r="B277" s="697"/>
      <c r="C277" s="697"/>
      <c r="D277" s="158"/>
      <c r="E277" s="699"/>
      <c r="F277" s="1248"/>
      <c r="G277" s="709"/>
    </row>
    <row r="278" spans="1:7" s="322" customFormat="1" ht="75.75" customHeight="1">
      <c r="A278" s="688"/>
      <c r="B278" s="707"/>
      <c r="C278" s="707"/>
      <c r="D278" s="164"/>
      <c r="E278" s="690"/>
      <c r="F278" s="626"/>
      <c r="G278" s="705"/>
    </row>
    <row r="279" spans="1:7" s="322" customFormat="1" ht="84" customHeight="1">
      <c r="A279" s="688"/>
      <c r="B279" s="707"/>
      <c r="C279" s="707"/>
      <c r="D279" s="164"/>
      <c r="E279" s="690"/>
      <c r="F279" s="626"/>
      <c r="G279" s="705"/>
    </row>
    <row r="280" spans="1:7" s="322" customFormat="1" ht="66.75" customHeight="1">
      <c r="A280" s="688"/>
      <c r="B280" s="707"/>
      <c r="C280" s="707"/>
      <c r="D280" s="164"/>
      <c r="E280" s="690"/>
      <c r="F280" s="626"/>
      <c r="G280" s="705"/>
    </row>
    <row r="281" spans="1:7" s="322" customFormat="1" ht="92.25" customHeight="1">
      <c r="A281" s="688"/>
      <c r="B281" s="707"/>
      <c r="C281" s="707"/>
      <c r="D281" s="164"/>
      <c r="E281" s="690"/>
      <c r="F281" s="626"/>
      <c r="G281" s="705"/>
    </row>
    <row r="290" spans="1:7" s="322" customFormat="1">
      <c r="A290" s="688"/>
      <c r="B290" s="701"/>
      <c r="C290" s="701"/>
      <c r="D290" s="164"/>
      <c r="E290" s="690"/>
      <c r="F290" s="626"/>
      <c r="G290" s="705"/>
    </row>
    <row r="296" spans="1:7" s="322" customFormat="1" ht="23.25" customHeight="1">
      <c r="A296" s="688"/>
      <c r="B296" s="707"/>
      <c r="C296" s="707"/>
      <c r="D296" s="164"/>
      <c r="E296" s="690"/>
      <c r="F296" s="626"/>
      <c r="G296" s="705"/>
    </row>
    <row r="297" spans="1:7" s="322" customFormat="1" ht="20.25" customHeight="1">
      <c r="A297" s="688"/>
      <c r="B297" s="707"/>
      <c r="C297" s="707"/>
      <c r="D297" s="164"/>
      <c r="E297" s="690"/>
      <c r="F297" s="626"/>
      <c r="G297" s="705"/>
    </row>
    <row r="298" spans="1:7" s="322" customFormat="1" ht="18" customHeight="1">
      <c r="A298" s="688"/>
      <c r="B298" s="707"/>
      <c r="C298" s="707"/>
      <c r="D298" s="164"/>
      <c r="E298" s="690"/>
      <c r="F298" s="626"/>
      <c r="G298" s="705"/>
    </row>
    <row r="299" spans="1:7" s="322" customFormat="1" ht="18.75" customHeight="1">
      <c r="A299" s="688"/>
      <c r="B299" s="707"/>
      <c r="C299" s="707"/>
      <c r="D299" s="164"/>
      <c r="E299" s="690"/>
      <c r="F299" s="626"/>
      <c r="G299" s="705"/>
    </row>
    <row r="300" spans="1:7" s="322" customFormat="1" ht="20.25" customHeight="1">
      <c r="A300" s="688"/>
      <c r="B300" s="707"/>
      <c r="C300" s="707"/>
      <c r="D300" s="164"/>
      <c r="E300" s="690"/>
      <c r="F300" s="626"/>
      <c r="G300" s="705"/>
    </row>
    <row r="301" spans="1:7" s="322" customFormat="1" ht="71.25" customHeight="1">
      <c r="A301" s="688"/>
      <c r="B301" s="707"/>
      <c r="C301" s="707"/>
      <c r="D301" s="164"/>
      <c r="E301" s="690"/>
      <c r="F301" s="626"/>
      <c r="G301" s="705"/>
    </row>
    <row r="302" spans="1:7" s="322" customFormat="1" ht="45" customHeight="1">
      <c r="A302" s="688"/>
      <c r="B302" s="707"/>
      <c r="C302" s="707"/>
      <c r="D302" s="164"/>
      <c r="E302" s="690"/>
      <c r="F302" s="626"/>
      <c r="G302" s="705"/>
    </row>
    <row r="303" spans="1:7" s="322" customFormat="1" ht="32.25" customHeight="1">
      <c r="A303" s="688"/>
      <c r="B303" s="701"/>
      <c r="C303" s="701"/>
      <c r="D303" s="164"/>
      <c r="E303" s="690"/>
      <c r="F303" s="626"/>
      <c r="G303" s="705"/>
    </row>
  </sheetData>
  <sheetProtection formatRows="0"/>
  <mergeCells count="9">
    <mergeCell ref="B26:D26"/>
    <mergeCell ref="B27:D27"/>
    <mergeCell ref="B28:D28"/>
    <mergeCell ref="B20:D20"/>
    <mergeCell ref="B21:D21"/>
    <mergeCell ref="B22:D22"/>
    <mergeCell ref="B23:D23"/>
    <mergeCell ref="B24:D24"/>
    <mergeCell ref="B25:D25"/>
  </mergeCells>
  <pageMargins left="0.7" right="0.7" top="0.75" bottom="0.75" header="0.3" footer="0.3"/>
  <pageSetup paperSize="9" scale="63" orientation="portrait" horizontalDpi="4294967293"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382"/>
  <sheetViews>
    <sheetView view="pageBreakPreview" topLeftCell="A114" zoomScale="90" zoomScaleNormal="100" zoomScaleSheetLayoutView="90" workbookViewId="0">
      <selection activeCell="A7" sqref="A7"/>
    </sheetView>
  </sheetViews>
  <sheetFormatPr defaultColWidth="9.140625" defaultRowHeight="11.25"/>
  <cols>
    <col min="1" max="1" width="12.7109375" style="1036" customWidth="1"/>
    <col min="2" max="2" width="70.7109375" style="1037" customWidth="1"/>
    <col min="3" max="3" width="11.85546875" style="1037" customWidth="1"/>
    <col min="4" max="4" width="7" style="1133" customWidth="1"/>
    <col min="5" max="5" width="11.7109375" style="1134" customWidth="1"/>
    <col min="6" max="6" width="15" style="1135" customWidth="1"/>
    <col min="7" max="7" width="19.7109375" style="1135" customWidth="1"/>
    <col min="8" max="8" width="12.28515625" style="986" customWidth="1"/>
    <col min="9" max="16384" width="9.140625" style="986"/>
  </cols>
  <sheetData>
    <row r="1" spans="1:8" ht="12.75">
      <c r="A1" s="781" t="s">
        <v>8</v>
      </c>
      <c r="B1" s="782" t="s">
        <v>9</v>
      </c>
      <c r="C1" s="782"/>
      <c r="D1" s="1090"/>
      <c r="E1" s="1091"/>
      <c r="F1" s="1092"/>
      <c r="G1" s="1092"/>
      <c r="H1" s="786"/>
    </row>
    <row r="2" spans="1:8" ht="12.75">
      <c r="A2" s="788" t="s">
        <v>130</v>
      </c>
      <c r="B2" s="359" t="str">
        <f>'NASLOVNA STRAN'!$C$30</f>
        <v>Gradnja stanovanjske soseske Dečkovo naselje - DN 10</v>
      </c>
      <c r="C2" s="782"/>
      <c r="D2" s="1090"/>
      <c r="E2" s="1091"/>
      <c r="F2" s="1092"/>
      <c r="G2" s="1092"/>
      <c r="H2" s="786"/>
    </row>
    <row r="3" spans="1:8" ht="12.75">
      <c r="A3" s="781" t="s">
        <v>131</v>
      </c>
      <c r="B3" s="442">
        <f>'NASLOVNA STRAN'!$C$13</f>
        <v>0</v>
      </c>
      <c r="C3" s="782"/>
      <c r="D3" s="1090"/>
      <c r="E3" s="1091"/>
      <c r="F3" s="1092"/>
      <c r="G3" s="1092"/>
      <c r="H3" s="786"/>
    </row>
    <row r="4" spans="1:8" ht="12.75">
      <c r="A4" s="781"/>
      <c r="B4" s="782"/>
      <c r="C4" s="782"/>
      <c r="D4" s="1090"/>
      <c r="E4" s="1091"/>
      <c r="F4" s="1092"/>
      <c r="G4" s="1092"/>
      <c r="H4" s="786"/>
    </row>
    <row r="5" spans="1:8" ht="12.75">
      <c r="A5" s="789" t="s">
        <v>122</v>
      </c>
      <c r="B5" s="790" t="s">
        <v>3446</v>
      </c>
      <c r="C5" s="790"/>
      <c r="D5" s="1093"/>
      <c r="E5" s="1094"/>
      <c r="F5" s="1095"/>
      <c r="G5" s="1095"/>
      <c r="H5" s="786"/>
    </row>
    <row r="6" spans="1:8" ht="12.75">
      <c r="A6" s="781"/>
      <c r="B6" s="782"/>
      <c r="C6" s="782"/>
      <c r="D6" s="1090"/>
      <c r="E6" s="1091"/>
      <c r="F6" s="1092"/>
      <c r="G6" s="1092"/>
      <c r="H6" s="786"/>
    </row>
    <row r="7" spans="1:8" ht="12.75">
      <c r="A7" s="789" t="s">
        <v>123</v>
      </c>
      <c r="B7" s="790" t="s">
        <v>3459</v>
      </c>
      <c r="C7" s="790"/>
      <c r="D7" s="1093"/>
      <c r="E7" s="1094"/>
      <c r="F7" s="1095"/>
      <c r="G7" s="1095"/>
      <c r="H7" s="786"/>
    </row>
    <row r="8" spans="1:8" ht="12.75">
      <c r="A8" s="781"/>
      <c r="B8" s="782"/>
      <c r="C8" s="782"/>
      <c r="D8" s="1090"/>
      <c r="E8" s="1091"/>
      <c r="F8" s="1092"/>
      <c r="G8" s="1092"/>
    </row>
    <row r="9" spans="1:8" ht="12.75">
      <c r="A9" s="781"/>
      <c r="B9" s="782"/>
      <c r="C9" s="782"/>
      <c r="D9" s="1090"/>
      <c r="E9" s="1091"/>
      <c r="F9" s="1092"/>
      <c r="G9" s="1092"/>
    </row>
    <row r="10" spans="1:8" s="993" customFormat="1" ht="38.25">
      <c r="A10" s="1096" t="s">
        <v>132</v>
      </c>
      <c r="B10" s="1097" t="s">
        <v>133</v>
      </c>
      <c r="C10" s="1098" t="s">
        <v>134</v>
      </c>
      <c r="D10" s="1099" t="s">
        <v>140</v>
      </c>
      <c r="E10" s="1100" t="s">
        <v>136</v>
      </c>
      <c r="F10" s="1101" t="s">
        <v>237</v>
      </c>
      <c r="G10" s="1101" t="s">
        <v>238</v>
      </c>
      <c r="H10" s="796"/>
    </row>
    <row r="11" spans="1:8" s="993" customFormat="1" ht="12.75">
      <c r="A11" s="782"/>
      <c r="B11" s="782"/>
      <c r="C11" s="782"/>
      <c r="D11" s="1090"/>
      <c r="E11" s="1102"/>
      <c r="F11" s="1103"/>
      <c r="G11" s="1103"/>
      <c r="H11" s="796"/>
    </row>
    <row r="12" spans="1:8" s="993" customFormat="1" ht="12.75">
      <c r="A12" s="805" t="s">
        <v>4677</v>
      </c>
      <c r="B12" s="1104" t="s">
        <v>4676</v>
      </c>
      <c r="C12" s="1104"/>
      <c r="D12" s="1105"/>
      <c r="E12" s="1106"/>
      <c r="F12" s="1107"/>
      <c r="G12" s="1107"/>
      <c r="H12" s="796"/>
    </row>
    <row r="13" spans="1:8" s="993" customFormat="1" ht="12.75">
      <c r="A13" s="1108"/>
      <c r="B13" s="1109"/>
      <c r="C13" s="1109"/>
      <c r="D13" s="1110"/>
      <c r="E13" s="1111"/>
      <c r="F13" s="1112"/>
      <c r="G13" s="1112"/>
      <c r="H13" s="796"/>
    </row>
    <row r="14" spans="1:8" s="993" customFormat="1" ht="13.5" thickBot="1">
      <c r="A14" s="1000"/>
      <c r="B14" s="817" t="s">
        <v>3460</v>
      </c>
      <c r="C14" s="817"/>
      <c r="D14" s="1113"/>
      <c r="E14" s="1114"/>
      <c r="F14" s="1115"/>
      <c r="G14" s="1116"/>
      <c r="H14" s="796"/>
    </row>
    <row r="15" spans="1:8" s="993" customFormat="1" ht="12.75">
      <c r="A15" s="822"/>
      <c r="B15" s="3126" t="s">
        <v>3461</v>
      </c>
      <c r="C15" s="3126"/>
      <c r="D15" s="1117"/>
      <c r="E15" s="889"/>
      <c r="F15" s="890"/>
      <c r="G15" s="890"/>
      <c r="H15" s="796"/>
    </row>
    <row r="16" spans="1:8" s="993" customFormat="1" ht="12.75">
      <c r="A16" s="822"/>
      <c r="B16" s="825"/>
      <c r="C16" s="826"/>
      <c r="D16" s="1117"/>
      <c r="E16" s="889"/>
      <c r="F16" s="890"/>
      <c r="G16" s="890"/>
      <c r="H16" s="796"/>
    </row>
    <row r="17" spans="1:8" s="993" customFormat="1" ht="12.75">
      <c r="A17" s="822"/>
      <c r="B17" s="827" t="s">
        <v>2299</v>
      </c>
      <c r="C17" s="828"/>
      <c r="D17" s="1117"/>
      <c r="E17" s="889"/>
      <c r="F17" s="1233"/>
      <c r="G17" s="890"/>
      <c r="H17" s="796"/>
    </row>
    <row r="18" spans="1:8" s="993" customFormat="1" ht="145.9" customHeight="1">
      <c r="A18" s="822"/>
      <c r="B18" s="3126" t="s">
        <v>4249</v>
      </c>
      <c r="C18" s="3126"/>
      <c r="D18" s="1117"/>
      <c r="E18" s="889"/>
      <c r="F18" s="1233"/>
      <c r="G18" s="890"/>
      <c r="H18" s="796"/>
    </row>
    <row r="19" spans="1:8" s="993" customFormat="1" ht="12.75">
      <c r="A19" s="1005"/>
      <c r="B19" s="1006"/>
      <c r="C19" s="1006"/>
      <c r="D19" s="1118"/>
      <c r="E19" s="1119"/>
      <c r="F19" s="1239"/>
      <c r="G19" s="1120"/>
      <c r="H19" s="796"/>
    </row>
    <row r="20" spans="1:8" s="993" customFormat="1" ht="12.75">
      <c r="A20" s="1005"/>
      <c r="B20" s="1006"/>
      <c r="C20" s="1006"/>
      <c r="D20" s="1118"/>
      <c r="E20" s="1119"/>
      <c r="F20" s="1239"/>
      <c r="G20" s="1120"/>
      <c r="H20" s="796"/>
    </row>
    <row r="21" spans="1:8" s="949" customFormat="1" ht="25.5">
      <c r="A21" s="1008" t="s">
        <v>4683</v>
      </c>
      <c r="B21" s="837" t="s">
        <v>4684</v>
      </c>
      <c r="C21" s="833"/>
      <c r="D21" s="1132" t="s">
        <v>369</v>
      </c>
      <c r="E21" s="839">
        <v>11</v>
      </c>
      <c r="F21" s="2509"/>
      <c r="G21" s="841">
        <f t="shared" ref="G21" si="0">E21*F21</f>
        <v>0</v>
      </c>
      <c r="H21" s="795"/>
    </row>
    <row r="22" spans="1:8" s="949" customFormat="1" ht="51">
      <c r="A22" s="844"/>
      <c r="B22" s="833" t="s">
        <v>3970</v>
      </c>
      <c r="C22" s="833"/>
      <c r="D22" s="1132"/>
      <c r="E22" s="839"/>
      <c r="F22" s="2555"/>
      <c r="G22" s="843"/>
      <c r="H22" s="795"/>
    </row>
    <row r="23" spans="1:8" s="949" customFormat="1" ht="25.5">
      <c r="A23" s="844"/>
      <c r="B23" s="833" t="s">
        <v>3466</v>
      </c>
      <c r="C23" s="833"/>
      <c r="D23" s="1132"/>
      <c r="E23" s="839"/>
      <c r="F23" s="2555"/>
      <c r="G23" s="843"/>
      <c r="H23" s="795"/>
    </row>
    <row r="24" spans="1:8" s="949" customFormat="1" ht="25.5">
      <c r="A24" s="844"/>
      <c r="B24" s="858" t="s">
        <v>3467</v>
      </c>
      <c r="C24" s="858"/>
      <c r="D24" s="1132"/>
      <c r="E24" s="839"/>
      <c r="F24" s="2555"/>
      <c r="G24" s="843"/>
      <c r="H24" s="795"/>
    </row>
    <row r="25" spans="1:8" s="949" customFormat="1" ht="25.5">
      <c r="A25" s="844"/>
      <c r="B25" s="833" t="s">
        <v>3468</v>
      </c>
      <c r="C25" s="833"/>
      <c r="D25" s="1132"/>
      <c r="E25" s="839"/>
      <c r="F25" s="2555"/>
      <c r="G25" s="843"/>
      <c r="H25" s="795"/>
    </row>
    <row r="26" spans="1:8" s="949" customFormat="1" ht="45.75" customHeight="1">
      <c r="A26" s="844"/>
      <c r="B26" s="833" t="s">
        <v>3469</v>
      </c>
      <c r="C26" s="833"/>
      <c r="D26" s="1132"/>
      <c r="E26" s="839"/>
      <c r="F26" s="2555"/>
      <c r="G26" s="843"/>
      <c r="H26" s="795"/>
    </row>
    <row r="27" spans="1:8" s="949" customFormat="1" ht="25.5">
      <c r="A27" s="844"/>
      <c r="B27" s="833" t="s">
        <v>3470</v>
      </c>
      <c r="C27" s="833"/>
      <c r="D27" s="1132"/>
      <c r="E27" s="839"/>
      <c r="F27" s="2555"/>
      <c r="G27" s="841"/>
      <c r="H27" s="795"/>
    </row>
    <row r="28" spans="1:8" s="949" customFormat="1" ht="12.75">
      <c r="A28" s="844"/>
      <c r="B28" s="833"/>
      <c r="C28" s="833"/>
      <c r="D28" s="1132"/>
      <c r="E28" s="839"/>
      <c r="F28" s="2555"/>
      <c r="G28" s="841"/>
      <c r="H28" s="795"/>
    </row>
    <row r="29" spans="1:8" s="949" customFormat="1" ht="25.5">
      <c r="A29" s="1008" t="s">
        <v>4685</v>
      </c>
      <c r="B29" s="837" t="s">
        <v>3472</v>
      </c>
      <c r="C29" s="833"/>
      <c r="D29" s="1132" t="s">
        <v>369</v>
      </c>
      <c r="E29" s="839">
        <v>7</v>
      </c>
      <c r="F29" s="2509"/>
      <c r="G29" s="841">
        <f t="shared" ref="G29" si="1">E29*F29</f>
        <v>0</v>
      </c>
      <c r="H29" s="795"/>
    </row>
    <row r="30" spans="1:8" s="949" customFormat="1" ht="51">
      <c r="A30" s="844"/>
      <c r="B30" s="833" t="s">
        <v>3970</v>
      </c>
      <c r="C30" s="833"/>
      <c r="D30" s="1132"/>
      <c r="E30" s="839"/>
      <c r="F30" s="2555"/>
      <c r="G30" s="841"/>
      <c r="H30" s="795"/>
    </row>
    <row r="31" spans="1:8" s="949" customFormat="1" ht="25.5">
      <c r="A31" s="844"/>
      <c r="B31" s="833" t="s">
        <v>3466</v>
      </c>
      <c r="C31" s="833"/>
      <c r="D31" s="1132"/>
      <c r="E31" s="839"/>
      <c r="F31" s="2555"/>
      <c r="G31" s="841"/>
      <c r="H31" s="795"/>
    </row>
    <row r="32" spans="1:8" s="949" customFormat="1" ht="25.5">
      <c r="A32" s="844"/>
      <c r="B32" s="858" t="s">
        <v>3467</v>
      </c>
      <c r="C32" s="858"/>
      <c r="D32" s="1132"/>
      <c r="E32" s="839"/>
      <c r="F32" s="2555"/>
      <c r="G32" s="841"/>
      <c r="H32" s="795"/>
    </row>
    <row r="33" spans="1:8" s="949" customFormat="1" ht="25.5">
      <c r="A33" s="844"/>
      <c r="B33" s="833" t="s">
        <v>3468</v>
      </c>
      <c r="C33" s="833"/>
      <c r="D33" s="1132"/>
      <c r="E33" s="839"/>
      <c r="F33" s="2555"/>
      <c r="G33" s="841"/>
      <c r="H33" s="795"/>
    </row>
    <row r="34" spans="1:8" s="949" customFormat="1" ht="25.5">
      <c r="A34" s="844"/>
      <c r="B34" s="833" t="s">
        <v>3469</v>
      </c>
      <c r="C34" s="833"/>
      <c r="D34" s="1132"/>
      <c r="E34" s="839"/>
      <c r="F34" s="2555"/>
      <c r="G34" s="841"/>
      <c r="H34" s="795"/>
    </row>
    <row r="35" spans="1:8" s="949" customFormat="1" ht="25.5">
      <c r="A35" s="844"/>
      <c r="B35" s="833" t="s">
        <v>3470</v>
      </c>
      <c r="C35" s="833"/>
      <c r="D35" s="1132"/>
      <c r="E35" s="839"/>
      <c r="F35" s="2555"/>
      <c r="G35" s="841"/>
      <c r="H35" s="795"/>
    </row>
    <row r="36" spans="1:8" s="949" customFormat="1" ht="12.75">
      <c r="A36" s="844"/>
      <c r="B36" s="833"/>
      <c r="C36" s="833"/>
      <c r="D36" s="1132"/>
      <c r="E36" s="839"/>
      <c r="F36" s="2555"/>
      <c r="G36" s="841"/>
      <c r="H36" s="795"/>
    </row>
    <row r="37" spans="1:8" s="949" customFormat="1" ht="216.75">
      <c r="A37" s="1121" t="s">
        <v>4686</v>
      </c>
      <c r="B37" s="858" t="s">
        <v>4687</v>
      </c>
      <c r="C37" s="858"/>
      <c r="D37" s="1132" t="s">
        <v>369</v>
      </c>
      <c r="E37" s="839">
        <v>15</v>
      </c>
      <c r="F37" s="2509"/>
      <c r="G37" s="841">
        <f t="shared" ref="G37:G114" si="2">E37*F37</f>
        <v>0</v>
      </c>
      <c r="H37" s="795"/>
    </row>
    <row r="38" spans="1:8" s="949" customFormat="1" ht="12.75">
      <c r="A38" s="844"/>
      <c r="B38" s="858"/>
      <c r="C38" s="858"/>
      <c r="D38" s="1132"/>
      <c r="E38" s="839"/>
      <c r="F38" s="2555"/>
      <c r="G38" s="841"/>
      <c r="H38" s="795"/>
    </row>
    <row r="39" spans="1:8" s="949" customFormat="1" ht="25.5">
      <c r="A39" s="1121" t="s">
        <v>4688</v>
      </c>
      <c r="B39" s="837" t="s">
        <v>3474</v>
      </c>
      <c r="C39" s="833"/>
      <c r="D39" s="1132" t="s">
        <v>369</v>
      </c>
      <c r="E39" s="839">
        <v>10</v>
      </c>
      <c r="F39" s="2509"/>
      <c r="G39" s="841">
        <f t="shared" ref="G39" si="3">E39*F39</f>
        <v>0</v>
      </c>
      <c r="H39" s="795"/>
    </row>
    <row r="40" spans="1:8" s="949" customFormat="1" ht="63.75">
      <c r="A40" s="844"/>
      <c r="B40" s="1016" t="s">
        <v>3475</v>
      </c>
      <c r="C40" s="1016"/>
      <c r="D40" s="1132"/>
      <c r="E40" s="839"/>
      <c r="F40" s="2555"/>
      <c r="G40" s="841"/>
      <c r="H40" s="795"/>
    </row>
    <row r="41" spans="1:8" s="949" customFormat="1" ht="76.5">
      <c r="A41" s="844"/>
      <c r="B41" s="1016" t="s">
        <v>4689</v>
      </c>
      <c r="C41" s="1016"/>
      <c r="D41" s="1132"/>
      <c r="E41" s="839"/>
      <c r="F41" s="2555"/>
      <c r="G41" s="841"/>
      <c r="H41" s="795"/>
    </row>
    <row r="42" spans="1:8" s="949" customFormat="1" ht="12.75">
      <c r="A42" s="844"/>
      <c r="B42" s="1016"/>
      <c r="C42" s="1016"/>
      <c r="D42" s="1132"/>
      <c r="E42" s="839"/>
      <c r="F42" s="2555"/>
      <c r="G42" s="841"/>
      <c r="H42" s="795"/>
    </row>
    <row r="43" spans="1:8" s="949" customFormat="1" ht="12.75">
      <c r="A43" s="844"/>
      <c r="B43" s="1016"/>
      <c r="C43" s="1016"/>
      <c r="D43" s="1132"/>
      <c r="E43" s="839"/>
      <c r="F43" s="2555"/>
      <c r="G43" s="841"/>
      <c r="H43" s="795"/>
    </row>
    <row r="44" spans="1:8" s="949" customFormat="1" ht="12.75">
      <c r="A44" s="1121" t="s">
        <v>4690</v>
      </c>
      <c r="B44" s="837" t="s">
        <v>4691</v>
      </c>
      <c r="C44" s="1122"/>
      <c r="D44" s="1132" t="s">
        <v>369</v>
      </c>
      <c r="E44" s="839">
        <v>15</v>
      </c>
      <c r="F44" s="2509"/>
      <c r="G44" s="841">
        <f t="shared" si="2"/>
        <v>0</v>
      </c>
      <c r="H44" s="795"/>
    </row>
    <row r="45" spans="1:8" s="949" customFormat="1" ht="76.5">
      <c r="A45" s="1123"/>
      <c r="B45" s="1016" t="s">
        <v>4692</v>
      </c>
      <c r="C45" s="1122"/>
      <c r="D45" s="1132"/>
      <c r="E45" s="839"/>
      <c r="F45" s="2555"/>
      <c r="G45" s="841"/>
      <c r="H45" s="795"/>
    </row>
    <row r="46" spans="1:8" s="949" customFormat="1" ht="76.5">
      <c r="A46" s="1123"/>
      <c r="B46" s="1016" t="s">
        <v>4689</v>
      </c>
      <c r="C46" s="1122"/>
      <c r="D46" s="1132"/>
      <c r="E46" s="839"/>
      <c r="F46" s="2555"/>
      <c r="G46" s="841"/>
      <c r="H46" s="795"/>
    </row>
    <row r="47" spans="1:8" s="949" customFormat="1" ht="12.75">
      <c r="A47" s="1123"/>
      <c r="B47" s="1122" t="s">
        <v>4693</v>
      </c>
      <c r="C47" s="1122"/>
      <c r="D47" s="1132"/>
      <c r="E47" s="839"/>
      <c r="F47" s="2555"/>
      <c r="G47" s="841"/>
      <c r="H47" s="795"/>
    </row>
    <row r="48" spans="1:8" s="949" customFormat="1" ht="12.75">
      <c r="A48" s="1123"/>
      <c r="B48" s="1122" t="s">
        <v>4694</v>
      </c>
      <c r="C48" s="1122"/>
      <c r="D48" s="1132"/>
      <c r="E48" s="839"/>
      <c r="F48" s="2555"/>
      <c r="G48" s="841"/>
      <c r="H48" s="795"/>
    </row>
    <row r="49" spans="1:8" s="949" customFormat="1" ht="12.75">
      <c r="A49" s="844"/>
      <c r="B49" s="1014"/>
      <c r="C49" s="1014"/>
      <c r="D49" s="1132"/>
      <c r="E49" s="839"/>
      <c r="F49" s="2555"/>
      <c r="G49" s="841"/>
      <c r="H49" s="795"/>
    </row>
    <row r="50" spans="1:8" s="949" customFormat="1" ht="38.25">
      <c r="A50" s="1121" t="s">
        <v>4695</v>
      </c>
      <c r="B50" s="837" t="s">
        <v>4696</v>
      </c>
      <c r="C50" s="833"/>
      <c r="D50" s="1132" t="s">
        <v>369</v>
      </c>
      <c r="E50" s="839">
        <v>24</v>
      </c>
      <c r="F50" s="2509"/>
      <c r="G50" s="841">
        <f t="shared" ref="G50" si="4">E50*F50</f>
        <v>0</v>
      </c>
      <c r="H50" s="795"/>
    </row>
    <row r="51" spans="1:8" s="949" customFormat="1" ht="38.25">
      <c r="A51" s="844"/>
      <c r="B51" s="833" t="s">
        <v>3479</v>
      </c>
      <c r="C51" s="833"/>
      <c r="D51" s="1132"/>
      <c r="E51" s="839"/>
      <c r="F51" s="2555"/>
      <c r="G51" s="841"/>
      <c r="H51" s="795"/>
    </row>
    <row r="52" spans="1:8" s="949" customFormat="1" ht="51">
      <c r="A52" s="844"/>
      <c r="B52" s="833" t="s">
        <v>3480</v>
      </c>
      <c r="C52" s="833"/>
      <c r="D52" s="1132"/>
      <c r="E52" s="839"/>
      <c r="F52" s="2555"/>
      <c r="G52" s="841"/>
      <c r="H52" s="795"/>
    </row>
    <row r="53" spans="1:8" s="949" customFormat="1" ht="27">
      <c r="A53" s="844"/>
      <c r="B53" s="833" t="s">
        <v>4697</v>
      </c>
      <c r="C53" s="833"/>
      <c r="D53" s="1132"/>
      <c r="E53" s="839"/>
      <c r="F53" s="2555"/>
      <c r="G53" s="841"/>
      <c r="H53" s="795"/>
    </row>
    <row r="54" spans="1:8" s="949" customFormat="1" ht="76.5">
      <c r="A54" s="844"/>
      <c r="B54" s="701" t="s">
        <v>8104</v>
      </c>
      <c r="C54" s="833"/>
      <c r="D54" s="1132"/>
      <c r="E54" s="839"/>
      <c r="F54" s="2555"/>
      <c r="G54" s="841"/>
      <c r="H54" s="795"/>
    </row>
    <row r="55" spans="1:8" s="949" customFormat="1" ht="133.15" customHeight="1">
      <c r="A55" s="844"/>
      <c r="B55" s="833"/>
      <c r="C55" s="833"/>
      <c r="D55" s="1132"/>
      <c r="E55" s="839"/>
      <c r="F55" s="2555"/>
      <c r="G55" s="841"/>
      <c r="H55" s="795"/>
    </row>
    <row r="56" spans="1:8" s="949" customFormat="1" ht="12.75">
      <c r="A56" s="844"/>
      <c r="B56" s="833" t="s">
        <v>3973</v>
      </c>
      <c r="C56" s="833"/>
      <c r="D56" s="1132"/>
      <c r="E56" s="839"/>
      <c r="F56" s="2555"/>
      <c r="G56" s="841"/>
      <c r="H56" s="795"/>
    </row>
    <row r="57" spans="1:8" s="949" customFormat="1" ht="12.75">
      <c r="A57" s="844"/>
      <c r="B57" s="1018"/>
      <c r="C57" s="1018"/>
      <c r="D57" s="1132"/>
      <c r="E57" s="839"/>
      <c r="F57" s="2555"/>
      <c r="G57" s="841"/>
      <c r="H57" s="795"/>
    </row>
    <row r="58" spans="1:8" s="949" customFormat="1" ht="12.75">
      <c r="A58" s="1121" t="s">
        <v>4698</v>
      </c>
      <c r="B58" s="1124" t="s">
        <v>3483</v>
      </c>
      <c r="C58" s="1016"/>
      <c r="D58" s="1132" t="s">
        <v>369</v>
      </c>
      <c r="E58" s="839">
        <v>24</v>
      </c>
      <c r="F58" s="2509"/>
      <c r="G58" s="841">
        <f t="shared" ref="G58" si="5">E58*F58</f>
        <v>0</v>
      </c>
      <c r="H58" s="795"/>
    </row>
    <row r="59" spans="1:8" s="949" customFormat="1" ht="51">
      <c r="A59" s="844"/>
      <c r="B59" s="833" t="s">
        <v>3484</v>
      </c>
      <c r="C59" s="833"/>
      <c r="D59" s="1132"/>
      <c r="E59" s="839"/>
      <c r="F59" s="2555"/>
      <c r="G59" s="841"/>
      <c r="H59" s="795"/>
    </row>
    <row r="60" spans="1:8" s="949" customFormat="1" ht="63.75">
      <c r="A60" s="844"/>
      <c r="B60" s="833" t="s">
        <v>3485</v>
      </c>
      <c r="C60" s="833"/>
      <c r="D60" s="1132"/>
      <c r="E60" s="839"/>
      <c r="F60" s="2555"/>
      <c r="G60" s="841"/>
      <c r="H60" s="795"/>
    </row>
    <row r="61" spans="1:8" s="949" customFormat="1" ht="12.75">
      <c r="A61" s="844"/>
      <c r="B61" s="1014"/>
      <c r="C61" s="1014"/>
      <c r="D61" s="1132"/>
      <c r="E61" s="839"/>
      <c r="F61" s="2555"/>
      <c r="G61" s="841"/>
      <c r="H61" s="795"/>
    </row>
    <row r="62" spans="1:8" s="949" customFormat="1" ht="25.5">
      <c r="A62" s="1121" t="s">
        <v>4699</v>
      </c>
      <c r="B62" s="1016" t="s">
        <v>3487</v>
      </c>
      <c r="C62" s="1016"/>
      <c r="D62" s="1132" t="s">
        <v>369</v>
      </c>
      <c r="E62" s="839">
        <v>24</v>
      </c>
      <c r="F62" s="2509"/>
      <c r="G62" s="841">
        <f t="shared" ref="G62" si="6">E62*F62</f>
        <v>0</v>
      </c>
      <c r="H62" s="795"/>
    </row>
    <row r="63" spans="1:8" s="949" customFormat="1" ht="28.5" customHeight="1">
      <c r="A63" s="844"/>
      <c r="B63" s="833" t="s">
        <v>3488</v>
      </c>
      <c r="C63" s="833"/>
      <c r="D63" s="1132"/>
      <c r="E63" s="839"/>
      <c r="F63" s="2555"/>
      <c r="G63" s="841"/>
      <c r="H63" s="795"/>
    </row>
    <row r="64" spans="1:8" s="949" customFormat="1" ht="12.75">
      <c r="A64" s="844"/>
      <c r="B64" s="1016" t="s">
        <v>3489</v>
      </c>
      <c r="C64" s="1016"/>
      <c r="D64" s="1132"/>
      <c r="E64" s="839"/>
      <c r="F64" s="2555"/>
      <c r="G64" s="841"/>
      <c r="H64" s="795"/>
    </row>
    <row r="65" spans="1:8" s="949" customFormat="1" ht="12.75">
      <c r="A65" s="844"/>
      <c r="B65" s="1016"/>
      <c r="C65" s="1016"/>
      <c r="D65" s="1132"/>
      <c r="E65" s="839"/>
      <c r="F65" s="2555"/>
      <c r="G65" s="841"/>
      <c r="H65" s="795"/>
    </row>
    <row r="66" spans="1:8" s="949" customFormat="1" ht="25.5">
      <c r="A66" s="1121" t="s">
        <v>4700</v>
      </c>
      <c r="B66" s="1124" t="s">
        <v>3491</v>
      </c>
      <c r="C66" s="1016"/>
      <c r="D66" s="1132" t="s">
        <v>369</v>
      </c>
      <c r="E66" s="839">
        <v>24</v>
      </c>
      <c r="F66" s="2509"/>
      <c r="G66" s="841">
        <f t="shared" ref="G66" si="7">E66*F66</f>
        <v>0</v>
      </c>
      <c r="H66" s="795"/>
    </row>
    <row r="67" spans="1:8" s="949" customFormat="1" ht="12.75">
      <c r="A67" s="844"/>
      <c r="B67" s="833" t="s">
        <v>3492</v>
      </c>
      <c r="C67" s="833"/>
      <c r="D67" s="1132"/>
      <c r="E67" s="839"/>
      <c r="F67" s="2555"/>
      <c r="G67" s="841"/>
      <c r="H67" s="795"/>
    </row>
    <row r="68" spans="1:8" s="949" customFormat="1" ht="12.75">
      <c r="A68" s="844"/>
      <c r="B68" s="1016" t="s">
        <v>3489</v>
      </c>
      <c r="C68" s="1016"/>
      <c r="D68" s="1132"/>
      <c r="E68" s="839"/>
      <c r="F68" s="2555"/>
      <c r="G68" s="841"/>
      <c r="H68" s="795"/>
    </row>
    <row r="69" spans="1:8" s="949" customFormat="1" ht="12.75">
      <c r="A69" s="844"/>
      <c r="B69" s="1016"/>
      <c r="C69" s="1016"/>
      <c r="D69" s="1132"/>
      <c r="E69" s="839"/>
      <c r="F69" s="2555"/>
      <c r="G69" s="841"/>
      <c r="H69" s="795"/>
    </row>
    <row r="70" spans="1:8" s="949" customFormat="1" ht="25.5">
      <c r="A70" s="1121" t="s">
        <v>4701</v>
      </c>
      <c r="B70" s="833" t="s">
        <v>3494</v>
      </c>
      <c r="C70" s="833"/>
      <c r="D70" s="1132"/>
      <c r="E70" s="839">
        <v>33</v>
      </c>
      <c r="F70" s="2509"/>
      <c r="G70" s="841">
        <f t="shared" si="2"/>
        <v>0</v>
      </c>
      <c r="H70" s="795"/>
    </row>
    <row r="71" spans="1:8" s="949" customFormat="1" ht="12.75">
      <c r="A71" s="844"/>
      <c r="B71" s="833"/>
      <c r="C71" s="833"/>
      <c r="D71" s="1132"/>
      <c r="E71" s="839"/>
      <c r="F71" s="2555"/>
      <c r="G71" s="841"/>
      <c r="H71" s="795"/>
    </row>
    <row r="72" spans="1:8" s="949" customFormat="1" ht="63.75">
      <c r="A72" s="1121" t="s">
        <v>4702</v>
      </c>
      <c r="B72" s="833" t="s">
        <v>3979</v>
      </c>
      <c r="C72" s="833"/>
      <c r="D72" s="1132" t="s">
        <v>369</v>
      </c>
      <c r="E72" s="839">
        <v>33</v>
      </c>
      <c r="F72" s="2509"/>
      <c r="G72" s="841">
        <f t="shared" si="2"/>
        <v>0</v>
      </c>
      <c r="H72" s="795"/>
    </row>
    <row r="73" spans="1:8" s="949" customFormat="1" ht="12.75">
      <c r="A73" s="844"/>
      <c r="B73" s="833"/>
      <c r="C73" s="833"/>
      <c r="D73" s="1132"/>
      <c r="E73" s="839"/>
      <c r="F73" s="2555"/>
      <c r="G73" s="841"/>
      <c r="H73" s="795"/>
    </row>
    <row r="74" spans="1:8" s="949" customFormat="1" ht="66">
      <c r="A74" s="1121" t="s">
        <v>4703</v>
      </c>
      <c r="B74" s="833" t="s">
        <v>4260</v>
      </c>
      <c r="C74" s="833"/>
      <c r="D74" s="1132" t="s">
        <v>210</v>
      </c>
      <c r="E74" s="839">
        <v>54</v>
      </c>
      <c r="F74" s="2509"/>
      <c r="G74" s="841">
        <f t="shared" si="2"/>
        <v>0</v>
      </c>
      <c r="H74" s="795"/>
    </row>
    <row r="75" spans="1:8" s="949" customFormat="1" ht="12.75">
      <c r="A75" s="844"/>
      <c r="B75" s="833"/>
      <c r="C75" s="833"/>
      <c r="D75" s="1132"/>
      <c r="E75" s="839"/>
      <c r="F75" s="2555"/>
      <c r="G75" s="841"/>
      <c r="H75" s="795"/>
    </row>
    <row r="76" spans="1:8" s="949" customFormat="1" ht="51">
      <c r="A76" s="1123" t="s">
        <v>4704</v>
      </c>
      <c r="B76" s="858" t="s">
        <v>3500</v>
      </c>
      <c r="C76" s="858"/>
      <c r="D76" s="1132"/>
      <c r="E76" s="839"/>
      <c r="F76" s="2555"/>
      <c r="G76" s="841"/>
      <c r="H76" s="795"/>
    </row>
    <row r="77" spans="1:8" s="949" customFormat="1" ht="12.75">
      <c r="A77" s="1121" t="s">
        <v>4705</v>
      </c>
      <c r="B77" s="858" t="s">
        <v>3502</v>
      </c>
      <c r="C77" s="858"/>
      <c r="D77" s="1132" t="s">
        <v>210</v>
      </c>
      <c r="E77" s="839">
        <v>4</v>
      </c>
      <c r="F77" s="2509"/>
      <c r="G77" s="841">
        <f t="shared" si="2"/>
        <v>0</v>
      </c>
      <c r="H77" s="795"/>
    </row>
    <row r="78" spans="1:8" s="949" customFormat="1" ht="12.75">
      <c r="A78" s="1121" t="s">
        <v>4706</v>
      </c>
      <c r="B78" s="1014" t="s">
        <v>3504</v>
      </c>
      <c r="C78" s="1014"/>
      <c r="D78" s="1132" t="s">
        <v>210</v>
      </c>
      <c r="E78" s="839">
        <v>42</v>
      </c>
      <c r="F78" s="2509"/>
      <c r="G78" s="841">
        <f t="shared" si="2"/>
        <v>0</v>
      </c>
      <c r="H78" s="795"/>
    </row>
    <row r="79" spans="1:8" s="949" customFormat="1" ht="12.75">
      <c r="A79" s="1121" t="s">
        <v>4707</v>
      </c>
      <c r="B79" s="858" t="s">
        <v>3506</v>
      </c>
      <c r="C79" s="858"/>
      <c r="D79" s="1132" t="s">
        <v>210</v>
      </c>
      <c r="E79" s="839">
        <v>42</v>
      </c>
      <c r="F79" s="2509"/>
      <c r="G79" s="841">
        <f t="shared" si="2"/>
        <v>0</v>
      </c>
      <c r="H79" s="795"/>
    </row>
    <row r="80" spans="1:8" s="949" customFormat="1" ht="12.75">
      <c r="A80" s="1121" t="s">
        <v>4708</v>
      </c>
      <c r="B80" s="858" t="s">
        <v>3508</v>
      </c>
      <c r="C80" s="858"/>
      <c r="D80" s="1132" t="s">
        <v>210</v>
      </c>
      <c r="E80" s="839">
        <v>5</v>
      </c>
      <c r="F80" s="2509"/>
      <c r="G80" s="841">
        <f t="shared" si="2"/>
        <v>0</v>
      </c>
      <c r="H80" s="795"/>
    </row>
    <row r="81" spans="1:8" s="949" customFormat="1" ht="12.75">
      <c r="A81" s="1121" t="s">
        <v>4709</v>
      </c>
      <c r="B81" s="1014" t="s">
        <v>3510</v>
      </c>
      <c r="C81" s="1014"/>
      <c r="D81" s="1132" t="s">
        <v>210</v>
      </c>
      <c r="E81" s="839">
        <v>5</v>
      </c>
      <c r="F81" s="2509"/>
      <c r="G81" s="841">
        <f t="shared" si="2"/>
        <v>0</v>
      </c>
      <c r="H81" s="795"/>
    </row>
    <row r="82" spans="1:8" s="949" customFormat="1" ht="12.75">
      <c r="A82" s="844"/>
      <c r="B82" s="1014"/>
      <c r="C82" s="1014"/>
      <c r="D82" s="1132"/>
      <c r="E82" s="839"/>
      <c r="F82" s="2555"/>
      <c r="G82" s="841"/>
      <c r="H82" s="795"/>
    </row>
    <row r="83" spans="1:8" s="949" customFormat="1" ht="76.900000000000006" customHeight="1">
      <c r="A83" s="1123" t="s">
        <v>4710</v>
      </c>
      <c r="B83" s="758" t="s">
        <v>3512</v>
      </c>
      <c r="C83" s="1016"/>
      <c r="D83" s="1132"/>
      <c r="E83" s="839"/>
      <c r="F83" s="2555"/>
      <c r="G83" s="841"/>
      <c r="H83" s="795"/>
    </row>
    <row r="84" spans="1:8" s="949" customFormat="1" ht="12.75">
      <c r="A84" s="1121" t="s">
        <v>4711</v>
      </c>
      <c r="B84" s="858" t="s">
        <v>3502</v>
      </c>
      <c r="C84" s="858"/>
      <c r="D84" s="1132" t="s">
        <v>3514</v>
      </c>
      <c r="E84" s="839">
        <v>860</v>
      </c>
      <c r="F84" s="2509"/>
      <c r="G84" s="841">
        <f t="shared" si="2"/>
        <v>0</v>
      </c>
      <c r="H84" s="795"/>
    </row>
    <row r="85" spans="1:8" s="949" customFormat="1" ht="12.75">
      <c r="A85" s="1121" t="s">
        <v>4712</v>
      </c>
      <c r="B85" s="825" t="s">
        <v>3504</v>
      </c>
      <c r="C85" s="1014"/>
      <c r="D85" s="1132" t="s">
        <v>3514</v>
      </c>
      <c r="E85" s="839">
        <v>395</v>
      </c>
      <c r="F85" s="2509"/>
      <c r="G85" s="841">
        <f t="shared" si="2"/>
        <v>0</v>
      </c>
      <c r="H85" s="795"/>
    </row>
    <row r="86" spans="1:8" s="949" customFormat="1" ht="12.75">
      <c r="A86" s="1121" t="s">
        <v>4713</v>
      </c>
      <c r="B86" s="858" t="s">
        <v>3506</v>
      </c>
      <c r="C86" s="858"/>
      <c r="D86" s="1132" t="s">
        <v>3514</v>
      </c>
      <c r="E86" s="839">
        <v>260</v>
      </c>
      <c r="F86" s="2509"/>
      <c r="G86" s="841">
        <f t="shared" si="2"/>
        <v>0</v>
      </c>
      <c r="H86" s="795"/>
    </row>
    <row r="87" spans="1:8" s="949" customFormat="1" ht="12.75">
      <c r="A87" s="1121" t="s">
        <v>4714</v>
      </c>
      <c r="B87" s="858" t="s">
        <v>3508</v>
      </c>
      <c r="C87" s="858"/>
      <c r="D87" s="1132" t="s">
        <v>3514</v>
      </c>
      <c r="E87" s="839">
        <v>35</v>
      </c>
      <c r="F87" s="2509"/>
      <c r="G87" s="841">
        <f t="shared" si="2"/>
        <v>0</v>
      </c>
      <c r="H87" s="795"/>
    </row>
    <row r="88" spans="1:8" s="949" customFormat="1" ht="12.75">
      <c r="A88" s="1121" t="s">
        <v>4715</v>
      </c>
      <c r="B88" s="825" t="s">
        <v>3510</v>
      </c>
      <c r="C88" s="1014"/>
      <c r="D88" s="1132" t="s">
        <v>3514</v>
      </c>
      <c r="E88" s="839">
        <v>40</v>
      </c>
      <c r="F88" s="2509"/>
      <c r="G88" s="841">
        <f t="shared" si="2"/>
        <v>0</v>
      </c>
      <c r="H88" s="795"/>
    </row>
    <row r="89" spans="1:8" s="949" customFormat="1" ht="12.75">
      <c r="A89" s="1121" t="s">
        <v>4716</v>
      </c>
      <c r="B89" s="825" t="s">
        <v>3520</v>
      </c>
      <c r="C89" s="1014"/>
      <c r="D89" s="1132" t="s">
        <v>3514</v>
      </c>
      <c r="E89" s="839">
        <v>12</v>
      </c>
      <c r="F89" s="2509"/>
      <c r="G89" s="841">
        <f t="shared" si="2"/>
        <v>0</v>
      </c>
      <c r="H89" s="795"/>
    </row>
    <row r="90" spans="1:8" s="949" customFormat="1" ht="12.75">
      <c r="A90" s="1123"/>
      <c r="B90" s="1014"/>
      <c r="C90" s="1014"/>
      <c r="D90" s="1132"/>
      <c r="E90" s="839"/>
      <c r="F90" s="2555"/>
      <c r="G90" s="841"/>
      <c r="H90" s="795"/>
    </row>
    <row r="91" spans="1:8" s="949" customFormat="1" ht="51">
      <c r="A91" s="1123" t="s">
        <v>4717</v>
      </c>
      <c r="B91" s="1023" t="s">
        <v>4718</v>
      </c>
      <c r="C91" s="1023"/>
      <c r="D91" s="1132"/>
      <c r="E91" s="839"/>
      <c r="F91" s="2555"/>
      <c r="G91" s="841"/>
      <c r="H91" s="795"/>
    </row>
    <row r="92" spans="1:8" s="949" customFormat="1" ht="12.75">
      <c r="A92" s="1121" t="s">
        <v>4719</v>
      </c>
      <c r="B92" s="858" t="s">
        <v>3502</v>
      </c>
      <c r="C92" s="858"/>
      <c r="D92" s="1132" t="s">
        <v>3514</v>
      </c>
      <c r="E92" s="839">
        <v>200</v>
      </c>
      <c r="F92" s="2509"/>
      <c r="G92" s="841">
        <f t="shared" si="2"/>
        <v>0</v>
      </c>
      <c r="H92" s="795"/>
    </row>
    <row r="93" spans="1:8" s="949" customFormat="1" ht="12.75">
      <c r="A93" s="1121" t="s">
        <v>4720</v>
      </c>
      <c r="B93" s="825" t="s">
        <v>3504</v>
      </c>
      <c r="C93" s="1014"/>
      <c r="D93" s="1132" t="s">
        <v>3514</v>
      </c>
      <c r="E93" s="839">
        <v>80</v>
      </c>
      <c r="F93" s="2509"/>
      <c r="G93" s="841">
        <f t="shared" si="2"/>
        <v>0</v>
      </c>
      <c r="H93" s="795"/>
    </row>
    <row r="94" spans="1:8" s="949" customFormat="1" ht="12.75">
      <c r="A94" s="1121" t="s">
        <v>4721</v>
      </c>
      <c r="B94" s="858" t="s">
        <v>3506</v>
      </c>
      <c r="C94" s="858"/>
      <c r="D94" s="1132" t="s">
        <v>3514</v>
      </c>
      <c r="E94" s="839">
        <v>50</v>
      </c>
      <c r="F94" s="2509"/>
      <c r="G94" s="841">
        <f t="shared" si="2"/>
        <v>0</v>
      </c>
      <c r="H94" s="795"/>
    </row>
    <row r="95" spans="1:8" s="949" customFormat="1" ht="12.75">
      <c r="A95" s="1121" t="s">
        <v>4722</v>
      </c>
      <c r="B95" s="858" t="s">
        <v>3508</v>
      </c>
      <c r="C95" s="858"/>
      <c r="D95" s="1132" t="s">
        <v>3514</v>
      </c>
      <c r="E95" s="839">
        <v>8</v>
      </c>
      <c r="F95" s="2509"/>
      <c r="G95" s="841">
        <f t="shared" si="2"/>
        <v>0</v>
      </c>
      <c r="H95" s="795"/>
    </row>
    <row r="96" spans="1:8" s="949" customFormat="1" ht="12.75">
      <c r="A96" s="1121" t="s">
        <v>4723</v>
      </c>
      <c r="B96" s="825" t="s">
        <v>3510</v>
      </c>
      <c r="C96" s="1014"/>
      <c r="D96" s="1132" t="s">
        <v>3514</v>
      </c>
      <c r="E96" s="839">
        <v>10</v>
      </c>
      <c r="F96" s="2509"/>
      <c r="G96" s="841">
        <f t="shared" si="2"/>
        <v>0</v>
      </c>
      <c r="H96" s="795"/>
    </row>
    <row r="97" spans="1:8" s="949" customFormat="1" ht="12.75">
      <c r="A97" s="1121" t="s">
        <v>4724</v>
      </c>
      <c r="B97" s="825" t="s">
        <v>3520</v>
      </c>
      <c r="C97" s="1014"/>
      <c r="D97" s="1132" t="s">
        <v>3514</v>
      </c>
      <c r="E97" s="839">
        <v>3</v>
      </c>
      <c r="F97" s="2509"/>
      <c r="G97" s="841">
        <f t="shared" si="2"/>
        <v>0</v>
      </c>
      <c r="H97" s="795"/>
    </row>
    <row r="98" spans="1:8" s="949" customFormat="1" ht="12.75">
      <c r="A98" s="1123"/>
      <c r="B98" s="1014"/>
      <c r="C98" s="1014"/>
      <c r="D98" s="1132"/>
      <c r="E98" s="839"/>
      <c r="F98" s="2555"/>
      <c r="G98" s="841"/>
      <c r="H98" s="795"/>
    </row>
    <row r="99" spans="1:8" s="949" customFormat="1" ht="51">
      <c r="A99" s="1123" t="s">
        <v>4725</v>
      </c>
      <c r="B99" s="825" t="s">
        <v>3530</v>
      </c>
      <c r="C99" s="825"/>
      <c r="D99" s="1132"/>
      <c r="E99" s="839"/>
      <c r="F99" s="2555"/>
      <c r="G99" s="841"/>
      <c r="H99" s="795"/>
    </row>
    <row r="100" spans="1:8" s="949" customFormat="1" ht="12.75">
      <c r="A100" s="1121" t="s">
        <v>4726</v>
      </c>
      <c r="B100" s="838" t="s">
        <v>3532</v>
      </c>
      <c r="C100" s="838"/>
      <c r="D100" s="1132" t="s">
        <v>3514</v>
      </c>
      <c r="E100" s="839">
        <v>350</v>
      </c>
      <c r="F100" s="2509"/>
      <c r="G100" s="841">
        <f t="shared" si="2"/>
        <v>0</v>
      </c>
      <c r="H100" s="795"/>
    </row>
    <row r="101" spans="1:8" s="949" customFormat="1" ht="12.75">
      <c r="A101" s="1121" t="s">
        <v>4727</v>
      </c>
      <c r="B101" s="838" t="s">
        <v>3534</v>
      </c>
      <c r="C101" s="838"/>
      <c r="D101" s="1132" t="s">
        <v>3514</v>
      </c>
      <c r="E101" s="839">
        <v>30</v>
      </c>
      <c r="F101" s="2509"/>
      <c r="G101" s="841">
        <f t="shared" si="2"/>
        <v>0</v>
      </c>
      <c r="H101" s="795"/>
    </row>
    <row r="102" spans="1:8" s="949" customFormat="1" ht="12.75">
      <c r="A102" s="1121" t="s">
        <v>4728</v>
      </c>
      <c r="B102" s="838" t="s">
        <v>3536</v>
      </c>
      <c r="C102" s="838"/>
      <c r="D102" s="1132" t="s">
        <v>3514</v>
      </c>
      <c r="E102" s="839">
        <v>65</v>
      </c>
      <c r="F102" s="2509"/>
      <c r="G102" s="841">
        <f t="shared" si="2"/>
        <v>0</v>
      </c>
      <c r="H102" s="795"/>
    </row>
    <row r="103" spans="1:8" s="949" customFormat="1" ht="12.75">
      <c r="A103" s="844"/>
      <c r="B103" s="838"/>
      <c r="C103" s="838"/>
      <c r="D103" s="1132"/>
      <c r="E103" s="839"/>
      <c r="F103" s="2555"/>
      <c r="G103" s="841"/>
      <c r="H103" s="795"/>
    </row>
    <row r="104" spans="1:8" s="949" customFormat="1" ht="51">
      <c r="A104" s="1123" t="s">
        <v>4729</v>
      </c>
      <c r="B104" s="858" t="s">
        <v>3538</v>
      </c>
      <c r="C104" s="858"/>
      <c r="D104" s="1132"/>
      <c r="E104" s="839"/>
      <c r="F104" s="2555"/>
      <c r="G104" s="841"/>
      <c r="H104" s="795"/>
    </row>
    <row r="105" spans="1:8" s="949" customFormat="1" ht="12.75">
      <c r="A105" s="1121" t="s">
        <v>4730</v>
      </c>
      <c r="B105" s="838" t="s">
        <v>3532</v>
      </c>
      <c r="C105" s="838"/>
      <c r="D105" s="1132" t="s">
        <v>3514</v>
      </c>
      <c r="E105" s="839">
        <v>120</v>
      </c>
      <c r="F105" s="2509"/>
      <c r="G105" s="841">
        <f t="shared" si="2"/>
        <v>0</v>
      </c>
      <c r="H105" s="795"/>
    </row>
    <row r="106" spans="1:8" s="949" customFormat="1" ht="12.75">
      <c r="A106" s="1121" t="s">
        <v>4731</v>
      </c>
      <c r="B106" s="838" t="s">
        <v>3536</v>
      </c>
      <c r="C106" s="838"/>
      <c r="D106" s="1132" t="s">
        <v>3514</v>
      </c>
      <c r="E106" s="839">
        <v>145</v>
      </c>
      <c r="F106" s="2509"/>
      <c r="G106" s="841">
        <f t="shared" si="2"/>
        <v>0</v>
      </c>
      <c r="H106" s="795"/>
    </row>
    <row r="107" spans="1:8" s="949" customFormat="1" ht="12.75">
      <c r="A107" s="844"/>
      <c r="B107" s="838"/>
      <c r="C107" s="838"/>
      <c r="D107" s="1132"/>
      <c r="E107" s="839"/>
      <c r="F107" s="2555"/>
      <c r="G107" s="841"/>
      <c r="H107" s="795"/>
    </row>
    <row r="108" spans="1:8" s="1025" customFormat="1" ht="25.5">
      <c r="A108" s="1125" t="s">
        <v>4732</v>
      </c>
      <c r="B108" s="1024" t="s">
        <v>3542</v>
      </c>
      <c r="C108" s="1024"/>
      <c r="D108" s="1132" t="s">
        <v>210</v>
      </c>
      <c r="E108" s="839">
        <v>6</v>
      </c>
      <c r="F108" s="2509"/>
      <c r="G108" s="841">
        <f t="shared" si="2"/>
        <v>0</v>
      </c>
    </row>
    <row r="109" spans="1:8" s="1025" customFormat="1" ht="12.75">
      <c r="A109" s="844"/>
      <c r="B109" s="1024"/>
      <c r="C109" s="1024"/>
      <c r="D109" s="1132"/>
      <c r="E109" s="839"/>
      <c r="F109" s="2555"/>
      <c r="G109" s="841"/>
    </row>
    <row r="110" spans="1:8" s="1025" customFormat="1" ht="38.25">
      <c r="A110" s="1125" t="s">
        <v>4733</v>
      </c>
      <c r="B110" s="825" t="s">
        <v>3544</v>
      </c>
      <c r="C110" s="825"/>
      <c r="D110" s="1132" t="s">
        <v>210</v>
      </c>
      <c r="E110" s="839">
        <v>6</v>
      </c>
      <c r="F110" s="2509"/>
      <c r="G110" s="841">
        <f t="shared" si="2"/>
        <v>0</v>
      </c>
    </row>
    <row r="111" spans="1:8" s="1025" customFormat="1" ht="12.75">
      <c r="A111" s="844"/>
      <c r="B111" s="825"/>
      <c r="C111" s="825"/>
      <c r="D111" s="1132"/>
      <c r="E111" s="839"/>
      <c r="F111" s="2555"/>
      <c r="G111" s="841"/>
    </row>
    <row r="112" spans="1:8" s="1025" customFormat="1" ht="25.5">
      <c r="A112" s="1125" t="s">
        <v>4734</v>
      </c>
      <c r="B112" s="1024" t="s">
        <v>3546</v>
      </c>
      <c r="C112" s="1024"/>
      <c r="D112" s="1132" t="s">
        <v>210</v>
      </c>
      <c r="E112" s="839">
        <v>9</v>
      </c>
      <c r="F112" s="2509"/>
      <c r="G112" s="841">
        <f t="shared" si="2"/>
        <v>0</v>
      </c>
    </row>
    <row r="113" spans="1:8" s="1025" customFormat="1" ht="12.75">
      <c r="A113" s="844"/>
      <c r="B113" s="1024"/>
      <c r="C113" s="1024"/>
      <c r="D113" s="1132"/>
      <c r="E113" s="839"/>
      <c r="F113" s="2555"/>
      <c r="G113" s="841"/>
    </row>
    <row r="114" spans="1:8" s="1025" customFormat="1" ht="38.25">
      <c r="A114" s="1125" t="s">
        <v>4735</v>
      </c>
      <c r="B114" s="825" t="s">
        <v>3548</v>
      </c>
      <c r="C114" s="825"/>
      <c r="D114" s="1132" t="s">
        <v>210</v>
      </c>
      <c r="E114" s="839">
        <v>9</v>
      </c>
      <c r="F114" s="2509"/>
      <c r="G114" s="841">
        <f t="shared" si="2"/>
        <v>0</v>
      </c>
    </row>
    <row r="115" spans="1:8" s="1025" customFormat="1" ht="12.75">
      <c r="A115" s="844"/>
      <c r="B115" s="825"/>
      <c r="C115" s="825"/>
      <c r="D115" s="1132"/>
      <c r="E115" s="839"/>
      <c r="F115" s="2555"/>
      <c r="G115" s="841"/>
    </row>
    <row r="116" spans="1:8" s="1026" customFormat="1" ht="40.5">
      <c r="A116" s="1125" t="s">
        <v>4736</v>
      </c>
      <c r="B116" s="832" t="s">
        <v>4292</v>
      </c>
      <c r="C116" s="832"/>
      <c r="D116" s="1227" t="s">
        <v>3514</v>
      </c>
      <c r="E116" s="906">
        <v>195</v>
      </c>
      <c r="F116" s="2509"/>
      <c r="G116" s="841">
        <f>E116*F116</f>
        <v>0</v>
      </c>
      <c r="H116" s="922"/>
    </row>
    <row r="117" spans="1:8" s="1026" customFormat="1" ht="14.25">
      <c r="A117" s="844"/>
      <c r="B117" s="832"/>
      <c r="C117" s="832"/>
      <c r="D117" s="1126"/>
      <c r="E117" s="1127"/>
      <c r="F117" s="1128"/>
      <c r="G117" s="1070"/>
      <c r="H117" s="922"/>
    </row>
    <row r="118" spans="1:8" s="1026" customFormat="1" ht="25.5">
      <c r="A118" s="1129" t="s">
        <v>4737</v>
      </c>
      <c r="B118" s="832" t="s">
        <v>3552</v>
      </c>
      <c r="C118" s="832"/>
      <c r="D118" s="1130" t="s">
        <v>977</v>
      </c>
      <c r="E118" s="1127"/>
      <c r="F118" s="1128"/>
      <c r="G118" s="1070"/>
      <c r="H118" s="922"/>
    </row>
    <row r="119" spans="1:8" s="1026" customFormat="1" ht="14.25">
      <c r="A119" s="844"/>
      <c r="B119" s="832"/>
      <c r="C119" s="832"/>
      <c r="D119" s="1126"/>
      <c r="E119" s="1127"/>
      <c r="F119" s="1128"/>
      <c r="G119" s="1070"/>
      <c r="H119" s="922"/>
    </row>
    <row r="120" spans="1:8" s="949" customFormat="1" ht="25.5">
      <c r="A120" s="1129" t="s">
        <v>4738</v>
      </c>
      <c r="B120" s="833" t="s">
        <v>3554</v>
      </c>
      <c r="C120" s="833"/>
      <c r="D120" s="1130" t="s">
        <v>977</v>
      </c>
      <c r="E120" s="1068"/>
      <c r="F120" s="1128"/>
      <c r="G120" s="1070"/>
      <c r="H120" s="795"/>
    </row>
    <row r="121" spans="1:8" s="949" customFormat="1" ht="14.25">
      <c r="A121" s="844"/>
      <c r="B121" s="833"/>
      <c r="C121" s="833"/>
      <c r="D121" s="1067"/>
      <c r="E121" s="1068"/>
      <c r="F121" s="1128"/>
      <c r="G121" s="1070"/>
      <c r="H121" s="795"/>
    </row>
    <row r="122" spans="1:8" s="1029" customFormat="1" ht="38.25">
      <c r="A122" s="1131" t="s">
        <v>4739</v>
      </c>
      <c r="B122" s="852" t="s">
        <v>3556</v>
      </c>
      <c r="C122" s="852"/>
      <c r="D122" s="1130" t="s">
        <v>977</v>
      </c>
      <c r="E122" s="906"/>
      <c r="F122" s="1070"/>
      <c r="G122" s="1070"/>
    </row>
    <row r="123" spans="1:8" s="1029" customFormat="1" ht="14.25">
      <c r="A123" s="844"/>
      <c r="B123" s="852"/>
      <c r="C123" s="852"/>
      <c r="D123" s="1130"/>
      <c r="E123" s="906"/>
      <c r="F123" s="1070"/>
      <c r="G123" s="1070"/>
    </row>
    <row r="124" spans="1:8" s="1029" customFormat="1" ht="140.25">
      <c r="A124" s="1131" t="s">
        <v>4740</v>
      </c>
      <c r="B124" s="851" t="s">
        <v>3558</v>
      </c>
      <c r="C124" s="852"/>
      <c r="D124" s="1130" t="s">
        <v>977</v>
      </c>
      <c r="E124" s="906"/>
      <c r="F124" s="1070"/>
      <c r="G124" s="1070"/>
    </row>
    <row r="125" spans="1:8" s="1029" customFormat="1" ht="14.25">
      <c r="A125" s="844"/>
      <c r="B125" s="851"/>
      <c r="C125" s="852"/>
      <c r="D125" s="1130"/>
      <c r="E125" s="906"/>
      <c r="F125" s="1070"/>
      <c r="G125" s="1070"/>
    </row>
    <row r="126" spans="1:8" s="1029" customFormat="1" ht="63.75">
      <c r="A126" s="1131" t="s">
        <v>4741</v>
      </c>
      <c r="B126" s="851" t="s">
        <v>3560</v>
      </c>
      <c r="C126" s="852"/>
      <c r="D126" s="1130" t="s">
        <v>977</v>
      </c>
      <c r="E126" s="906"/>
      <c r="F126" s="1070"/>
      <c r="G126" s="1070"/>
    </row>
    <row r="127" spans="1:8" s="1029" customFormat="1" ht="14.25">
      <c r="A127" s="844"/>
      <c r="B127" s="851"/>
      <c r="C127" s="852"/>
      <c r="D127" s="1130"/>
      <c r="E127" s="906"/>
      <c r="F127" s="1070"/>
      <c r="G127" s="1070"/>
    </row>
    <row r="128" spans="1:8" s="1029" customFormat="1" ht="76.5">
      <c r="A128" s="1131" t="s">
        <v>4742</v>
      </c>
      <c r="B128" s="851" t="s">
        <v>3562</v>
      </c>
      <c r="C128" s="852"/>
      <c r="D128" s="1130" t="s">
        <v>977</v>
      </c>
      <c r="E128" s="906"/>
      <c r="F128" s="1070"/>
      <c r="G128" s="1070"/>
    </row>
    <row r="129" spans="1:11" s="1029" customFormat="1" ht="14.25">
      <c r="A129" s="1131"/>
      <c r="B129" s="852"/>
      <c r="C129" s="852"/>
      <c r="D129" s="1130"/>
      <c r="E129" s="906"/>
      <c r="F129" s="1070"/>
      <c r="G129" s="1070"/>
    </row>
    <row r="130" spans="1:11" s="949" customFormat="1" ht="13.5" thickBot="1">
      <c r="A130" s="676" t="s">
        <v>4677</v>
      </c>
      <c r="B130" s="770" t="s">
        <v>3459</v>
      </c>
      <c r="C130" s="771" t="s">
        <v>2978</v>
      </c>
      <c r="D130" s="1073"/>
      <c r="E130" s="1074"/>
      <c r="F130" s="1247"/>
      <c r="G130" s="774">
        <f>SUM(G18:G128)</f>
        <v>0</v>
      </c>
      <c r="H130" s="795"/>
    </row>
    <row r="131" spans="1:11" s="949" customFormat="1" ht="15" thickTop="1">
      <c r="A131" s="1032"/>
      <c r="B131" s="838"/>
      <c r="C131" s="838"/>
      <c r="D131" s="1067"/>
      <c r="E131" s="839"/>
      <c r="F131" s="1128"/>
      <c r="G131" s="1070"/>
      <c r="H131" s="795"/>
    </row>
    <row r="132" spans="1:11" s="949" customFormat="1" ht="12.75">
      <c r="A132" s="1032"/>
      <c r="B132" s="838"/>
      <c r="C132" s="838"/>
      <c r="D132" s="1067"/>
      <c r="E132" s="839"/>
      <c r="F132" s="1128"/>
      <c r="G132" s="1069"/>
      <c r="H132" s="795"/>
    </row>
    <row r="133" spans="1:11" s="949" customFormat="1" ht="12.75">
      <c r="A133" s="1032"/>
      <c r="B133" s="1014"/>
      <c r="C133" s="1014"/>
      <c r="D133" s="1067"/>
      <c r="E133" s="1068"/>
      <c r="F133" s="1128"/>
      <c r="G133" s="1069"/>
      <c r="H133" s="795"/>
    </row>
    <row r="134" spans="1:11" s="949" customFormat="1" ht="12.75">
      <c r="A134" s="1032"/>
      <c r="B134" s="1006"/>
      <c r="C134" s="1006"/>
      <c r="D134" s="1067"/>
      <c r="E134" s="1068"/>
      <c r="F134" s="1128"/>
      <c r="G134" s="1069"/>
      <c r="H134" s="795"/>
    </row>
    <row r="135" spans="1:11" s="993" customFormat="1" ht="12.75">
      <c r="A135" s="1005"/>
      <c r="B135" s="1006"/>
      <c r="C135" s="1006"/>
      <c r="D135" s="1118"/>
      <c r="E135" s="1119"/>
      <c r="F135" s="1239"/>
      <c r="G135" s="1120"/>
      <c r="H135" s="796"/>
    </row>
    <row r="136" spans="1:11" s="949" customFormat="1" ht="12.75">
      <c r="A136" s="1032"/>
      <c r="B136" s="1014"/>
      <c r="C136" s="1014"/>
      <c r="D136" s="1067"/>
      <c r="E136" s="1068"/>
      <c r="F136" s="1128"/>
      <c r="G136" s="1069"/>
      <c r="H136" s="795"/>
    </row>
    <row r="137" spans="1:11" s="949" customFormat="1" ht="12.75">
      <c r="A137" s="1032"/>
      <c r="B137" s="1033"/>
      <c r="C137" s="1033"/>
      <c r="D137" s="1067"/>
      <c r="E137" s="1068"/>
      <c r="F137" s="1128"/>
      <c r="G137" s="1069"/>
      <c r="H137" s="795"/>
    </row>
    <row r="138" spans="1:11" s="949" customFormat="1" ht="12.75">
      <c r="A138" s="1032"/>
      <c r="B138" s="1033"/>
      <c r="C138" s="1033"/>
      <c r="D138" s="1067"/>
      <c r="E138" s="1068"/>
      <c r="F138" s="1128"/>
      <c r="G138" s="1069"/>
      <c r="H138" s="795"/>
    </row>
    <row r="139" spans="1:11" s="949" customFormat="1" ht="12.75">
      <c r="A139" s="1032"/>
      <c r="B139" s="1014"/>
      <c r="C139" s="1014"/>
      <c r="D139" s="1067"/>
      <c r="E139" s="1068"/>
      <c r="F139" s="1128"/>
      <c r="G139" s="1069"/>
      <c r="H139" s="795"/>
    </row>
    <row r="140" spans="1:11" s="949" customFormat="1" ht="12.75">
      <c r="A140" s="1032"/>
      <c r="B140" s="1014"/>
      <c r="C140" s="1014"/>
      <c r="D140" s="1067"/>
      <c r="E140" s="1068"/>
      <c r="F140" s="1128"/>
      <c r="G140" s="1069"/>
      <c r="H140" s="795"/>
    </row>
    <row r="141" spans="1:11" s="949" customFormat="1" ht="12.75">
      <c r="A141" s="1032"/>
      <c r="B141" s="1014"/>
      <c r="C141" s="1014"/>
      <c r="D141" s="1067"/>
      <c r="E141" s="1068"/>
      <c r="F141" s="1128"/>
      <c r="G141" s="1069"/>
      <c r="H141" s="795"/>
    </row>
    <row r="142" spans="1:11" s="949" customFormat="1" ht="12.75">
      <c r="A142" s="1032"/>
      <c r="B142" s="1014"/>
      <c r="C142" s="1014"/>
      <c r="D142" s="1067"/>
      <c r="E142" s="1068"/>
      <c r="F142" s="1128"/>
      <c r="G142" s="1069"/>
      <c r="H142" s="795"/>
    </row>
    <row r="143" spans="1:11" s="949" customFormat="1" ht="12.75">
      <c r="A143" s="1032"/>
      <c r="B143" s="833"/>
      <c r="C143" s="833"/>
      <c r="D143" s="1132"/>
      <c r="E143" s="839"/>
      <c r="F143" s="840"/>
      <c r="G143" s="843"/>
      <c r="H143" s="795"/>
      <c r="I143" s="795"/>
      <c r="J143" s="795"/>
      <c r="K143" s="795"/>
    </row>
    <row r="144" spans="1:11" s="949" customFormat="1" ht="12.75">
      <c r="A144" s="1032"/>
      <c r="B144" s="833"/>
      <c r="C144" s="833"/>
      <c r="D144" s="1132"/>
      <c r="E144" s="839"/>
      <c r="F144" s="840"/>
      <c r="G144" s="843"/>
      <c r="H144" s="795"/>
      <c r="I144" s="795"/>
      <c r="J144" s="795"/>
      <c r="K144" s="795"/>
    </row>
    <row r="145" spans="1:11" s="949" customFormat="1" ht="12.75">
      <c r="A145" s="1032"/>
      <c r="B145" s="833"/>
      <c r="C145" s="833"/>
      <c r="D145" s="1132"/>
      <c r="E145" s="839"/>
      <c r="F145" s="840"/>
      <c r="G145" s="843"/>
      <c r="H145" s="795"/>
      <c r="I145" s="795"/>
      <c r="J145" s="795"/>
      <c r="K145" s="795"/>
    </row>
    <row r="146" spans="1:11" s="949" customFormat="1" ht="12.75">
      <c r="A146" s="1032"/>
      <c r="B146" s="833"/>
      <c r="C146" s="833"/>
      <c r="D146" s="1132"/>
      <c r="E146" s="839"/>
      <c r="F146" s="840"/>
      <c r="G146" s="843"/>
      <c r="H146" s="795"/>
      <c r="I146" s="795"/>
      <c r="J146" s="795"/>
      <c r="K146" s="795"/>
    </row>
    <row r="147" spans="1:11" s="949" customFormat="1" ht="12.75">
      <c r="A147" s="1032"/>
      <c r="B147" s="833"/>
      <c r="C147" s="833"/>
      <c r="D147" s="1132"/>
      <c r="E147" s="839"/>
      <c r="F147" s="840"/>
      <c r="G147" s="843"/>
      <c r="H147" s="795"/>
      <c r="I147" s="795"/>
      <c r="J147" s="795"/>
      <c r="K147" s="846"/>
    </row>
    <row r="148" spans="1:11" s="949" customFormat="1" ht="12.75">
      <c r="A148" s="1032"/>
      <c r="B148" s="833"/>
      <c r="C148" s="833"/>
      <c r="D148" s="1132"/>
      <c r="E148" s="839"/>
      <c r="F148" s="840"/>
      <c r="G148" s="843"/>
      <c r="H148" s="795"/>
      <c r="I148" s="795"/>
      <c r="J148" s="795"/>
      <c r="K148" s="846"/>
    </row>
    <row r="149" spans="1:11" s="949" customFormat="1" ht="12.75">
      <c r="A149" s="1032"/>
      <c r="B149" s="833"/>
      <c r="C149" s="833"/>
      <c r="D149" s="1132"/>
      <c r="E149" s="839"/>
      <c r="F149" s="840"/>
      <c r="G149" s="843"/>
      <c r="H149" s="795"/>
      <c r="I149" s="795"/>
      <c r="J149" s="795"/>
      <c r="K149" s="795"/>
    </row>
    <row r="150" spans="1:11" s="949" customFormat="1" ht="12.75">
      <c r="A150" s="1032"/>
      <c r="B150" s="833"/>
      <c r="C150" s="833"/>
      <c r="D150" s="1132"/>
      <c r="E150" s="839"/>
      <c r="F150" s="840"/>
      <c r="G150" s="843"/>
      <c r="H150" s="795"/>
      <c r="I150" s="795"/>
      <c r="J150" s="795"/>
      <c r="K150" s="795"/>
    </row>
    <row r="151" spans="1:11" s="949" customFormat="1" ht="12.75">
      <c r="A151" s="1032"/>
      <c r="B151" s="833"/>
      <c r="C151" s="833"/>
      <c r="D151" s="1132"/>
      <c r="E151" s="839"/>
      <c r="F151" s="840"/>
      <c r="G151" s="843"/>
      <c r="H151" s="795"/>
      <c r="I151" s="795"/>
      <c r="J151" s="795"/>
      <c r="K151" s="846"/>
    </row>
    <row r="152" spans="1:11" s="949" customFormat="1" ht="12.75">
      <c r="A152" s="1032"/>
      <c r="B152" s="833"/>
      <c r="C152" s="833"/>
      <c r="D152" s="1132"/>
      <c r="E152" s="839"/>
      <c r="F152" s="840"/>
      <c r="G152" s="843"/>
      <c r="H152" s="795"/>
      <c r="I152" s="795"/>
      <c r="J152" s="795"/>
      <c r="K152" s="846"/>
    </row>
    <row r="153" spans="1:11" s="949" customFormat="1" ht="12.75">
      <c r="A153" s="1032"/>
      <c r="B153" s="833"/>
      <c r="C153" s="833"/>
      <c r="D153" s="1132"/>
      <c r="E153" s="839"/>
      <c r="F153" s="840"/>
      <c r="G153" s="843"/>
      <c r="H153" s="795"/>
      <c r="I153" s="795"/>
      <c r="J153" s="795"/>
      <c r="K153" s="795"/>
    </row>
    <row r="154" spans="1:11" s="949" customFormat="1" ht="12.75">
      <c r="A154" s="1032"/>
      <c r="B154" s="833"/>
      <c r="C154" s="833"/>
      <c r="D154" s="1132"/>
      <c r="E154" s="839"/>
      <c r="F154" s="840"/>
      <c r="G154" s="843"/>
      <c r="H154" s="795"/>
      <c r="I154" s="795"/>
      <c r="J154" s="795"/>
      <c r="K154" s="795"/>
    </row>
    <row r="155" spans="1:11" s="949" customFormat="1" ht="12.75">
      <c r="A155" s="1032"/>
      <c r="B155" s="833"/>
      <c r="C155" s="833"/>
      <c r="D155" s="1132"/>
      <c r="E155" s="839"/>
      <c r="F155" s="840"/>
      <c r="G155" s="843"/>
      <c r="H155" s="795"/>
      <c r="I155" s="795"/>
      <c r="J155" s="795"/>
      <c r="K155" s="795"/>
    </row>
    <row r="156" spans="1:11" s="949" customFormat="1" ht="12.75">
      <c r="A156" s="1032"/>
      <c r="B156" s="833"/>
      <c r="C156" s="833"/>
      <c r="D156" s="1132"/>
      <c r="E156" s="839"/>
      <c r="F156" s="840"/>
      <c r="G156" s="843"/>
      <c r="H156" s="795"/>
      <c r="I156" s="795"/>
      <c r="J156" s="795"/>
      <c r="K156" s="795"/>
    </row>
    <row r="157" spans="1:11" s="949" customFormat="1" ht="12.75">
      <c r="A157" s="1032"/>
      <c r="B157" s="833"/>
      <c r="C157" s="833"/>
      <c r="D157" s="1132"/>
      <c r="E157" s="839"/>
      <c r="F157" s="840"/>
      <c r="G157" s="843"/>
      <c r="H157" s="795"/>
      <c r="I157" s="795"/>
      <c r="J157" s="795"/>
      <c r="K157" s="795"/>
    </row>
    <row r="158" spans="1:11" s="949" customFormat="1" ht="12.75">
      <c r="A158" s="1032"/>
      <c r="B158" s="838"/>
      <c r="C158" s="838"/>
      <c r="D158" s="1067"/>
      <c r="E158" s="839"/>
      <c r="F158" s="1128"/>
      <c r="G158" s="1069"/>
      <c r="H158" s="795"/>
    </row>
    <row r="159" spans="1:11" s="949" customFormat="1" ht="12.75">
      <c r="A159" s="1032"/>
      <c r="B159" s="838"/>
      <c r="C159" s="838"/>
      <c r="D159" s="1067"/>
      <c r="E159" s="839"/>
      <c r="F159" s="1128"/>
      <c r="G159" s="1069"/>
      <c r="H159" s="795"/>
    </row>
    <row r="160" spans="1:11" s="949" customFormat="1" ht="12.75">
      <c r="A160" s="1032"/>
      <c r="B160" s="838"/>
      <c r="C160" s="838"/>
      <c r="D160" s="1067"/>
      <c r="E160" s="839"/>
      <c r="F160" s="1128"/>
      <c r="G160" s="1069"/>
      <c r="H160" s="795"/>
    </row>
    <row r="161" spans="1:8" s="949" customFormat="1" ht="12.75">
      <c r="A161" s="1032"/>
      <c r="B161" s="1006"/>
      <c r="C161" s="1006"/>
      <c r="D161" s="1067"/>
      <c r="E161" s="1068"/>
      <c r="F161" s="1128"/>
      <c r="G161" s="1069"/>
      <c r="H161" s="795"/>
    </row>
    <row r="162" spans="1:8" s="993" customFormat="1" ht="12.75">
      <c r="A162" s="1005"/>
      <c r="B162" s="1006"/>
      <c r="C162" s="1006"/>
      <c r="D162" s="1118"/>
      <c r="E162" s="1119"/>
      <c r="F162" s="1239"/>
      <c r="G162" s="1120"/>
      <c r="H162" s="796"/>
    </row>
    <row r="163" spans="1:8" s="949" customFormat="1" ht="12.75">
      <c r="A163" s="1032"/>
      <c r="B163" s="1006"/>
      <c r="C163" s="1006"/>
      <c r="D163" s="1067"/>
      <c r="E163" s="1068"/>
      <c r="F163" s="1128"/>
      <c r="G163" s="1069"/>
      <c r="H163" s="795"/>
    </row>
    <row r="164" spans="1:8" s="949" customFormat="1" ht="12.75">
      <c r="A164" s="1032"/>
      <c r="B164" s="833"/>
      <c r="C164" s="833"/>
      <c r="D164" s="1067"/>
      <c r="E164" s="1068"/>
      <c r="F164" s="1128"/>
      <c r="G164" s="1069"/>
      <c r="H164" s="795"/>
    </row>
    <row r="165" spans="1:8" s="949" customFormat="1" ht="12.75">
      <c r="A165" s="1032"/>
      <c r="B165" s="833"/>
      <c r="C165" s="833"/>
      <c r="D165" s="1067"/>
      <c r="E165" s="1068"/>
      <c r="F165" s="1128"/>
      <c r="G165" s="1069"/>
      <c r="H165" s="795"/>
    </row>
    <row r="166" spans="1:8" s="949" customFormat="1" ht="12.75">
      <c r="A166" s="1032"/>
      <c r="B166" s="833"/>
      <c r="C166" s="833"/>
      <c r="D166" s="1067"/>
      <c r="E166" s="1068"/>
      <c r="F166" s="1128"/>
      <c r="G166" s="1069"/>
      <c r="H166" s="795"/>
    </row>
    <row r="167" spans="1:8" s="949" customFormat="1" ht="12.75">
      <c r="A167" s="1032"/>
      <c r="B167" s="833"/>
      <c r="C167" s="833"/>
      <c r="D167" s="1067"/>
      <c r="E167" s="1068"/>
      <c r="F167" s="1128"/>
      <c r="G167" s="1069"/>
      <c r="H167" s="795"/>
    </row>
    <row r="168" spans="1:8" s="949" customFormat="1" ht="12.75">
      <c r="A168" s="1032"/>
      <c r="B168" s="833"/>
      <c r="C168" s="833"/>
      <c r="D168" s="1067"/>
      <c r="E168" s="1068"/>
      <c r="F168" s="1128"/>
      <c r="G168" s="1069"/>
      <c r="H168" s="795"/>
    </row>
    <row r="169" spans="1:8" s="949" customFormat="1" ht="12.75">
      <c r="A169" s="1032"/>
      <c r="B169" s="833"/>
      <c r="C169" s="833"/>
      <c r="D169" s="1067"/>
      <c r="E169" s="1068"/>
      <c r="F169" s="1128"/>
      <c r="G169" s="1069"/>
      <c r="H169" s="795"/>
    </row>
    <row r="170" spans="1:8" s="949" customFormat="1" ht="12.75">
      <c r="A170" s="1032"/>
      <c r="B170" s="1006"/>
      <c r="C170" s="1006"/>
      <c r="D170" s="1067"/>
      <c r="E170" s="1068"/>
      <c r="F170" s="1128"/>
      <c r="G170" s="1069"/>
      <c r="H170" s="795"/>
    </row>
    <row r="171" spans="1:8" s="949" customFormat="1" ht="12.75">
      <c r="A171" s="1032"/>
      <c r="B171" s="833"/>
      <c r="C171" s="833"/>
      <c r="D171" s="1132"/>
      <c r="E171" s="839"/>
      <c r="F171" s="840"/>
      <c r="G171" s="843"/>
      <c r="H171" s="795"/>
    </row>
    <row r="172" spans="1:8" s="795" customFormat="1" ht="12.75">
      <c r="A172" s="829"/>
      <c r="B172" s="835"/>
      <c r="C172" s="835"/>
      <c r="D172" s="1132"/>
      <c r="E172" s="839"/>
      <c r="F172" s="840"/>
      <c r="G172" s="843"/>
    </row>
    <row r="173" spans="1:8" s="795" customFormat="1" ht="12.75">
      <c r="A173" s="829"/>
      <c r="B173" s="835"/>
      <c r="C173" s="835"/>
      <c r="D173" s="1132"/>
      <c r="E173" s="839"/>
      <c r="F173" s="840"/>
      <c r="G173" s="843"/>
    </row>
    <row r="174" spans="1:8" s="795" customFormat="1" ht="12.75">
      <c r="A174" s="829"/>
      <c r="B174" s="835"/>
      <c r="C174" s="835"/>
      <c r="D174" s="1132"/>
      <c r="E174" s="839"/>
      <c r="F174" s="840"/>
      <c r="G174" s="843"/>
    </row>
    <row r="175" spans="1:8" s="795" customFormat="1" ht="12.75">
      <c r="A175" s="829"/>
      <c r="B175" s="835"/>
      <c r="C175" s="835"/>
      <c r="D175" s="1132"/>
      <c r="E175" s="839"/>
      <c r="F175" s="840"/>
      <c r="G175" s="843"/>
    </row>
    <row r="176" spans="1:8" s="795" customFormat="1" ht="12.75">
      <c r="A176" s="829"/>
      <c r="B176" s="835"/>
      <c r="C176" s="835"/>
      <c r="D176" s="1132"/>
      <c r="E176" s="839"/>
      <c r="F176" s="840"/>
      <c r="G176" s="843"/>
    </row>
    <row r="177" spans="1:11" s="795" customFormat="1" ht="12.75">
      <c r="A177" s="829"/>
      <c r="B177" s="835"/>
      <c r="C177" s="835"/>
      <c r="D177" s="1132"/>
      <c r="E177" s="839"/>
      <c r="F177" s="840"/>
      <c r="G177" s="843"/>
    </row>
    <row r="178" spans="1:11" s="795" customFormat="1" ht="12.75">
      <c r="A178" s="829"/>
      <c r="B178" s="833"/>
      <c r="C178" s="833"/>
      <c r="D178" s="1132"/>
      <c r="E178" s="839"/>
      <c r="F178" s="840"/>
      <c r="G178" s="843"/>
    </row>
    <row r="179" spans="1:11" s="949" customFormat="1" ht="12.75">
      <c r="A179" s="1032"/>
      <c r="B179" s="833"/>
      <c r="C179" s="833"/>
      <c r="D179" s="1067"/>
      <c r="E179" s="1068"/>
      <c r="F179" s="1128"/>
      <c r="G179" s="843"/>
      <c r="H179" s="795"/>
    </row>
    <row r="180" spans="1:11" s="949" customFormat="1" ht="12.75">
      <c r="A180" s="1032"/>
      <c r="B180" s="833"/>
      <c r="C180" s="833"/>
      <c r="D180" s="1067"/>
      <c r="E180" s="1068"/>
      <c r="F180" s="1128"/>
      <c r="G180" s="843"/>
      <c r="H180" s="795"/>
    </row>
    <row r="181" spans="1:11" s="949" customFormat="1" ht="12.75">
      <c r="A181" s="1032"/>
      <c r="B181" s="833"/>
      <c r="C181" s="833"/>
      <c r="D181" s="1067"/>
      <c r="E181" s="1068"/>
      <c r="F181" s="840"/>
      <c r="G181" s="843"/>
      <c r="H181" s="795"/>
      <c r="I181" s="795"/>
      <c r="J181" s="795"/>
      <c r="K181" s="795"/>
    </row>
    <row r="182" spans="1:11" s="949" customFormat="1" ht="12.75">
      <c r="A182" s="1032"/>
      <c r="B182" s="833"/>
      <c r="C182" s="833"/>
      <c r="D182" s="1067"/>
      <c r="E182" s="1068"/>
      <c r="F182" s="1128"/>
      <c r="G182" s="843"/>
      <c r="H182" s="795"/>
    </row>
    <row r="183" spans="1:11" s="949" customFormat="1" ht="12.75">
      <c r="A183" s="1032"/>
      <c r="B183" s="825"/>
      <c r="C183" s="825"/>
      <c r="D183" s="1067"/>
      <c r="E183" s="1068"/>
      <c r="F183" s="1128"/>
      <c r="G183" s="843"/>
      <c r="H183" s="795"/>
    </row>
    <row r="184" spans="1:11" s="949" customFormat="1" ht="12.75">
      <c r="A184" s="1032"/>
      <c r="B184" s="838"/>
      <c r="C184" s="838"/>
      <c r="D184" s="1067"/>
      <c r="E184" s="1068"/>
      <c r="F184" s="1128"/>
      <c r="G184" s="843"/>
      <c r="H184" s="795"/>
    </row>
    <row r="185" spans="1:11" s="949" customFormat="1" ht="12.75">
      <c r="A185" s="1032"/>
      <c r="B185" s="825"/>
      <c r="C185" s="825"/>
      <c r="D185" s="1067"/>
      <c r="E185" s="1068"/>
      <c r="F185" s="1128"/>
      <c r="G185" s="843"/>
      <c r="H185" s="795"/>
    </row>
    <row r="186" spans="1:11" s="949" customFormat="1" ht="12.75">
      <c r="A186" s="1032"/>
      <c r="B186" s="858"/>
      <c r="C186" s="858"/>
      <c r="D186" s="1132"/>
      <c r="E186" s="839"/>
      <c r="F186" s="840"/>
      <c r="G186" s="843"/>
      <c r="H186" s="795"/>
    </row>
    <row r="187" spans="1:11" s="949" customFormat="1" ht="12.75">
      <c r="A187" s="1032"/>
      <c r="B187" s="858"/>
      <c r="C187" s="858"/>
      <c r="D187" s="1132"/>
      <c r="E187" s="839"/>
      <c r="F187" s="840"/>
      <c r="G187" s="843"/>
      <c r="H187" s="795"/>
    </row>
    <row r="188" spans="1:11" s="949" customFormat="1" ht="12.75">
      <c r="A188" s="1032"/>
      <c r="B188" s="833"/>
      <c r="C188" s="833"/>
      <c r="D188" s="1132"/>
      <c r="E188" s="839"/>
      <c r="F188" s="840"/>
      <c r="G188" s="843"/>
      <c r="H188" s="795"/>
      <c r="I188" s="795"/>
      <c r="J188" s="795"/>
    </row>
    <row r="189" spans="1:11" s="949" customFormat="1" ht="12.75">
      <c r="A189" s="1032"/>
      <c r="B189" s="833"/>
      <c r="C189" s="833"/>
      <c r="D189" s="1132"/>
      <c r="E189" s="839"/>
      <c r="F189" s="840"/>
      <c r="G189" s="843"/>
      <c r="H189" s="795"/>
      <c r="I189" s="795"/>
      <c r="J189" s="846"/>
    </row>
    <row r="190" spans="1:11" s="949" customFormat="1" ht="12.75">
      <c r="A190" s="1032"/>
      <c r="B190" s="847"/>
      <c r="C190" s="847"/>
      <c r="D190" s="1067"/>
      <c r="E190" s="1068"/>
      <c r="F190" s="1128"/>
      <c r="G190" s="843"/>
      <c r="H190" s="795"/>
    </row>
    <row r="191" spans="1:11" s="949" customFormat="1" ht="12.75">
      <c r="A191" s="1032"/>
      <c r="B191" s="848"/>
      <c r="C191" s="848"/>
      <c r="D191" s="1067"/>
      <c r="E191" s="1068"/>
      <c r="F191" s="1128"/>
      <c r="G191" s="843"/>
      <c r="H191" s="795"/>
    </row>
    <row r="192" spans="1:11" s="949" customFormat="1" ht="12.75">
      <c r="A192" s="1032"/>
      <c r="B192" s="848"/>
      <c r="C192" s="848"/>
      <c r="D192" s="1067"/>
      <c r="E192" s="1068"/>
      <c r="F192" s="1128"/>
      <c r="G192" s="843"/>
      <c r="H192" s="795"/>
    </row>
    <row r="193" spans="1:8" s="949" customFormat="1" ht="12.75">
      <c r="A193" s="1032"/>
      <c r="B193" s="848"/>
      <c r="C193" s="848"/>
      <c r="D193" s="1067"/>
      <c r="E193" s="1068"/>
      <c r="F193" s="1128"/>
      <c r="G193" s="843"/>
      <c r="H193" s="795"/>
    </row>
    <row r="194" spans="1:8" s="949" customFormat="1" ht="12.75">
      <c r="A194" s="1032"/>
      <c r="B194" s="848"/>
      <c r="C194" s="848"/>
      <c r="D194" s="1067"/>
      <c r="E194" s="1068"/>
      <c r="F194" s="1128"/>
      <c r="G194" s="843"/>
      <c r="H194" s="795"/>
    </row>
    <row r="195" spans="1:8" s="949" customFormat="1" ht="12.75">
      <c r="A195" s="1032"/>
      <c r="B195" s="848"/>
      <c r="C195" s="848"/>
      <c r="D195" s="1067"/>
      <c r="E195" s="1068"/>
      <c r="F195" s="1128"/>
      <c r="G195" s="843"/>
      <c r="H195" s="795"/>
    </row>
    <row r="196" spans="1:8" s="949" customFormat="1" ht="12.75">
      <c r="A196" s="1032"/>
      <c r="B196" s="848"/>
      <c r="C196" s="848"/>
      <c r="D196" s="1067"/>
      <c r="E196" s="1068"/>
      <c r="F196" s="1128"/>
      <c r="G196" s="843"/>
      <c r="H196" s="795"/>
    </row>
    <row r="197" spans="1:8" s="949" customFormat="1" ht="12.75">
      <c r="A197" s="1032"/>
      <c r="B197" s="833"/>
      <c r="C197" s="833"/>
      <c r="D197" s="1067"/>
      <c r="E197" s="1068"/>
      <c r="F197" s="1128"/>
      <c r="G197" s="843"/>
      <c r="H197" s="795"/>
    </row>
    <row r="198" spans="1:8" s="949" customFormat="1" ht="12.75">
      <c r="A198" s="1032"/>
      <c r="B198" s="848"/>
      <c r="C198" s="848"/>
      <c r="D198" s="1067"/>
      <c r="E198" s="1068"/>
      <c r="F198" s="1128"/>
      <c r="G198" s="843"/>
      <c r="H198" s="795"/>
    </row>
    <row r="199" spans="1:8" s="949" customFormat="1" ht="12.75">
      <c r="A199" s="1032"/>
      <c r="B199" s="848"/>
      <c r="C199" s="848"/>
      <c r="D199" s="1067"/>
      <c r="E199" s="1068"/>
      <c r="F199" s="1128"/>
      <c r="G199" s="843"/>
      <c r="H199" s="795"/>
    </row>
    <row r="200" spans="1:8" s="949" customFormat="1" ht="12.75">
      <c r="A200" s="1032"/>
      <c r="B200" s="848"/>
      <c r="C200" s="848"/>
      <c r="D200" s="1067"/>
      <c r="E200" s="1068"/>
      <c r="F200" s="1128"/>
      <c r="G200" s="843"/>
      <c r="H200" s="795"/>
    </row>
    <row r="201" spans="1:8" s="949" customFormat="1" ht="12.75">
      <c r="A201" s="1032"/>
      <c r="B201" s="848"/>
      <c r="C201" s="848"/>
      <c r="D201" s="1067"/>
      <c r="E201" s="1068"/>
      <c r="F201" s="1128"/>
      <c r="G201" s="843"/>
      <c r="H201" s="795"/>
    </row>
    <row r="202" spans="1:8" s="949" customFormat="1" ht="12.75">
      <c r="A202" s="1032"/>
      <c r="B202" s="848"/>
      <c r="C202" s="848"/>
      <c r="D202" s="1067"/>
      <c r="E202" s="1068"/>
      <c r="F202" s="1128"/>
      <c r="G202" s="843"/>
      <c r="H202" s="795"/>
    </row>
    <row r="203" spans="1:8" s="949" customFormat="1" ht="12.75">
      <c r="A203" s="1032"/>
      <c r="B203" s="833"/>
      <c r="C203" s="833"/>
      <c r="D203" s="1067"/>
      <c r="E203" s="1068"/>
      <c r="F203" s="1128"/>
      <c r="G203" s="843"/>
      <c r="H203" s="795"/>
    </row>
    <row r="204" spans="1:8" s="949" customFormat="1" ht="12.75">
      <c r="A204" s="1032"/>
      <c r="B204" s="833"/>
      <c r="C204" s="833"/>
      <c r="D204" s="1067"/>
      <c r="E204" s="1068"/>
      <c r="F204" s="1128"/>
      <c r="G204" s="1069"/>
      <c r="H204" s="795"/>
    </row>
    <row r="205" spans="1:8" s="949" customFormat="1" ht="12.75">
      <c r="A205" s="1032"/>
      <c r="B205" s="833"/>
      <c r="C205" s="833"/>
      <c r="D205" s="1067"/>
      <c r="E205" s="1068"/>
      <c r="F205" s="1128"/>
      <c r="G205" s="1069"/>
      <c r="H205" s="795"/>
    </row>
    <row r="206" spans="1:8" s="949" customFormat="1" ht="12.75">
      <c r="A206" s="1032"/>
      <c r="B206" s="838"/>
      <c r="C206" s="838"/>
      <c r="D206" s="1067"/>
      <c r="E206" s="839"/>
      <c r="F206" s="1128"/>
      <c r="G206" s="1069"/>
      <c r="H206" s="795"/>
    </row>
    <row r="207" spans="1:8" s="949" customFormat="1" ht="12.75">
      <c r="A207" s="1032"/>
      <c r="B207" s="1014"/>
      <c r="C207" s="1014"/>
      <c r="D207" s="1067"/>
      <c r="E207" s="1068"/>
      <c r="F207" s="1128"/>
      <c r="G207" s="1069"/>
      <c r="H207" s="795"/>
    </row>
    <row r="208" spans="1:8" s="949" customFormat="1" ht="12.75">
      <c r="A208" s="1032"/>
      <c r="B208" s="1014"/>
      <c r="C208" s="1014"/>
      <c r="D208" s="1067"/>
      <c r="E208" s="1068"/>
      <c r="F208" s="1128"/>
      <c r="G208" s="1069"/>
      <c r="H208" s="795"/>
    </row>
    <row r="209" spans="1:8" s="993" customFormat="1" ht="12.75">
      <c r="A209" s="1035"/>
      <c r="B209" s="1006"/>
      <c r="C209" s="1006"/>
      <c r="D209" s="1118"/>
      <c r="E209" s="1119"/>
      <c r="F209" s="1239"/>
      <c r="G209" s="1120"/>
      <c r="H209" s="796"/>
    </row>
    <row r="210" spans="1:8" s="949" customFormat="1" ht="12.75">
      <c r="A210" s="1032"/>
      <c r="B210" s="1006"/>
      <c r="C210" s="1006"/>
      <c r="D210" s="1067"/>
      <c r="E210" s="1068"/>
      <c r="F210" s="1128"/>
      <c r="G210" s="1069"/>
      <c r="H210" s="795"/>
    </row>
    <row r="211" spans="1:8" s="949" customFormat="1" ht="12.75">
      <c r="A211" s="1032"/>
      <c r="B211" s="833"/>
      <c r="C211" s="833"/>
      <c r="D211" s="1067"/>
      <c r="E211" s="1068"/>
      <c r="F211" s="1128"/>
      <c r="G211" s="1069"/>
      <c r="H211" s="795"/>
    </row>
    <row r="212" spans="1:8" s="949" customFormat="1" ht="12.75">
      <c r="A212" s="1032"/>
      <c r="B212" s="832"/>
      <c r="C212" s="832"/>
      <c r="D212" s="1067"/>
      <c r="E212" s="1068"/>
      <c r="F212" s="1128"/>
      <c r="G212" s="1069"/>
      <c r="H212" s="795"/>
    </row>
    <row r="213" spans="1:8" s="949" customFormat="1" ht="12.75">
      <c r="A213" s="1032"/>
      <c r="B213" s="832"/>
      <c r="C213" s="832"/>
      <c r="D213" s="1067"/>
      <c r="E213" s="1068"/>
      <c r="F213" s="1128"/>
      <c r="G213" s="1069"/>
      <c r="H213" s="795"/>
    </row>
    <row r="214" spans="1:8" s="949" customFormat="1" ht="12.75">
      <c r="A214" s="1032"/>
      <c r="B214" s="832"/>
      <c r="C214" s="832"/>
      <c r="D214" s="1067"/>
      <c r="E214" s="1068"/>
      <c r="F214" s="1128"/>
      <c r="G214" s="1069"/>
      <c r="H214" s="795"/>
    </row>
    <row r="215" spans="1:8" s="949" customFormat="1" ht="12.75">
      <c r="A215" s="1032"/>
      <c r="B215" s="832"/>
      <c r="C215" s="832"/>
      <c r="D215" s="1067"/>
      <c r="E215" s="1068"/>
      <c r="F215" s="1128"/>
      <c r="G215" s="1069"/>
      <c r="H215" s="795"/>
    </row>
    <row r="216" spans="1:8" s="949" customFormat="1" ht="12.75">
      <c r="A216" s="1032"/>
      <c r="B216" s="832"/>
      <c r="C216" s="832"/>
      <c r="D216" s="1067"/>
      <c r="E216" s="1068"/>
      <c r="F216" s="1128"/>
      <c r="G216" s="1069"/>
      <c r="H216" s="795"/>
    </row>
    <row r="217" spans="1:8" s="949" customFormat="1" ht="12.75">
      <c r="A217" s="1032"/>
      <c r="B217" s="832"/>
      <c r="C217" s="832"/>
      <c r="D217" s="1067"/>
      <c r="E217" s="1068"/>
      <c r="F217" s="1128"/>
      <c r="G217" s="843"/>
      <c r="H217" s="795"/>
    </row>
    <row r="218" spans="1:8" s="949" customFormat="1" ht="12.75">
      <c r="A218" s="1032"/>
      <c r="B218" s="832"/>
      <c r="C218" s="832"/>
      <c r="D218" s="1067"/>
      <c r="E218" s="1068"/>
      <c r="F218" s="1128"/>
      <c r="G218" s="1069"/>
      <c r="H218" s="795"/>
    </row>
    <row r="219" spans="1:8" s="949" customFormat="1" ht="12.75">
      <c r="A219" s="1032"/>
      <c r="B219" s="832"/>
      <c r="C219" s="832"/>
      <c r="D219" s="1067"/>
      <c r="E219" s="1068"/>
      <c r="F219" s="1128"/>
      <c r="G219" s="1069"/>
      <c r="H219" s="795"/>
    </row>
    <row r="220" spans="1:8" s="949" customFormat="1" ht="12.75">
      <c r="A220" s="1032"/>
      <c r="B220" s="832"/>
      <c r="C220" s="832"/>
      <c r="D220" s="1067"/>
      <c r="E220" s="1068"/>
      <c r="F220" s="1128"/>
      <c r="G220" s="1069"/>
      <c r="H220" s="795"/>
    </row>
    <row r="221" spans="1:8" s="949" customFormat="1" ht="12.75">
      <c r="A221" s="1032"/>
      <c r="B221" s="832"/>
      <c r="C221" s="832"/>
      <c r="D221" s="1067"/>
      <c r="E221" s="1068"/>
      <c r="F221" s="1128"/>
      <c r="G221" s="1069"/>
      <c r="H221" s="795"/>
    </row>
    <row r="222" spans="1:8" s="949" customFormat="1" ht="12.75">
      <c r="A222" s="1032"/>
      <c r="B222" s="832"/>
      <c r="C222" s="832"/>
      <c r="D222" s="1067"/>
      <c r="E222" s="1068"/>
      <c r="F222" s="1128"/>
      <c r="G222" s="1069"/>
      <c r="H222" s="795"/>
    </row>
    <row r="223" spans="1:8" s="949" customFormat="1" ht="12.75">
      <c r="A223" s="1032"/>
      <c r="B223" s="832"/>
      <c r="C223" s="832"/>
      <c r="D223" s="1067"/>
      <c r="E223" s="1068"/>
      <c r="F223" s="1128"/>
      <c r="G223" s="1069"/>
      <c r="H223" s="795"/>
    </row>
    <row r="224" spans="1:8" s="949" customFormat="1" ht="12.75">
      <c r="A224" s="1032"/>
      <c r="B224" s="832"/>
      <c r="C224" s="832"/>
      <c r="D224" s="1067"/>
      <c r="E224" s="1068"/>
      <c r="F224" s="1128"/>
      <c r="G224" s="1069"/>
      <c r="H224" s="795"/>
    </row>
    <row r="225" spans="1:8" s="949" customFormat="1" ht="12.75">
      <c r="A225" s="1032"/>
      <c r="B225" s="832"/>
      <c r="C225" s="832"/>
      <c r="D225" s="1067"/>
      <c r="E225" s="1068"/>
      <c r="F225" s="1128"/>
      <c r="G225" s="843"/>
      <c r="H225" s="795"/>
    </row>
    <row r="226" spans="1:8" s="949" customFormat="1" ht="12.75">
      <c r="A226" s="1032"/>
      <c r="B226" s="832"/>
      <c r="C226" s="832"/>
      <c r="D226" s="1067"/>
      <c r="E226" s="1068"/>
      <c r="F226" s="1128"/>
      <c r="G226" s="1069"/>
      <c r="H226" s="795"/>
    </row>
    <row r="227" spans="1:8" s="949" customFormat="1" ht="12.75">
      <c r="A227" s="1032"/>
      <c r="B227" s="832"/>
      <c r="C227" s="832"/>
      <c r="D227" s="1067"/>
      <c r="E227" s="1068"/>
      <c r="F227" s="1128"/>
      <c r="G227" s="1069"/>
      <c r="H227" s="795"/>
    </row>
    <row r="228" spans="1:8" s="949" customFormat="1" ht="12.75">
      <c r="A228" s="1032"/>
      <c r="B228" s="832"/>
      <c r="C228" s="832"/>
      <c r="D228" s="1067"/>
      <c r="E228" s="1068"/>
      <c r="F228" s="1128"/>
      <c r="G228" s="1069"/>
      <c r="H228" s="795"/>
    </row>
    <row r="229" spans="1:8" s="949" customFormat="1" ht="12.75">
      <c r="A229" s="1032"/>
      <c r="B229" s="832"/>
      <c r="C229" s="832"/>
      <c r="D229" s="1067"/>
      <c r="E229" s="1068"/>
      <c r="F229" s="1128"/>
      <c r="G229" s="1069"/>
      <c r="H229" s="795"/>
    </row>
    <row r="230" spans="1:8" s="949" customFormat="1" ht="12.75">
      <c r="A230" s="1032"/>
      <c r="B230" s="832"/>
      <c r="C230" s="832"/>
      <c r="D230" s="1067"/>
      <c r="E230" s="1068"/>
      <c r="F230" s="1128"/>
      <c r="G230" s="1069"/>
      <c r="H230" s="795"/>
    </row>
    <row r="231" spans="1:8" s="949" customFormat="1" ht="12.75">
      <c r="A231" s="1032"/>
      <c r="B231" s="832"/>
      <c r="C231" s="832"/>
      <c r="D231" s="1067"/>
      <c r="E231" s="1068"/>
      <c r="F231" s="1128"/>
      <c r="G231" s="1069"/>
      <c r="H231" s="795"/>
    </row>
    <row r="232" spans="1:8" s="949" customFormat="1" ht="12.75">
      <c r="A232" s="1032"/>
      <c r="B232" s="832"/>
      <c r="C232" s="832"/>
      <c r="D232" s="1067"/>
      <c r="E232" s="1068"/>
      <c r="F232" s="1222"/>
      <c r="G232" s="843"/>
      <c r="H232" s="795"/>
    </row>
    <row r="233" spans="1:8" s="949" customFormat="1" ht="12.75">
      <c r="A233" s="1032"/>
      <c r="B233" s="832"/>
      <c r="C233" s="832"/>
      <c r="D233" s="1067"/>
      <c r="E233" s="1068"/>
      <c r="F233" s="1128"/>
      <c r="G233" s="1069"/>
      <c r="H233" s="795"/>
    </row>
    <row r="234" spans="1:8" s="949" customFormat="1" ht="12.75">
      <c r="A234" s="1032"/>
      <c r="B234" s="832"/>
      <c r="C234" s="832"/>
      <c r="D234" s="1067"/>
      <c r="E234" s="1068"/>
      <c r="F234" s="1128"/>
      <c r="G234" s="1069"/>
      <c r="H234" s="795"/>
    </row>
    <row r="235" spans="1:8" s="949" customFormat="1" ht="12.75">
      <c r="A235" s="1032"/>
      <c r="B235" s="833"/>
      <c r="C235" s="833"/>
      <c r="D235" s="1067"/>
      <c r="E235" s="1068"/>
      <c r="F235" s="1128"/>
      <c r="G235" s="1069"/>
      <c r="H235" s="795"/>
    </row>
    <row r="236" spans="1:8" s="949" customFormat="1" ht="12.75">
      <c r="A236" s="1032"/>
      <c r="B236" s="833"/>
      <c r="C236" s="833"/>
      <c r="D236" s="1067"/>
      <c r="E236" s="1068"/>
      <c r="F236" s="1128"/>
      <c r="G236" s="1069"/>
      <c r="H236" s="795"/>
    </row>
    <row r="237" spans="1:8" s="949" customFormat="1" ht="12.75">
      <c r="A237" s="1032"/>
      <c r="B237" s="832"/>
      <c r="C237" s="832"/>
      <c r="D237" s="1067"/>
      <c r="E237" s="1068"/>
      <c r="F237" s="1128"/>
      <c r="G237" s="1069"/>
      <c r="H237" s="795"/>
    </row>
    <row r="238" spans="1:8" s="949" customFormat="1" ht="12.75">
      <c r="A238" s="1032"/>
      <c r="B238" s="832"/>
      <c r="C238" s="832"/>
      <c r="D238" s="1067"/>
      <c r="E238" s="1068"/>
      <c r="F238" s="1128"/>
      <c r="G238" s="1069"/>
      <c r="H238" s="795"/>
    </row>
    <row r="239" spans="1:8" s="949" customFormat="1" ht="12.75">
      <c r="A239" s="1032"/>
      <c r="B239" s="832"/>
      <c r="C239" s="832"/>
      <c r="D239" s="1067"/>
      <c r="E239" s="1068"/>
      <c r="F239" s="1128"/>
      <c r="G239" s="843"/>
      <c r="H239" s="795"/>
    </row>
    <row r="240" spans="1:8" s="949" customFormat="1" ht="12.75">
      <c r="A240" s="1032"/>
      <c r="B240" s="832"/>
      <c r="C240" s="832"/>
      <c r="D240" s="1067"/>
      <c r="E240" s="1068"/>
      <c r="F240" s="1222"/>
      <c r="G240" s="1069"/>
      <c r="H240" s="795"/>
    </row>
    <row r="241" spans="1:10" s="949" customFormat="1" ht="12.75">
      <c r="A241" s="1032"/>
      <c r="B241" s="833"/>
      <c r="C241" s="833"/>
      <c r="D241" s="1067"/>
      <c r="E241" s="1068"/>
      <c r="F241" s="1128"/>
      <c r="G241" s="843"/>
      <c r="H241" s="795"/>
    </row>
    <row r="242" spans="1:10" s="949" customFormat="1" ht="12.75">
      <c r="A242" s="1032"/>
      <c r="B242" s="833"/>
      <c r="C242" s="833"/>
      <c r="D242" s="1067"/>
      <c r="E242" s="1068"/>
      <c r="F242" s="1222"/>
      <c r="G242" s="843"/>
      <c r="H242" s="795"/>
    </row>
    <row r="243" spans="1:10" s="949" customFormat="1" ht="12.75">
      <c r="A243" s="1032"/>
      <c r="B243" s="833"/>
      <c r="C243" s="833"/>
      <c r="D243" s="1067"/>
      <c r="E243" s="1068"/>
      <c r="F243" s="1128"/>
      <c r="G243" s="843"/>
      <c r="H243" s="795"/>
    </row>
    <row r="244" spans="1:10" s="949" customFormat="1" ht="12.75">
      <c r="A244" s="1032"/>
      <c r="B244" s="833"/>
      <c r="C244" s="833"/>
      <c r="D244" s="1067"/>
      <c r="E244" s="1068"/>
      <c r="F244" s="1128"/>
      <c r="G244" s="843"/>
      <c r="H244" s="795"/>
    </row>
    <row r="245" spans="1:10" s="949" customFormat="1" ht="12.75">
      <c r="A245" s="1032"/>
      <c r="B245" s="833"/>
      <c r="C245" s="833"/>
      <c r="D245" s="1067"/>
      <c r="E245" s="1068"/>
      <c r="F245" s="1222"/>
      <c r="G245" s="843"/>
      <c r="H245" s="795"/>
    </row>
    <row r="246" spans="1:10" s="949" customFormat="1" ht="12.75">
      <c r="A246" s="1032"/>
      <c r="B246" s="833"/>
      <c r="C246" s="833"/>
      <c r="D246" s="1067"/>
      <c r="E246" s="1068"/>
      <c r="F246" s="1222"/>
      <c r="G246" s="843"/>
      <c r="H246" s="795"/>
    </row>
    <row r="247" spans="1:10" s="949" customFormat="1" ht="12.75">
      <c r="A247" s="1032"/>
      <c r="B247" s="833"/>
      <c r="C247" s="833"/>
      <c r="D247" s="1067"/>
      <c r="E247" s="1068"/>
      <c r="F247" s="1222"/>
      <c r="G247" s="843"/>
      <c r="H247" s="795"/>
    </row>
    <row r="248" spans="1:10" s="949" customFormat="1" ht="12.75">
      <c r="A248" s="1032"/>
      <c r="B248" s="838"/>
      <c r="C248" s="838"/>
      <c r="D248" s="1067"/>
      <c r="E248" s="1068"/>
      <c r="F248" s="1128"/>
      <c r="G248" s="843"/>
      <c r="H248" s="795"/>
    </row>
    <row r="249" spans="1:10" s="949" customFormat="1" ht="12.75">
      <c r="A249" s="1032"/>
      <c r="B249" s="838"/>
      <c r="C249" s="838"/>
      <c r="D249" s="1067"/>
      <c r="E249" s="1068"/>
      <c r="F249" s="1128"/>
      <c r="G249" s="843"/>
      <c r="H249" s="795"/>
    </row>
    <row r="250" spans="1:10" s="949" customFormat="1" ht="12.75">
      <c r="A250" s="1032"/>
      <c r="B250" s="838"/>
      <c r="C250" s="838"/>
      <c r="D250" s="1067"/>
      <c r="E250" s="1068"/>
      <c r="F250" s="1222"/>
      <c r="G250" s="843"/>
      <c r="H250" s="795"/>
    </row>
    <row r="251" spans="1:10" s="949" customFormat="1" ht="12.75">
      <c r="A251" s="1032"/>
      <c r="B251" s="838"/>
      <c r="C251" s="838"/>
      <c r="D251" s="1067"/>
      <c r="E251" s="1068"/>
      <c r="F251" s="1222"/>
      <c r="G251" s="843"/>
      <c r="H251" s="795"/>
    </row>
    <row r="252" spans="1:10" s="949" customFormat="1" ht="12.75">
      <c r="A252" s="1032"/>
      <c r="B252" s="838"/>
      <c r="C252" s="838"/>
      <c r="D252" s="1067"/>
      <c r="E252" s="1068"/>
      <c r="F252" s="1222"/>
      <c r="G252" s="843"/>
      <c r="H252" s="795"/>
      <c r="I252" s="795"/>
      <c r="J252" s="795"/>
    </row>
    <row r="253" spans="1:10" s="949" customFormat="1" ht="12.75">
      <c r="A253" s="1032"/>
      <c r="B253" s="833"/>
      <c r="C253" s="833"/>
      <c r="D253" s="1067"/>
      <c r="E253" s="1068"/>
      <c r="F253" s="1128"/>
      <c r="G253" s="843"/>
      <c r="H253" s="795"/>
    </row>
    <row r="254" spans="1:10" s="949" customFormat="1" ht="12.75">
      <c r="A254" s="1032"/>
      <c r="B254" s="838"/>
      <c r="C254" s="838"/>
      <c r="D254" s="1067"/>
      <c r="E254" s="1068"/>
      <c r="F254" s="1128"/>
      <c r="G254" s="843"/>
      <c r="H254" s="795"/>
    </row>
    <row r="255" spans="1:10" s="949" customFormat="1" ht="12.75">
      <c r="A255" s="1032"/>
      <c r="B255" s="833"/>
      <c r="C255" s="833"/>
      <c r="D255" s="1067"/>
      <c r="E255" s="1068"/>
      <c r="F255" s="1128"/>
      <c r="G255" s="1069"/>
      <c r="H255" s="795"/>
    </row>
    <row r="256" spans="1:10" s="949" customFormat="1" ht="12.75">
      <c r="A256" s="1032"/>
      <c r="B256" s="833"/>
      <c r="C256" s="833"/>
      <c r="D256" s="1067"/>
      <c r="E256" s="1068"/>
      <c r="F256" s="1128"/>
      <c r="G256" s="1069"/>
      <c r="H256" s="795"/>
    </row>
    <row r="257" spans="1:8" s="949" customFormat="1" ht="12.75">
      <c r="A257" s="1032"/>
      <c r="B257" s="833"/>
      <c r="C257" s="833"/>
      <c r="D257" s="1067"/>
      <c r="E257" s="1068"/>
      <c r="F257" s="1128"/>
      <c r="G257" s="1069"/>
      <c r="H257" s="795"/>
    </row>
    <row r="258" spans="1:8" s="949" customFormat="1" ht="12.75">
      <c r="A258" s="1032"/>
      <c r="B258" s="838"/>
      <c r="C258" s="838"/>
      <c r="D258" s="1067"/>
      <c r="E258" s="839"/>
      <c r="F258" s="1128"/>
      <c r="G258" s="1069"/>
      <c r="H258" s="795"/>
    </row>
    <row r="259" spans="1:8" s="949" customFormat="1" ht="12.75">
      <c r="A259" s="1032"/>
      <c r="B259" s="1014"/>
      <c r="C259" s="1014"/>
      <c r="D259" s="1067"/>
      <c r="E259" s="1068"/>
      <c r="F259" s="1222"/>
      <c r="G259" s="1069"/>
      <c r="H259" s="795"/>
    </row>
    <row r="260" spans="1:8" s="949" customFormat="1" ht="12.75">
      <c r="A260" s="1032"/>
      <c r="B260" s="1014"/>
      <c r="C260" s="1014"/>
      <c r="D260" s="1067"/>
      <c r="E260" s="1068"/>
      <c r="F260" s="1222"/>
      <c r="G260" s="1069"/>
      <c r="H260" s="795"/>
    </row>
    <row r="261" spans="1:8" s="949" customFormat="1" ht="12.75">
      <c r="A261" s="1032"/>
      <c r="B261" s="1014"/>
      <c r="C261" s="1014"/>
      <c r="D261" s="1067"/>
      <c r="E261" s="1068"/>
      <c r="F261" s="1222"/>
      <c r="G261" s="1069"/>
      <c r="H261" s="795"/>
    </row>
    <row r="262" spans="1:8" s="993" customFormat="1" ht="12.75">
      <c r="A262" s="1035"/>
      <c r="B262" s="1006"/>
      <c r="C262" s="1006"/>
      <c r="D262" s="1118"/>
      <c r="E262" s="1119"/>
      <c r="F262" s="1239"/>
      <c r="G262" s="1120"/>
      <c r="H262" s="796"/>
    </row>
    <row r="263" spans="1:8" s="993" customFormat="1" ht="12.75">
      <c r="A263" s="1035"/>
      <c r="B263" s="1006"/>
      <c r="C263" s="1006"/>
      <c r="D263" s="1118"/>
      <c r="E263" s="1119"/>
      <c r="F263" s="1241"/>
      <c r="G263" s="1120"/>
      <c r="H263" s="796"/>
    </row>
    <row r="264" spans="1:8" s="993" customFormat="1" ht="12.75">
      <c r="A264" s="1035"/>
      <c r="B264" s="1006"/>
      <c r="C264" s="1006"/>
      <c r="D264" s="1118"/>
      <c r="E264" s="1119"/>
      <c r="F264" s="1239"/>
      <c r="G264" s="1120"/>
      <c r="H264" s="796"/>
    </row>
    <row r="265" spans="1:8" s="993" customFormat="1" ht="12.75">
      <c r="A265" s="1032"/>
      <c r="B265" s="858"/>
      <c r="C265" s="858"/>
      <c r="D265" s="1067"/>
      <c r="E265" s="1068"/>
      <c r="F265" s="947"/>
      <c r="G265" s="1069"/>
      <c r="H265" s="796"/>
    </row>
    <row r="266" spans="1:8" s="993" customFormat="1" ht="12.75">
      <c r="A266" s="1035"/>
      <c r="B266" s="833"/>
      <c r="C266" s="833"/>
      <c r="D266" s="1067"/>
      <c r="E266" s="1068"/>
      <c r="F266" s="840"/>
      <c r="G266" s="1069"/>
      <c r="H266" s="796"/>
    </row>
    <row r="267" spans="1:8" s="993" customFormat="1" ht="12.75">
      <c r="A267" s="1035"/>
      <c r="B267" s="833"/>
      <c r="C267" s="833"/>
      <c r="D267" s="1067"/>
      <c r="E267" s="1068"/>
      <c r="F267" s="840"/>
      <c r="G267" s="1069"/>
      <c r="H267" s="796"/>
    </row>
    <row r="268" spans="1:8" s="993" customFormat="1" ht="12.75">
      <c r="A268" s="1035"/>
      <c r="B268" s="833"/>
      <c r="C268" s="833"/>
      <c r="D268" s="1067"/>
      <c r="E268" s="1068"/>
      <c r="F268" s="840"/>
      <c r="G268" s="1069"/>
      <c r="H268" s="796"/>
    </row>
    <row r="269" spans="1:8" s="993" customFormat="1" ht="12.75">
      <c r="A269" s="1035"/>
      <c r="B269" s="833"/>
      <c r="C269" s="833"/>
      <c r="D269" s="1067"/>
      <c r="E269" s="1068"/>
      <c r="F269" s="840"/>
      <c r="G269" s="1069"/>
      <c r="H269" s="796"/>
    </row>
    <row r="270" spans="1:8" s="993" customFormat="1" ht="12.75">
      <c r="A270" s="1035"/>
      <c r="B270" s="858"/>
      <c r="C270" s="858"/>
      <c r="D270" s="1067"/>
      <c r="E270" s="1068"/>
      <c r="F270" s="840"/>
      <c r="G270" s="1069"/>
      <c r="H270" s="796"/>
    </row>
    <row r="271" spans="1:8" s="993" customFormat="1" ht="12.75">
      <c r="A271" s="1035"/>
      <c r="B271" s="858"/>
      <c r="C271" s="858"/>
      <c r="D271" s="1067"/>
      <c r="E271" s="1068"/>
      <c r="F271" s="840"/>
      <c r="G271" s="1069"/>
      <c r="H271" s="796"/>
    </row>
    <row r="272" spans="1:8" s="993" customFormat="1" ht="12.75">
      <c r="A272" s="1035"/>
      <c r="B272" s="833"/>
      <c r="C272" s="833"/>
      <c r="D272" s="1067"/>
      <c r="E272" s="1068"/>
      <c r="F272" s="840"/>
      <c r="G272" s="1069"/>
      <c r="H272" s="796"/>
    </row>
    <row r="273" spans="1:10" s="993" customFormat="1" ht="12.75">
      <c r="A273" s="1035"/>
      <c r="B273" s="833"/>
      <c r="C273" s="833"/>
      <c r="D273" s="1067"/>
      <c r="E273" s="1068"/>
      <c r="F273" s="840"/>
      <c r="G273" s="1069"/>
      <c r="H273" s="796"/>
    </row>
    <row r="274" spans="1:10" s="993" customFormat="1" ht="12.75">
      <c r="A274" s="1035"/>
      <c r="B274" s="833"/>
      <c r="C274" s="833"/>
      <c r="D274" s="1067"/>
      <c r="E274" s="1068"/>
      <c r="F274" s="840"/>
      <c r="G274" s="1069"/>
      <c r="H274" s="796"/>
    </row>
    <row r="275" spans="1:10" s="993" customFormat="1" ht="12.75">
      <c r="A275" s="1032"/>
      <c r="B275" s="858"/>
      <c r="C275" s="858"/>
      <c r="D275" s="1067"/>
      <c r="E275" s="1068"/>
      <c r="F275" s="840"/>
      <c r="G275" s="1069"/>
      <c r="H275" s="796"/>
    </row>
    <row r="276" spans="1:10" s="949" customFormat="1" ht="12.75">
      <c r="A276" s="1032"/>
      <c r="B276" s="833"/>
      <c r="C276" s="833"/>
      <c r="D276" s="1067"/>
      <c r="E276" s="1068"/>
      <c r="F276" s="840"/>
      <c r="G276" s="843"/>
      <c r="H276" s="795"/>
      <c r="I276" s="795"/>
      <c r="J276" s="795"/>
    </row>
    <row r="277" spans="1:10" s="949" customFormat="1" ht="12.75">
      <c r="A277" s="1032"/>
      <c r="B277" s="833"/>
      <c r="C277" s="833"/>
      <c r="D277" s="1067"/>
      <c r="E277" s="1068"/>
      <c r="F277" s="840"/>
      <c r="G277" s="843"/>
      <c r="H277" s="795"/>
      <c r="I277" s="795"/>
      <c r="J277" s="795"/>
    </row>
    <row r="278" spans="1:10" s="949" customFormat="1" ht="12.75">
      <c r="A278" s="1032"/>
      <c r="B278" s="833"/>
      <c r="C278" s="833"/>
      <c r="D278" s="1067"/>
      <c r="E278" s="1068"/>
      <c r="F278" s="840"/>
      <c r="G278" s="843"/>
      <c r="H278" s="795"/>
      <c r="I278" s="795"/>
      <c r="J278" s="795"/>
    </row>
    <row r="279" spans="1:10" s="949" customFormat="1" ht="12.75">
      <c r="A279" s="1032"/>
      <c r="B279" s="848"/>
      <c r="C279" s="848"/>
      <c r="D279" s="1067"/>
      <c r="E279" s="1068"/>
      <c r="F279" s="1128"/>
      <c r="G279" s="1069"/>
      <c r="H279" s="795"/>
    </row>
    <row r="280" spans="1:10" s="949" customFormat="1" ht="12.75">
      <c r="A280" s="1032"/>
      <c r="B280" s="848"/>
      <c r="C280" s="848"/>
      <c r="D280" s="1067"/>
      <c r="E280" s="1068"/>
      <c r="F280" s="1128"/>
      <c r="G280" s="1069"/>
      <c r="H280" s="795"/>
    </row>
    <row r="281" spans="1:10" s="949" customFormat="1" ht="12.75">
      <c r="A281" s="1032"/>
      <c r="B281" s="848"/>
      <c r="C281" s="848"/>
      <c r="D281" s="1067"/>
      <c r="E281" s="1068"/>
      <c r="F281" s="1128"/>
      <c r="G281" s="1069"/>
      <c r="H281" s="795"/>
    </row>
    <row r="290" spans="1:8" s="949" customFormat="1" ht="12.75">
      <c r="A290" s="1032"/>
      <c r="B290" s="848"/>
      <c r="C290" s="848"/>
      <c r="D290" s="1067"/>
      <c r="E290" s="1068"/>
      <c r="F290" s="1128"/>
      <c r="G290" s="1069"/>
      <c r="H290" s="795"/>
    </row>
    <row r="296" spans="1:8" s="949" customFormat="1" ht="12.75">
      <c r="A296" s="1032"/>
      <c r="B296" s="848"/>
      <c r="C296" s="848"/>
      <c r="D296" s="1067"/>
      <c r="E296" s="1068"/>
      <c r="F296" s="1128"/>
      <c r="G296" s="1069"/>
      <c r="H296" s="795"/>
    </row>
    <row r="297" spans="1:8" s="949" customFormat="1" ht="12.75">
      <c r="A297" s="1032"/>
      <c r="B297" s="848"/>
      <c r="C297" s="848"/>
      <c r="D297" s="1067"/>
      <c r="E297" s="1068"/>
      <c r="F297" s="1128"/>
      <c r="G297" s="1069"/>
      <c r="H297" s="795"/>
    </row>
    <row r="298" spans="1:8" s="949" customFormat="1" ht="12.75">
      <c r="A298" s="1032"/>
      <c r="B298" s="848"/>
      <c r="C298" s="848"/>
      <c r="D298" s="1067"/>
      <c r="E298" s="1068"/>
      <c r="F298" s="1128"/>
      <c r="G298" s="1069"/>
      <c r="H298" s="795"/>
    </row>
    <row r="299" spans="1:8" s="949" customFormat="1" ht="12.75">
      <c r="A299" s="1032"/>
      <c r="B299" s="848"/>
      <c r="C299" s="848"/>
      <c r="D299" s="1067"/>
      <c r="E299" s="1068"/>
      <c r="F299" s="1128"/>
      <c r="G299" s="1069"/>
      <c r="H299" s="795"/>
    </row>
    <row r="300" spans="1:8" s="949" customFormat="1" ht="12.75">
      <c r="A300" s="1032"/>
      <c r="B300" s="848"/>
      <c r="C300" s="848"/>
      <c r="D300" s="1067"/>
      <c r="E300" s="1068"/>
      <c r="F300" s="1128"/>
      <c r="G300" s="1069"/>
      <c r="H300" s="795"/>
    </row>
    <row r="301" spans="1:8" s="949" customFormat="1" ht="12.75">
      <c r="A301" s="1032"/>
      <c r="B301" s="848"/>
      <c r="C301" s="848"/>
      <c r="D301" s="1067"/>
      <c r="E301" s="1068"/>
      <c r="F301" s="1128"/>
      <c r="G301" s="1069"/>
      <c r="H301" s="795"/>
    </row>
    <row r="302" spans="1:8" s="949" customFormat="1" ht="12.75">
      <c r="A302" s="1032"/>
      <c r="B302" s="848"/>
      <c r="C302" s="848"/>
      <c r="D302" s="1067"/>
      <c r="E302" s="1068"/>
      <c r="F302" s="1128"/>
      <c r="G302" s="1069"/>
      <c r="H302" s="795"/>
    </row>
    <row r="303" spans="1:8" s="949" customFormat="1" ht="12.75">
      <c r="A303" s="1032"/>
      <c r="B303" s="848"/>
      <c r="C303" s="848"/>
      <c r="D303" s="1067"/>
      <c r="E303" s="1068"/>
      <c r="F303" s="1128"/>
      <c r="G303" s="1069"/>
      <c r="H303" s="795"/>
    </row>
    <row r="304" spans="1:8" s="786" customFormat="1" ht="12.75">
      <c r="A304" s="1032"/>
      <c r="B304" s="833"/>
      <c r="C304" s="833"/>
      <c r="D304" s="1067"/>
      <c r="E304" s="1068"/>
      <c r="F304" s="1069"/>
      <c r="G304" s="1069"/>
    </row>
    <row r="305" spans="1:7" s="786" customFormat="1" ht="12.75">
      <c r="A305" s="1032"/>
      <c r="B305" s="833"/>
      <c r="C305" s="833"/>
      <c r="D305" s="1067"/>
      <c r="E305" s="1068"/>
      <c r="F305" s="1069"/>
      <c r="G305" s="1069"/>
    </row>
    <row r="306" spans="1:7" s="786" customFormat="1" ht="12.75">
      <c r="A306" s="1032"/>
      <c r="B306" s="833"/>
      <c r="C306" s="833"/>
      <c r="D306" s="1067"/>
      <c r="E306" s="1068"/>
      <c r="F306" s="1069"/>
      <c r="G306" s="1069"/>
    </row>
    <row r="307" spans="1:7" s="786" customFormat="1" ht="12.75">
      <c r="A307" s="1032"/>
      <c r="B307" s="833"/>
      <c r="C307" s="833"/>
      <c r="D307" s="1067"/>
      <c r="E307" s="1068"/>
      <c r="F307" s="1069"/>
      <c r="G307" s="1069"/>
    </row>
    <row r="308" spans="1:7" s="786" customFormat="1" ht="12.75">
      <c r="A308" s="1032"/>
      <c r="B308" s="833"/>
      <c r="C308" s="833"/>
      <c r="D308" s="1067"/>
      <c r="E308" s="1068"/>
      <c r="F308" s="1069"/>
      <c r="G308" s="1069"/>
    </row>
    <row r="309" spans="1:7" s="786" customFormat="1" ht="12.75">
      <c r="A309" s="1032"/>
      <c r="B309" s="833"/>
      <c r="C309" s="833"/>
      <c r="D309" s="1067"/>
      <c r="E309" s="1068"/>
      <c r="F309" s="1069"/>
      <c r="G309" s="1069"/>
    </row>
    <row r="310" spans="1:7" s="786" customFormat="1" ht="12.75">
      <c r="A310" s="1032"/>
      <c r="B310" s="833"/>
      <c r="C310" s="833"/>
      <c r="D310" s="1067"/>
      <c r="E310" s="1068"/>
      <c r="F310" s="1069"/>
      <c r="G310" s="1069"/>
    </row>
    <row r="311" spans="1:7" s="786" customFormat="1" ht="12.75">
      <c r="A311" s="1032"/>
      <c r="B311" s="833"/>
      <c r="C311" s="833"/>
      <c r="D311" s="1067"/>
      <c r="E311" s="1068"/>
      <c r="F311" s="1069"/>
      <c r="G311" s="1069"/>
    </row>
    <row r="312" spans="1:7" s="786" customFormat="1" ht="12.75">
      <c r="A312" s="1032"/>
      <c r="B312" s="833"/>
      <c r="C312" s="833"/>
      <c r="D312" s="1067"/>
      <c r="E312" s="1068"/>
      <c r="F312" s="1069"/>
      <c r="G312" s="1069"/>
    </row>
    <row r="313" spans="1:7" s="786" customFormat="1" ht="12.75">
      <c r="A313" s="1032"/>
      <c r="B313" s="833"/>
      <c r="C313" s="833"/>
      <c r="D313" s="1067"/>
      <c r="E313" s="1068"/>
      <c r="F313" s="1069"/>
      <c r="G313" s="1069"/>
    </row>
    <row r="314" spans="1:7" s="786" customFormat="1" ht="12.75">
      <c r="A314" s="1032"/>
      <c r="B314" s="833"/>
      <c r="C314" s="833"/>
      <c r="D314" s="1067"/>
      <c r="E314" s="1068"/>
      <c r="F314" s="1069"/>
      <c r="G314" s="1069"/>
    </row>
    <row r="315" spans="1:7" s="786" customFormat="1" ht="12.75">
      <c r="A315" s="1032"/>
      <c r="B315" s="833"/>
      <c r="C315" s="833"/>
      <c r="D315" s="1067"/>
      <c r="E315" s="1068"/>
      <c r="F315" s="1069"/>
      <c r="G315" s="1069"/>
    </row>
    <row r="316" spans="1:7" s="786" customFormat="1" ht="12.75">
      <c r="A316" s="1032"/>
      <c r="B316" s="858"/>
      <c r="C316" s="858"/>
      <c r="D316" s="1067"/>
      <c r="E316" s="1068"/>
      <c r="F316" s="1069"/>
      <c r="G316" s="1069"/>
    </row>
    <row r="317" spans="1:7" s="786" customFormat="1" ht="12.75">
      <c r="A317" s="1032"/>
      <c r="B317" s="858"/>
      <c r="C317" s="858"/>
      <c r="D317" s="1067"/>
      <c r="E317" s="1068"/>
      <c r="F317" s="1069"/>
      <c r="G317" s="1069"/>
    </row>
    <row r="318" spans="1:7" s="786" customFormat="1" ht="12.75">
      <c r="A318" s="1032"/>
      <c r="B318" s="858"/>
      <c r="C318" s="858"/>
      <c r="D318" s="1067"/>
      <c r="E318" s="1068"/>
      <c r="F318" s="1069"/>
      <c r="G318" s="1069"/>
    </row>
    <row r="319" spans="1:7" s="786" customFormat="1" ht="12.75">
      <c r="A319" s="1032"/>
      <c r="B319" s="858"/>
      <c r="C319" s="858"/>
      <c r="D319" s="1067"/>
      <c r="E319" s="1068"/>
      <c r="F319" s="1069"/>
      <c r="G319" s="1069"/>
    </row>
    <row r="320" spans="1:7" s="786" customFormat="1" ht="12.75">
      <c r="A320" s="1032"/>
      <c r="B320" s="833"/>
      <c r="C320" s="833"/>
      <c r="D320" s="1067"/>
      <c r="E320" s="1068"/>
      <c r="F320" s="1069"/>
      <c r="G320" s="1069"/>
    </row>
    <row r="321" spans="1:8" s="786" customFormat="1" ht="12.75">
      <c r="A321" s="1032"/>
      <c r="B321" s="833"/>
      <c r="C321" s="833"/>
      <c r="D321" s="1067"/>
      <c r="E321" s="1068"/>
      <c r="F321" s="1069"/>
      <c r="G321" s="1069"/>
    </row>
    <row r="322" spans="1:8" s="786" customFormat="1" ht="12.75">
      <c r="A322" s="1032"/>
      <c r="B322" s="833"/>
      <c r="C322" s="833"/>
      <c r="D322" s="1067"/>
      <c r="E322" s="1068"/>
      <c r="F322" s="1069"/>
      <c r="G322" s="1069"/>
    </row>
    <row r="323" spans="1:8" s="786" customFormat="1" ht="12.75">
      <c r="A323" s="1032"/>
      <c r="B323" s="833"/>
      <c r="C323" s="833"/>
      <c r="D323" s="1067"/>
      <c r="E323" s="1068"/>
      <c r="F323" s="1069"/>
      <c r="G323" s="1069"/>
    </row>
    <row r="324" spans="1:8" s="786" customFormat="1" ht="12.75">
      <c r="A324" s="1032"/>
      <c r="B324" s="833"/>
      <c r="C324" s="833"/>
      <c r="D324" s="1067"/>
      <c r="E324" s="1068"/>
      <c r="F324" s="1069"/>
      <c r="G324" s="1069"/>
    </row>
    <row r="325" spans="1:8" s="786" customFormat="1" ht="12.75">
      <c r="A325" s="1032"/>
      <c r="B325" s="833"/>
      <c r="C325" s="833"/>
      <c r="D325" s="1067"/>
      <c r="E325" s="1068"/>
      <c r="F325" s="1069"/>
      <c r="G325" s="1069"/>
    </row>
    <row r="326" spans="1:8" s="786" customFormat="1" ht="12.75">
      <c r="A326" s="1032"/>
      <c r="B326" s="833"/>
      <c r="C326" s="833"/>
      <c r="D326" s="1067"/>
      <c r="E326" s="1068"/>
      <c r="F326" s="1069"/>
      <c r="G326" s="1069"/>
    </row>
    <row r="327" spans="1:8" s="786" customFormat="1" ht="12.75">
      <c r="A327" s="1032"/>
      <c r="B327" s="833"/>
      <c r="C327" s="833"/>
      <c r="D327" s="1067"/>
      <c r="E327" s="1068"/>
      <c r="F327" s="1069"/>
      <c r="G327" s="1069"/>
    </row>
    <row r="328" spans="1:8" s="786" customFormat="1" ht="12.75">
      <c r="A328" s="1032"/>
      <c r="B328" s="833"/>
      <c r="C328" s="833"/>
      <c r="D328" s="1067"/>
      <c r="E328" s="1068"/>
      <c r="F328" s="1069"/>
      <c r="G328" s="1069"/>
    </row>
    <row r="329" spans="1:8" s="786" customFormat="1" ht="12.75">
      <c r="A329" s="1032"/>
      <c r="B329" s="858"/>
      <c r="C329" s="858"/>
      <c r="D329" s="1067"/>
      <c r="E329" s="1068"/>
      <c r="F329" s="1069"/>
      <c r="G329" s="1069"/>
    </row>
    <row r="330" spans="1:8" s="786" customFormat="1" ht="12.75">
      <c r="A330" s="1032"/>
      <c r="B330" s="833"/>
      <c r="C330" s="833"/>
      <c r="D330" s="1067"/>
      <c r="E330" s="1068"/>
      <c r="F330" s="1069"/>
      <c r="G330" s="1069"/>
    </row>
    <row r="331" spans="1:8" ht="12.75">
      <c r="A331" s="1005"/>
      <c r="B331" s="859"/>
      <c r="C331" s="859"/>
      <c r="D331" s="1067"/>
      <c r="E331" s="1068"/>
      <c r="F331" s="1069"/>
      <c r="G331" s="1069"/>
    </row>
    <row r="332" spans="1:8" ht="12.75">
      <c r="A332" s="1005"/>
      <c r="B332" s="859"/>
      <c r="C332" s="859"/>
      <c r="D332" s="1067"/>
      <c r="E332" s="1068"/>
      <c r="F332" s="1069"/>
      <c r="G332" s="1069"/>
    </row>
    <row r="333" spans="1:8" s="949" customFormat="1" ht="12.75">
      <c r="A333" s="1032"/>
      <c r="B333" s="838"/>
      <c r="C333" s="838"/>
      <c r="D333" s="1067"/>
      <c r="E333" s="839"/>
      <c r="F333" s="1069"/>
      <c r="G333" s="1069"/>
      <c r="H333" s="795"/>
    </row>
    <row r="334" spans="1:8" ht="12.75">
      <c r="A334" s="1032"/>
      <c r="B334" s="825"/>
      <c r="C334" s="825"/>
      <c r="D334" s="1067"/>
      <c r="E334" s="906"/>
      <c r="F334" s="1069"/>
      <c r="G334" s="1069"/>
    </row>
    <row r="335" spans="1:8" ht="12.75">
      <c r="A335" s="1032"/>
      <c r="B335" s="825"/>
      <c r="C335" s="825"/>
      <c r="D335" s="1067"/>
      <c r="E335" s="839"/>
      <c r="F335" s="1069"/>
      <c r="G335" s="1069"/>
    </row>
    <row r="336" spans="1:8" ht="12.75">
      <c r="A336" s="1032"/>
      <c r="B336" s="825"/>
      <c r="C336" s="825"/>
      <c r="D336" s="1067"/>
      <c r="E336" s="839"/>
      <c r="F336" s="1069"/>
      <c r="G336" s="1069"/>
    </row>
    <row r="337" spans="1:7" ht="12.75">
      <c r="A337" s="1032"/>
      <c r="B337" s="825"/>
      <c r="C337" s="825"/>
      <c r="D337" s="1067"/>
      <c r="E337" s="839"/>
      <c r="F337" s="1069"/>
      <c r="G337" s="1069"/>
    </row>
    <row r="338" spans="1:7" ht="12.75">
      <c r="A338" s="1032"/>
      <c r="B338" s="825"/>
      <c r="C338" s="825"/>
      <c r="D338" s="1067"/>
      <c r="E338" s="839"/>
      <c r="F338" s="1069"/>
      <c r="G338" s="1069"/>
    </row>
    <row r="339" spans="1:7" ht="12.75">
      <c r="A339" s="1032"/>
      <c r="B339" s="825"/>
      <c r="C339" s="825"/>
      <c r="D339" s="1067"/>
      <c r="E339" s="839"/>
      <c r="F339" s="1069"/>
      <c r="G339" s="1069"/>
    </row>
    <row r="340" spans="1:7" ht="12.75">
      <c r="A340" s="1032"/>
      <c r="B340" s="825"/>
      <c r="C340" s="825"/>
      <c r="D340" s="1067"/>
      <c r="E340" s="839"/>
      <c r="F340" s="1069"/>
      <c r="G340" s="1069"/>
    </row>
    <row r="341" spans="1:7" ht="12.75">
      <c r="A341" s="1032"/>
      <c r="B341" s="825"/>
      <c r="C341" s="825"/>
      <c r="D341" s="1067"/>
      <c r="E341" s="839"/>
      <c r="F341" s="1069"/>
      <c r="G341" s="1069"/>
    </row>
    <row r="342" spans="1:7" ht="12.75">
      <c r="A342" s="1032"/>
      <c r="B342" s="825"/>
      <c r="C342" s="825"/>
      <c r="D342" s="1067"/>
      <c r="E342" s="839"/>
      <c r="F342" s="1069"/>
      <c r="G342" s="1069"/>
    </row>
    <row r="343" spans="1:7" ht="12.75">
      <c r="A343" s="1032"/>
      <c r="B343" s="825"/>
      <c r="C343" s="825"/>
      <c r="D343" s="1067"/>
      <c r="E343" s="839"/>
      <c r="F343" s="1069"/>
      <c r="G343" s="1069"/>
    </row>
    <row r="344" spans="1:7" ht="12.75">
      <c r="A344" s="1032"/>
      <c r="B344" s="825"/>
      <c r="C344" s="825"/>
      <c r="D344" s="1067"/>
      <c r="E344" s="839"/>
      <c r="F344" s="1069"/>
      <c r="G344" s="1069"/>
    </row>
    <row r="345" spans="1:7" ht="12.75">
      <c r="A345" s="1032"/>
      <c r="B345" s="825"/>
      <c r="C345" s="825"/>
      <c r="D345" s="1067"/>
      <c r="E345" s="839"/>
      <c r="F345" s="1069"/>
      <c r="G345" s="1069"/>
    </row>
    <row r="346" spans="1:7" ht="12.75">
      <c r="A346" s="1032"/>
      <c r="B346" s="825"/>
      <c r="C346" s="825"/>
      <c r="D346" s="1067"/>
      <c r="E346" s="839"/>
      <c r="F346" s="1069"/>
      <c r="G346" s="1069"/>
    </row>
    <row r="347" spans="1:7" ht="12.75">
      <c r="A347" s="1032"/>
      <c r="B347" s="825"/>
      <c r="C347" s="825"/>
      <c r="D347" s="1067"/>
      <c r="E347" s="839"/>
      <c r="F347" s="1069"/>
      <c r="G347" s="1069"/>
    </row>
    <row r="348" spans="1:7" ht="12.75">
      <c r="A348" s="1032"/>
      <c r="B348" s="825"/>
      <c r="C348" s="825"/>
      <c r="D348" s="1067"/>
      <c r="E348" s="839"/>
      <c r="F348" s="1069"/>
      <c r="G348" s="1069"/>
    </row>
    <row r="349" spans="1:7" ht="12.75">
      <c r="A349" s="1032"/>
      <c r="B349" s="825"/>
      <c r="C349" s="825"/>
      <c r="D349" s="1067"/>
      <c r="E349" s="839"/>
      <c r="F349" s="1069"/>
      <c r="G349" s="1069"/>
    </row>
    <row r="350" spans="1:7" ht="12.75">
      <c r="A350" s="1032"/>
      <c r="B350" s="825"/>
      <c r="C350" s="825"/>
      <c r="D350" s="1067"/>
      <c r="E350" s="839"/>
      <c r="F350" s="1069"/>
      <c r="G350" s="1069"/>
    </row>
    <row r="351" spans="1:7" ht="12.75">
      <c r="A351" s="1032"/>
      <c r="B351" s="825"/>
      <c r="C351" s="825"/>
      <c r="D351" s="1067"/>
      <c r="E351" s="839"/>
      <c r="F351" s="1069"/>
      <c r="G351" s="1069"/>
    </row>
    <row r="352" spans="1:7" ht="12.75">
      <c r="A352" s="1032"/>
      <c r="B352" s="825"/>
      <c r="C352" s="825"/>
      <c r="D352" s="1067"/>
      <c r="E352" s="839"/>
      <c r="F352" s="1069"/>
      <c r="G352" s="1069"/>
    </row>
    <row r="353" spans="1:8" ht="12.75">
      <c r="A353" s="1032"/>
      <c r="B353" s="825"/>
      <c r="C353" s="825"/>
      <c r="D353" s="1067"/>
      <c r="E353" s="839"/>
      <c r="F353" s="1069"/>
      <c r="G353" s="1069"/>
    </row>
    <row r="354" spans="1:8" ht="12.75">
      <c r="A354" s="1032"/>
      <c r="B354" s="825"/>
      <c r="C354" s="825"/>
      <c r="D354" s="1067"/>
      <c r="E354" s="839"/>
      <c r="F354" s="1069"/>
      <c r="G354" s="1069"/>
    </row>
    <row r="355" spans="1:8" ht="12.75">
      <c r="A355" s="1032"/>
      <c r="B355" s="825"/>
      <c r="C355" s="825"/>
      <c r="D355" s="1067"/>
      <c r="E355" s="839"/>
      <c r="F355" s="1069"/>
      <c r="G355" s="1069"/>
    </row>
    <row r="356" spans="1:8" ht="12.75">
      <c r="A356" s="1032"/>
      <c r="B356" s="825"/>
      <c r="C356" s="825"/>
      <c r="D356" s="1067"/>
      <c r="E356" s="839"/>
      <c r="F356" s="1069"/>
      <c r="G356" s="1069"/>
    </row>
    <row r="357" spans="1:8" ht="12.75">
      <c r="A357" s="1032"/>
      <c r="B357" s="825"/>
      <c r="C357" s="825"/>
      <c r="D357" s="1067"/>
      <c r="E357" s="839"/>
      <c r="F357" s="1069"/>
      <c r="G357" s="1069"/>
    </row>
    <row r="358" spans="1:8" ht="12.75">
      <c r="A358" s="1032"/>
      <c r="B358" s="825"/>
      <c r="C358" s="825"/>
      <c r="D358" s="1067"/>
      <c r="E358" s="839"/>
      <c r="F358" s="1069"/>
      <c r="G358" s="1069"/>
    </row>
    <row r="359" spans="1:8" ht="12.75">
      <c r="A359" s="1032"/>
      <c r="B359" s="825"/>
      <c r="C359" s="825"/>
      <c r="D359" s="1067"/>
      <c r="E359" s="839"/>
      <c r="F359" s="1069"/>
      <c r="G359" s="1069"/>
    </row>
    <row r="360" spans="1:8" ht="12.75">
      <c r="A360" s="1032"/>
      <c r="B360" s="825"/>
      <c r="C360" s="825"/>
      <c r="D360" s="1067"/>
      <c r="E360" s="839"/>
      <c r="F360" s="1069"/>
      <c r="G360" s="1069"/>
    </row>
    <row r="361" spans="1:8" ht="12.75">
      <c r="A361" s="1032"/>
      <c r="B361" s="825"/>
      <c r="C361" s="825"/>
      <c r="D361" s="1067"/>
      <c r="E361" s="839"/>
      <c r="F361" s="1069"/>
      <c r="G361" s="1069"/>
    </row>
    <row r="362" spans="1:8" ht="12.75">
      <c r="A362" s="1032"/>
      <c r="B362" s="825"/>
      <c r="C362" s="825"/>
      <c r="D362" s="1067"/>
      <c r="E362" s="839"/>
      <c r="F362" s="1069"/>
      <c r="G362" s="1069"/>
    </row>
    <row r="364" spans="1:8" ht="12.75">
      <c r="A364" s="1032"/>
      <c r="B364" s="838"/>
      <c r="C364" s="838"/>
      <c r="D364" s="1067"/>
      <c r="E364" s="839"/>
      <c r="F364" s="1069"/>
      <c r="G364" s="1069"/>
    </row>
    <row r="365" spans="1:8" s="993" customFormat="1" ht="12.75">
      <c r="A365" s="1035"/>
      <c r="B365" s="1006"/>
      <c r="C365" s="1006"/>
      <c r="D365" s="1118"/>
      <c r="E365" s="1119"/>
      <c r="F365" s="1120"/>
      <c r="G365" s="1120"/>
      <c r="H365" s="796"/>
    </row>
    <row r="366" spans="1:8" s="993" customFormat="1" ht="12.75">
      <c r="A366" s="1035"/>
      <c r="B366" s="1006"/>
      <c r="C366" s="1006"/>
      <c r="D366" s="1118"/>
      <c r="E366" s="1119"/>
      <c r="F366" s="1120"/>
      <c r="G366" s="1120"/>
      <c r="H366" s="796"/>
    </row>
    <row r="367" spans="1:8" s="993" customFormat="1" ht="12.75">
      <c r="A367" s="1035"/>
      <c r="B367" s="1006"/>
      <c r="C367" s="1006"/>
      <c r="D367" s="1118"/>
      <c r="E367" s="1119"/>
      <c r="F367" s="1120"/>
      <c r="G367" s="1120"/>
      <c r="H367" s="796"/>
    </row>
    <row r="368" spans="1:8" s="949" customFormat="1" ht="12.75">
      <c r="A368" s="1032"/>
      <c r="B368" s="848"/>
      <c r="C368" s="848"/>
      <c r="D368" s="1067"/>
      <c r="E368" s="1068"/>
      <c r="F368" s="1069"/>
      <c r="G368" s="1069"/>
      <c r="H368" s="795"/>
    </row>
    <row r="369" spans="1:8" s="949" customFormat="1" ht="12.75">
      <c r="A369" s="1032"/>
      <c r="B369" s="848"/>
      <c r="C369" s="848"/>
      <c r="D369" s="1067"/>
      <c r="E369" s="1068"/>
      <c r="F369" s="1069"/>
      <c r="G369" s="1069"/>
      <c r="H369" s="795"/>
    </row>
    <row r="370" spans="1:8" s="949" customFormat="1" ht="12.75">
      <c r="A370" s="1032"/>
      <c r="B370" s="848"/>
      <c r="C370" s="848"/>
      <c r="D370" s="1067"/>
      <c r="E370" s="1068"/>
      <c r="F370" s="1069"/>
      <c r="G370" s="1069"/>
      <c r="H370" s="795"/>
    </row>
    <row r="371" spans="1:8" s="949" customFormat="1" ht="12.75">
      <c r="A371" s="1032"/>
      <c r="B371" s="848"/>
      <c r="C371" s="848"/>
      <c r="D371" s="1067"/>
      <c r="E371" s="1068"/>
      <c r="F371" s="1069"/>
      <c r="G371" s="1069"/>
      <c r="H371" s="795"/>
    </row>
    <row r="372" spans="1:8" s="949" customFormat="1" ht="12.75">
      <c r="A372" s="1032"/>
      <c r="B372" s="848"/>
      <c r="C372" s="848"/>
      <c r="D372" s="1067"/>
      <c r="E372" s="1068"/>
      <c r="F372" s="1069"/>
      <c r="G372" s="1069"/>
      <c r="H372" s="795"/>
    </row>
    <row r="373" spans="1:8" s="949" customFormat="1" ht="12.75">
      <c r="A373" s="1032"/>
      <c r="B373" s="848"/>
      <c r="C373" s="848"/>
      <c r="D373" s="1067"/>
      <c r="E373" s="1068"/>
      <c r="F373" s="1069"/>
      <c r="G373" s="1069"/>
      <c r="H373" s="795"/>
    </row>
    <row r="374" spans="1:8" s="949" customFormat="1" ht="12.75">
      <c r="A374" s="1032"/>
      <c r="B374" s="848"/>
      <c r="C374" s="848"/>
      <c r="D374" s="1067"/>
      <c r="E374" s="1068"/>
      <c r="F374" s="1069"/>
      <c r="G374" s="1069"/>
      <c r="H374" s="795"/>
    </row>
    <row r="375" spans="1:8" s="949" customFormat="1" ht="12.75">
      <c r="A375" s="1032"/>
      <c r="B375" s="848"/>
      <c r="C375" s="848"/>
      <c r="D375" s="1067"/>
      <c r="E375" s="1068"/>
      <c r="F375" s="1069"/>
      <c r="G375" s="1069"/>
      <c r="H375" s="795"/>
    </row>
    <row r="376" spans="1:8" s="949" customFormat="1" ht="12.75">
      <c r="A376" s="1032"/>
      <c r="B376" s="848"/>
      <c r="C376" s="848"/>
      <c r="D376" s="1067"/>
      <c r="E376" s="1068"/>
      <c r="F376" s="1069"/>
      <c r="G376" s="1069"/>
      <c r="H376" s="795"/>
    </row>
    <row r="377" spans="1:8" s="949" customFormat="1" ht="12.75">
      <c r="A377" s="1032"/>
      <c r="B377" s="848"/>
      <c r="C377" s="848"/>
      <c r="D377" s="1067"/>
      <c r="E377" s="1068"/>
      <c r="F377" s="1069"/>
      <c r="G377" s="843"/>
      <c r="H377" s="795"/>
    </row>
    <row r="378" spans="1:8" s="949" customFormat="1" ht="12.75">
      <c r="A378" s="1032"/>
      <c r="B378" s="848"/>
      <c r="C378" s="848"/>
      <c r="D378" s="1067"/>
      <c r="E378" s="1068"/>
      <c r="F378" s="1069"/>
      <c r="G378" s="1069"/>
      <c r="H378" s="795"/>
    </row>
    <row r="379" spans="1:8" s="949" customFormat="1" ht="12.75">
      <c r="A379" s="1032"/>
      <c r="B379" s="833"/>
      <c r="C379" s="833"/>
      <c r="D379" s="1067"/>
      <c r="E379" s="1068"/>
      <c r="F379" s="1069"/>
      <c r="G379" s="843"/>
      <c r="H379" s="795"/>
    </row>
    <row r="380" spans="1:8" s="949" customFormat="1" ht="12.75">
      <c r="A380" s="1032"/>
      <c r="B380" s="833"/>
      <c r="C380" s="833"/>
      <c r="D380" s="1067"/>
      <c r="E380" s="1068"/>
      <c r="F380" s="1069"/>
      <c r="G380" s="1069"/>
      <c r="H380" s="795"/>
    </row>
    <row r="382" spans="1:8" ht="12.75">
      <c r="A382" s="1032"/>
      <c r="B382" s="838"/>
      <c r="C382" s="838"/>
      <c r="D382" s="1067"/>
      <c r="E382" s="839"/>
      <c r="F382" s="1069"/>
      <c r="G382" s="1069"/>
    </row>
  </sheetData>
  <sheetProtection formatRows="0"/>
  <mergeCells count="2">
    <mergeCell ref="B15:C15"/>
    <mergeCell ref="B18:C18"/>
  </mergeCells>
  <pageMargins left="0.7" right="0.7" top="0.75" bottom="0.75" header="0.3" footer="0.3"/>
  <pageSetup paperSize="9" scale="60" orientation="portrait"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J303"/>
  <sheetViews>
    <sheetView view="pageBreakPreview" topLeftCell="A67" zoomScale="90" zoomScaleNormal="100" zoomScaleSheetLayoutView="90" workbookViewId="0">
      <selection activeCell="B2" sqref="B2:B3"/>
    </sheetView>
  </sheetViews>
  <sheetFormatPr defaultColWidth="9.140625" defaultRowHeight="12.75"/>
  <cols>
    <col min="1" max="1" width="12.7109375" style="1036" customWidth="1"/>
    <col min="2" max="2" width="70.7109375" style="1037" customWidth="1"/>
    <col min="3" max="3" width="13.7109375" style="1037" customWidth="1"/>
    <col min="4" max="4" width="8.7109375" style="1038" customWidth="1"/>
    <col min="5" max="5" width="11.7109375" style="903" customWidth="1"/>
    <col min="6" max="6" width="15" style="891" customWidth="1"/>
    <col min="7" max="7" width="19.7109375" style="891" customWidth="1"/>
    <col min="8" max="8" width="12.28515625" style="986" customWidth="1"/>
    <col min="9" max="16384" width="9.140625" style="986"/>
  </cols>
  <sheetData>
    <row r="1" spans="1:8">
      <c r="A1" s="781" t="s">
        <v>8</v>
      </c>
      <c r="B1" s="1136" t="s">
        <v>9</v>
      </c>
      <c r="C1" s="782"/>
      <c r="D1" s="783"/>
      <c r="E1" s="1091"/>
      <c r="F1" s="1092"/>
      <c r="G1" s="1092"/>
      <c r="H1" s="786"/>
    </row>
    <row r="2" spans="1:8">
      <c r="A2" s="788" t="s">
        <v>130</v>
      </c>
      <c r="B2" s="359" t="str">
        <f>'NASLOVNA STRAN'!$C$30</f>
        <v>Gradnja stanovanjske soseske Dečkovo naselje - DN 10</v>
      </c>
      <c r="C2" s="782"/>
      <c r="D2" s="783"/>
      <c r="E2" s="1091"/>
      <c r="F2" s="1092"/>
      <c r="G2" s="1092"/>
      <c r="H2" s="786"/>
    </row>
    <row r="3" spans="1:8">
      <c r="A3" s="781" t="s">
        <v>131</v>
      </c>
      <c r="B3" s="442">
        <f>'NASLOVNA STRAN'!$C$13</f>
        <v>0</v>
      </c>
      <c r="C3" s="782"/>
      <c r="D3" s="783"/>
      <c r="E3" s="1091"/>
      <c r="F3" s="1092"/>
      <c r="G3" s="1092"/>
      <c r="H3" s="786"/>
    </row>
    <row r="4" spans="1:8">
      <c r="A4" s="781"/>
      <c r="B4" s="1136"/>
      <c r="C4" s="782"/>
      <c r="D4" s="783"/>
      <c r="E4" s="1091"/>
      <c r="F4" s="1092"/>
      <c r="G4" s="1092"/>
      <c r="H4" s="786"/>
    </row>
    <row r="5" spans="1:8">
      <c r="A5" s="789" t="s">
        <v>122</v>
      </c>
      <c r="B5" s="790" t="s">
        <v>3446</v>
      </c>
      <c r="C5" s="790"/>
      <c r="D5" s="791"/>
      <c r="E5" s="1094"/>
      <c r="F5" s="1095"/>
      <c r="G5" s="1095"/>
      <c r="H5" s="786"/>
    </row>
    <row r="6" spans="1:8">
      <c r="A6" s="781"/>
      <c r="B6" s="1136"/>
      <c r="C6" s="782"/>
      <c r="D6" s="783"/>
      <c r="E6" s="1091"/>
      <c r="F6" s="1092"/>
      <c r="G6" s="1092"/>
      <c r="H6" s="786"/>
    </row>
    <row r="7" spans="1:8">
      <c r="A7" s="789" t="s">
        <v>124</v>
      </c>
      <c r="B7" s="790" t="s">
        <v>3563</v>
      </c>
      <c r="C7" s="790"/>
      <c r="D7" s="791"/>
      <c r="E7" s="1094"/>
      <c r="F7" s="1095"/>
      <c r="G7" s="1095"/>
      <c r="H7" s="786"/>
    </row>
    <row r="8" spans="1:8" s="949" customFormat="1">
      <c r="A8" s="781"/>
      <c r="B8" s="1136"/>
      <c r="C8" s="782"/>
      <c r="D8" s="783"/>
      <c r="E8" s="1091"/>
      <c r="F8" s="1092"/>
      <c r="G8" s="1092"/>
      <c r="H8" s="795"/>
    </row>
    <row r="9" spans="1:8" s="993" customFormat="1">
      <c r="A9" s="781"/>
      <c r="B9" s="1136"/>
      <c r="C9" s="782"/>
      <c r="D9" s="783"/>
      <c r="E9" s="1091"/>
      <c r="F9" s="1092"/>
      <c r="G9" s="1092"/>
      <c r="H9" s="796"/>
    </row>
    <row r="10" spans="1:8" s="993" customFormat="1" ht="25.5">
      <c r="A10" s="1096" t="s">
        <v>132</v>
      </c>
      <c r="B10" s="1137" t="s">
        <v>133</v>
      </c>
      <c r="C10" s="1098" t="s">
        <v>134</v>
      </c>
      <c r="D10" s="800" t="s">
        <v>140</v>
      </c>
      <c r="E10" s="1100" t="s">
        <v>136</v>
      </c>
      <c r="F10" s="1101" t="s">
        <v>237</v>
      </c>
      <c r="G10" s="1101" t="s">
        <v>238</v>
      </c>
      <c r="H10" s="796"/>
    </row>
    <row r="11" spans="1:8" s="949" customFormat="1">
      <c r="A11" s="782"/>
      <c r="B11" s="1136"/>
      <c r="C11" s="782"/>
      <c r="D11" s="783"/>
      <c r="E11" s="1102"/>
      <c r="F11" s="1103"/>
      <c r="G11" s="1103"/>
      <c r="H11" s="795"/>
    </row>
    <row r="12" spans="1:8" s="949" customFormat="1">
      <c r="A12" s="805" t="s">
        <v>4678</v>
      </c>
      <c r="B12" s="1104" t="s">
        <v>4676</v>
      </c>
      <c r="C12" s="1104"/>
      <c r="D12" s="1138"/>
      <c r="E12" s="1106"/>
      <c r="F12" s="1107"/>
      <c r="G12" s="1107"/>
      <c r="H12" s="795"/>
    </row>
    <row r="13" spans="1:8" s="949" customFormat="1">
      <c r="A13" s="1108"/>
      <c r="B13" s="1109"/>
      <c r="C13" s="1109"/>
      <c r="D13" s="1139"/>
      <c r="E13" s="1111"/>
      <c r="F13" s="1112"/>
      <c r="G13" s="1112"/>
      <c r="H13" s="795"/>
    </row>
    <row r="14" spans="1:8" s="949" customFormat="1" ht="13.5" thickBot="1">
      <c r="A14" s="815"/>
      <c r="B14" s="816" t="s">
        <v>3564</v>
      </c>
      <c r="C14" s="817"/>
      <c r="D14" s="818"/>
      <c r="E14" s="1114"/>
      <c r="F14" s="1115"/>
      <c r="G14" s="1116"/>
      <c r="H14" s="795"/>
    </row>
    <row r="15" spans="1:8" s="949" customFormat="1">
      <c r="A15" s="822"/>
      <c r="B15" s="3126" t="s">
        <v>3461</v>
      </c>
      <c r="C15" s="3126"/>
      <c r="D15" s="796"/>
      <c r="E15" s="889"/>
      <c r="F15" s="890"/>
      <c r="G15" s="890"/>
      <c r="H15" s="795"/>
    </row>
    <row r="16" spans="1:8" s="949" customFormat="1">
      <c r="A16" s="822"/>
      <c r="B16" s="825"/>
      <c r="C16" s="826"/>
      <c r="D16" s="796"/>
      <c r="E16" s="889"/>
      <c r="F16" s="890"/>
      <c r="G16" s="890"/>
      <c r="H16" s="795"/>
    </row>
    <row r="17" spans="1:8" s="949" customFormat="1">
      <c r="A17" s="822"/>
      <c r="B17" s="827" t="s">
        <v>2299</v>
      </c>
      <c r="C17" s="828"/>
      <c r="D17" s="796"/>
      <c r="E17" s="889"/>
      <c r="F17" s="1233"/>
      <c r="G17" s="890"/>
      <c r="H17" s="795"/>
    </row>
    <row r="18" spans="1:8" s="949" customFormat="1" ht="34.15" customHeight="1">
      <c r="A18" s="822"/>
      <c r="B18" s="3139" t="s">
        <v>3565</v>
      </c>
      <c r="C18" s="3140"/>
      <c r="D18" s="796"/>
      <c r="E18" s="889"/>
      <c r="F18" s="1233"/>
      <c r="G18" s="890"/>
      <c r="H18" s="795"/>
    </row>
    <row r="19" spans="1:8" s="949" customFormat="1">
      <c r="A19" s="1032"/>
      <c r="B19" s="1006"/>
      <c r="C19" s="1006"/>
      <c r="E19" s="839"/>
      <c r="F19" s="840"/>
      <c r="G19" s="843"/>
      <c r="H19" s="795"/>
    </row>
    <row r="20" spans="1:8" s="949" customFormat="1" ht="127.5">
      <c r="A20" s="1123" t="s">
        <v>4743</v>
      </c>
      <c r="B20" s="833" t="s">
        <v>3567</v>
      </c>
      <c r="C20" s="833"/>
      <c r="D20" s="834"/>
      <c r="E20" s="839"/>
      <c r="F20" s="840"/>
      <c r="G20" s="843"/>
      <c r="H20" s="795"/>
    </row>
    <row r="21" spans="1:8" s="795" customFormat="1">
      <c r="A21" s="1121" t="s">
        <v>4744</v>
      </c>
      <c r="B21" s="833" t="s">
        <v>3569</v>
      </c>
      <c r="C21" s="837"/>
      <c r="D21" s="838" t="s">
        <v>210</v>
      </c>
      <c r="E21" s="839">
        <v>34</v>
      </c>
      <c r="F21" s="2509"/>
      <c r="G21" s="841">
        <f t="shared" ref="G21:G26" si="0">F21*E21</f>
        <v>0</v>
      </c>
    </row>
    <row r="22" spans="1:8" s="795" customFormat="1">
      <c r="A22" s="1121" t="s">
        <v>4745</v>
      </c>
      <c r="B22" s="833" t="s">
        <v>3571</v>
      </c>
      <c r="C22" s="837"/>
      <c r="D22" s="838" t="s">
        <v>210</v>
      </c>
      <c r="E22" s="839">
        <v>6</v>
      </c>
      <c r="F22" s="2509"/>
      <c r="G22" s="841">
        <f t="shared" si="0"/>
        <v>0</v>
      </c>
    </row>
    <row r="23" spans="1:8" s="795" customFormat="1">
      <c r="A23" s="1121" t="s">
        <v>4746</v>
      </c>
      <c r="B23" s="833" t="s">
        <v>3573</v>
      </c>
      <c r="C23" s="837"/>
      <c r="D23" s="838" t="s">
        <v>210</v>
      </c>
      <c r="E23" s="839">
        <v>2</v>
      </c>
      <c r="F23" s="2509"/>
      <c r="G23" s="841">
        <f t="shared" si="0"/>
        <v>0</v>
      </c>
    </row>
    <row r="24" spans="1:8" s="795" customFormat="1">
      <c r="A24" s="1121" t="s">
        <v>4747</v>
      </c>
      <c r="B24" s="833" t="s">
        <v>8274</v>
      </c>
      <c r="C24" s="837"/>
      <c r="D24" s="838" t="s">
        <v>210</v>
      </c>
      <c r="E24" s="839">
        <v>8</v>
      </c>
      <c r="F24" s="2509"/>
      <c r="G24" s="841">
        <f t="shared" si="0"/>
        <v>0</v>
      </c>
    </row>
    <row r="25" spans="1:8" s="795" customFormat="1">
      <c r="A25" s="1121" t="s">
        <v>4748</v>
      </c>
      <c r="B25" s="833" t="s">
        <v>8276</v>
      </c>
      <c r="C25" s="837"/>
      <c r="D25" s="838" t="s">
        <v>210</v>
      </c>
      <c r="E25" s="839">
        <v>6</v>
      </c>
      <c r="F25" s="2509"/>
      <c r="G25" s="841">
        <f t="shared" si="0"/>
        <v>0</v>
      </c>
    </row>
    <row r="26" spans="1:8" s="795" customFormat="1">
      <c r="A26" s="1121" t="s">
        <v>4749</v>
      </c>
      <c r="B26" s="833" t="s">
        <v>8278</v>
      </c>
      <c r="C26" s="837"/>
      <c r="D26" s="838" t="s">
        <v>210</v>
      </c>
      <c r="E26" s="839">
        <v>15</v>
      </c>
      <c r="F26" s="2509"/>
      <c r="G26" s="841">
        <f t="shared" si="0"/>
        <v>0</v>
      </c>
    </row>
    <row r="27" spans="1:8" s="795" customFormat="1">
      <c r="A27" s="844"/>
      <c r="B27" s="1140"/>
      <c r="C27" s="835"/>
      <c r="E27" s="839"/>
      <c r="F27" s="2555"/>
      <c r="G27" s="841"/>
    </row>
    <row r="28" spans="1:8" s="795" customFormat="1" ht="89.25">
      <c r="A28" s="1121" t="s">
        <v>4750</v>
      </c>
      <c r="B28" s="833" t="s">
        <v>3581</v>
      </c>
      <c r="C28" s="837"/>
      <c r="D28" s="838" t="s">
        <v>210</v>
      </c>
      <c r="E28" s="839">
        <v>25</v>
      </c>
      <c r="F28" s="2509"/>
      <c r="G28" s="841">
        <f t="shared" ref="G28:G63" si="1">F28*E28</f>
        <v>0</v>
      </c>
    </row>
    <row r="29" spans="1:8" s="795" customFormat="1">
      <c r="A29" s="844"/>
      <c r="B29" s="833"/>
      <c r="C29" s="837"/>
      <c r="D29" s="838"/>
      <c r="E29" s="839"/>
      <c r="F29" s="2555"/>
      <c r="G29" s="841"/>
    </row>
    <row r="30" spans="1:8" s="795" customFormat="1" ht="76.5">
      <c r="A30" s="1121" t="s">
        <v>4751</v>
      </c>
      <c r="B30" s="833" t="s">
        <v>3583</v>
      </c>
      <c r="C30" s="837"/>
      <c r="D30" s="838" t="s">
        <v>210</v>
      </c>
      <c r="E30" s="839">
        <v>64</v>
      </c>
      <c r="F30" s="2509"/>
      <c r="G30" s="841">
        <f t="shared" ref="G30:G40" si="2">F30*E30</f>
        <v>0</v>
      </c>
    </row>
    <row r="31" spans="1:8" s="795" customFormat="1">
      <c r="A31" s="844"/>
      <c r="B31" s="833"/>
      <c r="C31" s="837"/>
      <c r="D31" s="838"/>
      <c r="E31" s="839"/>
      <c r="F31" s="2555"/>
      <c r="G31" s="841"/>
    </row>
    <row r="32" spans="1:8" s="795" customFormat="1" ht="102">
      <c r="A32" s="1121" t="s">
        <v>4752</v>
      </c>
      <c r="B32" s="833" t="s">
        <v>4753</v>
      </c>
      <c r="C32" s="833"/>
      <c r="D32" s="838" t="s">
        <v>210</v>
      </c>
      <c r="E32" s="839">
        <v>64</v>
      </c>
      <c r="F32" s="2509"/>
      <c r="G32" s="841">
        <f t="shared" si="2"/>
        <v>0</v>
      </c>
    </row>
    <row r="33" spans="1:8" s="795" customFormat="1">
      <c r="A33" s="844"/>
      <c r="B33" s="833"/>
      <c r="C33" s="833"/>
      <c r="D33" s="838"/>
      <c r="E33" s="839"/>
      <c r="F33" s="2555"/>
      <c r="G33" s="841"/>
    </row>
    <row r="34" spans="1:8" s="795" customFormat="1" ht="63.75">
      <c r="A34" s="1121" t="s">
        <v>4754</v>
      </c>
      <c r="B34" s="1140" t="s">
        <v>4755</v>
      </c>
      <c r="C34" s="845"/>
      <c r="D34" s="838" t="s">
        <v>210</v>
      </c>
      <c r="E34" s="839">
        <v>25</v>
      </c>
      <c r="F34" s="2509"/>
      <c r="G34" s="841">
        <f t="shared" si="2"/>
        <v>0</v>
      </c>
    </row>
    <row r="35" spans="1:8" s="795" customFormat="1">
      <c r="A35" s="844"/>
      <c r="B35" s="1140"/>
      <c r="C35" s="845"/>
      <c r="D35" s="838"/>
      <c r="E35" s="839"/>
      <c r="F35" s="2555"/>
      <c r="G35" s="841"/>
    </row>
    <row r="36" spans="1:8" s="795" customFormat="1" ht="25.5">
      <c r="A36" s="1121" t="s">
        <v>4756</v>
      </c>
      <c r="B36" s="1140" t="s">
        <v>3589</v>
      </c>
      <c r="C36" s="845"/>
      <c r="D36" s="838" t="s">
        <v>369</v>
      </c>
      <c r="E36" s="839">
        <v>2</v>
      </c>
      <c r="F36" s="2509"/>
      <c r="G36" s="841">
        <f t="shared" si="2"/>
        <v>0</v>
      </c>
    </row>
    <row r="37" spans="1:8" s="795" customFormat="1">
      <c r="A37" s="844"/>
      <c r="B37" s="1140"/>
      <c r="C37" s="845"/>
      <c r="D37" s="838"/>
      <c r="E37" s="839"/>
      <c r="F37" s="2555"/>
      <c r="G37" s="841"/>
    </row>
    <row r="38" spans="1:8" s="795" customFormat="1" ht="25.5">
      <c r="A38" s="1121" t="s">
        <v>4757</v>
      </c>
      <c r="B38" s="1140" t="s">
        <v>3591</v>
      </c>
      <c r="C38" s="845"/>
      <c r="D38" s="838" t="s">
        <v>369</v>
      </c>
      <c r="E38" s="839">
        <v>3</v>
      </c>
      <c r="F38" s="2509"/>
      <c r="G38" s="841">
        <f t="shared" si="2"/>
        <v>0</v>
      </c>
    </row>
    <row r="39" spans="1:8" s="795" customFormat="1">
      <c r="A39" s="844"/>
      <c r="B39" s="1140"/>
      <c r="C39" s="845"/>
      <c r="D39" s="838"/>
      <c r="E39" s="839"/>
      <c r="F39" s="2555"/>
      <c r="G39" s="841"/>
    </row>
    <row r="40" spans="1:8" s="795" customFormat="1" ht="25.5">
      <c r="A40" s="1121" t="s">
        <v>4758</v>
      </c>
      <c r="B40" s="1140" t="s">
        <v>4759</v>
      </c>
      <c r="C40" s="845"/>
      <c r="D40" s="838" t="s">
        <v>369</v>
      </c>
      <c r="E40" s="839">
        <v>3</v>
      </c>
      <c r="F40" s="2509"/>
      <c r="G40" s="841">
        <f t="shared" si="2"/>
        <v>0</v>
      </c>
    </row>
    <row r="41" spans="1:8" s="795" customFormat="1">
      <c r="A41" s="844"/>
      <c r="B41" s="833"/>
      <c r="C41" s="837"/>
      <c r="D41" s="838"/>
      <c r="E41" s="839"/>
      <c r="F41" s="2555"/>
      <c r="G41" s="841"/>
    </row>
    <row r="42" spans="1:8" s="949" customFormat="1" ht="63.75">
      <c r="A42" s="1123" t="s">
        <v>4760</v>
      </c>
      <c r="B42" s="833" t="s">
        <v>3593</v>
      </c>
      <c r="C42" s="833"/>
      <c r="D42" s="838"/>
      <c r="E42" s="839"/>
      <c r="F42" s="2555"/>
      <c r="G42" s="841"/>
      <c r="H42" s="795"/>
    </row>
    <row r="43" spans="1:8" s="949" customFormat="1">
      <c r="A43" s="1121" t="s">
        <v>4761</v>
      </c>
      <c r="B43" s="833" t="s">
        <v>3502</v>
      </c>
      <c r="C43" s="833"/>
      <c r="D43" s="838" t="s">
        <v>210</v>
      </c>
      <c r="E43" s="839">
        <v>50</v>
      </c>
      <c r="F43" s="2509"/>
      <c r="G43" s="841">
        <f t="shared" si="1"/>
        <v>0</v>
      </c>
      <c r="H43" s="795"/>
    </row>
    <row r="44" spans="1:8" s="949" customFormat="1">
      <c r="A44" s="1121" t="s">
        <v>4762</v>
      </c>
      <c r="B44" s="833" t="s">
        <v>3504</v>
      </c>
      <c r="C44" s="833"/>
      <c r="D44" s="838" t="s">
        <v>210</v>
      </c>
      <c r="E44" s="839">
        <v>16</v>
      </c>
      <c r="F44" s="2509"/>
      <c r="G44" s="841">
        <f t="shared" si="1"/>
        <v>0</v>
      </c>
      <c r="H44" s="795"/>
    </row>
    <row r="45" spans="1:8" s="949" customFormat="1">
      <c r="A45" s="844"/>
      <c r="B45" s="833"/>
      <c r="C45" s="833"/>
      <c r="D45" s="838"/>
      <c r="E45" s="839"/>
      <c r="F45" s="2555"/>
      <c r="G45" s="841"/>
      <c r="H45" s="795"/>
    </row>
    <row r="46" spans="1:8" s="949" customFormat="1" ht="25.5">
      <c r="A46" s="1121" t="s">
        <v>4763</v>
      </c>
      <c r="B46" s="833" t="s">
        <v>3597</v>
      </c>
      <c r="C46" s="833"/>
      <c r="D46" s="838"/>
      <c r="E46" s="839"/>
      <c r="F46" s="2555"/>
      <c r="G46" s="841"/>
      <c r="H46" s="795"/>
    </row>
    <row r="47" spans="1:8" s="949" customFormat="1">
      <c r="A47" s="844"/>
      <c r="B47" s="833" t="s">
        <v>3502</v>
      </c>
      <c r="C47" s="833"/>
      <c r="D47" s="838" t="s">
        <v>210</v>
      </c>
      <c r="E47" s="839">
        <v>25</v>
      </c>
      <c r="F47" s="2509"/>
      <c r="G47" s="841">
        <f t="shared" si="1"/>
        <v>0</v>
      </c>
      <c r="H47" s="795"/>
    </row>
    <row r="48" spans="1:8" s="949" customFormat="1">
      <c r="A48" s="844"/>
      <c r="B48" s="833"/>
      <c r="C48" s="833"/>
      <c r="D48" s="838"/>
      <c r="E48" s="839"/>
      <c r="F48" s="2555"/>
      <c r="G48" s="841"/>
      <c r="H48" s="795"/>
    </row>
    <row r="49" spans="1:10" s="949" customFormat="1" ht="103.5">
      <c r="A49" s="1123" t="s">
        <v>4764</v>
      </c>
      <c r="B49" s="833" t="s">
        <v>4765</v>
      </c>
      <c r="C49" s="833"/>
      <c r="D49" s="838"/>
      <c r="E49" s="839"/>
      <c r="F49" s="2555"/>
      <c r="G49" s="841"/>
      <c r="H49" s="795"/>
      <c r="I49" s="795"/>
      <c r="J49" s="795"/>
    </row>
    <row r="50" spans="1:10" s="949" customFormat="1">
      <c r="A50" s="1121" t="s">
        <v>4766</v>
      </c>
      <c r="B50" s="833" t="s">
        <v>3602</v>
      </c>
      <c r="C50" s="833"/>
      <c r="D50" s="838" t="s">
        <v>3514</v>
      </c>
      <c r="E50" s="839">
        <v>180</v>
      </c>
      <c r="F50" s="2509"/>
      <c r="G50" s="841">
        <f t="shared" si="1"/>
        <v>0</v>
      </c>
      <c r="H50" s="795"/>
      <c r="I50" s="795"/>
      <c r="J50" s="846"/>
    </row>
    <row r="51" spans="1:10" s="949" customFormat="1">
      <c r="A51" s="1121" t="s">
        <v>4767</v>
      </c>
      <c r="B51" s="833" t="s">
        <v>3604</v>
      </c>
      <c r="C51" s="833"/>
      <c r="D51" s="838" t="s">
        <v>3514</v>
      </c>
      <c r="E51" s="839">
        <v>180</v>
      </c>
      <c r="F51" s="2509"/>
      <c r="G51" s="841">
        <f t="shared" si="1"/>
        <v>0</v>
      </c>
      <c r="H51" s="795"/>
      <c r="I51" s="795"/>
      <c r="J51" s="846"/>
    </row>
    <row r="52" spans="1:10" s="949" customFormat="1">
      <c r="A52" s="844"/>
      <c r="B52" s="833"/>
      <c r="C52" s="833"/>
      <c r="D52" s="838"/>
      <c r="E52" s="839"/>
      <c r="F52" s="2555"/>
      <c r="G52" s="841"/>
      <c r="H52" s="795"/>
      <c r="I52" s="795"/>
      <c r="J52" s="846"/>
    </row>
    <row r="53" spans="1:10" s="949" customFormat="1" ht="80.45" customHeight="1">
      <c r="A53" s="1123" t="s">
        <v>4768</v>
      </c>
      <c r="B53" s="758" t="s">
        <v>3512</v>
      </c>
      <c r="C53" s="847"/>
      <c r="D53" s="838"/>
      <c r="E53" s="839"/>
      <c r="F53" s="2555"/>
      <c r="G53" s="841"/>
      <c r="H53" s="795"/>
    </row>
    <row r="54" spans="1:10" s="949" customFormat="1">
      <c r="A54" s="1121" t="s">
        <v>4769</v>
      </c>
      <c r="B54" s="848" t="s">
        <v>3502</v>
      </c>
      <c r="C54" s="848"/>
      <c r="D54" s="838" t="s">
        <v>3514</v>
      </c>
      <c r="E54" s="839">
        <v>850</v>
      </c>
      <c r="F54" s="2509"/>
      <c r="G54" s="841">
        <f t="shared" si="1"/>
        <v>0</v>
      </c>
      <c r="H54" s="795"/>
    </row>
    <row r="55" spans="1:10" s="949" customFormat="1">
      <c r="A55" s="1121" t="s">
        <v>4770</v>
      </c>
      <c r="B55" s="848" t="s">
        <v>3504</v>
      </c>
      <c r="C55" s="848"/>
      <c r="D55" s="838" t="s">
        <v>3514</v>
      </c>
      <c r="E55" s="839">
        <v>380</v>
      </c>
      <c r="F55" s="2509"/>
      <c r="G55" s="841">
        <f t="shared" si="1"/>
        <v>0</v>
      </c>
      <c r="H55" s="795"/>
    </row>
    <row r="56" spans="1:10" s="949" customFormat="1">
      <c r="A56" s="1121" t="s">
        <v>4771</v>
      </c>
      <c r="B56" s="848" t="s">
        <v>3506</v>
      </c>
      <c r="C56" s="848"/>
      <c r="D56" s="838" t="s">
        <v>3514</v>
      </c>
      <c r="E56" s="839">
        <v>35</v>
      </c>
      <c r="F56" s="2509"/>
      <c r="G56" s="841">
        <f t="shared" si="1"/>
        <v>0</v>
      </c>
      <c r="H56" s="795"/>
    </row>
    <row r="57" spans="1:10" s="949" customFormat="1">
      <c r="A57" s="1121" t="s">
        <v>4772</v>
      </c>
      <c r="B57" s="848" t="s">
        <v>3508</v>
      </c>
      <c r="C57" s="848"/>
      <c r="D57" s="838" t="s">
        <v>3514</v>
      </c>
      <c r="E57" s="839">
        <v>60</v>
      </c>
      <c r="F57" s="2509"/>
      <c r="G57" s="841">
        <f t="shared" si="1"/>
        <v>0</v>
      </c>
      <c r="H57" s="795"/>
    </row>
    <row r="58" spans="1:10" s="949" customFormat="1">
      <c r="A58" s="844"/>
      <c r="B58" s="848"/>
      <c r="C58" s="848"/>
      <c r="D58" s="838"/>
      <c r="E58" s="839"/>
      <c r="F58" s="2555"/>
      <c r="G58" s="841"/>
      <c r="H58" s="795"/>
    </row>
    <row r="59" spans="1:10" s="949" customFormat="1" ht="89.25">
      <c r="A59" s="1123" t="s">
        <v>4773</v>
      </c>
      <c r="B59" s="833" t="s">
        <v>3611</v>
      </c>
      <c r="C59" s="833"/>
      <c r="D59" s="838"/>
      <c r="E59" s="839"/>
      <c r="F59" s="2555"/>
      <c r="G59" s="841"/>
      <c r="H59" s="795"/>
    </row>
    <row r="60" spans="1:10" s="949" customFormat="1">
      <c r="A60" s="1121" t="s">
        <v>4774</v>
      </c>
      <c r="B60" s="848" t="s">
        <v>3502</v>
      </c>
      <c r="C60" s="848"/>
      <c r="D60" s="838" t="s">
        <v>3514</v>
      </c>
      <c r="E60" s="839">
        <v>200</v>
      </c>
      <c r="F60" s="2509"/>
      <c r="G60" s="841">
        <f t="shared" si="1"/>
        <v>0</v>
      </c>
      <c r="H60" s="795"/>
    </row>
    <row r="61" spans="1:10" s="949" customFormat="1">
      <c r="A61" s="1121" t="s">
        <v>4775</v>
      </c>
      <c r="B61" s="848" t="s">
        <v>3504</v>
      </c>
      <c r="C61" s="848"/>
      <c r="D61" s="838" t="s">
        <v>3514</v>
      </c>
      <c r="E61" s="839">
        <v>100</v>
      </c>
      <c r="F61" s="2509"/>
      <c r="G61" s="841">
        <f t="shared" si="1"/>
        <v>0</v>
      </c>
      <c r="H61" s="795"/>
    </row>
    <row r="62" spans="1:10" s="949" customFormat="1">
      <c r="A62" s="1121" t="s">
        <v>4776</v>
      </c>
      <c r="B62" s="848" t="s">
        <v>3506</v>
      </c>
      <c r="C62" s="848"/>
      <c r="D62" s="838" t="s">
        <v>3514</v>
      </c>
      <c r="E62" s="839">
        <v>10</v>
      </c>
      <c r="F62" s="2509"/>
      <c r="G62" s="841">
        <f t="shared" si="1"/>
        <v>0</v>
      </c>
      <c r="H62" s="795"/>
    </row>
    <row r="63" spans="1:10" s="949" customFormat="1" ht="28.5" customHeight="1">
      <c r="A63" s="1121" t="s">
        <v>4777</v>
      </c>
      <c r="B63" s="848" t="s">
        <v>3508</v>
      </c>
      <c r="C63" s="848"/>
      <c r="D63" s="838" t="s">
        <v>3514</v>
      </c>
      <c r="E63" s="839">
        <v>15</v>
      </c>
      <c r="F63" s="2509"/>
      <c r="G63" s="841">
        <f t="shared" si="1"/>
        <v>0</v>
      </c>
      <c r="H63" s="795"/>
    </row>
    <row r="64" spans="1:10" s="949" customFormat="1">
      <c r="A64" s="844"/>
      <c r="B64" s="848"/>
      <c r="C64" s="848"/>
      <c r="D64" s="838"/>
      <c r="E64" s="839"/>
      <c r="F64" s="2555"/>
      <c r="G64" s="841"/>
      <c r="H64" s="795"/>
    </row>
    <row r="65" spans="1:8" s="949" customFormat="1" ht="38.25">
      <c r="A65" s="1123" t="s">
        <v>4778</v>
      </c>
      <c r="B65" s="833" t="s">
        <v>3617</v>
      </c>
      <c r="C65" s="833"/>
      <c r="D65" s="1141" t="s">
        <v>977</v>
      </c>
      <c r="E65" s="839"/>
      <c r="F65" s="840"/>
      <c r="G65" s="841"/>
      <c r="H65" s="795"/>
    </row>
    <row r="66" spans="1:8" s="949" customFormat="1">
      <c r="A66" s="844"/>
      <c r="B66" s="833"/>
      <c r="C66" s="833"/>
      <c r="D66" s="838"/>
      <c r="E66" s="839"/>
      <c r="F66" s="840"/>
      <c r="G66" s="841"/>
      <c r="H66" s="795"/>
    </row>
    <row r="67" spans="1:8" s="949" customFormat="1" ht="25.5">
      <c r="A67" s="1123" t="s">
        <v>4779</v>
      </c>
      <c r="B67" s="833" t="s">
        <v>3619</v>
      </c>
      <c r="C67" s="833"/>
      <c r="D67" s="1141" t="s">
        <v>977</v>
      </c>
      <c r="E67" s="839"/>
      <c r="F67" s="841"/>
      <c r="G67" s="841"/>
      <c r="H67" s="795"/>
    </row>
    <row r="68" spans="1:8" s="949" customFormat="1">
      <c r="A68" s="844"/>
      <c r="B68" s="833"/>
      <c r="C68" s="833"/>
      <c r="D68" s="838"/>
      <c r="E68" s="839"/>
      <c r="F68" s="841"/>
      <c r="G68" s="841"/>
      <c r="H68" s="795"/>
    </row>
    <row r="69" spans="1:8" s="1029" customFormat="1" ht="38.25">
      <c r="A69" s="1123" t="s">
        <v>4780</v>
      </c>
      <c r="B69" s="851" t="s">
        <v>3556</v>
      </c>
      <c r="C69" s="852"/>
      <c r="D69" s="1141" t="s">
        <v>977</v>
      </c>
      <c r="E69" s="906"/>
      <c r="F69" s="841"/>
      <c r="G69" s="841"/>
    </row>
    <row r="70" spans="1:8" s="1029" customFormat="1" ht="14.25">
      <c r="A70" s="844"/>
      <c r="B70" s="851"/>
      <c r="C70" s="852"/>
      <c r="D70" s="838"/>
      <c r="E70" s="906"/>
      <c r="F70" s="841"/>
      <c r="G70" s="841"/>
    </row>
    <row r="71" spans="1:8" s="1029" customFormat="1" ht="140.25">
      <c r="A71" s="1123" t="s">
        <v>4781</v>
      </c>
      <c r="B71" s="851" t="s">
        <v>3558</v>
      </c>
      <c r="C71" s="852"/>
      <c r="D71" s="1141" t="s">
        <v>977</v>
      </c>
      <c r="E71" s="906"/>
      <c r="F71" s="841"/>
      <c r="G71" s="841"/>
    </row>
    <row r="72" spans="1:8" s="1029" customFormat="1" ht="14.25">
      <c r="A72" s="844"/>
      <c r="B72" s="851"/>
      <c r="C72" s="852"/>
      <c r="D72" s="838"/>
      <c r="E72" s="906"/>
      <c r="F72" s="841"/>
      <c r="G72" s="841"/>
    </row>
    <row r="73" spans="1:8" s="1029" customFormat="1" ht="63.75">
      <c r="A73" s="1123" t="s">
        <v>4782</v>
      </c>
      <c r="B73" s="851" t="s">
        <v>3560</v>
      </c>
      <c r="C73" s="852"/>
      <c r="D73" s="1141" t="s">
        <v>977</v>
      </c>
      <c r="E73" s="906"/>
      <c r="F73" s="841"/>
      <c r="G73" s="841"/>
    </row>
    <row r="74" spans="1:8" s="1029" customFormat="1" ht="14.25">
      <c r="A74" s="844"/>
      <c r="B74" s="851"/>
      <c r="C74" s="852"/>
      <c r="D74" s="1141"/>
      <c r="E74" s="906"/>
      <c r="F74" s="841"/>
      <c r="G74" s="841"/>
    </row>
    <row r="75" spans="1:8" s="1029" customFormat="1" ht="76.5">
      <c r="A75" s="1123" t="s">
        <v>4783</v>
      </c>
      <c r="B75" s="851" t="s">
        <v>3562</v>
      </c>
      <c r="C75" s="852"/>
      <c r="D75" s="1141" t="s">
        <v>977</v>
      </c>
      <c r="E75" s="906"/>
      <c r="F75" s="841"/>
      <c r="G75" s="841"/>
    </row>
    <row r="76" spans="1:8" s="1029" customFormat="1" ht="14.25">
      <c r="A76" s="844"/>
      <c r="B76" s="851"/>
      <c r="C76" s="852"/>
      <c r="D76" s="1142"/>
      <c r="E76" s="906"/>
      <c r="F76" s="841"/>
      <c r="G76" s="841"/>
    </row>
    <row r="77" spans="1:8" s="949" customFormat="1" ht="13.5" thickBot="1">
      <c r="A77" s="691" t="s">
        <v>3964</v>
      </c>
      <c r="B77" s="770" t="s">
        <v>3563</v>
      </c>
      <c r="C77" s="771" t="s">
        <v>2978</v>
      </c>
      <c r="D77" s="771"/>
      <c r="E77" s="1143"/>
      <c r="F77" s="1232"/>
      <c r="G77" s="774">
        <f>SUM(G20:G75)</f>
        <v>0</v>
      </c>
      <c r="H77" s="795"/>
    </row>
    <row r="78" spans="1:8" s="949" customFormat="1" ht="13.5" thickTop="1">
      <c r="A78" s="1032"/>
      <c r="B78" s="838"/>
      <c r="C78" s="838"/>
      <c r="D78" s="795"/>
      <c r="E78" s="839"/>
      <c r="F78" s="840"/>
      <c r="G78" s="843"/>
      <c r="H78" s="795"/>
    </row>
    <row r="79" spans="1:8" s="949" customFormat="1">
      <c r="A79" s="1032"/>
      <c r="B79" s="1014"/>
      <c r="C79" s="1014"/>
      <c r="D79" s="795"/>
      <c r="E79" s="839"/>
      <c r="F79" s="840"/>
      <c r="G79" s="843"/>
      <c r="H79" s="795"/>
    </row>
    <row r="80" spans="1:8" s="993" customFormat="1">
      <c r="A80" s="1035"/>
      <c r="B80" s="1006"/>
      <c r="C80" s="1006"/>
      <c r="D80" s="796"/>
      <c r="E80" s="889"/>
      <c r="F80" s="1233"/>
      <c r="G80" s="890"/>
      <c r="H80" s="796"/>
    </row>
    <row r="81" spans="1:8" s="949" customFormat="1">
      <c r="A81" s="1032"/>
      <c r="B81" s="1006"/>
      <c r="C81" s="1006"/>
      <c r="D81" s="795"/>
      <c r="E81" s="839"/>
      <c r="F81" s="947"/>
      <c r="G81" s="843"/>
      <c r="H81" s="795"/>
    </row>
    <row r="82" spans="1:8" s="949" customFormat="1">
      <c r="A82" s="1032"/>
      <c r="B82" s="833"/>
      <c r="C82" s="833"/>
      <c r="D82" s="795"/>
      <c r="E82" s="839"/>
      <c r="F82" s="840"/>
      <c r="G82" s="843"/>
      <c r="H82" s="795"/>
    </row>
    <row r="83" spans="1:8" s="949" customFormat="1">
      <c r="A83" s="1032"/>
      <c r="B83" s="832"/>
      <c r="C83" s="832"/>
      <c r="D83" s="795"/>
      <c r="E83" s="839"/>
      <c r="F83" s="947"/>
      <c r="G83" s="843"/>
      <c r="H83" s="795"/>
    </row>
    <row r="84" spans="1:8" s="949" customFormat="1">
      <c r="A84" s="1032"/>
      <c r="B84" s="832"/>
      <c r="C84" s="832"/>
      <c r="D84" s="795"/>
      <c r="E84" s="839"/>
      <c r="F84" s="840"/>
      <c r="G84" s="843"/>
      <c r="H84" s="795"/>
    </row>
    <row r="85" spans="1:8" s="949" customFormat="1">
      <c r="A85" s="1032"/>
      <c r="B85" s="832"/>
      <c r="C85" s="832"/>
      <c r="D85" s="795"/>
      <c r="E85" s="839"/>
      <c r="F85" s="947"/>
      <c r="G85" s="843"/>
      <c r="H85" s="795"/>
    </row>
    <row r="86" spans="1:8" s="949" customFormat="1">
      <c r="A86" s="1032"/>
      <c r="B86" s="832"/>
      <c r="C86" s="832"/>
      <c r="D86" s="795"/>
      <c r="E86" s="839"/>
      <c r="F86" s="840"/>
      <c r="G86" s="843"/>
      <c r="H86" s="795"/>
    </row>
    <row r="87" spans="1:8" s="949" customFormat="1">
      <c r="A87" s="1032"/>
      <c r="B87" s="832"/>
      <c r="C87" s="832"/>
      <c r="D87" s="795"/>
      <c r="E87" s="839"/>
      <c r="F87" s="947"/>
      <c r="G87" s="843"/>
      <c r="H87" s="795"/>
    </row>
    <row r="88" spans="1:8" s="949" customFormat="1">
      <c r="A88" s="1032"/>
      <c r="B88" s="832"/>
      <c r="C88" s="832"/>
      <c r="D88" s="795"/>
      <c r="E88" s="839"/>
      <c r="F88" s="840"/>
      <c r="G88" s="843"/>
      <c r="H88" s="795"/>
    </row>
    <row r="89" spans="1:8" s="949" customFormat="1">
      <c r="A89" s="1032"/>
      <c r="B89" s="832"/>
      <c r="C89" s="832"/>
      <c r="D89" s="795"/>
      <c r="E89" s="839"/>
      <c r="F89" s="840"/>
      <c r="G89" s="843"/>
      <c r="H89" s="795"/>
    </row>
    <row r="90" spans="1:8" s="949" customFormat="1">
      <c r="A90" s="1032"/>
      <c r="B90" s="832"/>
      <c r="C90" s="832"/>
      <c r="D90" s="795"/>
      <c r="E90" s="839"/>
      <c r="F90" s="840"/>
      <c r="G90" s="843"/>
      <c r="H90" s="795"/>
    </row>
    <row r="91" spans="1:8" s="949" customFormat="1">
      <c r="A91" s="1032"/>
      <c r="B91" s="832"/>
      <c r="C91" s="832"/>
      <c r="D91" s="795"/>
      <c r="E91" s="839"/>
      <c r="F91" s="947"/>
      <c r="G91" s="843"/>
      <c r="H91" s="795"/>
    </row>
    <row r="92" spans="1:8" s="949" customFormat="1">
      <c r="A92" s="1032"/>
      <c r="B92" s="832"/>
      <c r="C92" s="832"/>
      <c r="D92" s="795"/>
      <c r="E92" s="839"/>
      <c r="F92" s="840"/>
      <c r="G92" s="843"/>
      <c r="H92" s="795"/>
    </row>
    <row r="93" spans="1:8" s="949" customFormat="1">
      <c r="A93" s="1032"/>
      <c r="B93" s="832"/>
      <c r="C93" s="832"/>
      <c r="D93" s="795"/>
      <c r="E93" s="839"/>
      <c r="F93" s="840"/>
      <c r="G93" s="843"/>
      <c r="H93" s="795"/>
    </row>
    <row r="94" spans="1:8" s="949" customFormat="1">
      <c r="A94" s="1032"/>
      <c r="B94" s="832"/>
      <c r="C94" s="832"/>
      <c r="D94" s="795"/>
      <c r="E94" s="839"/>
      <c r="F94" s="840"/>
      <c r="G94" s="843"/>
      <c r="H94" s="795"/>
    </row>
    <row r="95" spans="1:8" s="949" customFormat="1">
      <c r="A95" s="1032"/>
      <c r="B95" s="832"/>
      <c r="C95" s="832"/>
      <c r="D95" s="795"/>
      <c r="E95" s="839"/>
      <c r="F95" s="840"/>
      <c r="G95" s="843"/>
      <c r="H95" s="795"/>
    </row>
    <row r="96" spans="1:8" s="949" customFormat="1">
      <c r="A96" s="1032"/>
      <c r="B96" s="832"/>
      <c r="C96" s="832"/>
      <c r="D96" s="795"/>
      <c r="E96" s="839"/>
      <c r="F96" s="840"/>
      <c r="G96" s="843"/>
      <c r="H96" s="795"/>
    </row>
    <row r="97" spans="1:8" s="949" customFormat="1">
      <c r="A97" s="1032"/>
      <c r="B97" s="832"/>
      <c r="C97" s="832"/>
      <c r="D97" s="795"/>
      <c r="E97" s="839"/>
      <c r="F97" s="840"/>
      <c r="G97" s="843"/>
      <c r="H97" s="795"/>
    </row>
    <row r="98" spans="1:8" s="949" customFormat="1">
      <c r="A98" s="1032"/>
      <c r="B98" s="832"/>
      <c r="C98" s="832"/>
      <c r="D98" s="795"/>
      <c r="E98" s="839"/>
      <c r="F98" s="840"/>
      <c r="G98" s="843"/>
      <c r="H98" s="795"/>
    </row>
    <row r="99" spans="1:8" s="949" customFormat="1">
      <c r="A99" s="1032"/>
      <c r="B99" s="832"/>
      <c r="C99" s="832"/>
      <c r="D99" s="795"/>
      <c r="E99" s="839"/>
      <c r="F99" s="947"/>
      <c r="G99" s="843"/>
      <c r="H99" s="795"/>
    </row>
    <row r="100" spans="1:8" s="949" customFormat="1">
      <c r="A100" s="1032"/>
      <c r="B100" s="832"/>
      <c r="C100" s="832"/>
      <c r="D100" s="795"/>
      <c r="E100" s="839"/>
      <c r="F100" s="840"/>
      <c r="G100" s="843"/>
      <c r="H100" s="795"/>
    </row>
    <row r="101" spans="1:8" s="949" customFormat="1">
      <c r="A101" s="1032"/>
      <c r="B101" s="832"/>
      <c r="C101" s="832"/>
      <c r="D101" s="795"/>
      <c r="E101" s="839"/>
      <c r="F101" s="840"/>
      <c r="G101" s="843"/>
      <c r="H101" s="795"/>
    </row>
    <row r="102" spans="1:8" s="949" customFormat="1">
      <c r="A102" s="1032"/>
      <c r="B102" s="832"/>
      <c r="C102" s="832"/>
      <c r="D102" s="795"/>
      <c r="E102" s="839"/>
      <c r="F102" s="840"/>
      <c r="G102" s="843"/>
      <c r="H102" s="795"/>
    </row>
    <row r="103" spans="1:8" s="949" customFormat="1">
      <c r="A103" s="1032"/>
      <c r="B103" s="832"/>
      <c r="C103" s="832"/>
      <c r="D103" s="795"/>
      <c r="E103" s="839"/>
      <c r="F103" s="840"/>
      <c r="G103" s="843"/>
      <c r="H103" s="795"/>
    </row>
    <row r="104" spans="1:8" s="949" customFormat="1">
      <c r="A104" s="1032"/>
      <c r="B104" s="832"/>
      <c r="C104" s="832"/>
      <c r="D104" s="795"/>
      <c r="E104" s="839"/>
      <c r="F104" s="840"/>
      <c r="G104" s="843"/>
      <c r="H104" s="795"/>
    </row>
    <row r="105" spans="1:8" s="949" customFormat="1">
      <c r="A105" s="1032"/>
      <c r="B105" s="832"/>
      <c r="C105" s="832"/>
      <c r="D105" s="795"/>
      <c r="E105" s="839"/>
      <c r="F105" s="840"/>
      <c r="G105" s="843"/>
      <c r="H105" s="795"/>
    </row>
    <row r="106" spans="1:8" s="949" customFormat="1">
      <c r="A106" s="1032"/>
      <c r="B106" s="833"/>
      <c r="C106" s="833"/>
      <c r="D106" s="795"/>
      <c r="E106" s="839"/>
      <c r="F106" s="840"/>
      <c r="G106" s="843"/>
      <c r="H106" s="795"/>
    </row>
    <row r="107" spans="1:8" s="949" customFormat="1">
      <c r="A107" s="1032"/>
      <c r="B107" s="833"/>
      <c r="C107" s="833"/>
      <c r="D107" s="795"/>
      <c r="E107" s="839"/>
      <c r="F107" s="947"/>
      <c r="G107" s="843"/>
      <c r="H107" s="795"/>
    </row>
    <row r="108" spans="1:8" s="949" customFormat="1">
      <c r="A108" s="1032"/>
      <c r="B108" s="832"/>
      <c r="C108" s="832"/>
      <c r="D108" s="795"/>
      <c r="E108" s="839"/>
      <c r="F108" s="840"/>
      <c r="G108" s="843"/>
      <c r="H108" s="795"/>
    </row>
    <row r="109" spans="1:8" s="949" customFormat="1">
      <c r="A109" s="1032"/>
      <c r="B109" s="832"/>
      <c r="C109" s="832"/>
      <c r="D109" s="795"/>
      <c r="E109" s="839"/>
      <c r="F109" s="840"/>
      <c r="G109" s="843"/>
      <c r="H109" s="795"/>
    </row>
    <row r="110" spans="1:8" s="949" customFormat="1">
      <c r="A110" s="1032"/>
      <c r="B110" s="832"/>
      <c r="C110" s="832"/>
      <c r="D110" s="795"/>
      <c r="E110" s="839"/>
      <c r="F110" s="947"/>
      <c r="G110" s="843"/>
      <c r="H110" s="795"/>
    </row>
    <row r="111" spans="1:8" s="949" customFormat="1">
      <c r="A111" s="1032"/>
      <c r="B111" s="832"/>
      <c r="C111" s="832"/>
      <c r="D111" s="795"/>
      <c r="E111" s="839"/>
      <c r="F111" s="840"/>
      <c r="G111" s="843"/>
      <c r="H111" s="795"/>
    </row>
    <row r="112" spans="1:8" s="949" customFormat="1">
      <c r="A112" s="1032"/>
      <c r="B112" s="833"/>
      <c r="C112" s="833"/>
      <c r="D112" s="795"/>
      <c r="E112" s="839"/>
      <c r="F112" s="840"/>
      <c r="G112" s="843"/>
      <c r="H112" s="795"/>
    </row>
    <row r="113" spans="1:10" s="949" customFormat="1">
      <c r="A113" s="1032"/>
      <c r="B113" s="833"/>
      <c r="C113" s="833"/>
      <c r="D113" s="795"/>
      <c r="E113" s="839"/>
      <c r="F113" s="947"/>
      <c r="G113" s="843"/>
      <c r="H113" s="795"/>
    </row>
    <row r="114" spans="1:10" s="949" customFormat="1">
      <c r="A114" s="1032"/>
      <c r="B114" s="833"/>
      <c r="C114" s="833"/>
      <c r="D114" s="795"/>
      <c r="E114" s="839"/>
      <c r="F114" s="840"/>
      <c r="G114" s="843"/>
      <c r="H114" s="795"/>
    </row>
    <row r="115" spans="1:10" s="949" customFormat="1">
      <c r="A115" s="1032"/>
      <c r="B115" s="833"/>
      <c r="C115" s="833"/>
      <c r="D115" s="795"/>
      <c r="E115" s="839"/>
      <c r="F115" s="840"/>
      <c r="G115" s="843"/>
      <c r="H115" s="795"/>
    </row>
    <row r="116" spans="1:10" s="949" customFormat="1">
      <c r="A116" s="1032"/>
      <c r="B116" s="833"/>
      <c r="C116" s="833"/>
      <c r="D116" s="795"/>
      <c r="E116" s="839"/>
      <c r="F116" s="947"/>
      <c r="G116" s="843"/>
      <c r="H116" s="795"/>
    </row>
    <row r="117" spans="1:10" s="949" customFormat="1">
      <c r="A117" s="1032"/>
      <c r="B117" s="833"/>
      <c r="C117" s="833"/>
      <c r="E117" s="839"/>
      <c r="F117" s="840"/>
      <c r="G117" s="843"/>
      <c r="H117" s="795"/>
    </row>
    <row r="118" spans="1:10" s="949" customFormat="1">
      <c r="A118" s="1032"/>
      <c r="B118" s="833"/>
      <c r="C118" s="833"/>
      <c r="E118" s="839"/>
      <c r="F118" s="840"/>
      <c r="G118" s="843"/>
      <c r="H118" s="795"/>
    </row>
    <row r="119" spans="1:10" s="949" customFormat="1">
      <c r="A119" s="1032"/>
      <c r="B119" s="838"/>
      <c r="C119" s="838"/>
      <c r="E119" s="839"/>
      <c r="F119" s="947"/>
      <c r="G119" s="843"/>
      <c r="H119" s="795"/>
    </row>
    <row r="120" spans="1:10" s="949" customFormat="1">
      <c r="A120" s="1032"/>
      <c r="B120" s="838"/>
      <c r="C120" s="838"/>
      <c r="E120" s="839"/>
      <c r="F120" s="840"/>
      <c r="G120" s="843"/>
      <c r="H120" s="795"/>
    </row>
    <row r="121" spans="1:10" s="949" customFormat="1">
      <c r="A121" s="1032"/>
      <c r="B121" s="838"/>
      <c r="C121" s="838"/>
      <c r="E121" s="839"/>
      <c r="F121" s="840"/>
      <c r="G121" s="843"/>
      <c r="H121" s="795"/>
    </row>
    <row r="122" spans="1:10" s="949" customFormat="1">
      <c r="A122" s="1032"/>
      <c r="B122" s="838"/>
      <c r="C122" s="838"/>
      <c r="E122" s="839"/>
      <c r="F122" s="947"/>
      <c r="G122" s="843"/>
      <c r="H122" s="795"/>
    </row>
    <row r="123" spans="1:10" s="949" customFormat="1">
      <c r="A123" s="1032"/>
      <c r="B123" s="838"/>
      <c r="C123" s="838"/>
      <c r="E123" s="839"/>
      <c r="F123" s="947"/>
      <c r="G123" s="843"/>
      <c r="H123" s="795"/>
      <c r="I123" s="795"/>
      <c r="J123" s="795"/>
    </row>
    <row r="124" spans="1:10" s="949" customFormat="1">
      <c r="A124" s="1032"/>
      <c r="B124" s="833"/>
      <c r="C124" s="833"/>
      <c r="E124" s="839"/>
      <c r="F124" s="947"/>
      <c r="G124" s="843"/>
      <c r="H124" s="795"/>
    </row>
    <row r="125" spans="1:10" s="949" customFormat="1">
      <c r="A125" s="1032"/>
      <c r="B125" s="838"/>
      <c r="C125" s="838"/>
      <c r="D125" s="1020"/>
      <c r="E125" s="839"/>
      <c r="F125" s="947"/>
      <c r="G125" s="843"/>
      <c r="H125" s="795"/>
    </row>
    <row r="126" spans="1:10" s="949" customFormat="1">
      <c r="A126" s="1032"/>
      <c r="B126" s="833"/>
      <c r="C126" s="833"/>
      <c r="E126" s="839"/>
      <c r="F126" s="840"/>
      <c r="G126" s="843"/>
      <c r="H126" s="795"/>
    </row>
    <row r="127" spans="1:10" s="949" customFormat="1">
      <c r="A127" s="1032"/>
      <c r="B127" s="833"/>
      <c r="C127" s="833"/>
      <c r="E127" s="839"/>
      <c r="F127" s="840"/>
      <c r="G127" s="843"/>
      <c r="H127" s="795"/>
    </row>
    <row r="128" spans="1:10" s="949" customFormat="1">
      <c r="A128" s="1032"/>
      <c r="B128" s="833"/>
      <c r="C128" s="833"/>
      <c r="E128" s="839"/>
      <c r="F128" s="947"/>
      <c r="G128" s="843"/>
      <c r="H128" s="795"/>
    </row>
    <row r="129" spans="1:8" s="949" customFormat="1">
      <c r="A129" s="1032"/>
      <c r="B129" s="838"/>
      <c r="C129" s="838"/>
      <c r="E129" s="839"/>
      <c r="F129" s="947"/>
      <c r="G129" s="843"/>
      <c r="H129" s="795"/>
    </row>
    <row r="130" spans="1:8" s="949" customFormat="1">
      <c r="A130" s="1032"/>
      <c r="B130" s="1014"/>
      <c r="C130" s="1014"/>
      <c r="E130" s="839"/>
      <c r="F130" s="947"/>
      <c r="G130" s="843"/>
      <c r="H130" s="795"/>
    </row>
    <row r="131" spans="1:8" s="949" customFormat="1">
      <c r="A131" s="1032"/>
      <c r="B131" s="1014"/>
      <c r="C131" s="1014"/>
      <c r="E131" s="839"/>
      <c r="F131" s="947"/>
      <c r="G131" s="843"/>
      <c r="H131" s="795"/>
    </row>
    <row r="132" spans="1:8" s="949" customFormat="1">
      <c r="A132" s="1032"/>
      <c r="B132" s="1014"/>
      <c r="C132" s="1014"/>
      <c r="E132" s="839"/>
      <c r="F132" s="840"/>
      <c r="G132" s="843"/>
      <c r="H132" s="795"/>
    </row>
    <row r="133" spans="1:8" s="993" customFormat="1">
      <c r="A133" s="1035"/>
      <c r="B133" s="1006"/>
      <c r="C133" s="1006"/>
      <c r="E133" s="889"/>
      <c r="F133" s="1226"/>
      <c r="G133" s="890"/>
      <c r="H133" s="796"/>
    </row>
    <row r="134" spans="1:8" s="993" customFormat="1">
      <c r="A134" s="1035"/>
      <c r="B134" s="1006"/>
      <c r="C134" s="1006"/>
      <c r="E134" s="889"/>
      <c r="F134" s="1233"/>
      <c r="G134" s="890"/>
      <c r="H134" s="796"/>
    </row>
    <row r="135" spans="1:8" s="993" customFormat="1">
      <c r="A135" s="1035"/>
      <c r="B135" s="1006"/>
      <c r="C135" s="1006"/>
      <c r="E135" s="889"/>
      <c r="F135" s="1233"/>
      <c r="G135" s="890"/>
      <c r="H135" s="796"/>
    </row>
    <row r="136" spans="1:8" s="993" customFormat="1">
      <c r="A136" s="1032"/>
      <c r="B136" s="858"/>
      <c r="C136" s="858"/>
      <c r="D136" s="949"/>
      <c r="E136" s="839"/>
      <c r="F136" s="947"/>
      <c r="G136" s="843"/>
      <c r="H136" s="796"/>
    </row>
    <row r="137" spans="1:8" s="993" customFormat="1">
      <c r="A137" s="1035"/>
      <c r="B137" s="833"/>
      <c r="C137" s="833"/>
      <c r="D137" s="949"/>
      <c r="E137" s="839"/>
      <c r="F137" s="840"/>
      <c r="G137" s="843"/>
      <c r="H137" s="796"/>
    </row>
    <row r="138" spans="1:8" s="993" customFormat="1">
      <c r="A138" s="1035"/>
      <c r="B138" s="833"/>
      <c r="C138" s="833"/>
      <c r="D138" s="949"/>
      <c r="E138" s="839"/>
      <c r="F138" s="840"/>
      <c r="G138" s="843"/>
      <c r="H138" s="796"/>
    </row>
    <row r="139" spans="1:8" s="993" customFormat="1">
      <c r="A139" s="1035"/>
      <c r="B139" s="833"/>
      <c r="C139" s="833"/>
      <c r="D139" s="949"/>
      <c r="E139" s="839"/>
      <c r="F139" s="840"/>
      <c r="G139" s="843"/>
      <c r="H139" s="796"/>
    </row>
    <row r="140" spans="1:8" s="993" customFormat="1">
      <c r="A140" s="1035"/>
      <c r="B140" s="833"/>
      <c r="C140" s="833"/>
      <c r="D140" s="949"/>
      <c r="E140" s="839"/>
      <c r="F140" s="840"/>
      <c r="G140" s="843"/>
      <c r="H140" s="796"/>
    </row>
    <row r="141" spans="1:8" s="993" customFormat="1">
      <c r="A141" s="1035"/>
      <c r="B141" s="858"/>
      <c r="C141" s="858"/>
      <c r="D141" s="949"/>
      <c r="E141" s="839"/>
      <c r="F141" s="840"/>
      <c r="G141" s="843"/>
      <c r="H141" s="796"/>
    </row>
    <row r="142" spans="1:8" s="993" customFormat="1">
      <c r="A142" s="1035"/>
      <c r="B142" s="858"/>
      <c r="C142" s="858"/>
      <c r="D142" s="949"/>
      <c r="E142" s="839"/>
      <c r="F142" s="840"/>
      <c r="G142" s="843"/>
      <c r="H142" s="796"/>
    </row>
    <row r="143" spans="1:8" s="993" customFormat="1">
      <c r="A143" s="1035"/>
      <c r="B143" s="833"/>
      <c r="C143" s="833"/>
      <c r="D143" s="949"/>
      <c r="E143" s="839"/>
      <c r="F143" s="947"/>
      <c r="G143" s="843"/>
      <c r="H143" s="796"/>
    </row>
    <row r="144" spans="1:8" s="993" customFormat="1">
      <c r="A144" s="1035"/>
      <c r="B144" s="833"/>
      <c r="C144" s="833"/>
      <c r="D144" s="949"/>
      <c r="E144" s="839"/>
      <c r="F144" s="840"/>
      <c r="G144" s="843"/>
      <c r="H144" s="796"/>
    </row>
    <row r="145" spans="1:10" s="993" customFormat="1">
      <c r="A145" s="1035"/>
      <c r="B145" s="833"/>
      <c r="C145" s="833"/>
      <c r="D145" s="949"/>
      <c r="E145" s="839"/>
      <c r="F145" s="947"/>
      <c r="G145" s="843"/>
      <c r="H145" s="796"/>
    </row>
    <row r="146" spans="1:10" s="993" customFormat="1">
      <c r="A146" s="1032"/>
      <c r="B146" s="858"/>
      <c r="C146" s="858"/>
      <c r="D146" s="949"/>
      <c r="E146" s="839"/>
      <c r="F146" s="840"/>
      <c r="G146" s="843"/>
      <c r="H146" s="796"/>
    </row>
    <row r="147" spans="1:10" s="949" customFormat="1">
      <c r="A147" s="1032"/>
      <c r="B147" s="833"/>
      <c r="C147" s="833"/>
      <c r="E147" s="839"/>
      <c r="F147" s="947"/>
      <c r="G147" s="843"/>
      <c r="H147" s="795"/>
      <c r="I147" s="795"/>
      <c r="J147" s="795"/>
    </row>
    <row r="148" spans="1:10" s="949" customFormat="1">
      <c r="A148" s="1032"/>
      <c r="B148" s="833"/>
      <c r="C148" s="833"/>
      <c r="E148" s="839"/>
      <c r="F148" s="840"/>
      <c r="G148" s="843"/>
      <c r="H148" s="795"/>
      <c r="I148" s="795"/>
      <c r="J148" s="795"/>
    </row>
    <row r="149" spans="1:10" s="949" customFormat="1">
      <c r="A149" s="1032"/>
      <c r="B149" s="833"/>
      <c r="C149" s="833"/>
      <c r="E149" s="839"/>
      <c r="F149" s="840"/>
      <c r="G149" s="843"/>
      <c r="H149" s="795"/>
      <c r="I149" s="795"/>
      <c r="J149" s="795"/>
    </row>
    <row r="150" spans="1:10" s="949" customFormat="1">
      <c r="A150" s="1032"/>
      <c r="B150" s="848"/>
      <c r="C150" s="848"/>
      <c r="E150" s="839"/>
      <c r="F150" s="947"/>
      <c r="G150" s="843"/>
      <c r="H150" s="795"/>
    </row>
    <row r="151" spans="1:10" s="949" customFormat="1">
      <c r="A151" s="1032"/>
      <c r="B151" s="848"/>
      <c r="C151" s="848"/>
      <c r="E151" s="839"/>
      <c r="F151" s="840"/>
      <c r="G151" s="843"/>
      <c r="H151" s="795"/>
    </row>
    <row r="152" spans="1:10" s="949" customFormat="1">
      <c r="A152" s="1032"/>
      <c r="B152" s="848"/>
      <c r="C152" s="848"/>
      <c r="E152" s="839"/>
      <c r="F152" s="840"/>
      <c r="G152" s="843"/>
      <c r="H152" s="795"/>
    </row>
    <row r="153" spans="1:10" s="949" customFormat="1">
      <c r="A153" s="1032"/>
      <c r="B153" s="848"/>
      <c r="C153" s="848"/>
      <c r="E153" s="839"/>
      <c r="F153" s="840"/>
      <c r="G153" s="843"/>
      <c r="H153" s="795"/>
    </row>
    <row r="154" spans="1:10" s="949" customFormat="1">
      <c r="A154" s="1032"/>
      <c r="B154" s="848"/>
      <c r="C154" s="848"/>
      <c r="E154" s="839"/>
      <c r="F154" s="840"/>
      <c r="G154" s="843"/>
      <c r="H154" s="795"/>
    </row>
    <row r="155" spans="1:10" s="949" customFormat="1">
      <c r="A155" s="1032"/>
      <c r="B155" s="848"/>
      <c r="C155" s="848"/>
      <c r="E155" s="839"/>
      <c r="F155" s="840"/>
      <c r="G155" s="843"/>
      <c r="H155" s="795"/>
    </row>
    <row r="156" spans="1:10" s="949" customFormat="1">
      <c r="A156" s="1032"/>
      <c r="B156" s="848"/>
      <c r="C156" s="848"/>
      <c r="E156" s="839"/>
      <c r="F156" s="840"/>
      <c r="G156" s="843"/>
      <c r="H156" s="795"/>
    </row>
    <row r="157" spans="1:10" s="949" customFormat="1">
      <c r="A157" s="1032"/>
      <c r="B157" s="848"/>
      <c r="C157" s="848"/>
      <c r="E157" s="839"/>
      <c r="F157" s="840"/>
      <c r="G157" s="843"/>
      <c r="H157" s="795"/>
    </row>
    <row r="158" spans="1:10" s="949" customFormat="1">
      <c r="A158" s="1032"/>
      <c r="B158" s="848"/>
      <c r="C158" s="848"/>
      <c r="E158" s="839"/>
      <c r="F158" s="840"/>
      <c r="G158" s="843"/>
      <c r="H158" s="795"/>
    </row>
    <row r="159" spans="1:10" s="949" customFormat="1">
      <c r="A159" s="1032"/>
      <c r="B159" s="848"/>
      <c r="C159" s="848"/>
      <c r="E159" s="839"/>
      <c r="F159" s="840"/>
      <c r="G159" s="843"/>
      <c r="H159" s="795"/>
    </row>
    <row r="160" spans="1:10" s="949" customFormat="1">
      <c r="A160" s="1032"/>
      <c r="B160" s="848"/>
      <c r="C160" s="848"/>
      <c r="E160" s="839"/>
      <c r="F160" s="840"/>
      <c r="G160" s="843"/>
      <c r="H160" s="795"/>
    </row>
    <row r="161" spans="1:8" s="949" customFormat="1">
      <c r="A161" s="1032"/>
      <c r="B161" s="848"/>
      <c r="C161" s="848"/>
      <c r="E161" s="839"/>
      <c r="F161" s="840"/>
      <c r="G161" s="843"/>
      <c r="H161" s="795"/>
    </row>
    <row r="162" spans="1:8" s="949" customFormat="1">
      <c r="A162" s="1032"/>
      <c r="B162" s="848"/>
      <c r="C162" s="848"/>
      <c r="E162" s="839"/>
      <c r="F162" s="840"/>
      <c r="G162" s="843"/>
      <c r="H162" s="795"/>
    </row>
    <row r="163" spans="1:8" s="949" customFormat="1">
      <c r="A163" s="1032"/>
      <c r="B163" s="848"/>
      <c r="C163" s="848"/>
      <c r="E163" s="839"/>
      <c r="F163" s="840"/>
      <c r="G163" s="843"/>
      <c r="H163" s="795"/>
    </row>
    <row r="164" spans="1:8" s="949" customFormat="1">
      <c r="A164" s="1032"/>
      <c r="B164" s="848"/>
      <c r="C164" s="848"/>
      <c r="E164" s="839"/>
      <c r="F164" s="840"/>
      <c r="G164" s="843"/>
      <c r="H164" s="795"/>
    </row>
    <row r="165" spans="1:8" s="949" customFormat="1">
      <c r="A165" s="1032"/>
      <c r="B165" s="833"/>
      <c r="C165" s="833"/>
      <c r="E165" s="839"/>
      <c r="F165" s="840"/>
      <c r="G165" s="843"/>
      <c r="H165" s="795"/>
    </row>
    <row r="166" spans="1:8" s="949" customFormat="1">
      <c r="A166" s="1032"/>
      <c r="B166" s="833"/>
      <c r="C166" s="833"/>
      <c r="E166" s="839"/>
      <c r="F166" s="840"/>
      <c r="G166" s="843"/>
      <c r="H166" s="795"/>
    </row>
    <row r="167" spans="1:8" s="949" customFormat="1">
      <c r="A167" s="1032"/>
      <c r="B167" s="833"/>
      <c r="C167" s="833"/>
      <c r="E167" s="839"/>
      <c r="F167" s="840"/>
      <c r="G167" s="843"/>
      <c r="H167" s="795"/>
    </row>
    <row r="168" spans="1:8" s="949" customFormat="1">
      <c r="A168" s="1032"/>
      <c r="B168" s="833"/>
      <c r="C168" s="833"/>
      <c r="E168" s="839"/>
      <c r="F168" s="840"/>
      <c r="G168" s="843"/>
      <c r="H168" s="795"/>
    </row>
    <row r="169" spans="1:8" s="949" customFormat="1">
      <c r="A169" s="1032"/>
      <c r="B169" s="833"/>
      <c r="C169" s="833"/>
      <c r="E169" s="839"/>
      <c r="F169" s="840"/>
      <c r="G169" s="843"/>
      <c r="H169" s="795"/>
    </row>
    <row r="170" spans="1:8" s="949" customFormat="1">
      <c r="A170" s="1032"/>
      <c r="B170" s="833"/>
      <c r="C170" s="833"/>
      <c r="E170" s="839"/>
      <c r="F170" s="840"/>
      <c r="G170" s="843"/>
      <c r="H170" s="795"/>
    </row>
    <row r="171" spans="1:8" s="949" customFormat="1">
      <c r="A171" s="1032"/>
      <c r="B171" s="833"/>
      <c r="C171" s="833"/>
      <c r="E171" s="839"/>
      <c r="F171" s="840"/>
      <c r="G171" s="843"/>
      <c r="H171" s="795"/>
    </row>
    <row r="172" spans="1:8" s="949" customFormat="1">
      <c r="A172" s="1005"/>
      <c r="B172" s="859"/>
      <c r="C172" s="859"/>
      <c r="E172" s="839"/>
      <c r="F172" s="840"/>
      <c r="G172" s="843"/>
      <c r="H172" s="795"/>
    </row>
    <row r="173" spans="1:8" s="949" customFormat="1">
      <c r="A173" s="1005"/>
      <c r="B173" s="859"/>
      <c r="C173" s="859"/>
      <c r="E173" s="839"/>
      <c r="F173" s="840"/>
      <c r="G173" s="843"/>
      <c r="H173" s="795"/>
    </row>
    <row r="174" spans="1:8">
      <c r="A174" s="1032"/>
      <c r="B174" s="833"/>
      <c r="C174" s="833"/>
      <c r="D174" s="949"/>
      <c r="E174" s="839"/>
      <c r="F174" s="840"/>
      <c r="G174" s="843"/>
    </row>
    <row r="175" spans="1:8" s="786" customFormat="1">
      <c r="A175" s="1032"/>
      <c r="B175" s="833"/>
      <c r="C175" s="833"/>
      <c r="D175" s="949"/>
      <c r="E175" s="839"/>
      <c r="F175" s="840"/>
      <c r="G175" s="843"/>
    </row>
    <row r="176" spans="1:8" s="786" customFormat="1">
      <c r="A176" s="1032"/>
      <c r="B176" s="833"/>
      <c r="C176" s="833"/>
      <c r="D176" s="949"/>
      <c r="E176" s="839"/>
      <c r="F176" s="840"/>
      <c r="G176" s="843"/>
    </row>
    <row r="177" spans="1:7" s="786" customFormat="1">
      <c r="A177" s="1032"/>
      <c r="B177" s="833"/>
      <c r="C177" s="833"/>
      <c r="D177" s="949"/>
      <c r="E177" s="839"/>
      <c r="F177" s="840"/>
      <c r="G177" s="843"/>
    </row>
    <row r="178" spans="1:7" s="786" customFormat="1">
      <c r="A178" s="1032"/>
      <c r="B178" s="833"/>
      <c r="C178" s="833"/>
      <c r="D178" s="949"/>
      <c r="E178" s="839"/>
      <c r="F178" s="840"/>
      <c r="G178" s="843"/>
    </row>
    <row r="179" spans="1:7" s="786" customFormat="1">
      <c r="A179" s="1032"/>
      <c r="B179" s="833"/>
      <c r="C179" s="833"/>
      <c r="D179" s="949"/>
      <c r="E179" s="839"/>
      <c r="F179" s="840"/>
      <c r="G179" s="843"/>
    </row>
    <row r="180" spans="1:7" s="786" customFormat="1">
      <c r="A180" s="1032"/>
      <c r="B180" s="833"/>
      <c r="C180" s="833"/>
      <c r="D180" s="949"/>
      <c r="E180" s="839"/>
      <c r="F180" s="840"/>
      <c r="G180" s="843"/>
    </row>
    <row r="181" spans="1:7" s="786" customFormat="1">
      <c r="A181" s="1032"/>
      <c r="B181" s="833"/>
      <c r="C181" s="833"/>
      <c r="D181" s="949"/>
      <c r="E181" s="839"/>
      <c r="F181" s="840"/>
      <c r="G181" s="843"/>
    </row>
    <row r="182" spans="1:7" s="786" customFormat="1">
      <c r="A182" s="1032"/>
      <c r="B182" s="833"/>
      <c r="C182" s="833"/>
      <c r="D182" s="949"/>
      <c r="E182" s="839"/>
      <c r="F182" s="840"/>
      <c r="G182" s="843"/>
    </row>
    <row r="183" spans="1:7" s="786" customFormat="1">
      <c r="A183" s="1032"/>
      <c r="B183" s="833"/>
      <c r="C183" s="833"/>
      <c r="D183" s="949"/>
      <c r="E183" s="839"/>
      <c r="F183" s="840"/>
      <c r="G183" s="843"/>
    </row>
    <row r="184" spans="1:7" s="786" customFormat="1">
      <c r="A184" s="1032"/>
      <c r="B184" s="833"/>
      <c r="C184" s="833"/>
      <c r="D184" s="949"/>
      <c r="E184" s="839"/>
      <c r="F184" s="840"/>
      <c r="G184" s="843"/>
    </row>
    <row r="185" spans="1:7" s="786" customFormat="1">
      <c r="A185" s="1032"/>
      <c r="B185" s="833"/>
      <c r="C185" s="833"/>
      <c r="D185" s="949"/>
      <c r="E185" s="839"/>
      <c r="F185" s="840"/>
      <c r="G185" s="843"/>
    </row>
    <row r="186" spans="1:7" s="786" customFormat="1">
      <c r="A186" s="1032"/>
      <c r="B186" s="833"/>
      <c r="C186" s="833"/>
      <c r="D186" s="949"/>
      <c r="E186" s="839"/>
      <c r="F186" s="840"/>
      <c r="G186" s="843"/>
    </row>
    <row r="187" spans="1:7" s="786" customFormat="1">
      <c r="A187" s="1032"/>
      <c r="B187" s="858"/>
      <c r="C187" s="858"/>
      <c r="D187" s="949"/>
      <c r="E187" s="839"/>
      <c r="F187" s="840"/>
      <c r="G187" s="843"/>
    </row>
    <row r="188" spans="1:7" s="786" customFormat="1">
      <c r="A188" s="1032"/>
      <c r="B188" s="858"/>
      <c r="C188" s="858"/>
      <c r="D188" s="949"/>
      <c r="E188" s="839"/>
      <c r="F188" s="840"/>
      <c r="G188" s="843"/>
    </row>
    <row r="189" spans="1:7" s="786" customFormat="1">
      <c r="A189" s="1032"/>
      <c r="B189" s="858"/>
      <c r="C189" s="858"/>
      <c r="D189" s="949"/>
      <c r="E189" s="839"/>
      <c r="F189" s="840"/>
      <c r="G189" s="843"/>
    </row>
    <row r="190" spans="1:7" s="786" customFormat="1">
      <c r="A190" s="1032"/>
      <c r="B190" s="858"/>
      <c r="C190" s="858"/>
      <c r="D190" s="949"/>
      <c r="E190" s="839"/>
      <c r="F190" s="840"/>
      <c r="G190" s="843"/>
    </row>
    <row r="191" spans="1:7" s="786" customFormat="1">
      <c r="A191" s="1032"/>
      <c r="B191" s="833"/>
      <c r="C191" s="833"/>
      <c r="D191" s="949"/>
      <c r="E191" s="839"/>
      <c r="F191" s="840"/>
      <c r="G191" s="843"/>
    </row>
    <row r="192" spans="1:7" s="786" customFormat="1">
      <c r="A192" s="1032"/>
      <c r="B192" s="833"/>
      <c r="C192" s="833"/>
      <c r="D192" s="949"/>
      <c r="E192" s="839"/>
      <c r="F192" s="840"/>
      <c r="G192" s="843"/>
    </row>
    <row r="193" spans="1:8" s="786" customFormat="1">
      <c r="A193" s="1032"/>
      <c r="B193" s="833"/>
      <c r="C193" s="833"/>
      <c r="D193" s="949"/>
      <c r="E193" s="839"/>
      <c r="F193" s="840"/>
      <c r="G193" s="843"/>
    </row>
    <row r="194" spans="1:8" s="786" customFormat="1">
      <c r="A194" s="1032"/>
      <c r="B194" s="833"/>
      <c r="C194" s="833"/>
      <c r="D194" s="949"/>
      <c r="E194" s="839"/>
      <c r="F194" s="840"/>
      <c r="G194" s="843"/>
    </row>
    <row r="195" spans="1:8" s="786" customFormat="1">
      <c r="A195" s="1032"/>
      <c r="B195" s="833"/>
      <c r="C195" s="833"/>
      <c r="D195" s="949"/>
      <c r="E195" s="839"/>
      <c r="F195" s="840"/>
      <c r="G195" s="843"/>
    </row>
    <row r="196" spans="1:8" s="786" customFormat="1">
      <c r="A196" s="1032"/>
      <c r="B196" s="833"/>
      <c r="C196" s="833"/>
      <c r="D196" s="949"/>
      <c r="E196" s="839"/>
      <c r="F196" s="840"/>
      <c r="G196" s="843"/>
    </row>
    <row r="197" spans="1:8" s="786" customFormat="1">
      <c r="A197" s="1032"/>
      <c r="B197" s="833"/>
      <c r="C197" s="833"/>
      <c r="D197" s="949"/>
      <c r="E197" s="839"/>
      <c r="F197" s="840"/>
      <c r="G197" s="843"/>
    </row>
    <row r="198" spans="1:8" s="786" customFormat="1">
      <c r="A198" s="1032"/>
      <c r="B198" s="833"/>
      <c r="C198" s="833"/>
      <c r="D198" s="949"/>
      <c r="E198" s="839"/>
      <c r="F198" s="840"/>
      <c r="G198" s="843"/>
    </row>
    <row r="199" spans="1:8" s="786" customFormat="1">
      <c r="A199" s="1032"/>
      <c r="B199" s="833"/>
      <c r="C199" s="833"/>
      <c r="D199" s="949"/>
      <c r="E199" s="839"/>
      <c r="F199" s="840"/>
      <c r="G199" s="843"/>
    </row>
    <row r="200" spans="1:8" s="786" customFormat="1">
      <c r="A200" s="1032"/>
      <c r="B200" s="858"/>
      <c r="C200" s="858"/>
      <c r="D200" s="949"/>
      <c r="E200" s="839"/>
      <c r="F200" s="840"/>
      <c r="G200" s="843"/>
    </row>
    <row r="201" spans="1:8" s="786" customFormat="1">
      <c r="A201" s="1032"/>
      <c r="B201" s="833"/>
      <c r="C201" s="833"/>
      <c r="D201" s="949"/>
      <c r="E201" s="839"/>
      <c r="F201" s="840"/>
      <c r="G201" s="843"/>
    </row>
    <row r="202" spans="1:8">
      <c r="A202" s="1005"/>
      <c r="B202" s="859"/>
      <c r="C202" s="859"/>
      <c r="D202" s="949"/>
      <c r="E202" s="839"/>
      <c r="F202" s="840"/>
      <c r="G202" s="843"/>
    </row>
    <row r="203" spans="1:8">
      <c r="A203" s="1005"/>
      <c r="B203" s="859"/>
      <c r="C203" s="859"/>
      <c r="D203" s="949"/>
      <c r="E203" s="839"/>
      <c r="F203" s="840"/>
      <c r="G203" s="843"/>
    </row>
    <row r="204" spans="1:8" s="949" customFormat="1">
      <c r="A204" s="1032"/>
      <c r="B204" s="838"/>
      <c r="C204" s="838"/>
      <c r="E204" s="839"/>
      <c r="F204" s="947"/>
      <c r="G204" s="843"/>
      <c r="H204" s="795"/>
    </row>
    <row r="205" spans="1:8">
      <c r="A205" s="1032"/>
      <c r="B205" s="825"/>
      <c r="C205" s="825"/>
      <c r="D205" s="949"/>
      <c r="E205" s="906"/>
      <c r="F205" s="840"/>
      <c r="G205" s="843"/>
    </row>
    <row r="206" spans="1:8">
      <c r="A206" s="1032"/>
      <c r="B206" s="825"/>
      <c r="C206" s="825"/>
      <c r="D206" s="949"/>
      <c r="E206" s="839"/>
      <c r="F206" s="840"/>
      <c r="G206" s="843"/>
    </row>
    <row r="207" spans="1:8">
      <c r="A207" s="1032"/>
      <c r="B207" s="825"/>
      <c r="C207" s="825"/>
      <c r="D207" s="949"/>
      <c r="E207" s="839"/>
      <c r="F207" s="947"/>
      <c r="G207" s="843"/>
    </row>
    <row r="208" spans="1:8">
      <c r="A208" s="1032"/>
      <c r="B208" s="825"/>
      <c r="C208" s="825"/>
      <c r="D208" s="949"/>
      <c r="E208" s="839"/>
      <c r="F208" s="840"/>
      <c r="G208" s="843"/>
    </row>
    <row r="209" spans="1:7">
      <c r="A209" s="1032"/>
      <c r="B209" s="825"/>
      <c r="C209" s="825"/>
      <c r="D209" s="949"/>
      <c r="E209" s="839"/>
      <c r="F209" s="947"/>
      <c r="G209" s="843"/>
    </row>
    <row r="210" spans="1:7">
      <c r="A210" s="1032"/>
      <c r="B210" s="825"/>
      <c r="C210" s="825"/>
      <c r="D210" s="949"/>
      <c r="E210" s="839"/>
      <c r="F210" s="840"/>
      <c r="G210" s="843"/>
    </row>
    <row r="211" spans="1:7">
      <c r="A211" s="1032"/>
      <c r="B211" s="825"/>
      <c r="C211" s="825"/>
      <c r="D211" s="949"/>
      <c r="E211" s="839"/>
      <c r="F211" s="947"/>
      <c r="G211" s="843"/>
    </row>
    <row r="212" spans="1:7">
      <c r="A212" s="1032"/>
      <c r="B212" s="825"/>
      <c r="C212" s="825"/>
      <c r="D212" s="949"/>
      <c r="E212" s="839"/>
      <c r="F212" s="840"/>
      <c r="G212" s="843"/>
    </row>
    <row r="213" spans="1:7">
      <c r="A213" s="1032"/>
      <c r="B213" s="825"/>
      <c r="C213" s="825"/>
      <c r="D213" s="949"/>
      <c r="E213" s="839"/>
      <c r="F213" s="947"/>
      <c r="G213" s="843"/>
    </row>
    <row r="214" spans="1:7">
      <c r="A214" s="1032"/>
      <c r="B214" s="825"/>
      <c r="C214" s="825"/>
      <c r="D214" s="949"/>
      <c r="E214" s="839"/>
      <c r="F214" s="840"/>
      <c r="G214" s="843"/>
    </row>
    <row r="215" spans="1:7">
      <c r="A215" s="1032"/>
      <c r="B215" s="825"/>
      <c r="C215" s="825"/>
      <c r="D215" s="949"/>
      <c r="E215" s="839"/>
      <c r="F215" s="947"/>
      <c r="G215" s="843"/>
    </row>
    <row r="216" spans="1:7">
      <c r="A216" s="1032"/>
      <c r="B216" s="825"/>
      <c r="C216" s="825"/>
      <c r="D216" s="949"/>
      <c r="E216" s="839"/>
      <c r="F216" s="840"/>
      <c r="G216" s="843"/>
    </row>
    <row r="217" spans="1:7">
      <c r="A217" s="1032"/>
      <c r="B217" s="825"/>
      <c r="C217" s="825"/>
      <c r="D217" s="949"/>
      <c r="E217" s="839"/>
      <c r="F217" s="840"/>
      <c r="G217" s="843"/>
    </row>
    <row r="218" spans="1:7">
      <c r="A218" s="1032"/>
      <c r="B218" s="825"/>
      <c r="C218" s="825"/>
      <c r="D218" s="949"/>
      <c r="E218" s="839"/>
      <c r="F218" s="947"/>
      <c r="G218" s="843"/>
    </row>
    <row r="219" spans="1:7">
      <c r="A219" s="1032"/>
      <c r="B219" s="825"/>
      <c r="C219" s="825"/>
      <c r="D219" s="949"/>
      <c r="E219" s="839"/>
      <c r="F219" s="947"/>
      <c r="G219" s="843"/>
    </row>
    <row r="220" spans="1:7">
      <c r="A220" s="1032"/>
      <c r="B220" s="825"/>
      <c r="C220" s="825"/>
      <c r="D220" s="949"/>
      <c r="E220" s="839"/>
      <c r="F220" s="840"/>
      <c r="G220" s="843"/>
    </row>
    <row r="221" spans="1:7">
      <c r="A221" s="1032"/>
      <c r="B221" s="825"/>
      <c r="C221" s="825"/>
      <c r="D221" s="949"/>
      <c r="E221" s="839"/>
      <c r="F221" s="947"/>
      <c r="G221" s="843"/>
    </row>
    <row r="222" spans="1:7">
      <c r="A222" s="1032"/>
      <c r="B222" s="825"/>
      <c r="C222" s="825"/>
      <c r="D222" s="949"/>
      <c r="E222" s="839"/>
      <c r="F222" s="840"/>
      <c r="G222" s="843"/>
    </row>
    <row r="223" spans="1:7">
      <c r="A223" s="1032"/>
      <c r="B223" s="825"/>
      <c r="C223" s="825"/>
      <c r="D223" s="949"/>
      <c r="E223" s="839"/>
      <c r="F223" s="840"/>
      <c r="G223" s="843"/>
    </row>
    <row r="224" spans="1:7">
      <c r="A224" s="1032"/>
      <c r="B224" s="825"/>
      <c r="C224" s="825"/>
      <c r="D224" s="949"/>
      <c r="E224" s="839"/>
      <c r="F224" s="947"/>
      <c r="G224" s="843"/>
    </row>
    <row r="225" spans="1:8">
      <c r="A225" s="1032"/>
      <c r="B225" s="825"/>
      <c r="C225" s="825"/>
      <c r="D225" s="949"/>
      <c r="E225" s="839"/>
      <c r="F225" s="840"/>
      <c r="G225" s="843"/>
    </row>
    <row r="226" spans="1:8">
      <c r="A226" s="1032"/>
      <c r="B226" s="825"/>
      <c r="C226" s="825"/>
      <c r="D226" s="949"/>
      <c r="E226" s="839"/>
      <c r="F226" s="840"/>
      <c r="G226" s="843"/>
    </row>
    <row r="227" spans="1:8">
      <c r="A227" s="1032"/>
      <c r="B227" s="825"/>
      <c r="C227" s="825"/>
      <c r="D227" s="949"/>
      <c r="E227" s="839"/>
      <c r="F227" s="840"/>
      <c r="G227" s="843"/>
    </row>
    <row r="228" spans="1:8">
      <c r="A228" s="1032"/>
      <c r="B228" s="825"/>
      <c r="C228" s="825"/>
      <c r="D228" s="949"/>
      <c r="E228" s="839"/>
      <c r="F228" s="840"/>
      <c r="G228" s="843"/>
    </row>
    <row r="229" spans="1:8">
      <c r="A229" s="1032"/>
      <c r="B229" s="825"/>
      <c r="C229" s="825"/>
      <c r="D229" s="949"/>
      <c r="E229" s="839"/>
      <c r="F229" s="840"/>
      <c r="G229" s="843"/>
    </row>
    <row r="230" spans="1:8">
      <c r="A230" s="1032"/>
      <c r="B230" s="825"/>
      <c r="C230" s="825"/>
      <c r="D230" s="949"/>
      <c r="E230" s="839"/>
      <c r="F230" s="840"/>
      <c r="G230" s="843"/>
    </row>
    <row r="231" spans="1:8">
      <c r="A231" s="1032"/>
      <c r="B231" s="825"/>
      <c r="C231" s="825"/>
      <c r="D231" s="949"/>
      <c r="E231" s="839"/>
      <c r="F231" s="840"/>
      <c r="G231" s="843"/>
    </row>
    <row r="232" spans="1:8">
      <c r="A232" s="1032"/>
      <c r="B232" s="825"/>
      <c r="C232" s="825"/>
      <c r="D232" s="949"/>
      <c r="E232" s="839"/>
      <c r="F232" s="947"/>
      <c r="G232" s="843"/>
    </row>
    <row r="233" spans="1:8">
      <c r="A233" s="1032"/>
      <c r="B233" s="825"/>
      <c r="C233" s="825"/>
      <c r="D233" s="949"/>
      <c r="E233" s="839"/>
      <c r="F233" s="840"/>
      <c r="G233" s="843"/>
    </row>
    <row r="234" spans="1:8">
      <c r="F234" s="1237"/>
    </row>
    <row r="235" spans="1:8">
      <c r="A235" s="1032"/>
      <c r="B235" s="838"/>
      <c r="C235" s="838"/>
      <c r="D235" s="949"/>
      <c r="E235" s="839"/>
      <c r="F235" s="840"/>
      <c r="G235" s="843"/>
    </row>
    <row r="236" spans="1:8" s="993" customFormat="1">
      <c r="A236" s="1035"/>
      <c r="B236" s="1006"/>
      <c r="C236" s="1006"/>
      <c r="E236" s="889"/>
      <c r="F236" s="1233"/>
      <c r="G236" s="890"/>
      <c r="H236" s="796"/>
    </row>
    <row r="237" spans="1:8" s="993" customFormat="1">
      <c r="A237" s="1035"/>
      <c r="B237" s="1006"/>
      <c r="C237" s="1006"/>
      <c r="E237" s="889"/>
      <c r="F237" s="1233"/>
      <c r="G237" s="890"/>
      <c r="H237" s="796"/>
    </row>
    <row r="238" spans="1:8" s="993" customFormat="1">
      <c r="A238" s="1035"/>
      <c r="B238" s="1006"/>
      <c r="C238" s="1006"/>
      <c r="E238" s="889"/>
      <c r="F238" s="1233"/>
      <c r="G238" s="890"/>
      <c r="H238" s="796"/>
    </row>
    <row r="239" spans="1:8" s="949" customFormat="1">
      <c r="A239" s="1032"/>
      <c r="B239" s="848"/>
      <c r="C239" s="848"/>
      <c r="E239" s="839"/>
      <c r="F239" s="840"/>
      <c r="G239" s="843"/>
      <c r="H239" s="795"/>
    </row>
    <row r="240" spans="1:8" s="949" customFormat="1">
      <c r="A240" s="1032"/>
      <c r="B240" s="848"/>
      <c r="C240" s="848"/>
      <c r="E240" s="839"/>
      <c r="F240" s="947"/>
      <c r="G240" s="843"/>
      <c r="H240" s="795"/>
    </row>
    <row r="241" spans="1:8" s="949" customFormat="1">
      <c r="A241" s="1032"/>
      <c r="B241" s="848"/>
      <c r="C241" s="848"/>
      <c r="E241" s="839"/>
      <c r="F241" s="840"/>
      <c r="G241" s="843"/>
      <c r="H241" s="795"/>
    </row>
    <row r="242" spans="1:8" s="949" customFormat="1">
      <c r="A242" s="1032"/>
      <c r="B242" s="848"/>
      <c r="C242" s="848"/>
      <c r="E242" s="839"/>
      <c r="F242" s="947"/>
      <c r="G242" s="843"/>
      <c r="H242" s="795"/>
    </row>
    <row r="243" spans="1:8" s="949" customFormat="1">
      <c r="A243" s="1032"/>
      <c r="B243" s="848"/>
      <c r="C243" s="848"/>
      <c r="E243" s="839"/>
      <c r="F243" s="840"/>
      <c r="G243" s="843"/>
      <c r="H243" s="795"/>
    </row>
    <row r="244" spans="1:8" s="949" customFormat="1">
      <c r="A244" s="1032"/>
      <c r="B244" s="848"/>
      <c r="C244" s="848"/>
      <c r="E244" s="839"/>
      <c r="F244" s="840"/>
      <c r="G244" s="843"/>
      <c r="H244" s="795"/>
    </row>
    <row r="245" spans="1:8" s="949" customFormat="1">
      <c r="A245" s="1032"/>
      <c r="B245" s="848"/>
      <c r="C245" s="848"/>
      <c r="E245" s="839"/>
      <c r="F245" s="947"/>
      <c r="G245" s="843"/>
      <c r="H245" s="795"/>
    </row>
    <row r="246" spans="1:8" s="949" customFormat="1">
      <c r="A246" s="1032"/>
      <c r="B246" s="848"/>
      <c r="C246" s="848"/>
      <c r="E246" s="839"/>
      <c r="F246" s="947"/>
      <c r="G246" s="843"/>
      <c r="H246" s="795"/>
    </row>
    <row r="247" spans="1:8" s="949" customFormat="1">
      <c r="A247" s="1032"/>
      <c r="B247" s="848"/>
      <c r="C247" s="848"/>
      <c r="E247" s="839"/>
      <c r="F247" s="947"/>
      <c r="G247" s="843"/>
      <c r="H247" s="795"/>
    </row>
    <row r="248" spans="1:8" s="949" customFormat="1">
      <c r="A248" s="1032"/>
      <c r="B248" s="848"/>
      <c r="C248" s="848"/>
      <c r="E248" s="839"/>
      <c r="F248" s="840"/>
      <c r="G248" s="843"/>
      <c r="H248" s="795"/>
    </row>
    <row r="249" spans="1:8" s="949" customFormat="1">
      <c r="A249" s="1032"/>
      <c r="B249" s="848"/>
      <c r="C249" s="848"/>
      <c r="E249" s="839"/>
      <c r="F249" s="840"/>
      <c r="G249" s="843"/>
      <c r="H249" s="795"/>
    </row>
    <row r="250" spans="1:8" s="949" customFormat="1">
      <c r="A250" s="1032"/>
      <c r="B250" s="833"/>
      <c r="C250" s="833"/>
      <c r="E250" s="839"/>
      <c r="F250" s="947"/>
      <c r="G250" s="843"/>
      <c r="H250" s="795"/>
    </row>
    <row r="251" spans="1:8" s="949" customFormat="1">
      <c r="A251" s="1032"/>
      <c r="B251" s="833"/>
      <c r="C251" s="833"/>
      <c r="E251" s="839"/>
      <c r="F251" s="947"/>
      <c r="G251" s="843"/>
      <c r="H251" s="795"/>
    </row>
    <row r="252" spans="1:8">
      <c r="F252" s="948"/>
    </row>
    <row r="253" spans="1:8">
      <c r="A253" s="1032"/>
      <c r="B253" s="838"/>
      <c r="C253" s="838"/>
      <c r="D253" s="949"/>
      <c r="E253" s="839"/>
      <c r="F253" s="840"/>
      <c r="G253" s="843"/>
    </row>
    <row r="254" spans="1:8">
      <c r="F254" s="1237"/>
    </row>
    <row r="255" spans="1:8">
      <c r="F255" s="1237"/>
    </row>
    <row r="256" spans="1:8">
      <c r="F256" s="1237"/>
    </row>
    <row r="257" spans="6:6">
      <c r="F257" s="1237"/>
    </row>
    <row r="258" spans="6:6">
      <c r="F258" s="1237"/>
    </row>
    <row r="259" spans="6:6">
      <c r="F259" s="948"/>
    </row>
    <row r="260" spans="6:6">
      <c r="F260" s="948"/>
    </row>
    <row r="261" spans="6:6">
      <c r="F261" s="948"/>
    </row>
    <row r="262" spans="6:6">
      <c r="F262" s="1237"/>
    </row>
    <row r="263" spans="6:6">
      <c r="F263" s="948"/>
    </row>
    <row r="264" spans="6:6">
      <c r="F264" s="1237"/>
    </row>
    <row r="265" spans="6:6">
      <c r="F265" s="948"/>
    </row>
    <row r="266" spans="6:6">
      <c r="F266" s="1237"/>
    </row>
    <row r="267" spans="6:6">
      <c r="F267" s="1237"/>
    </row>
    <row r="268" spans="6:6">
      <c r="F268" s="1237"/>
    </row>
    <row r="269" spans="6:6">
      <c r="F269" s="1237"/>
    </row>
    <row r="270" spans="6:6">
      <c r="F270" s="1237"/>
    </row>
    <row r="271" spans="6:6">
      <c r="F271" s="1237"/>
    </row>
    <row r="272" spans="6:6">
      <c r="F272" s="1237"/>
    </row>
    <row r="273" spans="6:6">
      <c r="F273" s="1237"/>
    </row>
    <row r="274" spans="6:6">
      <c r="F274" s="1237"/>
    </row>
    <row r="275" spans="6:6">
      <c r="F275" s="1237"/>
    </row>
    <row r="276" spans="6:6">
      <c r="F276" s="1237"/>
    </row>
    <row r="277" spans="6:6">
      <c r="F277" s="1237"/>
    </row>
    <row r="278" spans="6:6">
      <c r="F278" s="1237"/>
    </row>
    <row r="279" spans="6:6">
      <c r="F279" s="1237"/>
    </row>
    <row r="280" spans="6:6">
      <c r="F280" s="1237"/>
    </row>
    <row r="281" spans="6:6">
      <c r="F281" s="1237"/>
    </row>
    <row r="290" spans="6:6">
      <c r="F290" s="1237"/>
    </row>
    <row r="296" spans="6:6">
      <c r="F296" s="1237"/>
    </row>
    <row r="297" spans="6:6">
      <c r="F297" s="1237"/>
    </row>
    <row r="298" spans="6:6">
      <c r="F298" s="1237"/>
    </row>
    <row r="299" spans="6:6">
      <c r="F299" s="1237"/>
    </row>
    <row r="300" spans="6:6">
      <c r="F300" s="1237"/>
    </row>
    <row r="301" spans="6:6">
      <c r="F301" s="1237"/>
    </row>
    <row r="302" spans="6:6">
      <c r="F302" s="1237"/>
    </row>
    <row r="303" spans="6:6">
      <c r="F303" s="1237"/>
    </row>
  </sheetData>
  <sheetProtection formatRows="0"/>
  <mergeCells count="2">
    <mergeCell ref="B15:C15"/>
    <mergeCell ref="B18:C18"/>
  </mergeCells>
  <pageMargins left="0.7" right="0.7" top="0.75" bottom="0.75" header="0.3" footer="0.3"/>
  <pageSetup paperSize="9" scale="58" orientation="portrait"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rowBreaks count="1" manualBreakCount="1">
    <brk id="48" max="6" man="1"/>
  </row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H317"/>
  <sheetViews>
    <sheetView view="pageBreakPreview" topLeftCell="A114" zoomScaleNormal="100" zoomScaleSheetLayoutView="100" workbookViewId="0">
      <selection activeCell="E109" sqref="E109"/>
    </sheetView>
  </sheetViews>
  <sheetFormatPr defaultColWidth="9.140625" defaultRowHeight="12.75"/>
  <cols>
    <col min="1" max="1" width="16.7109375" style="712" customWidth="1"/>
    <col min="2" max="2" width="70.7109375" style="713" customWidth="1"/>
    <col min="3" max="3" width="13.7109375" style="713" customWidth="1"/>
    <col min="4" max="4" width="8.7109375" style="1076" customWidth="1"/>
    <col min="5" max="5" width="11.7109375" style="1182" customWidth="1"/>
    <col min="6" max="6" width="15" style="961" customWidth="1"/>
    <col min="7" max="7" width="19.7109375" style="554" customWidth="1"/>
    <col min="8" max="8" width="12.28515625" style="563" customWidth="1"/>
    <col min="9" max="16384" width="9.140625" style="563"/>
  </cols>
  <sheetData>
    <row r="1" spans="1:8">
      <c r="A1" s="1144" t="s">
        <v>8</v>
      </c>
      <c r="B1" s="1145" t="s">
        <v>9</v>
      </c>
      <c r="C1" s="1145"/>
      <c r="D1" s="1043"/>
      <c r="E1" s="1146"/>
      <c r="F1" s="1147"/>
      <c r="G1" s="1147"/>
      <c r="H1" s="1148"/>
    </row>
    <row r="2" spans="1:8">
      <c r="A2" s="1149" t="s">
        <v>130</v>
      </c>
      <c r="B2" s="359" t="str">
        <f>'NASLOVNA STRAN'!$C$30</f>
        <v>Gradnja stanovanjske soseske Dečkovo naselje - DN 10</v>
      </c>
      <c r="C2" s="1145"/>
      <c r="D2" s="1043"/>
      <c r="E2" s="1146"/>
      <c r="F2" s="1147"/>
      <c r="G2" s="1147"/>
      <c r="H2" s="1148"/>
    </row>
    <row r="3" spans="1:8">
      <c r="A3" s="1144" t="s">
        <v>131</v>
      </c>
      <c r="B3" s="442">
        <f>'NASLOVNA STRAN'!$C$13</f>
        <v>0</v>
      </c>
      <c r="C3" s="1145"/>
      <c r="D3" s="1043"/>
      <c r="E3" s="1146"/>
      <c r="F3" s="1147"/>
      <c r="G3" s="1147"/>
      <c r="H3" s="1148"/>
    </row>
    <row r="4" spans="1:8">
      <c r="A4" s="1144"/>
      <c r="B4" s="1145"/>
      <c r="C4" s="1145"/>
      <c r="D4" s="1043"/>
      <c r="E4" s="1146"/>
      <c r="F4" s="1147"/>
      <c r="G4" s="1147"/>
      <c r="H4" s="1148"/>
    </row>
    <row r="5" spans="1:8">
      <c r="A5" s="213" t="s">
        <v>122</v>
      </c>
      <c r="B5" s="214" t="s">
        <v>3446</v>
      </c>
      <c r="C5" s="214"/>
      <c r="D5" s="1046"/>
      <c r="E5" s="1150"/>
      <c r="F5" s="1151"/>
      <c r="G5" s="1151"/>
      <c r="H5" s="1148"/>
    </row>
    <row r="6" spans="1:8">
      <c r="A6" s="1144"/>
      <c r="B6" s="1145"/>
      <c r="C6" s="1145"/>
      <c r="D6" s="1043"/>
      <c r="E6" s="1044"/>
      <c r="F6" s="1045"/>
      <c r="G6" s="1045"/>
      <c r="H6" s="1148"/>
    </row>
    <row r="7" spans="1:8">
      <c r="A7" s="213" t="s">
        <v>125</v>
      </c>
      <c r="B7" s="214" t="s">
        <v>3624</v>
      </c>
      <c r="C7" s="214"/>
      <c r="D7" s="1046"/>
      <c r="E7" s="1150"/>
      <c r="F7" s="1151"/>
      <c r="G7" s="1151"/>
      <c r="H7" s="1148"/>
    </row>
    <row r="8" spans="1:8" s="689" customFormat="1">
      <c r="A8" s="1144"/>
      <c r="B8" s="1145"/>
      <c r="C8" s="1145"/>
      <c r="D8" s="1043"/>
      <c r="E8" s="1146"/>
      <c r="F8" s="1147"/>
      <c r="G8" s="1147"/>
    </row>
    <row r="9" spans="1:8" s="689" customFormat="1">
      <c r="A9" s="1144"/>
      <c r="B9" s="1145"/>
      <c r="C9" s="1145"/>
      <c r="D9" s="1043"/>
      <c r="E9" s="1146"/>
      <c r="F9" s="1147"/>
      <c r="G9" s="1147"/>
    </row>
    <row r="10" spans="1:8" s="689" customFormat="1" ht="25.5">
      <c r="A10" s="1152" t="s">
        <v>132</v>
      </c>
      <c r="B10" s="1153" t="s">
        <v>133</v>
      </c>
      <c r="C10" s="1154" t="s">
        <v>134</v>
      </c>
      <c r="D10" s="1049" t="s">
        <v>140</v>
      </c>
      <c r="E10" s="1155" t="s">
        <v>136</v>
      </c>
      <c r="F10" s="1156" t="s">
        <v>237</v>
      </c>
      <c r="G10" s="1156" t="s">
        <v>238</v>
      </c>
    </row>
    <row r="11" spans="1:8" s="689" customFormat="1">
      <c r="A11" s="1145"/>
      <c r="B11" s="1145"/>
      <c r="C11" s="1145"/>
      <c r="D11" s="1043"/>
      <c r="E11" s="1157"/>
      <c r="F11" s="1158"/>
      <c r="G11" s="1158"/>
    </row>
    <row r="12" spans="1:8" s="689" customFormat="1">
      <c r="A12" s="723" t="s">
        <v>4679</v>
      </c>
      <c r="B12" s="1159" t="s">
        <v>4676</v>
      </c>
      <c r="C12" s="1159"/>
      <c r="D12" s="1160"/>
      <c r="E12" s="1161"/>
      <c r="F12" s="1162"/>
      <c r="G12" s="1162"/>
    </row>
    <row r="13" spans="1:8" s="689" customFormat="1">
      <c r="A13" s="1163"/>
      <c r="B13" s="1164"/>
      <c r="C13" s="1164"/>
      <c r="D13" s="1165"/>
      <c r="E13" s="1166"/>
      <c r="F13" s="1167"/>
      <c r="G13" s="1167"/>
    </row>
    <row r="14" spans="1:8" s="689" customFormat="1" ht="13.5" thickBot="1">
      <c r="A14" s="882"/>
      <c r="B14" s="883" t="s">
        <v>3625</v>
      </c>
      <c r="C14" s="734"/>
      <c r="D14" s="1060"/>
      <c r="E14" s="1168"/>
      <c r="F14" s="1169"/>
      <c r="G14" s="1170"/>
    </row>
    <row r="15" spans="1:8" s="689" customFormat="1">
      <c r="A15" s="698"/>
      <c r="B15" s="3125" t="s">
        <v>3461</v>
      </c>
      <c r="C15" s="3125"/>
      <c r="D15" s="1171"/>
      <c r="E15" s="1172"/>
      <c r="F15" s="1173"/>
      <c r="G15" s="1173"/>
    </row>
    <row r="16" spans="1:8" s="689" customFormat="1">
      <c r="A16" s="698"/>
      <c r="B16" s="2676"/>
      <c r="C16" s="697"/>
      <c r="D16" s="1171"/>
      <c r="E16" s="1172"/>
      <c r="F16" s="1173"/>
      <c r="G16" s="1173"/>
    </row>
    <row r="17" spans="1:7" s="689" customFormat="1">
      <c r="A17" s="698"/>
      <c r="B17" s="739" t="s">
        <v>2299</v>
      </c>
      <c r="C17" s="740"/>
      <c r="D17" s="1171"/>
      <c r="E17" s="1172"/>
      <c r="F17" s="1242"/>
      <c r="G17" s="1173"/>
    </row>
    <row r="18" spans="1:7" s="689" customFormat="1" ht="43.15" customHeight="1">
      <c r="A18" s="698"/>
      <c r="B18" s="2904" t="s">
        <v>3565</v>
      </c>
      <c r="C18" s="3141"/>
      <c r="D18" s="1171"/>
      <c r="E18" s="1172"/>
      <c r="F18" s="1242"/>
      <c r="G18" s="1173"/>
    </row>
    <row r="19" spans="1:7" s="689" customFormat="1">
      <c r="A19" s="688"/>
      <c r="B19" s="2676"/>
      <c r="C19" s="2676"/>
      <c r="E19" s="703"/>
      <c r="F19" s="958"/>
      <c r="G19" s="579"/>
    </row>
    <row r="20" spans="1:7" s="1171" customFormat="1" ht="165.75">
      <c r="A20" s="761" t="s">
        <v>4784</v>
      </c>
      <c r="B20" s="336" t="s">
        <v>3627</v>
      </c>
      <c r="C20" s="336"/>
      <c r="D20" s="689" t="s">
        <v>369</v>
      </c>
      <c r="E20" s="703">
        <v>13</v>
      </c>
      <c r="F20" s="2531"/>
      <c r="G20" s="962">
        <f>E20*F20</f>
        <v>0</v>
      </c>
    </row>
    <row r="21" spans="1:7" s="1171" customFormat="1">
      <c r="A21" s="761"/>
      <c r="B21" s="352" t="s">
        <v>3628</v>
      </c>
      <c r="C21" s="336"/>
      <c r="D21" s="689"/>
      <c r="E21" s="703"/>
      <c r="F21" s="2556"/>
      <c r="G21" s="962"/>
    </row>
    <row r="22" spans="1:7" s="1171" customFormat="1" ht="89.25">
      <c r="A22" s="747"/>
      <c r="B22" s="336" t="s">
        <v>3629</v>
      </c>
      <c r="C22" s="336"/>
      <c r="D22" s="689"/>
      <c r="E22" s="703"/>
      <c r="F22" s="2556"/>
      <c r="G22" s="962"/>
    </row>
    <row r="23" spans="1:7" s="1171" customFormat="1" ht="63.75">
      <c r="A23" s="747"/>
      <c r="B23" s="336" t="s">
        <v>4066</v>
      </c>
      <c r="C23" s="336"/>
      <c r="D23" s="689"/>
      <c r="E23" s="703"/>
      <c r="F23" s="2556"/>
      <c r="G23" s="962"/>
    </row>
    <row r="24" spans="1:7" s="1171" customFormat="1" ht="63.75">
      <c r="A24" s="747"/>
      <c r="B24" s="701" t="s">
        <v>3631</v>
      </c>
      <c r="C24" s="701"/>
      <c r="D24" s="689"/>
      <c r="E24" s="703"/>
      <c r="F24" s="2556"/>
      <c r="G24" s="962"/>
    </row>
    <row r="25" spans="1:7" s="1171" customFormat="1" ht="38.25">
      <c r="A25" s="747"/>
      <c r="B25" s="701" t="s">
        <v>3632</v>
      </c>
      <c r="C25" s="701"/>
      <c r="D25" s="689"/>
      <c r="E25" s="703"/>
      <c r="F25" s="2556"/>
      <c r="G25" s="962"/>
    </row>
    <row r="26" spans="1:7" s="1171" customFormat="1" ht="45.75" customHeight="1">
      <c r="A26" s="747"/>
      <c r="B26" s="336" t="s">
        <v>3633</v>
      </c>
      <c r="C26" s="336"/>
      <c r="D26" s="689"/>
      <c r="E26" s="703"/>
      <c r="F26" s="2556"/>
      <c r="G26" s="962"/>
    </row>
    <row r="27" spans="1:7" s="1171" customFormat="1" ht="63.75">
      <c r="A27" s="747"/>
      <c r="B27" s="336" t="s">
        <v>4785</v>
      </c>
      <c r="C27" s="336"/>
      <c r="D27" s="689"/>
      <c r="E27" s="703"/>
      <c r="F27" s="2556"/>
      <c r="G27" s="962"/>
    </row>
    <row r="28" spans="1:7" s="1171" customFormat="1" ht="38.25">
      <c r="A28" s="747"/>
      <c r="B28" s="898" t="s">
        <v>3635</v>
      </c>
      <c r="C28" s="898"/>
      <c r="D28" s="689"/>
      <c r="E28" s="703"/>
      <c r="F28" s="2556"/>
      <c r="G28" s="962"/>
    </row>
    <row r="29" spans="1:7" s="1148" customFormat="1" ht="89.25">
      <c r="A29" s="747"/>
      <c r="B29" s="336" t="s">
        <v>3636</v>
      </c>
      <c r="C29" s="336"/>
      <c r="D29" s="689"/>
      <c r="E29" s="703"/>
      <c r="F29" s="2556"/>
      <c r="G29" s="962"/>
    </row>
    <row r="30" spans="1:7" s="1171" customFormat="1">
      <c r="A30" s="747"/>
      <c r="B30" s="1174"/>
      <c r="C30" s="1174"/>
      <c r="D30" s="689"/>
      <c r="E30" s="703"/>
      <c r="F30" s="2556"/>
      <c r="G30" s="962"/>
    </row>
    <row r="31" spans="1:7" s="1148" customFormat="1" ht="51">
      <c r="A31" s="761" t="s">
        <v>4786</v>
      </c>
      <c r="B31" s="1175" t="s">
        <v>4787</v>
      </c>
      <c r="C31" s="1175"/>
      <c r="D31" s="689" t="s">
        <v>210</v>
      </c>
      <c r="E31" s="703">
        <v>11</v>
      </c>
      <c r="F31" s="2557"/>
      <c r="G31" s="962">
        <f>E31*F31</f>
        <v>0</v>
      </c>
    </row>
    <row r="32" spans="1:7" s="1148" customFormat="1">
      <c r="A32" s="761"/>
      <c r="B32" s="352" t="s">
        <v>8297</v>
      </c>
      <c r="C32" s="1175"/>
      <c r="D32" s="689"/>
      <c r="E32" s="703"/>
      <c r="F32" s="2556"/>
      <c r="G32" s="962"/>
    </row>
    <row r="33" spans="1:7" s="1171" customFormat="1" ht="63.75">
      <c r="A33" s="747"/>
      <c r="B33" s="336" t="s">
        <v>4788</v>
      </c>
      <c r="C33" s="336"/>
      <c r="D33" s="689"/>
      <c r="E33" s="703"/>
      <c r="F33" s="2556"/>
      <c r="G33" s="962"/>
    </row>
    <row r="34" spans="1:7" s="1148" customFormat="1" ht="38.25">
      <c r="A34" s="747"/>
      <c r="B34" s="701" t="s">
        <v>3632</v>
      </c>
      <c r="C34" s="701"/>
      <c r="D34" s="689"/>
      <c r="E34" s="703"/>
      <c r="F34" s="2556"/>
      <c r="G34" s="962"/>
    </row>
    <row r="35" spans="1:7" s="1148" customFormat="1" ht="25.5">
      <c r="A35" s="747"/>
      <c r="B35" s="336" t="s">
        <v>3633</v>
      </c>
      <c r="C35" s="336"/>
      <c r="D35" s="689"/>
      <c r="E35" s="703"/>
      <c r="F35" s="2556"/>
      <c r="G35" s="962"/>
    </row>
    <row r="36" spans="1:7" s="1148" customFormat="1" ht="25.5">
      <c r="A36" s="747"/>
      <c r="B36" s="1176" t="s">
        <v>4789</v>
      </c>
      <c r="C36" s="1176"/>
      <c r="D36" s="689"/>
      <c r="E36" s="703"/>
      <c r="F36" s="2556"/>
      <c r="G36" s="962"/>
    </row>
    <row r="37" spans="1:7" s="1148" customFormat="1" ht="25.5">
      <c r="A37" s="747"/>
      <c r="B37" s="1175" t="s">
        <v>4074</v>
      </c>
      <c r="C37" s="1175"/>
      <c r="D37" s="689"/>
      <c r="E37" s="703"/>
      <c r="F37" s="2556"/>
      <c r="G37" s="962"/>
    </row>
    <row r="38" spans="1:7" s="1148" customFormat="1" ht="76.5">
      <c r="A38" s="747"/>
      <c r="B38" s="336" t="s">
        <v>4075</v>
      </c>
      <c r="C38" s="336"/>
      <c r="D38" s="689"/>
      <c r="E38" s="703"/>
      <c r="F38" s="2556"/>
      <c r="G38" s="962"/>
    </row>
    <row r="39" spans="1:7" s="1171" customFormat="1">
      <c r="A39" s="747"/>
      <c r="B39" s="1177"/>
      <c r="C39" s="1177"/>
      <c r="D39" s="689"/>
      <c r="E39" s="703"/>
      <c r="F39" s="2556"/>
      <c r="G39" s="962"/>
    </row>
    <row r="40" spans="1:7" s="1171" customFormat="1" ht="183" customHeight="1">
      <c r="A40" s="761" t="s">
        <v>4790</v>
      </c>
      <c r="B40" s="336" t="s">
        <v>3627</v>
      </c>
      <c r="C40" s="336"/>
      <c r="D40" s="689" t="s">
        <v>369</v>
      </c>
      <c r="E40" s="703">
        <v>1</v>
      </c>
      <c r="F40" s="2557"/>
      <c r="G40" s="962">
        <f>E40*F40</f>
        <v>0</v>
      </c>
    </row>
    <row r="41" spans="1:7" s="1171" customFormat="1">
      <c r="A41" s="761"/>
      <c r="B41" s="352" t="s">
        <v>4791</v>
      </c>
      <c r="C41" s="336"/>
      <c r="D41" s="689"/>
      <c r="E41" s="703"/>
      <c r="F41" s="2556"/>
      <c r="G41" s="962"/>
    </row>
    <row r="42" spans="1:7" s="1171" customFormat="1" ht="89.25">
      <c r="A42" s="747"/>
      <c r="B42" s="336" t="s">
        <v>3629</v>
      </c>
      <c r="C42" s="336"/>
      <c r="D42" s="689"/>
      <c r="E42" s="703"/>
      <c r="F42" s="2556"/>
      <c r="G42" s="962"/>
    </row>
    <row r="43" spans="1:7" s="1171" customFormat="1" ht="63.75">
      <c r="A43" s="747"/>
      <c r="B43" s="336" t="s">
        <v>3639</v>
      </c>
      <c r="C43" s="336"/>
      <c r="D43" s="689"/>
      <c r="E43" s="703"/>
      <c r="F43" s="2556"/>
      <c r="G43" s="962"/>
    </row>
    <row r="44" spans="1:7" s="1171" customFormat="1" ht="63.75">
      <c r="A44" s="747"/>
      <c r="B44" s="701" t="s">
        <v>3631</v>
      </c>
      <c r="C44" s="701"/>
      <c r="D44" s="689"/>
      <c r="E44" s="703"/>
      <c r="F44" s="2556"/>
      <c r="G44" s="962"/>
    </row>
    <row r="45" spans="1:7" s="1171" customFormat="1" ht="38.25">
      <c r="A45" s="747"/>
      <c r="B45" s="701" t="s">
        <v>3632</v>
      </c>
      <c r="C45" s="701"/>
      <c r="D45" s="689"/>
      <c r="E45" s="703"/>
      <c r="F45" s="2556"/>
      <c r="G45" s="962"/>
    </row>
    <row r="46" spans="1:7" s="1171" customFormat="1" ht="25.5">
      <c r="A46" s="747"/>
      <c r="B46" s="336" t="s">
        <v>3633</v>
      </c>
      <c r="C46" s="336"/>
      <c r="D46" s="689"/>
      <c r="E46" s="703"/>
      <c r="F46" s="2556"/>
      <c r="G46" s="962"/>
    </row>
    <row r="47" spans="1:7" s="1148" customFormat="1" ht="63.75">
      <c r="A47" s="747"/>
      <c r="B47" s="336" t="s">
        <v>3634</v>
      </c>
      <c r="C47" s="336"/>
      <c r="D47" s="689"/>
      <c r="E47" s="703"/>
      <c r="F47" s="2556"/>
      <c r="G47" s="962"/>
    </row>
    <row r="48" spans="1:7" s="1171" customFormat="1" ht="38.25">
      <c r="A48" s="747"/>
      <c r="B48" s="898" t="s">
        <v>3635</v>
      </c>
      <c r="C48" s="898"/>
      <c r="D48" s="689"/>
      <c r="E48" s="703"/>
      <c r="F48" s="2556"/>
      <c r="G48" s="962"/>
    </row>
    <row r="49" spans="1:7" s="1148" customFormat="1" ht="89.25">
      <c r="A49" s="747"/>
      <c r="B49" s="336" t="s">
        <v>3640</v>
      </c>
      <c r="C49" s="336"/>
      <c r="D49" s="689"/>
      <c r="E49" s="703"/>
      <c r="F49" s="2556"/>
      <c r="G49" s="962"/>
    </row>
    <row r="50" spans="1:7" s="1148" customFormat="1">
      <c r="A50" s="747"/>
      <c r="B50" s="1174"/>
      <c r="C50" s="1174"/>
      <c r="D50" s="689"/>
      <c r="E50" s="703"/>
      <c r="F50" s="2556"/>
      <c r="G50" s="962"/>
    </row>
    <row r="51" spans="1:7" s="1148" customFormat="1" ht="63.75">
      <c r="A51" s="761" t="s">
        <v>4792</v>
      </c>
      <c r="B51" s="489" t="s">
        <v>4793</v>
      </c>
      <c r="C51" s="489"/>
      <c r="D51" s="689" t="s">
        <v>210</v>
      </c>
      <c r="E51" s="703">
        <v>14</v>
      </c>
      <c r="F51" s="2531"/>
      <c r="G51" s="962">
        <f>E51*F51</f>
        <v>0</v>
      </c>
    </row>
    <row r="52" spans="1:7" s="1148" customFormat="1">
      <c r="A52" s="747"/>
      <c r="B52" s="489" t="s">
        <v>3649</v>
      </c>
      <c r="C52" s="489"/>
      <c r="D52" s="689"/>
      <c r="E52" s="703"/>
      <c r="F52" s="2548"/>
      <c r="G52" s="962"/>
    </row>
    <row r="53" spans="1:7" s="1148" customFormat="1">
      <c r="A53" s="747"/>
      <c r="B53" s="489" t="s">
        <v>3650</v>
      </c>
      <c r="C53" s="489"/>
      <c r="D53" s="689"/>
      <c r="E53" s="703"/>
      <c r="F53" s="2548"/>
      <c r="G53" s="962"/>
    </row>
    <row r="54" spans="1:7" s="1148" customFormat="1">
      <c r="A54" s="747"/>
      <c r="B54" s="1177"/>
      <c r="C54" s="1177"/>
      <c r="D54" s="689"/>
      <c r="E54" s="703"/>
      <c r="F54" s="2548"/>
      <c r="G54" s="962"/>
    </row>
    <row r="55" spans="1:7" s="1148" customFormat="1" ht="25.5">
      <c r="A55" s="761" t="s">
        <v>4794</v>
      </c>
      <c r="B55" s="898" t="s">
        <v>4079</v>
      </c>
      <c r="C55" s="898"/>
      <c r="D55" s="689" t="s">
        <v>3514</v>
      </c>
      <c r="E55" s="703">
        <v>2100</v>
      </c>
      <c r="F55" s="2531"/>
      <c r="G55" s="962">
        <f>E55*F55</f>
        <v>0</v>
      </c>
    </row>
    <row r="56" spans="1:7" s="1148" customFormat="1">
      <c r="A56" s="747"/>
      <c r="B56" s="898"/>
      <c r="C56" s="898"/>
      <c r="D56" s="689"/>
      <c r="E56" s="703"/>
      <c r="F56" s="2548"/>
      <c r="G56" s="962"/>
    </row>
    <row r="57" spans="1:7" s="1148" customFormat="1" ht="38.25">
      <c r="A57" s="761" t="s">
        <v>4795</v>
      </c>
      <c r="B57" s="898" t="s">
        <v>4081</v>
      </c>
      <c r="C57" s="898"/>
      <c r="D57" s="689" t="s">
        <v>210</v>
      </c>
      <c r="E57" s="703">
        <v>26</v>
      </c>
      <c r="F57" s="2531"/>
      <c r="G57" s="962">
        <f>E57*F57</f>
        <v>0</v>
      </c>
    </row>
    <row r="58" spans="1:7" s="1148" customFormat="1">
      <c r="A58" s="747"/>
      <c r="B58" s="1174"/>
      <c r="C58" s="1174"/>
      <c r="D58" s="689"/>
      <c r="E58" s="703"/>
      <c r="F58" s="2548"/>
      <c r="G58" s="962"/>
    </row>
    <row r="59" spans="1:7" s="1148" customFormat="1">
      <c r="A59" s="747"/>
      <c r="B59" s="1174"/>
      <c r="C59" s="1174"/>
      <c r="D59" s="689"/>
      <c r="E59" s="703"/>
      <c r="F59" s="2548"/>
      <c r="G59" s="962"/>
    </row>
    <row r="60" spans="1:7" s="1148" customFormat="1" ht="38.25">
      <c r="A60" s="761" t="s">
        <v>4796</v>
      </c>
      <c r="B60" s="898" t="s">
        <v>4083</v>
      </c>
      <c r="C60" s="898"/>
      <c r="D60" s="689" t="s">
        <v>210</v>
      </c>
      <c r="E60" s="703">
        <v>2</v>
      </c>
      <c r="F60" s="2531"/>
      <c r="G60" s="962">
        <f>E60*F60</f>
        <v>0</v>
      </c>
    </row>
    <row r="61" spans="1:7" s="1148" customFormat="1">
      <c r="A61" s="747"/>
      <c r="B61" s="1174"/>
      <c r="C61" s="1174"/>
      <c r="D61" s="689"/>
      <c r="E61" s="703"/>
      <c r="F61" s="2548"/>
      <c r="G61" s="962"/>
    </row>
    <row r="62" spans="1:7" s="1148" customFormat="1" ht="25.5">
      <c r="A62" s="761" t="s">
        <v>4797</v>
      </c>
      <c r="B62" s="898" t="s">
        <v>4085</v>
      </c>
      <c r="C62" s="898"/>
      <c r="D62" s="689" t="s">
        <v>210</v>
      </c>
      <c r="E62" s="703">
        <v>14</v>
      </c>
      <c r="F62" s="2531"/>
      <c r="G62" s="962">
        <f>E62*F62</f>
        <v>0</v>
      </c>
    </row>
    <row r="63" spans="1:7" s="1148" customFormat="1" ht="28.5" customHeight="1">
      <c r="A63" s="747"/>
      <c r="B63" s="1174"/>
      <c r="C63" s="1174"/>
      <c r="D63" s="689"/>
      <c r="E63" s="703"/>
      <c r="F63" s="2548"/>
      <c r="G63" s="962"/>
    </row>
    <row r="64" spans="1:7" s="1148" customFormat="1" ht="38.25">
      <c r="A64" s="761" t="s">
        <v>4798</v>
      </c>
      <c r="B64" s="898" t="s">
        <v>4087</v>
      </c>
      <c r="C64" s="898"/>
      <c r="D64" s="689" t="s">
        <v>210</v>
      </c>
      <c r="E64" s="703">
        <v>12</v>
      </c>
      <c r="F64" s="2531"/>
      <c r="G64" s="962">
        <f>E64*F64</f>
        <v>0</v>
      </c>
    </row>
    <row r="65" spans="1:7" s="1148" customFormat="1">
      <c r="A65" s="747"/>
      <c r="B65" s="1178"/>
      <c r="C65" s="1178"/>
      <c r="D65" s="689"/>
      <c r="E65" s="703"/>
      <c r="F65" s="2548"/>
      <c r="G65" s="962"/>
    </row>
    <row r="66" spans="1:7" s="1148" customFormat="1" ht="38.25">
      <c r="A66" s="761" t="s">
        <v>4799</v>
      </c>
      <c r="B66" s="898" t="s">
        <v>4089</v>
      </c>
      <c r="C66" s="898"/>
      <c r="D66" s="689" t="s">
        <v>210</v>
      </c>
      <c r="E66" s="703">
        <v>26</v>
      </c>
      <c r="F66" s="2531"/>
      <c r="G66" s="962">
        <f>E66*F66</f>
        <v>0</v>
      </c>
    </row>
    <row r="67" spans="1:7" s="1148" customFormat="1">
      <c r="A67" s="747"/>
      <c r="B67" s="1178"/>
      <c r="C67" s="1178"/>
      <c r="D67" s="689"/>
      <c r="E67" s="703"/>
      <c r="F67" s="2548"/>
      <c r="G67" s="962"/>
    </row>
    <row r="68" spans="1:7" s="1148" customFormat="1" ht="38.25">
      <c r="A68" s="927" t="s">
        <v>4800</v>
      </c>
      <c r="B68" s="898" t="s">
        <v>4091</v>
      </c>
      <c r="C68" s="898"/>
      <c r="D68" s="689" t="s">
        <v>210</v>
      </c>
      <c r="E68" s="703">
        <v>25</v>
      </c>
      <c r="F68" s="2531"/>
      <c r="G68" s="962">
        <f>E68*F68</f>
        <v>0</v>
      </c>
    </row>
    <row r="69" spans="1:7" s="1148" customFormat="1">
      <c r="A69" s="747"/>
      <c r="B69" s="1178"/>
      <c r="C69" s="1178"/>
      <c r="D69" s="689"/>
      <c r="E69" s="703"/>
      <c r="F69" s="2548"/>
      <c r="G69" s="962"/>
    </row>
    <row r="70" spans="1:7" s="1148" customFormat="1" ht="38.25">
      <c r="A70" s="927" t="s">
        <v>4801</v>
      </c>
      <c r="B70" s="898" t="s">
        <v>3666</v>
      </c>
      <c r="C70" s="898"/>
      <c r="D70" s="689" t="s">
        <v>210</v>
      </c>
      <c r="E70" s="703">
        <v>63</v>
      </c>
      <c r="F70" s="2531"/>
      <c r="G70" s="962">
        <f>E70*F70</f>
        <v>0</v>
      </c>
    </row>
    <row r="71" spans="1:7" s="1148" customFormat="1">
      <c r="A71" s="747"/>
      <c r="B71" s="1174"/>
      <c r="C71" s="1174"/>
      <c r="D71" s="689"/>
      <c r="E71" s="703"/>
      <c r="F71" s="2548"/>
      <c r="G71" s="962"/>
    </row>
    <row r="72" spans="1:7" s="1148" customFormat="1" ht="63.75">
      <c r="A72" s="927" t="s">
        <v>4802</v>
      </c>
      <c r="B72" s="898" t="s">
        <v>4803</v>
      </c>
      <c r="C72" s="898"/>
      <c r="D72" s="689" t="s">
        <v>210</v>
      </c>
      <c r="E72" s="1179">
        <v>7</v>
      </c>
      <c r="F72" s="2531"/>
      <c r="G72" s="962">
        <f>E72*F72</f>
        <v>0</v>
      </c>
    </row>
    <row r="73" spans="1:7" s="1148" customFormat="1">
      <c r="A73" s="1180"/>
      <c r="B73" s="898"/>
      <c r="C73" s="898"/>
      <c r="D73" s="438"/>
      <c r="E73" s="1179"/>
      <c r="F73" s="2548"/>
      <c r="G73" s="962"/>
    </row>
    <row r="74" spans="1:7" s="1148" customFormat="1" ht="40.5">
      <c r="A74" s="927" t="s">
        <v>4804</v>
      </c>
      <c r="B74" s="898" t="s">
        <v>4805</v>
      </c>
      <c r="C74" s="898"/>
      <c r="D74" s="438" t="s">
        <v>210</v>
      </c>
      <c r="E74" s="1179">
        <v>7</v>
      </c>
      <c r="F74" s="2531"/>
      <c r="G74" s="962">
        <f>E74*F74</f>
        <v>0</v>
      </c>
    </row>
    <row r="75" spans="1:7" s="1148" customFormat="1">
      <c r="A75" s="1180"/>
      <c r="B75" s="898"/>
      <c r="C75" s="898"/>
      <c r="D75" s="438"/>
      <c r="E75" s="1179"/>
      <c r="F75" s="2548"/>
      <c r="G75" s="962"/>
    </row>
    <row r="76" spans="1:7" s="1148" customFormat="1" ht="25.5">
      <c r="A76" s="927" t="s">
        <v>4806</v>
      </c>
      <c r="B76" s="898" t="s">
        <v>4095</v>
      </c>
      <c r="C76" s="898"/>
      <c r="D76" s="689" t="s">
        <v>210</v>
      </c>
      <c r="E76" s="703">
        <v>25</v>
      </c>
      <c r="F76" s="2531"/>
      <c r="G76" s="962">
        <f>E76*F76</f>
        <v>0</v>
      </c>
    </row>
    <row r="77" spans="1:7" s="1148" customFormat="1">
      <c r="A77" s="747"/>
      <c r="B77" s="1174"/>
      <c r="C77" s="1174"/>
      <c r="D77" s="689"/>
      <c r="E77" s="703"/>
      <c r="F77" s="2548"/>
      <c r="G77" s="962"/>
    </row>
    <row r="78" spans="1:7" s="1148" customFormat="1" ht="38.25">
      <c r="A78" s="927" t="s">
        <v>4807</v>
      </c>
      <c r="B78" s="898" t="s">
        <v>3672</v>
      </c>
      <c r="C78" s="898"/>
      <c r="D78" s="689" t="s">
        <v>354</v>
      </c>
      <c r="E78" s="703">
        <f>80*2*1.05</f>
        <v>168</v>
      </c>
      <c r="F78" s="2531"/>
      <c r="G78" s="962">
        <f>E78*F78</f>
        <v>0</v>
      </c>
    </row>
    <row r="79" spans="1:7" s="1148" customFormat="1">
      <c r="A79" s="747"/>
      <c r="B79" s="1174"/>
      <c r="C79" s="1174"/>
      <c r="D79" s="689"/>
      <c r="E79" s="703"/>
      <c r="F79" s="569"/>
      <c r="G79" s="962"/>
    </row>
    <row r="80" spans="1:7" s="1148" customFormat="1" ht="25.5">
      <c r="A80" s="583" t="s">
        <v>4808</v>
      </c>
      <c r="B80" s="898" t="s">
        <v>4809</v>
      </c>
      <c r="C80" s="898"/>
      <c r="D80" s="689" t="s">
        <v>210</v>
      </c>
      <c r="E80" s="703">
        <v>38</v>
      </c>
      <c r="F80" s="585" t="s">
        <v>3677</v>
      </c>
      <c r="G80" s="962"/>
    </row>
    <row r="81" spans="1:7" s="1148" customFormat="1">
      <c r="A81" s="1181"/>
      <c r="B81" s="1174"/>
      <c r="C81" s="1174"/>
      <c r="D81" s="689"/>
      <c r="E81" s="703"/>
      <c r="F81" s="569"/>
      <c r="G81" s="962"/>
    </row>
    <row r="82" spans="1:7" s="1148" customFormat="1" ht="25.5">
      <c r="A82" s="583" t="s">
        <v>4810</v>
      </c>
      <c r="B82" s="898" t="s">
        <v>4811</v>
      </c>
      <c r="C82" s="898"/>
      <c r="D82" s="689" t="s">
        <v>210</v>
      </c>
      <c r="E82" s="703">
        <v>30</v>
      </c>
      <c r="F82" s="585" t="s">
        <v>3677</v>
      </c>
      <c r="G82" s="962"/>
    </row>
    <row r="83" spans="1:7" s="1148" customFormat="1">
      <c r="A83" s="747"/>
      <c r="B83" s="1174"/>
      <c r="C83" s="1174"/>
      <c r="D83" s="689"/>
      <c r="E83" s="703"/>
      <c r="F83" s="569"/>
      <c r="G83" s="962"/>
    </row>
    <row r="84" spans="1:7" s="1148" customFormat="1" ht="25.5">
      <c r="A84" s="927" t="s">
        <v>4812</v>
      </c>
      <c r="B84" s="898" t="s">
        <v>4098</v>
      </c>
      <c r="C84" s="898"/>
      <c r="D84" s="689" t="s">
        <v>210</v>
      </c>
      <c r="E84" s="703">
        <v>16</v>
      </c>
      <c r="F84" s="2531"/>
      <c r="G84" s="962">
        <f>E84*F84</f>
        <v>0</v>
      </c>
    </row>
    <row r="85" spans="1:7" s="1148" customFormat="1">
      <c r="A85" s="747"/>
      <c r="B85" s="1174"/>
      <c r="C85" s="1174"/>
      <c r="D85" s="689"/>
      <c r="E85" s="703"/>
      <c r="F85" s="2548"/>
      <c r="G85" s="962"/>
    </row>
    <row r="86" spans="1:7" s="1148" customFormat="1" ht="38.25">
      <c r="A86" s="927" t="s">
        <v>4813</v>
      </c>
      <c r="B86" s="489" t="s">
        <v>4814</v>
      </c>
      <c r="C86" s="489"/>
      <c r="D86" s="689" t="s">
        <v>210</v>
      </c>
      <c r="E86" s="703">
        <v>14</v>
      </c>
      <c r="F86" s="2531"/>
      <c r="G86" s="962">
        <f>E86*F86</f>
        <v>0</v>
      </c>
    </row>
    <row r="87" spans="1:7" s="1148" customFormat="1">
      <c r="A87" s="747"/>
      <c r="B87" s="60"/>
      <c r="C87" s="60"/>
      <c r="D87" s="689"/>
      <c r="E87" s="703"/>
      <c r="F87" s="2548"/>
      <c r="G87" s="962"/>
    </row>
    <row r="88" spans="1:7" s="1148" customFormat="1" ht="38.25">
      <c r="A88" s="927" t="s">
        <v>4815</v>
      </c>
      <c r="B88" s="898" t="s">
        <v>4816</v>
      </c>
      <c r="C88" s="898"/>
      <c r="D88" s="689" t="s">
        <v>210</v>
      </c>
      <c r="E88" s="703">
        <v>70</v>
      </c>
      <c r="F88" s="2531"/>
      <c r="G88" s="962">
        <f t="shared" ref="G88" si="0">E88*F88</f>
        <v>0</v>
      </c>
    </row>
    <row r="89" spans="1:7" s="689" customFormat="1">
      <c r="A89" s="747"/>
      <c r="B89" s="1174"/>
      <c r="C89" s="1174"/>
      <c r="E89" s="703"/>
      <c r="F89" s="2548"/>
      <c r="G89" s="962"/>
    </row>
    <row r="90" spans="1:7" s="1148" customFormat="1" ht="51">
      <c r="A90" s="927" t="s">
        <v>4817</v>
      </c>
      <c r="B90" s="707" t="s">
        <v>4818</v>
      </c>
      <c r="C90" s="707"/>
      <c r="D90" s="689" t="s">
        <v>3514</v>
      </c>
      <c r="E90" s="703">
        <v>120</v>
      </c>
      <c r="F90" s="2530"/>
      <c r="G90" s="962">
        <f t="shared" ref="G90:G96" si="1">E90*F90</f>
        <v>0</v>
      </c>
    </row>
    <row r="91" spans="1:7" s="1148" customFormat="1">
      <c r="A91" s="747"/>
      <c r="B91" s="707"/>
      <c r="C91" s="707"/>
      <c r="D91" s="689"/>
      <c r="E91" s="703"/>
      <c r="F91" s="2558"/>
      <c r="G91" s="962"/>
    </row>
    <row r="92" spans="1:7" s="1148" customFormat="1" ht="25.5">
      <c r="A92" s="927" t="s">
        <v>4819</v>
      </c>
      <c r="B92" s="898" t="s">
        <v>4106</v>
      </c>
      <c r="C92" s="898"/>
      <c r="D92" s="689" t="s">
        <v>210</v>
      </c>
      <c r="E92" s="703">
        <v>17</v>
      </c>
      <c r="F92" s="2531"/>
      <c r="G92" s="962">
        <f t="shared" ref="G92" si="2">E92*F92</f>
        <v>0</v>
      </c>
    </row>
    <row r="93" spans="1:7" s="689" customFormat="1">
      <c r="A93" s="747"/>
      <c r="B93" s="1174"/>
      <c r="C93" s="1174"/>
      <c r="E93" s="703"/>
      <c r="F93" s="2548"/>
      <c r="G93" s="962"/>
    </row>
    <row r="94" spans="1:7" s="689" customFormat="1" ht="38.25">
      <c r="A94" s="927" t="s">
        <v>4820</v>
      </c>
      <c r="B94" s="2676" t="s">
        <v>3697</v>
      </c>
      <c r="C94" s="2676"/>
      <c r="D94" s="689" t="s">
        <v>3514</v>
      </c>
      <c r="E94" s="778">
        <v>80</v>
      </c>
      <c r="F94" s="2530"/>
      <c r="G94" s="962">
        <f t="shared" si="1"/>
        <v>0</v>
      </c>
    </row>
    <row r="95" spans="1:7" s="689" customFormat="1">
      <c r="A95" s="747"/>
      <c r="B95" s="2676"/>
      <c r="C95" s="2676"/>
      <c r="E95" s="778"/>
      <c r="F95" s="2558"/>
      <c r="G95" s="962"/>
    </row>
    <row r="96" spans="1:7" s="1148" customFormat="1" ht="38.25">
      <c r="A96" s="927" t="s">
        <v>4821</v>
      </c>
      <c r="B96" s="2676" t="s">
        <v>3699</v>
      </c>
      <c r="C96" s="2676"/>
      <c r="D96" s="689" t="s">
        <v>210</v>
      </c>
      <c r="E96" s="778">
        <v>14</v>
      </c>
      <c r="F96" s="2530"/>
      <c r="G96" s="962">
        <f t="shared" si="1"/>
        <v>0</v>
      </c>
    </row>
    <row r="97" spans="1:8" s="1148" customFormat="1">
      <c r="A97" s="747"/>
      <c r="B97" s="336"/>
      <c r="C97" s="336"/>
      <c r="D97" s="689"/>
      <c r="E97" s="703"/>
      <c r="F97" s="2556"/>
      <c r="G97" s="962"/>
    </row>
    <row r="98" spans="1:8" s="2397" customFormat="1" ht="25.5">
      <c r="A98" s="927" t="s">
        <v>4822</v>
      </c>
      <c r="B98" s="352" t="s">
        <v>8302</v>
      </c>
      <c r="C98" s="710"/>
      <c r="D98" s="953" t="s">
        <v>210</v>
      </c>
      <c r="E98" s="703">
        <v>8</v>
      </c>
      <c r="F98" s="2531"/>
      <c r="G98" s="962">
        <f>E98*F98</f>
        <v>0</v>
      </c>
    </row>
    <row r="99" spans="1:8" s="2397" customFormat="1">
      <c r="A99" s="2678"/>
      <c r="B99" s="352" t="s">
        <v>8281</v>
      </c>
      <c r="C99" s="710"/>
      <c r="D99" s="376"/>
      <c r="E99" s="326"/>
      <c r="F99" s="2403"/>
      <c r="G99" s="746"/>
    </row>
    <row r="100" spans="1:8" s="2397" customFormat="1">
      <c r="A100" s="2678"/>
      <c r="B100" s="352" t="s">
        <v>8282</v>
      </c>
      <c r="C100" s="710"/>
      <c r="D100" s="376"/>
      <c r="E100" s="326"/>
      <c r="F100" s="2403"/>
      <c r="G100" s="746"/>
    </row>
    <row r="101" spans="1:8" s="2397" customFormat="1">
      <c r="A101" s="2678"/>
      <c r="B101" s="352" t="s">
        <v>8283</v>
      </c>
      <c r="C101" s="710"/>
      <c r="D101" s="376"/>
      <c r="E101" s="326"/>
      <c r="F101" s="2403"/>
      <c r="G101" s="746"/>
    </row>
    <row r="102" spans="1:8" s="2397" customFormat="1">
      <c r="A102" s="2678"/>
      <c r="B102" s="352" t="s">
        <v>8284</v>
      </c>
      <c r="C102" s="710"/>
      <c r="D102" s="376"/>
      <c r="E102" s="326"/>
      <c r="F102" s="2403"/>
      <c r="G102" s="746"/>
    </row>
    <row r="103" spans="1:8" s="2397" customFormat="1">
      <c r="A103" s="2678"/>
      <c r="B103" s="352" t="s">
        <v>8285</v>
      </c>
      <c r="C103" s="710"/>
      <c r="D103" s="376"/>
      <c r="E103" s="326"/>
      <c r="F103" s="2403"/>
      <c r="G103" s="746"/>
    </row>
    <row r="104" spans="1:8" s="2397" customFormat="1">
      <c r="A104" s="2678"/>
      <c r="B104" s="352" t="s">
        <v>8286</v>
      </c>
      <c r="C104" s="710"/>
      <c r="D104" s="376"/>
      <c r="E104" s="326"/>
      <c r="F104" s="2403"/>
      <c r="G104" s="746"/>
    </row>
    <row r="105" spans="1:8" s="2397" customFormat="1">
      <c r="A105" s="2678"/>
      <c r="B105" s="352" t="s">
        <v>8287</v>
      </c>
      <c r="C105" s="710"/>
      <c r="D105" s="376"/>
      <c r="E105" s="326"/>
      <c r="F105" s="2403"/>
      <c r="G105" s="746"/>
    </row>
    <row r="106" spans="1:8" s="2397" customFormat="1">
      <c r="A106" s="2678"/>
      <c r="B106" s="352"/>
      <c r="C106" s="710"/>
      <c r="D106" s="376"/>
      <c r="E106" s="326"/>
      <c r="F106" s="2403"/>
      <c r="G106" s="746"/>
    </row>
    <row r="107" spans="1:8" s="868" customFormat="1" ht="38.25">
      <c r="A107" s="927" t="s">
        <v>4823</v>
      </c>
      <c r="B107" s="336" t="s">
        <v>8303</v>
      </c>
      <c r="C107" s="336"/>
      <c r="D107" s="689" t="s">
        <v>210</v>
      </c>
      <c r="E107" s="703">
        <v>8</v>
      </c>
      <c r="F107" s="2531"/>
      <c r="G107" s="962">
        <f>E107*F107</f>
        <v>0</v>
      </c>
    </row>
    <row r="108" spans="1:8" s="1020" customFormat="1">
      <c r="A108" s="2678"/>
      <c r="B108" s="336"/>
      <c r="C108" s="336"/>
      <c r="D108" s="689"/>
      <c r="E108" s="778"/>
      <c r="F108" s="2532"/>
      <c r="G108" s="2704"/>
      <c r="H108" s="838"/>
    </row>
    <row r="109" spans="1:8" s="1020" customFormat="1" ht="25.5">
      <c r="A109" s="927" t="s">
        <v>4824</v>
      </c>
      <c r="B109" s="336" t="s">
        <v>8304</v>
      </c>
      <c r="C109" s="336"/>
      <c r="D109" s="689" t="s">
        <v>369</v>
      </c>
      <c r="E109" s="703">
        <v>8</v>
      </c>
      <c r="F109" s="2531"/>
      <c r="G109" s="962">
        <f>E109*F109</f>
        <v>0</v>
      </c>
      <c r="H109" s="838"/>
    </row>
    <row r="110" spans="1:8" s="1020" customFormat="1" ht="14.25">
      <c r="A110" s="2705"/>
      <c r="B110" s="2674"/>
      <c r="C110" s="2674"/>
      <c r="D110" s="2706"/>
      <c r="E110" s="2707"/>
      <c r="F110" s="2675"/>
      <c r="G110" s="2708"/>
      <c r="H110" s="838"/>
    </row>
    <row r="111" spans="1:8" s="689" customFormat="1">
      <c r="A111" s="747"/>
      <c r="B111" s="898"/>
      <c r="C111" s="898"/>
      <c r="D111" s="1076"/>
      <c r="E111" s="1182"/>
      <c r="F111" s="569"/>
      <c r="G111" s="962"/>
    </row>
    <row r="112" spans="1:8" s="1184" customFormat="1" ht="70.150000000000006" customHeight="1">
      <c r="A112" s="66" t="s">
        <v>4825</v>
      </c>
      <c r="B112" s="701" t="s">
        <v>3700</v>
      </c>
      <c r="C112" s="701"/>
      <c r="D112" s="1183" t="s">
        <v>977</v>
      </c>
      <c r="E112" s="703"/>
      <c r="F112" s="958"/>
      <c r="G112" s="962"/>
    </row>
    <row r="113" spans="1:7" s="1184" customFormat="1" ht="45.6" customHeight="1">
      <c r="A113" s="66" t="s">
        <v>4826</v>
      </c>
      <c r="B113" s="760" t="s">
        <v>3556</v>
      </c>
      <c r="C113" s="760"/>
      <c r="D113" s="1228" t="s">
        <v>977</v>
      </c>
      <c r="E113" s="906"/>
      <c r="F113" s="1220"/>
      <c r="G113" s="841"/>
    </row>
    <row r="114" spans="1:7" s="1184" customFormat="1" ht="149.44999999999999" customHeight="1">
      <c r="A114" s="66" t="s">
        <v>8310</v>
      </c>
      <c r="B114" s="760" t="s">
        <v>3558</v>
      </c>
      <c r="C114" s="760"/>
      <c r="D114" s="1228" t="s">
        <v>977</v>
      </c>
      <c r="E114" s="906"/>
      <c r="F114" s="1220"/>
      <c r="G114" s="841"/>
    </row>
    <row r="115" spans="1:7" s="1184" customFormat="1" ht="74.45" customHeight="1">
      <c r="A115" s="66" t="s">
        <v>8311</v>
      </c>
      <c r="B115" s="760" t="s">
        <v>3560</v>
      </c>
      <c r="C115" s="760"/>
      <c r="D115" s="1228" t="s">
        <v>977</v>
      </c>
      <c r="E115" s="906"/>
      <c r="F115" s="1220"/>
      <c r="G115" s="841"/>
    </row>
    <row r="116" spans="1:7" s="689" customFormat="1" ht="76.5">
      <c r="A116" s="66" t="s">
        <v>8312</v>
      </c>
      <c r="B116" s="760" t="s">
        <v>3562</v>
      </c>
      <c r="C116" s="760"/>
      <c r="D116" s="1228" t="s">
        <v>977</v>
      </c>
      <c r="E116" s="906"/>
      <c r="F116" s="1220"/>
      <c r="G116" s="841"/>
    </row>
    <row r="117" spans="1:7" s="689" customFormat="1">
      <c r="A117" s="747"/>
      <c r="B117" s="760"/>
      <c r="C117" s="760"/>
      <c r="D117" s="1228"/>
      <c r="E117" s="906"/>
      <c r="F117" s="1220"/>
      <c r="G117" s="841"/>
    </row>
    <row r="118" spans="1:7" s="689" customFormat="1" ht="13.5" thickBot="1">
      <c r="A118" s="691" t="s">
        <v>4679</v>
      </c>
      <c r="B118" s="770" t="s">
        <v>3624</v>
      </c>
      <c r="C118" s="771" t="s">
        <v>2978</v>
      </c>
      <c r="D118" s="1229"/>
      <c r="E118" s="1030"/>
      <c r="F118" s="1238"/>
      <c r="G118" s="774">
        <f>SUM(G18:G116)</f>
        <v>0</v>
      </c>
    </row>
    <row r="119" spans="1:7" s="689" customFormat="1" ht="13.5" thickTop="1">
      <c r="A119" s="747"/>
      <c r="B119" s="701"/>
      <c r="C119" s="701"/>
      <c r="D119" s="838"/>
      <c r="E119" s="941"/>
      <c r="F119" s="840"/>
      <c r="G119" s="843"/>
    </row>
    <row r="120" spans="1:7" s="689" customFormat="1">
      <c r="A120" s="747"/>
      <c r="B120" s="711"/>
      <c r="C120" s="711"/>
      <c r="D120" s="838"/>
      <c r="E120" s="941"/>
      <c r="F120" s="840"/>
      <c r="G120" s="843"/>
    </row>
    <row r="121" spans="1:7">
      <c r="A121" s="747"/>
      <c r="B121" s="701"/>
      <c r="C121" s="701"/>
      <c r="D121" s="838"/>
      <c r="E121" s="941"/>
      <c r="F121" s="947"/>
      <c r="G121" s="843"/>
    </row>
    <row r="122" spans="1:7" s="1148" customFormat="1">
      <c r="A122" s="747"/>
      <c r="B122" s="701"/>
      <c r="C122" s="701"/>
      <c r="D122" s="838"/>
      <c r="E122" s="941"/>
      <c r="F122" s="840"/>
      <c r="G122" s="843"/>
    </row>
    <row r="123" spans="1:7" s="1148" customFormat="1">
      <c r="A123" s="747"/>
      <c r="B123" s="701"/>
      <c r="C123" s="701"/>
      <c r="D123" s="838"/>
      <c r="E123" s="941"/>
      <c r="F123" s="840"/>
      <c r="G123" s="843"/>
    </row>
    <row r="124" spans="1:7" s="1148" customFormat="1">
      <c r="A124" s="747"/>
      <c r="B124" s="701"/>
      <c r="C124" s="701"/>
      <c r="D124" s="838"/>
      <c r="E124" s="941"/>
      <c r="F124" s="947"/>
      <c r="G124" s="843"/>
    </row>
    <row r="125" spans="1:7" s="1148" customFormat="1">
      <c r="A125" s="747"/>
      <c r="B125" s="701"/>
      <c r="C125" s="701"/>
      <c r="D125" s="838"/>
      <c r="E125" s="941"/>
      <c r="F125" s="840"/>
      <c r="G125" s="843"/>
    </row>
    <row r="126" spans="1:7" s="1148" customFormat="1">
      <c r="A126" s="747"/>
      <c r="B126" s="701"/>
      <c r="C126" s="701"/>
      <c r="D126" s="838"/>
      <c r="E126" s="941"/>
      <c r="F126" s="840"/>
      <c r="G126" s="843"/>
    </row>
    <row r="127" spans="1:7" s="1148" customFormat="1">
      <c r="A127" s="747"/>
      <c r="B127" s="701"/>
      <c r="C127" s="701"/>
      <c r="D127" s="838"/>
      <c r="E127" s="941"/>
      <c r="F127" s="947"/>
      <c r="G127" s="843"/>
    </row>
    <row r="128" spans="1:7" s="1148" customFormat="1">
      <c r="A128" s="747"/>
      <c r="B128" s="701"/>
      <c r="C128" s="701"/>
      <c r="D128" s="838"/>
      <c r="E128" s="941"/>
      <c r="F128" s="840"/>
      <c r="G128" s="843"/>
    </row>
    <row r="129" spans="1:7" s="1148" customFormat="1">
      <c r="A129" s="747"/>
      <c r="B129" s="701"/>
      <c r="C129" s="701"/>
      <c r="D129" s="838"/>
      <c r="E129" s="941"/>
      <c r="F129" s="840"/>
      <c r="G129" s="843"/>
    </row>
    <row r="130" spans="1:7" s="1148" customFormat="1">
      <c r="A130" s="747"/>
      <c r="B130" s="701"/>
      <c r="C130" s="701"/>
      <c r="D130" s="838"/>
      <c r="E130" s="941"/>
      <c r="F130" s="947"/>
      <c r="G130" s="843"/>
    </row>
    <row r="131" spans="1:7" s="1148" customFormat="1">
      <c r="A131" s="747"/>
      <c r="B131" s="701"/>
      <c r="C131" s="701"/>
      <c r="D131" s="689"/>
      <c r="E131" s="703"/>
      <c r="F131" s="958"/>
      <c r="G131" s="579"/>
    </row>
    <row r="132" spans="1:7" s="1148" customFormat="1">
      <c r="A132" s="747"/>
      <c r="B132" s="701"/>
      <c r="C132" s="701"/>
      <c r="D132" s="689"/>
      <c r="E132" s="703"/>
      <c r="F132" s="958"/>
      <c r="G132" s="579"/>
    </row>
    <row r="133" spans="1:7" s="1148" customFormat="1">
      <c r="A133" s="747"/>
      <c r="B133" s="701"/>
      <c r="C133" s="701"/>
      <c r="D133" s="689"/>
      <c r="E133" s="703"/>
      <c r="F133" s="983"/>
      <c r="G133" s="579"/>
    </row>
    <row r="134" spans="1:7" s="1148" customFormat="1">
      <c r="A134" s="747"/>
      <c r="B134" s="336"/>
      <c r="C134" s="336"/>
      <c r="D134" s="689"/>
      <c r="E134" s="703"/>
      <c r="F134" s="958"/>
      <c r="G134" s="579"/>
    </row>
    <row r="135" spans="1:7" s="1148" customFormat="1">
      <c r="A135" s="747"/>
      <c r="B135" s="336"/>
      <c r="C135" s="336"/>
      <c r="D135" s="689"/>
      <c r="E135" s="703"/>
      <c r="F135" s="958"/>
      <c r="G135" s="579"/>
    </row>
    <row r="136" spans="1:7" s="1148" customFormat="1">
      <c r="A136" s="747"/>
      <c r="B136" s="336"/>
      <c r="C136" s="336"/>
      <c r="D136" s="689"/>
      <c r="E136" s="703"/>
      <c r="F136" s="983"/>
      <c r="G136" s="579"/>
    </row>
    <row r="137" spans="1:7" s="1148" customFormat="1">
      <c r="A137" s="747"/>
      <c r="B137" s="336"/>
      <c r="C137" s="336"/>
      <c r="D137" s="689"/>
      <c r="E137" s="703"/>
      <c r="F137" s="983"/>
      <c r="G137" s="579"/>
    </row>
    <row r="138" spans="1:7" s="1148" customFormat="1">
      <c r="A138" s="747"/>
      <c r="B138" s="701"/>
      <c r="C138" s="701"/>
      <c r="D138" s="689"/>
      <c r="E138" s="703"/>
      <c r="F138" s="983"/>
      <c r="G138" s="579"/>
    </row>
    <row r="139" spans="1:7" s="1148" customFormat="1">
      <c r="A139" s="747"/>
      <c r="B139" s="701"/>
      <c r="C139" s="701"/>
      <c r="D139" s="689"/>
      <c r="E139" s="703"/>
      <c r="F139" s="983"/>
      <c r="G139" s="579"/>
    </row>
    <row r="140" spans="1:7" s="1148" customFormat="1">
      <c r="A140" s="747"/>
      <c r="B140" s="701"/>
      <c r="C140" s="701"/>
      <c r="D140" s="689"/>
      <c r="E140" s="703"/>
      <c r="F140" s="958"/>
      <c r="G140" s="579"/>
    </row>
    <row r="141" spans="1:7" s="1148" customFormat="1">
      <c r="A141" s="747"/>
      <c r="B141" s="701"/>
      <c r="C141" s="701"/>
      <c r="D141" s="689"/>
      <c r="E141" s="703"/>
      <c r="F141" s="958"/>
      <c r="G141" s="579"/>
    </row>
    <row r="142" spans="1:7" s="1148" customFormat="1">
      <c r="A142" s="747"/>
      <c r="B142" s="701"/>
      <c r="C142" s="701"/>
      <c r="D142" s="689"/>
      <c r="E142" s="703"/>
      <c r="F142" s="983"/>
      <c r="G142" s="579"/>
    </row>
    <row r="143" spans="1:7" s="1148" customFormat="1">
      <c r="A143" s="747"/>
      <c r="B143" s="701"/>
      <c r="C143" s="701"/>
      <c r="D143" s="689"/>
      <c r="E143" s="703"/>
      <c r="F143" s="983"/>
      <c r="G143" s="579"/>
    </row>
    <row r="144" spans="1:7" s="1148" customFormat="1">
      <c r="A144" s="747"/>
      <c r="B144" s="701"/>
      <c r="C144" s="701"/>
      <c r="D144" s="689"/>
      <c r="E144" s="703"/>
      <c r="F144" s="983"/>
      <c r="G144" s="579"/>
    </row>
    <row r="145" spans="1:7" s="1148" customFormat="1">
      <c r="A145" s="747"/>
      <c r="B145" s="701"/>
      <c r="C145" s="701"/>
      <c r="D145" s="689"/>
      <c r="E145" s="703"/>
      <c r="F145" s="983"/>
      <c r="G145" s="579"/>
    </row>
    <row r="146" spans="1:7" s="1148" customFormat="1">
      <c r="A146" s="747"/>
      <c r="B146" s="701"/>
      <c r="C146" s="701"/>
      <c r="D146" s="689"/>
      <c r="E146" s="703"/>
      <c r="F146" s="958"/>
      <c r="G146" s="579"/>
    </row>
    <row r="147" spans="1:7" s="1148" customFormat="1">
      <c r="A147" s="747"/>
      <c r="B147" s="336"/>
      <c r="C147" s="336"/>
      <c r="D147" s="689"/>
      <c r="E147" s="703"/>
      <c r="F147" s="983"/>
      <c r="G147" s="579"/>
    </row>
    <row r="148" spans="1:7" s="1148" customFormat="1">
      <c r="A148" s="747"/>
      <c r="B148" s="701"/>
      <c r="C148" s="701"/>
      <c r="D148" s="689"/>
      <c r="E148" s="703"/>
      <c r="F148" s="958"/>
      <c r="G148" s="579"/>
    </row>
    <row r="149" spans="1:7">
      <c r="A149" s="747"/>
      <c r="B149" s="711"/>
      <c r="C149" s="711"/>
      <c r="D149" s="689"/>
      <c r="E149" s="703"/>
      <c r="F149" s="958"/>
      <c r="G149" s="579"/>
    </row>
    <row r="150" spans="1:7">
      <c r="A150" s="747"/>
      <c r="B150" s="711"/>
      <c r="C150" s="711"/>
      <c r="D150" s="689"/>
      <c r="E150" s="703"/>
      <c r="F150" s="983"/>
      <c r="G150" s="579"/>
    </row>
    <row r="151" spans="1:7" s="689" customFormat="1">
      <c r="A151" s="747"/>
      <c r="E151" s="703"/>
      <c r="F151" s="958"/>
      <c r="G151" s="579"/>
    </row>
    <row r="152" spans="1:7">
      <c r="A152" s="747"/>
      <c r="B152" s="2676"/>
      <c r="C152" s="2676"/>
      <c r="D152" s="689"/>
      <c r="E152" s="703"/>
      <c r="F152" s="958"/>
      <c r="G152" s="579"/>
    </row>
    <row r="153" spans="1:7">
      <c r="A153" s="747"/>
      <c r="B153" s="2676"/>
      <c r="C153" s="2676"/>
      <c r="D153" s="689"/>
      <c r="E153" s="703"/>
      <c r="F153" s="958"/>
      <c r="G153" s="579"/>
    </row>
    <row r="154" spans="1:7">
      <c r="A154" s="747"/>
      <c r="B154" s="2676"/>
      <c r="C154" s="2676"/>
      <c r="D154" s="689"/>
      <c r="E154" s="703"/>
      <c r="F154" s="958"/>
      <c r="G154" s="579"/>
    </row>
    <row r="155" spans="1:7">
      <c r="A155" s="747"/>
      <c r="B155" s="2676"/>
      <c r="C155" s="2676"/>
      <c r="D155" s="689"/>
      <c r="E155" s="703"/>
      <c r="F155" s="958"/>
      <c r="G155" s="579"/>
    </row>
    <row r="156" spans="1:7">
      <c r="A156" s="747"/>
      <c r="B156" s="2676"/>
      <c r="C156" s="2676"/>
      <c r="D156" s="689"/>
      <c r="E156" s="703"/>
      <c r="F156" s="958"/>
      <c r="G156" s="579"/>
    </row>
    <row r="157" spans="1:7">
      <c r="A157" s="747"/>
      <c r="B157" s="2676"/>
      <c r="C157" s="2676"/>
      <c r="D157" s="689"/>
      <c r="E157" s="703"/>
      <c r="F157" s="983"/>
      <c r="G157" s="579"/>
    </row>
    <row r="158" spans="1:7">
      <c r="A158" s="747"/>
      <c r="B158" s="2676"/>
      <c r="C158" s="2676"/>
      <c r="D158" s="689"/>
      <c r="E158" s="703"/>
      <c r="F158" s="958"/>
      <c r="G158" s="579"/>
    </row>
    <row r="159" spans="1:7">
      <c r="A159" s="747"/>
      <c r="B159" s="2676"/>
      <c r="C159" s="2676"/>
      <c r="D159" s="689"/>
      <c r="E159" s="703"/>
      <c r="F159" s="983"/>
      <c r="G159" s="579"/>
    </row>
    <row r="160" spans="1:7">
      <c r="A160" s="747"/>
      <c r="B160" s="2676"/>
      <c r="C160" s="2676"/>
      <c r="D160" s="689"/>
      <c r="E160" s="703"/>
      <c r="F160" s="958"/>
      <c r="G160" s="579"/>
    </row>
    <row r="161" spans="1:7">
      <c r="A161" s="747"/>
      <c r="B161" s="2676"/>
      <c r="C161" s="2676"/>
      <c r="D161" s="689"/>
      <c r="E161" s="703"/>
      <c r="F161" s="983"/>
      <c r="G161" s="579"/>
    </row>
    <row r="162" spans="1:7">
      <c r="A162" s="747"/>
      <c r="B162" s="2676"/>
      <c r="C162" s="2676"/>
      <c r="D162" s="689"/>
      <c r="E162" s="703"/>
      <c r="F162" s="958"/>
      <c r="G162" s="579"/>
    </row>
    <row r="163" spans="1:7">
      <c r="A163" s="747"/>
      <c r="B163" s="2676"/>
      <c r="C163" s="2676"/>
      <c r="D163" s="689"/>
      <c r="E163" s="703"/>
      <c r="F163" s="958"/>
      <c r="G163" s="579"/>
    </row>
    <row r="164" spans="1:7">
      <c r="A164" s="747"/>
      <c r="B164" s="2676"/>
      <c r="C164" s="2676"/>
      <c r="D164" s="689"/>
      <c r="E164" s="703"/>
      <c r="F164" s="983"/>
      <c r="G164" s="579"/>
    </row>
    <row r="165" spans="1:7">
      <c r="A165" s="747"/>
      <c r="B165" s="2676"/>
      <c r="C165" s="2676"/>
      <c r="D165" s="689"/>
      <c r="E165" s="703"/>
      <c r="F165" s="958"/>
      <c r="G165" s="579"/>
    </row>
    <row r="166" spans="1:7">
      <c r="A166" s="747"/>
      <c r="B166" s="2676"/>
      <c r="C166" s="2676"/>
      <c r="D166" s="689"/>
      <c r="E166" s="703"/>
      <c r="F166" s="958"/>
      <c r="G166" s="579"/>
    </row>
    <row r="167" spans="1:7">
      <c r="A167" s="747"/>
      <c r="B167" s="2676"/>
      <c r="C167" s="2676"/>
      <c r="D167" s="689"/>
      <c r="E167" s="703"/>
      <c r="F167" s="958"/>
      <c r="G167" s="579"/>
    </row>
    <row r="168" spans="1:7">
      <c r="A168" s="747"/>
      <c r="B168" s="2676"/>
      <c r="C168" s="2676"/>
      <c r="D168" s="689"/>
      <c r="E168" s="703"/>
      <c r="F168" s="958"/>
      <c r="G168" s="579"/>
    </row>
    <row r="169" spans="1:7">
      <c r="A169" s="747"/>
      <c r="B169" s="2676"/>
      <c r="C169" s="2676"/>
      <c r="D169" s="689"/>
      <c r="E169" s="703"/>
      <c r="F169" s="958"/>
      <c r="G169" s="579"/>
    </row>
    <row r="170" spans="1:7">
      <c r="A170" s="747"/>
      <c r="B170" s="2676"/>
      <c r="C170" s="2676"/>
      <c r="D170" s="689"/>
      <c r="E170" s="703"/>
      <c r="F170" s="958"/>
      <c r="G170" s="579"/>
    </row>
    <row r="171" spans="1:7">
      <c r="A171" s="747"/>
      <c r="B171" s="2676"/>
      <c r="C171" s="2676"/>
      <c r="D171" s="689"/>
      <c r="E171" s="703"/>
      <c r="F171" s="958"/>
      <c r="G171" s="579"/>
    </row>
    <row r="172" spans="1:7">
      <c r="A172" s="747"/>
      <c r="B172" s="2676"/>
      <c r="C172" s="2676"/>
      <c r="D172" s="689"/>
      <c r="E172" s="703"/>
      <c r="F172" s="958"/>
      <c r="G172" s="579"/>
    </row>
    <row r="173" spans="1:7">
      <c r="A173" s="747"/>
      <c r="B173" s="2676"/>
      <c r="C173" s="2676"/>
      <c r="D173" s="689"/>
      <c r="E173" s="703"/>
      <c r="F173" s="958"/>
      <c r="G173" s="579"/>
    </row>
    <row r="174" spans="1:7">
      <c r="A174" s="747"/>
      <c r="B174" s="2676"/>
      <c r="C174" s="2676"/>
      <c r="D174" s="689"/>
      <c r="E174" s="703"/>
      <c r="F174" s="958"/>
      <c r="G174" s="579"/>
    </row>
    <row r="175" spans="1:7">
      <c r="A175" s="747"/>
      <c r="B175" s="2676"/>
      <c r="C175" s="2676"/>
      <c r="D175" s="689"/>
      <c r="E175" s="703"/>
      <c r="F175" s="958"/>
      <c r="G175" s="579"/>
    </row>
    <row r="176" spans="1:7">
      <c r="A176" s="747"/>
      <c r="B176" s="2676"/>
      <c r="C176" s="2676"/>
      <c r="D176" s="689"/>
      <c r="E176" s="703"/>
      <c r="F176" s="958"/>
      <c r="G176" s="579"/>
    </row>
    <row r="177" spans="1:7">
      <c r="A177" s="747"/>
      <c r="B177" s="2676"/>
      <c r="C177" s="2676"/>
      <c r="D177" s="689"/>
      <c r="E177" s="703"/>
      <c r="F177" s="958"/>
      <c r="G177" s="579"/>
    </row>
    <row r="178" spans="1:7">
      <c r="A178" s="747"/>
      <c r="B178" s="2676"/>
      <c r="C178" s="2676"/>
      <c r="D178" s="689"/>
      <c r="E178" s="703"/>
      <c r="F178" s="958"/>
      <c r="G178" s="579"/>
    </row>
    <row r="179" spans="1:7">
      <c r="A179" s="747"/>
      <c r="B179" s="2676"/>
      <c r="C179" s="2676"/>
      <c r="D179" s="689"/>
      <c r="E179" s="703"/>
      <c r="F179" s="958"/>
      <c r="G179" s="579"/>
    </row>
    <row r="180" spans="1:7">
      <c r="A180" s="747"/>
      <c r="B180" s="2676"/>
      <c r="C180" s="2676"/>
      <c r="D180" s="689"/>
      <c r="E180" s="703"/>
      <c r="F180" s="958"/>
      <c r="G180" s="579"/>
    </row>
    <row r="181" spans="1:7">
      <c r="A181" s="747"/>
      <c r="D181" s="689"/>
      <c r="E181" s="703"/>
      <c r="F181" s="569"/>
    </row>
    <row r="182" spans="1:7">
      <c r="A182" s="747"/>
      <c r="B182" s="689"/>
      <c r="C182" s="689"/>
      <c r="D182" s="689"/>
      <c r="E182" s="703"/>
      <c r="F182" s="958"/>
      <c r="G182" s="579"/>
    </row>
    <row r="183" spans="1:7" s="1171" customFormat="1">
      <c r="A183" s="747"/>
      <c r="B183" s="697"/>
      <c r="C183" s="697"/>
      <c r="D183" s="689"/>
      <c r="E183" s="703"/>
      <c r="F183" s="1246"/>
      <c r="G183" s="1066"/>
    </row>
    <row r="184" spans="1:7" s="1171" customFormat="1">
      <c r="A184" s="747"/>
      <c r="B184" s="697"/>
      <c r="C184" s="697"/>
      <c r="D184" s="689"/>
      <c r="E184" s="703"/>
      <c r="F184" s="1246"/>
      <c r="G184" s="1066"/>
    </row>
    <row r="185" spans="1:7" s="1171" customFormat="1">
      <c r="A185" s="747"/>
      <c r="B185" s="697"/>
      <c r="C185" s="697"/>
      <c r="D185" s="689"/>
      <c r="E185" s="703"/>
      <c r="F185" s="1246"/>
      <c r="G185" s="1066"/>
    </row>
    <row r="186" spans="1:7" s="689" customFormat="1">
      <c r="A186" s="747"/>
      <c r="B186" s="707"/>
      <c r="C186" s="707"/>
      <c r="E186" s="703"/>
      <c r="F186" s="958"/>
      <c r="G186" s="579"/>
    </row>
    <row r="187" spans="1:7" s="689" customFormat="1">
      <c r="A187" s="747"/>
      <c r="B187" s="707"/>
      <c r="C187" s="707"/>
      <c r="E187" s="703"/>
      <c r="F187" s="958"/>
      <c r="G187" s="579"/>
    </row>
    <row r="188" spans="1:7" s="689" customFormat="1">
      <c r="A188" s="688"/>
      <c r="B188" s="707"/>
      <c r="C188" s="707"/>
      <c r="E188" s="703"/>
      <c r="F188" s="958"/>
      <c r="G188" s="579"/>
    </row>
    <row r="189" spans="1:7" s="689" customFormat="1">
      <c r="A189" s="688"/>
      <c r="B189" s="707"/>
      <c r="C189" s="707"/>
      <c r="E189" s="703"/>
      <c r="F189" s="958"/>
      <c r="G189" s="579"/>
    </row>
    <row r="190" spans="1:7" s="689" customFormat="1">
      <c r="A190" s="688"/>
      <c r="B190" s="707"/>
      <c r="C190" s="707"/>
      <c r="E190" s="703"/>
      <c r="F190" s="958"/>
      <c r="G190" s="579"/>
    </row>
    <row r="191" spans="1:7" s="689" customFormat="1">
      <c r="A191" s="688"/>
      <c r="B191" s="707"/>
      <c r="C191" s="707"/>
      <c r="E191" s="703"/>
      <c r="F191" s="958"/>
      <c r="G191" s="579"/>
    </row>
    <row r="192" spans="1:7" s="689" customFormat="1">
      <c r="A192" s="688"/>
      <c r="B192" s="707"/>
      <c r="C192" s="707"/>
      <c r="E192" s="703"/>
      <c r="F192" s="958"/>
      <c r="G192" s="579"/>
    </row>
    <row r="193" spans="1:7" s="689" customFormat="1">
      <c r="A193" s="688"/>
      <c r="B193" s="707"/>
      <c r="C193" s="707"/>
      <c r="E193" s="703"/>
      <c r="F193" s="958"/>
      <c r="G193" s="579"/>
    </row>
    <row r="194" spans="1:7" s="689" customFormat="1">
      <c r="A194" s="688"/>
      <c r="B194" s="707"/>
      <c r="C194" s="707"/>
      <c r="E194" s="703"/>
      <c r="F194" s="958"/>
      <c r="G194" s="579"/>
    </row>
    <row r="195" spans="1:7" s="689" customFormat="1">
      <c r="A195" s="688"/>
      <c r="B195" s="707"/>
      <c r="C195" s="707"/>
      <c r="E195" s="703"/>
      <c r="F195" s="958"/>
      <c r="G195" s="579"/>
    </row>
    <row r="196" spans="1:7" s="689" customFormat="1">
      <c r="A196" s="688"/>
      <c r="B196" s="707"/>
      <c r="C196" s="707"/>
      <c r="E196" s="703"/>
      <c r="F196" s="958"/>
      <c r="G196" s="579"/>
    </row>
    <row r="197" spans="1:7" s="689" customFormat="1">
      <c r="A197" s="688"/>
      <c r="B197" s="701"/>
      <c r="C197" s="701"/>
      <c r="E197" s="703"/>
      <c r="F197" s="958"/>
      <c r="G197" s="579"/>
    </row>
    <row r="198" spans="1:7" s="689" customFormat="1">
      <c r="A198" s="688"/>
      <c r="B198" s="701"/>
      <c r="C198" s="701"/>
      <c r="E198" s="703"/>
      <c r="F198" s="958"/>
      <c r="G198" s="579"/>
    </row>
    <row r="199" spans="1:7">
      <c r="F199" s="569"/>
    </row>
    <row r="200" spans="1:7">
      <c r="A200" s="688"/>
      <c r="B200" s="689"/>
      <c r="C200" s="689"/>
      <c r="D200" s="689"/>
      <c r="E200" s="703"/>
      <c r="F200" s="958"/>
      <c r="G200" s="579"/>
    </row>
    <row r="201" spans="1:7">
      <c r="F201" s="569"/>
    </row>
    <row r="202" spans="1:7">
      <c r="F202" s="569"/>
    </row>
    <row r="203" spans="1:7">
      <c r="F203" s="569"/>
    </row>
    <row r="204" spans="1:7">
      <c r="F204" s="569"/>
    </row>
    <row r="205" spans="1:7">
      <c r="F205" s="569"/>
    </row>
    <row r="206" spans="1:7">
      <c r="F206" s="569"/>
    </row>
    <row r="207" spans="1:7">
      <c r="F207" s="569"/>
    </row>
    <row r="208" spans="1:7">
      <c r="F208" s="569"/>
    </row>
    <row r="209" spans="6:6">
      <c r="F209" s="569"/>
    </row>
    <row r="210" spans="6:6">
      <c r="F210" s="569"/>
    </row>
    <row r="211" spans="6:6">
      <c r="F211" s="569"/>
    </row>
    <row r="212" spans="6:6">
      <c r="F212" s="569"/>
    </row>
    <row r="213" spans="6:6">
      <c r="F213" s="569"/>
    </row>
    <row r="214" spans="6:6">
      <c r="F214" s="569"/>
    </row>
    <row r="215" spans="6:6">
      <c r="F215" s="569"/>
    </row>
    <row r="216" spans="6:6">
      <c r="F216" s="569"/>
    </row>
    <row r="217" spans="6:6">
      <c r="F217" s="569"/>
    </row>
    <row r="218" spans="6:6">
      <c r="F218" s="608"/>
    </row>
    <row r="219" spans="6:6">
      <c r="F219" s="569"/>
    </row>
    <row r="220" spans="6:6">
      <c r="F220" s="569"/>
    </row>
    <row r="221" spans="6:6">
      <c r="F221" s="608"/>
    </row>
    <row r="222" spans="6:6">
      <c r="F222" s="569"/>
    </row>
    <row r="223" spans="6:6">
      <c r="F223" s="608"/>
    </row>
    <row r="224" spans="6:6">
      <c r="F224" s="569"/>
    </row>
    <row r="225" spans="6:6">
      <c r="F225" s="608"/>
    </row>
    <row r="226" spans="6:6">
      <c r="F226" s="569"/>
    </row>
    <row r="227" spans="6:6">
      <c r="F227" s="608"/>
    </row>
    <row r="228" spans="6:6">
      <c r="F228" s="569"/>
    </row>
    <row r="229" spans="6:6">
      <c r="F229" s="608"/>
    </row>
    <row r="230" spans="6:6">
      <c r="F230" s="569"/>
    </row>
    <row r="231" spans="6:6">
      <c r="F231" s="569"/>
    </row>
    <row r="232" spans="6:6">
      <c r="F232" s="608"/>
    </row>
    <row r="233" spans="6:6">
      <c r="F233" s="608"/>
    </row>
    <row r="234" spans="6:6">
      <c r="F234" s="569"/>
    </row>
    <row r="235" spans="6:6">
      <c r="F235" s="608"/>
    </row>
    <row r="236" spans="6:6">
      <c r="F236" s="569"/>
    </row>
    <row r="237" spans="6:6">
      <c r="F237" s="569"/>
    </row>
    <row r="238" spans="6:6">
      <c r="F238" s="608"/>
    </row>
    <row r="239" spans="6:6">
      <c r="F239" s="569"/>
    </row>
    <row r="240" spans="6:6">
      <c r="F240" s="569"/>
    </row>
    <row r="241" spans="6:6">
      <c r="F241" s="569"/>
    </row>
    <row r="242" spans="6:6">
      <c r="F242" s="569"/>
    </row>
    <row r="243" spans="6:6">
      <c r="F243" s="569"/>
    </row>
    <row r="244" spans="6:6">
      <c r="F244" s="569"/>
    </row>
    <row r="245" spans="6:6">
      <c r="F245" s="569"/>
    </row>
    <row r="246" spans="6:6">
      <c r="F246" s="608"/>
    </row>
    <row r="247" spans="6:6">
      <c r="F247" s="569"/>
    </row>
    <row r="248" spans="6:6">
      <c r="F248" s="569"/>
    </row>
    <row r="249" spans="6:6">
      <c r="F249" s="569"/>
    </row>
    <row r="250" spans="6:6">
      <c r="F250" s="569"/>
    </row>
    <row r="251" spans="6:6">
      <c r="F251" s="569"/>
    </row>
    <row r="252" spans="6:6">
      <c r="F252" s="569"/>
    </row>
    <row r="253" spans="6:6">
      <c r="F253" s="569"/>
    </row>
    <row r="254" spans="6:6">
      <c r="F254" s="608"/>
    </row>
    <row r="255" spans="6:6">
      <c r="F255" s="569"/>
    </row>
    <row r="256" spans="6:6">
      <c r="F256" s="608"/>
    </row>
    <row r="257" spans="6:6">
      <c r="F257" s="569"/>
    </row>
    <row r="258" spans="6:6">
      <c r="F258" s="569"/>
    </row>
    <row r="259" spans="6:6">
      <c r="F259" s="608"/>
    </row>
    <row r="260" spans="6:6">
      <c r="F260" s="608"/>
    </row>
    <row r="261" spans="6:6">
      <c r="F261" s="608"/>
    </row>
    <row r="262" spans="6:6">
      <c r="F262" s="569"/>
    </row>
    <row r="263" spans="6:6">
      <c r="F263" s="569"/>
    </row>
    <row r="264" spans="6:6">
      <c r="F264" s="608"/>
    </row>
    <row r="265" spans="6:6">
      <c r="F265" s="608"/>
    </row>
    <row r="266" spans="6:6">
      <c r="F266" s="608"/>
    </row>
    <row r="267" spans="6:6">
      <c r="F267" s="569"/>
    </row>
    <row r="268" spans="6:6">
      <c r="F268" s="569"/>
    </row>
    <row r="269" spans="6:6">
      <c r="F269" s="569"/>
    </row>
    <row r="270" spans="6:6">
      <c r="F270" s="569"/>
    </row>
    <row r="271" spans="6:6">
      <c r="F271" s="569"/>
    </row>
    <row r="272" spans="6:6">
      <c r="F272" s="569"/>
    </row>
    <row r="273" spans="6:6">
      <c r="F273" s="608"/>
    </row>
    <row r="274" spans="6:6">
      <c r="F274" s="608"/>
    </row>
    <row r="275" spans="6:6">
      <c r="F275" s="608"/>
    </row>
    <row r="276" spans="6:6">
      <c r="F276" s="569"/>
    </row>
    <row r="277" spans="6:6">
      <c r="F277" s="608"/>
    </row>
    <row r="278" spans="6:6">
      <c r="F278" s="569"/>
    </row>
    <row r="279" spans="6:6">
      <c r="F279" s="608"/>
    </row>
    <row r="280" spans="6:6">
      <c r="F280" s="569"/>
    </row>
    <row r="281" spans="6:6">
      <c r="F281" s="569"/>
    </row>
    <row r="282" spans="6:6">
      <c r="F282" s="569"/>
    </row>
    <row r="283" spans="6:6">
      <c r="F283" s="569"/>
    </row>
    <row r="284" spans="6:6">
      <c r="F284" s="569"/>
    </row>
    <row r="285" spans="6:6">
      <c r="F285" s="569"/>
    </row>
    <row r="286" spans="6:6">
      <c r="F286" s="569"/>
    </row>
    <row r="287" spans="6:6">
      <c r="F287" s="569"/>
    </row>
    <row r="288" spans="6:6">
      <c r="F288" s="569"/>
    </row>
    <row r="289" spans="6:6">
      <c r="F289" s="569"/>
    </row>
    <row r="290" spans="6:6">
      <c r="F290" s="569"/>
    </row>
    <row r="291" spans="6:6">
      <c r="F291" s="569"/>
    </row>
    <row r="292" spans="6:6">
      <c r="F292" s="569"/>
    </row>
    <row r="293" spans="6:6">
      <c r="F293" s="569"/>
    </row>
    <row r="294" spans="6:6">
      <c r="F294" s="569"/>
    </row>
    <row r="295" spans="6:6">
      <c r="F295" s="569"/>
    </row>
    <row r="304" spans="6:6">
      <c r="F304" s="569"/>
    </row>
    <row r="310" spans="6:6">
      <c r="F310" s="569"/>
    </row>
    <row r="311" spans="6:6">
      <c r="F311" s="569"/>
    </row>
    <row r="312" spans="6:6">
      <c r="F312" s="569"/>
    </row>
    <row r="313" spans="6:6">
      <c r="F313" s="569"/>
    </row>
    <row r="314" spans="6:6">
      <c r="F314" s="569"/>
    </row>
    <row r="315" spans="6:6">
      <c r="F315" s="569"/>
    </row>
    <row r="316" spans="6:6">
      <c r="F316" s="569"/>
    </row>
    <row r="317" spans="6:6">
      <c r="F317" s="569"/>
    </row>
  </sheetData>
  <sheetProtection formatRows="0"/>
  <mergeCells count="2">
    <mergeCell ref="B15:C15"/>
    <mergeCell ref="B18:C18"/>
  </mergeCells>
  <pageMargins left="0.7" right="0.7" top="0.75" bottom="0.75" header="0.3" footer="0.3"/>
  <pageSetup paperSize="9" scale="57" fitToHeight="0" orientation="portrait"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I303"/>
  <sheetViews>
    <sheetView view="pageBreakPreview" zoomScale="90" zoomScaleNormal="100" zoomScaleSheetLayoutView="90" workbookViewId="0"/>
  </sheetViews>
  <sheetFormatPr defaultColWidth="9.140625" defaultRowHeight="12.75"/>
  <cols>
    <col min="1" max="1" width="12.7109375" style="712" customWidth="1"/>
    <col min="2" max="2" width="70.7109375" style="713" customWidth="1"/>
    <col min="3" max="3" width="13.7109375" style="713" customWidth="1"/>
    <col min="4" max="4" width="5" style="1076" customWidth="1"/>
    <col min="5" max="5" width="11.7109375" style="1182" customWidth="1"/>
    <col min="6" max="6" width="15" style="554" customWidth="1"/>
    <col min="7" max="7" width="19.7109375" style="554" customWidth="1"/>
    <col min="8" max="8" width="12.28515625" style="62" customWidth="1"/>
    <col min="9" max="16384" width="9.140625" style="62"/>
  </cols>
  <sheetData>
    <row r="1" spans="1:8">
      <c r="A1" s="666" t="s">
        <v>8</v>
      </c>
      <c r="B1" s="667" t="s">
        <v>9</v>
      </c>
      <c r="C1" s="667"/>
      <c r="D1" s="1043"/>
      <c r="E1" s="1146"/>
      <c r="F1" s="1147"/>
      <c r="G1" s="1147"/>
      <c r="H1" s="353"/>
    </row>
    <row r="2" spans="1:8">
      <c r="A2" s="671" t="s">
        <v>130</v>
      </c>
      <c r="B2" s="359" t="str">
        <f>'NASLOVNA STRAN'!$C$30</f>
        <v>Gradnja stanovanjske soseske Dečkovo naselje - DN 10</v>
      </c>
      <c r="C2" s="667"/>
      <c r="D2" s="1043"/>
      <c r="E2" s="1146"/>
      <c r="F2" s="1147"/>
      <c r="G2" s="1147"/>
      <c r="H2" s="353"/>
    </row>
    <row r="3" spans="1:8">
      <c r="A3" s="666" t="s">
        <v>131</v>
      </c>
      <c r="B3" s="442">
        <f>'NASLOVNA STRAN'!$C$13</f>
        <v>0</v>
      </c>
      <c r="C3" s="667"/>
      <c r="D3" s="1043"/>
      <c r="E3" s="1146"/>
      <c r="F3" s="1147"/>
      <c r="G3" s="1147"/>
      <c r="H3" s="353"/>
    </row>
    <row r="4" spans="1:8">
      <c r="A4" s="666"/>
      <c r="B4" s="667"/>
      <c r="C4" s="667"/>
      <c r="D4" s="1043"/>
      <c r="E4" s="1146"/>
      <c r="F4" s="1147"/>
      <c r="G4" s="1147"/>
      <c r="H4" s="353"/>
    </row>
    <row r="5" spans="1:8">
      <c r="A5" s="213" t="s">
        <v>122</v>
      </c>
      <c r="B5" s="214" t="s">
        <v>3446</v>
      </c>
      <c r="C5" s="214"/>
      <c r="D5" s="1046"/>
      <c r="E5" s="1150"/>
      <c r="F5" s="1151"/>
      <c r="G5" s="1151"/>
      <c r="H5" s="353"/>
    </row>
    <row r="6" spans="1:8">
      <c r="A6" s="666"/>
      <c r="B6" s="667"/>
      <c r="C6" s="667"/>
      <c r="D6" s="1043"/>
      <c r="E6" s="1146"/>
      <c r="F6" s="1147"/>
      <c r="G6" s="1147"/>
      <c r="H6" s="353"/>
    </row>
    <row r="7" spans="1:8">
      <c r="A7" s="213" t="s">
        <v>126</v>
      </c>
      <c r="B7" s="214" t="s">
        <v>3701</v>
      </c>
      <c r="C7" s="214"/>
      <c r="D7" s="1046"/>
      <c r="E7" s="1150"/>
      <c r="F7" s="1151"/>
      <c r="G7" s="1151"/>
      <c r="H7" s="353"/>
    </row>
    <row r="8" spans="1:8">
      <c r="A8" s="666"/>
      <c r="B8" s="667"/>
      <c r="C8" s="667"/>
      <c r="D8" s="1043"/>
      <c r="E8" s="1146"/>
      <c r="F8" s="1147"/>
      <c r="G8" s="1147"/>
    </row>
    <row r="9" spans="1:8">
      <c r="A9" s="666"/>
      <c r="B9" s="667"/>
      <c r="C9" s="667"/>
      <c r="D9" s="1043"/>
      <c r="E9" s="1146"/>
      <c r="F9" s="1147"/>
      <c r="G9" s="1147"/>
    </row>
    <row r="10" spans="1:8" s="700" customFormat="1" ht="25.5">
      <c r="A10" s="1185" t="s">
        <v>132</v>
      </c>
      <c r="B10" s="1186" t="s">
        <v>133</v>
      </c>
      <c r="C10" s="1187" t="s">
        <v>134</v>
      </c>
      <c r="D10" s="1049" t="s">
        <v>140</v>
      </c>
      <c r="E10" s="1155" t="s">
        <v>136</v>
      </c>
      <c r="F10" s="1156" t="s">
        <v>237</v>
      </c>
      <c r="G10" s="1156" t="s">
        <v>238</v>
      </c>
    </row>
    <row r="11" spans="1:8" s="323" customFormat="1">
      <c r="A11" s="667"/>
      <c r="B11" s="667"/>
      <c r="C11" s="667"/>
      <c r="D11" s="1043"/>
      <c r="E11" s="1157"/>
      <c r="F11" s="1158"/>
      <c r="G11" s="1158"/>
    </row>
    <row r="12" spans="1:8" s="323" customFormat="1">
      <c r="A12" s="723" t="s">
        <v>4680</v>
      </c>
      <c r="B12" s="1159" t="s">
        <v>4676</v>
      </c>
      <c r="C12" s="1159"/>
      <c r="D12" s="1160"/>
      <c r="E12" s="1161"/>
      <c r="F12" s="1162"/>
      <c r="G12" s="1162"/>
    </row>
    <row r="13" spans="1:8" s="323" customFormat="1">
      <c r="A13" s="1163"/>
      <c r="B13" s="1164"/>
      <c r="C13" s="1164"/>
      <c r="D13" s="1165"/>
      <c r="E13" s="1166"/>
      <c r="F13" s="1167"/>
      <c r="G13" s="1167"/>
    </row>
    <row r="14" spans="1:8" s="323" customFormat="1" ht="13.5" thickBot="1">
      <c r="A14" s="882"/>
      <c r="B14" s="883" t="s">
        <v>3702</v>
      </c>
      <c r="C14" s="734"/>
      <c r="D14" s="1060"/>
      <c r="E14" s="1168"/>
      <c r="F14" s="1169"/>
      <c r="G14" s="1170"/>
    </row>
    <row r="15" spans="1:8" s="323" customFormat="1">
      <c r="A15" s="698"/>
      <c r="B15" s="3125" t="s">
        <v>3461</v>
      </c>
      <c r="C15" s="3125"/>
      <c r="D15" s="1171"/>
      <c r="E15" s="1172"/>
      <c r="F15" s="1173"/>
      <c r="G15" s="1173"/>
    </row>
    <row r="16" spans="1:8" s="323" customFormat="1">
      <c r="A16" s="698"/>
      <c r="B16" s="302"/>
      <c r="C16" s="697"/>
      <c r="D16" s="1171"/>
      <c r="E16" s="1172"/>
      <c r="F16" s="1173"/>
      <c r="G16" s="1173"/>
    </row>
    <row r="17" spans="1:7" s="323" customFormat="1">
      <c r="A17" s="698"/>
      <c r="B17" s="739" t="s">
        <v>2299</v>
      </c>
      <c r="C17" s="740"/>
      <c r="D17" s="1171"/>
      <c r="E17" s="1172"/>
      <c r="F17" s="1242"/>
      <c r="G17" s="1173"/>
    </row>
    <row r="18" spans="1:7" s="323" customFormat="1" ht="39" customHeight="1">
      <c r="A18" s="698"/>
      <c r="B18" s="2904" t="s">
        <v>3565</v>
      </c>
      <c r="C18" s="3141"/>
      <c r="D18" s="1171"/>
      <c r="E18" s="1172"/>
      <c r="F18" s="1242"/>
      <c r="G18" s="1173"/>
    </row>
    <row r="19" spans="1:7" s="323" customFormat="1">
      <c r="A19" s="698"/>
      <c r="B19" s="711"/>
      <c r="C19" s="711"/>
      <c r="D19" s="689"/>
      <c r="E19" s="703"/>
      <c r="F19" s="558"/>
      <c r="G19" s="777"/>
    </row>
    <row r="20" spans="1:7" s="323" customFormat="1">
      <c r="A20" s="698"/>
      <c r="B20" s="711"/>
      <c r="C20" s="711"/>
      <c r="D20" s="689"/>
      <c r="E20" s="703"/>
      <c r="F20" s="558"/>
      <c r="G20" s="777"/>
    </row>
    <row r="21" spans="1:7" s="323" customFormat="1">
      <c r="A21" s="698"/>
      <c r="B21" s="711"/>
      <c r="C21" s="711"/>
      <c r="D21" s="689"/>
      <c r="E21" s="703"/>
      <c r="F21" s="558"/>
      <c r="G21" s="777"/>
    </row>
    <row r="22" spans="1:7" ht="38.25">
      <c r="A22" s="761" t="s">
        <v>4827</v>
      </c>
      <c r="B22" s="767" t="s">
        <v>3704</v>
      </c>
      <c r="C22" s="767"/>
      <c r="D22" s="689" t="s">
        <v>210</v>
      </c>
      <c r="E22" s="703">
        <v>1</v>
      </c>
      <c r="F22" s="2414"/>
      <c r="G22" s="757">
        <f>E22*F22</f>
        <v>0</v>
      </c>
    </row>
    <row r="23" spans="1:7">
      <c r="A23" s="765"/>
      <c r="B23" s="767"/>
      <c r="C23" s="767"/>
      <c r="D23" s="689"/>
      <c r="E23" s="703"/>
      <c r="F23" s="2552"/>
      <c r="G23" s="757"/>
    </row>
    <row r="24" spans="1:7">
      <c r="A24" s="761" t="s">
        <v>4828</v>
      </c>
      <c r="B24" s="767" t="s">
        <v>3706</v>
      </c>
      <c r="C24" s="767"/>
      <c r="D24" s="689" t="s">
        <v>210</v>
      </c>
      <c r="E24" s="703">
        <v>2</v>
      </c>
      <c r="F24" s="2414"/>
      <c r="G24" s="757">
        <f t="shared" ref="G24:G66" si="0">E24*F24</f>
        <v>0</v>
      </c>
    </row>
    <row r="25" spans="1:7">
      <c r="A25" s="765"/>
      <c r="B25" s="767"/>
      <c r="C25" s="767"/>
      <c r="D25" s="689"/>
      <c r="E25" s="703"/>
      <c r="F25" s="2552"/>
      <c r="G25" s="757"/>
    </row>
    <row r="26" spans="1:7" ht="45.75" customHeight="1">
      <c r="A26" s="761" t="s">
        <v>4829</v>
      </c>
      <c r="B26" s="767" t="s">
        <v>3708</v>
      </c>
      <c r="C26" s="767"/>
      <c r="D26" s="689" t="s">
        <v>210</v>
      </c>
      <c r="E26" s="703">
        <v>1</v>
      </c>
      <c r="F26" s="2414"/>
      <c r="G26" s="757">
        <f t="shared" si="0"/>
        <v>0</v>
      </c>
    </row>
    <row r="27" spans="1:7">
      <c r="A27" s="765"/>
      <c r="B27" s="767"/>
      <c r="C27" s="767"/>
      <c r="D27" s="689"/>
      <c r="E27" s="703"/>
      <c r="F27" s="2552"/>
      <c r="G27" s="777"/>
    </row>
    <row r="28" spans="1:7">
      <c r="A28" s="761" t="s">
        <v>4830</v>
      </c>
      <c r="B28" s="767" t="s">
        <v>3710</v>
      </c>
      <c r="C28" s="767"/>
      <c r="D28" s="689" t="s">
        <v>210</v>
      </c>
      <c r="E28" s="703">
        <v>1</v>
      </c>
      <c r="F28" s="2414"/>
      <c r="G28" s="777">
        <f t="shared" si="0"/>
        <v>0</v>
      </c>
    </row>
    <row r="29" spans="1:7">
      <c r="A29" s="747"/>
      <c r="B29" s="767"/>
      <c r="C29" s="767"/>
      <c r="D29" s="689"/>
      <c r="E29" s="703"/>
      <c r="F29" s="2552"/>
      <c r="G29" s="777"/>
    </row>
    <row r="30" spans="1:7" ht="25.5">
      <c r="A30" s="245" t="s">
        <v>4831</v>
      </c>
      <c r="B30" s="767" t="s">
        <v>3712</v>
      </c>
      <c r="C30" s="767"/>
      <c r="D30" s="689" t="s">
        <v>210</v>
      </c>
      <c r="E30" s="703">
        <v>1</v>
      </c>
      <c r="F30" s="2414"/>
      <c r="G30" s="777">
        <f t="shared" si="0"/>
        <v>0</v>
      </c>
    </row>
    <row r="31" spans="1:7">
      <c r="A31" s="747"/>
      <c r="B31" s="767"/>
      <c r="C31" s="767"/>
      <c r="D31" s="689"/>
      <c r="E31" s="703"/>
      <c r="F31" s="2552"/>
      <c r="G31" s="777"/>
    </row>
    <row r="32" spans="1:7">
      <c r="A32" s="245" t="s">
        <v>4832</v>
      </c>
      <c r="B32" s="767" t="s">
        <v>3714</v>
      </c>
      <c r="C32" s="767"/>
      <c r="D32" s="689" t="s">
        <v>210</v>
      </c>
      <c r="E32" s="703">
        <v>1</v>
      </c>
      <c r="F32" s="2414"/>
      <c r="G32" s="777">
        <f t="shared" si="0"/>
        <v>0</v>
      </c>
    </row>
    <row r="33" spans="1:7">
      <c r="A33" s="747"/>
      <c r="B33" s="767"/>
      <c r="C33" s="767"/>
      <c r="D33" s="689"/>
      <c r="E33" s="703"/>
      <c r="F33" s="2552"/>
      <c r="G33" s="777"/>
    </row>
    <row r="34" spans="1:7" ht="25.5">
      <c r="A34" s="245" t="s">
        <v>4833</v>
      </c>
      <c r="B34" s="767" t="s">
        <v>3716</v>
      </c>
      <c r="C34" s="767"/>
      <c r="D34" s="689" t="s">
        <v>3514</v>
      </c>
      <c r="E34" s="703">
        <v>8</v>
      </c>
      <c r="F34" s="2414"/>
      <c r="G34" s="777">
        <f t="shared" si="0"/>
        <v>0</v>
      </c>
    </row>
    <row r="35" spans="1:7">
      <c r="A35" s="747"/>
      <c r="B35" s="767"/>
      <c r="C35" s="767"/>
      <c r="D35" s="689"/>
      <c r="E35" s="703"/>
      <c r="F35" s="2552"/>
      <c r="G35" s="777"/>
    </row>
    <row r="36" spans="1:7" ht="25.5">
      <c r="A36" s="245" t="s">
        <v>4834</v>
      </c>
      <c r="B36" s="767" t="s">
        <v>3718</v>
      </c>
      <c r="C36" s="767"/>
      <c r="D36" s="689" t="s">
        <v>3514</v>
      </c>
      <c r="E36" s="703">
        <v>8</v>
      </c>
      <c r="F36" s="2414"/>
      <c r="G36" s="777">
        <f t="shared" si="0"/>
        <v>0</v>
      </c>
    </row>
    <row r="37" spans="1:7">
      <c r="A37" s="747"/>
      <c r="B37" s="767"/>
      <c r="C37" s="767"/>
      <c r="D37" s="689"/>
      <c r="E37" s="703"/>
      <c r="F37" s="2552"/>
      <c r="G37" s="777"/>
    </row>
    <row r="38" spans="1:7" ht="25.5">
      <c r="A38" s="245" t="s">
        <v>4835</v>
      </c>
      <c r="B38" s="767" t="s">
        <v>3720</v>
      </c>
      <c r="C38" s="767"/>
      <c r="D38" s="1188" t="s">
        <v>210</v>
      </c>
      <c r="E38" s="703">
        <v>1</v>
      </c>
      <c r="F38" s="2414"/>
      <c r="G38" s="777">
        <f t="shared" si="0"/>
        <v>0</v>
      </c>
    </row>
    <row r="39" spans="1:7">
      <c r="A39" s="912"/>
      <c r="B39" s="767"/>
      <c r="C39" s="767"/>
      <c r="D39" s="1188"/>
      <c r="E39" s="703"/>
      <c r="F39" s="2552"/>
      <c r="G39" s="777"/>
    </row>
    <row r="40" spans="1:7" ht="25.5">
      <c r="A40" s="245" t="s">
        <v>4836</v>
      </c>
      <c r="B40" s="767" t="s">
        <v>3722</v>
      </c>
      <c r="C40" s="767"/>
      <c r="D40" s="1188" t="s">
        <v>369</v>
      </c>
      <c r="E40" s="703">
        <v>1</v>
      </c>
      <c r="F40" s="2414"/>
      <c r="G40" s="777">
        <f t="shared" si="0"/>
        <v>0</v>
      </c>
    </row>
    <row r="41" spans="1:7">
      <c r="A41" s="747"/>
      <c r="B41" s="767"/>
      <c r="C41" s="767"/>
      <c r="D41" s="1188"/>
      <c r="E41" s="703"/>
      <c r="F41" s="2552"/>
      <c r="G41" s="777"/>
    </row>
    <row r="42" spans="1:7">
      <c r="A42" s="245" t="s">
        <v>4837</v>
      </c>
      <c r="B42" s="767" t="s">
        <v>3724</v>
      </c>
      <c r="C42" s="767"/>
      <c r="D42" s="1188" t="s">
        <v>210</v>
      </c>
      <c r="E42" s="703">
        <v>1</v>
      </c>
      <c r="F42" s="2414"/>
      <c r="G42" s="777">
        <f t="shared" si="0"/>
        <v>0</v>
      </c>
    </row>
    <row r="43" spans="1:7">
      <c r="A43" s="79"/>
      <c r="B43" s="767"/>
      <c r="C43" s="767"/>
      <c r="D43" s="1188"/>
      <c r="E43" s="703"/>
      <c r="F43" s="2552"/>
      <c r="G43" s="777"/>
    </row>
    <row r="44" spans="1:7">
      <c r="A44" s="245" t="s">
        <v>4838</v>
      </c>
      <c r="B44" s="767" t="s">
        <v>3726</v>
      </c>
      <c r="C44" s="767"/>
      <c r="D44" s="1188" t="s">
        <v>210</v>
      </c>
      <c r="E44" s="703">
        <v>2</v>
      </c>
      <c r="F44" s="2414"/>
      <c r="G44" s="777">
        <f t="shared" si="0"/>
        <v>0</v>
      </c>
    </row>
    <row r="45" spans="1:7">
      <c r="A45" s="79"/>
      <c r="B45" s="767"/>
      <c r="C45" s="767"/>
      <c r="D45" s="1188"/>
      <c r="E45" s="703"/>
      <c r="F45" s="2552"/>
      <c r="G45" s="777"/>
    </row>
    <row r="46" spans="1:7">
      <c r="A46" s="245" t="s">
        <v>4839</v>
      </c>
      <c r="B46" s="767" t="s">
        <v>3728</v>
      </c>
      <c r="C46" s="767"/>
      <c r="D46" s="1188" t="s">
        <v>210</v>
      </c>
      <c r="E46" s="703">
        <v>1</v>
      </c>
      <c r="F46" s="2414"/>
      <c r="G46" s="777">
        <f t="shared" si="0"/>
        <v>0</v>
      </c>
    </row>
    <row r="47" spans="1:7">
      <c r="A47" s="747"/>
      <c r="B47" s="767"/>
      <c r="C47" s="767"/>
      <c r="D47" s="1188"/>
      <c r="E47" s="703"/>
      <c r="F47" s="2552"/>
      <c r="G47" s="777"/>
    </row>
    <row r="48" spans="1:7">
      <c r="A48" s="245" t="s">
        <v>4840</v>
      </c>
      <c r="B48" s="767" t="s">
        <v>3730</v>
      </c>
      <c r="C48" s="767"/>
      <c r="D48" s="1188" t="s">
        <v>210</v>
      </c>
      <c r="E48" s="703">
        <v>1</v>
      </c>
      <c r="F48" s="2414"/>
      <c r="G48" s="777">
        <f t="shared" si="0"/>
        <v>0</v>
      </c>
    </row>
    <row r="49" spans="1:8">
      <c r="A49" s="79"/>
      <c r="B49" s="767"/>
      <c r="C49" s="767"/>
      <c r="D49" s="689"/>
      <c r="E49" s="703"/>
      <c r="F49" s="2552"/>
      <c r="G49" s="777"/>
    </row>
    <row r="50" spans="1:8" s="700" customFormat="1" ht="38.25">
      <c r="A50" s="245" t="s">
        <v>4841</v>
      </c>
      <c r="B50" s="767" t="s">
        <v>3732</v>
      </c>
      <c r="C50" s="767"/>
      <c r="D50" s="1188" t="s">
        <v>369</v>
      </c>
      <c r="E50" s="703">
        <v>1</v>
      </c>
      <c r="F50" s="2414"/>
      <c r="G50" s="777">
        <f t="shared" si="0"/>
        <v>0</v>
      </c>
    </row>
    <row r="51" spans="1:8" s="700" customFormat="1">
      <c r="A51" s="79"/>
      <c r="B51" s="767"/>
      <c r="C51" s="767"/>
      <c r="D51" s="1188"/>
      <c r="E51" s="703"/>
      <c r="F51" s="2552"/>
      <c r="G51" s="757"/>
    </row>
    <row r="52" spans="1:8" s="322" customFormat="1" ht="51">
      <c r="A52" s="245" t="s">
        <v>4842</v>
      </c>
      <c r="B52" s="767" t="s">
        <v>3734</v>
      </c>
      <c r="C52" s="767"/>
      <c r="D52" s="760" t="s">
        <v>3514</v>
      </c>
      <c r="E52" s="974">
        <v>2</v>
      </c>
      <c r="F52" s="2414"/>
      <c r="G52" s="757">
        <f t="shared" si="0"/>
        <v>0</v>
      </c>
    </row>
    <row r="53" spans="1:8" s="322" customFormat="1">
      <c r="A53" s="79"/>
      <c r="B53" s="767"/>
      <c r="C53" s="767"/>
      <c r="D53" s="760"/>
      <c r="E53" s="974"/>
      <c r="F53" s="2552"/>
      <c r="G53" s="757"/>
    </row>
    <row r="54" spans="1:8" s="322" customFormat="1" ht="25.5">
      <c r="A54" s="245" t="s">
        <v>4843</v>
      </c>
      <c r="B54" s="767" t="s">
        <v>3736</v>
      </c>
      <c r="C54" s="767"/>
      <c r="D54" s="1188" t="s">
        <v>369</v>
      </c>
      <c r="E54" s="703">
        <v>1</v>
      </c>
      <c r="F54" s="2414"/>
      <c r="G54" s="757">
        <f t="shared" si="0"/>
        <v>0</v>
      </c>
      <c r="H54" s="1189"/>
    </row>
    <row r="55" spans="1:8" s="322" customFormat="1">
      <c r="A55" s="79"/>
      <c r="B55" s="767"/>
      <c r="C55" s="767"/>
      <c r="D55" s="1188"/>
      <c r="E55" s="703"/>
      <c r="F55" s="2552"/>
      <c r="G55" s="757"/>
      <c r="H55" s="1189"/>
    </row>
    <row r="56" spans="1:8" s="322" customFormat="1">
      <c r="A56" s="245" t="s">
        <v>4844</v>
      </c>
      <c r="B56" s="767" t="s">
        <v>3738</v>
      </c>
      <c r="C56" s="767"/>
      <c r="D56" s="1188" t="s">
        <v>369</v>
      </c>
      <c r="E56" s="703">
        <v>1</v>
      </c>
      <c r="F56" s="2414"/>
      <c r="G56" s="757">
        <f t="shared" si="0"/>
        <v>0</v>
      </c>
      <c r="H56" s="1189"/>
    </row>
    <row r="57" spans="1:8" s="322" customFormat="1">
      <c r="A57" s="79"/>
      <c r="B57" s="767"/>
      <c r="C57" s="767"/>
      <c r="D57" s="1188"/>
      <c r="E57" s="703"/>
      <c r="F57" s="2552"/>
      <c r="G57" s="757"/>
      <c r="H57" s="1189"/>
    </row>
    <row r="58" spans="1:8" s="1190" customFormat="1" ht="25.5">
      <c r="A58" s="245" t="s">
        <v>4845</v>
      </c>
      <c r="B58" s="767" t="s">
        <v>3740</v>
      </c>
      <c r="C58" s="767"/>
      <c r="D58" s="1188" t="s">
        <v>3514</v>
      </c>
      <c r="E58" s="703">
        <v>8</v>
      </c>
      <c r="F58" s="2414"/>
      <c r="G58" s="757">
        <f t="shared" si="0"/>
        <v>0</v>
      </c>
    </row>
    <row r="59" spans="1:8" s="1190" customFormat="1">
      <c r="A59" s="79"/>
      <c r="B59" s="767"/>
      <c r="C59" s="767"/>
      <c r="D59" s="1188"/>
      <c r="E59" s="703"/>
      <c r="F59" s="2552"/>
      <c r="G59" s="757"/>
    </row>
    <row r="60" spans="1:8" s="1190" customFormat="1" ht="25.5">
      <c r="A60" s="245" t="s">
        <v>4846</v>
      </c>
      <c r="B60" s="767" t="s">
        <v>3742</v>
      </c>
      <c r="C60" s="767"/>
      <c r="D60" s="1188" t="s">
        <v>1580</v>
      </c>
      <c r="E60" s="703">
        <v>16</v>
      </c>
      <c r="F60" s="2414"/>
      <c r="G60" s="757">
        <f t="shared" si="0"/>
        <v>0</v>
      </c>
    </row>
    <row r="61" spans="1:8" s="1190" customFormat="1">
      <c r="A61" s="747"/>
      <c r="B61" s="767"/>
      <c r="C61" s="767"/>
      <c r="D61" s="1188"/>
      <c r="E61" s="703"/>
      <c r="F61" s="2552"/>
      <c r="G61" s="757"/>
    </row>
    <row r="62" spans="1:8" s="1190" customFormat="1" ht="25.5">
      <c r="A62" s="245" t="s">
        <v>4847</v>
      </c>
      <c r="B62" s="767" t="s">
        <v>3744</v>
      </c>
      <c r="C62" s="767"/>
      <c r="D62" s="1188" t="s">
        <v>1580</v>
      </c>
      <c r="E62" s="703">
        <v>2</v>
      </c>
      <c r="F62" s="2414"/>
      <c r="G62" s="757">
        <f t="shared" si="0"/>
        <v>0</v>
      </c>
    </row>
    <row r="63" spans="1:8" s="1190" customFormat="1" ht="28.5" customHeight="1">
      <c r="A63" s="747"/>
      <c r="B63" s="767"/>
      <c r="C63" s="767"/>
      <c r="D63" s="1188"/>
      <c r="E63" s="703"/>
      <c r="F63" s="2552"/>
      <c r="G63" s="757"/>
    </row>
    <row r="64" spans="1:8" s="1190" customFormat="1">
      <c r="A64" s="245" t="s">
        <v>4848</v>
      </c>
      <c r="B64" s="767" t="s">
        <v>3746</v>
      </c>
      <c r="C64" s="767"/>
      <c r="D64" s="1188" t="s">
        <v>3514</v>
      </c>
      <c r="E64" s="703">
        <v>8</v>
      </c>
      <c r="F64" s="2414"/>
      <c r="G64" s="757">
        <f t="shared" si="0"/>
        <v>0</v>
      </c>
    </row>
    <row r="65" spans="1:9" s="1190" customFormat="1">
      <c r="A65" s="747"/>
      <c r="B65" s="767"/>
      <c r="C65" s="767"/>
      <c r="D65" s="1188"/>
      <c r="E65" s="703"/>
      <c r="F65" s="2552"/>
      <c r="G65" s="757"/>
    </row>
    <row r="66" spans="1:9" s="1190" customFormat="1" ht="25.5">
      <c r="A66" s="245" t="s">
        <v>4849</v>
      </c>
      <c r="B66" s="767" t="s">
        <v>3748</v>
      </c>
      <c r="C66" s="767"/>
      <c r="D66" s="1188" t="s">
        <v>1580</v>
      </c>
      <c r="E66" s="703">
        <v>16</v>
      </c>
      <c r="F66" s="2414"/>
      <c r="G66" s="757">
        <f t="shared" si="0"/>
        <v>0</v>
      </c>
    </row>
    <row r="67" spans="1:9" s="1190" customFormat="1">
      <c r="A67" s="747"/>
      <c r="B67" s="767"/>
      <c r="C67" s="767"/>
      <c r="D67" s="1188"/>
      <c r="E67" s="703"/>
      <c r="F67" s="558"/>
      <c r="G67" s="757"/>
    </row>
    <row r="68" spans="1:9" s="1190" customFormat="1">
      <c r="A68" s="245" t="s">
        <v>4850</v>
      </c>
      <c r="B68" s="767" t="s">
        <v>3750</v>
      </c>
      <c r="C68" s="767"/>
      <c r="D68" s="1188" t="s">
        <v>353</v>
      </c>
      <c r="E68" s="703">
        <v>24</v>
      </c>
      <c r="F68" s="193" t="s">
        <v>4851</v>
      </c>
      <c r="G68" s="757"/>
    </row>
    <row r="69" spans="1:9" s="1190" customFormat="1">
      <c r="A69" s="747"/>
      <c r="B69" s="767"/>
      <c r="C69" s="767"/>
      <c r="D69" s="1188"/>
      <c r="E69" s="703"/>
      <c r="F69" s="558"/>
      <c r="G69" s="757"/>
    </row>
    <row r="70" spans="1:9" s="769" customFormat="1" ht="44.45" customHeight="1">
      <c r="A70" s="79" t="s">
        <v>4852</v>
      </c>
      <c r="B70" s="767" t="s">
        <v>3556</v>
      </c>
      <c r="C70" s="767"/>
      <c r="D70" s="1188"/>
      <c r="E70" s="557"/>
      <c r="F70" s="757"/>
      <c r="G70" s="757"/>
    </row>
    <row r="71" spans="1:9" s="769" customFormat="1" ht="144" customHeight="1">
      <c r="A71" s="79" t="s">
        <v>4853</v>
      </c>
      <c r="B71" s="767" t="s">
        <v>3558</v>
      </c>
      <c r="C71" s="767"/>
      <c r="D71" s="1191" t="s">
        <v>977</v>
      </c>
      <c r="E71" s="557"/>
      <c r="F71" s="757"/>
      <c r="G71" s="757"/>
    </row>
    <row r="72" spans="1:9" s="769" customFormat="1" ht="63.75">
      <c r="A72" s="79" t="s">
        <v>4854</v>
      </c>
      <c r="B72" s="767" t="s">
        <v>3560</v>
      </c>
      <c r="C72" s="767"/>
      <c r="D72" s="1191" t="s">
        <v>977</v>
      </c>
      <c r="E72" s="557"/>
      <c r="F72" s="757"/>
      <c r="G72" s="757"/>
    </row>
    <row r="73" spans="1:9" s="769" customFormat="1" ht="76.5">
      <c r="A73" s="79" t="s">
        <v>4855</v>
      </c>
      <c r="B73" s="767" t="s">
        <v>3562</v>
      </c>
      <c r="C73" s="767"/>
      <c r="D73" s="1191" t="s">
        <v>977</v>
      </c>
      <c r="E73" s="557"/>
      <c r="F73" s="757"/>
      <c r="G73" s="757"/>
    </row>
    <row r="74" spans="1:9" s="1197" customFormat="1">
      <c r="A74" s="1192"/>
      <c r="B74" s="769"/>
      <c r="C74" s="769"/>
      <c r="D74" s="1184"/>
      <c r="E74" s="1193"/>
      <c r="F74" s="1194"/>
      <c r="G74" s="1195"/>
      <c r="H74" s="1196"/>
      <c r="I74" s="322"/>
    </row>
    <row r="75" spans="1:9" s="322" customFormat="1" ht="13.5" thickBot="1">
      <c r="A75" s="691" t="s">
        <v>4680</v>
      </c>
      <c r="B75" s="770" t="s">
        <v>3701</v>
      </c>
      <c r="C75" s="771" t="s">
        <v>2978</v>
      </c>
      <c r="D75" s="1073"/>
      <c r="E75" s="1198"/>
      <c r="F75" s="1234"/>
      <c r="G75" s="774">
        <f>SUM(G21:G73)</f>
        <v>0</v>
      </c>
    </row>
    <row r="76" spans="1:9" ht="13.5" thickTop="1">
      <c r="F76" s="585"/>
    </row>
    <row r="77" spans="1:9">
      <c r="F77" s="585"/>
    </row>
    <row r="78" spans="1:9">
      <c r="F78" s="585"/>
    </row>
    <row r="79" spans="1:9">
      <c r="F79" s="607"/>
    </row>
    <row r="80" spans="1:9">
      <c r="F80" s="585"/>
    </row>
    <row r="81" spans="6:6">
      <c r="F81" s="607"/>
    </row>
    <row r="82" spans="6:6">
      <c r="F82" s="585"/>
    </row>
    <row r="83" spans="6:6">
      <c r="F83" s="607"/>
    </row>
    <row r="84" spans="6:6">
      <c r="F84" s="585"/>
    </row>
    <row r="85" spans="6:6">
      <c r="F85" s="607"/>
    </row>
    <row r="86" spans="6:6">
      <c r="F86" s="585"/>
    </row>
    <row r="87" spans="6:6">
      <c r="F87" s="607"/>
    </row>
    <row r="88" spans="6:6">
      <c r="F88" s="585"/>
    </row>
    <row r="89" spans="6:6">
      <c r="F89" s="585"/>
    </row>
    <row r="90" spans="6:6">
      <c r="F90" s="585"/>
    </row>
    <row r="91" spans="6:6">
      <c r="F91" s="607"/>
    </row>
    <row r="92" spans="6:6">
      <c r="F92" s="585"/>
    </row>
    <row r="93" spans="6:6">
      <c r="F93" s="585"/>
    </row>
    <row r="94" spans="6:6">
      <c r="F94" s="585"/>
    </row>
    <row r="95" spans="6:6">
      <c r="F95" s="585"/>
    </row>
    <row r="96" spans="6:6">
      <c r="F96" s="585"/>
    </row>
    <row r="97" spans="4:7">
      <c r="F97" s="585"/>
    </row>
    <row r="98" spans="4:7">
      <c r="F98" s="585"/>
    </row>
    <row r="99" spans="4:7">
      <c r="D99" s="902"/>
      <c r="E99" s="1040"/>
      <c r="F99" s="1225"/>
      <c r="G99" s="899"/>
    </row>
    <row r="100" spans="4:7">
      <c r="D100" s="902"/>
      <c r="E100" s="1040"/>
      <c r="F100" s="1235"/>
      <c r="G100" s="899"/>
    </row>
    <row r="101" spans="4:7">
      <c r="D101" s="902"/>
      <c r="E101" s="1040"/>
      <c r="F101" s="1235"/>
      <c r="G101" s="899"/>
    </row>
    <row r="102" spans="4:7">
      <c r="D102" s="902"/>
      <c r="E102" s="1040"/>
      <c r="F102" s="1235"/>
      <c r="G102" s="899"/>
    </row>
    <row r="103" spans="4:7">
      <c r="D103" s="902"/>
      <c r="E103" s="1040"/>
      <c r="F103" s="1235"/>
      <c r="G103" s="899"/>
    </row>
    <row r="104" spans="4:7">
      <c r="D104" s="902"/>
      <c r="E104" s="1040"/>
      <c r="F104" s="1235"/>
      <c r="G104" s="899"/>
    </row>
    <row r="105" spans="4:7">
      <c r="D105" s="902"/>
      <c r="E105" s="1040"/>
      <c r="F105" s="1235"/>
      <c r="G105" s="899"/>
    </row>
    <row r="106" spans="4:7">
      <c r="D106" s="902"/>
      <c r="E106" s="1040"/>
      <c r="F106" s="1235"/>
      <c r="G106" s="899"/>
    </row>
    <row r="107" spans="4:7">
      <c r="D107" s="902"/>
      <c r="E107" s="1040"/>
      <c r="F107" s="1225"/>
      <c r="G107" s="899"/>
    </row>
    <row r="108" spans="4:7">
      <c r="D108" s="902"/>
      <c r="E108" s="1040"/>
      <c r="F108" s="1235"/>
      <c r="G108" s="899"/>
    </row>
    <row r="109" spans="4:7">
      <c r="D109" s="902"/>
      <c r="E109" s="1040"/>
      <c r="F109" s="1235"/>
      <c r="G109" s="899"/>
    </row>
    <row r="110" spans="4:7">
      <c r="D110" s="902"/>
      <c r="E110" s="1040"/>
      <c r="F110" s="1225"/>
      <c r="G110" s="899"/>
    </row>
    <row r="111" spans="4:7">
      <c r="D111" s="902"/>
      <c r="E111" s="1040"/>
      <c r="F111" s="1235"/>
      <c r="G111" s="899"/>
    </row>
    <row r="112" spans="4:7">
      <c r="D112" s="902"/>
      <c r="E112" s="1040"/>
      <c r="F112" s="1235"/>
      <c r="G112" s="899"/>
    </row>
    <row r="113" spans="4:7">
      <c r="D113" s="902"/>
      <c r="E113" s="1040"/>
      <c r="F113" s="1225"/>
      <c r="G113" s="899"/>
    </row>
    <row r="114" spans="4:7">
      <c r="D114" s="902"/>
      <c r="E114" s="1040"/>
      <c r="F114" s="1235"/>
      <c r="G114" s="899"/>
    </row>
    <row r="115" spans="4:7">
      <c r="D115" s="902"/>
      <c r="E115" s="1040"/>
      <c r="F115" s="1235"/>
      <c r="G115" s="899"/>
    </row>
    <row r="116" spans="4:7">
      <c r="D116" s="902"/>
      <c r="E116" s="1040"/>
      <c r="F116" s="1225"/>
      <c r="G116" s="899"/>
    </row>
    <row r="117" spans="4:7">
      <c r="F117" s="585"/>
    </row>
    <row r="118" spans="4:7">
      <c r="F118" s="585"/>
    </row>
    <row r="119" spans="4:7">
      <c r="F119" s="607"/>
    </row>
    <row r="120" spans="4:7">
      <c r="F120" s="585"/>
    </row>
    <row r="121" spans="4:7">
      <c r="F121" s="585"/>
    </row>
    <row r="122" spans="4:7">
      <c r="F122" s="607"/>
    </row>
    <row r="123" spans="4:7">
      <c r="F123" s="607"/>
    </row>
    <row r="124" spans="4:7">
      <c r="F124" s="607"/>
    </row>
    <row r="125" spans="4:7">
      <c r="F125" s="607"/>
    </row>
    <row r="126" spans="4:7">
      <c r="F126" s="585"/>
    </row>
    <row r="127" spans="4:7">
      <c r="F127" s="585"/>
    </row>
    <row r="128" spans="4:7">
      <c r="F128" s="607"/>
    </row>
    <row r="129" spans="6:6">
      <c r="F129" s="607"/>
    </row>
    <row r="130" spans="6:6">
      <c r="F130" s="607"/>
    </row>
    <row r="131" spans="6:6">
      <c r="F131" s="607"/>
    </row>
    <row r="132" spans="6:6">
      <c r="F132" s="585"/>
    </row>
    <row r="133" spans="6:6">
      <c r="F133" s="607"/>
    </row>
    <row r="134" spans="6:6">
      <c r="F134" s="585"/>
    </row>
    <row r="135" spans="6:6">
      <c r="F135" s="585"/>
    </row>
    <row r="136" spans="6:6">
      <c r="F136" s="607"/>
    </row>
    <row r="137" spans="6:6">
      <c r="F137" s="585"/>
    </row>
    <row r="138" spans="6:6">
      <c r="F138" s="585"/>
    </row>
    <row r="139" spans="6:6">
      <c r="F139" s="585"/>
    </row>
    <row r="140" spans="6:6">
      <c r="F140" s="585"/>
    </row>
    <row r="141" spans="6:6">
      <c r="F141" s="585"/>
    </row>
    <row r="142" spans="6:6">
      <c r="F142" s="585"/>
    </row>
    <row r="143" spans="6:6">
      <c r="F143" s="607"/>
    </row>
    <row r="144" spans="6:6">
      <c r="F144" s="585"/>
    </row>
    <row r="145" spans="6:6">
      <c r="F145" s="607"/>
    </row>
    <row r="146" spans="6:6">
      <c r="F146" s="585"/>
    </row>
    <row r="147" spans="6:6">
      <c r="F147" s="607"/>
    </row>
    <row r="148" spans="6:6">
      <c r="F148" s="585"/>
    </row>
    <row r="149" spans="6:6">
      <c r="F149" s="585"/>
    </row>
    <row r="150" spans="6:6">
      <c r="F150" s="607"/>
    </row>
    <row r="151" spans="6:6">
      <c r="F151" s="585"/>
    </row>
    <row r="152" spans="6:6">
      <c r="F152" s="585"/>
    </row>
    <row r="153" spans="6:6">
      <c r="F153" s="585"/>
    </row>
    <row r="154" spans="6:6">
      <c r="F154" s="585"/>
    </row>
    <row r="155" spans="6:6">
      <c r="F155" s="585"/>
    </row>
    <row r="156" spans="6:6">
      <c r="F156" s="585"/>
    </row>
    <row r="157" spans="6:6">
      <c r="F157" s="585"/>
    </row>
    <row r="158" spans="6:6">
      <c r="F158" s="585"/>
    </row>
    <row r="159" spans="6:6">
      <c r="F159" s="585"/>
    </row>
    <row r="160" spans="6:6">
      <c r="F160" s="585"/>
    </row>
    <row r="161" spans="6:6">
      <c r="F161" s="585"/>
    </row>
    <row r="162" spans="6:6">
      <c r="F162" s="585"/>
    </row>
    <row r="163" spans="6:6">
      <c r="F163" s="585"/>
    </row>
    <row r="164" spans="6:6">
      <c r="F164" s="585"/>
    </row>
    <row r="165" spans="6:6">
      <c r="F165" s="585"/>
    </row>
    <row r="166" spans="6:6">
      <c r="F166" s="585"/>
    </row>
    <row r="167" spans="6:6">
      <c r="F167" s="585"/>
    </row>
    <row r="168" spans="6:6">
      <c r="F168" s="585"/>
    </row>
    <row r="169" spans="6:6">
      <c r="F169" s="585"/>
    </row>
    <row r="170" spans="6:6">
      <c r="F170" s="585"/>
    </row>
    <row r="171" spans="6:6">
      <c r="F171" s="585"/>
    </row>
    <row r="172" spans="6:6">
      <c r="F172" s="585"/>
    </row>
    <row r="173" spans="6:6">
      <c r="F173" s="585"/>
    </row>
    <row r="174" spans="6:6">
      <c r="F174" s="585"/>
    </row>
    <row r="175" spans="6:6">
      <c r="F175" s="585"/>
    </row>
    <row r="176" spans="6:6">
      <c r="F176" s="585"/>
    </row>
    <row r="177" spans="6:6">
      <c r="F177" s="585"/>
    </row>
    <row r="178" spans="6:6">
      <c r="F178" s="585"/>
    </row>
    <row r="179" spans="6:6">
      <c r="F179" s="585"/>
    </row>
    <row r="180" spans="6:6">
      <c r="F180" s="585"/>
    </row>
    <row r="181" spans="6:6">
      <c r="F181" s="585"/>
    </row>
    <row r="182" spans="6:6">
      <c r="F182" s="585"/>
    </row>
    <row r="183" spans="6:6">
      <c r="F183" s="585"/>
    </row>
    <row r="184" spans="6:6">
      <c r="F184" s="585"/>
    </row>
    <row r="185" spans="6:6">
      <c r="F185" s="585"/>
    </row>
    <row r="186" spans="6:6">
      <c r="F186" s="585"/>
    </row>
    <row r="187" spans="6:6">
      <c r="F187" s="585"/>
    </row>
    <row r="188" spans="6:6">
      <c r="F188" s="585"/>
    </row>
    <row r="189" spans="6:6">
      <c r="F189" s="585"/>
    </row>
    <row r="190" spans="6:6">
      <c r="F190" s="585"/>
    </row>
    <row r="191" spans="6:6">
      <c r="F191" s="585"/>
    </row>
    <row r="192" spans="6:6">
      <c r="F192" s="585"/>
    </row>
    <row r="193" spans="6:6">
      <c r="F193" s="585"/>
    </row>
    <row r="194" spans="6:6">
      <c r="F194" s="585"/>
    </row>
    <row r="195" spans="6:6">
      <c r="F195" s="585"/>
    </row>
    <row r="196" spans="6:6">
      <c r="F196" s="585"/>
    </row>
    <row r="197" spans="6:6">
      <c r="F197" s="585"/>
    </row>
    <row r="198" spans="6:6">
      <c r="F198" s="585"/>
    </row>
    <row r="199" spans="6:6">
      <c r="F199" s="585"/>
    </row>
    <row r="200" spans="6:6">
      <c r="F200" s="585"/>
    </row>
    <row r="201" spans="6:6">
      <c r="F201" s="585"/>
    </row>
    <row r="202" spans="6:6">
      <c r="F202" s="585"/>
    </row>
    <row r="203" spans="6:6">
      <c r="F203" s="585"/>
    </row>
    <row r="204" spans="6:6">
      <c r="F204" s="607"/>
    </row>
    <row r="205" spans="6:6">
      <c r="F205" s="585"/>
    </row>
    <row r="206" spans="6:6">
      <c r="F206" s="585"/>
    </row>
    <row r="207" spans="6:6">
      <c r="F207" s="607"/>
    </row>
    <row r="208" spans="6:6">
      <c r="F208" s="585"/>
    </row>
    <row r="209" spans="6:6">
      <c r="F209" s="607"/>
    </row>
    <row r="210" spans="6:6">
      <c r="F210" s="585"/>
    </row>
    <row r="211" spans="6:6">
      <c r="F211" s="607"/>
    </row>
    <row r="212" spans="6:6">
      <c r="F212" s="585"/>
    </row>
    <row r="213" spans="6:6">
      <c r="F213" s="607"/>
    </row>
    <row r="214" spans="6:6">
      <c r="F214" s="585"/>
    </row>
    <row r="215" spans="6:6">
      <c r="F215" s="607"/>
    </row>
    <row r="216" spans="6:6">
      <c r="F216" s="585"/>
    </row>
    <row r="217" spans="6:6">
      <c r="F217" s="585"/>
    </row>
    <row r="218" spans="6:6">
      <c r="F218" s="607"/>
    </row>
    <row r="219" spans="6:6">
      <c r="F219" s="607"/>
    </row>
    <row r="220" spans="6:6">
      <c r="F220" s="585"/>
    </row>
    <row r="221" spans="6:6">
      <c r="F221" s="607"/>
    </row>
    <row r="222" spans="6:6">
      <c r="F222" s="585"/>
    </row>
    <row r="223" spans="6:6">
      <c r="F223" s="585"/>
    </row>
    <row r="224" spans="6:6">
      <c r="F224" s="607"/>
    </row>
    <row r="225" spans="6:6">
      <c r="F225" s="585"/>
    </row>
    <row r="226" spans="6:6">
      <c r="F226" s="585"/>
    </row>
    <row r="227" spans="6:6">
      <c r="F227" s="585"/>
    </row>
    <row r="228" spans="6:6">
      <c r="F228" s="585"/>
    </row>
    <row r="229" spans="6:6">
      <c r="F229" s="585"/>
    </row>
    <row r="230" spans="6:6">
      <c r="F230" s="585"/>
    </row>
    <row r="231" spans="6:6">
      <c r="F231" s="585"/>
    </row>
    <row r="232" spans="6:6">
      <c r="F232" s="607"/>
    </row>
    <row r="233" spans="6:6">
      <c r="F233" s="585"/>
    </row>
    <row r="234" spans="6:6">
      <c r="F234" s="585"/>
    </row>
    <row r="235" spans="6:6">
      <c r="F235" s="585"/>
    </row>
    <row r="236" spans="6:6">
      <c r="F236" s="585"/>
    </row>
    <row r="237" spans="6:6">
      <c r="F237" s="585"/>
    </row>
    <row r="238" spans="6:6">
      <c r="F238" s="585"/>
    </row>
    <row r="239" spans="6:6">
      <c r="F239" s="585"/>
    </row>
    <row r="240" spans="6:6">
      <c r="F240" s="607"/>
    </row>
    <row r="241" spans="6:6">
      <c r="F241" s="585"/>
    </row>
    <row r="242" spans="6:6">
      <c r="F242" s="607"/>
    </row>
    <row r="243" spans="6:6">
      <c r="F243" s="585"/>
    </row>
    <row r="244" spans="6:6">
      <c r="F244" s="585"/>
    </row>
    <row r="245" spans="6:6">
      <c r="F245" s="607"/>
    </row>
    <row r="246" spans="6:6">
      <c r="F246" s="607"/>
    </row>
    <row r="247" spans="6:6">
      <c r="F247" s="607"/>
    </row>
    <row r="248" spans="6:6">
      <c r="F248" s="585"/>
    </row>
    <row r="249" spans="6:6">
      <c r="F249" s="585"/>
    </row>
    <row r="250" spans="6:6">
      <c r="F250" s="607"/>
    </row>
    <row r="251" spans="6:6">
      <c r="F251" s="607"/>
    </row>
    <row r="252" spans="6:6">
      <c r="F252" s="607"/>
    </row>
    <row r="253" spans="6:6">
      <c r="F253" s="585"/>
    </row>
    <row r="254" spans="6:6">
      <c r="F254" s="585"/>
    </row>
    <row r="255" spans="6:6">
      <c r="F255" s="585"/>
    </row>
    <row r="256" spans="6:6">
      <c r="F256" s="585"/>
    </row>
    <row r="257" spans="6:7">
      <c r="F257" s="585"/>
    </row>
    <row r="258" spans="6:7">
      <c r="F258" s="585"/>
    </row>
    <row r="259" spans="6:7">
      <c r="F259" s="607"/>
    </row>
    <row r="260" spans="6:7">
      <c r="F260" s="607"/>
    </row>
    <row r="261" spans="6:7">
      <c r="F261" s="607"/>
    </row>
    <row r="262" spans="6:7">
      <c r="F262" s="585"/>
    </row>
    <row r="263" spans="6:7">
      <c r="F263" s="607"/>
    </row>
    <row r="264" spans="6:7">
      <c r="F264" s="585"/>
    </row>
    <row r="265" spans="6:7">
      <c r="F265" s="607"/>
    </row>
    <row r="266" spans="6:7">
      <c r="F266" s="585"/>
    </row>
    <row r="267" spans="6:7">
      <c r="F267" s="585"/>
    </row>
    <row r="268" spans="6:7">
      <c r="F268" s="585"/>
    </row>
    <row r="269" spans="6:7">
      <c r="F269" s="585"/>
    </row>
    <row r="270" spans="6:7">
      <c r="F270" s="585"/>
    </row>
    <row r="271" spans="6:7">
      <c r="F271" s="585"/>
    </row>
    <row r="272" spans="6:7">
      <c r="F272" s="585"/>
      <c r="G272" s="554">
        <f>+SUM(G8:G271)</f>
        <v>0</v>
      </c>
    </row>
    <row r="273" spans="6:6">
      <c r="F273" s="585"/>
    </row>
    <row r="274" spans="6:6">
      <c r="F274" s="585"/>
    </row>
    <row r="275" spans="6:6">
      <c r="F275" s="585"/>
    </row>
    <row r="276" spans="6:6">
      <c r="F276" s="585"/>
    </row>
    <row r="277" spans="6:6">
      <c r="F277" s="585"/>
    </row>
    <row r="278" spans="6:6">
      <c r="F278" s="585"/>
    </row>
    <row r="279" spans="6:6">
      <c r="F279" s="585"/>
    </row>
    <row r="280" spans="6:6">
      <c r="F280" s="585"/>
    </row>
    <row r="281" spans="6:6">
      <c r="F281" s="585"/>
    </row>
    <row r="290" spans="6:6">
      <c r="F290" s="585"/>
    </row>
    <row r="296" spans="6:6">
      <c r="F296" s="585"/>
    </row>
    <row r="297" spans="6:6">
      <c r="F297" s="585"/>
    </row>
    <row r="298" spans="6:6">
      <c r="F298" s="585"/>
    </row>
    <row r="299" spans="6:6">
      <c r="F299" s="585"/>
    </row>
    <row r="300" spans="6:6">
      <c r="F300" s="585"/>
    </row>
    <row r="301" spans="6:6">
      <c r="F301" s="585"/>
    </row>
    <row r="302" spans="6:6">
      <c r="F302" s="585"/>
    </row>
    <row r="303" spans="6:6">
      <c r="F303" s="585"/>
    </row>
  </sheetData>
  <sheetProtection formatRows="0"/>
  <mergeCells count="2">
    <mergeCell ref="B15:C15"/>
    <mergeCell ref="B18:C18"/>
  </mergeCells>
  <pageMargins left="0.7" right="0.7" top="0.75" bottom="0.75" header="0.3" footer="0.3"/>
  <pageSetup paperSize="9" scale="60" orientation="portrait"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L485"/>
  <sheetViews>
    <sheetView view="pageBreakPreview" zoomScaleNormal="80" zoomScaleSheetLayoutView="100" workbookViewId="0"/>
  </sheetViews>
  <sheetFormatPr defaultColWidth="9.140625" defaultRowHeight="12.75"/>
  <cols>
    <col min="1" max="1" width="12.7109375" style="861" customWidth="1"/>
    <col min="2" max="2" width="70.7109375" style="862" customWidth="1"/>
    <col min="3" max="3" width="13.7109375" style="862" customWidth="1"/>
    <col min="4" max="4" width="7.42578125" style="902" customWidth="1"/>
    <col min="5" max="5" width="11.7109375" style="1040" customWidth="1"/>
    <col min="6" max="6" width="15" style="891" customWidth="1"/>
    <col min="7" max="7" width="19.7109375" style="899" customWidth="1"/>
    <col min="8" max="8" width="12.28515625" style="787" customWidth="1"/>
    <col min="9" max="16384" width="9.140625" style="787"/>
  </cols>
  <sheetData>
    <row r="1" spans="1:10">
      <c r="A1" s="781" t="s">
        <v>8</v>
      </c>
      <c r="B1" s="1136" t="s">
        <v>9</v>
      </c>
      <c r="C1" s="782"/>
      <c r="D1" s="1090"/>
      <c r="E1" s="1199"/>
      <c r="F1" s="1200"/>
      <c r="G1" s="1200"/>
      <c r="H1" s="786"/>
    </row>
    <row r="2" spans="1:10">
      <c r="A2" s="788" t="s">
        <v>130</v>
      </c>
      <c r="B2" s="359" t="str">
        <f>'NASLOVNA STRAN'!$C$30</f>
        <v>Gradnja stanovanjske soseske Dečkovo naselje - DN 10</v>
      </c>
      <c r="C2" s="782"/>
      <c r="D2" s="1090"/>
      <c r="E2" s="1199"/>
      <c r="F2" s="1200"/>
      <c r="G2" s="1200"/>
      <c r="H2" s="786"/>
    </row>
    <row r="3" spans="1:10">
      <c r="A3" s="781" t="s">
        <v>131</v>
      </c>
      <c r="B3" s="442">
        <f>'NASLOVNA STRAN'!$C$13</f>
        <v>0</v>
      </c>
      <c r="C3" s="782"/>
      <c r="D3" s="1090"/>
      <c r="E3" s="1199"/>
      <c r="F3" s="1200"/>
      <c r="G3" s="1200"/>
      <c r="H3" s="786"/>
    </row>
    <row r="4" spans="1:10">
      <c r="A4" s="781"/>
      <c r="B4" s="1136"/>
      <c r="C4" s="782"/>
      <c r="D4" s="1090"/>
      <c r="E4" s="1199"/>
      <c r="F4" s="1200"/>
      <c r="G4" s="1200"/>
      <c r="H4" s="786"/>
    </row>
    <row r="5" spans="1:10">
      <c r="A5" s="789" t="s">
        <v>122</v>
      </c>
      <c r="B5" s="790" t="s">
        <v>3446</v>
      </c>
      <c r="C5" s="790"/>
      <c r="D5" s="1093"/>
      <c r="E5" s="1201"/>
      <c r="F5" s="1202"/>
      <c r="G5" s="1202"/>
      <c r="H5" s="786"/>
    </row>
    <row r="6" spans="1:10">
      <c r="A6" s="781"/>
      <c r="B6" s="1136"/>
      <c r="C6" s="782"/>
      <c r="D6" s="1090"/>
      <c r="E6" s="1091"/>
      <c r="F6" s="1092"/>
      <c r="G6" s="1092"/>
      <c r="H6" s="786"/>
    </row>
    <row r="7" spans="1:10">
      <c r="A7" s="789" t="s">
        <v>127</v>
      </c>
      <c r="B7" s="790" t="s">
        <v>3755</v>
      </c>
      <c r="C7" s="790"/>
      <c r="D7" s="1093"/>
      <c r="E7" s="1201"/>
      <c r="F7" s="1202"/>
      <c r="G7" s="1202"/>
      <c r="H7" s="786"/>
    </row>
    <row r="8" spans="1:10" s="795" customFormat="1">
      <c r="A8" s="781"/>
      <c r="B8" s="1136"/>
      <c r="C8" s="782"/>
      <c r="D8" s="1090"/>
      <c r="E8" s="1199"/>
      <c r="F8" s="1200"/>
      <c r="G8" s="1200"/>
    </row>
    <row r="9" spans="1:10" s="796" customFormat="1">
      <c r="A9" s="781"/>
      <c r="B9" s="1136"/>
      <c r="C9" s="782"/>
      <c r="D9" s="1090"/>
      <c r="E9" s="1199"/>
      <c r="F9" s="1200"/>
      <c r="G9" s="1200"/>
    </row>
    <row r="10" spans="1:10" s="796" customFormat="1" ht="25.5">
      <c r="A10" s="1096" t="s">
        <v>132</v>
      </c>
      <c r="B10" s="1137" t="s">
        <v>133</v>
      </c>
      <c r="C10" s="1098" t="s">
        <v>134</v>
      </c>
      <c r="D10" s="1099" t="s">
        <v>140</v>
      </c>
      <c r="E10" s="1203" t="s">
        <v>136</v>
      </c>
      <c r="F10" s="1204" t="s">
        <v>237</v>
      </c>
      <c r="G10" s="1204" t="s">
        <v>238</v>
      </c>
    </row>
    <row r="11" spans="1:10" s="795" customFormat="1">
      <c r="A11" s="782"/>
      <c r="B11" s="1136"/>
      <c r="C11" s="782"/>
      <c r="D11" s="1090"/>
      <c r="E11" s="1205"/>
      <c r="F11" s="1206"/>
      <c r="G11" s="1206"/>
    </row>
    <row r="12" spans="1:10" s="919" customFormat="1">
      <c r="A12" s="805" t="s">
        <v>3967</v>
      </c>
      <c r="B12" s="1104" t="s">
        <v>3962</v>
      </c>
      <c r="C12" s="1104"/>
      <c r="D12" s="1105"/>
      <c r="E12" s="1207"/>
      <c r="F12" s="1208"/>
      <c r="G12" s="1208"/>
      <c r="H12" s="1209"/>
      <c r="I12" s="1209"/>
      <c r="J12" s="1209"/>
    </row>
    <row r="13" spans="1:10" s="920" customFormat="1">
      <c r="A13" s="1108"/>
      <c r="B13" s="1109"/>
      <c r="C13" s="1109"/>
      <c r="D13" s="1110"/>
      <c r="E13" s="1210"/>
      <c r="F13" s="1211"/>
      <c r="G13" s="1211"/>
      <c r="H13" s="1209"/>
      <c r="I13" s="1209"/>
      <c r="J13" s="1209"/>
    </row>
    <row r="14" spans="1:10" s="920" customFormat="1" ht="13.5" thickBot="1">
      <c r="A14" s="815"/>
      <c r="B14" s="816" t="s">
        <v>3756</v>
      </c>
      <c r="C14" s="817"/>
      <c r="D14" s="1113"/>
      <c r="E14" s="1212"/>
      <c r="F14" s="1213"/>
      <c r="G14" s="1214"/>
      <c r="H14" s="1209"/>
      <c r="I14" s="1209"/>
      <c r="J14" s="1209"/>
    </row>
    <row r="15" spans="1:10" s="920" customFormat="1">
      <c r="A15" s="822"/>
      <c r="B15" s="3126" t="s">
        <v>3461</v>
      </c>
      <c r="C15" s="3126"/>
      <c r="D15" s="873"/>
      <c r="E15" s="1039"/>
      <c r="F15" s="1215"/>
      <c r="G15" s="1215"/>
      <c r="H15" s="1209"/>
      <c r="I15" s="1209"/>
      <c r="J15" s="1209"/>
    </row>
    <row r="16" spans="1:10" s="920" customFormat="1">
      <c r="A16" s="822"/>
      <c r="B16" s="825"/>
      <c r="C16" s="826"/>
      <c r="D16" s="873"/>
      <c r="E16" s="1039"/>
      <c r="F16" s="1215"/>
      <c r="G16" s="1215"/>
      <c r="H16" s="1209"/>
      <c r="I16" s="1209"/>
      <c r="J16" s="1209"/>
    </row>
    <row r="17" spans="1:11" s="920" customFormat="1">
      <c r="A17" s="822"/>
      <c r="B17" s="827" t="s">
        <v>2299</v>
      </c>
      <c r="C17" s="828"/>
      <c r="D17" s="873"/>
      <c r="E17" s="1039"/>
      <c r="F17" s="1243"/>
      <c r="G17" s="1215"/>
      <c r="H17" s="1209"/>
      <c r="I17" s="1209"/>
      <c r="J17" s="1209"/>
    </row>
    <row r="18" spans="1:11" s="920" customFormat="1" ht="31.15" customHeight="1">
      <c r="A18" s="822"/>
      <c r="B18" s="3139" t="s">
        <v>3565</v>
      </c>
      <c r="C18" s="3140"/>
      <c r="D18" s="873"/>
      <c r="E18" s="1039"/>
      <c r="F18" s="1243"/>
      <c r="G18" s="1215"/>
      <c r="H18" s="1209"/>
      <c r="I18" s="1209"/>
      <c r="J18" s="1209"/>
    </row>
    <row r="19" spans="1:11" s="920" customFormat="1">
      <c r="A19" s="844"/>
      <c r="B19" s="851"/>
      <c r="C19" s="852"/>
      <c r="D19" s="1141"/>
      <c r="E19" s="906"/>
      <c r="F19" s="1223"/>
      <c r="G19" s="1216"/>
      <c r="H19" s="1209"/>
      <c r="I19" s="1209"/>
      <c r="J19" s="1209"/>
    </row>
    <row r="20" spans="1:11" s="920" customFormat="1" ht="25.5">
      <c r="A20" s="1217" t="s">
        <v>4856</v>
      </c>
      <c r="B20" s="851" t="s">
        <v>4857</v>
      </c>
      <c r="C20" s="852"/>
      <c r="D20" s="1141" t="s">
        <v>369</v>
      </c>
      <c r="E20" s="906">
        <v>1</v>
      </c>
      <c r="F20" s="2559"/>
      <c r="G20" s="841">
        <f>E20*F20</f>
        <v>0</v>
      </c>
      <c r="H20" s="1209"/>
      <c r="I20" s="1209"/>
      <c r="J20" s="1209"/>
      <c r="K20" s="922"/>
    </row>
    <row r="21" spans="1:11" s="920" customFormat="1">
      <c r="A21" s="844"/>
      <c r="B21" s="851" t="s">
        <v>3759</v>
      </c>
      <c r="C21" s="852"/>
      <c r="D21" s="1141"/>
      <c r="E21" s="906"/>
      <c r="F21" s="2560"/>
      <c r="G21" s="1216"/>
      <c r="H21" s="1209"/>
      <c r="I21" s="1209"/>
      <c r="J21" s="1209"/>
      <c r="K21" s="922"/>
    </row>
    <row r="22" spans="1:11" s="920" customFormat="1">
      <c r="A22" s="844"/>
      <c r="B22" s="851" t="s">
        <v>3760</v>
      </c>
      <c r="C22" s="852"/>
      <c r="D22" s="1141"/>
      <c r="E22" s="906"/>
      <c r="F22" s="2560"/>
      <c r="G22" s="1216"/>
      <c r="H22" s="1209"/>
      <c r="I22" s="1209"/>
      <c r="J22" s="1209"/>
      <c r="K22" s="922"/>
    </row>
    <row r="23" spans="1:11" s="920" customFormat="1">
      <c r="A23" s="844"/>
      <c r="B23" s="851" t="s">
        <v>3761</v>
      </c>
      <c r="C23" s="852"/>
      <c r="D23" s="1141"/>
      <c r="E23" s="906"/>
      <c r="F23" s="2560"/>
      <c r="G23" s="1216"/>
      <c r="H23" s="1209"/>
      <c r="I23" s="1209"/>
      <c r="J23" s="1209"/>
      <c r="K23" s="922"/>
    </row>
    <row r="24" spans="1:11" s="920" customFormat="1" ht="15.75">
      <c r="A24" s="844"/>
      <c r="B24" s="851" t="s">
        <v>4858</v>
      </c>
      <c r="C24" s="852"/>
      <c r="D24" s="1141"/>
      <c r="E24" s="906"/>
      <c r="F24" s="2560"/>
      <c r="G24" s="1216"/>
      <c r="H24" s="1209"/>
      <c r="I24" s="1209"/>
      <c r="J24" s="1209"/>
      <c r="K24" s="922"/>
    </row>
    <row r="25" spans="1:11" s="920" customFormat="1" ht="25.5">
      <c r="A25" s="844"/>
      <c r="B25" s="851" t="s">
        <v>3768</v>
      </c>
      <c r="C25" s="852"/>
      <c r="D25" s="1141"/>
      <c r="E25" s="906"/>
      <c r="F25" s="2560"/>
      <c r="G25" s="1216"/>
      <c r="H25" s="1209"/>
      <c r="I25" s="1209"/>
      <c r="J25" s="1209"/>
      <c r="K25" s="922"/>
    </row>
    <row r="26" spans="1:11" s="920" customFormat="1" ht="45.75" customHeight="1">
      <c r="A26" s="844"/>
      <c r="B26" s="851" t="s">
        <v>3769</v>
      </c>
      <c r="C26" s="852"/>
      <c r="D26" s="1141"/>
      <c r="E26" s="906"/>
      <c r="F26" s="2560"/>
      <c r="G26" s="1216"/>
      <c r="H26" s="1209"/>
      <c r="I26" s="1209"/>
      <c r="J26" s="1209"/>
      <c r="K26" s="922"/>
    </row>
    <row r="27" spans="1:11" s="920" customFormat="1">
      <c r="A27" s="844"/>
      <c r="B27" s="851" t="s">
        <v>4859</v>
      </c>
      <c r="C27" s="852"/>
      <c r="D27" s="1141"/>
      <c r="E27" s="906"/>
      <c r="F27" s="2560"/>
      <c r="G27" s="1216"/>
      <c r="H27" s="1209"/>
      <c r="I27" s="1209"/>
      <c r="J27" s="1209"/>
      <c r="K27" s="922"/>
    </row>
    <row r="28" spans="1:11" s="920" customFormat="1">
      <c r="A28" s="844"/>
      <c r="B28" s="851" t="s">
        <v>3770</v>
      </c>
      <c r="C28" s="852"/>
      <c r="D28" s="1141"/>
      <c r="E28" s="906"/>
      <c r="F28" s="2560"/>
      <c r="G28" s="1216"/>
      <c r="H28" s="1209"/>
      <c r="I28" s="1209"/>
      <c r="J28" s="1209"/>
      <c r="K28" s="922"/>
    </row>
    <row r="29" spans="1:11" s="920" customFormat="1" ht="14.25">
      <c r="A29" s="844"/>
      <c r="B29" s="851" t="s">
        <v>3771</v>
      </c>
      <c r="C29" s="852"/>
      <c r="D29" s="1141"/>
      <c r="E29" s="906"/>
      <c r="F29" s="2560"/>
      <c r="G29" s="1216"/>
      <c r="H29" s="1209"/>
      <c r="I29" s="1209"/>
      <c r="J29" s="1209"/>
      <c r="K29" s="922"/>
    </row>
    <row r="30" spans="1:11" s="920" customFormat="1">
      <c r="A30" s="844"/>
      <c r="B30" s="851" t="s">
        <v>3772</v>
      </c>
      <c r="C30" s="852"/>
      <c r="D30" s="1141"/>
      <c r="E30" s="906"/>
      <c r="F30" s="2560"/>
      <c r="G30" s="1216"/>
      <c r="H30" s="1209"/>
      <c r="I30" s="1209"/>
      <c r="J30" s="1209"/>
      <c r="K30" s="922"/>
    </row>
    <row r="31" spans="1:11" s="920" customFormat="1" ht="14.25">
      <c r="A31" s="844"/>
      <c r="B31" s="851" t="s">
        <v>3773</v>
      </c>
      <c r="C31" s="852"/>
      <c r="D31" s="1141"/>
      <c r="E31" s="906"/>
      <c r="F31" s="2560"/>
      <c r="G31" s="1216"/>
      <c r="H31" s="1209"/>
      <c r="I31" s="1209"/>
      <c r="J31" s="1209"/>
      <c r="K31" s="922"/>
    </row>
    <row r="32" spans="1:11" s="920" customFormat="1">
      <c r="A32" s="844"/>
      <c r="B32" s="851" t="s">
        <v>3774</v>
      </c>
      <c r="C32" s="852"/>
      <c r="D32" s="1141"/>
      <c r="E32" s="906"/>
      <c r="F32" s="2560"/>
      <c r="G32" s="1216"/>
      <c r="H32" s="1209"/>
      <c r="I32" s="1209"/>
      <c r="J32" s="1209"/>
      <c r="K32" s="922"/>
    </row>
    <row r="33" spans="1:11" s="920" customFormat="1">
      <c r="A33" s="844"/>
      <c r="B33" s="851" t="s">
        <v>3775</v>
      </c>
      <c r="C33" s="852"/>
      <c r="D33" s="1141"/>
      <c r="E33" s="906"/>
      <c r="F33" s="2560"/>
      <c r="G33" s="1216"/>
      <c r="H33" s="1209"/>
      <c r="I33" s="1209"/>
      <c r="J33" s="1209"/>
      <c r="K33" s="922"/>
    </row>
    <row r="34" spans="1:11" s="920" customFormat="1" ht="25.5">
      <c r="A34" s="844"/>
      <c r="B34" s="851" t="s">
        <v>3776</v>
      </c>
      <c r="C34" s="852"/>
      <c r="D34" s="1141"/>
      <c r="E34" s="906"/>
      <c r="F34" s="2560"/>
      <c r="G34" s="1216"/>
      <c r="H34" s="1209"/>
      <c r="I34" s="1209"/>
      <c r="J34" s="1209"/>
      <c r="K34" s="922"/>
    </row>
    <row r="35" spans="1:11" s="920" customFormat="1">
      <c r="A35" s="844"/>
      <c r="B35" s="851" t="s">
        <v>3777</v>
      </c>
      <c r="C35" s="852"/>
      <c r="D35" s="1141"/>
      <c r="E35" s="906"/>
      <c r="F35" s="2560"/>
      <c r="G35" s="1216"/>
      <c r="H35" s="1209"/>
      <c r="I35" s="1209"/>
      <c r="J35" s="1209"/>
      <c r="K35" s="922"/>
    </row>
    <row r="36" spans="1:11" s="920" customFormat="1">
      <c r="A36" s="844"/>
      <c r="B36" s="851" t="s">
        <v>3778</v>
      </c>
      <c r="C36" s="852"/>
      <c r="D36" s="1141"/>
      <c r="E36" s="906"/>
      <c r="F36" s="2560"/>
      <c r="G36" s="1216"/>
      <c r="H36" s="1209"/>
      <c r="I36" s="1209"/>
      <c r="J36" s="1209"/>
      <c r="K36" s="922"/>
    </row>
    <row r="37" spans="1:11" s="920" customFormat="1">
      <c r="A37" s="844"/>
      <c r="B37" s="851" t="s">
        <v>3779</v>
      </c>
      <c r="C37" s="852"/>
      <c r="D37" s="1141"/>
      <c r="E37" s="906"/>
      <c r="F37" s="2560"/>
      <c r="G37" s="1216"/>
      <c r="H37" s="1209"/>
      <c r="I37" s="1209"/>
      <c r="J37" s="1209"/>
      <c r="K37" s="922"/>
    </row>
    <row r="38" spans="1:11" s="920" customFormat="1">
      <c r="A38" s="844"/>
      <c r="B38" s="851" t="s">
        <v>3780</v>
      </c>
      <c r="C38" s="852"/>
      <c r="D38" s="1141"/>
      <c r="E38" s="906"/>
      <c r="F38" s="2560"/>
      <c r="G38" s="1216"/>
      <c r="H38" s="1209"/>
      <c r="I38" s="1209"/>
      <c r="J38" s="1209"/>
      <c r="K38" s="922"/>
    </row>
    <row r="39" spans="1:11" s="920" customFormat="1" ht="25.5">
      <c r="A39" s="844"/>
      <c r="B39" s="851" t="s">
        <v>3781</v>
      </c>
      <c r="C39" s="852"/>
      <c r="D39" s="1141"/>
      <c r="E39" s="906"/>
      <c r="F39" s="2560"/>
      <c r="G39" s="1216"/>
      <c r="H39" s="1209"/>
      <c r="I39" s="1209"/>
      <c r="J39" s="1209"/>
      <c r="K39" s="922"/>
    </row>
    <row r="40" spans="1:11" s="920" customFormat="1" ht="25.5">
      <c r="A40" s="844"/>
      <c r="B40" s="851" t="s">
        <v>3782</v>
      </c>
      <c r="C40" s="852"/>
      <c r="D40" s="1141"/>
      <c r="E40" s="906"/>
      <c r="F40" s="2560"/>
      <c r="G40" s="1216"/>
      <c r="H40" s="1209"/>
      <c r="I40" s="1209"/>
      <c r="J40" s="1209"/>
      <c r="K40" s="922"/>
    </row>
    <row r="41" spans="1:11" s="920" customFormat="1">
      <c r="A41" s="844"/>
      <c r="B41" s="851" t="s">
        <v>3783</v>
      </c>
      <c r="C41" s="852"/>
      <c r="D41" s="1141"/>
      <c r="E41" s="906"/>
      <c r="F41" s="2560"/>
      <c r="G41" s="1216"/>
      <c r="H41" s="1209"/>
      <c r="I41" s="1209"/>
      <c r="J41" s="1209"/>
      <c r="K41" s="922"/>
    </row>
    <row r="42" spans="1:11" s="920" customFormat="1">
      <c r="A42" s="844"/>
      <c r="B42" s="1218" t="s">
        <v>3784</v>
      </c>
      <c r="C42" s="852"/>
      <c r="D42" s="1141"/>
      <c r="E42" s="906"/>
      <c r="F42" s="2560"/>
      <c r="G42" s="1216"/>
      <c r="H42" s="1209"/>
      <c r="I42" s="1209"/>
      <c r="J42" s="1209"/>
      <c r="K42" s="922"/>
    </row>
    <row r="43" spans="1:11" s="920" customFormat="1">
      <c r="A43" s="844"/>
      <c r="B43" s="851" t="s">
        <v>3785</v>
      </c>
      <c r="C43" s="852"/>
      <c r="D43" s="1141"/>
      <c r="E43" s="906"/>
      <c r="F43" s="2560"/>
      <c r="G43" s="1216"/>
      <c r="H43" s="1209"/>
      <c r="I43" s="1209"/>
      <c r="J43" s="1209"/>
      <c r="K43" s="922"/>
    </row>
    <row r="44" spans="1:11" s="920" customFormat="1">
      <c r="A44" s="844"/>
      <c r="B44" s="851" t="s">
        <v>3786</v>
      </c>
      <c r="C44" s="852"/>
      <c r="D44" s="1141"/>
      <c r="E44" s="906"/>
      <c r="F44" s="2560"/>
      <c r="G44" s="1216"/>
      <c r="H44" s="1209"/>
      <c r="I44" s="1209"/>
      <c r="J44" s="1209"/>
      <c r="K44" s="922"/>
    </row>
    <row r="45" spans="1:11" s="920" customFormat="1">
      <c r="A45" s="844"/>
      <c r="B45" s="851" t="s">
        <v>3787</v>
      </c>
      <c r="C45" s="852"/>
      <c r="D45" s="1141"/>
      <c r="E45" s="906"/>
      <c r="F45" s="2560"/>
      <c r="G45" s="1216"/>
      <c r="H45" s="1209"/>
      <c r="I45" s="1209"/>
      <c r="J45" s="1209"/>
      <c r="K45" s="922"/>
    </row>
    <row r="46" spans="1:11" s="920" customFormat="1">
      <c r="A46" s="844"/>
      <c r="B46" s="851" t="s">
        <v>3788</v>
      </c>
      <c r="C46" s="852"/>
      <c r="D46" s="1141"/>
      <c r="E46" s="906"/>
      <c r="F46" s="2560"/>
      <c r="G46" s="1216"/>
      <c r="H46" s="1209"/>
      <c r="I46" s="1209"/>
      <c r="J46" s="1209"/>
      <c r="K46" s="922"/>
    </row>
    <row r="47" spans="1:11" s="920" customFormat="1">
      <c r="A47" s="844"/>
      <c r="B47" s="851" t="s">
        <v>3789</v>
      </c>
      <c r="C47" s="852"/>
      <c r="D47" s="1141"/>
      <c r="E47" s="906"/>
      <c r="F47" s="2560"/>
      <c r="G47" s="1216"/>
      <c r="H47" s="1209"/>
      <c r="I47" s="1209"/>
      <c r="J47" s="1209"/>
      <c r="K47" s="922"/>
    </row>
    <row r="48" spans="1:11" s="920" customFormat="1">
      <c r="A48" s="844"/>
      <c r="B48" s="851" t="s">
        <v>3790</v>
      </c>
      <c r="C48" s="852"/>
      <c r="D48" s="1141"/>
      <c r="E48" s="906"/>
      <c r="F48" s="2560"/>
      <c r="G48" s="1216"/>
      <c r="H48" s="1209"/>
      <c r="I48" s="1209"/>
      <c r="J48" s="1209"/>
      <c r="K48" s="922"/>
    </row>
    <row r="49" spans="1:11" s="920" customFormat="1">
      <c r="A49" s="844"/>
      <c r="B49" s="851" t="s">
        <v>3791</v>
      </c>
      <c r="C49" s="852"/>
      <c r="D49" s="1141"/>
      <c r="E49" s="906"/>
      <c r="F49" s="2560"/>
      <c r="G49" s="1216"/>
      <c r="H49" s="1209"/>
      <c r="I49" s="1209"/>
      <c r="J49" s="1209"/>
      <c r="K49" s="922"/>
    </row>
    <row r="50" spans="1:11" s="920" customFormat="1" ht="51">
      <c r="A50" s="844"/>
      <c r="B50" s="851" t="s">
        <v>3792</v>
      </c>
      <c r="C50" s="852"/>
      <c r="D50" s="1141"/>
      <c r="E50" s="906"/>
      <c r="F50" s="2560"/>
      <c r="G50" s="1216"/>
      <c r="H50" s="1209"/>
      <c r="I50" s="1209"/>
      <c r="J50" s="1209"/>
    </row>
    <row r="51" spans="1:11" s="920" customFormat="1">
      <c r="A51" s="844"/>
      <c r="B51" s="851" t="s">
        <v>3793</v>
      </c>
      <c r="C51" s="852"/>
      <c r="D51" s="1141"/>
      <c r="E51" s="906"/>
      <c r="F51" s="2560"/>
      <c r="G51" s="1216"/>
      <c r="H51" s="1209"/>
      <c r="I51" s="1209"/>
      <c r="J51" s="1209"/>
      <c r="K51" s="922"/>
    </row>
    <row r="52" spans="1:11" s="920" customFormat="1">
      <c r="A52" s="844"/>
      <c r="B52" s="851" t="s">
        <v>3794</v>
      </c>
      <c r="C52" s="852"/>
      <c r="D52" s="1141" t="s">
        <v>2890</v>
      </c>
      <c r="E52" s="906"/>
      <c r="F52" s="2560"/>
      <c r="G52" s="1216"/>
      <c r="H52" s="1209"/>
      <c r="I52" s="1209"/>
      <c r="J52" s="1209"/>
      <c r="K52" s="922"/>
    </row>
    <row r="53" spans="1:11" s="920" customFormat="1">
      <c r="A53" s="844"/>
      <c r="B53" s="851" t="s">
        <v>3795</v>
      </c>
      <c r="C53" s="852"/>
      <c r="D53" s="1141"/>
      <c r="E53" s="906"/>
      <c r="F53" s="2560"/>
      <c r="G53" s="1216"/>
      <c r="H53" s="1209"/>
      <c r="I53" s="1209"/>
      <c r="J53" s="1209"/>
      <c r="K53" s="922"/>
    </row>
    <row r="54" spans="1:11" s="920" customFormat="1">
      <c r="A54" s="844"/>
      <c r="B54" s="851" t="s">
        <v>3796</v>
      </c>
      <c r="C54" s="852"/>
      <c r="D54" s="1141"/>
      <c r="E54" s="906"/>
      <c r="F54" s="2560"/>
      <c r="G54" s="1216"/>
      <c r="H54" s="1209"/>
      <c r="I54" s="1209"/>
      <c r="J54" s="1209"/>
      <c r="K54" s="925"/>
    </row>
    <row r="55" spans="1:11" s="920" customFormat="1" ht="25.5">
      <c r="A55" s="844"/>
      <c r="B55" s="851" t="s">
        <v>3797</v>
      </c>
      <c r="C55" s="852"/>
      <c r="D55" s="1141"/>
      <c r="E55" s="906"/>
      <c r="F55" s="2560"/>
      <c r="G55" s="1216"/>
      <c r="H55" s="1209"/>
      <c r="I55" s="1209"/>
      <c r="J55" s="1209"/>
      <c r="K55" s="922"/>
    </row>
    <row r="56" spans="1:11" s="920" customFormat="1">
      <c r="A56" s="844"/>
      <c r="B56" s="851" t="s">
        <v>3798</v>
      </c>
      <c r="C56" s="852"/>
      <c r="D56" s="1141"/>
      <c r="E56" s="906"/>
      <c r="F56" s="2560"/>
      <c r="G56" s="1216"/>
      <c r="H56" s="1209"/>
      <c r="I56" s="1209"/>
      <c r="J56" s="1209"/>
      <c r="K56" s="922"/>
    </row>
    <row r="57" spans="1:11" s="920" customFormat="1">
      <c r="A57" s="844"/>
      <c r="B57" s="851" t="s">
        <v>3799</v>
      </c>
      <c r="C57" s="852"/>
      <c r="D57" s="1141"/>
      <c r="E57" s="906"/>
      <c r="F57" s="2560"/>
      <c r="G57" s="1216"/>
      <c r="H57" s="1209"/>
      <c r="I57" s="1209"/>
      <c r="J57" s="1209"/>
      <c r="K57" s="922"/>
    </row>
    <row r="58" spans="1:11" s="920" customFormat="1">
      <c r="A58" s="844"/>
      <c r="B58" s="851" t="s">
        <v>3800</v>
      </c>
      <c r="C58" s="852"/>
      <c r="D58" s="1141"/>
      <c r="E58" s="906"/>
      <c r="F58" s="2561"/>
      <c r="G58" s="841"/>
      <c r="H58" s="1209"/>
      <c r="I58" s="1209"/>
      <c r="J58" s="1209"/>
      <c r="K58" s="922"/>
    </row>
    <row r="59" spans="1:11" s="920" customFormat="1">
      <c r="A59" s="844"/>
      <c r="B59" s="851"/>
      <c r="C59" s="852"/>
      <c r="D59" s="1141"/>
      <c r="E59" s="906"/>
      <c r="F59" s="2561"/>
      <c r="G59" s="841"/>
      <c r="H59" s="1209"/>
      <c r="I59" s="1209"/>
      <c r="J59" s="1209"/>
    </row>
    <row r="60" spans="1:11" s="920" customFormat="1" ht="114.75">
      <c r="A60" s="1217" t="s">
        <v>4860</v>
      </c>
      <c r="B60" s="851" t="s">
        <v>4861</v>
      </c>
      <c r="C60" s="852"/>
      <c r="D60" s="1141" t="s">
        <v>369</v>
      </c>
      <c r="E60" s="906">
        <v>1</v>
      </c>
      <c r="F60" s="2559"/>
      <c r="G60" s="841">
        <f>E60*F60</f>
        <v>0</v>
      </c>
      <c r="H60" s="1209"/>
      <c r="I60" s="1209"/>
      <c r="J60" s="1209"/>
    </row>
    <row r="61" spans="1:11" s="920" customFormat="1" ht="25.5">
      <c r="A61" s="1217"/>
      <c r="B61" s="926" t="s">
        <v>3803</v>
      </c>
      <c r="C61" s="852"/>
      <c r="D61" s="1141"/>
      <c r="E61" s="906"/>
      <c r="F61" s="2561"/>
      <c r="G61" s="841"/>
      <c r="H61" s="1209"/>
      <c r="I61" s="1209"/>
      <c r="J61" s="1209"/>
    </row>
    <row r="62" spans="1:11" s="920" customFormat="1">
      <c r="A62" s="844"/>
      <c r="B62" s="851"/>
      <c r="C62" s="852"/>
      <c r="D62" s="1141"/>
      <c r="E62" s="906"/>
      <c r="F62" s="2561"/>
      <c r="G62" s="841"/>
      <c r="H62" s="1209"/>
      <c r="I62" s="1209"/>
      <c r="J62" s="1209"/>
      <c r="K62" s="922"/>
    </row>
    <row r="63" spans="1:11" s="920" customFormat="1" ht="28.5" customHeight="1">
      <c r="A63" s="1217" t="s">
        <v>4862</v>
      </c>
      <c r="B63" s="851" t="s">
        <v>3805</v>
      </c>
      <c r="C63" s="852"/>
      <c r="D63" s="1141" t="s">
        <v>369</v>
      </c>
      <c r="E63" s="906">
        <v>1</v>
      </c>
      <c r="F63" s="2559"/>
      <c r="G63" s="841">
        <f>E63*F63</f>
        <v>0</v>
      </c>
      <c r="H63" s="1209"/>
      <c r="I63" s="1209"/>
      <c r="J63" s="1209"/>
      <c r="K63" s="922"/>
    </row>
    <row r="64" spans="1:11" s="920" customFormat="1" ht="38.25">
      <c r="A64" s="844"/>
      <c r="B64" s="851" t="s">
        <v>3806</v>
      </c>
      <c r="C64" s="852"/>
      <c r="D64" s="1141"/>
      <c r="E64" s="906"/>
      <c r="F64" s="2561"/>
      <c r="G64" s="841"/>
      <c r="H64" s="1209"/>
      <c r="I64" s="1209"/>
      <c r="J64" s="1209"/>
      <c r="K64" s="922"/>
    </row>
    <row r="65" spans="1:11" s="920" customFormat="1">
      <c r="A65" s="844"/>
      <c r="B65" s="851" t="s">
        <v>3807</v>
      </c>
      <c r="C65" s="852"/>
      <c r="D65" s="1141"/>
      <c r="E65" s="906"/>
      <c r="F65" s="2561"/>
      <c r="G65" s="841"/>
      <c r="H65" s="1209"/>
      <c r="I65" s="1209"/>
      <c r="J65" s="1209"/>
      <c r="K65" s="922"/>
    </row>
    <row r="66" spans="1:11" s="920" customFormat="1">
      <c r="A66" s="844"/>
      <c r="B66" s="851" t="s">
        <v>3808</v>
      </c>
      <c r="C66" s="852"/>
      <c r="D66" s="1141"/>
      <c r="E66" s="906"/>
      <c r="F66" s="2561"/>
      <c r="G66" s="841"/>
      <c r="H66" s="1209"/>
      <c r="I66" s="1209"/>
      <c r="J66" s="1209"/>
      <c r="K66" s="922"/>
    </row>
    <row r="67" spans="1:11" s="920" customFormat="1">
      <c r="A67" s="844"/>
      <c r="B67" s="851" t="s">
        <v>3809</v>
      </c>
      <c r="C67" s="852"/>
      <c r="D67" s="1141"/>
      <c r="E67" s="906"/>
      <c r="F67" s="2561"/>
      <c r="G67" s="841"/>
      <c r="H67" s="1209"/>
      <c r="I67" s="1209"/>
      <c r="J67" s="1209"/>
      <c r="K67" s="922"/>
    </row>
    <row r="68" spans="1:11" s="920" customFormat="1" ht="25.5">
      <c r="A68" s="844"/>
      <c r="B68" s="851" t="s">
        <v>3810</v>
      </c>
      <c r="C68" s="852"/>
      <c r="D68" s="1141"/>
      <c r="E68" s="906"/>
      <c r="F68" s="2561"/>
      <c r="G68" s="841"/>
      <c r="H68" s="1209"/>
      <c r="I68" s="1209"/>
      <c r="J68" s="1209"/>
      <c r="K68" s="922"/>
    </row>
    <row r="69" spans="1:11" s="920" customFormat="1">
      <c r="A69" s="844"/>
      <c r="B69" s="851" t="s">
        <v>3811</v>
      </c>
      <c r="C69" s="852"/>
      <c r="D69" s="1141"/>
      <c r="E69" s="906"/>
      <c r="F69" s="2561"/>
      <c r="G69" s="841"/>
      <c r="H69" s="1209"/>
      <c r="I69" s="1209"/>
      <c r="J69" s="1209"/>
      <c r="K69" s="922"/>
    </row>
    <row r="70" spans="1:11" s="920" customFormat="1" ht="25.5">
      <c r="A70" s="844"/>
      <c r="B70" s="851" t="s">
        <v>3812</v>
      </c>
      <c r="C70" s="852"/>
      <c r="D70" s="1141"/>
      <c r="E70" s="906"/>
      <c r="F70" s="2561"/>
      <c r="G70" s="841"/>
      <c r="H70" s="1209"/>
      <c r="I70" s="1209"/>
      <c r="J70" s="1209"/>
      <c r="K70" s="922"/>
    </row>
    <row r="71" spans="1:11" s="920" customFormat="1">
      <c r="A71" s="844"/>
      <c r="B71" s="851" t="s">
        <v>3813</v>
      </c>
      <c r="C71" s="852"/>
      <c r="D71" s="1141"/>
      <c r="E71" s="906"/>
      <c r="F71" s="2561"/>
      <c r="G71" s="841"/>
      <c r="H71" s="1209"/>
      <c r="I71" s="1209"/>
      <c r="J71" s="1209"/>
      <c r="K71" s="922"/>
    </row>
    <row r="72" spans="1:11" s="920" customFormat="1" ht="38.25">
      <c r="A72" s="844"/>
      <c r="B72" s="851" t="s">
        <v>3814</v>
      </c>
      <c r="C72" s="852"/>
      <c r="D72" s="1141"/>
      <c r="E72" s="906"/>
      <c r="F72" s="2561"/>
      <c r="G72" s="841"/>
      <c r="H72" s="1209"/>
      <c r="I72" s="1209"/>
      <c r="J72" s="1209"/>
      <c r="K72" s="922"/>
    </row>
    <row r="73" spans="1:11" s="920" customFormat="1">
      <c r="A73" s="844"/>
      <c r="B73" s="851" t="s">
        <v>3815</v>
      </c>
      <c r="C73" s="852"/>
      <c r="D73" s="1141"/>
      <c r="E73" s="906"/>
      <c r="F73" s="2561"/>
      <c r="G73" s="841"/>
      <c r="H73" s="1209"/>
      <c r="I73" s="1209"/>
      <c r="J73" s="1209"/>
      <c r="K73" s="922"/>
    </row>
    <row r="74" spans="1:11" s="920" customFormat="1">
      <c r="A74" s="844"/>
      <c r="B74" s="851" t="s">
        <v>3816</v>
      </c>
      <c r="C74" s="852"/>
      <c r="D74" s="1141"/>
      <c r="E74" s="906"/>
      <c r="F74" s="2561"/>
      <c r="G74" s="841"/>
      <c r="H74" s="1209"/>
      <c r="I74" s="1209"/>
      <c r="J74" s="1209"/>
      <c r="K74" s="922"/>
    </row>
    <row r="75" spans="1:11" s="920" customFormat="1" ht="38.25">
      <c r="A75" s="844"/>
      <c r="B75" s="851" t="s">
        <v>3817</v>
      </c>
      <c r="C75" s="852"/>
      <c r="D75" s="1141"/>
      <c r="E75" s="906"/>
      <c r="F75" s="2561"/>
      <c r="G75" s="841"/>
      <c r="H75" s="1209"/>
      <c r="I75" s="1209"/>
      <c r="J75" s="1209"/>
      <c r="K75" s="922"/>
    </row>
    <row r="76" spans="1:11" s="920" customFormat="1">
      <c r="A76" s="844"/>
      <c r="B76" s="851" t="s">
        <v>4863</v>
      </c>
      <c r="C76" s="852"/>
      <c r="D76" s="1141"/>
      <c r="E76" s="906"/>
      <c r="F76" s="2561"/>
      <c r="G76" s="841"/>
      <c r="H76" s="1209"/>
      <c r="I76" s="1209"/>
      <c r="J76" s="1209"/>
      <c r="K76" s="922"/>
    </row>
    <row r="77" spans="1:11" s="920" customFormat="1" ht="25.5">
      <c r="A77" s="844"/>
      <c r="B77" s="926" t="s">
        <v>3819</v>
      </c>
      <c r="C77" s="852"/>
      <c r="D77" s="1141"/>
      <c r="E77" s="906"/>
      <c r="F77" s="2561"/>
      <c r="G77" s="841"/>
      <c r="H77" s="1209"/>
      <c r="I77" s="1209"/>
      <c r="J77" s="1209"/>
      <c r="K77" s="922"/>
    </row>
    <row r="78" spans="1:11" s="920" customFormat="1">
      <c r="A78" s="844"/>
      <c r="B78" s="851"/>
      <c r="C78" s="852"/>
      <c r="D78" s="1141"/>
      <c r="E78" s="906"/>
      <c r="F78" s="2561"/>
      <c r="G78" s="841"/>
      <c r="H78" s="1209"/>
      <c r="I78" s="1209"/>
      <c r="J78" s="1209"/>
      <c r="K78" s="922"/>
    </row>
    <row r="79" spans="1:11" s="920" customFormat="1" ht="38.25">
      <c r="A79" s="1217" t="s">
        <v>4864</v>
      </c>
      <c r="B79" s="851" t="s">
        <v>4865</v>
      </c>
      <c r="C79" s="852"/>
      <c r="D79" s="1141" t="s">
        <v>369</v>
      </c>
      <c r="E79" s="906">
        <v>7</v>
      </c>
      <c r="F79" s="2559"/>
      <c r="G79" s="841">
        <f>E79*F79</f>
        <v>0</v>
      </c>
      <c r="H79" s="1209"/>
      <c r="I79" s="1209"/>
      <c r="J79" s="1209"/>
      <c r="K79" s="922"/>
    </row>
    <row r="80" spans="1:11" s="920" customFormat="1">
      <c r="A80" s="844"/>
      <c r="B80" s="851"/>
      <c r="C80" s="852"/>
      <c r="D80" s="1141"/>
      <c r="E80" s="906"/>
      <c r="F80" s="2561"/>
      <c r="G80" s="841"/>
      <c r="H80" s="1209"/>
      <c r="I80" s="1209"/>
      <c r="J80" s="1209"/>
      <c r="K80" s="922"/>
    </row>
    <row r="81" spans="1:11" s="920" customFormat="1" ht="25.5">
      <c r="A81" s="1217" t="s">
        <v>4866</v>
      </c>
      <c r="B81" s="851" t="s">
        <v>3823</v>
      </c>
      <c r="C81" s="852"/>
      <c r="D81" s="1141" t="s">
        <v>369</v>
      </c>
      <c r="E81" s="906">
        <v>1</v>
      </c>
      <c r="F81" s="2559"/>
      <c r="G81" s="841">
        <f>E81*F81</f>
        <v>0</v>
      </c>
      <c r="H81" s="1209"/>
      <c r="I81" s="1209"/>
      <c r="J81" s="1209"/>
      <c r="K81" s="922"/>
    </row>
    <row r="82" spans="1:11" s="920" customFormat="1">
      <c r="A82" s="844"/>
      <c r="B82" s="851"/>
      <c r="C82" s="852"/>
      <c r="D82" s="1141"/>
      <c r="E82" s="906"/>
      <c r="F82" s="2561"/>
      <c r="G82" s="841"/>
      <c r="H82" s="1209"/>
      <c r="I82" s="1209"/>
      <c r="J82" s="1209"/>
      <c r="K82" s="922"/>
    </row>
    <row r="83" spans="1:11" s="920" customFormat="1" ht="38.25">
      <c r="A83" s="1217" t="s">
        <v>4867</v>
      </c>
      <c r="B83" s="851" t="s">
        <v>4868</v>
      </c>
      <c r="C83" s="852"/>
      <c r="D83" s="1141" t="s">
        <v>369</v>
      </c>
      <c r="E83" s="906">
        <v>1</v>
      </c>
      <c r="F83" s="2559"/>
      <c r="G83" s="841">
        <f>E83*F83</f>
        <v>0</v>
      </c>
      <c r="H83" s="1209"/>
      <c r="I83" s="1209"/>
      <c r="J83" s="1209"/>
      <c r="K83" s="922"/>
    </row>
    <row r="84" spans="1:11" s="920" customFormat="1">
      <c r="A84" s="844"/>
      <c r="B84" s="851"/>
      <c r="C84" s="852"/>
      <c r="D84" s="1141"/>
      <c r="E84" s="906"/>
      <c r="F84" s="2561"/>
      <c r="G84" s="841"/>
      <c r="H84" s="1209"/>
      <c r="I84" s="1209"/>
      <c r="J84" s="1209"/>
      <c r="K84" s="922"/>
    </row>
    <row r="85" spans="1:11" s="920" customFormat="1" ht="63.75">
      <c r="A85" s="1217" t="s">
        <v>4869</v>
      </c>
      <c r="B85" s="851" t="s">
        <v>3827</v>
      </c>
      <c r="C85" s="852"/>
      <c r="D85" s="1141" t="s">
        <v>369</v>
      </c>
      <c r="E85" s="906">
        <v>1</v>
      </c>
      <c r="F85" s="2559"/>
      <c r="G85" s="841">
        <f>E85*F85</f>
        <v>0</v>
      </c>
      <c r="H85" s="1209"/>
      <c r="I85" s="1209"/>
      <c r="J85" s="1209"/>
      <c r="K85" s="922"/>
    </row>
    <row r="86" spans="1:11" s="920" customFormat="1">
      <c r="A86" s="844"/>
      <c r="B86" s="851"/>
      <c r="C86" s="852"/>
      <c r="D86" s="1141"/>
      <c r="E86" s="906"/>
      <c r="F86" s="2561"/>
      <c r="G86" s="841"/>
      <c r="H86" s="1209"/>
      <c r="I86" s="1209"/>
      <c r="J86" s="1209"/>
      <c r="K86" s="922"/>
    </row>
    <row r="87" spans="1:11" s="920" customFormat="1" ht="25.5">
      <c r="A87" s="1217" t="s">
        <v>4870</v>
      </c>
      <c r="B87" s="851" t="s">
        <v>3829</v>
      </c>
      <c r="C87" s="852"/>
      <c r="D87" s="1141" t="s">
        <v>369</v>
      </c>
      <c r="E87" s="906">
        <v>1</v>
      </c>
      <c r="F87" s="2559"/>
      <c r="G87" s="841">
        <f>E87*F87</f>
        <v>0</v>
      </c>
      <c r="H87" s="1209"/>
      <c r="I87" s="1209"/>
      <c r="J87" s="1209"/>
      <c r="K87" s="922"/>
    </row>
    <row r="88" spans="1:11" s="920" customFormat="1">
      <c r="A88" s="844"/>
      <c r="B88" s="851"/>
      <c r="C88" s="852"/>
      <c r="D88" s="1141"/>
      <c r="E88" s="906"/>
      <c r="F88" s="2561"/>
      <c r="G88" s="841"/>
      <c r="H88" s="1209"/>
      <c r="I88" s="1209"/>
      <c r="J88" s="1209"/>
      <c r="K88" s="922"/>
    </row>
    <row r="89" spans="1:11" s="920" customFormat="1">
      <c r="A89" s="844"/>
      <c r="B89" s="928" t="s">
        <v>3830</v>
      </c>
      <c r="C89" s="852"/>
      <c r="D89" s="1141"/>
      <c r="E89" s="906"/>
      <c r="F89" s="2561"/>
      <c r="G89" s="841"/>
      <c r="H89" s="1209"/>
      <c r="I89" s="1209"/>
      <c r="J89" s="1209"/>
      <c r="K89" s="922"/>
    </row>
    <row r="90" spans="1:11" s="920" customFormat="1">
      <c r="A90" s="844"/>
      <c r="B90" s="851"/>
      <c r="C90" s="852"/>
      <c r="D90" s="1141"/>
      <c r="E90" s="906"/>
      <c r="F90" s="2561"/>
      <c r="G90" s="841"/>
      <c r="H90" s="1209"/>
      <c r="I90" s="1209"/>
      <c r="J90" s="1209"/>
      <c r="K90" s="922"/>
    </row>
    <row r="91" spans="1:11" s="920" customFormat="1" ht="51">
      <c r="A91" s="1217" t="s">
        <v>4871</v>
      </c>
      <c r="B91" s="851" t="s">
        <v>3832</v>
      </c>
      <c r="C91" s="852"/>
      <c r="D91" s="1141" t="s">
        <v>369</v>
      </c>
      <c r="E91" s="906">
        <v>1</v>
      </c>
      <c r="F91" s="2559"/>
      <c r="G91" s="841">
        <f>E91*F91</f>
        <v>0</v>
      </c>
      <c r="H91" s="1209"/>
      <c r="I91" s="1209"/>
      <c r="J91" s="1209"/>
      <c r="K91" s="922"/>
    </row>
    <row r="92" spans="1:11" s="920" customFormat="1">
      <c r="A92" s="844"/>
      <c r="B92" s="851" t="s">
        <v>3833</v>
      </c>
      <c r="C92" s="852"/>
      <c r="D92" s="1141"/>
      <c r="E92" s="906"/>
      <c r="F92" s="2561"/>
      <c r="G92" s="841"/>
      <c r="H92" s="1209"/>
      <c r="I92" s="1209"/>
      <c r="J92" s="1209"/>
      <c r="K92" s="922"/>
    </row>
    <row r="93" spans="1:11" s="920" customFormat="1">
      <c r="A93" s="844"/>
      <c r="B93" s="851" t="s">
        <v>3834</v>
      </c>
      <c r="C93" s="852"/>
      <c r="D93" s="1141"/>
      <c r="E93" s="906"/>
      <c r="F93" s="2561"/>
      <c r="G93" s="841"/>
      <c r="H93" s="1209"/>
      <c r="I93" s="1209"/>
      <c r="J93" s="1209"/>
      <c r="K93" s="922"/>
    </row>
    <row r="94" spans="1:11" s="920" customFormat="1">
      <c r="A94" s="844"/>
      <c r="B94" s="851" t="s">
        <v>3835</v>
      </c>
      <c r="C94" s="852"/>
      <c r="D94" s="1141"/>
      <c r="E94" s="906"/>
      <c r="F94" s="2561"/>
      <c r="G94" s="841"/>
      <c r="H94" s="1209"/>
      <c r="I94" s="1209"/>
      <c r="J94" s="1209"/>
      <c r="K94" s="922"/>
    </row>
    <row r="95" spans="1:11" s="920" customFormat="1">
      <c r="A95" s="844"/>
      <c r="B95" s="851" t="s">
        <v>3836</v>
      </c>
      <c r="C95" s="852"/>
      <c r="D95" s="1141"/>
      <c r="E95" s="906"/>
      <c r="F95" s="2561"/>
      <c r="G95" s="841"/>
      <c r="H95" s="1209"/>
      <c r="I95" s="1209"/>
      <c r="J95" s="1209"/>
      <c r="K95" s="922"/>
    </row>
    <row r="96" spans="1:11" s="920" customFormat="1">
      <c r="A96" s="844"/>
      <c r="B96" s="851" t="s">
        <v>3837</v>
      </c>
      <c r="C96" s="852"/>
      <c r="D96" s="1141"/>
      <c r="E96" s="906"/>
      <c r="F96" s="2561"/>
      <c r="G96" s="841"/>
      <c r="H96" s="1209"/>
      <c r="I96" s="1209"/>
      <c r="J96" s="1209"/>
      <c r="K96" s="922"/>
    </row>
    <row r="97" spans="1:11" s="920" customFormat="1">
      <c r="A97" s="844"/>
      <c r="B97" s="851" t="s">
        <v>3838</v>
      </c>
      <c r="C97" s="852"/>
      <c r="D97" s="1141"/>
      <c r="E97" s="906"/>
      <c r="F97" s="2561"/>
      <c r="G97" s="841"/>
      <c r="H97" s="1209"/>
      <c r="I97" s="1209"/>
      <c r="J97" s="1209"/>
      <c r="K97" s="922"/>
    </row>
    <row r="98" spans="1:11" s="920" customFormat="1">
      <c r="A98" s="844"/>
      <c r="B98" s="851"/>
      <c r="C98" s="852"/>
      <c r="D98" s="1141"/>
      <c r="E98" s="906"/>
      <c r="F98" s="2561"/>
      <c r="G98" s="841"/>
      <c r="H98" s="1209"/>
      <c r="I98" s="1209"/>
      <c r="J98" s="1209"/>
      <c r="K98" s="922"/>
    </row>
    <row r="99" spans="1:11" s="920" customFormat="1" ht="76.5">
      <c r="A99" s="1217" t="s">
        <v>4872</v>
      </c>
      <c r="B99" s="851" t="s">
        <v>3840</v>
      </c>
      <c r="C99" s="852"/>
      <c r="D99" s="1141" t="s">
        <v>369</v>
      </c>
      <c r="E99" s="906">
        <v>2</v>
      </c>
      <c r="F99" s="2559"/>
      <c r="G99" s="841">
        <f>E99*F99</f>
        <v>0</v>
      </c>
      <c r="H99" s="1209"/>
      <c r="I99" s="1209"/>
      <c r="J99" s="1209"/>
      <c r="K99" s="922"/>
    </row>
    <row r="100" spans="1:11" s="920" customFormat="1">
      <c r="A100" s="844"/>
      <c r="B100" s="851" t="s">
        <v>3841</v>
      </c>
      <c r="C100" s="852"/>
      <c r="D100" s="1141"/>
      <c r="E100" s="906"/>
      <c r="F100" s="2561"/>
      <c r="G100" s="841"/>
      <c r="H100" s="1209"/>
      <c r="I100" s="1209"/>
      <c r="J100" s="1209"/>
      <c r="K100" s="922"/>
    </row>
    <row r="101" spans="1:11" s="920" customFormat="1">
      <c r="A101" s="844"/>
      <c r="B101" s="851" t="s">
        <v>3842</v>
      </c>
      <c r="C101" s="852"/>
      <c r="D101" s="1141"/>
      <c r="E101" s="906"/>
      <c r="F101" s="2561"/>
      <c r="G101" s="841"/>
      <c r="H101" s="1209"/>
      <c r="I101" s="1209"/>
      <c r="J101" s="1209"/>
      <c r="K101" s="925"/>
    </row>
    <row r="102" spans="1:11" s="920" customFormat="1">
      <c r="A102" s="844"/>
      <c r="B102" s="851" t="s">
        <v>3843</v>
      </c>
      <c r="C102" s="852"/>
      <c r="D102" s="1141"/>
      <c r="E102" s="906"/>
      <c r="F102" s="2561"/>
      <c r="G102" s="841"/>
      <c r="H102" s="1209"/>
      <c r="I102" s="1209"/>
      <c r="J102" s="1209"/>
      <c r="K102" s="922"/>
    </row>
    <row r="103" spans="1:11" s="920" customFormat="1">
      <c r="A103" s="844"/>
      <c r="B103" s="851" t="s">
        <v>3844</v>
      </c>
      <c r="C103" s="852"/>
      <c r="D103" s="1141"/>
      <c r="E103" s="906"/>
      <c r="F103" s="2561"/>
      <c r="G103" s="841"/>
      <c r="H103" s="1209"/>
      <c r="I103" s="1209"/>
      <c r="J103" s="1209"/>
      <c r="K103" s="922"/>
    </row>
    <row r="104" spans="1:11" s="920" customFormat="1">
      <c r="A104" s="844"/>
      <c r="B104" s="851" t="s">
        <v>3845</v>
      </c>
      <c r="C104" s="852"/>
      <c r="D104" s="1141"/>
      <c r="E104" s="906"/>
      <c r="F104" s="2561"/>
      <c r="G104" s="841"/>
      <c r="H104" s="1209"/>
      <c r="I104" s="1209"/>
      <c r="J104" s="1209"/>
      <c r="K104" s="922"/>
    </row>
    <row r="105" spans="1:11" s="920" customFormat="1" ht="38.25">
      <c r="A105" s="844"/>
      <c r="B105" s="851" t="s">
        <v>4168</v>
      </c>
      <c r="C105" s="852"/>
      <c r="D105" s="1141"/>
      <c r="E105" s="906"/>
      <c r="F105" s="2561"/>
      <c r="G105" s="841"/>
      <c r="H105" s="1209"/>
      <c r="I105" s="1209"/>
      <c r="J105" s="1209"/>
      <c r="K105" s="922"/>
    </row>
    <row r="106" spans="1:11" s="920" customFormat="1">
      <c r="A106" s="844"/>
      <c r="B106" s="851"/>
      <c r="C106" s="852"/>
      <c r="D106" s="1141"/>
      <c r="E106" s="906"/>
      <c r="F106" s="2561"/>
      <c r="G106" s="841"/>
      <c r="H106" s="1209"/>
      <c r="I106" s="1209"/>
      <c r="J106" s="1209"/>
      <c r="K106" s="922"/>
    </row>
    <row r="107" spans="1:11" s="920" customFormat="1" ht="63.75">
      <c r="A107" s="1217" t="s">
        <v>4873</v>
      </c>
      <c r="B107" s="851" t="s">
        <v>3848</v>
      </c>
      <c r="C107" s="852"/>
      <c r="D107" s="1141" t="s">
        <v>210</v>
      </c>
      <c r="E107" s="906">
        <v>6</v>
      </c>
      <c r="F107" s="2559"/>
      <c r="G107" s="841">
        <f>E107*F107</f>
        <v>0</v>
      </c>
      <c r="H107" s="1209"/>
      <c r="I107" s="1209"/>
      <c r="J107" s="1209"/>
      <c r="K107" s="922"/>
    </row>
    <row r="108" spans="1:11" s="920" customFormat="1">
      <c r="A108" s="844"/>
      <c r="B108" s="851" t="s">
        <v>3508</v>
      </c>
      <c r="C108" s="852"/>
      <c r="D108" s="1141"/>
      <c r="E108" s="906"/>
      <c r="F108" s="2561"/>
      <c r="G108" s="841"/>
      <c r="H108" s="1209"/>
      <c r="I108" s="1209"/>
      <c r="J108" s="1209"/>
      <c r="K108" s="922"/>
    </row>
    <row r="109" spans="1:11" s="920" customFormat="1">
      <c r="A109" s="844"/>
      <c r="B109" s="851"/>
      <c r="C109" s="852"/>
      <c r="D109" s="1141"/>
      <c r="E109" s="906"/>
      <c r="F109" s="2561"/>
      <c r="G109" s="841"/>
      <c r="H109" s="1209"/>
      <c r="I109" s="1209"/>
      <c r="J109" s="1209"/>
      <c r="K109" s="922"/>
    </row>
    <row r="110" spans="1:11" s="920" customFormat="1" ht="25.5">
      <c r="A110" s="1217" t="s">
        <v>4874</v>
      </c>
      <c r="B110" s="851" t="s">
        <v>3850</v>
      </c>
      <c r="C110" s="852"/>
      <c r="D110" s="1141" t="s">
        <v>210</v>
      </c>
      <c r="E110" s="906">
        <v>2</v>
      </c>
      <c r="F110" s="2559"/>
      <c r="G110" s="841">
        <f>E110*F110</f>
        <v>0</v>
      </c>
      <c r="H110" s="1209"/>
      <c r="I110" s="1209"/>
      <c r="J110" s="1209"/>
      <c r="K110" s="922"/>
    </row>
    <row r="111" spans="1:11" s="920" customFormat="1">
      <c r="A111" s="844"/>
      <c r="B111" s="851" t="s">
        <v>3508</v>
      </c>
      <c r="C111" s="852"/>
      <c r="D111" s="1141"/>
      <c r="E111" s="906"/>
      <c r="F111" s="2561"/>
      <c r="G111" s="841"/>
      <c r="H111" s="1209"/>
      <c r="I111" s="1209"/>
      <c r="J111" s="1209"/>
      <c r="K111" s="922"/>
    </row>
    <row r="112" spans="1:11" s="920" customFormat="1">
      <c r="A112" s="844"/>
      <c r="B112" s="851"/>
      <c r="C112" s="852"/>
      <c r="D112" s="1141"/>
      <c r="E112" s="906"/>
      <c r="F112" s="2561"/>
      <c r="G112" s="841"/>
      <c r="H112" s="1209"/>
      <c r="I112" s="1209"/>
      <c r="J112" s="1209"/>
      <c r="K112" s="922"/>
    </row>
    <row r="113" spans="1:11" s="920" customFormat="1" ht="25.5">
      <c r="A113" s="1217" t="s">
        <v>4875</v>
      </c>
      <c r="B113" s="851" t="s">
        <v>3852</v>
      </c>
      <c r="C113" s="852"/>
      <c r="D113" s="1141" t="s">
        <v>210</v>
      </c>
      <c r="E113" s="906">
        <v>2</v>
      </c>
      <c r="F113" s="2559"/>
      <c r="G113" s="841">
        <f>E113*F113</f>
        <v>0</v>
      </c>
      <c r="H113" s="1209"/>
      <c r="I113" s="1209"/>
      <c r="J113" s="1209"/>
      <c r="K113" s="922"/>
    </row>
    <row r="114" spans="1:11" s="920" customFormat="1">
      <c r="A114" s="844"/>
      <c r="B114" s="851" t="s">
        <v>3508</v>
      </c>
      <c r="C114" s="852"/>
      <c r="D114" s="1141"/>
      <c r="E114" s="906"/>
      <c r="F114" s="2561"/>
      <c r="G114" s="841"/>
      <c r="H114" s="1209"/>
      <c r="I114" s="1209"/>
      <c r="J114" s="1209"/>
      <c r="K114" s="922"/>
    </row>
    <row r="115" spans="1:11" s="920" customFormat="1">
      <c r="A115" s="844"/>
      <c r="B115" s="851"/>
      <c r="C115" s="852"/>
      <c r="D115" s="1141"/>
      <c r="E115" s="906"/>
      <c r="F115" s="2561"/>
      <c r="G115" s="841"/>
      <c r="H115" s="1209"/>
      <c r="I115" s="1209"/>
      <c r="J115" s="1209"/>
      <c r="K115" s="922"/>
    </row>
    <row r="116" spans="1:11" s="920" customFormat="1" ht="25.5">
      <c r="A116" s="1217" t="s">
        <v>4876</v>
      </c>
      <c r="B116" s="851" t="s">
        <v>3854</v>
      </c>
      <c r="C116" s="852"/>
      <c r="D116" s="1141" t="s">
        <v>210</v>
      </c>
      <c r="E116" s="906">
        <v>5</v>
      </c>
      <c r="F116" s="2559"/>
      <c r="G116" s="841">
        <f>E116*F116</f>
        <v>0</v>
      </c>
      <c r="H116" s="1209"/>
      <c r="I116" s="1209"/>
      <c r="J116" s="1209"/>
    </row>
    <row r="117" spans="1:11" s="920" customFormat="1">
      <c r="A117" s="844"/>
      <c r="B117" s="851"/>
      <c r="C117" s="852"/>
      <c r="D117" s="1141"/>
      <c r="E117" s="906"/>
      <c r="F117" s="2561"/>
      <c r="G117" s="841"/>
      <c r="H117" s="1209"/>
      <c r="I117" s="1209"/>
      <c r="J117" s="1209"/>
      <c r="K117" s="922"/>
    </row>
    <row r="118" spans="1:11" s="920" customFormat="1" ht="25.5">
      <c r="A118" s="1217" t="s">
        <v>4877</v>
      </c>
      <c r="B118" s="851" t="s">
        <v>3856</v>
      </c>
      <c r="C118" s="852"/>
      <c r="D118" s="1141"/>
      <c r="E118" s="906"/>
      <c r="F118" s="2561"/>
      <c r="G118" s="841"/>
      <c r="H118" s="1209"/>
      <c r="I118" s="1209"/>
      <c r="J118" s="1209"/>
      <c r="K118" s="922"/>
    </row>
    <row r="119" spans="1:11" s="920" customFormat="1">
      <c r="A119" s="844"/>
      <c r="B119" s="851" t="s">
        <v>3508</v>
      </c>
      <c r="C119" s="852"/>
      <c r="D119" s="1141" t="s">
        <v>210</v>
      </c>
      <c r="E119" s="906">
        <v>2</v>
      </c>
      <c r="F119" s="2559"/>
      <c r="G119" s="841">
        <f>E119*F119</f>
        <v>0</v>
      </c>
      <c r="H119" s="1209"/>
      <c r="I119" s="1209"/>
      <c r="J119" s="1209"/>
      <c r="K119" s="922"/>
    </row>
    <row r="120" spans="1:11" s="920" customFormat="1">
      <c r="A120" s="844"/>
      <c r="B120" s="851"/>
      <c r="C120" s="852"/>
      <c r="D120" s="1141"/>
      <c r="E120" s="906"/>
      <c r="F120" s="2561"/>
      <c r="G120" s="841"/>
      <c r="H120" s="1209"/>
      <c r="I120" s="1209"/>
      <c r="J120" s="1209"/>
      <c r="K120" s="922"/>
    </row>
    <row r="121" spans="1:11" s="920" customFormat="1" ht="38.25">
      <c r="A121" s="1123" t="s">
        <v>4878</v>
      </c>
      <c r="B121" s="851" t="s">
        <v>3858</v>
      </c>
      <c r="C121" s="852"/>
      <c r="D121" s="1141"/>
      <c r="E121" s="906"/>
      <c r="F121" s="2561"/>
      <c r="G121" s="841"/>
      <c r="H121" s="1209"/>
      <c r="I121" s="1209"/>
      <c r="J121" s="1209"/>
      <c r="K121" s="922"/>
    </row>
    <row r="122" spans="1:11" s="920" customFormat="1">
      <c r="A122" s="1217" t="s">
        <v>4879</v>
      </c>
      <c r="B122" s="851" t="s">
        <v>3510</v>
      </c>
      <c r="C122" s="852"/>
      <c r="D122" s="1141" t="s">
        <v>3514</v>
      </c>
      <c r="E122" s="906">
        <v>10</v>
      </c>
      <c r="F122" s="2559"/>
      <c r="G122" s="841">
        <f t="shared" ref="G122:G147" si="0">E122*F122</f>
        <v>0</v>
      </c>
      <c r="H122" s="1209"/>
      <c r="I122" s="1209"/>
      <c r="J122" s="1209"/>
      <c r="K122" s="922"/>
    </row>
    <row r="123" spans="1:11" s="920" customFormat="1">
      <c r="A123" s="1217" t="s">
        <v>4880</v>
      </c>
      <c r="B123" s="851" t="s">
        <v>3508</v>
      </c>
      <c r="C123" s="852"/>
      <c r="D123" s="1141" t="s">
        <v>3514</v>
      </c>
      <c r="E123" s="906">
        <v>16</v>
      </c>
      <c r="F123" s="2559"/>
      <c r="G123" s="841">
        <f t="shared" si="0"/>
        <v>0</v>
      </c>
      <c r="H123" s="1209"/>
      <c r="I123" s="1209"/>
      <c r="J123" s="1209"/>
      <c r="K123" s="922"/>
    </row>
    <row r="124" spans="1:11" s="920" customFormat="1">
      <c r="A124" s="1217" t="s">
        <v>4881</v>
      </c>
      <c r="B124" s="851" t="s">
        <v>3504</v>
      </c>
      <c r="C124" s="852"/>
      <c r="D124" s="1141" t="s">
        <v>3514</v>
      </c>
      <c r="E124" s="906">
        <v>10</v>
      </c>
      <c r="F124" s="2559"/>
      <c r="G124" s="841">
        <f t="shared" si="0"/>
        <v>0</v>
      </c>
      <c r="H124" s="1209"/>
      <c r="I124" s="1209"/>
      <c r="J124" s="1209"/>
      <c r="K124" s="922"/>
    </row>
    <row r="125" spans="1:11" s="920" customFormat="1">
      <c r="A125" s="1217" t="s">
        <v>4882</v>
      </c>
      <c r="B125" s="851" t="s">
        <v>3502</v>
      </c>
      <c r="C125" s="852"/>
      <c r="D125" s="1141" t="s">
        <v>3514</v>
      </c>
      <c r="E125" s="906">
        <v>2</v>
      </c>
      <c r="F125" s="2559"/>
      <c r="G125" s="841">
        <f t="shared" si="0"/>
        <v>0</v>
      </c>
      <c r="H125" s="1209"/>
      <c r="I125" s="1209"/>
      <c r="J125" s="1209"/>
      <c r="K125" s="922"/>
    </row>
    <row r="126" spans="1:11" s="920" customFormat="1">
      <c r="A126" s="844"/>
      <c r="B126" s="851"/>
      <c r="C126" s="852"/>
      <c r="D126" s="1141"/>
      <c r="E126" s="906"/>
      <c r="F126" s="2561"/>
      <c r="G126" s="841"/>
      <c r="H126" s="1209"/>
      <c r="I126" s="1209"/>
      <c r="J126" s="1209"/>
      <c r="K126" s="922"/>
    </row>
    <row r="127" spans="1:11" s="795" customFormat="1" ht="63.75">
      <c r="A127" s="1123" t="s">
        <v>4883</v>
      </c>
      <c r="B127" s="851" t="s">
        <v>3864</v>
      </c>
      <c r="C127" s="852"/>
      <c r="D127" s="1141"/>
      <c r="E127" s="906"/>
      <c r="F127" s="2561"/>
      <c r="G127" s="841"/>
      <c r="H127" s="1209"/>
      <c r="I127" s="1209"/>
      <c r="J127" s="1209"/>
    </row>
    <row r="128" spans="1:11" s="920" customFormat="1">
      <c r="A128" s="1217" t="s">
        <v>4884</v>
      </c>
      <c r="B128" s="851" t="s">
        <v>3510</v>
      </c>
      <c r="C128" s="852"/>
      <c r="D128" s="1141" t="s">
        <v>3514</v>
      </c>
      <c r="E128" s="906">
        <v>10</v>
      </c>
      <c r="F128" s="2559"/>
      <c r="G128" s="841">
        <f t="shared" si="0"/>
        <v>0</v>
      </c>
      <c r="H128" s="1209"/>
      <c r="I128" s="1209"/>
      <c r="J128" s="1209"/>
      <c r="K128" s="922"/>
    </row>
    <row r="129" spans="1:11" s="920" customFormat="1">
      <c r="A129" s="1217" t="s">
        <v>4885</v>
      </c>
      <c r="B129" s="851" t="s">
        <v>3508</v>
      </c>
      <c r="C129" s="852"/>
      <c r="D129" s="1141" t="s">
        <v>3514</v>
      </c>
      <c r="E129" s="906">
        <v>16</v>
      </c>
      <c r="F129" s="2559"/>
      <c r="G129" s="841">
        <f t="shared" si="0"/>
        <v>0</v>
      </c>
      <c r="H129" s="1209"/>
      <c r="I129" s="1209"/>
      <c r="J129" s="1209"/>
      <c r="K129" s="922"/>
    </row>
    <row r="130" spans="1:11" s="920" customFormat="1">
      <c r="A130" s="1217" t="s">
        <v>4886</v>
      </c>
      <c r="B130" s="851" t="s">
        <v>3504</v>
      </c>
      <c r="C130" s="852"/>
      <c r="D130" s="1141" t="s">
        <v>3514</v>
      </c>
      <c r="E130" s="906">
        <v>10</v>
      </c>
      <c r="F130" s="2559"/>
      <c r="G130" s="841">
        <f t="shared" si="0"/>
        <v>0</v>
      </c>
      <c r="H130" s="1209"/>
      <c r="I130" s="1209"/>
      <c r="J130" s="1209"/>
      <c r="K130" s="922"/>
    </row>
    <row r="131" spans="1:11" s="920" customFormat="1">
      <c r="A131" s="1217" t="s">
        <v>4887</v>
      </c>
      <c r="B131" s="851" t="s">
        <v>3502</v>
      </c>
      <c r="C131" s="852"/>
      <c r="D131" s="1141" t="s">
        <v>3514</v>
      </c>
      <c r="E131" s="906">
        <v>2</v>
      </c>
      <c r="F131" s="2559"/>
      <c r="G131" s="841">
        <f t="shared" si="0"/>
        <v>0</v>
      </c>
      <c r="H131" s="1209"/>
      <c r="I131" s="1209"/>
      <c r="J131" s="1209"/>
      <c r="K131" s="922"/>
    </row>
    <row r="132" spans="1:11" s="920" customFormat="1">
      <c r="A132" s="844"/>
      <c r="B132" s="851"/>
      <c r="C132" s="852"/>
      <c r="D132" s="1141"/>
      <c r="E132" s="906"/>
      <c r="F132" s="2561"/>
      <c r="G132" s="841"/>
      <c r="H132" s="1209"/>
      <c r="I132" s="1209"/>
      <c r="J132" s="1209"/>
      <c r="K132" s="922"/>
    </row>
    <row r="133" spans="1:11" s="920" customFormat="1" ht="76.5">
      <c r="A133" s="1217" t="s">
        <v>4888</v>
      </c>
      <c r="B133" s="851" t="s">
        <v>3870</v>
      </c>
      <c r="C133" s="852"/>
      <c r="D133" s="1141" t="s">
        <v>369</v>
      </c>
      <c r="E133" s="906">
        <v>1</v>
      </c>
      <c r="F133" s="2559"/>
      <c r="G133" s="841">
        <f t="shared" ref="G133" si="1">E133*F133</f>
        <v>0</v>
      </c>
      <c r="H133" s="1209"/>
      <c r="I133" s="1209"/>
      <c r="J133" s="1209"/>
      <c r="K133" s="922"/>
    </row>
    <row r="134" spans="1:11" s="920" customFormat="1" ht="38.25">
      <c r="A134" s="844"/>
      <c r="B134" s="851" t="s">
        <v>3871</v>
      </c>
      <c r="C134" s="852"/>
      <c r="D134" s="1141"/>
      <c r="E134" s="906"/>
      <c r="F134" s="2561"/>
      <c r="G134" s="841"/>
      <c r="H134" s="1209"/>
      <c r="I134" s="1209"/>
      <c r="J134" s="1209"/>
      <c r="K134" s="922"/>
    </row>
    <row r="135" spans="1:11" s="920" customFormat="1">
      <c r="A135" s="844"/>
      <c r="B135" s="851"/>
      <c r="C135" s="852"/>
      <c r="D135" s="1141"/>
      <c r="E135" s="906"/>
      <c r="F135" s="2561"/>
      <c r="G135" s="841"/>
      <c r="H135" s="1209"/>
      <c r="I135" s="1209"/>
      <c r="J135" s="1209"/>
      <c r="K135" s="922"/>
    </row>
    <row r="136" spans="1:11" s="920" customFormat="1" ht="102">
      <c r="A136" s="1217" t="s">
        <v>4889</v>
      </c>
      <c r="B136" s="851" t="s">
        <v>4890</v>
      </c>
      <c r="C136" s="852"/>
      <c r="D136" s="1141" t="s">
        <v>210</v>
      </c>
      <c r="E136" s="906">
        <v>1</v>
      </c>
      <c r="F136" s="2559"/>
      <c r="G136" s="841">
        <f t="shared" si="0"/>
        <v>0</v>
      </c>
      <c r="H136" s="1209"/>
      <c r="I136" s="1209"/>
      <c r="J136" s="1209"/>
      <c r="K136" s="922"/>
    </row>
    <row r="137" spans="1:11" s="920" customFormat="1">
      <c r="A137" s="844"/>
      <c r="B137" s="851"/>
      <c r="C137" s="852"/>
      <c r="D137" s="1141"/>
      <c r="E137" s="906"/>
      <c r="F137" s="2561"/>
      <c r="G137" s="841"/>
      <c r="H137" s="1209"/>
      <c r="I137" s="1209"/>
      <c r="J137" s="1209"/>
      <c r="K137" s="922"/>
    </row>
    <row r="138" spans="1:11" s="920" customFormat="1" ht="38.25">
      <c r="A138" s="3142" t="s">
        <v>4891</v>
      </c>
      <c r="B138" s="851" t="s">
        <v>3875</v>
      </c>
      <c r="C138" s="852"/>
      <c r="D138" s="1141" t="s">
        <v>977</v>
      </c>
      <c r="E138" s="906"/>
      <c r="F138" s="2561"/>
      <c r="G138" s="841"/>
      <c r="H138" s="1209"/>
      <c r="I138" s="1209"/>
      <c r="J138" s="1209"/>
      <c r="K138" s="922"/>
    </row>
    <row r="139" spans="1:11" s="920" customFormat="1" ht="25.5">
      <c r="A139" s="3131"/>
      <c r="B139" s="851" t="s">
        <v>3876</v>
      </c>
      <c r="C139" s="852"/>
      <c r="D139" s="1141" t="s">
        <v>977</v>
      </c>
      <c r="E139" s="906"/>
      <c r="F139" s="2561"/>
      <c r="G139" s="841"/>
      <c r="H139" s="1209"/>
      <c r="I139" s="1209"/>
      <c r="J139" s="1209"/>
      <c r="K139" s="922"/>
    </row>
    <row r="140" spans="1:11" s="920" customFormat="1" ht="25.5">
      <c r="A140" s="3131"/>
      <c r="B140" s="851" t="s">
        <v>3877</v>
      </c>
      <c r="C140" s="852"/>
      <c r="D140" s="1141" t="s">
        <v>977</v>
      </c>
      <c r="E140" s="906"/>
      <c r="F140" s="2561"/>
      <c r="G140" s="841"/>
      <c r="H140" s="1209"/>
      <c r="I140" s="1209"/>
      <c r="J140" s="1209"/>
      <c r="K140" s="922"/>
    </row>
    <row r="141" spans="1:11" s="920" customFormat="1">
      <c r="A141" s="3131"/>
      <c r="B141" s="851" t="s">
        <v>3878</v>
      </c>
      <c r="C141" s="852"/>
      <c r="D141" s="1141" t="s">
        <v>977</v>
      </c>
      <c r="E141" s="906"/>
      <c r="F141" s="2561"/>
      <c r="G141" s="841"/>
      <c r="H141" s="1209"/>
      <c r="I141" s="1209"/>
      <c r="J141" s="1209"/>
      <c r="K141" s="922"/>
    </row>
    <row r="142" spans="1:11" s="920" customFormat="1">
      <c r="A142" s="844"/>
      <c r="B142" s="851"/>
      <c r="C142" s="852"/>
      <c r="D142" s="1141"/>
      <c r="E142" s="906"/>
      <c r="F142" s="2561"/>
      <c r="G142" s="841"/>
      <c r="H142" s="1209"/>
      <c r="I142" s="1209"/>
      <c r="J142" s="1209"/>
      <c r="K142" s="922"/>
    </row>
    <row r="143" spans="1:11" s="920" customFormat="1" ht="38.25">
      <c r="A143" s="1217" t="s">
        <v>4892</v>
      </c>
      <c r="B143" s="851" t="s">
        <v>3880</v>
      </c>
      <c r="C143" s="852"/>
      <c r="D143" s="1141" t="s">
        <v>369</v>
      </c>
      <c r="E143" s="906">
        <v>1</v>
      </c>
      <c r="F143" s="2559"/>
      <c r="G143" s="841">
        <f t="shared" si="0"/>
        <v>0</v>
      </c>
      <c r="H143" s="1209"/>
      <c r="I143" s="1209"/>
      <c r="J143" s="1209"/>
      <c r="K143" s="922"/>
    </row>
    <row r="144" spans="1:11" s="920" customFormat="1">
      <c r="A144" s="844"/>
      <c r="B144" s="851"/>
      <c r="C144" s="852"/>
      <c r="D144" s="1141"/>
      <c r="E144" s="906"/>
      <c r="F144" s="2561"/>
      <c r="G144" s="841"/>
      <c r="H144" s="1209"/>
      <c r="I144" s="1209"/>
      <c r="J144" s="1209"/>
      <c r="K144" s="922"/>
    </row>
    <row r="145" spans="1:11" s="920" customFormat="1" ht="89.25">
      <c r="A145" s="1217" t="s">
        <v>4893</v>
      </c>
      <c r="B145" s="851" t="s">
        <v>3882</v>
      </c>
      <c r="C145" s="852"/>
      <c r="D145" s="1141" t="s">
        <v>369</v>
      </c>
      <c r="E145" s="906">
        <v>1</v>
      </c>
      <c r="F145" s="2559"/>
      <c r="G145" s="841">
        <f t="shared" si="0"/>
        <v>0</v>
      </c>
      <c r="H145" s="1209"/>
      <c r="I145" s="1209"/>
      <c r="J145" s="1209"/>
      <c r="K145" s="922"/>
    </row>
    <row r="146" spans="1:11" s="920" customFormat="1">
      <c r="A146" s="844"/>
      <c r="B146" s="851"/>
      <c r="C146" s="852"/>
      <c r="D146" s="1141"/>
      <c r="E146" s="906"/>
      <c r="F146" s="2561"/>
      <c r="G146" s="841"/>
      <c r="H146" s="1209"/>
      <c r="I146" s="1209"/>
      <c r="J146" s="1209"/>
      <c r="K146" s="922"/>
    </row>
    <row r="147" spans="1:11" s="920" customFormat="1" ht="51">
      <c r="A147" s="1217" t="s">
        <v>4894</v>
      </c>
      <c r="B147" s="851" t="s">
        <v>3884</v>
      </c>
      <c r="C147" s="852"/>
      <c r="D147" s="1141" t="s">
        <v>369</v>
      </c>
      <c r="E147" s="906">
        <v>1</v>
      </c>
      <c r="F147" s="2559"/>
      <c r="G147" s="841">
        <f t="shared" si="0"/>
        <v>0</v>
      </c>
      <c r="H147" s="1209"/>
      <c r="I147" s="1209"/>
      <c r="J147" s="1209"/>
      <c r="K147" s="922"/>
    </row>
    <row r="148" spans="1:11" s="920" customFormat="1">
      <c r="A148" s="844"/>
      <c r="B148" s="851"/>
      <c r="C148" s="852"/>
      <c r="D148" s="1141"/>
      <c r="E148" s="906"/>
      <c r="F148" s="2561"/>
      <c r="G148" s="841"/>
      <c r="H148" s="1209"/>
      <c r="I148" s="1209"/>
      <c r="J148" s="1209"/>
      <c r="K148" s="922"/>
    </row>
    <row r="149" spans="1:11" s="919" customFormat="1">
      <c r="A149" s="844"/>
      <c r="B149" s="928" t="s">
        <v>3885</v>
      </c>
      <c r="C149" s="852"/>
      <c r="D149" s="1141"/>
      <c r="E149" s="906"/>
      <c r="F149" s="2561"/>
      <c r="G149" s="841"/>
      <c r="H149" s="1209"/>
      <c r="I149" s="1209"/>
      <c r="J149" s="1209"/>
    </row>
    <row r="150" spans="1:11" s="919" customFormat="1">
      <c r="A150" s="1217" t="s">
        <v>4895</v>
      </c>
      <c r="B150" s="851" t="s">
        <v>4896</v>
      </c>
      <c r="C150" s="852"/>
      <c r="D150" s="1141" t="s">
        <v>369</v>
      </c>
      <c r="E150" s="906">
        <v>1</v>
      </c>
      <c r="F150" s="2559"/>
      <c r="G150" s="841">
        <f>E150*F150</f>
        <v>0</v>
      </c>
      <c r="H150" s="1209"/>
      <c r="I150" s="1209"/>
      <c r="J150" s="1209"/>
    </row>
    <row r="151" spans="1:11" s="919" customFormat="1">
      <c r="A151" s="844"/>
      <c r="B151" s="851" t="s">
        <v>3759</v>
      </c>
      <c r="C151" s="852"/>
      <c r="D151" s="1141"/>
      <c r="E151" s="906"/>
      <c r="F151" s="2561"/>
      <c r="G151" s="841"/>
      <c r="H151" s="1209"/>
      <c r="I151" s="1209"/>
      <c r="J151" s="1209"/>
    </row>
    <row r="152" spans="1:11" s="919" customFormat="1">
      <c r="A152" s="844"/>
      <c r="B152" s="851" t="s">
        <v>3888</v>
      </c>
      <c r="C152" s="852"/>
      <c r="D152" s="1141"/>
      <c r="E152" s="906"/>
      <c r="F152" s="2561"/>
      <c r="G152" s="841"/>
      <c r="H152" s="1209"/>
      <c r="I152" s="1209"/>
      <c r="J152" s="1209"/>
    </row>
    <row r="153" spans="1:11" s="919" customFormat="1">
      <c r="A153" s="844"/>
      <c r="B153" s="851" t="s">
        <v>3761</v>
      </c>
      <c r="C153" s="852"/>
      <c r="D153" s="1141"/>
      <c r="E153" s="906"/>
      <c r="F153" s="2561"/>
      <c r="G153" s="841"/>
      <c r="H153" s="1209"/>
      <c r="I153" s="1209"/>
      <c r="J153" s="1209"/>
    </row>
    <row r="154" spans="1:11" s="919" customFormat="1" ht="15.75">
      <c r="A154" s="844"/>
      <c r="B154" s="851" t="s">
        <v>3889</v>
      </c>
      <c r="C154" s="852"/>
      <c r="D154" s="1141"/>
      <c r="E154" s="906"/>
      <c r="F154" s="2561"/>
      <c r="G154" s="841"/>
      <c r="H154" s="1209"/>
      <c r="I154" s="1209"/>
      <c r="J154" s="1209"/>
    </row>
    <row r="155" spans="1:11" s="919" customFormat="1">
      <c r="A155" s="844"/>
      <c r="B155" s="851" t="s">
        <v>3763</v>
      </c>
      <c r="C155" s="852"/>
      <c r="D155" s="1141"/>
      <c r="E155" s="906"/>
      <c r="F155" s="2561"/>
      <c r="G155" s="841"/>
      <c r="H155" s="1209"/>
      <c r="I155" s="1209"/>
      <c r="J155" s="1209"/>
    </row>
    <row r="156" spans="1:11" s="919" customFormat="1" ht="15.75">
      <c r="A156" s="844"/>
      <c r="B156" s="851" t="s">
        <v>3890</v>
      </c>
      <c r="C156" s="852"/>
      <c r="D156" s="1141"/>
      <c r="E156" s="906"/>
      <c r="F156" s="2561"/>
      <c r="G156" s="841"/>
      <c r="H156" s="1209"/>
      <c r="I156" s="1209"/>
      <c r="J156" s="1209"/>
    </row>
    <row r="157" spans="1:11" s="919" customFormat="1">
      <c r="A157" s="844"/>
      <c r="B157" s="851" t="s">
        <v>3765</v>
      </c>
      <c r="C157" s="852"/>
      <c r="D157" s="1141"/>
      <c r="E157" s="906"/>
      <c r="F157" s="2561"/>
      <c r="G157" s="841"/>
      <c r="H157" s="1209"/>
      <c r="I157" s="1209"/>
      <c r="J157" s="1209"/>
    </row>
    <row r="158" spans="1:11" s="919" customFormat="1">
      <c r="A158" s="844"/>
      <c r="B158" s="851"/>
      <c r="C158" s="852"/>
      <c r="D158" s="1141"/>
      <c r="E158" s="906"/>
      <c r="F158" s="2561"/>
      <c r="G158" s="841"/>
      <c r="H158" s="1209"/>
      <c r="I158" s="1209"/>
      <c r="J158" s="1209"/>
    </row>
    <row r="159" spans="1:11" s="919" customFormat="1">
      <c r="A159" s="844"/>
      <c r="B159" s="928" t="s">
        <v>3891</v>
      </c>
      <c r="C159" s="852"/>
      <c r="D159" s="1141"/>
      <c r="E159" s="906"/>
      <c r="F159" s="2561"/>
      <c r="G159" s="841"/>
      <c r="H159" s="1209"/>
      <c r="I159" s="1209"/>
      <c r="J159" s="1209"/>
    </row>
    <row r="160" spans="1:11" s="919" customFormat="1" ht="25.5">
      <c r="A160" s="844"/>
      <c r="B160" s="851" t="s">
        <v>3892</v>
      </c>
      <c r="C160" s="852"/>
      <c r="D160" s="1141"/>
      <c r="E160" s="906"/>
      <c r="F160" s="2561"/>
      <c r="G160" s="841"/>
      <c r="H160" s="1209"/>
      <c r="I160" s="1209"/>
      <c r="J160" s="1209"/>
    </row>
    <row r="161" spans="1:10" s="919" customFormat="1" ht="41.25">
      <c r="A161" s="844"/>
      <c r="B161" s="851" t="s">
        <v>3893</v>
      </c>
      <c r="C161" s="852"/>
      <c r="D161" s="1141"/>
      <c r="E161" s="906"/>
      <c r="F161" s="2561"/>
      <c r="G161" s="841"/>
      <c r="H161" s="1209"/>
      <c r="I161" s="1209"/>
      <c r="J161" s="1209"/>
    </row>
    <row r="162" spans="1:10" s="919" customFormat="1" ht="25.5">
      <c r="A162" s="844"/>
      <c r="B162" s="851" t="s">
        <v>3768</v>
      </c>
      <c r="C162" s="852"/>
      <c r="D162" s="1141"/>
      <c r="E162" s="906"/>
      <c r="F162" s="2561"/>
      <c r="G162" s="841"/>
      <c r="H162" s="1209"/>
      <c r="I162" s="1209"/>
      <c r="J162" s="1209"/>
    </row>
    <row r="163" spans="1:10" s="919" customFormat="1">
      <c r="A163" s="844"/>
      <c r="B163" s="851" t="s">
        <v>3769</v>
      </c>
      <c r="C163" s="852"/>
      <c r="D163" s="1141"/>
      <c r="E163" s="906"/>
      <c r="F163" s="2561"/>
      <c r="G163" s="841"/>
      <c r="H163" s="1209"/>
      <c r="I163" s="1209"/>
      <c r="J163" s="1209"/>
    </row>
    <row r="164" spans="1:10" s="919" customFormat="1">
      <c r="A164" s="844"/>
      <c r="B164" s="851" t="s">
        <v>3888</v>
      </c>
      <c r="C164" s="852"/>
      <c r="D164" s="1141"/>
      <c r="E164" s="906"/>
      <c r="F164" s="2561"/>
      <c r="G164" s="841"/>
      <c r="H164" s="1209"/>
      <c r="I164" s="1209"/>
      <c r="J164" s="1209"/>
    </row>
    <row r="165" spans="1:10" s="919" customFormat="1">
      <c r="A165" s="844"/>
      <c r="B165" s="851" t="s">
        <v>3770</v>
      </c>
      <c r="C165" s="852"/>
      <c r="D165" s="1141"/>
      <c r="E165" s="906"/>
      <c r="F165" s="2561"/>
      <c r="G165" s="841"/>
      <c r="H165" s="1209"/>
      <c r="I165" s="1209"/>
      <c r="J165" s="1209"/>
    </row>
    <row r="166" spans="1:10" s="919" customFormat="1" ht="14.25">
      <c r="A166" s="844"/>
      <c r="B166" s="851" t="s">
        <v>3894</v>
      </c>
      <c r="C166" s="852"/>
      <c r="D166" s="1141"/>
      <c r="E166" s="906"/>
      <c r="F166" s="2561"/>
      <c r="G166" s="841"/>
      <c r="H166" s="1209"/>
      <c r="I166" s="1209"/>
      <c r="J166" s="1209"/>
    </row>
    <row r="167" spans="1:10" s="919" customFormat="1">
      <c r="A167" s="844"/>
      <c r="B167" s="851" t="s">
        <v>3772</v>
      </c>
      <c r="C167" s="852"/>
      <c r="D167" s="1141"/>
      <c r="E167" s="906"/>
      <c r="F167" s="2561"/>
      <c r="G167" s="841"/>
      <c r="H167" s="1209"/>
      <c r="I167" s="1209"/>
      <c r="J167" s="1209"/>
    </row>
    <row r="168" spans="1:10" s="919" customFormat="1" ht="14.25">
      <c r="A168" s="844"/>
      <c r="B168" s="851" t="s">
        <v>3895</v>
      </c>
      <c r="C168" s="852"/>
      <c r="D168" s="1141"/>
      <c r="E168" s="906"/>
      <c r="F168" s="2561"/>
      <c r="G168" s="841"/>
      <c r="H168" s="1209"/>
      <c r="I168" s="1209"/>
      <c r="J168" s="1209"/>
    </row>
    <row r="169" spans="1:10" s="919" customFormat="1">
      <c r="A169" s="844"/>
      <c r="B169" s="851" t="s">
        <v>3774</v>
      </c>
      <c r="C169" s="852"/>
      <c r="D169" s="1141"/>
      <c r="E169" s="906"/>
      <c r="F169" s="2561"/>
      <c r="G169" s="841"/>
      <c r="H169" s="1209"/>
      <c r="I169" s="1209"/>
      <c r="J169" s="1209"/>
    </row>
    <row r="170" spans="1:10" s="919" customFormat="1">
      <c r="A170" s="844"/>
      <c r="B170" s="851" t="s">
        <v>3896</v>
      </c>
      <c r="C170" s="852"/>
      <c r="D170" s="1141"/>
      <c r="E170" s="906"/>
      <c r="F170" s="2561"/>
      <c r="G170" s="841"/>
      <c r="H170" s="1209"/>
      <c r="I170" s="1209"/>
      <c r="J170" s="1209"/>
    </row>
    <row r="171" spans="1:10" s="919" customFormat="1" ht="25.5">
      <c r="A171" s="844"/>
      <c r="B171" s="851" t="s">
        <v>3897</v>
      </c>
      <c r="C171" s="852"/>
      <c r="D171" s="1141"/>
      <c r="E171" s="906"/>
      <c r="F171" s="2561"/>
      <c r="G171" s="841"/>
      <c r="H171" s="1209"/>
      <c r="I171" s="1209"/>
      <c r="J171" s="1209"/>
    </row>
    <row r="172" spans="1:10" s="919" customFormat="1">
      <c r="A172" s="844"/>
      <c r="B172" s="851" t="s">
        <v>3777</v>
      </c>
      <c r="C172" s="852"/>
      <c r="D172" s="1141"/>
      <c r="E172" s="906"/>
      <c r="F172" s="2561"/>
      <c r="G172" s="841"/>
      <c r="H172" s="1209"/>
      <c r="I172" s="1209"/>
      <c r="J172" s="1209"/>
    </row>
    <row r="173" spans="1:10" s="919" customFormat="1">
      <c r="A173" s="844"/>
      <c r="B173" s="851" t="s">
        <v>3778</v>
      </c>
      <c r="C173" s="852"/>
      <c r="D173" s="1141"/>
      <c r="E173" s="906"/>
      <c r="F173" s="2561"/>
      <c r="G173" s="841"/>
      <c r="H173" s="1209"/>
      <c r="I173" s="1209"/>
      <c r="J173" s="1209"/>
    </row>
    <row r="174" spans="1:10" s="919" customFormat="1">
      <c r="A174" s="844"/>
      <c r="B174" s="851" t="s">
        <v>3779</v>
      </c>
      <c r="C174" s="852"/>
      <c r="D174" s="1141"/>
      <c r="E174" s="906"/>
      <c r="F174" s="2561"/>
      <c r="G174" s="841"/>
      <c r="H174" s="1209"/>
      <c r="I174" s="1209"/>
      <c r="J174" s="1209"/>
    </row>
    <row r="175" spans="1:10" s="919" customFormat="1">
      <c r="A175" s="844"/>
      <c r="B175" s="851" t="s">
        <v>3780</v>
      </c>
      <c r="C175" s="852"/>
      <c r="D175" s="1141"/>
      <c r="E175" s="906"/>
      <c r="F175" s="2561"/>
      <c r="G175" s="841"/>
      <c r="H175" s="1209"/>
      <c r="I175" s="1209"/>
      <c r="J175" s="1209"/>
    </row>
    <row r="176" spans="1:10" s="919" customFormat="1" ht="25.5">
      <c r="A176" s="844"/>
      <c r="B176" s="851" t="s">
        <v>3898</v>
      </c>
      <c r="C176" s="852"/>
      <c r="D176" s="1141"/>
      <c r="E176" s="906"/>
      <c r="F176" s="2561"/>
      <c r="G176" s="841"/>
      <c r="H176" s="1209"/>
      <c r="I176" s="1209"/>
      <c r="J176" s="1209"/>
    </row>
    <row r="177" spans="1:11" s="919" customFormat="1">
      <c r="A177" s="844"/>
      <c r="B177" s="851" t="s">
        <v>3783</v>
      </c>
      <c r="C177" s="852"/>
      <c r="D177" s="1141"/>
      <c r="E177" s="906"/>
      <c r="F177" s="2561"/>
      <c r="G177" s="841"/>
      <c r="H177" s="1209"/>
      <c r="I177" s="1209"/>
      <c r="J177" s="1209"/>
    </row>
    <row r="178" spans="1:11" s="919" customFormat="1">
      <c r="A178" s="844"/>
      <c r="B178" s="851"/>
      <c r="C178" s="852"/>
      <c r="D178" s="1141"/>
      <c r="E178" s="906"/>
      <c r="F178" s="2561"/>
      <c r="G178" s="841"/>
      <c r="H178" s="1209"/>
      <c r="I178" s="1209"/>
      <c r="J178" s="1209"/>
    </row>
    <row r="179" spans="1:11" s="919" customFormat="1">
      <c r="A179" s="844"/>
      <c r="B179" s="928" t="s">
        <v>3784</v>
      </c>
      <c r="C179" s="852"/>
      <c r="D179" s="1141"/>
      <c r="E179" s="906"/>
      <c r="F179" s="2561"/>
      <c r="G179" s="841"/>
      <c r="H179" s="1209"/>
      <c r="I179" s="1209"/>
      <c r="J179" s="1209"/>
    </row>
    <row r="180" spans="1:11" s="919" customFormat="1">
      <c r="A180" s="844"/>
      <c r="B180" s="851" t="s">
        <v>3785</v>
      </c>
      <c r="C180" s="852"/>
      <c r="D180" s="1141"/>
      <c r="E180" s="906"/>
      <c r="F180" s="2561"/>
      <c r="G180" s="841"/>
      <c r="H180" s="1209"/>
      <c r="I180" s="1209"/>
      <c r="J180" s="1209"/>
    </row>
    <row r="181" spans="1:11" s="919" customFormat="1">
      <c r="A181" s="844"/>
      <c r="B181" s="851" t="s">
        <v>3786</v>
      </c>
      <c r="C181" s="852"/>
      <c r="D181" s="1141"/>
      <c r="E181" s="906"/>
      <c r="F181" s="2561"/>
      <c r="G181" s="841"/>
      <c r="H181" s="1209"/>
      <c r="I181" s="1209"/>
      <c r="J181" s="1209"/>
    </row>
    <row r="182" spans="1:11" s="919" customFormat="1">
      <c r="A182" s="844"/>
      <c r="B182" s="851" t="s">
        <v>3787</v>
      </c>
      <c r="C182" s="852"/>
      <c r="D182" s="1141"/>
      <c r="E182" s="906"/>
      <c r="F182" s="2561"/>
      <c r="G182" s="841"/>
      <c r="H182" s="1209"/>
      <c r="I182" s="1209"/>
      <c r="J182" s="1209"/>
    </row>
    <row r="183" spans="1:11" s="920" customFormat="1">
      <c r="A183" s="844"/>
      <c r="B183" s="851" t="s">
        <v>3788</v>
      </c>
      <c r="C183" s="852"/>
      <c r="D183" s="1141"/>
      <c r="E183" s="906"/>
      <c r="F183" s="2561"/>
      <c r="G183" s="841"/>
      <c r="H183" s="1209"/>
      <c r="I183" s="1209"/>
      <c r="J183" s="1209"/>
      <c r="K183" s="922"/>
    </row>
    <row r="184" spans="1:11" s="931" customFormat="1">
      <c r="A184" s="844"/>
      <c r="B184" s="851" t="s">
        <v>3789</v>
      </c>
      <c r="C184" s="852"/>
      <c r="D184" s="1141"/>
      <c r="E184" s="906"/>
      <c r="F184" s="2561"/>
      <c r="G184" s="841"/>
      <c r="H184" s="1209"/>
      <c r="I184" s="1209"/>
      <c r="J184" s="1209"/>
    </row>
    <row r="185" spans="1:11" s="931" customFormat="1">
      <c r="A185" s="844"/>
      <c r="B185" s="851" t="s">
        <v>3790</v>
      </c>
      <c r="C185" s="852"/>
      <c r="D185" s="1141"/>
      <c r="E185" s="906"/>
      <c r="F185" s="2561"/>
      <c r="G185" s="841"/>
      <c r="H185" s="1209"/>
      <c r="I185" s="1209"/>
      <c r="J185" s="1209"/>
    </row>
    <row r="186" spans="1:11" s="931" customFormat="1">
      <c r="A186" s="844"/>
      <c r="B186" s="851" t="s">
        <v>3791</v>
      </c>
      <c r="C186" s="852"/>
      <c r="D186" s="1141"/>
      <c r="E186" s="906"/>
      <c r="F186" s="2561"/>
      <c r="G186" s="841"/>
      <c r="H186" s="1209"/>
      <c r="I186" s="1209"/>
      <c r="J186" s="1209"/>
    </row>
    <row r="187" spans="1:11" s="931" customFormat="1">
      <c r="A187" s="844"/>
      <c r="B187" s="851" t="s">
        <v>3899</v>
      </c>
      <c r="C187" s="852"/>
      <c r="D187" s="1141"/>
      <c r="E187" s="906"/>
      <c r="F187" s="2561"/>
      <c r="G187" s="841"/>
      <c r="H187" s="1209"/>
      <c r="I187" s="1209"/>
      <c r="J187" s="1209"/>
    </row>
    <row r="188" spans="1:11" s="920" customFormat="1">
      <c r="A188" s="844"/>
      <c r="B188" s="851" t="s">
        <v>3900</v>
      </c>
      <c r="C188" s="852"/>
      <c r="D188" s="1141"/>
      <c r="E188" s="906"/>
      <c r="F188" s="2561"/>
      <c r="G188" s="841"/>
      <c r="H188" s="1209"/>
      <c r="I188" s="1209"/>
      <c r="J188" s="1209"/>
      <c r="K188" s="922"/>
    </row>
    <row r="189" spans="1:11" s="919" customFormat="1" ht="25.5">
      <c r="A189" s="844"/>
      <c r="B189" s="851" t="s">
        <v>4897</v>
      </c>
      <c r="C189" s="852"/>
      <c r="D189" s="1141"/>
      <c r="E189" s="906"/>
      <c r="F189" s="2561"/>
      <c r="G189" s="841"/>
      <c r="H189" s="1209"/>
      <c r="I189" s="1209"/>
      <c r="J189" s="1209"/>
    </row>
    <row r="190" spans="1:11" s="931" customFormat="1" ht="25.5">
      <c r="A190" s="844"/>
      <c r="B190" s="851" t="s">
        <v>3902</v>
      </c>
      <c r="C190" s="852"/>
      <c r="D190" s="1141"/>
      <c r="E190" s="906"/>
      <c r="F190" s="2561"/>
      <c r="G190" s="841"/>
      <c r="H190" s="1209"/>
      <c r="I190" s="1209"/>
      <c r="J190" s="1209"/>
    </row>
    <row r="191" spans="1:11" s="931" customFormat="1" ht="25.5">
      <c r="A191" s="844"/>
      <c r="B191" s="851" t="s">
        <v>3903</v>
      </c>
      <c r="C191" s="852"/>
      <c r="D191" s="1141"/>
      <c r="E191" s="906"/>
      <c r="F191" s="2561"/>
      <c r="G191" s="841"/>
      <c r="H191" s="1209"/>
      <c r="I191" s="1209"/>
      <c r="J191" s="1209"/>
    </row>
    <row r="192" spans="1:11" s="931" customFormat="1">
      <c r="A192" s="844"/>
      <c r="B192" s="851" t="s">
        <v>3904</v>
      </c>
      <c r="C192" s="852"/>
      <c r="D192" s="1141"/>
      <c r="E192" s="906"/>
      <c r="F192" s="2561"/>
      <c r="G192" s="841"/>
      <c r="H192" s="1209"/>
      <c r="I192" s="1209"/>
      <c r="J192" s="1209"/>
    </row>
    <row r="193" spans="1:11" s="931" customFormat="1">
      <c r="A193" s="844"/>
      <c r="B193" s="851"/>
      <c r="C193" s="852"/>
      <c r="D193" s="1141"/>
      <c r="E193" s="906"/>
      <c r="F193" s="2561"/>
      <c r="G193" s="841"/>
      <c r="H193" s="1209"/>
      <c r="I193" s="1209"/>
      <c r="J193" s="1209"/>
    </row>
    <row r="194" spans="1:11" s="931" customFormat="1" ht="38.25">
      <c r="A194" s="844"/>
      <c r="B194" s="851" t="s">
        <v>3905</v>
      </c>
      <c r="C194" s="852"/>
      <c r="D194" s="1141"/>
      <c r="E194" s="906"/>
      <c r="F194" s="2561"/>
      <c r="G194" s="841"/>
      <c r="H194" s="1209"/>
      <c r="I194" s="1209"/>
      <c r="J194" s="1209"/>
    </row>
    <row r="195" spans="1:11" s="931" customFormat="1">
      <c r="A195" s="844"/>
      <c r="B195" s="851" t="s">
        <v>3906</v>
      </c>
      <c r="C195" s="852"/>
      <c r="D195" s="1141"/>
      <c r="E195" s="906"/>
      <c r="F195" s="2561"/>
      <c r="G195" s="841"/>
      <c r="H195" s="1209"/>
      <c r="I195" s="1209"/>
      <c r="J195" s="1209"/>
    </row>
    <row r="196" spans="1:11" s="919" customFormat="1">
      <c r="A196" s="844"/>
      <c r="B196" s="851" t="s">
        <v>3907</v>
      </c>
      <c r="C196" s="852"/>
      <c r="D196" s="1141" t="s">
        <v>2890</v>
      </c>
      <c r="E196" s="906"/>
      <c r="F196" s="2561"/>
      <c r="G196" s="841"/>
      <c r="H196" s="1209"/>
      <c r="I196" s="1209"/>
      <c r="J196" s="1209"/>
    </row>
    <row r="197" spans="1:11" s="919" customFormat="1">
      <c r="A197" s="844"/>
      <c r="B197" s="851" t="s">
        <v>3795</v>
      </c>
      <c r="C197" s="852"/>
      <c r="D197" s="1141"/>
      <c r="E197" s="906"/>
      <c r="F197" s="2561"/>
      <c r="G197" s="841"/>
      <c r="H197" s="1209"/>
      <c r="I197" s="1209"/>
      <c r="J197" s="1209"/>
      <c r="K197" s="846"/>
    </row>
    <row r="198" spans="1:11" s="919" customFormat="1">
      <c r="A198" s="844"/>
      <c r="B198" s="851" t="s">
        <v>3796</v>
      </c>
      <c r="C198" s="852"/>
      <c r="D198" s="1141"/>
      <c r="E198" s="906"/>
      <c r="F198" s="2561"/>
      <c r="G198" s="841"/>
      <c r="H198" s="1209"/>
      <c r="I198" s="1209"/>
      <c r="J198" s="1209"/>
      <c r="K198" s="846"/>
    </row>
    <row r="199" spans="1:11" s="919" customFormat="1" ht="25.5">
      <c r="A199" s="844"/>
      <c r="B199" s="851" t="s">
        <v>3797</v>
      </c>
      <c r="C199" s="852"/>
      <c r="D199" s="1141"/>
      <c r="E199" s="906"/>
      <c r="F199" s="2561"/>
      <c r="G199" s="841"/>
      <c r="H199" s="1209"/>
      <c r="I199" s="1209"/>
      <c r="J199" s="1209"/>
      <c r="K199" s="846"/>
    </row>
    <row r="200" spans="1:11" s="919" customFormat="1">
      <c r="A200" s="844"/>
      <c r="B200" s="851" t="s">
        <v>3798</v>
      </c>
      <c r="C200" s="852"/>
      <c r="D200" s="1141"/>
      <c r="E200" s="906"/>
      <c r="F200" s="2561"/>
      <c r="G200" s="841"/>
      <c r="H200" s="1209"/>
      <c r="I200" s="1209"/>
      <c r="J200" s="1209"/>
      <c r="K200" s="846"/>
    </row>
    <row r="201" spans="1:11" s="919" customFormat="1">
      <c r="A201" s="844"/>
      <c r="B201" s="851" t="s">
        <v>3799</v>
      </c>
      <c r="C201" s="852"/>
      <c r="D201" s="1141"/>
      <c r="E201" s="906"/>
      <c r="F201" s="2561"/>
      <c r="G201" s="841"/>
      <c r="H201" s="1209"/>
      <c r="I201" s="1209"/>
      <c r="J201" s="1209"/>
      <c r="K201" s="846"/>
    </row>
    <row r="202" spans="1:11" s="919" customFormat="1">
      <c r="A202" s="844"/>
      <c r="B202" s="851" t="s">
        <v>3800</v>
      </c>
      <c r="C202" s="852"/>
      <c r="D202" s="1141"/>
      <c r="E202" s="906"/>
      <c r="F202" s="2561"/>
      <c r="G202" s="841"/>
      <c r="H202" s="1209"/>
      <c r="I202" s="1209"/>
      <c r="J202" s="1209"/>
      <c r="K202" s="846"/>
    </row>
    <row r="203" spans="1:11" s="920" customFormat="1">
      <c r="A203" s="844"/>
      <c r="B203" s="851"/>
      <c r="C203" s="852"/>
      <c r="D203" s="1141"/>
      <c r="E203" s="906"/>
      <c r="F203" s="2561"/>
      <c r="G203" s="841"/>
      <c r="H203" s="1209"/>
      <c r="I203" s="1209"/>
      <c r="J203" s="1209"/>
      <c r="K203" s="922"/>
    </row>
    <row r="204" spans="1:11" s="920" customFormat="1" ht="114.75">
      <c r="A204" s="1217" t="s">
        <v>4898</v>
      </c>
      <c r="B204" s="851" t="s">
        <v>4899</v>
      </c>
      <c r="C204" s="852"/>
      <c r="D204" s="1141" t="s">
        <v>369</v>
      </c>
      <c r="E204" s="906">
        <v>1</v>
      </c>
      <c r="F204" s="2559"/>
      <c r="G204" s="841">
        <f>E204*F204</f>
        <v>0</v>
      </c>
      <c r="H204" s="1209"/>
      <c r="I204" s="1209"/>
      <c r="J204" s="1209"/>
    </row>
    <row r="205" spans="1:11" s="920" customFormat="1" ht="25.5">
      <c r="A205" s="1217"/>
      <c r="B205" s="926" t="s">
        <v>3803</v>
      </c>
      <c r="C205" s="852"/>
      <c r="D205" s="1141"/>
      <c r="E205" s="906"/>
      <c r="F205" s="2561"/>
      <c r="G205" s="841"/>
      <c r="H205" s="1209"/>
      <c r="I205" s="1209"/>
      <c r="J205" s="1209"/>
    </row>
    <row r="206" spans="1:11" s="920" customFormat="1">
      <c r="A206" s="844"/>
      <c r="B206" s="851"/>
      <c r="C206" s="852"/>
      <c r="D206" s="1141"/>
      <c r="E206" s="906"/>
      <c r="F206" s="2561"/>
      <c r="G206" s="841"/>
      <c r="H206" s="1209"/>
      <c r="I206" s="1209"/>
      <c r="J206" s="1209"/>
      <c r="K206" s="922"/>
    </row>
    <row r="207" spans="1:11" s="920" customFormat="1" ht="63.75">
      <c r="A207" s="1217" t="s">
        <v>4900</v>
      </c>
      <c r="B207" s="851" t="s">
        <v>3827</v>
      </c>
      <c r="C207" s="852"/>
      <c r="D207" s="1141" t="s">
        <v>369</v>
      </c>
      <c r="E207" s="906">
        <v>2</v>
      </c>
      <c r="F207" s="2559"/>
      <c r="G207" s="841">
        <f>E207*F207</f>
        <v>0</v>
      </c>
      <c r="H207" s="1209"/>
      <c r="I207" s="1209"/>
      <c r="J207" s="1209"/>
      <c r="K207" s="922"/>
    </row>
    <row r="208" spans="1:11" s="920" customFormat="1">
      <c r="A208" s="844"/>
      <c r="B208" s="851"/>
      <c r="C208" s="852"/>
      <c r="D208" s="1141"/>
      <c r="E208" s="906"/>
      <c r="F208" s="2561"/>
      <c r="G208" s="841"/>
      <c r="H208" s="1209"/>
      <c r="I208" s="1209"/>
      <c r="J208" s="1209"/>
    </row>
    <row r="209" spans="1:12" s="920" customFormat="1" ht="51">
      <c r="A209" s="1217" t="s">
        <v>4901</v>
      </c>
      <c r="B209" s="851" t="s">
        <v>3912</v>
      </c>
      <c r="C209" s="852"/>
      <c r="D209" s="1141" t="s">
        <v>369</v>
      </c>
      <c r="E209" s="906">
        <v>1</v>
      </c>
      <c r="F209" s="2559"/>
      <c r="G209" s="841">
        <f>E209*F209</f>
        <v>0</v>
      </c>
      <c r="H209" s="1209"/>
      <c r="I209" s="1209"/>
      <c r="J209" s="1209"/>
    </row>
    <row r="210" spans="1:12" s="919" customFormat="1">
      <c r="A210" s="844"/>
      <c r="B210" s="851"/>
      <c r="C210" s="852"/>
      <c r="D210" s="1141"/>
      <c r="E210" s="906"/>
      <c r="F210" s="2561"/>
      <c r="G210" s="841"/>
      <c r="H210" s="1209"/>
      <c r="I210" s="1209"/>
      <c r="J210" s="1209"/>
      <c r="K210" s="795"/>
      <c r="L210" s="795"/>
    </row>
    <row r="211" spans="1:12" s="920" customFormat="1" ht="25.5">
      <c r="A211" s="1217" t="s">
        <v>4902</v>
      </c>
      <c r="B211" s="851" t="s">
        <v>3914</v>
      </c>
      <c r="C211" s="852"/>
      <c r="D211" s="1141" t="s">
        <v>210</v>
      </c>
      <c r="E211" s="906">
        <v>1</v>
      </c>
      <c r="F211" s="2559"/>
      <c r="G211" s="841">
        <f>E211*F211</f>
        <v>0</v>
      </c>
      <c r="H211" s="1209"/>
      <c r="I211" s="1209"/>
      <c r="J211" s="1209"/>
      <c r="K211" s="922"/>
    </row>
    <row r="212" spans="1:12" s="920" customFormat="1">
      <c r="A212" s="844"/>
      <c r="B212" s="851"/>
      <c r="C212" s="852"/>
      <c r="D212" s="1141"/>
      <c r="E212" s="906"/>
      <c r="F212" s="2561"/>
      <c r="G212" s="841"/>
      <c r="H212" s="1209"/>
      <c r="I212" s="1209"/>
      <c r="J212" s="1209"/>
      <c r="K212" s="922"/>
    </row>
    <row r="213" spans="1:12" s="920" customFormat="1" ht="25.5">
      <c r="A213" s="1217" t="s">
        <v>4903</v>
      </c>
      <c r="B213" s="851" t="s">
        <v>3916</v>
      </c>
      <c r="C213" s="852"/>
      <c r="D213" s="1141" t="s">
        <v>210</v>
      </c>
      <c r="E213" s="906">
        <v>1</v>
      </c>
      <c r="F213" s="2559"/>
      <c r="G213" s="841">
        <f>E213*F213</f>
        <v>0</v>
      </c>
      <c r="H213" s="1209"/>
      <c r="I213" s="1209"/>
      <c r="J213" s="1209"/>
      <c r="K213" s="922"/>
    </row>
    <row r="214" spans="1:12" s="919" customFormat="1">
      <c r="A214" s="844"/>
      <c r="B214" s="851"/>
      <c r="C214" s="852"/>
      <c r="D214" s="1141"/>
      <c r="E214" s="906"/>
      <c r="F214" s="2561"/>
      <c r="G214" s="841"/>
      <c r="H214" s="1209"/>
      <c r="I214" s="1209"/>
      <c r="J214" s="1209"/>
      <c r="K214" s="795"/>
      <c r="L214" s="795"/>
    </row>
    <row r="215" spans="1:12" s="919" customFormat="1" ht="38.25">
      <c r="A215" s="1217" t="s">
        <v>4904</v>
      </c>
      <c r="B215" s="851" t="s">
        <v>4905</v>
      </c>
      <c r="C215" s="852"/>
      <c r="D215" s="1141" t="s">
        <v>369</v>
      </c>
      <c r="E215" s="906">
        <v>1</v>
      </c>
      <c r="F215" s="2559"/>
      <c r="G215" s="841">
        <f>E215*F215</f>
        <v>0</v>
      </c>
      <c r="H215" s="1209"/>
      <c r="I215" s="1209"/>
      <c r="J215" s="1209"/>
      <c r="K215" s="795"/>
      <c r="L215" s="795"/>
    </row>
    <row r="216" spans="1:12" s="919" customFormat="1">
      <c r="A216" s="844"/>
      <c r="B216" s="851"/>
      <c r="C216" s="852"/>
      <c r="D216" s="1141"/>
      <c r="E216" s="906"/>
      <c r="F216" s="2561"/>
      <c r="G216" s="841"/>
      <c r="H216" s="1209"/>
      <c r="I216" s="1209"/>
      <c r="J216" s="1209"/>
      <c r="K216" s="795"/>
      <c r="L216" s="795"/>
    </row>
    <row r="217" spans="1:12" s="931" customFormat="1" ht="25.5">
      <c r="A217" s="1123" t="s">
        <v>4906</v>
      </c>
      <c r="B217" s="851" t="s">
        <v>3852</v>
      </c>
      <c r="C217" s="852"/>
      <c r="D217" s="1141"/>
      <c r="E217" s="906"/>
      <c r="F217" s="2561"/>
      <c r="G217" s="841"/>
      <c r="H217" s="1209"/>
      <c r="I217" s="1209"/>
      <c r="J217" s="1209"/>
    </row>
    <row r="218" spans="1:12" s="931" customFormat="1">
      <c r="A218" s="1219" t="s">
        <v>4907</v>
      </c>
      <c r="B218" s="851" t="s">
        <v>3504</v>
      </c>
      <c r="C218" s="852"/>
      <c r="D218" s="1141" t="s">
        <v>210</v>
      </c>
      <c r="E218" s="906">
        <v>1</v>
      </c>
      <c r="F218" s="2559"/>
      <c r="G218" s="841">
        <f>E218*F218</f>
        <v>0</v>
      </c>
      <c r="H218" s="1209"/>
      <c r="I218" s="1209"/>
      <c r="J218" s="1209"/>
    </row>
    <row r="219" spans="1:12" s="931" customFormat="1">
      <c r="A219" s="1219" t="s">
        <v>4908</v>
      </c>
      <c r="B219" s="851" t="s">
        <v>3510</v>
      </c>
      <c r="C219" s="852"/>
      <c r="D219" s="1141" t="s">
        <v>210</v>
      </c>
      <c r="E219" s="906">
        <v>1</v>
      </c>
      <c r="F219" s="2559"/>
      <c r="G219" s="841">
        <f>E219*F219</f>
        <v>0</v>
      </c>
      <c r="H219" s="1209"/>
      <c r="I219" s="1209"/>
      <c r="J219" s="1209"/>
    </row>
    <row r="220" spans="1:12" s="931" customFormat="1">
      <c r="A220" s="844"/>
      <c r="B220" s="851"/>
      <c r="C220" s="852"/>
      <c r="D220" s="1141"/>
      <c r="E220" s="906"/>
      <c r="F220" s="2561"/>
      <c r="G220" s="841"/>
      <c r="H220" s="1209"/>
      <c r="I220" s="1209"/>
      <c r="J220" s="1209"/>
    </row>
    <row r="221" spans="1:12" s="931" customFormat="1" ht="25.5">
      <c r="A221" s="1217" t="s">
        <v>4909</v>
      </c>
      <c r="B221" s="851" t="s">
        <v>3921</v>
      </c>
      <c r="C221" s="852"/>
      <c r="D221" s="1141" t="s">
        <v>210</v>
      </c>
      <c r="E221" s="906">
        <v>1</v>
      </c>
      <c r="F221" s="2559"/>
      <c r="G221" s="841">
        <f>E221*F221</f>
        <v>0</v>
      </c>
      <c r="H221" s="1209"/>
      <c r="I221" s="1209"/>
      <c r="J221" s="1209"/>
    </row>
    <row r="222" spans="1:12" s="931" customFormat="1">
      <c r="A222" s="844"/>
      <c r="B222" s="851" t="s">
        <v>3504</v>
      </c>
      <c r="C222" s="852"/>
      <c r="D222" s="1141"/>
      <c r="E222" s="906"/>
      <c r="F222" s="2561"/>
      <c r="G222" s="841"/>
      <c r="H222" s="1209"/>
      <c r="I222" s="1209"/>
      <c r="J222" s="1209"/>
    </row>
    <row r="223" spans="1:12" s="919" customFormat="1">
      <c r="A223" s="844"/>
      <c r="B223" s="851"/>
      <c r="C223" s="852"/>
      <c r="D223" s="1141"/>
      <c r="E223" s="906"/>
      <c r="F223" s="2561"/>
      <c r="G223" s="841"/>
      <c r="H223" s="1209"/>
      <c r="I223" s="1209"/>
      <c r="J223" s="1209"/>
    </row>
    <row r="224" spans="1:12" s="919" customFormat="1" ht="76.5">
      <c r="A224" s="1217" t="s">
        <v>4910</v>
      </c>
      <c r="B224" s="851" t="s">
        <v>3840</v>
      </c>
      <c r="C224" s="852"/>
      <c r="D224" s="1141" t="s">
        <v>210</v>
      </c>
      <c r="E224" s="906">
        <v>1</v>
      </c>
      <c r="F224" s="2559"/>
      <c r="G224" s="841">
        <f>E224*F224</f>
        <v>0</v>
      </c>
      <c r="H224" s="1209"/>
      <c r="I224" s="1209"/>
      <c r="J224" s="1209"/>
    </row>
    <row r="225" spans="1:12" s="919" customFormat="1">
      <c r="A225" s="844"/>
      <c r="B225" s="851" t="s">
        <v>3906</v>
      </c>
      <c r="C225" s="852"/>
      <c r="D225" s="1141"/>
      <c r="E225" s="906"/>
      <c r="F225" s="2561"/>
      <c r="G225" s="841"/>
      <c r="H225" s="1209"/>
      <c r="I225" s="1209"/>
      <c r="J225" s="1209"/>
    </row>
    <row r="226" spans="1:12" s="919" customFormat="1">
      <c r="A226" s="844"/>
      <c r="B226" s="851" t="s">
        <v>3923</v>
      </c>
      <c r="C226" s="852"/>
      <c r="D226" s="1141"/>
      <c r="E226" s="906"/>
      <c r="F226" s="2561"/>
      <c r="G226" s="841"/>
      <c r="H226" s="1209"/>
      <c r="I226" s="1209"/>
      <c r="J226" s="1209"/>
    </row>
    <row r="227" spans="1:12" s="919" customFormat="1">
      <c r="A227" s="844"/>
      <c r="B227" s="851" t="s">
        <v>3924</v>
      </c>
      <c r="C227" s="852"/>
      <c r="D227" s="1141"/>
      <c r="E227" s="906"/>
      <c r="F227" s="2561"/>
      <c r="G227" s="841"/>
      <c r="H227" s="1209"/>
      <c r="I227" s="1209"/>
      <c r="J227" s="1209"/>
    </row>
    <row r="228" spans="1:12" s="919" customFormat="1">
      <c r="A228" s="844"/>
      <c r="B228" s="851" t="s">
        <v>3925</v>
      </c>
      <c r="C228" s="852"/>
      <c r="D228" s="1141"/>
      <c r="E228" s="906"/>
      <c r="F228" s="2561"/>
      <c r="G228" s="841"/>
      <c r="H228" s="1209"/>
      <c r="I228" s="1209"/>
      <c r="J228" s="1209"/>
    </row>
    <row r="229" spans="1:12" s="919" customFormat="1">
      <c r="A229" s="844"/>
      <c r="B229" s="851" t="s">
        <v>3845</v>
      </c>
      <c r="C229" s="852"/>
      <c r="D229" s="1141"/>
      <c r="E229" s="906"/>
      <c r="F229" s="2561"/>
      <c r="G229" s="841"/>
      <c r="H229" s="1209"/>
      <c r="I229" s="1209"/>
      <c r="J229" s="1209"/>
    </row>
    <row r="230" spans="1:12" s="919" customFormat="1" ht="38.25">
      <c r="A230" s="844"/>
      <c r="B230" s="851" t="s">
        <v>3846</v>
      </c>
      <c r="C230" s="852"/>
      <c r="D230" s="1141"/>
      <c r="E230" s="906"/>
      <c r="F230" s="2561"/>
      <c r="G230" s="841"/>
      <c r="H230" s="1209"/>
      <c r="I230" s="1209"/>
      <c r="J230" s="1209"/>
    </row>
    <row r="231" spans="1:12" s="919" customFormat="1">
      <c r="A231" s="844"/>
      <c r="B231" s="851"/>
      <c r="C231" s="852"/>
      <c r="D231" s="1141"/>
      <c r="E231" s="906"/>
      <c r="F231" s="2561"/>
      <c r="G231" s="841"/>
      <c r="H231" s="1209"/>
      <c r="I231" s="1209"/>
      <c r="J231" s="1209"/>
      <c r="K231" s="795"/>
      <c r="L231" s="795"/>
    </row>
    <row r="232" spans="1:12" s="920" customFormat="1" ht="76.5">
      <c r="A232" s="1217" t="s">
        <v>4911</v>
      </c>
      <c r="B232" s="851" t="s">
        <v>3840</v>
      </c>
      <c r="C232" s="852"/>
      <c r="D232" s="1141" t="s">
        <v>369</v>
      </c>
      <c r="E232" s="906">
        <v>1</v>
      </c>
      <c r="F232" s="2559"/>
      <c r="G232" s="841">
        <f>E232*F232</f>
        <v>0</v>
      </c>
      <c r="H232" s="1209"/>
      <c r="I232" s="1209"/>
      <c r="J232" s="1209"/>
      <c r="K232" s="922"/>
    </row>
    <row r="233" spans="1:12" s="920" customFormat="1">
      <c r="A233" s="844"/>
      <c r="B233" s="851" t="s">
        <v>3906</v>
      </c>
      <c r="C233" s="852"/>
      <c r="D233" s="1141"/>
      <c r="E233" s="906"/>
      <c r="F233" s="2561"/>
      <c r="G233" s="841"/>
      <c r="H233" s="1209"/>
      <c r="I233" s="1209"/>
      <c r="J233" s="1209"/>
      <c r="K233" s="922"/>
    </row>
    <row r="234" spans="1:12" s="920" customFormat="1">
      <c r="A234" s="844"/>
      <c r="B234" s="851" t="s">
        <v>3928</v>
      </c>
      <c r="C234" s="852"/>
      <c r="D234" s="1141"/>
      <c r="E234" s="906"/>
      <c r="F234" s="2561"/>
      <c r="G234" s="841"/>
      <c r="H234" s="1209"/>
      <c r="I234" s="1209"/>
      <c r="J234" s="1209"/>
      <c r="K234" s="922"/>
    </row>
    <row r="235" spans="1:12" s="920" customFormat="1">
      <c r="A235" s="844"/>
      <c r="B235" s="851" t="s">
        <v>3924</v>
      </c>
      <c r="C235" s="852"/>
      <c r="D235" s="1141"/>
      <c r="E235" s="906"/>
      <c r="F235" s="2561"/>
      <c r="G235" s="841"/>
      <c r="H235" s="1209"/>
      <c r="I235" s="1209"/>
      <c r="J235" s="1209"/>
      <c r="K235" s="922"/>
    </row>
    <row r="236" spans="1:12" s="920" customFormat="1">
      <c r="A236" s="844"/>
      <c r="B236" s="851" t="s">
        <v>3929</v>
      </c>
      <c r="C236" s="852"/>
      <c r="D236" s="1141"/>
      <c r="E236" s="906"/>
      <c r="F236" s="2561"/>
      <c r="G236" s="841"/>
      <c r="H236" s="1209"/>
      <c r="I236" s="1209"/>
      <c r="J236" s="1209"/>
      <c r="K236" s="922"/>
    </row>
    <row r="237" spans="1:12" s="920" customFormat="1">
      <c r="A237" s="844"/>
      <c r="B237" s="851" t="s">
        <v>3845</v>
      </c>
      <c r="C237" s="852"/>
      <c r="D237" s="1141"/>
      <c r="E237" s="906"/>
      <c r="F237" s="2561"/>
      <c r="G237" s="841"/>
      <c r="H237" s="1209"/>
      <c r="I237" s="1209"/>
      <c r="J237" s="1209"/>
      <c r="K237" s="922"/>
    </row>
    <row r="238" spans="1:12" s="920" customFormat="1" ht="38.25">
      <c r="A238" s="844"/>
      <c r="B238" s="851" t="s">
        <v>4168</v>
      </c>
      <c r="C238" s="852"/>
      <c r="D238" s="1141"/>
      <c r="E238" s="906"/>
      <c r="F238" s="2561"/>
      <c r="G238" s="841"/>
      <c r="H238" s="1209"/>
      <c r="I238" s="1209"/>
      <c r="J238" s="1209"/>
      <c r="K238" s="922"/>
    </row>
    <row r="239" spans="1:12" s="920" customFormat="1">
      <c r="A239" s="844"/>
      <c r="B239" s="851"/>
      <c r="C239" s="852"/>
      <c r="D239" s="1141"/>
      <c r="E239" s="906"/>
      <c r="F239" s="2561"/>
      <c r="G239" s="841"/>
      <c r="H239" s="1209"/>
      <c r="I239" s="1209"/>
      <c r="J239" s="1209"/>
      <c r="K239" s="922"/>
    </row>
    <row r="240" spans="1:12" s="931" customFormat="1">
      <c r="A240" s="1217" t="s">
        <v>4912</v>
      </c>
      <c r="B240" s="851" t="s">
        <v>3931</v>
      </c>
      <c r="C240" s="852"/>
      <c r="D240" s="1141" t="s">
        <v>210</v>
      </c>
      <c r="E240" s="906">
        <v>1</v>
      </c>
      <c r="F240" s="2559"/>
      <c r="G240" s="841">
        <f>E240*F240</f>
        <v>0</v>
      </c>
      <c r="H240" s="1209"/>
      <c r="I240" s="1209"/>
      <c r="J240" s="1209"/>
    </row>
    <row r="241" spans="1:12" s="931" customFormat="1">
      <c r="A241" s="844"/>
      <c r="B241" s="851"/>
      <c r="C241" s="852"/>
      <c r="D241" s="1141"/>
      <c r="E241" s="906"/>
      <c r="F241" s="2561"/>
      <c r="G241" s="841"/>
      <c r="H241" s="1209"/>
      <c r="I241" s="1209"/>
      <c r="J241" s="1209"/>
    </row>
    <row r="242" spans="1:12" s="931" customFormat="1">
      <c r="A242" s="1219" t="s">
        <v>4913</v>
      </c>
      <c r="B242" s="851" t="s">
        <v>3933</v>
      </c>
      <c r="C242" s="852"/>
      <c r="D242" s="1141" t="s">
        <v>210</v>
      </c>
      <c r="E242" s="906">
        <v>1</v>
      </c>
      <c r="F242" s="2559"/>
      <c r="G242" s="841">
        <f>E242*F242</f>
        <v>0</v>
      </c>
      <c r="H242" s="1209"/>
      <c r="I242" s="1209"/>
      <c r="J242" s="1209"/>
    </row>
    <row r="243" spans="1:12" s="795" customFormat="1">
      <c r="A243" s="844"/>
      <c r="B243" s="851"/>
      <c r="C243" s="852"/>
      <c r="D243" s="1141"/>
      <c r="E243" s="906"/>
      <c r="F243" s="2561"/>
      <c r="G243" s="841"/>
      <c r="H243" s="1209"/>
      <c r="I243" s="1209"/>
      <c r="J243" s="1209"/>
    </row>
    <row r="244" spans="1:12" s="919" customFormat="1" ht="51">
      <c r="A244" s="1129" t="s">
        <v>4914</v>
      </c>
      <c r="B244" s="851" t="s">
        <v>3935</v>
      </c>
      <c r="C244" s="852"/>
      <c r="D244" s="1141"/>
      <c r="E244" s="906"/>
      <c r="F244" s="2561"/>
      <c r="G244" s="841"/>
      <c r="H244" s="1209"/>
      <c r="I244" s="1209"/>
      <c r="J244" s="1209"/>
      <c r="K244" s="795"/>
      <c r="L244" s="795"/>
    </row>
    <row r="245" spans="1:12" s="919" customFormat="1">
      <c r="A245" s="1219" t="s">
        <v>4915</v>
      </c>
      <c r="B245" s="851" t="s">
        <v>3504</v>
      </c>
      <c r="C245" s="852"/>
      <c r="D245" s="1141" t="s">
        <v>210</v>
      </c>
      <c r="E245" s="906">
        <v>2</v>
      </c>
      <c r="F245" s="2559"/>
      <c r="G245" s="841">
        <f>E245*F245</f>
        <v>0</v>
      </c>
      <c r="H245" s="1209"/>
      <c r="I245" s="1209"/>
      <c r="J245" s="1209"/>
      <c r="K245" s="795"/>
      <c r="L245" s="795"/>
    </row>
    <row r="246" spans="1:12" s="919" customFormat="1">
      <c r="A246" s="1219" t="s">
        <v>4916</v>
      </c>
      <c r="B246" s="851" t="s">
        <v>3506</v>
      </c>
      <c r="C246" s="852"/>
      <c r="D246" s="1141" t="s">
        <v>210</v>
      </c>
      <c r="E246" s="906">
        <v>1</v>
      </c>
      <c r="F246" s="2559"/>
      <c r="G246" s="841">
        <f>E246*F246</f>
        <v>0</v>
      </c>
      <c r="H246" s="1209"/>
      <c r="I246" s="1209"/>
      <c r="J246" s="1209"/>
      <c r="K246" s="795"/>
      <c r="L246" s="795"/>
    </row>
    <row r="247" spans="1:12" s="795" customFormat="1">
      <c r="A247" s="1219" t="s">
        <v>4917</v>
      </c>
      <c r="B247" s="851" t="s">
        <v>3510</v>
      </c>
      <c r="C247" s="852"/>
      <c r="D247" s="1141" t="s">
        <v>210</v>
      </c>
      <c r="E247" s="906">
        <v>3</v>
      </c>
      <c r="F247" s="2559"/>
      <c r="G247" s="841">
        <f>E247*F247</f>
        <v>0</v>
      </c>
      <c r="H247" s="1209"/>
      <c r="I247" s="1209"/>
      <c r="J247" s="1209"/>
    </row>
    <row r="248" spans="1:12" s="795" customFormat="1">
      <c r="A248" s="844"/>
      <c r="B248" s="851"/>
      <c r="C248" s="852"/>
      <c r="D248" s="1141"/>
      <c r="E248" s="906"/>
      <c r="F248" s="2561"/>
      <c r="G248" s="841"/>
      <c r="H248" s="1209"/>
      <c r="I248" s="1209"/>
      <c r="J248" s="1209"/>
    </row>
    <row r="249" spans="1:12" s="795" customFormat="1" ht="51">
      <c r="A249" s="1129" t="s">
        <v>4918</v>
      </c>
      <c r="B249" s="851" t="s">
        <v>3940</v>
      </c>
      <c r="C249" s="852"/>
      <c r="D249" s="1141"/>
      <c r="E249" s="906"/>
      <c r="F249" s="2561"/>
      <c r="G249" s="841"/>
      <c r="H249" s="1209"/>
      <c r="I249" s="1209"/>
      <c r="J249" s="1209"/>
    </row>
    <row r="250" spans="1:12" s="795" customFormat="1">
      <c r="A250" s="1219" t="s">
        <v>4919</v>
      </c>
      <c r="B250" s="851" t="s">
        <v>3504</v>
      </c>
      <c r="C250" s="852"/>
      <c r="D250" s="1141" t="s">
        <v>3514</v>
      </c>
      <c r="E250" s="906">
        <v>16</v>
      </c>
      <c r="F250" s="2559"/>
      <c r="G250" s="841">
        <f t="shared" ref="G250:G265" si="2">E250*F250</f>
        <v>0</v>
      </c>
      <c r="H250" s="1209"/>
      <c r="I250" s="1209"/>
      <c r="J250" s="1209"/>
    </row>
    <row r="251" spans="1:12" s="795" customFormat="1">
      <c r="A251" s="1219" t="s">
        <v>4920</v>
      </c>
      <c r="B251" s="851" t="s">
        <v>3506</v>
      </c>
      <c r="C251" s="852"/>
      <c r="D251" s="1141" t="s">
        <v>3514</v>
      </c>
      <c r="E251" s="906">
        <v>2</v>
      </c>
      <c r="F251" s="2559"/>
      <c r="G251" s="841">
        <f t="shared" si="2"/>
        <v>0</v>
      </c>
      <c r="H251" s="1209"/>
      <c r="I251" s="1209"/>
      <c r="J251" s="1209"/>
    </row>
    <row r="252" spans="1:12" s="795" customFormat="1">
      <c r="A252" s="1219" t="s">
        <v>4921</v>
      </c>
      <c r="B252" s="851" t="s">
        <v>3510</v>
      </c>
      <c r="C252" s="852"/>
      <c r="D252" s="1141" t="s">
        <v>3514</v>
      </c>
      <c r="E252" s="906">
        <v>10</v>
      </c>
      <c r="F252" s="2559"/>
      <c r="G252" s="841">
        <f t="shared" si="2"/>
        <v>0</v>
      </c>
      <c r="H252" s="1209"/>
      <c r="I252" s="1209"/>
      <c r="J252" s="1209"/>
    </row>
    <row r="253" spans="1:12" s="795" customFormat="1">
      <c r="A253" s="844"/>
      <c r="B253" s="851"/>
      <c r="C253" s="852"/>
      <c r="D253" s="1141"/>
      <c r="E253" s="906"/>
      <c r="F253" s="2561"/>
      <c r="G253" s="841"/>
      <c r="H253" s="1209"/>
      <c r="I253" s="1209"/>
      <c r="J253" s="1209"/>
    </row>
    <row r="254" spans="1:12" s="795" customFormat="1" ht="178.5">
      <c r="A254" s="1129" t="s">
        <v>4922</v>
      </c>
      <c r="B254" s="851" t="s">
        <v>3945</v>
      </c>
      <c r="C254" s="852"/>
      <c r="D254" s="1141"/>
      <c r="E254" s="906"/>
      <c r="F254" s="2561"/>
      <c r="G254" s="841"/>
      <c r="H254" s="1209"/>
      <c r="I254" s="1209"/>
      <c r="J254" s="1209"/>
    </row>
    <row r="255" spans="1:12" s="795" customFormat="1">
      <c r="A255" s="844"/>
      <c r="B255" s="851" t="s">
        <v>3946</v>
      </c>
      <c r="C255" s="852"/>
      <c r="D255" s="1141"/>
      <c r="E255" s="906"/>
      <c r="F255" s="2561"/>
      <c r="G255" s="841"/>
      <c r="H255" s="1209"/>
      <c r="I255" s="1209"/>
      <c r="J255" s="1209"/>
    </row>
    <row r="256" spans="1:12" s="795" customFormat="1">
      <c r="A256" s="844"/>
      <c r="B256" s="851" t="s">
        <v>3947</v>
      </c>
      <c r="C256" s="852"/>
      <c r="D256" s="1141"/>
      <c r="E256" s="906"/>
      <c r="F256" s="2561"/>
      <c r="G256" s="841"/>
      <c r="H256" s="1209"/>
      <c r="I256" s="1209"/>
      <c r="J256" s="1209"/>
    </row>
    <row r="257" spans="1:10" s="795" customFormat="1">
      <c r="A257" s="844"/>
      <c r="B257" s="851" t="s">
        <v>3948</v>
      </c>
      <c r="C257" s="852"/>
      <c r="D257" s="1141"/>
      <c r="E257" s="906"/>
      <c r="F257" s="2561"/>
      <c r="G257" s="841"/>
      <c r="H257" s="1209"/>
      <c r="I257" s="1209"/>
      <c r="J257" s="1209"/>
    </row>
    <row r="258" spans="1:10" s="795" customFormat="1">
      <c r="A258" s="844"/>
      <c r="B258" s="851" t="s">
        <v>3949</v>
      </c>
      <c r="C258" s="852"/>
      <c r="D258" s="1141"/>
      <c r="E258" s="906"/>
      <c r="F258" s="2561"/>
      <c r="G258" s="841"/>
      <c r="H258" s="1209"/>
      <c r="I258" s="1209"/>
      <c r="J258" s="1209"/>
    </row>
    <row r="259" spans="1:10" s="795" customFormat="1">
      <c r="A259" s="1219" t="s">
        <v>4923</v>
      </c>
      <c r="B259" s="851" t="s">
        <v>3504</v>
      </c>
      <c r="C259" s="852"/>
      <c r="D259" s="1141" t="s">
        <v>3514</v>
      </c>
      <c r="E259" s="906">
        <v>16</v>
      </c>
      <c r="F259" s="2559"/>
      <c r="G259" s="841">
        <f t="shared" si="2"/>
        <v>0</v>
      </c>
      <c r="H259" s="1209"/>
      <c r="I259" s="1209"/>
      <c r="J259" s="1209"/>
    </row>
    <row r="260" spans="1:10" s="795" customFormat="1">
      <c r="A260" s="1219" t="s">
        <v>4924</v>
      </c>
      <c r="B260" s="851" t="s">
        <v>3506</v>
      </c>
      <c r="C260" s="852"/>
      <c r="D260" s="1141" t="s">
        <v>3514</v>
      </c>
      <c r="E260" s="906">
        <v>2</v>
      </c>
      <c r="F260" s="2559"/>
      <c r="G260" s="841">
        <f t="shared" si="2"/>
        <v>0</v>
      </c>
      <c r="H260" s="1209"/>
      <c r="I260" s="1209"/>
      <c r="J260" s="1209"/>
    </row>
    <row r="261" spans="1:10" s="795" customFormat="1">
      <c r="A261" s="1219" t="s">
        <v>4925</v>
      </c>
      <c r="B261" s="851" t="s">
        <v>3510</v>
      </c>
      <c r="C261" s="852"/>
      <c r="D261" s="1141" t="s">
        <v>3514</v>
      </c>
      <c r="E261" s="906">
        <v>10</v>
      </c>
      <c r="F261" s="2559"/>
      <c r="G261" s="841">
        <f t="shared" si="2"/>
        <v>0</v>
      </c>
      <c r="H261" s="1209"/>
      <c r="I261" s="1209"/>
      <c r="J261" s="1209"/>
    </row>
    <row r="262" spans="1:10" s="795" customFormat="1">
      <c r="A262" s="844"/>
      <c r="B262" s="851"/>
      <c r="C262" s="852"/>
      <c r="D262" s="1141"/>
      <c r="E262" s="906"/>
      <c r="F262" s="2561"/>
      <c r="G262" s="841"/>
      <c r="H262" s="1209"/>
      <c r="I262" s="1209"/>
      <c r="J262" s="1209"/>
    </row>
    <row r="263" spans="1:10" s="795" customFormat="1" ht="25.5">
      <c r="A263" s="1219" t="s">
        <v>4926</v>
      </c>
      <c r="B263" s="851" t="s">
        <v>3954</v>
      </c>
      <c r="C263" s="852"/>
      <c r="D263" s="1141" t="s">
        <v>369</v>
      </c>
      <c r="E263" s="906">
        <v>1</v>
      </c>
      <c r="F263" s="2559"/>
      <c r="G263" s="841">
        <f t="shared" si="2"/>
        <v>0</v>
      </c>
      <c r="H263" s="1209"/>
      <c r="I263" s="1209"/>
      <c r="J263" s="1209"/>
    </row>
    <row r="264" spans="1:10" s="795" customFormat="1">
      <c r="A264" s="844"/>
      <c r="B264" s="851"/>
      <c r="C264" s="852"/>
      <c r="D264" s="1141"/>
      <c r="E264" s="906"/>
      <c r="F264" s="2561"/>
      <c r="G264" s="841"/>
      <c r="H264" s="1209"/>
      <c r="I264" s="1209"/>
      <c r="J264" s="1209"/>
    </row>
    <row r="265" spans="1:10" s="795" customFormat="1" ht="38.25">
      <c r="A265" s="1219" t="s">
        <v>4927</v>
      </c>
      <c r="B265" s="851" t="s">
        <v>3956</v>
      </c>
      <c r="C265" s="852"/>
      <c r="D265" s="1141" t="s">
        <v>369</v>
      </c>
      <c r="E265" s="906">
        <v>1</v>
      </c>
      <c r="F265" s="2559"/>
      <c r="G265" s="841">
        <f t="shared" si="2"/>
        <v>0</v>
      </c>
      <c r="H265" s="1209"/>
      <c r="I265" s="1209"/>
      <c r="J265" s="1209"/>
    </row>
    <row r="266" spans="1:10" s="795" customFormat="1">
      <c r="A266" s="844"/>
      <c r="B266" s="851"/>
      <c r="C266" s="852"/>
      <c r="D266" s="1141"/>
      <c r="E266" s="906"/>
      <c r="F266" s="1231"/>
      <c r="G266" s="841"/>
      <c r="H266" s="1209"/>
      <c r="I266" s="1209"/>
      <c r="J266" s="1209"/>
    </row>
    <row r="267" spans="1:10" s="854" customFormat="1" ht="51" customHeight="1">
      <c r="A267" s="1129" t="s">
        <v>4928</v>
      </c>
      <c r="B267" s="851" t="s">
        <v>3556</v>
      </c>
      <c r="C267" s="852"/>
      <c r="D267" s="1141" t="s">
        <v>977</v>
      </c>
      <c r="E267" s="906"/>
      <c r="F267" s="841"/>
      <c r="G267" s="841"/>
    </row>
    <row r="268" spans="1:10" s="854" customFormat="1" ht="144.6" customHeight="1">
      <c r="A268" s="1129" t="s">
        <v>4929</v>
      </c>
      <c r="B268" s="851" t="s">
        <v>3558</v>
      </c>
      <c r="C268" s="852"/>
      <c r="D268" s="1141" t="s">
        <v>977</v>
      </c>
      <c r="E268" s="906"/>
      <c r="F268" s="841"/>
      <c r="G268" s="841"/>
    </row>
    <row r="269" spans="1:10" s="854" customFormat="1" ht="70.900000000000006" customHeight="1">
      <c r="A269" s="1129" t="s">
        <v>4930</v>
      </c>
      <c r="B269" s="851" t="s">
        <v>3560</v>
      </c>
      <c r="C269" s="852"/>
      <c r="D269" s="1141" t="s">
        <v>977</v>
      </c>
      <c r="E269" s="906"/>
      <c r="F269" s="841"/>
      <c r="G269" s="841"/>
    </row>
    <row r="270" spans="1:10" s="854" customFormat="1" ht="76.5">
      <c r="A270" s="1129" t="s">
        <v>4931</v>
      </c>
      <c r="B270" s="851" t="s">
        <v>3562</v>
      </c>
      <c r="C270" s="852"/>
      <c r="D270" s="1141" t="s">
        <v>977</v>
      </c>
      <c r="E270" s="906"/>
      <c r="F270" s="841"/>
      <c r="G270" s="841"/>
    </row>
    <row r="271" spans="1:10" s="854" customFormat="1">
      <c r="A271" s="844"/>
      <c r="B271" s="851"/>
      <c r="C271" s="852"/>
      <c r="D271" s="1141"/>
      <c r="E271" s="906"/>
      <c r="F271" s="841"/>
      <c r="G271" s="841"/>
    </row>
    <row r="272" spans="1:10" s="795" customFormat="1" ht="13.5" thickBot="1">
      <c r="A272" s="691" t="s">
        <v>4679</v>
      </c>
      <c r="B272" s="770" t="s">
        <v>3755</v>
      </c>
      <c r="C272" s="771" t="s">
        <v>2978</v>
      </c>
      <c r="D272" s="771"/>
      <c r="E272" s="772"/>
      <c r="F272" s="1084"/>
      <c r="G272" s="774">
        <f>SUM(G17:G270)</f>
        <v>0</v>
      </c>
    </row>
    <row r="273" spans="1:7" s="795" customFormat="1" ht="13.5" thickTop="1">
      <c r="A273" s="844"/>
      <c r="B273" s="835"/>
      <c r="C273" s="835"/>
      <c r="D273" s="838"/>
      <c r="E273" s="941"/>
      <c r="F273" s="1245"/>
      <c r="G273" s="843"/>
    </row>
    <row r="274" spans="1:7" s="795" customFormat="1">
      <c r="A274" s="844"/>
      <c r="B274" s="835"/>
      <c r="C274" s="835"/>
      <c r="D274" s="838"/>
      <c r="E274" s="941"/>
      <c r="F274" s="1245"/>
      <c r="G274" s="843"/>
    </row>
    <row r="275" spans="1:7" s="795" customFormat="1">
      <c r="A275" s="844"/>
      <c r="B275" s="835"/>
      <c r="C275" s="835"/>
      <c r="D275" s="838"/>
      <c r="E275" s="941"/>
      <c r="F275" s="1245"/>
      <c r="G275" s="843"/>
    </row>
    <row r="276" spans="1:7" s="795" customFormat="1">
      <c r="A276" s="844"/>
      <c r="B276" s="835"/>
      <c r="C276" s="835"/>
      <c r="D276" s="838"/>
      <c r="E276" s="941"/>
      <c r="F276" s="1245"/>
      <c r="G276" s="843"/>
    </row>
    <row r="277" spans="1:7" s="795" customFormat="1">
      <c r="A277" s="844"/>
      <c r="B277" s="835"/>
      <c r="C277" s="835"/>
      <c r="D277" s="838"/>
      <c r="E277" s="941"/>
      <c r="F277" s="1245"/>
      <c r="G277" s="843"/>
    </row>
    <row r="278" spans="1:7" s="795" customFormat="1">
      <c r="A278" s="844"/>
      <c r="B278" s="835"/>
      <c r="C278" s="835"/>
      <c r="D278" s="838"/>
      <c r="E278" s="941"/>
      <c r="F278" s="1245"/>
      <c r="G278" s="843"/>
    </row>
    <row r="279" spans="1:7" s="795" customFormat="1">
      <c r="A279" s="844"/>
      <c r="B279" s="833"/>
      <c r="C279" s="837"/>
      <c r="D279" s="838"/>
      <c r="E279" s="941"/>
      <c r="F279" s="840"/>
      <c r="G279" s="843"/>
    </row>
    <row r="280" spans="1:7" s="795" customFormat="1">
      <c r="A280" s="844"/>
      <c r="B280" s="833"/>
      <c r="C280" s="837"/>
      <c r="D280" s="838"/>
      <c r="E280" s="839"/>
      <c r="F280" s="840"/>
      <c r="G280" s="843"/>
    </row>
    <row r="281" spans="1:7" s="795" customFormat="1">
      <c r="A281" s="844"/>
      <c r="B281" s="833"/>
      <c r="C281" s="833"/>
      <c r="D281" s="838"/>
      <c r="E281" s="839"/>
      <c r="F281" s="840"/>
      <c r="G281" s="843"/>
    </row>
    <row r="290" spans="1:7" s="795" customFormat="1">
      <c r="A290" s="844"/>
      <c r="B290" s="833"/>
      <c r="C290" s="833"/>
      <c r="D290" s="838"/>
      <c r="E290" s="839"/>
      <c r="F290" s="840"/>
      <c r="G290" s="843"/>
    </row>
    <row r="296" spans="1:7" s="795" customFormat="1">
      <c r="A296" s="844"/>
      <c r="B296" s="1140"/>
      <c r="C296" s="845"/>
      <c r="D296" s="838"/>
      <c r="E296" s="839"/>
      <c r="F296" s="840"/>
      <c r="G296" s="843"/>
    </row>
    <row r="297" spans="1:7" s="795" customFormat="1">
      <c r="A297" s="844"/>
      <c r="B297" s="1140"/>
      <c r="C297" s="845"/>
      <c r="D297" s="838"/>
      <c r="E297" s="839"/>
      <c r="F297" s="840"/>
      <c r="G297" s="843"/>
    </row>
    <row r="298" spans="1:7" s="795" customFormat="1">
      <c r="A298" s="844"/>
      <c r="B298" s="1140"/>
      <c r="C298" s="845"/>
      <c r="D298" s="838"/>
      <c r="E298" s="839"/>
      <c r="F298" s="840"/>
      <c r="G298" s="843"/>
    </row>
    <row r="299" spans="1:7" s="795" customFormat="1">
      <c r="A299" s="844"/>
      <c r="B299" s="833"/>
      <c r="C299" s="833"/>
      <c r="D299" s="838"/>
      <c r="E299" s="839"/>
      <c r="F299" s="840"/>
      <c r="G299" s="843"/>
    </row>
    <row r="300" spans="1:7" s="795" customFormat="1">
      <c r="A300" s="844"/>
      <c r="B300" s="833"/>
      <c r="C300" s="833"/>
      <c r="D300" s="838"/>
      <c r="E300" s="839"/>
      <c r="F300" s="840"/>
      <c r="G300" s="843"/>
    </row>
    <row r="301" spans="1:7" s="795" customFormat="1">
      <c r="A301" s="844"/>
      <c r="B301" s="833"/>
      <c r="C301" s="833"/>
      <c r="D301" s="838"/>
      <c r="E301" s="839"/>
      <c r="F301" s="840"/>
      <c r="G301" s="843"/>
    </row>
    <row r="302" spans="1:7" s="795" customFormat="1">
      <c r="A302" s="844"/>
      <c r="B302" s="833"/>
      <c r="C302" s="833"/>
      <c r="D302" s="838"/>
      <c r="E302" s="839"/>
      <c r="F302" s="840"/>
      <c r="G302" s="843"/>
    </row>
    <row r="303" spans="1:7" s="795" customFormat="1">
      <c r="A303" s="844"/>
      <c r="B303" s="833"/>
      <c r="C303" s="833"/>
      <c r="D303" s="838"/>
      <c r="E303" s="839"/>
      <c r="F303" s="840"/>
      <c r="G303" s="843"/>
    </row>
    <row r="304" spans="1:7" s="795" customFormat="1">
      <c r="A304" s="844"/>
      <c r="B304" s="833"/>
      <c r="C304" s="833"/>
      <c r="D304" s="838"/>
      <c r="E304" s="839"/>
      <c r="F304" s="843"/>
      <c r="G304" s="843"/>
    </row>
    <row r="305" spans="1:7" s="854" customFormat="1">
      <c r="A305" s="844"/>
      <c r="B305" s="851"/>
      <c r="C305" s="852"/>
      <c r="D305" s="1141"/>
      <c r="E305" s="906"/>
      <c r="F305" s="1220"/>
      <c r="G305" s="1022"/>
    </row>
    <row r="306" spans="1:7" s="854" customFormat="1">
      <c r="A306" s="844"/>
      <c r="B306" s="851"/>
      <c r="C306" s="852"/>
      <c r="D306" s="1141"/>
      <c r="E306" s="906"/>
      <c r="F306" s="1220"/>
      <c r="G306" s="841"/>
    </row>
    <row r="307" spans="1:7" s="854" customFormat="1">
      <c r="A307" s="844"/>
      <c r="B307" s="851"/>
      <c r="C307" s="852"/>
      <c r="D307" s="1141"/>
      <c r="E307" s="906"/>
      <c r="F307" s="1220"/>
      <c r="G307" s="841"/>
    </row>
    <row r="308" spans="1:7" s="854" customFormat="1">
      <c r="A308" s="844"/>
      <c r="B308" s="851"/>
      <c r="C308" s="852"/>
      <c r="D308" s="1141"/>
      <c r="E308" s="906"/>
      <c r="F308" s="1220"/>
      <c r="G308" s="841"/>
    </row>
    <row r="309" spans="1:7" s="795" customFormat="1">
      <c r="A309" s="829"/>
      <c r="B309" s="838"/>
      <c r="C309" s="838"/>
      <c r="D309" s="838"/>
      <c r="E309" s="839"/>
      <c r="F309" s="843"/>
      <c r="G309" s="843"/>
    </row>
    <row r="310" spans="1:7" s="795" customFormat="1">
      <c r="A310" s="829"/>
      <c r="B310" s="838"/>
      <c r="C310" s="838"/>
      <c r="D310" s="838"/>
      <c r="E310" s="839"/>
      <c r="F310" s="843"/>
      <c r="G310" s="843"/>
    </row>
    <row r="311" spans="1:7" s="795" customFormat="1">
      <c r="A311" s="829"/>
      <c r="B311" s="825"/>
      <c r="C311" s="825"/>
      <c r="D311" s="838"/>
      <c r="E311" s="941"/>
      <c r="F311" s="843"/>
      <c r="G311" s="843"/>
    </row>
    <row r="312" spans="1:7" s="796" customFormat="1">
      <c r="A312" s="857"/>
      <c r="B312" s="826"/>
      <c r="C312" s="826"/>
      <c r="D312" s="873"/>
      <c r="E312" s="1039"/>
      <c r="F312" s="890"/>
      <c r="G312" s="890"/>
    </row>
    <row r="313" spans="1:7" s="795" customFormat="1">
      <c r="A313" s="829"/>
      <c r="B313" s="826"/>
      <c r="C313" s="826"/>
      <c r="D313" s="838"/>
      <c r="E313" s="941"/>
      <c r="F313" s="843"/>
      <c r="G313" s="843"/>
    </row>
    <row r="314" spans="1:7" s="795" customFormat="1">
      <c r="A314" s="829"/>
      <c r="B314" s="833"/>
      <c r="C314" s="833"/>
      <c r="D314" s="838"/>
      <c r="E314" s="941"/>
      <c r="F314" s="843"/>
      <c r="G314" s="843"/>
    </row>
    <row r="315" spans="1:7" s="795" customFormat="1">
      <c r="A315" s="829"/>
      <c r="B315" s="832"/>
      <c r="C315" s="832"/>
      <c r="D315" s="838"/>
      <c r="E315" s="941"/>
      <c r="F315" s="843"/>
      <c r="G315" s="843"/>
    </row>
    <row r="316" spans="1:7" s="795" customFormat="1">
      <c r="A316" s="829"/>
      <c r="B316" s="832"/>
      <c r="C316" s="832"/>
      <c r="D316" s="838"/>
      <c r="E316" s="941"/>
      <c r="F316" s="843"/>
      <c r="G316" s="843"/>
    </row>
    <row r="317" spans="1:7" s="795" customFormat="1">
      <c r="A317" s="829"/>
      <c r="B317" s="832"/>
      <c r="C317" s="832"/>
      <c r="D317" s="838"/>
      <c r="E317" s="941"/>
      <c r="F317" s="843"/>
      <c r="G317" s="843"/>
    </row>
    <row r="318" spans="1:7" s="795" customFormat="1">
      <c r="A318" s="829"/>
      <c r="B318" s="832"/>
      <c r="C318" s="832"/>
      <c r="D318" s="838"/>
      <c r="E318" s="941"/>
      <c r="F318" s="843"/>
      <c r="G318" s="843"/>
    </row>
    <row r="319" spans="1:7" s="795" customFormat="1">
      <c r="A319" s="829"/>
      <c r="B319" s="832"/>
      <c r="C319" s="832"/>
      <c r="D319" s="838"/>
      <c r="E319" s="941"/>
      <c r="F319" s="843"/>
      <c r="G319" s="843"/>
    </row>
    <row r="320" spans="1:7" s="795" customFormat="1">
      <c r="A320" s="829"/>
      <c r="B320" s="832"/>
      <c r="C320" s="832"/>
      <c r="D320" s="838"/>
      <c r="E320" s="941"/>
      <c r="F320" s="843"/>
      <c r="G320" s="843"/>
    </row>
    <row r="321" spans="1:7" s="795" customFormat="1">
      <c r="A321" s="829"/>
      <c r="B321" s="832"/>
      <c r="C321" s="832"/>
      <c r="D321" s="838"/>
      <c r="E321" s="941"/>
      <c r="F321" s="843"/>
      <c r="G321" s="843"/>
    </row>
    <row r="322" spans="1:7" s="795" customFormat="1">
      <c r="A322" s="829"/>
      <c r="B322" s="832"/>
      <c r="C322" s="832"/>
      <c r="D322" s="838"/>
      <c r="E322" s="941"/>
      <c r="F322" s="843"/>
      <c r="G322" s="843"/>
    </row>
    <row r="323" spans="1:7" s="795" customFormat="1">
      <c r="A323" s="829"/>
      <c r="B323" s="832"/>
      <c r="C323" s="832"/>
      <c r="D323" s="838"/>
      <c r="E323" s="941"/>
      <c r="F323" s="843"/>
      <c r="G323" s="843"/>
    </row>
    <row r="324" spans="1:7" s="795" customFormat="1">
      <c r="A324" s="829"/>
      <c r="B324" s="832"/>
      <c r="C324" s="832"/>
      <c r="D324" s="838"/>
      <c r="E324" s="941"/>
      <c r="F324" s="843"/>
      <c r="G324" s="843"/>
    </row>
    <row r="325" spans="1:7" s="795" customFormat="1">
      <c r="A325" s="829"/>
      <c r="B325" s="832"/>
      <c r="C325" s="832"/>
      <c r="D325" s="838"/>
      <c r="E325" s="941"/>
      <c r="F325" s="843"/>
      <c r="G325" s="843"/>
    </row>
    <row r="326" spans="1:7" s="795" customFormat="1">
      <c r="A326" s="829"/>
      <c r="B326" s="832"/>
      <c r="C326" s="832"/>
      <c r="D326" s="838"/>
      <c r="E326" s="941"/>
      <c r="F326" s="843"/>
      <c r="G326" s="843"/>
    </row>
    <row r="327" spans="1:7" s="795" customFormat="1">
      <c r="A327" s="829"/>
      <c r="B327" s="832"/>
      <c r="C327" s="832"/>
      <c r="D327" s="838"/>
      <c r="E327" s="941"/>
      <c r="F327" s="843"/>
      <c r="G327" s="843"/>
    </row>
    <row r="328" spans="1:7" s="795" customFormat="1">
      <c r="A328" s="829"/>
      <c r="B328" s="832"/>
      <c r="C328" s="832"/>
      <c r="D328" s="838"/>
      <c r="E328" s="941"/>
      <c r="F328" s="843"/>
      <c r="G328" s="843"/>
    </row>
    <row r="329" spans="1:7" s="795" customFormat="1">
      <c r="A329" s="829"/>
      <c r="B329" s="832"/>
      <c r="C329" s="832"/>
      <c r="D329" s="838"/>
      <c r="E329" s="941"/>
      <c r="F329" s="843"/>
      <c r="G329" s="843"/>
    </row>
    <row r="330" spans="1:7" s="795" customFormat="1">
      <c r="A330" s="829"/>
      <c r="B330" s="832"/>
      <c r="C330" s="832"/>
      <c r="D330" s="838"/>
      <c r="E330" s="941"/>
      <c r="F330" s="843"/>
      <c r="G330" s="843"/>
    </row>
    <row r="331" spans="1:7" s="795" customFormat="1">
      <c r="A331" s="829"/>
      <c r="B331" s="832"/>
      <c r="C331" s="832"/>
      <c r="D331" s="838"/>
      <c r="E331" s="941"/>
      <c r="F331" s="843"/>
      <c r="G331" s="843"/>
    </row>
    <row r="332" spans="1:7" s="795" customFormat="1">
      <c r="A332" s="829"/>
      <c r="B332" s="832"/>
      <c r="C332" s="832"/>
      <c r="D332" s="838"/>
      <c r="E332" s="941"/>
      <c r="F332" s="843"/>
      <c r="G332" s="843"/>
    </row>
    <row r="333" spans="1:7" s="795" customFormat="1">
      <c r="A333" s="829"/>
      <c r="B333" s="832"/>
      <c r="C333" s="832"/>
      <c r="D333" s="838"/>
      <c r="E333" s="941"/>
      <c r="F333" s="843"/>
      <c r="G333" s="843"/>
    </row>
    <row r="334" spans="1:7" s="795" customFormat="1">
      <c r="A334" s="829"/>
      <c r="B334" s="832"/>
      <c r="C334" s="832"/>
      <c r="D334" s="838"/>
      <c r="E334" s="941"/>
      <c r="F334" s="843"/>
      <c r="G334" s="843"/>
    </row>
    <row r="335" spans="1:7" s="795" customFormat="1">
      <c r="A335" s="829"/>
      <c r="B335" s="832"/>
      <c r="C335" s="832"/>
      <c r="D335" s="838"/>
      <c r="E335" s="941"/>
      <c r="F335" s="843"/>
      <c r="G335" s="843"/>
    </row>
    <row r="336" spans="1:7" s="795" customFormat="1">
      <c r="A336" s="829"/>
      <c r="B336" s="832"/>
      <c r="C336" s="832"/>
      <c r="D336" s="838"/>
      <c r="E336" s="941"/>
      <c r="F336" s="843"/>
      <c r="G336" s="843"/>
    </row>
    <row r="337" spans="1:7" s="795" customFormat="1">
      <c r="A337" s="829"/>
      <c r="B337" s="832"/>
      <c r="C337" s="832"/>
      <c r="D337" s="838"/>
      <c r="E337" s="941"/>
      <c r="F337" s="843"/>
      <c r="G337" s="843"/>
    </row>
    <row r="338" spans="1:7" s="795" customFormat="1">
      <c r="A338" s="829"/>
      <c r="B338" s="833"/>
      <c r="C338" s="833"/>
      <c r="D338" s="838"/>
      <c r="E338" s="941"/>
      <c r="F338" s="843"/>
      <c r="G338" s="843"/>
    </row>
    <row r="339" spans="1:7" s="795" customFormat="1">
      <c r="A339" s="829"/>
      <c r="B339" s="833"/>
      <c r="C339" s="833"/>
      <c r="D339" s="838"/>
      <c r="E339" s="941"/>
      <c r="F339" s="843"/>
      <c r="G339" s="843"/>
    </row>
    <row r="340" spans="1:7" s="795" customFormat="1">
      <c r="A340" s="829"/>
      <c r="B340" s="832"/>
      <c r="C340" s="832"/>
      <c r="D340" s="838"/>
      <c r="E340" s="941"/>
      <c r="F340" s="843"/>
      <c r="G340" s="843"/>
    </row>
    <row r="341" spans="1:7" s="795" customFormat="1">
      <c r="A341" s="829"/>
      <c r="B341" s="832"/>
      <c r="C341" s="832"/>
      <c r="D341" s="838"/>
      <c r="E341" s="941"/>
      <c r="F341" s="843"/>
      <c r="G341" s="843"/>
    </row>
    <row r="342" spans="1:7" s="795" customFormat="1">
      <c r="A342" s="829"/>
      <c r="B342" s="832"/>
      <c r="C342" s="832"/>
      <c r="D342" s="838"/>
      <c r="E342" s="941"/>
      <c r="F342" s="843"/>
      <c r="G342" s="843"/>
    </row>
    <row r="343" spans="1:7" s="795" customFormat="1">
      <c r="A343" s="829"/>
      <c r="B343" s="832"/>
      <c r="C343" s="832"/>
      <c r="D343" s="838"/>
      <c r="E343" s="941"/>
      <c r="F343" s="843"/>
      <c r="G343" s="843"/>
    </row>
    <row r="344" spans="1:7" s="795" customFormat="1">
      <c r="A344" s="829"/>
      <c r="B344" s="833"/>
      <c r="C344" s="833"/>
      <c r="D344" s="838"/>
      <c r="E344" s="941"/>
      <c r="F344" s="843"/>
      <c r="G344" s="843"/>
    </row>
    <row r="345" spans="1:7" s="795" customFormat="1">
      <c r="A345" s="829"/>
      <c r="B345" s="833"/>
      <c r="C345" s="833"/>
      <c r="D345" s="838"/>
      <c r="E345" s="941"/>
      <c r="F345" s="843"/>
      <c r="G345" s="843"/>
    </row>
    <row r="346" spans="1:7" s="795" customFormat="1">
      <c r="A346" s="829"/>
      <c r="B346" s="833"/>
      <c r="C346" s="833"/>
      <c r="D346" s="838"/>
      <c r="E346" s="941"/>
      <c r="F346" s="843"/>
      <c r="G346" s="843"/>
    </row>
    <row r="347" spans="1:7" s="795" customFormat="1">
      <c r="A347" s="829"/>
      <c r="B347" s="833"/>
      <c r="C347" s="833"/>
      <c r="D347" s="838"/>
      <c r="E347" s="941"/>
      <c r="F347" s="843"/>
      <c r="G347" s="843"/>
    </row>
    <row r="348" spans="1:7" s="795" customFormat="1">
      <c r="A348" s="829"/>
      <c r="B348" s="833"/>
      <c r="C348" s="833"/>
      <c r="D348" s="838"/>
      <c r="E348" s="941"/>
      <c r="F348" s="843"/>
      <c r="G348" s="843"/>
    </row>
    <row r="349" spans="1:7" s="795" customFormat="1">
      <c r="A349" s="829"/>
      <c r="B349" s="833"/>
      <c r="C349" s="833"/>
      <c r="D349" s="838"/>
      <c r="E349" s="941"/>
      <c r="F349" s="843"/>
      <c r="G349" s="843"/>
    </row>
    <row r="350" spans="1:7" s="795" customFormat="1">
      <c r="A350" s="829"/>
      <c r="B350" s="833"/>
      <c r="C350" s="833"/>
      <c r="D350" s="838"/>
      <c r="E350" s="941"/>
      <c r="F350" s="843"/>
      <c r="G350" s="843"/>
    </row>
    <row r="351" spans="1:7" s="795" customFormat="1">
      <c r="A351" s="829"/>
      <c r="B351" s="838"/>
      <c r="C351" s="838"/>
      <c r="D351" s="838"/>
      <c r="E351" s="941"/>
      <c r="F351" s="843"/>
      <c r="G351" s="843"/>
    </row>
    <row r="352" spans="1:7" s="795" customFormat="1">
      <c r="A352" s="829"/>
      <c r="B352" s="838"/>
      <c r="C352" s="838"/>
      <c r="D352" s="838"/>
      <c r="E352" s="941"/>
      <c r="F352" s="843"/>
      <c r="G352" s="843"/>
    </row>
    <row r="353" spans="1:7" s="795" customFormat="1">
      <c r="A353" s="829"/>
      <c r="B353" s="838"/>
      <c r="C353" s="838"/>
      <c r="D353" s="838"/>
      <c r="E353" s="941"/>
      <c r="F353" s="843"/>
      <c r="G353" s="843"/>
    </row>
    <row r="354" spans="1:7" s="795" customFormat="1">
      <c r="A354" s="829"/>
      <c r="B354" s="838"/>
      <c r="C354" s="838"/>
      <c r="D354" s="838"/>
      <c r="E354" s="941"/>
      <c r="F354" s="843"/>
      <c r="G354" s="843"/>
    </row>
    <row r="355" spans="1:7" s="795" customFormat="1">
      <c r="A355" s="829"/>
      <c r="B355" s="838"/>
      <c r="C355" s="838"/>
      <c r="D355" s="838"/>
      <c r="E355" s="941"/>
      <c r="F355" s="840"/>
      <c r="G355" s="843"/>
    </row>
    <row r="356" spans="1:7" s="795" customFormat="1">
      <c r="A356" s="829"/>
      <c r="B356" s="833"/>
      <c r="C356" s="833"/>
      <c r="D356" s="838"/>
      <c r="E356" s="941"/>
      <c r="F356" s="843"/>
      <c r="G356" s="843"/>
    </row>
    <row r="357" spans="1:7" s="795" customFormat="1">
      <c r="A357" s="829"/>
      <c r="B357" s="838"/>
      <c r="C357" s="838"/>
      <c r="D357" s="838"/>
      <c r="E357" s="941"/>
      <c r="F357" s="942"/>
      <c r="G357" s="843"/>
    </row>
    <row r="358" spans="1:7" s="795" customFormat="1">
      <c r="A358" s="829"/>
      <c r="B358" s="833"/>
      <c r="C358" s="833"/>
      <c r="D358" s="838"/>
      <c r="E358" s="941"/>
      <c r="F358" s="843"/>
      <c r="G358" s="843"/>
    </row>
    <row r="359" spans="1:7" s="795" customFormat="1">
      <c r="A359" s="829"/>
      <c r="B359" s="833"/>
      <c r="C359" s="833"/>
      <c r="D359" s="838"/>
      <c r="E359" s="941"/>
      <c r="F359" s="843"/>
      <c r="G359" s="843"/>
    </row>
    <row r="360" spans="1:7" s="795" customFormat="1">
      <c r="A360" s="829"/>
      <c r="B360" s="833"/>
      <c r="C360" s="833"/>
      <c r="D360" s="838"/>
      <c r="E360" s="941"/>
      <c r="F360" s="843"/>
      <c r="G360" s="843"/>
    </row>
    <row r="361" spans="1:7" s="795" customFormat="1">
      <c r="A361" s="829"/>
      <c r="B361" s="838"/>
      <c r="C361" s="838"/>
      <c r="D361" s="838"/>
      <c r="E361" s="941"/>
      <c r="F361" s="843"/>
      <c r="G361" s="843"/>
    </row>
    <row r="362" spans="1:7" s="795" customFormat="1">
      <c r="A362" s="829"/>
      <c r="B362" s="825"/>
      <c r="C362" s="825"/>
      <c r="D362" s="838"/>
      <c r="E362" s="941"/>
      <c r="F362" s="843"/>
      <c r="G362" s="843"/>
    </row>
    <row r="363" spans="1:7" s="795" customFormat="1">
      <c r="A363" s="829"/>
      <c r="B363" s="825"/>
      <c r="C363" s="825"/>
      <c r="D363" s="838"/>
      <c r="E363" s="941"/>
      <c r="F363" s="843"/>
      <c r="G363" s="843"/>
    </row>
    <row r="364" spans="1:7" s="795" customFormat="1">
      <c r="A364" s="829"/>
      <c r="B364" s="825"/>
      <c r="C364" s="825"/>
      <c r="D364" s="838"/>
      <c r="E364" s="941"/>
      <c r="F364" s="843"/>
      <c r="G364" s="843"/>
    </row>
    <row r="365" spans="1:7" s="796" customFormat="1">
      <c r="A365" s="857"/>
      <c r="B365" s="826"/>
      <c r="C365" s="826"/>
      <c r="D365" s="873"/>
      <c r="E365" s="1039"/>
      <c r="F365" s="890"/>
      <c r="G365" s="890"/>
    </row>
    <row r="366" spans="1:7" s="796" customFormat="1">
      <c r="A366" s="857"/>
      <c r="B366" s="826"/>
      <c r="C366" s="826"/>
      <c r="D366" s="873"/>
      <c r="E366" s="1039"/>
      <c r="F366" s="890"/>
      <c r="G366" s="890"/>
    </row>
    <row r="367" spans="1:7" s="796" customFormat="1">
      <c r="A367" s="857"/>
      <c r="B367" s="826"/>
      <c r="C367" s="826"/>
      <c r="D367" s="873"/>
      <c r="E367" s="1039"/>
      <c r="F367" s="890"/>
      <c r="G367" s="890"/>
    </row>
    <row r="368" spans="1:7" s="796" customFormat="1">
      <c r="A368" s="829"/>
      <c r="B368" s="858"/>
      <c r="C368" s="858"/>
      <c r="D368" s="838"/>
      <c r="E368" s="941"/>
      <c r="F368" s="943"/>
      <c r="G368" s="843"/>
    </row>
    <row r="369" spans="1:7" s="796" customFormat="1">
      <c r="A369" s="857"/>
      <c r="B369" s="833"/>
      <c r="C369" s="833"/>
      <c r="D369" s="838"/>
      <c r="E369" s="941"/>
      <c r="F369" s="943"/>
      <c r="G369" s="843"/>
    </row>
    <row r="370" spans="1:7" s="796" customFormat="1">
      <c r="A370" s="857"/>
      <c r="B370" s="833"/>
      <c r="C370" s="833"/>
      <c r="D370" s="838"/>
      <c r="E370" s="941"/>
      <c r="F370" s="943"/>
      <c r="G370" s="843"/>
    </row>
    <row r="371" spans="1:7" s="796" customFormat="1">
      <c r="A371" s="857"/>
      <c r="B371" s="833"/>
      <c r="C371" s="833"/>
      <c r="D371" s="838"/>
      <c r="E371" s="941"/>
      <c r="F371" s="943"/>
      <c r="G371" s="843"/>
    </row>
    <row r="372" spans="1:7" s="796" customFormat="1">
      <c r="A372" s="857"/>
      <c r="B372" s="833"/>
      <c r="C372" s="833"/>
      <c r="D372" s="838"/>
      <c r="E372" s="941"/>
      <c r="F372" s="943"/>
      <c r="G372" s="843"/>
    </row>
    <row r="373" spans="1:7" s="796" customFormat="1">
      <c r="A373" s="857"/>
      <c r="B373" s="858"/>
      <c r="C373" s="858"/>
      <c r="D373" s="838"/>
      <c r="E373" s="941"/>
      <c r="F373" s="943"/>
      <c r="G373" s="843"/>
    </row>
    <row r="374" spans="1:7" s="796" customFormat="1">
      <c r="A374" s="857"/>
      <c r="B374" s="858"/>
      <c r="C374" s="858"/>
      <c r="D374" s="838"/>
      <c r="E374" s="941"/>
      <c r="F374" s="943"/>
      <c r="G374" s="843"/>
    </row>
    <row r="375" spans="1:7" s="796" customFormat="1">
      <c r="A375" s="857"/>
      <c r="B375" s="833"/>
      <c r="C375" s="833"/>
      <c r="D375" s="838"/>
      <c r="E375" s="941"/>
      <c r="F375" s="943"/>
      <c r="G375" s="843"/>
    </row>
    <row r="376" spans="1:7" s="796" customFormat="1">
      <c r="A376" s="857"/>
      <c r="B376" s="833"/>
      <c r="C376" s="833"/>
      <c r="D376" s="838"/>
      <c r="E376" s="941"/>
      <c r="F376" s="943"/>
      <c r="G376" s="843"/>
    </row>
    <row r="377" spans="1:7" s="796" customFormat="1">
      <c r="A377" s="857"/>
      <c r="B377" s="833"/>
      <c r="C377" s="833"/>
      <c r="D377" s="838"/>
      <c r="E377" s="941"/>
      <c r="F377" s="943"/>
      <c r="G377" s="843"/>
    </row>
    <row r="378" spans="1:7" s="796" customFormat="1">
      <c r="A378" s="829"/>
      <c r="B378" s="858"/>
      <c r="C378" s="858"/>
      <c r="D378" s="838"/>
      <c r="E378" s="941"/>
      <c r="F378" s="943"/>
      <c r="G378" s="843"/>
    </row>
    <row r="379" spans="1:7" s="795" customFormat="1">
      <c r="A379" s="829"/>
      <c r="B379" s="833"/>
      <c r="C379" s="833"/>
      <c r="D379" s="838"/>
      <c r="E379" s="941"/>
      <c r="F379" s="843"/>
      <c r="G379" s="843"/>
    </row>
    <row r="380" spans="1:7" s="795" customFormat="1">
      <c r="A380" s="829"/>
      <c r="B380" s="833"/>
      <c r="C380" s="833"/>
      <c r="D380" s="838"/>
      <c r="E380" s="941"/>
      <c r="F380" s="843"/>
      <c r="G380" s="843"/>
    </row>
    <row r="381" spans="1:7" s="795" customFormat="1">
      <c r="A381" s="829"/>
      <c r="B381" s="833"/>
      <c r="C381" s="833"/>
      <c r="D381" s="838"/>
      <c r="E381" s="941"/>
      <c r="F381" s="843"/>
      <c r="G381" s="843"/>
    </row>
    <row r="382" spans="1:7" s="795" customFormat="1">
      <c r="A382" s="829"/>
      <c r="B382" s="848"/>
      <c r="C382" s="848"/>
      <c r="D382" s="838"/>
      <c r="E382" s="941"/>
      <c r="F382" s="843"/>
      <c r="G382" s="843"/>
    </row>
    <row r="383" spans="1:7" s="795" customFormat="1">
      <c r="A383" s="829"/>
      <c r="B383" s="848"/>
      <c r="C383" s="848"/>
      <c r="D383" s="838"/>
      <c r="E383" s="941"/>
      <c r="F383" s="843"/>
      <c r="G383" s="843"/>
    </row>
    <row r="384" spans="1:7" s="795" customFormat="1">
      <c r="A384" s="829"/>
      <c r="B384" s="848"/>
      <c r="C384" s="848"/>
      <c r="D384" s="838"/>
      <c r="E384" s="941"/>
      <c r="F384" s="843"/>
      <c r="G384" s="843"/>
    </row>
    <row r="385" spans="1:7" s="795" customFormat="1">
      <c r="A385" s="829"/>
      <c r="B385" s="848"/>
      <c r="C385" s="848"/>
      <c r="D385" s="838"/>
      <c r="E385" s="941"/>
      <c r="F385" s="843"/>
      <c r="G385" s="843"/>
    </row>
    <row r="386" spans="1:7" s="795" customFormat="1">
      <c r="A386" s="829"/>
      <c r="B386" s="848"/>
      <c r="C386" s="848"/>
      <c r="D386" s="838"/>
      <c r="E386" s="941"/>
      <c r="F386" s="843"/>
      <c r="G386" s="843"/>
    </row>
    <row r="387" spans="1:7" s="795" customFormat="1">
      <c r="A387" s="829"/>
      <c r="B387" s="848"/>
      <c r="C387" s="848"/>
      <c r="D387" s="838"/>
      <c r="E387" s="941"/>
      <c r="F387" s="843"/>
      <c r="G387" s="843"/>
    </row>
    <row r="388" spans="1:7" s="795" customFormat="1">
      <c r="A388" s="829"/>
      <c r="B388" s="848"/>
      <c r="C388" s="848"/>
      <c r="D388" s="838"/>
      <c r="E388" s="941"/>
      <c r="F388" s="843"/>
      <c r="G388" s="843"/>
    </row>
    <row r="389" spans="1:7" s="795" customFormat="1">
      <c r="A389" s="829"/>
      <c r="B389" s="848"/>
      <c r="C389" s="848"/>
      <c r="D389" s="838"/>
      <c r="E389" s="941"/>
      <c r="F389" s="843"/>
      <c r="G389" s="843"/>
    </row>
    <row r="390" spans="1:7" s="795" customFormat="1">
      <c r="A390" s="829"/>
      <c r="B390" s="848"/>
      <c r="C390" s="848"/>
      <c r="D390" s="838"/>
      <c r="E390" s="941"/>
      <c r="F390" s="843"/>
      <c r="G390" s="843"/>
    </row>
    <row r="391" spans="1:7" s="795" customFormat="1">
      <c r="A391" s="829"/>
      <c r="B391" s="848"/>
      <c r="C391" s="848"/>
      <c r="D391" s="838"/>
      <c r="E391" s="941"/>
      <c r="F391" s="843"/>
      <c r="G391" s="843"/>
    </row>
    <row r="392" spans="1:7" s="795" customFormat="1">
      <c r="A392" s="829"/>
      <c r="B392" s="848"/>
      <c r="C392" s="848"/>
      <c r="D392" s="838"/>
      <c r="E392" s="941"/>
      <c r="F392" s="843"/>
      <c r="G392" s="843"/>
    </row>
    <row r="393" spans="1:7" s="795" customFormat="1">
      <c r="A393" s="829"/>
      <c r="B393" s="848"/>
      <c r="C393" s="848"/>
      <c r="D393" s="838"/>
      <c r="E393" s="941"/>
      <c r="F393" s="843"/>
      <c r="G393" s="843"/>
    </row>
    <row r="394" spans="1:7" s="795" customFormat="1">
      <c r="A394" s="829"/>
      <c r="B394" s="848"/>
      <c r="C394" s="848"/>
      <c r="D394" s="838"/>
      <c r="E394" s="941"/>
      <c r="F394" s="843"/>
      <c r="G394" s="843"/>
    </row>
    <row r="395" spans="1:7" s="795" customFormat="1">
      <c r="A395" s="829"/>
      <c r="B395" s="848"/>
      <c r="C395" s="848"/>
      <c r="D395" s="838"/>
      <c r="E395" s="941"/>
      <c r="F395" s="843"/>
      <c r="G395" s="843"/>
    </row>
    <row r="396" spans="1:7" s="795" customFormat="1">
      <c r="A396" s="829"/>
      <c r="B396" s="848"/>
      <c r="C396" s="848"/>
      <c r="D396" s="838"/>
      <c r="E396" s="941"/>
      <c r="F396" s="843"/>
      <c r="G396" s="843"/>
    </row>
    <row r="397" spans="1:7" s="795" customFormat="1">
      <c r="A397" s="829"/>
      <c r="B397" s="833"/>
      <c r="C397" s="833"/>
      <c r="D397" s="838"/>
      <c r="E397" s="941"/>
      <c r="F397" s="843"/>
      <c r="G397" s="843"/>
    </row>
    <row r="398" spans="1:7" s="795" customFormat="1">
      <c r="A398" s="829"/>
      <c r="B398" s="833"/>
      <c r="C398" s="833"/>
      <c r="D398" s="838"/>
      <c r="E398" s="941"/>
      <c r="F398" s="843"/>
      <c r="G398" s="843"/>
    </row>
    <row r="399" spans="1:7" s="795" customFormat="1">
      <c r="A399" s="829"/>
      <c r="B399" s="833"/>
      <c r="C399" s="833"/>
      <c r="D399" s="838"/>
      <c r="E399" s="941"/>
      <c r="F399" s="843"/>
      <c r="G399" s="843"/>
    </row>
    <row r="400" spans="1:7" s="795" customFormat="1">
      <c r="A400" s="829"/>
      <c r="B400" s="833"/>
      <c r="C400" s="833"/>
      <c r="D400" s="838"/>
      <c r="E400" s="941"/>
      <c r="F400" s="843"/>
      <c r="G400" s="843"/>
    </row>
    <row r="401" spans="1:7" s="795" customFormat="1">
      <c r="A401" s="829"/>
      <c r="B401" s="833"/>
      <c r="C401" s="833"/>
      <c r="D401" s="838"/>
      <c r="E401" s="941"/>
      <c r="F401" s="843"/>
      <c r="G401" s="843"/>
    </row>
    <row r="402" spans="1:7" s="795" customFormat="1">
      <c r="A402" s="829"/>
      <c r="B402" s="833"/>
      <c r="C402" s="833"/>
      <c r="D402" s="838"/>
      <c r="E402" s="941"/>
      <c r="F402" s="843"/>
      <c r="G402" s="843"/>
    </row>
    <row r="403" spans="1:7" s="795" customFormat="1">
      <c r="A403" s="829"/>
      <c r="B403" s="833"/>
      <c r="C403" s="833"/>
      <c r="D403" s="838"/>
      <c r="E403" s="941"/>
      <c r="F403" s="843"/>
      <c r="G403" s="843"/>
    </row>
    <row r="404" spans="1:7" s="795" customFormat="1">
      <c r="A404" s="822"/>
      <c r="B404" s="859"/>
      <c r="C404" s="859"/>
      <c r="D404" s="838"/>
      <c r="E404" s="941"/>
      <c r="F404" s="843"/>
      <c r="G404" s="843"/>
    </row>
    <row r="405" spans="1:7" s="795" customFormat="1">
      <c r="A405" s="822"/>
      <c r="B405" s="859"/>
      <c r="C405" s="859"/>
      <c r="D405" s="838"/>
      <c r="E405" s="941"/>
      <c r="F405" s="843"/>
      <c r="G405" s="843"/>
    </row>
    <row r="406" spans="1:7">
      <c r="A406" s="829"/>
      <c r="B406" s="833"/>
      <c r="C406" s="833"/>
      <c r="D406" s="838"/>
      <c r="E406" s="941"/>
      <c r="F406" s="843"/>
      <c r="G406" s="843"/>
    </row>
    <row r="407" spans="1:7" s="786" customFormat="1">
      <c r="A407" s="829"/>
      <c r="B407" s="833"/>
      <c r="C407" s="833"/>
      <c r="D407" s="838"/>
      <c r="E407" s="941"/>
      <c r="F407" s="843"/>
      <c r="G407" s="843"/>
    </row>
    <row r="408" spans="1:7" s="786" customFormat="1">
      <c r="A408" s="829"/>
      <c r="B408" s="833"/>
      <c r="C408" s="833"/>
      <c r="D408" s="838"/>
      <c r="E408" s="941"/>
      <c r="F408" s="843"/>
      <c r="G408" s="843"/>
    </row>
    <row r="409" spans="1:7" s="786" customFormat="1">
      <c r="A409" s="829"/>
      <c r="B409" s="833"/>
      <c r="C409" s="833"/>
      <c r="D409" s="838"/>
      <c r="E409" s="941"/>
      <c r="F409" s="843"/>
      <c r="G409" s="843"/>
    </row>
    <row r="410" spans="1:7" s="786" customFormat="1">
      <c r="A410" s="829"/>
      <c r="B410" s="833"/>
      <c r="C410" s="833"/>
      <c r="D410" s="838"/>
      <c r="E410" s="941"/>
      <c r="F410" s="843"/>
      <c r="G410" s="843"/>
    </row>
    <row r="411" spans="1:7" s="786" customFormat="1">
      <c r="A411" s="829"/>
      <c r="B411" s="833"/>
      <c r="C411" s="833"/>
      <c r="D411" s="838"/>
      <c r="E411" s="941"/>
      <c r="F411" s="843"/>
      <c r="G411" s="843"/>
    </row>
    <row r="412" spans="1:7" s="786" customFormat="1">
      <c r="A412" s="829"/>
      <c r="B412" s="833"/>
      <c r="C412" s="833"/>
      <c r="D412" s="838"/>
      <c r="E412" s="941"/>
      <c r="F412" s="843"/>
      <c r="G412" s="843"/>
    </row>
    <row r="413" spans="1:7" s="786" customFormat="1">
      <c r="A413" s="829"/>
      <c r="B413" s="833"/>
      <c r="C413" s="833"/>
      <c r="D413" s="838"/>
      <c r="E413" s="941"/>
      <c r="F413" s="843"/>
      <c r="G413" s="843"/>
    </row>
    <row r="414" spans="1:7" s="786" customFormat="1">
      <c r="A414" s="829"/>
      <c r="B414" s="833"/>
      <c r="C414" s="833"/>
      <c r="D414" s="838"/>
      <c r="E414" s="941"/>
      <c r="F414" s="843"/>
      <c r="G414" s="843"/>
    </row>
    <row r="415" spans="1:7" s="786" customFormat="1">
      <c r="A415" s="829"/>
      <c r="B415" s="833"/>
      <c r="C415" s="833"/>
      <c r="D415" s="838"/>
      <c r="E415" s="941"/>
      <c r="F415" s="843"/>
      <c r="G415" s="843"/>
    </row>
    <row r="416" spans="1:7" s="786" customFormat="1">
      <c r="A416" s="829"/>
      <c r="B416" s="833"/>
      <c r="C416" s="833"/>
      <c r="D416" s="838"/>
      <c r="E416" s="941"/>
      <c r="F416" s="843"/>
      <c r="G416" s="843"/>
    </row>
    <row r="417" spans="1:7" s="786" customFormat="1">
      <c r="A417" s="829"/>
      <c r="B417" s="833"/>
      <c r="C417" s="833"/>
      <c r="D417" s="838"/>
      <c r="E417" s="941"/>
      <c r="F417" s="843"/>
      <c r="G417" s="843"/>
    </row>
    <row r="418" spans="1:7" s="786" customFormat="1">
      <c r="A418" s="829"/>
      <c r="B418" s="833"/>
      <c r="C418" s="833"/>
      <c r="D418" s="838"/>
      <c r="E418" s="941"/>
      <c r="F418" s="843"/>
      <c r="G418" s="843"/>
    </row>
    <row r="419" spans="1:7" s="786" customFormat="1">
      <c r="A419" s="829"/>
      <c r="B419" s="858"/>
      <c r="C419" s="858"/>
      <c r="D419" s="838"/>
      <c r="E419" s="941"/>
      <c r="F419" s="843"/>
      <c r="G419" s="843"/>
    </row>
    <row r="420" spans="1:7" s="786" customFormat="1">
      <c r="A420" s="829"/>
      <c r="B420" s="858"/>
      <c r="C420" s="858"/>
      <c r="D420" s="838"/>
      <c r="E420" s="941"/>
      <c r="F420" s="843"/>
      <c r="G420" s="843"/>
    </row>
    <row r="421" spans="1:7" s="786" customFormat="1">
      <c r="A421" s="829"/>
      <c r="B421" s="858"/>
      <c r="C421" s="858"/>
      <c r="D421" s="838"/>
      <c r="E421" s="941"/>
      <c r="F421" s="843"/>
      <c r="G421" s="843"/>
    </row>
    <row r="422" spans="1:7" s="786" customFormat="1">
      <c r="A422" s="829"/>
      <c r="B422" s="858"/>
      <c r="C422" s="858"/>
      <c r="D422" s="838"/>
      <c r="E422" s="941"/>
      <c r="F422" s="843"/>
      <c r="G422" s="843"/>
    </row>
    <row r="423" spans="1:7" s="786" customFormat="1">
      <c r="A423" s="829"/>
      <c r="B423" s="833"/>
      <c r="C423" s="833"/>
      <c r="D423" s="838"/>
      <c r="E423" s="941"/>
      <c r="F423" s="843"/>
      <c r="G423" s="843"/>
    </row>
    <row r="424" spans="1:7" s="786" customFormat="1">
      <c r="A424" s="829"/>
      <c r="B424" s="833"/>
      <c r="C424" s="833"/>
      <c r="D424" s="838"/>
      <c r="E424" s="941"/>
      <c r="F424" s="843"/>
      <c r="G424" s="843"/>
    </row>
    <row r="425" spans="1:7" s="786" customFormat="1">
      <c r="A425" s="829"/>
      <c r="B425" s="833"/>
      <c r="C425" s="833"/>
      <c r="D425" s="838"/>
      <c r="E425" s="941"/>
      <c r="F425" s="843"/>
      <c r="G425" s="843"/>
    </row>
    <row r="426" spans="1:7" s="786" customFormat="1">
      <c r="A426" s="829"/>
      <c r="B426" s="833"/>
      <c r="C426" s="833"/>
      <c r="D426" s="838"/>
      <c r="E426" s="941"/>
      <c r="F426" s="843"/>
      <c r="G426" s="843"/>
    </row>
    <row r="427" spans="1:7" s="786" customFormat="1">
      <c r="A427" s="829"/>
      <c r="B427" s="833"/>
      <c r="C427" s="833"/>
      <c r="D427" s="838"/>
      <c r="E427" s="941"/>
      <c r="F427" s="843"/>
      <c r="G427" s="843"/>
    </row>
    <row r="428" spans="1:7" s="786" customFormat="1">
      <c r="A428" s="829"/>
      <c r="B428" s="833"/>
      <c r="C428" s="833"/>
      <c r="D428" s="838"/>
      <c r="E428" s="941"/>
      <c r="F428" s="843"/>
      <c r="G428" s="843"/>
    </row>
    <row r="429" spans="1:7" s="786" customFormat="1">
      <c r="A429" s="829"/>
      <c r="B429" s="833"/>
      <c r="C429" s="833"/>
      <c r="D429" s="838"/>
      <c r="E429" s="941"/>
      <c r="F429" s="843"/>
      <c r="G429" s="843"/>
    </row>
    <row r="430" spans="1:7" s="786" customFormat="1">
      <c r="A430" s="829"/>
      <c r="B430" s="833"/>
      <c r="C430" s="833"/>
      <c r="D430" s="838"/>
      <c r="E430" s="941"/>
      <c r="F430" s="843"/>
      <c r="G430" s="843"/>
    </row>
    <row r="431" spans="1:7" s="786" customFormat="1">
      <c r="A431" s="829"/>
      <c r="B431" s="833"/>
      <c r="C431" s="833"/>
      <c r="D431" s="838"/>
      <c r="E431" s="941"/>
      <c r="F431" s="843"/>
      <c r="G431" s="843"/>
    </row>
    <row r="432" spans="1:7" s="786" customFormat="1">
      <c r="A432" s="829"/>
      <c r="B432" s="858"/>
      <c r="C432" s="858"/>
      <c r="D432" s="838"/>
      <c r="E432" s="941"/>
      <c r="F432" s="843"/>
      <c r="G432" s="843"/>
    </row>
    <row r="433" spans="1:7" s="786" customFormat="1">
      <c r="A433" s="829"/>
      <c r="B433" s="833"/>
      <c r="C433" s="833"/>
      <c r="D433" s="838"/>
      <c r="E433" s="941"/>
      <c r="F433" s="843"/>
      <c r="G433" s="843"/>
    </row>
    <row r="434" spans="1:7">
      <c r="A434" s="822"/>
      <c r="B434" s="859"/>
      <c r="C434" s="859"/>
      <c r="D434" s="838"/>
      <c r="E434" s="941"/>
      <c r="F434" s="843"/>
      <c r="G434" s="843"/>
    </row>
    <row r="435" spans="1:7">
      <c r="A435" s="822"/>
      <c r="B435" s="859"/>
      <c r="C435" s="859"/>
      <c r="D435" s="838"/>
      <c r="E435" s="941"/>
      <c r="F435" s="843"/>
      <c r="G435" s="843"/>
    </row>
    <row r="436" spans="1:7" s="795" customFormat="1">
      <c r="A436" s="829"/>
      <c r="B436" s="838"/>
      <c r="C436" s="838"/>
      <c r="D436" s="838"/>
      <c r="E436" s="941"/>
      <c r="F436" s="843"/>
      <c r="G436" s="843"/>
    </row>
    <row r="437" spans="1:7">
      <c r="A437" s="829"/>
      <c r="B437" s="825"/>
      <c r="C437" s="825"/>
      <c r="D437" s="838"/>
      <c r="E437" s="1221"/>
      <c r="F437" s="843"/>
      <c r="G437" s="843"/>
    </row>
    <row r="438" spans="1:7">
      <c r="A438" s="829"/>
      <c r="B438" s="825"/>
      <c r="C438" s="825"/>
      <c r="D438" s="838"/>
      <c r="E438" s="941"/>
      <c r="F438" s="843"/>
      <c r="G438" s="843"/>
    </row>
    <row r="439" spans="1:7">
      <c r="A439" s="829"/>
      <c r="B439" s="825"/>
      <c r="C439" s="825"/>
      <c r="D439" s="838"/>
      <c r="E439" s="941"/>
      <c r="F439" s="843"/>
      <c r="G439" s="843"/>
    </row>
    <row r="440" spans="1:7">
      <c r="A440" s="829"/>
      <c r="B440" s="825"/>
      <c r="C440" s="825"/>
      <c r="D440" s="838"/>
      <c r="E440" s="941"/>
      <c r="F440" s="843"/>
      <c r="G440" s="843"/>
    </row>
    <row r="441" spans="1:7">
      <c r="A441" s="829"/>
      <c r="B441" s="825"/>
      <c r="C441" s="825"/>
      <c r="D441" s="838"/>
      <c r="E441" s="941"/>
      <c r="F441" s="843"/>
      <c r="G441" s="843"/>
    </row>
    <row r="442" spans="1:7">
      <c r="A442" s="829"/>
      <c r="B442" s="825"/>
      <c r="C442" s="825"/>
      <c r="D442" s="838"/>
      <c r="E442" s="941"/>
      <c r="F442" s="843"/>
      <c r="G442" s="843"/>
    </row>
    <row r="443" spans="1:7">
      <c r="A443" s="829"/>
      <c r="B443" s="825"/>
      <c r="C443" s="825"/>
      <c r="D443" s="838"/>
      <c r="E443" s="941"/>
      <c r="F443" s="843"/>
      <c r="G443" s="843"/>
    </row>
    <row r="444" spans="1:7">
      <c r="A444" s="829"/>
      <c r="B444" s="825"/>
      <c r="C444" s="825"/>
      <c r="D444" s="838"/>
      <c r="E444" s="941"/>
      <c r="F444" s="843"/>
      <c r="G444" s="843"/>
    </row>
    <row r="445" spans="1:7">
      <c r="A445" s="829"/>
      <c r="B445" s="825"/>
      <c r="C445" s="825"/>
      <c r="D445" s="838"/>
      <c r="E445" s="941"/>
      <c r="F445" s="843"/>
      <c r="G445" s="843"/>
    </row>
    <row r="446" spans="1:7">
      <c r="A446" s="829"/>
      <c r="B446" s="825"/>
      <c r="C446" s="825"/>
      <c r="D446" s="838"/>
      <c r="E446" s="941"/>
      <c r="F446" s="843"/>
      <c r="G446" s="843"/>
    </row>
    <row r="447" spans="1:7">
      <c r="A447" s="829"/>
      <c r="B447" s="825"/>
      <c r="C447" s="825"/>
      <c r="D447" s="838"/>
      <c r="E447" s="941"/>
      <c r="F447" s="843"/>
      <c r="G447" s="843"/>
    </row>
    <row r="448" spans="1:7">
      <c r="A448" s="829"/>
      <c r="B448" s="825"/>
      <c r="C448" s="825"/>
      <c r="D448" s="838"/>
      <c r="E448" s="941"/>
      <c r="F448" s="843"/>
      <c r="G448" s="843"/>
    </row>
    <row r="449" spans="1:7">
      <c r="A449" s="829"/>
      <c r="B449" s="825"/>
      <c r="C449" s="825"/>
      <c r="D449" s="838"/>
      <c r="E449" s="941"/>
      <c r="F449" s="843"/>
      <c r="G449" s="843"/>
    </row>
    <row r="450" spans="1:7">
      <c r="A450" s="829"/>
      <c r="B450" s="825"/>
      <c r="C450" s="825"/>
      <c r="D450" s="838"/>
      <c r="E450" s="941"/>
      <c r="F450" s="843"/>
      <c r="G450" s="843"/>
    </row>
    <row r="451" spans="1:7">
      <c r="A451" s="829"/>
      <c r="B451" s="825"/>
      <c r="C451" s="825"/>
      <c r="D451" s="838"/>
      <c r="E451" s="941"/>
      <c r="F451" s="843"/>
      <c r="G451" s="843"/>
    </row>
    <row r="452" spans="1:7">
      <c r="A452" s="829"/>
      <c r="B452" s="825"/>
      <c r="C452" s="825"/>
      <c r="D452" s="838"/>
      <c r="E452" s="941"/>
      <c r="F452" s="843"/>
      <c r="G452" s="843"/>
    </row>
    <row r="453" spans="1:7">
      <c r="A453" s="829"/>
      <c r="B453" s="825"/>
      <c r="C453" s="825"/>
      <c r="D453" s="838"/>
      <c r="E453" s="941"/>
      <c r="F453" s="843"/>
      <c r="G453" s="843"/>
    </row>
    <row r="454" spans="1:7">
      <c r="A454" s="829"/>
      <c r="B454" s="825"/>
      <c r="C454" s="825"/>
      <c r="D454" s="838"/>
      <c r="E454" s="941"/>
      <c r="F454" s="843"/>
      <c r="G454" s="843"/>
    </row>
    <row r="455" spans="1:7">
      <c r="A455" s="829"/>
      <c r="B455" s="825"/>
      <c r="C455" s="825"/>
      <c r="D455" s="838"/>
      <c r="E455" s="941"/>
      <c r="F455" s="843"/>
      <c r="G455" s="843"/>
    </row>
    <row r="456" spans="1:7">
      <c r="A456" s="829"/>
      <c r="B456" s="825"/>
      <c r="C456" s="825"/>
      <c r="D456" s="838"/>
      <c r="E456" s="941"/>
      <c r="F456" s="843"/>
      <c r="G456" s="843"/>
    </row>
    <row r="457" spans="1:7">
      <c r="A457" s="829"/>
      <c r="B457" s="825"/>
      <c r="C457" s="825"/>
      <c r="D457" s="838"/>
      <c r="E457" s="941"/>
      <c r="F457" s="843"/>
      <c r="G457" s="843"/>
    </row>
    <row r="458" spans="1:7">
      <c r="A458" s="829"/>
      <c r="B458" s="825"/>
      <c r="C458" s="825"/>
      <c r="D458" s="838"/>
      <c r="E458" s="941"/>
      <c r="F458" s="843"/>
      <c r="G458" s="843"/>
    </row>
    <row r="459" spans="1:7">
      <c r="A459" s="829"/>
      <c r="B459" s="825"/>
      <c r="C459" s="825"/>
      <c r="D459" s="838"/>
      <c r="E459" s="941"/>
      <c r="F459" s="843"/>
      <c r="G459" s="843"/>
    </row>
    <row r="460" spans="1:7">
      <c r="A460" s="829"/>
      <c r="B460" s="825"/>
      <c r="C460" s="825"/>
      <c r="D460" s="838"/>
      <c r="E460" s="941"/>
      <c r="F460" s="843"/>
      <c r="G460" s="843"/>
    </row>
    <row r="461" spans="1:7">
      <c r="A461" s="829"/>
      <c r="B461" s="825"/>
      <c r="C461" s="825"/>
      <c r="D461" s="838"/>
      <c r="E461" s="941"/>
      <c r="F461" s="843"/>
      <c r="G461" s="843"/>
    </row>
    <row r="462" spans="1:7">
      <c r="A462" s="829"/>
      <c r="B462" s="825"/>
      <c r="C462" s="825"/>
      <c r="D462" s="838"/>
      <c r="E462" s="941"/>
      <c r="F462" s="843"/>
      <c r="G462" s="843"/>
    </row>
    <row r="463" spans="1:7">
      <c r="A463" s="829"/>
      <c r="B463" s="825"/>
      <c r="C463" s="825"/>
      <c r="D463" s="838"/>
      <c r="E463" s="941"/>
      <c r="F463" s="843"/>
      <c r="G463" s="843"/>
    </row>
    <row r="464" spans="1:7">
      <c r="A464" s="829"/>
      <c r="B464" s="825"/>
      <c r="C464" s="825"/>
      <c r="D464" s="838"/>
      <c r="E464" s="941"/>
      <c r="F464" s="843"/>
      <c r="G464" s="843"/>
    </row>
    <row r="465" spans="1:7">
      <c r="A465" s="829"/>
      <c r="B465" s="825"/>
      <c r="C465" s="825"/>
      <c r="D465" s="838"/>
      <c r="E465" s="941"/>
      <c r="F465" s="843"/>
      <c r="G465" s="843"/>
    </row>
    <row r="467" spans="1:7">
      <c r="A467" s="829"/>
      <c r="B467" s="838"/>
      <c r="C467" s="838"/>
      <c r="D467" s="838"/>
      <c r="E467" s="941"/>
      <c r="F467" s="843"/>
      <c r="G467" s="843"/>
    </row>
    <row r="468" spans="1:7" s="796" customFormat="1">
      <c r="A468" s="857"/>
      <c r="B468" s="826"/>
      <c r="C468" s="826"/>
      <c r="D468" s="873"/>
      <c r="E468" s="1039"/>
      <c r="F468" s="890"/>
      <c r="G468" s="890"/>
    </row>
    <row r="469" spans="1:7" s="796" customFormat="1">
      <c r="A469" s="857"/>
      <c r="B469" s="826"/>
      <c r="C469" s="826"/>
      <c r="D469" s="873"/>
      <c r="E469" s="1039"/>
      <c r="F469" s="890"/>
      <c r="G469" s="890"/>
    </row>
    <row r="470" spans="1:7" s="796" customFormat="1">
      <c r="A470" s="857"/>
      <c r="B470" s="826"/>
      <c r="C470" s="826"/>
      <c r="D470" s="873"/>
      <c r="E470" s="1039"/>
      <c r="F470" s="890"/>
      <c r="G470" s="890"/>
    </row>
    <row r="471" spans="1:7" s="795" customFormat="1">
      <c r="A471" s="829"/>
      <c r="B471" s="848"/>
      <c r="C471" s="848"/>
      <c r="D471" s="838"/>
      <c r="E471" s="941"/>
      <c r="F471" s="843"/>
      <c r="G471" s="843"/>
    </row>
    <row r="472" spans="1:7" s="795" customFormat="1">
      <c r="A472" s="829"/>
      <c r="B472" s="848"/>
      <c r="C472" s="848"/>
      <c r="D472" s="838"/>
      <c r="E472" s="941"/>
      <c r="F472" s="843"/>
      <c r="G472" s="843"/>
    </row>
    <row r="473" spans="1:7" s="795" customFormat="1">
      <c r="A473" s="829"/>
      <c r="B473" s="848"/>
      <c r="C473" s="848"/>
      <c r="D473" s="838"/>
      <c r="E473" s="941"/>
      <c r="F473" s="843"/>
      <c r="G473" s="843"/>
    </row>
    <row r="474" spans="1:7" s="795" customFormat="1">
      <c r="A474" s="829"/>
      <c r="B474" s="848"/>
      <c r="C474" s="848"/>
      <c r="D474" s="838"/>
      <c r="E474" s="941"/>
      <c r="F474" s="843"/>
      <c r="G474" s="843"/>
    </row>
    <row r="475" spans="1:7" s="795" customFormat="1">
      <c r="A475" s="829"/>
      <c r="B475" s="848"/>
      <c r="C475" s="848"/>
      <c r="D475" s="838"/>
      <c r="E475" s="941"/>
      <c r="F475" s="843"/>
      <c r="G475" s="843"/>
    </row>
    <row r="476" spans="1:7" s="795" customFormat="1">
      <c r="A476" s="829"/>
      <c r="B476" s="848"/>
      <c r="C476" s="848"/>
      <c r="D476" s="838"/>
      <c r="E476" s="941"/>
      <c r="F476" s="843"/>
      <c r="G476" s="843"/>
    </row>
    <row r="477" spans="1:7" s="795" customFormat="1">
      <c r="A477" s="829"/>
      <c r="B477" s="848"/>
      <c r="C477" s="848"/>
      <c r="D477" s="838"/>
      <c r="E477" s="941"/>
      <c r="F477" s="843"/>
      <c r="G477" s="843"/>
    </row>
    <row r="478" spans="1:7" s="795" customFormat="1">
      <c r="A478" s="829"/>
      <c r="B478" s="848"/>
      <c r="C478" s="848"/>
      <c r="D478" s="838"/>
      <c r="E478" s="941"/>
      <c r="F478" s="843"/>
      <c r="G478" s="843"/>
    </row>
    <row r="479" spans="1:7" s="795" customFormat="1">
      <c r="A479" s="829"/>
      <c r="B479" s="848"/>
      <c r="C479" s="848"/>
      <c r="D479" s="838"/>
      <c r="E479" s="941"/>
      <c r="F479" s="843"/>
      <c r="G479" s="843"/>
    </row>
    <row r="480" spans="1:7" s="795" customFormat="1">
      <c r="A480" s="829"/>
      <c r="B480" s="848"/>
      <c r="C480" s="848"/>
      <c r="D480" s="838"/>
      <c r="E480" s="941"/>
      <c r="F480" s="843"/>
      <c r="G480" s="843"/>
    </row>
    <row r="481" spans="1:7" s="795" customFormat="1">
      <c r="A481" s="829"/>
      <c r="B481" s="848"/>
      <c r="C481" s="848"/>
      <c r="D481" s="838"/>
      <c r="E481" s="941"/>
      <c r="F481" s="843"/>
      <c r="G481" s="843"/>
    </row>
    <row r="482" spans="1:7" s="795" customFormat="1">
      <c r="A482" s="829"/>
      <c r="B482" s="833"/>
      <c r="C482" s="833"/>
      <c r="D482" s="838"/>
      <c r="E482" s="941"/>
      <c r="F482" s="843"/>
      <c r="G482" s="843"/>
    </row>
    <row r="483" spans="1:7" s="795" customFormat="1">
      <c r="A483" s="829"/>
      <c r="B483" s="833"/>
      <c r="C483" s="833"/>
      <c r="D483" s="838"/>
      <c r="E483" s="941"/>
      <c r="F483" s="843"/>
      <c r="G483" s="843"/>
    </row>
    <row r="485" spans="1:7">
      <c r="A485" s="829"/>
      <c r="B485" s="838"/>
      <c r="C485" s="838"/>
      <c r="D485" s="838"/>
      <c r="E485" s="941"/>
      <c r="F485" s="843"/>
      <c r="G485" s="843"/>
    </row>
  </sheetData>
  <sheetProtection formatRows="0"/>
  <mergeCells count="3">
    <mergeCell ref="B15:C15"/>
    <mergeCell ref="B18:C18"/>
    <mergeCell ref="A138:A141"/>
  </mergeCells>
  <pageMargins left="0.7" right="0.7" top="0.75" bottom="0.75" header="0.3" footer="0.3"/>
  <pageSetup paperSize="9" scale="59" fitToHeight="0" orientation="portrait" horizontalDpi="4294967293"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292"/>
  <sheetViews>
    <sheetView view="pageBreakPreview" topLeftCell="A7" zoomScale="90" zoomScaleNormal="100" zoomScaleSheetLayoutView="90" workbookViewId="0">
      <selection activeCell="D34" sqref="D34"/>
    </sheetView>
  </sheetViews>
  <sheetFormatPr defaultColWidth="9.140625" defaultRowHeight="12.75"/>
  <cols>
    <col min="1" max="1" width="12.7109375" style="712" customWidth="1"/>
    <col min="2" max="2" width="70.7109375" style="713" customWidth="1"/>
    <col min="3" max="3" width="13.7109375" style="713" customWidth="1"/>
    <col min="4" max="4" width="28.7109375" style="38" customWidth="1"/>
    <col min="5" max="5" width="10.140625" style="714" customWidth="1"/>
    <col min="6" max="6" width="12.28515625" style="620" customWidth="1"/>
    <col min="7" max="7" width="16.140625" style="620" customWidth="1"/>
    <col min="8" max="8" width="12.28515625" style="62" customWidth="1"/>
    <col min="9" max="16384" width="9.140625" style="62"/>
  </cols>
  <sheetData>
    <row r="1" spans="1:7">
      <c r="A1" s="666" t="s">
        <v>8</v>
      </c>
      <c r="B1" s="667" t="s">
        <v>9</v>
      </c>
      <c r="C1" s="667"/>
      <c r="D1" s="668"/>
      <c r="E1" s="669"/>
      <c r="F1" s="670"/>
      <c r="G1" s="670"/>
    </row>
    <row r="2" spans="1:7">
      <c r="A2" s="671" t="s">
        <v>130</v>
      </c>
      <c r="B2" s="359" t="str">
        <f>'NASLOVNA STRAN'!$C$30</f>
        <v>Gradnja stanovanjske soseske Dečkovo naselje - DN 10</v>
      </c>
      <c r="C2" s="667"/>
      <c r="D2" s="668"/>
      <c r="E2" s="669"/>
      <c r="F2" s="670"/>
      <c r="G2" s="670"/>
    </row>
    <row r="3" spans="1:7">
      <c r="A3" s="666" t="s">
        <v>131</v>
      </c>
      <c r="B3" s="442">
        <f>'NASLOVNA STRAN'!$C$13</f>
        <v>0</v>
      </c>
      <c r="C3" s="667"/>
      <c r="D3" s="668"/>
      <c r="E3" s="669"/>
      <c r="F3" s="670"/>
      <c r="G3" s="670"/>
    </row>
    <row r="4" spans="1:7">
      <c r="A4" s="666"/>
      <c r="B4" s="667"/>
      <c r="C4" s="667"/>
      <c r="D4" s="668"/>
      <c r="E4" s="669"/>
      <c r="F4" s="670"/>
      <c r="G4" s="670"/>
    </row>
    <row r="5" spans="1:7">
      <c r="A5" s="666"/>
      <c r="B5" s="667"/>
      <c r="C5" s="667"/>
      <c r="D5" s="668"/>
      <c r="E5" s="669"/>
      <c r="F5" s="670"/>
      <c r="G5" s="670"/>
    </row>
    <row r="6" spans="1:7">
      <c r="A6" s="666"/>
      <c r="B6" s="667"/>
      <c r="C6" s="667"/>
      <c r="D6" s="668"/>
      <c r="E6" s="669"/>
      <c r="F6" s="670"/>
      <c r="G6" s="670"/>
    </row>
    <row r="7" spans="1:7">
      <c r="A7" s="666"/>
      <c r="B7" s="667"/>
      <c r="C7" s="667"/>
      <c r="D7" s="668"/>
      <c r="E7" s="669"/>
      <c r="F7" s="670"/>
      <c r="G7" s="670"/>
    </row>
    <row r="8" spans="1:7">
      <c r="A8" s="666"/>
      <c r="B8" s="667"/>
      <c r="C8" s="667"/>
      <c r="D8" s="668"/>
      <c r="E8" s="669"/>
      <c r="F8" s="670"/>
      <c r="G8" s="670"/>
    </row>
    <row r="9" spans="1:7" ht="27" customHeight="1">
      <c r="A9" s="672" t="s">
        <v>122</v>
      </c>
      <c r="B9" s="673" t="s">
        <v>3446</v>
      </c>
      <c r="C9" s="214"/>
      <c r="D9" s="674"/>
      <c r="E9" s="216"/>
      <c r="F9" s="463"/>
      <c r="G9" s="463"/>
    </row>
    <row r="10" spans="1:7">
      <c r="A10" s="666"/>
      <c r="B10" s="667"/>
      <c r="C10" s="667"/>
      <c r="D10" s="668"/>
      <c r="E10" s="666"/>
      <c r="F10" s="675"/>
      <c r="G10" s="675"/>
    </row>
    <row r="11" spans="1:7">
      <c r="A11" s="666"/>
      <c r="B11" s="667"/>
      <c r="C11" s="667"/>
      <c r="D11" s="668"/>
      <c r="E11" s="666"/>
      <c r="F11" s="675"/>
      <c r="G11" s="675"/>
    </row>
    <row r="12" spans="1:7">
      <c r="A12" s="666"/>
      <c r="B12" s="667"/>
      <c r="C12" s="667"/>
      <c r="D12" s="668"/>
      <c r="E12" s="666"/>
      <c r="F12" s="675"/>
      <c r="G12" s="675"/>
    </row>
    <row r="13" spans="1:7">
      <c r="A13" s="666"/>
      <c r="B13" s="667"/>
      <c r="C13" s="667"/>
      <c r="D13" s="668"/>
      <c r="E13" s="666"/>
      <c r="F13" s="675"/>
      <c r="G13" s="675"/>
    </row>
    <row r="14" spans="1:7">
      <c r="A14" s="666"/>
      <c r="B14" s="667"/>
      <c r="C14" s="667"/>
      <c r="D14" s="668"/>
      <c r="E14" s="666"/>
      <c r="F14" s="675"/>
      <c r="G14" s="675"/>
    </row>
    <row r="15" spans="1:7">
      <c r="A15" s="666"/>
      <c r="B15" s="667"/>
      <c r="C15" s="667"/>
      <c r="D15" s="668"/>
      <c r="E15" s="666"/>
      <c r="F15" s="675"/>
      <c r="G15" s="675"/>
    </row>
    <row r="16" spans="1:7">
      <c r="A16" s="666"/>
      <c r="B16" s="667"/>
      <c r="C16" s="667"/>
      <c r="D16" s="668"/>
      <c r="E16" s="666"/>
      <c r="F16" s="675"/>
      <c r="G16" s="675"/>
    </row>
    <row r="17" spans="1:7" s="681" customFormat="1" ht="30.4" customHeight="1">
      <c r="A17" s="676" t="s">
        <v>4932</v>
      </c>
      <c r="B17" s="677" t="s">
        <v>4933</v>
      </c>
      <c r="C17" s="678"/>
      <c r="D17" s="679" t="s">
        <v>3449</v>
      </c>
      <c r="E17" s="680"/>
      <c r="F17" s="680"/>
      <c r="G17" s="680"/>
    </row>
    <row r="18" spans="1:7">
      <c r="A18" s="666"/>
      <c r="B18" s="667"/>
      <c r="C18" s="667"/>
      <c r="D18" s="668"/>
      <c r="E18" s="669"/>
      <c r="F18" s="670"/>
      <c r="G18" s="670"/>
    </row>
    <row r="19" spans="1:7">
      <c r="A19" s="666"/>
      <c r="B19" s="667"/>
      <c r="C19" s="667"/>
      <c r="D19" s="668"/>
      <c r="E19" s="669"/>
      <c r="F19" s="670"/>
      <c r="G19" s="670"/>
    </row>
    <row r="20" spans="1:7">
      <c r="A20" s="666"/>
      <c r="B20" s="3024" t="s">
        <v>3222</v>
      </c>
      <c r="C20" s="3025"/>
      <c r="D20" s="3025"/>
      <c r="E20" s="669"/>
      <c r="F20" s="670"/>
      <c r="G20" s="670"/>
    </row>
    <row r="21" spans="1:7" ht="52.9" customHeight="1">
      <c r="A21" s="666"/>
      <c r="B21" s="3026" t="s">
        <v>3224</v>
      </c>
      <c r="C21" s="3026"/>
      <c r="D21" s="3026"/>
      <c r="E21" s="669"/>
      <c r="F21" s="670"/>
      <c r="G21" s="670"/>
    </row>
    <row r="22" spans="1:7" ht="58.15" customHeight="1">
      <c r="A22" s="666"/>
      <c r="B22" s="3027" t="s">
        <v>3223</v>
      </c>
      <c r="C22" s="3028"/>
      <c r="D22" s="3028"/>
      <c r="E22" s="669"/>
      <c r="F22" s="670"/>
      <c r="G22" s="670"/>
    </row>
    <row r="23" spans="1:7">
      <c r="A23" s="666"/>
      <c r="B23" s="3027"/>
      <c r="C23" s="3028"/>
      <c r="D23" s="3028"/>
      <c r="E23" s="669"/>
      <c r="F23" s="670"/>
      <c r="G23" s="670"/>
    </row>
    <row r="24" spans="1:7">
      <c r="A24" s="666"/>
      <c r="B24" s="3024" t="s">
        <v>3450</v>
      </c>
      <c r="C24" s="3025"/>
      <c r="D24" s="3025"/>
      <c r="E24" s="669"/>
      <c r="F24" s="670"/>
      <c r="G24" s="670"/>
    </row>
    <row r="25" spans="1:7" ht="28.9" customHeight="1">
      <c r="A25" s="666"/>
      <c r="B25" s="3029" t="s">
        <v>3451</v>
      </c>
      <c r="C25" s="3030"/>
      <c r="D25" s="3030"/>
      <c r="E25" s="669"/>
      <c r="F25" s="670"/>
      <c r="G25" s="670"/>
    </row>
    <row r="26" spans="1:7" ht="30" customHeight="1">
      <c r="A26" s="666"/>
      <c r="B26" s="3029" t="s">
        <v>3452</v>
      </c>
      <c r="C26" s="3030"/>
      <c r="D26" s="3030"/>
      <c r="E26" s="669"/>
      <c r="F26" s="670"/>
      <c r="G26" s="670"/>
    </row>
    <row r="27" spans="1:7" ht="46.15" customHeight="1">
      <c r="A27" s="666"/>
      <c r="B27" s="3029" t="s">
        <v>3453</v>
      </c>
      <c r="C27" s="3030"/>
      <c r="D27" s="3030"/>
      <c r="E27" s="669"/>
      <c r="F27" s="670"/>
      <c r="G27" s="670"/>
    </row>
    <row r="28" spans="1:7">
      <c r="A28" s="666"/>
      <c r="B28" s="3029"/>
      <c r="C28" s="3030"/>
      <c r="D28" s="3030"/>
      <c r="E28" s="669"/>
      <c r="F28" s="670"/>
      <c r="G28" s="670"/>
    </row>
    <row r="29" spans="1:7">
      <c r="A29" s="666"/>
      <c r="B29" s="667"/>
      <c r="C29" s="667"/>
      <c r="D29" s="682"/>
      <c r="E29" s="669"/>
      <c r="F29" s="670"/>
      <c r="G29" s="670"/>
    </row>
    <row r="30" spans="1:7" ht="15" customHeight="1">
      <c r="A30" s="683" t="s">
        <v>4934</v>
      </c>
      <c r="B30" s="684" t="str">
        <f>+'E.1._VoKa blok B9'!B7</f>
        <v>Vodovod in kanalizacija (VoKa)</v>
      </c>
      <c r="C30" s="685"/>
      <c r="D30" s="686">
        <f>+'E.1._VoKa blok B9'!G116</f>
        <v>0</v>
      </c>
      <c r="E30" s="669"/>
      <c r="F30" s="670"/>
      <c r="G30" s="670"/>
    </row>
    <row r="31" spans="1:7" ht="15" customHeight="1">
      <c r="A31" s="687"/>
      <c r="B31" s="685"/>
      <c r="C31" s="685"/>
      <c r="D31" s="686"/>
      <c r="E31" s="669"/>
      <c r="F31" s="670"/>
      <c r="G31" s="670"/>
    </row>
    <row r="32" spans="1:7" ht="15" customHeight="1">
      <c r="A32" s="683" t="s">
        <v>4935</v>
      </c>
      <c r="B32" s="684" t="str">
        <f>+'E.2._OgHla blok B9'!B7</f>
        <v>Ogrevanje in hlajenje (OgHla)</v>
      </c>
      <c r="C32" s="685"/>
      <c r="D32" s="686">
        <f>+'E.2._OgHla blok B9'!G78</f>
        <v>0</v>
      </c>
      <c r="E32" s="669"/>
      <c r="F32" s="670"/>
      <c r="G32" s="670"/>
    </row>
    <row r="33" spans="1:7" ht="15" customHeight="1">
      <c r="A33" s="687"/>
      <c r="B33" s="685"/>
      <c r="C33" s="685"/>
      <c r="D33" s="686"/>
      <c r="E33" s="669"/>
      <c r="F33" s="670"/>
      <c r="G33" s="670"/>
    </row>
    <row r="34" spans="1:7" ht="15" customHeight="1">
      <c r="A34" s="683" t="s">
        <v>4936</v>
      </c>
      <c r="B34" s="684" t="str">
        <f>+'E.3._PrSi blok B9'!B7</f>
        <v>Prezračevalni sistem (PrSi))</v>
      </c>
      <c r="C34" s="685"/>
      <c r="D34" s="686">
        <f>'E.3._PrSi blok B9'!G114</f>
        <v>0</v>
      </c>
      <c r="E34" s="669"/>
      <c r="F34" s="670"/>
      <c r="G34" s="670"/>
    </row>
    <row r="35" spans="1:7" ht="15" customHeight="1">
      <c r="A35" s="687"/>
      <c r="B35" s="685"/>
      <c r="C35" s="685"/>
      <c r="D35" s="686"/>
      <c r="E35" s="669"/>
      <c r="F35" s="670"/>
      <c r="G35" s="670"/>
    </row>
    <row r="36" spans="1:7" ht="15" customHeight="1">
      <c r="A36" s="683" t="s">
        <v>4937</v>
      </c>
      <c r="B36" s="684" t="str">
        <f>+'E.4._VoPr blok B9'!B7</f>
        <v>Vodovodni priključek (VoPr)</v>
      </c>
      <c r="C36" s="685"/>
      <c r="D36" s="686">
        <f>+'E.4._VoPr blok B9'!G65</f>
        <v>0</v>
      </c>
      <c r="E36" s="669"/>
      <c r="F36" s="670"/>
      <c r="G36" s="670"/>
    </row>
    <row r="37" spans="1:7" ht="15" customHeight="1">
      <c r="A37" s="687"/>
      <c r="B37" s="685"/>
      <c r="C37" s="685"/>
      <c r="D37" s="686"/>
      <c r="E37" s="669"/>
      <c r="F37" s="670"/>
      <c r="G37" s="670"/>
    </row>
    <row r="38" spans="1:7" ht="15" customHeight="1">
      <c r="A38" s="683" t="s">
        <v>4938</v>
      </c>
      <c r="B38" s="684" t="str">
        <f>+'E.5._ToPo blok B9'!B7</f>
        <v>Topotna postaja (ToPo)</v>
      </c>
      <c r="C38" s="685"/>
      <c r="D38" s="686">
        <f>+'E.5._ToPo blok B9'!G279</f>
        <v>0</v>
      </c>
      <c r="E38" s="669"/>
      <c r="F38" s="670"/>
      <c r="G38" s="670"/>
    </row>
    <row r="39" spans="1:7">
      <c r="A39" s="666"/>
      <c r="B39" s="667"/>
      <c r="C39" s="667"/>
      <c r="D39" s="682"/>
      <c r="E39" s="669"/>
      <c r="F39" s="670"/>
      <c r="G39" s="670"/>
    </row>
    <row r="40" spans="1:7" s="322" customFormat="1">
      <c r="A40" s="688"/>
      <c r="B40" s="689"/>
      <c r="C40" s="689"/>
      <c r="D40" s="37"/>
      <c r="E40" s="690"/>
      <c r="F40" s="690"/>
      <c r="G40" s="690"/>
    </row>
    <row r="41" spans="1:7" s="322" customFormat="1" ht="29.65" customHeight="1" thickBot="1">
      <c r="A41" s="691" t="s">
        <v>4932</v>
      </c>
      <c r="B41" s="692" t="s">
        <v>4933</v>
      </c>
      <c r="C41" s="693" t="s">
        <v>2978</v>
      </c>
      <c r="D41" s="694">
        <f>+SUM(D30:D38)</f>
        <v>0</v>
      </c>
      <c r="E41" s="695"/>
      <c r="F41" s="696"/>
      <c r="G41" s="696"/>
    </row>
    <row r="42" spans="1:7" s="322" customFormat="1" ht="13.5" thickTop="1">
      <c r="A42" s="688"/>
      <c r="B42" s="689"/>
      <c r="C42" s="689"/>
      <c r="D42" s="164"/>
      <c r="E42" s="690"/>
      <c r="F42" s="690"/>
      <c r="G42" s="690"/>
    </row>
    <row r="43" spans="1:7" s="322" customFormat="1" ht="13.5" customHeight="1">
      <c r="A43" s="688"/>
      <c r="B43" s="302"/>
      <c r="C43" s="302"/>
      <c r="D43" s="164"/>
      <c r="E43" s="690"/>
      <c r="F43" s="690"/>
      <c r="G43" s="690"/>
    </row>
    <row r="44" spans="1:7" s="322" customFormat="1" ht="26.25" customHeight="1">
      <c r="A44" s="688"/>
      <c r="B44" s="697"/>
      <c r="C44" s="697"/>
      <c r="D44" s="164"/>
      <c r="E44" s="690"/>
      <c r="F44" s="690"/>
      <c r="G44" s="690"/>
    </row>
    <row r="45" spans="1:7" s="700" customFormat="1" ht="26.25" customHeight="1">
      <c r="A45" s="698"/>
      <c r="B45" s="697"/>
      <c r="C45" s="697"/>
      <c r="D45" s="158"/>
      <c r="E45" s="699"/>
      <c r="F45" s="699"/>
      <c r="G45" s="699"/>
    </row>
    <row r="46" spans="1:7" s="322" customFormat="1" ht="18" customHeight="1">
      <c r="A46" s="688"/>
      <c r="B46" s="302"/>
      <c r="C46" s="302"/>
      <c r="D46" s="164"/>
      <c r="E46" s="690"/>
      <c r="F46" s="690"/>
      <c r="G46" s="690"/>
    </row>
    <row r="47" spans="1:7" s="322" customFormat="1" ht="105" customHeight="1">
      <c r="A47" s="688"/>
      <c r="B47" s="336"/>
      <c r="C47" s="336"/>
      <c r="D47" s="164"/>
      <c r="E47" s="690"/>
      <c r="F47" s="690"/>
      <c r="G47" s="690"/>
    </row>
    <row r="48" spans="1:7" s="322" customFormat="1" ht="22.5" customHeight="1">
      <c r="A48" s="688"/>
      <c r="B48" s="336"/>
      <c r="C48" s="336"/>
      <c r="D48" s="164"/>
      <c r="E48" s="690"/>
      <c r="F48" s="690"/>
      <c r="G48" s="690"/>
    </row>
    <row r="49" spans="1:11" s="322" customFormat="1" ht="18" customHeight="1">
      <c r="A49" s="688"/>
      <c r="B49" s="302"/>
      <c r="C49" s="302"/>
      <c r="D49" s="164"/>
      <c r="E49" s="690"/>
      <c r="F49" s="690"/>
      <c r="G49" s="690"/>
    </row>
    <row r="50" spans="1:11" s="322" customFormat="1" ht="23.25" customHeight="1">
      <c r="A50" s="688"/>
      <c r="B50" s="302"/>
      <c r="C50" s="302"/>
      <c r="D50" s="164"/>
      <c r="E50" s="690"/>
      <c r="F50" s="690"/>
      <c r="G50" s="690"/>
    </row>
    <row r="51" spans="1:11" s="322" customFormat="1" ht="23.25" customHeight="1">
      <c r="A51" s="688"/>
      <c r="B51" s="302"/>
      <c r="C51" s="302"/>
      <c r="D51" s="164"/>
      <c r="E51" s="690"/>
      <c r="F51" s="690"/>
      <c r="G51" s="690"/>
    </row>
    <row r="52" spans="1:11" s="322" customFormat="1" ht="32.25" customHeight="1">
      <c r="A52" s="688"/>
      <c r="B52" s="302"/>
      <c r="C52" s="302"/>
      <c r="D52" s="164"/>
      <c r="E52" s="690"/>
      <c r="F52" s="690"/>
      <c r="G52" s="690"/>
    </row>
    <row r="53" spans="1:11" s="322" customFormat="1" ht="93.75" customHeight="1">
      <c r="A53" s="688"/>
      <c r="B53" s="701"/>
      <c r="C53" s="701"/>
      <c r="D53" s="164"/>
      <c r="E53" s="690"/>
      <c r="F53" s="690"/>
      <c r="G53" s="690"/>
    </row>
    <row r="54" spans="1:11" s="322" customFormat="1" ht="67.5" customHeight="1">
      <c r="A54" s="688"/>
      <c r="B54" s="701"/>
      <c r="C54" s="701"/>
      <c r="D54" s="164"/>
      <c r="E54" s="690"/>
      <c r="F54" s="690"/>
      <c r="G54" s="690"/>
    </row>
    <row r="55" spans="1:11" s="322" customFormat="1" ht="38.25" customHeight="1">
      <c r="A55" s="688"/>
      <c r="B55" s="701"/>
      <c r="C55" s="701"/>
      <c r="D55" s="164"/>
      <c r="E55" s="690"/>
      <c r="F55" s="690"/>
      <c r="G55" s="690"/>
    </row>
    <row r="56" spans="1:11" s="322" customFormat="1" ht="54" customHeight="1">
      <c r="A56" s="688"/>
      <c r="B56" s="701"/>
      <c r="C56" s="701"/>
      <c r="D56" s="164"/>
      <c r="E56" s="690"/>
      <c r="F56" s="690"/>
      <c r="G56" s="690"/>
    </row>
    <row r="57" spans="1:11" s="322" customFormat="1" ht="21.75" customHeight="1">
      <c r="A57" s="688"/>
      <c r="B57" s="701"/>
      <c r="C57" s="701"/>
      <c r="D57" s="164"/>
      <c r="E57" s="690"/>
      <c r="F57" s="690"/>
      <c r="G57" s="690"/>
      <c r="K57" s="702"/>
    </row>
    <row r="58" spans="1:11" s="322" customFormat="1" ht="20.25" customHeight="1">
      <c r="A58" s="688"/>
      <c r="B58" s="701"/>
      <c r="C58" s="701"/>
      <c r="D58" s="164"/>
      <c r="E58" s="690"/>
      <c r="F58" s="690"/>
      <c r="G58" s="690"/>
      <c r="K58" s="702"/>
    </row>
    <row r="59" spans="1:11" s="322" customFormat="1" ht="58.5" customHeight="1">
      <c r="A59" s="688"/>
      <c r="B59" s="701"/>
      <c r="C59" s="701"/>
      <c r="D59" s="164"/>
      <c r="E59" s="690"/>
      <c r="F59" s="690"/>
      <c r="G59" s="690"/>
    </row>
    <row r="60" spans="1:11" s="322" customFormat="1" ht="58.5" customHeight="1">
      <c r="A60" s="688"/>
      <c r="B60" s="701"/>
      <c r="C60" s="701"/>
      <c r="D60" s="164"/>
      <c r="E60" s="690"/>
      <c r="F60" s="690"/>
      <c r="G60" s="690"/>
    </row>
    <row r="61" spans="1:11" s="322" customFormat="1" ht="23.25" customHeight="1">
      <c r="A61" s="688"/>
      <c r="B61" s="701"/>
      <c r="C61" s="701"/>
      <c r="D61" s="164"/>
      <c r="E61" s="690"/>
      <c r="F61" s="690"/>
      <c r="G61" s="690"/>
      <c r="K61" s="702"/>
    </row>
    <row r="62" spans="1:11" s="322" customFormat="1" ht="16.5" customHeight="1">
      <c r="A62" s="688"/>
      <c r="B62" s="701"/>
      <c r="C62" s="701"/>
      <c r="D62" s="164"/>
      <c r="E62" s="690"/>
      <c r="F62" s="690"/>
      <c r="G62" s="690"/>
      <c r="K62" s="702"/>
    </row>
    <row r="63" spans="1:11" s="322" customFormat="1" ht="14.25" customHeight="1">
      <c r="A63" s="688"/>
      <c r="B63" s="701"/>
      <c r="C63" s="701"/>
      <c r="D63" s="164"/>
      <c r="E63" s="690"/>
      <c r="F63" s="690"/>
      <c r="G63" s="690"/>
    </row>
    <row r="64" spans="1:11" s="322" customFormat="1" ht="15.75" customHeight="1">
      <c r="A64" s="688"/>
      <c r="B64" s="701"/>
      <c r="C64" s="701"/>
      <c r="D64" s="164"/>
      <c r="E64" s="690"/>
      <c r="F64" s="690"/>
      <c r="G64" s="690"/>
    </row>
    <row r="65" spans="1:7" s="322" customFormat="1" ht="55.5" customHeight="1">
      <c r="A65" s="688"/>
      <c r="B65" s="701"/>
      <c r="C65" s="701"/>
      <c r="D65" s="164"/>
      <c r="E65" s="690"/>
      <c r="F65" s="690"/>
      <c r="G65" s="690"/>
    </row>
    <row r="66" spans="1:7" s="322" customFormat="1" ht="35.25" customHeight="1">
      <c r="A66" s="688"/>
      <c r="B66" s="701"/>
      <c r="C66" s="701"/>
      <c r="D66" s="164"/>
      <c r="E66" s="690"/>
      <c r="F66" s="690"/>
      <c r="G66" s="690"/>
    </row>
    <row r="67" spans="1:7" s="322" customFormat="1">
      <c r="A67" s="688"/>
      <c r="B67" s="701"/>
      <c r="C67" s="701"/>
      <c r="D67" s="164"/>
      <c r="E67" s="690"/>
      <c r="F67" s="690"/>
      <c r="G67" s="690"/>
    </row>
    <row r="68" spans="1:7" s="322" customFormat="1">
      <c r="A68" s="688"/>
      <c r="B68" s="689"/>
      <c r="C68" s="689"/>
      <c r="D68" s="164"/>
      <c r="E68" s="690"/>
      <c r="F68" s="690"/>
      <c r="G68" s="690"/>
    </row>
    <row r="69" spans="1:7" s="322" customFormat="1">
      <c r="A69" s="688"/>
      <c r="B69" s="689"/>
      <c r="C69" s="689"/>
      <c r="D69" s="164"/>
      <c r="E69" s="690"/>
      <c r="F69" s="690"/>
      <c r="G69" s="690"/>
    </row>
    <row r="70" spans="1:7" s="322" customFormat="1">
      <c r="A70" s="688"/>
      <c r="B70" s="689"/>
      <c r="C70" s="689"/>
      <c r="D70" s="164"/>
      <c r="E70" s="690"/>
      <c r="F70" s="690"/>
      <c r="G70" s="690"/>
    </row>
    <row r="71" spans="1:7" s="322" customFormat="1">
      <c r="A71" s="688"/>
      <c r="B71" s="697"/>
      <c r="C71" s="697"/>
      <c r="D71" s="164"/>
      <c r="E71" s="690"/>
      <c r="F71" s="690"/>
      <c r="G71" s="690"/>
    </row>
    <row r="72" spans="1:7" s="700" customFormat="1">
      <c r="A72" s="698"/>
      <c r="B72" s="697"/>
      <c r="C72" s="697"/>
      <c r="D72" s="158"/>
      <c r="E72" s="699"/>
      <c r="F72" s="699"/>
      <c r="G72" s="699"/>
    </row>
    <row r="73" spans="1:7" s="322" customFormat="1">
      <c r="A73" s="688"/>
      <c r="B73" s="697"/>
      <c r="C73" s="697"/>
      <c r="D73" s="164"/>
      <c r="E73" s="690"/>
      <c r="F73" s="690"/>
      <c r="G73" s="690"/>
    </row>
    <row r="74" spans="1:7" s="322" customFormat="1">
      <c r="A74" s="688"/>
      <c r="B74" s="701"/>
      <c r="C74" s="701"/>
      <c r="D74" s="164"/>
      <c r="E74" s="690"/>
      <c r="F74" s="690"/>
      <c r="G74" s="690"/>
    </row>
    <row r="75" spans="1:7" s="322" customFormat="1">
      <c r="A75" s="688"/>
      <c r="B75" s="701"/>
      <c r="C75" s="701"/>
      <c r="D75" s="164"/>
      <c r="E75" s="690"/>
      <c r="F75" s="690"/>
      <c r="G75" s="690"/>
    </row>
    <row r="76" spans="1:7" s="322" customFormat="1">
      <c r="A76" s="688"/>
      <c r="B76" s="701"/>
      <c r="C76" s="701"/>
      <c r="D76" s="164"/>
      <c r="E76" s="690"/>
      <c r="F76" s="690"/>
      <c r="G76" s="690"/>
    </row>
    <row r="77" spans="1:7" s="322" customFormat="1">
      <c r="A77" s="688"/>
      <c r="B77" s="701"/>
      <c r="C77" s="701"/>
      <c r="D77" s="164"/>
      <c r="E77" s="690"/>
      <c r="F77" s="690"/>
      <c r="G77" s="690"/>
    </row>
    <row r="78" spans="1:7" s="322" customFormat="1">
      <c r="A78" s="688"/>
      <c r="B78" s="701"/>
      <c r="C78" s="701"/>
      <c r="D78" s="164"/>
      <c r="E78" s="690"/>
      <c r="F78" s="690"/>
      <c r="G78" s="690"/>
    </row>
    <row r="79" spans="1:7" s="322" customFormat="1">
      <c r="A79" s="688"/>
      <c r="B79" s="701"/>
      <c r="C79" s="701"/>
      <c r="D79" s="164"/>
      <c r="E79" s="690"/>
      <c r="F79" s="690"/>
      <c r="G79" s="690"/>
    </row>
    <row r="80" spans="1:7" s="322" customFormat="1">
      <c r="A80" s="688"/>
      <c r="B80" s="697"/>
      <c r="C80" s="697"/>
      <c r="D80" s="164"/>
      <c r="E80" s="690"/>
      <c r="F80" s="690"/>
      <c r="G80" s="690"/>
    </row>
    <row r="81" spans="1:7" s="322" customFormat="1" ht="155.25" customHeight="1">
      <c r="A81" s="688"/>
      <c r="B81" s="701"/>
      <c r="C81" s="701"/>
      <c r="D81" s="36"/>
      <c r="E81" s="690"/>
      <c r="F81" s="690"/>
      <c r="G81" s="690"/>
    </row>
    <row r="82" spans="1:7" s="322" customFormat="1">
      <c r="A82" s="688"/>
      <c r="B82" s="641"/>
      <c r="C82" s="641"/>
      <c r="D82" s="164"/>
      <c r="E82" s="690"/>
      <c r="F82" s="690"/>
      <c r="G82" s="690"/>
    </row>
    <row r="83" spans="1:7" s="322" customFormat="1">
      <c r="A83" s="688"/>
      <c r="B83" s="641"/>
      <c r="C83" s="641"/>
      <c r="D83" s="164"/>
      <c r="E83" s="690"/>
      <c r="F83" s="690"/>
      <c r="G83" s="690"/>
    </row>
    <row r="84" spans="1:7" s="322" customFormat="1">
      <c r="A84" s="688"/>
      <c r="B84" s="641"/>
      <c r="C84" s="641"/>
      <c r="D84" s="164"/>
      <c r="E84" s="690"/>
      <c r="F84" s="690"/>
      <c r="G84" s="690"/>
    </row>
    <row r="85" spans="1:7" s="322" customFormat="1">
      <c r="A85" s="688"/>
      <c r="B85" s="641"/>
      <c r="C85" s="641"/>
      <c r="D85" s="164"/>
      <c r="E85" s="690"/>
      <c r="F85" s="690"/>
      <c r="G85" s="690"/>
    </row>
    <row r="86" spans="1:7" s="322" customFormat="1">
      <c r="A86" s="688"/>
      <c r="B86" s="641"/>
      <c r="C86" s="641"/>
      <c r="D86" s="164"/>
      <c r="E86" s="690"/>
      <c r="F86" s="690"/>
      <c r="G86" s="690"/>
    </row>
    <row r="87" spans="1:7" s="322" customFormat="1">
      <c r="A87" s="688"/>
      <c r="B87" s="641"/>
      <c r="C87" s="641"/>
      <c r="D87" s="579"/>
      <c r="E87" s="703"/>
      <c r="F87" s="690"/>
      <c r="G87" s="690"/>
    </row>
    <row r="88" spans="1:7" s="322" customFormat="1">
      <c r="A88" s="688"/>
      <c r="B88" s="701"/>
      <c r="C88" s="701"/>
      <c r="D88" s="164"/>
      <c r="E88" s="690"/>
      <c r="F88" s="704"/>
      <c r="G88" s="690"/>
    </row>
    <row r="89" spans="1:7" s="322" customFormat="1" ht="96.75" customHeight="1">
      <c r="A89" s="688"/>
      <c r="B89" s="701"/>
      <c r="C89" s="701"/>
      <c r="D89" s="164"/>
      <c r="E89" s="690"/>
      <c r="F89" s="690"/>
      <c r="G89" s="690"/>
    </row>
    <row r="90" spans="1:7" s="322" customFormat="1" ht="119.25" customHeight="1">
      <c r="A90" s="688"/>
      <c r="B90" s="701"/>
      <c r="C90" s="701"/>
      <c r="D90" s="164"/>
      <c r="E90" s="690"/>
      <c r="F90" s="690"/>
      <c r="G90" s="690"/>
    </row>
    <row r="91" spans="1:7" s="322" customFormat="1" ht="42" customHeight="1">
      <c r="A91" s="688"/>
      <c r="B91" s="701"/>
      <c r="C91" s="701"/>
      <c r="D91" s="164"/>
      <c r="E91" s="690"/>
      <c r="F91" s="690"/>
      <c r="G91" s="690"/>
    </row>
    <row r="92" spans="1:7" s="322" customFormat="1" ht="79.5" customHeight="1">
      <c r="A92" s="688"/>
      <c r="B92" s="701"/>
      <c r="C92" s="701"/>
      <c r="D92" s="164"/>
      <c r="E92" s="690"/>
      <c r="F92" s="690"/>
      <c r="G92" s="690"/>
    </row>
    <row r="93" spans="1:7" s="322" customFormat="1" ht="48" customHeight="1">
      <c r="A93" s="688"/>
      <c r="B93" s="302"/>
      <c r="C93" s="302"/>
      <c r="D93" s="164"/>
      <c r="E93" s="690"/>
      <c r="F93" s="690"/>
      <c r="G93" s="690"/>
    </row>
    <row r="94" spans="1:7" s="322" customFormat="1" ht="22.5" customHeight="1">
      <c r="A94" s="688"/>
      <c r="B94" s="689"/>
      <c r="C94" s="689"/>
      <c r="D94" s="579"/>
      <c r="E94" s="703"/>
      <c r="F94" s="690"/>
      <c r="G94" s="690"/>
    </row>
    <row r="95" spans="1:7" s="322" customFormat="1" ht="48" customHeight="1">
      <c r="A95" s="688"/>
      <c r="B95" s="302"/>
      <c r="C95" s="302"/>
      <c r="D95" s="164"/>
      <c r="E95" s="690"/>
      <c r="F95" s="690"/>
      <c r="G95" s="690"/>
    </row>
    <row r="96" spans="1:7" s="322" customFormat="1" ht="63" customHeight="1">
      <c r="A96" s="688"/>
      <c r="B96" s="336"/>
      <c r="C96" s="336"/>
      <c r="D96" s="164"/>
      <c r="E96" s="690"/>
      <c r="F96" s="690"/>
      <c r="G96" s="690"/>
    </row>
    <row r="97" spans="1:10" s="322" customFormat="1" ht="59.25" customHeight="1">
      <c r="A97" s="688"/>
      <c r="B97" s="336"/>
      <c r="C97" s="336"/>
      <c r="D97" s="164"/>
      <c r="E97" s="690"/>
      <c r="F97" s="690"/>
      <c r="G97" s="690"/>
    </row>
    <row r="98" spans="1:10" s="322" customFormat="1" ht="137.25" customHeight="1">
      <c r="A98" s="688"/>
      <c r="B98" s="701"/>
      <c r="C98" s="701"/>
      <c r="D98" s="164"/>
      <c r="E98" s="690"/>
      <c r="F98" s="705"/>
      <c r="G98" s="705"/>
    </row>
    <row r="99" spans="1:10" s="322" customFormat="1" ht="24.75" customHeight="1">
      <c r="A99" s="688"/>
      <c r="B99" s="701"/>
      <c r="C99" s="701"/>
      <c r="D99" s="579"/>
      <c r="E99" s="703"/>
      <c r="F99" s="705"/>
      <c r="G99" s="705"/>
      <c r="J99" s="702"/>
    </row>
    <row r="100" spans="1:10" s="322" customFormat="1" ht="156.75" customHeight="1">
      <c r="A100" s="688"/>
      <c r="B100" s="706"/>
      <c r="C100" s="706"/>
      <c r="D100" s="164"/>
      <c r="E100" s="690"/>
      <c r="F100" s="705"/>
      <c r="G100" s="705"/>
    </row>
    <row r="101" spans="1:10" s="322" customFormat="1">
      <c r="A101" s="688"/>
      <c r="B101" s="707"/>
      <c r="C101" s="707"/>
      <c r="D101" s="164"/>
      <c r="E101" s="690"/>
      <c r="F101" s="705"/>
      <c r="G101" s="705"/>
    </row>
    <row r="102" spans="1:10" s="322" customFormat="1">
      <c r="A102" s="688"/>
      <c r="B102" s="707"/>
      <c r="C102" s="707"/>
      <c r="D102" s="164"/>
      <c r="E102" s="690"/>
      <c r="F102" s="705"/>
      <c r="G102" s="705"/>
    </row>
    <row r="103" spans="1:10" s="322" customFormat="1">
      <c r="A103" s="688"/>
      <c r="B103" s="707"/>
      <c r="C103" s="707"/>
      <c r="D103" s="164"/>
      <c r="E103" s="690"/>
      <c r="F103" s="705"/>
      <c r="G103" s="705"/>
    </row>
    <row r="104" spans="1:10" s="322" customFormat="1">
      <c r="A104" s="688"/>
      <c r="B104" s="707"/>
      <c r="C104" s="707"/>
      <c r="D104" s="164"/>
      <c r="E104" s="690"/>
      <c r="F104" s="705"/>
      <c r="G104" s="705"/>
    </row>
    <row r="105" spans="1:10" s="322" customFormat="1" ht="24" customHeight="1">
      <c r="A105" s="688"/>
      <c r="B105" s="707"/>
      <c r="C105" s="707"/>
      <c r="D105" s="579"/>
      <c r="E105" s="703"/>
      <c r="F105" s="705"/>
      <c r="G105" s="705"/>
    </row>
    <row r="106" spans="1:10" s="322" customFormat="1" ht="29.25" customHeight="1">
      <c r="A106" s="688"/>
      <c r="B106" s="707"/>
      <c r="C106" s="707"/>
      <c r="D106" s="164"/>
      <c r="E106" s="690"/>
      <c r="F106" s="705"/>
      <c r="G106" s="705"/>
    </row>
    <row r="107" spans="1:10" s="322" customFormat="1" ht="102" customHeight="1">
      <c r="A107" s="688"/>
      <c r="B107" s="701"/>
      <c r="C107" s="701"/>
      <c r="D107" s="164"/>
      <c r="E107" s="690"/>
      <c r="F107" s="705"/>
      <c r="G107" s="705"/>
    </row>
    <row r="108" spans="1:10" s="322" customFormat="1">
      <c r="A108" s="688"/>
      <c r="B108" s="707"/>
      <c r="C108" s="707"/>
      <c r="D108" s="164"/>
      <c r="E108" s="690"/>
      <c r="F108" s="705"/>
      <c r="G108" s="705"/>
    </row>
    <row r="109" spans="1:10" s="322" customFormat="1">
      <c r="A109" s="688"/>
      <c r="B109" s="707"/>
      <c r="C109" s="707"/>
      <c r="D109" s="164"/>
      <c r="E109" s="690"/>
      <c r="F109" s="705"/>
      <c r="G109" s="705"/>
    </row>
    <row r="110" spans="1:10" s="322" customFormat="1">
      <c r="A110" s="688"/>
      <c r="B110" s="707"/>
      <c r="C110" s="707"/>
      <c r="D110" s="164"/>
      <c r="E110" s="690"/>
      <c r="F110" s="705"/>
      <c r="G110" s="705"/>
    </row>
    <row r="111" spans="1:10" s="322" customFormat="1">
      <c r="A111" s="688"/>
      <c r="B111" s="707"/>
      <c r="C111" s="707"/>
      <c r="D111" s="164"/>
      <c r="E111" s="690"/>
      <c r="F111" s="705"/>
      <c r="G111" s="705"/>
    </row>
    <row r="112" spans="1:10" s="322" customFormat="1" ht="24.75" customHeight="1">
      <c r="A112" s="688"/>
      <c r="B112" s="707"/>
      <c r="C112" s="707"/>
      <c r="D112" s="579"/>
      <c r="E112" s="703"/>
      <c r="F112" s="705"/>
      <c r="G112" s="705"/>
    </row>
    <row r="113" spans="1:7" s="322" customFormat="1" ht="55.5" customHeight="1">
      <c r="A113" s="688"/>
      <c r="B113" s="701"/>
      <c r="C113" s="701"/>
      <c r="D113" s="164"/>
      <c r="E113" s="690"/>
      <c r="F113" s="705"/>
      <c r="G113" s="705"/>
    </row>
    <row r="114" spans="1:7" s="322" customFormat="1" ht="28.5" customHeight="1">
      <c r="A114" s="688"/>
      <c r="B114" s="701"/>
      <c r="C114" s="701"/>
      <c r="D114" s="164"/>
      <c r="E114" s="690"/>
      <c r="F114" s="705"/>
      <c r="G114" s="705"/>
    </row>
    <row r="115" spans="1:7" s="322" customFormat="1" ht="43.5" customHeight="1">
      <c r="A115" s="688"/>
      <c r="B115" s="701"/>
      <c r="C115" s="701"/>
      <c r="D115" s="161"/>
      <c r="E115" s="690"/>
      <c r="F115" s="705"/>
      <c r="G115" s="705"/>
    </row>
    <row r="116" spans="1:7" s="322" customFormat="1">
      <c r="A116" s="688"/>
      <c r="B116" s="689"/>
      <c r="C116" s="689"/>
      <c r="D116" s="164"/>
      <c r="E116" s="690"/>
      <c r="F116" s="705"/>
      <c r="G116" s="705"/>
    </row>
    <row r="117" spans="1:7" s="322" customFormat="1">
      <c r="A117" s="688"/>
      <c r="B117" s="302"/>
      <c r="C117" s="302"/>
      <c r="D117" s="164"/>
      <c r="E117" s="690"/>
      <c r="F117" s="705"/>
      <c r="G117" s="705"/>
    </row>
    <row r="118" spans="1:7" s="322" customFormat="1">
      <c r="A118" s="688"/>
      <c r="B118" s="302"/>
      <c r="C118" s="302"/>
      <c r="D118" s="164"/>
      <c r="E118" s="690"/>
      <c r="F118" s="705"/>
      <c r="G118" s="705"/>
    </row>
    <row r="119" spans="1:7" s="700" customFormat="1">
      <c r="A119" s="708"/>
      <c r="B119" s="697"/>
      <c r="C119" s="697"/>
      <c r="D119" s="158"/>
      <c r="E119" s="699"/>
      <c r="F119" s="709"/>
      <c r="G119" s="709"/>
    </row>
    <row r="120" spans="1:7" s="322" customFormat="1">
      <c r="A120" s="688"/>
      <c r="B120" s="697"/>
      <c r="C120" s="697"/>
      <c r="D120" s="164"/>
      <c r="E120" s="690"/>
      <c r="F120" s="705"/>
      <c r="G120" s="705"/>
    </row>
    <row r="121" spans="1:7" s="322" customFormat="1" ht="68.25" customHeight="1">
      <c r="A121" s="688"/>
      <c r="B121" s="701"/>
      <c r="C121" s="701"/>
      <c r="D121" s="164"/>
      <c r="E121" s="690"/>
      <c r="F121" s="705"/>
      <c r="G121" s="705"/>
    </row>
    <row r="122" spans="1:7" s="322" customFormat="1" ht="21" customHeight="1">
      <c r="A122" s="688"/>
      <c r="B122" s="710"/>
      <c r="C122" s="710"/>
      <c r="D122" s="164"/>
      <c r="E122" s="690"/>
      <c r="F122" s="705"/>
      <c r="G122" s="705"/>
    </row>
    <row r="123" spans="1:7" s="322" customFormat="1">
      <c r="A123" s="688"/>
      <c r="B123" s="710"/>
      <c r="C123" s="710"/>
      <c r="D123" s="164"/>
      <c r="E123" s="690"/>
      <c r="F123" s="705"/>
      <c r="G123" s="705"/>
    </row>
    <row r="124" spans="1:7" s="322" customFormat="1">
      <c r="A124" s="688"/>
      <c r="B124" s="710"/>
      <c r="C124" s="710"/>
      <c r="D124" s="164"/>
      <c r="E124" s="690"/>
      <c r="F124" s="705"/>
      <c r="G124" s="705"/>
    </row>
    <row r="125" spans="1:7" s="322" customFormat="1">
      <c r="A125" s="688"/>
      <c r="B125" s="710"/>
      <c r="C125" s="710"/>
      <c r="D125" s="164"/>
      <c r="E125" s="690"/>
      <c r="F125" s="705"/>
      <c r="G125" s="705"/>
    </row>
    <row r="126" spans="1:7" s="322" customFormat="1">
      <c r="A126" s="688"/>
      <c r="B126" s="710"/>
      <c r="C126" s="710"/>
      <c r="D126" s="164"/>
      <c r="E126" s="690"/>
      <c r="F126" s="705"/>
      <c r="G126" s="705"/>
    </row>
    <row r="127" spans="1:7" s="322" customFormat="1">
      <c r="A127" s="688"/>
      <c r="B127" s="710"/>
      <c r="C127" s="710"/>
      <c r="D127" s="164"/>
      <c r="E127" s="690"/>
      <c r="F127" s="705"/>
      <c r="G127" s="705"/>
    </row>
    <row r="128" spans="1:7" s="322" customFormat="1">
      <c r="A128" s="688"/>
      <c r="B128" s="710"/>
      <c r="C128" s="710"/>
      <c r="D128" s="164"/>
      <c r="E128" s="690"/>
      <c r="F128" s="705"/>
      <c r="G128" s="705"/>
    </row>
    <row r="129" spans="1:7" s="322" customFormat="1">
      <c r="A129" s="688"/>
      <c r="B129" s="710"/>
      <c r="C129" s="710"/>
      <c r="D129" s="164"/>
      <c r="E129" s="690"/>
      <c r="F129" s="705"/>
      <c r="G129" s="705"/>
    </row>
    <row r="130" spans="1:7" s="322" customFormat="1" ht="21" customHeight="1">
      <c r="A130" s="688"/>
      <c r="B130" s="710"/>
      <c r="C130" s="710"/>
      <c r="D130" s="164"/>
      <c r="E130" s="690"/>
      <c r="F130" s="705"/>
      <c r="G130" s="705"/>
    </row>
    <row r="131" spans="1:7" s="322" customFormat="1">
      <c r="A131" s="688"/>
      <c r="B131" s="710"/>
      <c r="C131" s="710"/>
      <c r="D131" s="164"/>
      <c r="E131" s="690"/>
      <c r="F131" s="705"/>
      <c r="G131" s="705"/>
    </row>
    <row r="132" spans="1:7" s="322" customFormat="1">
      <c r="A132" s="688"/>
      <c r="B132" s="710"/>
      <c r="C132" s="710"/>
      <c r="D132" s="164"/>
      <c r="E132" s="690"/>
      <c r="F132" s="705"/>
      <c r="G132" s="705"/>
    </row>
    <row r="133" spans="1:7" s="322" customFormat="1">
      <c r="A133" s="688"/>
      <c r="B133" s="710"/>
      <c r="C133" s="710"/>
      <c r="D133" s="164"/>
      <c r="E133" s="690"/>
      <c r="F133" s="705"/>
      <c r="G133" s="705"/>
    </row>
    <row r="134" spans="1:7" s="322" customFormat="1">
      <c r="A134" s="688"/>
      <c r="B134" s="710"/>
      <c r="C134" s="710"/>
      <c r="D134" s="164"/>
      <c r="E134" s="690"/>
      <c r="F134" s="705"/>
      <c r="G134" s="705"/>
    </row>
    <row r="135" spans="1:7" s="322" customFormat="1">
      <c r="A135" s="688"/>
      <c r="B135" s="710"/>
      <c r="C135" s="710"/>
      <c r="D135" s="164"/>
      <c r="E135" s="690"/>
      <c r="F135" s="705"/>
      <c r="G135" s="705"/>
    </row>
    <row r="136" spans="1:7" s="322" customFormat="1">
      <c r="A136" s="688"/>
      <c r="B136" s="710"/>
      <c r="C136" s="710"/>
      <c r="D136" s="164"/>
      <c r="E136" s="690"/>
      <c r="F136" s="705"/>
      <c r="G136" s="705"/>
    </row>
    <row r="137" spans="1:7" s="322" customFormat="1" ht="21" customHeight="1">
      <c r="A137" s="688"/>
      <c r="B137" s="710"/>
      <c r="C137" s="710"/>
      <c r="D137" s="164"/>
      <c r="E137" s="690"/>
      <c r="F137" s="705"/>
      <c r="G137" s="705"/>
    </row>
    <row r="138" spans="1:7" s="322" customFormat="1">
      <c r="A138" s="688"/>
      <c r="B138" s="710"/>
      <c r="C138" s="710"/>
      <c r="D138" s="164"/>
      <c r="E138" s="690"/>
      <c r="F138" s="705"/>
      <c r="G138" s="705"/>
    </row>
    <row r="139" spans="1:7" s="322" customFormat="1">
      <c r="A139" s="688"/>
      <c r="B139" s="710"/>
      <c r="C139" s="710"/>
      <c r="D139" s="164"/>
      <c r="E139" s="690"/>
      <c r="F139" s="705"/>
      <c r="G139" s="705"/>
    </row>
    <row r="140" spans="1:7" s="322" customFormat="1">
      <c r="A140" s="688"/>
      <c r="B140" s="710"/>
      <c r="C140" s="710"/>
      <c r="D140" s="164"/>
      <c r="E140" s="690"/>
      <c r="F140" s="705"/>
      <c r="G140" s="705"/>
    </row>
    <row r="141" spans="1:7" s="322" customFormat="1">
      <c r="A141" s="688"/>
      <c r="B141" s="710"/>
      <c r="C141" s="710"/>
      <c r="D141" s="164"/>
      <c r="E141" s="690"/>
      <c r="F141" s="705"/>
      <c r="G141" s="705"/>
    </row>
    <row r="142" spans="1:7" s="322" customFormat="1">
      <c r="A142" s="688"/>
      <c r="B142" s="710"/>
      <c r="C142" s="710"/>
      <c r="D142" s="164"/>
      <c r="E142" s="690"/>
      <c r="F142" s="705"/>
      <c r="G142" s="705"/>
    </row>
    <row r="143" spans="1:7" s="322" customFormat="1" ht="68.25" customHeight="1">
      <c r="A143" s="688"/>
      <c r="B143" s="710"/>
      <c r="C143" s="710"/>
      <c r="D143" s="164"/>
      <c r="E143" s="690"/>
      <c r="F143" s="705"/>
      <c r="G143" s="705"/>
    </row>
    <row r="144" spans="1:7" s="322" customFormat="1" ht="21" customHeight="1">
      <c r="A144" s="688"/>
      <c r="B144" s="710"/>
      <c r="C144" s="710"/>
      <c r="D144" s="164"/>
      <c r="E144" s="690"/>
      <c r="F144" s="705"/>
      <c r="G144" s="705"/>
    </row>
    <row r="145" spans="1:7" s="322" customFormat="1">
      <c r="A145" s="688"/>
      <c r="B145" s="701"/>
      <c r="C145" s="701"/>
      <c r="D145" s="164"/>
      <c r="E145" s="690"/>
      <c r="F145" s="705"/>
      <c r="G145" s="705"/>
    </row>
    <row r="146" spans="1:7" s="322" customFormat="1">
      <c r="A146" s="688"/>
      <c r="B146" s="701"/>
      <c r="C146" s="701"/>
      <c r="D146" s="164"/>
      <c r="E146" s="690"/>
      <c r="F146" s="705"/>
      <c r="G146" s="705"/>
    </row>
    <row r="147" spans="1:7" s="322" customFormat="1">
      <c r="A147" s="688"/>
      <c r="B147" s="710"/>
      <c r="C147" s="710"/>
      <c r="D147" s="164"/>
      <c r="E147" s="690"/>
      <c r="F147" s="705"/>
      <c r="G147" s="705"/>
    </row>
    <row r="148" spans="1:7" s="322" customFormat="1">
      <c r="A148" s="688"/>
      <c r="B148" s="710"/>
      <c r="C148" s="710"/>
      <c r="D148" s="164"/>
      <c r="E148" s="690"/>
      <c r="F148" s="705"/>
      <c r="G148" s="705"/>
    </row>
    <row r="149" spans="1:7" s="322" customFormat="1">
      <c r="A149" s="688"/>
      <c r="B149" s="710"/>
      <c r="C149" s="710"/>
      <c r="D149" s="164"/>
      <c r="E149" s="690"/>
      <c r="F149" s="705"/>
      <c r="G149" s="705"/>
    </row>
    <row r="150" spans="1:7" s="322" customFormat="1">
      <c r="A150" s="688"/>
      <c r="B150" s="710"/>
      <c r="C150" s="710"/>
      <c r="D150" s="164"/>
      <c r="E150" s="690"/>
      <c r="F150" s="705"/>
      <c r="G150" s="705"/>
    </row>
    <row r="151" spans="1:7" s="322" customFormat="1" ht="30.75" customHeight="1">
      <c r="A151" s="688"/>
      <c r="B151" s="701"/>
      <c r="C151" s="701"/>
      <c r="D151" s="164"/>
      <c r="E151" s="690"/>
      <c r="F151" s="705"/>
      <c r="G151" s="705"/>
    </row>
    <row r="152" spans="1:7" s="322" customFormat="1" ht="81" customHeight="1">
      <c r="A152" s="688"/>
      <c r="B152" s="701"/>
      <c r="C152" s="701"/>
      <c r="D152" s="164"/>
      <c r="E152" s="690"/>
      <c r="F152" s="705"/>
      <c r="G152" s="705"/>
    </row>
    <row r="153" spans="1:7" s="322" customFormat="1" ht="30.75" customHeight="1">
      <c r="A153" s="688"/>
      <c r="B153" s="701"/>
      <c r="C153" s="701"/>
      <c r="D153" s="164"/>
      <c r="E153" s="690"/>
      <c r="F153" s="705"/>
      <c r="G153" s="705"/>
    </row>
    <row r="154" spans="1:7" s="322" customFormat="1" ht="30.75" customHeight="1">
      <c r="A154" s="688"/>
      <c r="B154" s="701"/>
      <c r="C154" s="701"/>
      <c r="D154" s="164"/>
      <c r="E154" s="690"/>
      <c r="F154" s="705"/>
      <c r="G154" s="705"/>
    </row>
    <row r="155" spans="1:7" s="322" customFormat="1" ht="67.5" customHeight="1">
      <c r="A155" s="688"/>
      <c r="B155" s="701"/>
      <c r="C155" s="701"/>
      <c r="D155" s="164"/>
      <c r="E155" s="690"/>
      <c r="F155" s="705"/>
      <c r="G155" s="705"/>
    </row>
    <row r="156" spans="1:7" s="322" customFormat="1" ht="30.75" customHeight="1">
      <c r="A156" s="688"/>
      <c r="B156" s="701"/>
      <c r="C156" s="701"/>
      <c r="D156" s="164"/>
      <c r="E156" s="690"/>
      <c r="F156" s="705"/>
      <c r="G156" s="705"/>
    </row>
    <row r="157" spans="1:7" s="322" customFormat="1" ht="92.25" customHeight="1">
      <c r="A157" s="688"/>
      <c r="B157" s="701"/>
      <c r="C157" s="701"/>
      <c r="D157" s="164"/>
      <c r="E157" s="690"/>
      <c r="F157" s="705"/>
      <c r="G157" s="705"/>
    </row>
    <row r="158" spans="1:7" s="322" customFormat="1">
      <c r="A158" s="688"/>
      <c r="B158" s="689"/>
      <c r="C158" s="689"/>
      <c r="D158" s="164"/>
      <c r="E158" s="690"/>
      <c r="F158" s="705"/>
      <c r="G158" s="705"/>
    </row>
    <row r="159" spans="1:7" s="322" customFormat="1">
      <c r="A159" s="688"/>
      <c r="B159" s="689"/>
      <c r="C159" s="689"/>
      <c r="D159" s="164"/>
      <c r="E159" s="690"/>
      <c r="F159" s="705"/>
      <c r="G159" s="705"/>
    </row>
    <row r="160" spans="1:7" s="322" customFormat="1">
      <c r="A160" s="688"/>
      <c r="B160" s="689"/>
      <c r="C160" s="689"/>
      <c r="D160" s="164"/>
      <c r="E160" s="690"/>
      <c r="F160" s="705"/>
      <c r="G160" s="705"/>
    </row>
    <row r="161" spans="1:7" s="322" customFormat="1">
      <c r="A161" s="688"/>
      <c r="B161" s="689"/>
      <c r="C161" s="689"/>
      <c r="D161" s="164"/>
      <c r="E161" s="690"/>
      <c r="F161" s="705"/>
      <c r="G161" s="705"/>
    </row>
    <row r="162" spans="1:7" s="322" customFormat="1">
      <c r="A162" s="688"/>
      <c r="B162" s="689"/>
      <c r="C162" s="689"/>
      <c r="D162" s="164"/>
      <c r="E162" s="690"/>
      <c r="F162" s="626"/>
      <c r="G162" s="705"/>
    </row>
    <row r="163" spans="1:7" s="322" customFormat="1" ht="68.25" customHeight="1">
      <c r="A163" s="688"/>
      <c r="B163" s="701"/>
      <c r="C163" s="701"/>
      <c r="D163" s="164"/>
      <c r="E163" s="690"/>
      <c r="F163" s="705"/>
      <c r="G163" s="705"/>
    </row>
    <row r="164" spans="1:7" s="322" customFormat="1" ht="21.75" customHeight="1">
      <c r="A164" s="688"/>
      <c r="B164" s="689"/>
      <c r="C164" s="689"/>
      <c r="D164" s="579"/>
      <c r="E164" s="703"/>
      <c r="F164" s="705"/>
      <c r="G164" s="705"/>
    </row>
    <row r="165" spans="1:7" s="322" customFormat="1" ht="30.75" customHeight="1">
      <c r="A165" s="688"/>
      <c r="B165" s="701"/>
      <c r="C165" s="701"/>
      <c r="D165" s="164"/>
      <c r="E165" s="690"/>
      <c r="F165" s="705"/>
      <c r="G165" s="705"/>
    </row>
    <row r="166" spans="1:7" s="322" customFormat="1" ht="70.5" customHeight="1">
      <c r="A166" s="688"/>
      <c r="B166" s="701"/>
      <c r="C166" s="701"/>
      <c r="D166" s="164"/>
      <c r="E166" s="690"/>
      <c r="F166" s="705"/>
      <c r="G166" s="705"/>
    </row>
    <row r="167" spans="1:7" s="322" customFormat="1" ht="31.5" customHeight="1">
      <c r="A167" s="688"/>
      <c r="B167" s="701"/>
      <c r="C167" s="701"/>
      <c r="D167" s="164"/>
      <c r="E167" s="690"/>
      <c r="F167" s="705"/>
      <c r="G167" s="705"/>
    </row>
    <row r="168" spans="1:7" s="322" customFormat="1" ht="14.25" customHeight="1">
      <c r="A168" s="688"/>
      <c r="B168" s="689"/>
      <c r="C168" s="689"/>
      <c r="D168" s="164"/>
      <c r="E168" s="690"/>
      <c r="F168" s="705"/>
      <c r="G168" s="705"/>
    </row>
    <row r="169" spans="1:7" s="322" customFormat="1">
      <c r="A169" s="688"/>
      <c r="B169" s="302"/>
      <c r="C169" s="302"/>
      <c r="D169" s="164"/>
      <c r="E169" s="690"/>
      <c r="F169" s="705"/>
      <c r="G169" s="705"/>
    </row>
    <row r="170" spans="1:7" s="322" customFormat="1">
      <c r="A170" s="688"/>
      <c r="B170" s="302"/>
      <c r="C170" s="302"/>
      <c r="D170" s="164"/>
      <c r="E170" s="690"/>
      <c r="F170" s="705"/>
      <c r="G170" s="705"/>
    </row>
    <row r="171" spans="1:7" s="322" customFormat="1">
      <c r="A171" s="688"/>
      <c r="B171" s="302"/>
      <c r="C171" s="302"/>
      <c r="D171" s="164"/>
      <c r="E171" s="690"/>
      <c r="F171" s="705"/>
      <c r="G171" s="705"/>
    </row>
    <row r="172" spans="1:7" s="700" customFormat="1">
      <c r="A172" s="708"/>
      <c r="B172" s="697"/>
      <c r="C172" s="697"/>
      <c r="D172" s="158"/>
      <c r="E172" s="699"/>
      <c r="F172" s="709"/>
      <c r="G172" s="709"/>
    </row>
    <row r="173" spans="1:7" s="700" customFormat="1">
      <c r="A173" s="708"/>
      <c r="B173" s="697"/>
      <c r="C173" s="697"/>
      <c r="D173" s="158"/>
      <c r="E173" s="699"/>
      <c r="F173" s="709"/>
      <c r="G173" s="709"/>
    </row>
    <row r="174" spans="1:7" s="700" customFormat="1">
      <c r="A174" s="708"/>
      <c r="B174" s="697"/>
      <c r="C174" s="697"/>
      <c r="D174" s="158"/>
      <c r="E174" s="699"/>
      <c r="F174" s="709"/>
      <c r="G174" s="709"/>
    </row>
    <row r="175" spans="1:7" s="700" customFormat="1">
      <c r="A175" s="688"/>
      <c r="B175" s="336"/>
      <c r="C175" s="336"/>
      <c r="D175" s="164"/>
      <c r="E175" s="690"/>
      <c r="F175" s="705"/>
      <c r="G175" s="705"/>
    </row>
    <row r="176" spans="1:7" s="700" customFormat="1">
      <c r="A176" s="708"/>
      <c r="B176" s="701"/>
      <c r="C176" s="701"/>
      <c r="D176" s="164"/>
      <c r="E176" s="690"/>
      <c r="F176" s="705"/>
      <c r="G176" s="705"/>
    </row>
    <row r="177" spans="1:7" s="700" customFormat="1" ht="83.25" customHeight="1">
      <c r="A177" s="708"/>
      <c r="B177" s="701"/>
      <c r="C177" s="701"/>
      <c r="D177" s="164"/>
      <c r="E177" s="690"/>
      <c r="F177" s="705"/>
      <c r="G177" s="705"/>
    </row>
    <row r="178" spans="1:7" s="700" customFormat="1">
      <c r="A178" s="708"/>
      <c r="B178" s="701"/>
      <c r="C178" s="701"/>
      <c r="D178" s="164"/>
      <c r="E178" s="690"/>
      <c r="F178" s="705"/>
      <c r="G178" s="705"/>
    </row>
    <row r="179" spans="1:7" s="700" customFormat="1">
      <c r="A179" s="708"/>
      <c r="B179" s="701"/>
      <c r="C179" s="701"/>
      <c r="D179" s="164"/>
      <c r="E179" s="690"/>
      <c r="F179" s="705"/>
      <c r="G179" s="705"/>
    </row>
    <row r="180" spans="1:7" s="700" customFormat="1" ht="32.25" customHeight="1">
      <c r="A180" s="708"/>
      <c r="B180" s="336"/>
      <c r="C180" s="336"/>
      <c r="D180" s="164"/>
      <c r="E180" s="690"/>
      <c r="F180" s="705"/>
      <c r="G180" s="705"/>
    </row>
    <row r="181" spans="1:7" s="700" customFormat="1">
      <c r="A181" s="708"/>
      <c r="B181" s="336"/>
      <c r="C181" s="336"/>
      <c r="D181" s="164"/>
      <c r="E181" s="690"/>
      <c r="F181" s="705"/>
      <c r="G181" s="705"/>
    </row>
    <row r="182" spans="1:7" s="700" customFormat="1">
      <c r="A182" s="708"/>
      <c r="B182" s="701"/>
      <c r="C182" s="701"/>
      <c r="D182" s="164"/>
      <c r="E182" s="690"/>
      <c r="F182" s="705"/>
      <c r="G182" s="705"/>
    </row>
    <row r="183" spans="1:7" s="700" customFormat="1" ht="12" customHeight="1">
      <c r="A183" s="708"/>
      <c r="B183" s="701"/>
      <c r="C183" s="701"/>
      <c r="D183" s="164"/>
      <c r="E183" s="690"/>
      <c r="F183" s="705"/>
      <c r="G183" s="705"/>
    </row>
    <row r="184" spans="1:7" s="700" customFormat="1" ht="12" customHeight="1">
      <c r="A184" s="708"/>
      <c r="B184" s="701"/>
      <c r="C184" s="701"/>
      <c r="D184" s="164"/>
      <c r="E184" s="690"/>
      <c r="F184" s="705"/>
      <c r="G184" s="705"/>
    </row>
    <row r="185" spans="1:7" s="700" customFormat="1" ht="105" customHeight="1">
      <c r="A185" s="688"/>
      <c r="B185" s="336"/>
      <c r="C185" s="336"/>
      <c r="D185" s="164"/>
      <c r="E185" s="690"/>
      <c r="F185" s="705"/>
      <c r="G185" s="705"/>
    </row>
    <row r="186" spans="1:7" s="322" customFormat="1">
      <c r="A186" s="688"/>
      <c r="B186" s="701"/>
      <c r="C186" s="701"/>
      <c r="D186" s="164"/>
      <c r="E186" s="690"/>
      <c r="F186" s="705"/>
      <c r="G186" s="705"/>
    </row>
    <row r="187" spans="1:7" s="322" customFormat="1">
      <c r="A187" s="688"/>
      <c r="B187" s="701"/>
      <c r="C187" s="701"/>
      <c r="D187" s="164"/>
      <c r="E187" s="690"/>
      <c r="F187" s="705"/>
      <c r="G187" s="705"/>
    </row>
    <row r="188" spans="1:7" s="322" customFormat="1">
      <c r="A188" s="688"/>
      <c r="B188" s="701"/>
      <c r="C188" s="701"/>
      <c r="D188" s="164"/>
      <c r="E188" s="690"/>
      <c r="F188" s="705"/>
      <c r="G188" s="705"/>
    </row>
    <row r="189" spans="1:7" s="322" customFormat="1" ht="51.75" customHeight="1">
      <c r="A189" s="688"/>
      <c r="B189" s="707"/>
      <c r="C189" s="707"/>
      <c r="D189" s="164"/>
      <c r="E189" s="690"/>
      <c r="F189" s="705"/>
      <c r="G189" s="705"/>
    </row>
    <row r="190" spans="1:7" s="322" customFormat="1" ht="51.75" customHeight="1">
      <c r="A190" s="688"/>
      <c r="B190" s="707"/>
      <c r="C190" s="707"/>
      <c r="D190" s="164"/>
      <c r="E190" s="690"/>
      <c r="F190" s="705"/>
      <c r="G190" s="705"/>
    </row>
    <row r="191" spans="1:7" s="322" customFormat="1" ht="18.75" customHeight="1">
      <c r="A191" s="688"/>
      <c r="B191" s="707"/>
      <c r="C191" s="707"/>
      <c r="D191" s="164"/>
      <c r="E191" s="690"/>
      <c r="F191" s="705"/>
      <c r="G191" s="705"/>
    </row>
    <row r="192" spans="1:7" s="322" customFormat="1" ht="34.5" customHeight="1">
      <c r="A192" s="688"/>
      <c r="B192" s="707"/>
      <c r="C192" s="707"/>
      <c r="D192" s="164"/>
      <c r="E192" s="690"/>
      <c r="F192" s="705"/>
      <c r="G192" s="705"/>
    </row>
    <row r="193" spans="1:7" s="322" customFormat="1" ht="45" customHeight="1">
      <c r="A193" s="688"/>
      <c r="B193" s="707"/>
      <c r="C193" s="707"/>
      <c r="D193" s="164"/>
      <c r="E193" s="690"/>
      <c r="F193" s="705"/>
      <c r="G193" s="705"/>
    </row>
    <row r="194" spans="1:7" s="322" customFormat="1" ht="75.75" customHeight="1">
      <c r="A194" s="688"/>
      <c r="B194" s="707"/>
      <c r="C194" s="707"/>
      <c r="D194" s="164"/>
      <c r="E194" s="690"/>
      <c r="F194" s="705"/>
      <c r="G194" s="705"/>
    </row>
    <row r="195" spans="1:7" s="322" customFormat="1" ht="84" customHeight="1">
      <c r="A195" s="688"/>
      <c r="B195" s="707"/>
      <c r="C195" s="707"/>
      <c r="D195" s="164"/>
      <c r="E195" s="690"/>
      <c r="F195" s="705"/>
      <c r="G195" s="705"/>
    </row>
    <row r="196" spans="1:7" s="322" customFormat="1" ht="66.75" customHeight="1">
      <c r="A196" s="688"/>
      <c r="B196" s="707"/>
      <c r="C196" s="707"/>
      <c r="D196" s="164"/>
      <c r="E196" s="690"/>
      <c r="F196" s="705"/>
      <c r="G196" s="705"/>
    </row>
    <row r="197" spans="1:7" s="322" customFormat="1" ht="92.25" customHeight="1">
      <c r="A197" s="688"/>
      <c r="B197" s="707"/>
      <c r="C197" s="707"/>
      <c r="D197" s="164"/>
      <c r="E197" s="690"/>
      <c r="F197" s="705"/>
      <c r="G197" s="705"/>
    </row>
    <row r="198" spans="1:7" s="322" customFormat="1" ht="23.25" customHeight="1">
      <c r="A198" s="688"/>
      <c r="B198" s="707"/>
      <c r="C198" s="707"/>
      <c r="D198" s="164"/>
      <c r="E198" s="690"/>
      <c r="F198" s="705"/>
      <c r="G198" s="705"/>
    </row>
    <row r="199" spans="1:7" s="322" customFormat="1" ht="20.25" customHeight="1">
      <c r="A199" s="688"/>
      <c r="B199" s="707"/>
      <c r="C199" s="707"/>
      <c r="D199" s="164"/>
      <c r="E199" s="690"/>
      <c r="F199" s="705"/>
      <c r="G199" s="705"/>
    </row>
    <row r="200" spans="1:7" s="322" customFormat="1" ht="18" customHeight="1">
      <c r="A200" s="688"/>
      <c r="B200" s="707"/>
      <c r="C200" s="707"/>
      <c r="D200" s="164"/>
      <c r="E200" s="690"/>
      <c r="F200" s="705"/>
      <c r="G200" s="705"/>
    </row>
    <row r="201" spans="1:7" s="322" customFormat="1" ht="18.75" customHeight="1">
      <c r="A201" s="688"/>
      <c r="B201" s="707"/>
      <c r="C201" s="707"/>
      <c r="D201" s="164"/>
      <c r="E201" s="690"/>
      <c r="F201" s="705"/>
      <c r="G201" s="705"/>
    </row>
    <row r="202" spans="1:7" s="322" customFormat="1" ht="20.25" customHeight="1">
      <c r="A202" s="688"/>
      <c r="B202" s="707"/>
      <c r="C202" s="707"/>
      <c r="D202" s="164"/>
      <c r="E202" s="690"/>
      <c r="F202" s="705"/>
      <c r="G202" s="705"/>
    </row>
    <row r="203" spans="1:7" s="322" customFormat="1" ht="71.25" customHeight="1">
      <c r="A203" s="688"/>
      <c r="B203" s="707"/>
      <c r="C203" s="707"/>
      <c r="D203" s="164"/>
      <c r="E203" s="690"/>
      <c r="F203" s="705"/>
      <c r="G203" s="705"/>
    </row>
    <row r="204" spans="1:7" s="322" customFormat="1" ht="32.25" customHeight="1">
      <c r="A204" s="688"/>
      <c r="B204" s="701"/>
      <c r="C204" s="701"/>
      <c r="D204" s="164"/>
      <c r="E204" s="690"/>
      <c r="F204" s="705"/>
      <c r="G204" s="705"/>
    </row>
    <row r="205" spans="1:7" s="322" customFormat="1" ht="32.25" customHeight="1">
      <c r="A205" s="688"/>
      <c r="B205" s="701"/>
      <c r="C205" s="701"/>
      <c r="D205" s="164"/>
      <c r="E205" s="690"/>
      <c r="F205" s="705"/>
      <c r="G205" s="705"/>
    </row>
    <row r="206" spans="1:7" s="322" customFormat="1">
      <c r="A206" s="688"/>
      <c r="B206" s="701"/>
      <c r="C206" s="701"/>
      <c r="D206" s="164"/>
      <c r="E206" s="690"/>
      <c r="F206" s="705"/>
      <c r="G206" s="705"/>
    </row>
    <row r="207" spans="1:7" s="322" customFormat="1" ht="85.5" customHeight="1">
      <c r="A207" s="688"/>
      <c r="B207" s="701"/>
      <c r="C207" s="701"/>
      <c r="D207" s="164"/>
      <c r="E207" s="690"/>
      <c r="F207" s="705"/>
      <c r="G207" s="705"/>
    </row>
    <row r="208" spans="1:7" s="322" customFormat="1">
      <c r="A208" s="688"/>
      <c r="B208" s="701"/>
      <c r="C208" s="701"/>
      <c r="D208" s="164"/>
      <c r="E208" s="690"/>
      <c r="F208" s="705"/>
      <c r="G208" s="705"/>
    </row>
    <row r="209" spans="1:7" s="322" customFormat="1">
      <c r="A209" s="688"/>
      <c r="B209" s="701"/>
      <c r="C209" s="701"/>
      <c r="D209" s="164"/>
      <c r="E209" s="690"/>
      <c r="F209" s="705"/>
      <c r="G209" s="705"/>
    </row>
    <row r="210" spans="1:7" s="322" customFormat="1">
      <c r="A210" s="688"/>
      <c r="B210" s="701"/>
      <c r="C210" s="701"/>
      <c r="D210" s="164"/>
      <c r="E210" s="690"/>
      <c r="F210" s="705"/>
      <c r="G210" s="705"/>
    </row>
    <row r="211" spans="1:7" s="322" customFormat="1">
      <c r="A211" s="698"/>
      <c r="B211" s="711"/>
      <c r="C211" s="711"/>
      <c r="D211" s="164"/>
      <c r="E211" s="690"/>
      <c r="F211" s="705"/>
      <c r="G211" s="705"/>
    </row>
    <row r="212" spans="1:7" s="322" customFormat="1">
      <c r="A212" s="698"/>
      <c r="B212" s="711"/>
      <c r="C212" s="711"/>
      <c r="D212" s="164"/>
      <c r="E212" s="690"/>
      <c r="F212" s="705"/>
      <c r="G212" s="705"/>
    </row>
    <row r="213" spans="1:7">
      <c r="A213" s="688"/>
      <c r="B213" s="701"/>
      <c r="C213" s="701"/>
      <c r="D213" s="164"/>
      <c r="E213" s="690"/>
      <c r="F213" s="705"/>
      <c r="G213" s="705"/>
    </row>
    <row r="214" spans="1:7" s="353" customFormat="1" ht="218.25" customHeight="1">
      <c r="A214" s="688"/>
      <c r="B214" s="701"/>
      <c r="C214" s="701"/>
      <c r="D214" s="164"/>
      <c r="E214" s="690"/>
      <c r="F214" s="705"/>
      <c r="G214" s="705"/>
    </row>
    <row r="215" spans="1:7" s="353" customFormat="1" ht="408.4" customHeight="1">
      <c r="A215" s="688"/>
      <c r="B215" s="701"/>
      <c r="C215" s="701"/>
      <c r="D215" s="164"/>
      <c r="E215" s="690"/>
      <c r="F215" s="705"/>
      <c r="G215" s="705"/>
    </row>
    <row r="216" spans="1:7" s="353" customFormat="1" ht="292.14999999999998" customHeight="1">
      <c r="A216" s="688"/>
      <c r="B216" s="701"/>
      <c r="C216" s="701"/>
      <c r="D216" s="164"/>
      <c r="E216" s="690"/>
      <c r="F216" s="705"/>
      <c r="G216" s="705"/>
    </row>
    <row r="217" spans="1:7" s="353" customFormat="1">
      <c r="A217" s="688"/>
      <c r="B217" s="701"/>
      <c r="C217" s="701"/>
      <c r="D217" s="164"/>
      <c r="E217" s="690"/>
      <c r="F217" s="705"/>
      <c r="G217" s="705"/>
    </row>
    <row r="218" spans="1:7" s="353" customFormat="1">
      <c r="A218" s="688"/>
      <c r="B218" s="701"/>
      <c r="C218" s="701"/>
      <c r="D218" s="164"/>
      <c r="E218" s="690"/>
      <c r="F218" s="705"/>
      <c r="G218" s="705"/>
    </row>
    <row r="219" spans="1:7" s="353" customFormat="1">
      <c r="A219" s="688"/>
      <c r="B219" s="701"/>
      <c r="C219" s="701"/>
      <c r="D219" s="164"/>
      <c r="E219" s="690"/>
      <c r="F219" s="705"/>
      <c r="G219" s="705"/>
    </row>
    <row r="220" spans="1:7" s="353" customFormat="1" ht="39.4" customHeight="1">
      <c r="A220" s="688"/>
      <c r="B220" s="701"/>
      <c r="C220" s="701"/>
      <c r="D220" s="164"/>
      <c r="E220" s="690"/>
      <c r="F220" s="705"/>
      <c r="G220" s="705"/>
    </row>
    <row r="221" spans="1:7" s="353" customFormat="1" ht="41.65" customHeight="1">
      <c r="A221" s="688"/>
      <c r="B221" s="701"/>
      <c r="C221" s="701"/>
      <c r="D221" s="164"/>
      <c r="E221" s="690"/>
      <c r="F221" s="705"/>
      <c r="G221" s="705"/>
    </row>
    <row r="222" spans="1:7" s="353" customFormat="1" ht="41.65" customHeight="1">
      <c r="A222" s="688"/>
      <c r="B222" s="701"/>
      <c r="C222" s="701"/>
      <c r="D222" s="164"/>
      <c r="E222" s="690"/>
      <c r="F222" s="705"/>
      <c r="G222" s="705"/>
    </row>
    <row r="223" spans="1:7" s="353" customFormat="1" ht="101.65" customHeight="1">
      <c r="A223" s="688"/>
      <c r="B223" s="701"/>
      <c r="C223" s="701"/>
      <c r="D223" s="164"/>
      <c r="E223" s="690"/>
      <c r="F223" s="705"/>
      <c r="G223" s="705"/>
    </row>
    <row r="224" spans="1:7" s="353" customFormat="1" ht="250.9" customHeight="1">
      <c r="A224" s="688"/>
      <c r="B224" s="701"/>
      <c r="C224" s="701"/>
      <c r="D224" s="164"/>
      <c r="E224" s="690"/>
      <c r="F224" s="705"/>
      <c r="G224" s="705"/>
    </row>
    <row r="225" spans="1:7" s="353" customFormat="1">
      <c r="A225" s="688"/>
      <c r="B225" s="701"/>
      <c r="C225" s="701"/>
      <c r="D225" s="164"/>
      <c r="E225" s="690"/>
      <c r="F225" s="705"/>
      <c r="G225" s="705"/>
    </row>
    <row r="226" spans="1:7" s="353" customFormat="1" ht="133.9" customHeight="1">
      <c r="A226" s="688"/>
      <c r="B226" s="336"/>
      <c r="C226" s="336"/>
      <c r="D226" s="164"/>
      <c r="E226" s="690"/>
      <c r="F226" s="705"/>
      <c r="G226" s="705"/>
    </row>
    <row r="227" spans="1:7" s="353" customFormat="1" ht="133.9" customHeight="1">
      <c r="A227" s="688"/>
      <c r="B227" s="336"/>
      <c r="C227" s="336"/>
      <c r="D227" s="164"/>
      <c r="E227" s="690"/>
      <c r="F227" s="705"/>
      <c r="G227" s="705"/>
    </row>
    <row r="228" spans="1:7" s="353" customFormat="1" ht="234.75" customHeight="1">
      <c r="A228" s="688"/>
      <c r="B228" s="336"/>
      <c r="C228" s="336"/>
      <c r="D228" s="164"/>
      <c r="E228" s="690"/>
      <c r="F228" s="705"/>
      <c r="G228" s="705"/>
    </row>
    <row r="229" spans="1:7" s="353" customFormat="1" ht="35.25" customHeight="1">
      <c r="A229" s="688"/>
      <c r="B229" s="336"/>
      <c r="C229" s="336"/>
      <c r="D229" s="164"/>
      <c r="E229" s="690"/>
      <c r="F229" s="705"/>
      <c r="G229" s="705"/>
    </row>
    <row r="230" spans="1:7" s="353" customFormat="1" ht="33.75" customHeight="1">
      <c r="A230" s="688"/>
      <c r="B230" s="701"/>
      <c r="C230" s="701"/>
      <c r="D230" s="164"/>
      <c r="E230" s="690"/>
      <c r="F230" s="705"/>
      <c r="G230" s="705"/>
    </row>
    <row r="231" spans="1:7" s="353" customFormat="1">
      <c r="A231" s="688"/>
      <c r="B231" s="701"/>
      <c r="C231" s="701"/>
      <c r="D231" s="164"/>
      <c r="E231" s="690"/>
      <c r="F231" s="705"/>
      <c r="G231" s="705"/>
    </row>
    <row r="232" spans="1:7" s="353" customFormat="1">
      <c r="A232" s="688"/>
      <c r="B232" s="701"/>
      <c r="C232" s="701"/>
      <c r="D232" s="164"/>
      <c r="E232" s="690"/>
      <c r="F232" s="705"/>
      <c r="G232" s="705"/>
    </row>
    <row r="233" spans="1:7" s="353" customFormat="1">
      <c r="A233" s="688"/>
      <c r="B233" s="701"/>
      <c r="C233" s="701"/>
      <c r="D233" s="164"/>
      <c r="E233" s="690"/>
      <c r="F233" s="705"/>
      <c r="G233" s="705"/>
    </row>
    <row r="234" spans="1:7" s="353" customFormat="1">
      <c r="A234" s="688"/>
      <c r="B234" s="701"/>
      <c r="C234" s="701"/>
      <c r="D234" s="164"/>
      <c r="E234" s="690"/>
      <c r="F234" s="705"/>
      <c r="G234" s="705"/>
    </row>
    <row r="235" spans="1:7" s="353" customFormat="1">
      <c r="A235" s="688"/>
      <c r="B235" s="701"/>
      <c r="C235" s="701"/>
      <c r="D235" s="164"/>
      <c r="E235" s="690"/>
      <c r="F235" s="705"/>
      <c r="G235" s="705"/>
    </row>
    <row r="236" spans="1:7" s="353" customFormat="1">
      <c r="A236" s="688"/>
      <c r="B236" s="701"/>
      <c r="C236" s="701"/>
      <c r="D236" s="164"/>
      <c r="E236" s="690"/>
      <c r="F236" s="705"/>
      <c r="G236" s="705"/>
    </row>
    <row r="237" spans="1:7" s="353" customFormat="1" ht="397.9" customHeight="1">
      <c r="A237" s="688"/>
      <c r="B237" s="701"/>
      <c r="C237" s="701"/>
      <c r="D237" s="164"/>
      <c r="E237" s="690"/>
      <c r="F237" s="705"/>
      <c r="G237" s="705"/>
    </row>
    <row r="238" spans="1:7" s="353" customFormat="1" ht="408" customHeight="1">
      <c r="A238" s="688"/>
      <c r="B238" s="701"/>
      <c r="C238" s="701"/>
      <c r="D238" s="164"/>
      <c r="E238" s="690"/>
      <c r="F238" s="705"/>
      <c r="G238" s="705"/>
    </row>
    <row r="239" spans="1:7" s="353" customFormat="1">
      <c r="A239" s="688"/>
      <c r="B239" s="336"/>
      <c r="C239" s="336"/>
      <c r="D239" s="164"/>
      <c r="E239" s="690"/>
      <c r="F239" s="705"/>
      <c r="G239" s="705"/>
    </row>
    <row r="240" spans="1:7" s="353" customFormat="1">
      <c r="A240" s="688"/>
      <c r="B240" s="701"/>
      <c r="C240" s="701"/>
      <c r="D240" s="164"/>
      <c r="E240" s="690"/>
      <c r="F240" s="705"/>
      <c r="G240" s="705"/>
    </row>
    <row r="241" spans="1:7">
      <c r="A241" s="698"/>
      <c r="B241" s="711"/>
      <c r="C241" s="711"/>
      <c r="D241" s="164"/>
      <c r="E241" s="690"/>
      <c r="F241" s="705"/>
      <c r="G241" s="705"/>
    </row>
    <row r="242" spans="1:7">
      <c r="A242" s="698"/>
      <c r="B242" s="711"/>
      <c r="C242" s="711"/>
      <c r="D242" s="164"/>
      <c r="E242" s="690"/>
      <c r="F242" s="705"/>
      <c r="G242" s="705"/>
    </row>
    <row r="243" spans="1:7" s="322" customFormat="1" ht="14.25" customHeight="1">
      <c r="A243" s="688"/>
      <c r="B243" s="689"/>
      <c r="C243" s="689"/>
      <c r="D243" s="164"/>
      <c r="E243" s="690"/>
      <c r="F243" s="705"/>
      <c r="G243" s="705"/>
    </row>
    <row r="244" spans="1:7" ht="38.25" customHeight="1">
      <c r="A244" s="688"/>
      <c r="B244" s="302"/>
      <c r="C244" s="302"/>
      <c r="D244" s="164"/>
      <c r="E244" s="704"/>
      <c r="F244" s="705"/>
      <c r="G244" s="705"/>
    </row>
    <row r="245" spans="1:7">
      <c r="A245" s="688"/>
      <c r="B245" s="302"/>
      <c r="C245" s="302"/>
      <c r="D245" s="164"/>
      <c r="E245" s="690"/>
      <c r="F245" s="705"/>
      <c r="G245" s="705"/>
    </row>
    <row r="246" spans="1:7">
      <c r="A246" s="688"/>
      <c r="B246" s="302"/>
      <c r="C246" s="302"/>
      <c r="D246" s="164"/>
      <c r="E246" s="690"/>
      <c r="F246" s="705"/>
      <c r="G246" s="705"/>
    </row>
    <row r="247" spans="1:7">
      <c r="A247" s="688"/>
      <c r="B247" s="302"/>
      <c r="C247" s="302"/>
      <c r="D247" s="164"/>
      <c r="E247" s="690"/>
      <c r="F247" s="705"/>
      <c r="G247" s="705"/>
    </row>
    <row r="248" spans="1:7">
      <c r="A248" s="688"/>
      <c r="B248" s="302"/>
      <c r="C248" s="302"/>
      <c r="D248" s="164"/>
      <c r="E248" s="690"/>
      <c r="F248" s="705"/>
      <c r="G248" s="705"/>
    </row>
    <row r="249" spans="1:7">
      <c r="A249" s="688"/>
      <c r="B249" s="302"/>
      <c r="C249" s="302"/>
      <c r="D249" s="164"/>
      <c r="E249" s="690"/>
      <c r="F249" s="705"/>
      <c r="G249" s="705"/>
    </row>
    <row r="250" spans="1:7">
      <c r="A250" s="688"/>
      <c r="B250" s="302"/>
      <c r="C250" s="302"/>
      <c r="D250" s="164"/>
      <c r="E250" s="690"/>
      <c r="F250" s="705"/>
      <c r="G250" s="705"/>
    </row>
    <row r="251" spans="1:7">
      <c r="A251" s="688"/>
      <c r="B251" s="302"/>
      <c r="C251" s="302"/>
      <c r="D251" s="164"/>
      <c r="E251" s="690"/>
      <c r="F251" s="705"/>
      <c r="G251" s="705"/>
    </row>
    <row r="252" spans="1:7">
      <c r="A252" s="688"/>
      <c r="B252" s="302"/>
      <c r="C252" s="302"/>
      <c r="D252" s="164"/>
      <c r="E252" s="690"/>
      <c r="F252" s="705"/>
      <c r="G252" s="705"/>
    </row>
    <row r="253" spans="1:7">
      <c r="A253" s="688"/>
      <c r="B253" s="302"/>
      <c r="C253" s="302"/>
      <c r="D253" s="164"/>
      <c r="E253" s="690"/>
      <c r="F253" s="705"/>
      <c r="G253" s="705"/>
    </row>
    <row r="254" spans="1:7">
      <c r="A254" s="688"/>
      <c r="B254" s="302"/>
      <c r="C254" s="302"/>
      <c r="D254" s="164"/>
      <c r="E254" s="690"/>
      <c r="F254" s="705"/>
      <c r="G254" s="705"/>
    </row>
    <row r="255" spans="1:7">
      <c r="A255" s="688"/>
      <c r="B255" s="302"/>
      <c r="C255" s="302"/>
      <c r="D255" s="164"/>
      <c r="E255" s="690"/>
      <c r="F255" s="705"/>
      <c r="G255" s="705"/>
    </row>
    <row r="256" spans="1:7">
      <c r="A256" s="688"/>
      <c r="B256" s="302"/>
      <c r="C256" s="302"/>
      <c r="D256" s="164"/>
      <c r="E256" s="690"/>
      <c r="F256" s="705"/>
      <c r="G256" s="705"/>
    </row>
    <row r="257" spans="1:7">
      <c r="A257" s="688"/>
      <c r="B257" s="302"/>
      <c r="C257" s="302"/>
      <c r="D257" s="164"/>
      <c r="E257" s="690"/>
      <c r="F257" s="705"/>
      <c r="G257" s="705"/>
    </row>
    <row r="258" spans="1:7">
      <c r="A258" s="688"/>
      <c r="B258" s="302"/>
      <c r="C258" s="302"/>
      <c r="D258" s="164"/>
      <c r="E258" s="690"/>
      <c r="F258" s="705"/>
      <c r="G258" s="705"/>
    </row>
    <row r="259" spans="1:7">
      <c r="A259" s="688"/>
      <c r="B259" s="302"/>
      <c r="C259" s="302"/>
      <c r="D259" s="164"/>
      <c r="E259" s="690"/>
      <c r="F259" s="705"/>
      <c r="G259" s="705"/>
    </row>
    <row r="260" spans="1:7">
      <c r="A260" s="688"/>
      <c r="B260" s="302"/>
      <c r="C260" s="302"/>
      <c r="D260" s="164"/>
      <c r="E260" s="690"/>
      <c r="F260" s="705"/>
      <c r="G260" s="705"/>
    </row>
    <row r="261" spans="1:7">
      <c r="A261" s="688"/>
      <c r="B261" s="302"/>
      <c r="C261" s="302"/>
      <c r="D261" s="164"/>
      <c r="E261" s="690"/>
      <c r="F261" s="705"/>
      <c r="G261" s="705"/>
    </row>
    <row r="262" spans="1:7">
      <c r="A262" s="688"/>
      <c r="B262" s="302"/>
      <c r="C262" s="302"/>
      <c r="D262" s="164"/>
      <c r="E262" s="690"/>
      <c r="F262" s="705"/>
      <c r="G262" s="705"/>
    </row>
    <row r="263" spans="1:7">
      <c r="A263" s="688"/>
      <c r="B263" s="302"/>
      <c r="C263" s="302"/>
      <c r="D263" s="164"/>
      <c r="E263" s="690"/>
      <c r="F263" s="705"/>
      <c r="G263" s="705"/>
    </row>
    <row r="264" spans="1:7" ht="34.5" customHeight="1">
      <c r="A264" s="688"/>
      <c r="B264" s="302"/>
      <c r="C264" s="302"/>
      <c r="D264" s="164"/>
      <c r="E264" s="690"/>
      <c r="F264" s="705"/>
      <c r="G264" s="705"/>
    </row>
    <row r="265" spans="1:7" ht="33.75" customHeight="1">
      <c r="A265" s="688"/>
      <c r="B265" s="302"/>
      <c r="C265" s="302"/>
      <c r="D265" s="164"/>
      <c r="E265" s="690"/>
      <c r="F265" s="705"/>
      <c r="G265" s="705"/>
    </row>
    <row r="266" spans="1:7" ht="24" customHeight="1">
      <c r="A266" s="688"/>
      <c r="B266" s="302"/>
      <c r="C266" s="302"/>
      <c r="D266" s="164"/>
      <c r="E266" s="690"/>
      <c r="F266" s="705"/>
      <c r="G266" s="705"/>
    </row>
    <row r="267" spans="1:7">
      <c r="A267" s="688"/>
      <c r="B267" s="302"/>
      <c r="C267" s="302"/>
      <c r="D267" s="164"/>
      <c r="E267" s="690"/>
      <c r="F267" s="705"/>
      <c r="G267" s="705"/>
    </row>
    <row r="268" spans="1:7">
      <c r="A268" s="688"/>
      <c r="B268" s="302"/>
      <c r="C268" s="302"/>
      <c r="D268" s="164"/>
      <c r="E268" s="690"/>
      <c r="F268" s="705"/>
      <c r="G268" s="705"/>
    </row>
    <row r="269" spans="1:7">
      <c r="A269" s="688"/>
      <c r="B269" s="302"/>
      <c r="C269" s="302"/>
      <c r="D269" s="164"/>
      <c r="E269" s="690"/>
      <c r="F269" s="705"/>
      <c r="G269" s="705"/>
    </row>
    <row r="270" spans="1:7">
      <c r="A270" s="688"/>
      <c r="B270" s="302"/>
      <c r="C270" s="302"/>
      <c r="D270" s="164"/>
      <c r="E270" s="690"/>
      <c r="F270" s="705"/>
      <c r="G270" s="705"/>
    </row>
    <row r="271" spans="1:7">
      <c r="A271" s="688"/>
      <c r="B271" s="302"/>
      <c r="C271" s="302"/>
      <c r="D271" s="164"/>
      <c r="E271" s="690"/>
      <c r="F271" s="705"/>
      <c r="G271" s="705"/>
    </row>
    <row r="272" spans="1:7">
      <c r="A272" s="688"/>
      <c r="B272" s="302"/>
      <c r="C272" s="302"/>
      <c r="D272" s="164"/>
      <c r="E272" s="690"/>
      <c r="F272" s="705"/>
      <c r="G272" s="705"/>
    </row>
    <row r="274" spans="1:7">
      <c r="A274" s="688"/>
      <c r="B274" s="689"/>
      <c r="C274" s="689"/>
      <c r="D274" s="164"/>
      <c r="E274" s="690"/>
      <c r="F274" s="705"/>
      <c r="G274" s="705"/>
    </row>
    <row r="275" spans="1:7" s="700" customFormat="1">
      <c r="A275" s="708"/>
      <c r="B275" s="697"/>
      <c r="C275" s="697"/>
      <c r="D275" s="158"/>
      <c r="E275" s="699"/>
      <c r="F275" s="709"/>
      <c r="G275" s="709"/>
    </row>
    <row r="276" spans="1:7" s="700" customFormat="1">
      <c r="A276" s="708"/>
      <c r="B276" s="697"/>
      <c r="C276" s="697"/>
      <c r="D276" s="158"/>
      <c r="E276" s="699"/>
      <c r="F276" s="709"/>
      <c r="G276" s="709"/>
    </row>
    <row r="277" spans="1:7" s="700" customFormat="1">
      <c r="A277" s="708"/>
      <c r="B277" s="697"/>
      <c r="C277" s="697"/>
      <c r="D277" s="158"/>
      <c r="E277" s="699"/>
      <c r="F277" s="709"/>
      <c r="G277" s="709"/>
    </row>
    <row r="278" spans="1:7" s="322" customFormat="1" ht="75.75" customHeight="1">
      <c r="A278" s="688"/>
      <c r="B278" s="707"/>
      <c r="C278" s="707"/>
      <c r="D278" s="164"/>
      <c r="E278" s="690"/>
      <c r="F278" s="705"/>
      <c r="G278" s="705"/>
    </row>
    <row r="279" spans="1:7" s="322" customFormat="1" ht="84" customHeight="1">
      <c r="A279" s="688"/>
      <c r="B279" s="707"/>
      <c r="C279" s="707"/>
      <c r="D279" s="164"/>
      <c r="E279" s="690"/>
      <c r="F279" s="705"/>
      <c r="G279" s="705"/>
    </row>
    <row r="280" spans="1:7" s="322" customFormat="1" ht="66.75" customHeight="1">
      <c r="A280" s="688"/>
      <c r="B280" s="707"/>
      <c r="C280" s="707"/>
      <c r="D280" s="164"/>
      <c r="E280" s="690"/>
      <c r="F280" s="705"/>
      <c r="G280" s="705"/>
    </row>
    <row r="281" spans="1:7" s="322" customFormat="1" ht="92.25" customHeight="1">
      <c r="A281" s="688"/>
      <c r="B281" s="707"/>
      <c r="C281" s="707"/>
      <c r="D281" s="164"/>
      <c r="E281" s="690"/>
      <c r="F281" s="705"/>
      <c r="G281" s="705"/>
    </row>
    <row r="282" spans="1:7" s="322" customFormat="1" ht="23.25" customHeight="1">
      <c r="A282" s="688"/>
      <c r="B282" s="707"/>
      <c r="C282" s="707"/>
      <c r="D282" s="164"/>
      <c r="E282" s="690"/>
      <c r="F282" s="705"/>
      <c r="G282" s="705"/>
    </row>
    <row r="283" spans="1:7" s="322" customFormat="1" ht="20.25" customHeight="1">
      <c r="A283" s="688"/>
      <c r="B283" s="707"/>
      <c r="C283" s="707"/>
      <c r="D283" s="164"/>
      <c r="E283" s="690"/>
      <c r="F283" s="705"/>
      <c r="G283" s="705"/>
    </row>
    <row r="284" spans="1:7" s="322" customFormat="1" ht="18" customHeight="1">
      <c r="A284" s="688"/>
      <c r="B284" s="707"/>
      <c r="C284" s="707"/>
      <c r="D284" s="164"/>
      <c r="E284" s="690"/>
      <c r="F284" s="705"/>
      <c r="G284" s="705"/>
    </row>
    <row r="285" spans="1:7" s="322" customFormat="1" ht="18.75" customHeight="1">
      <c r="A285" s="688"/>
      <c r="B285" s="707"/>
      <c r="C285" s="707"/>
      <c r="D285" s="164"/>
      <c r="E285" s="690"/>
      <c r="F285" s="705"/>
      <c r="G285" s="705"/>
    </row>
    <row r="286" spans="1:7" s="322" customFormat="1" ht="20.25" customHeight="1">
      <c r="A286" s="688"/>
      <c r="B286" s="707"/>
      <c r="C286" s="707"/>
      <c r="D286" s="164"/>
      <c r="E286" s="690"/>
      <c r="F286" s="705"/>
      <c r="G286" s="705"/>
    </row>
    <row r="287" spans="1:7" s="322" customFormat="1" ht="71.25" customHeight="1">
      <c r="A287" s="688"/>
      <c r="B287" s="707"/>
      <c r="C287" s="707"/>
      <c r="D287" s="164"/>
      <c r="E287" s="690"/>
      <c r="F287" s="705"/>
      <c r="G287" s="705"/>
    </row>
    <row r="288" spans="1:7" s="322" customFormat="1" ht="45" customHeight="1">
      <c r="A288" s="688"/>
      <c r="B288" s="707"/>
      <c r="C288" s="707"/>
      <c r="D288" s="164"/>
      <c r="E288" s="690"/>
      <c r="F288" s="705"/>
      <c r="G288" s="705"/>
    </row>
    <row r="289" spans="1:7" s="322" customFormat="1" ht="32.25" customHeight="1">
      <c r="A289" s="688"/>
      <c r="B289" s="701"/>
      <c r="C289" s="701"/>
      <c r="D289" s="164"/>
      <c r="E289" s="690"/>
      <c r="F289" s="705"/>
      <c r="G289" s="705"/>
    </row>
    <row r="290" spans="1:7" s="322" customFormat="1">
      <c r="A290" s="688"/>
      <c r="B290" s="701"/>
      <c r="C290" s="701"/>
      <c r="D290" s="164"/>
      <c r="E290" s="690"/>
      <c r="F290" s="705"/>
      <c r="G290" s="705"/>
    </row>
    <row r="292" spans="1:7">
      <c r="A292" s="688"/>
      <c r="B292" s="689"/>
      <c r="C292" s="689"/>
      <c r="D292" s="164"/>
      <c r="E292" s="690"/>
      <c r="F292" s="705"/>
      <c r="G292" s="705"/>
    </row>
  </sheetData>
  <sheetProtection formatRows="0"/>
  <mergeCells count="9">
    <mergeCell ref="B26:D26"/>
    <mergeCell ref="B27:D27"/>
    <mergeCell ref="B28:D28"/>
    <mergeCell ref="B20:D20"/>
    <mergeCell ref="B21:D21"/>
    <mergeCell ref="B22:D22"/>
    <mergeCell ref="B23:D23"/>
    <mergeCell ref="B24:D24"/>
    <mergeCell ref="B25:D25"/>
  </mergeCells>
  <pageMargins left="0.7" right="0.7" top="0.75" bottom="0.75" header="0.3" footer="0.3"/>
  <pageSetup paperSize="9" scale="63" orientation="portrait"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AMK257"/>
  <sheetViews>
    <sheetView view="pageBreakPreview" zoomScale="85" zoomScaleNormal="100" zoomScaleSheetLayoutView="85" workbookViewId="0">
      <selection activeCell="E16" sqref="E16"/>
    </sheetView>
  </sheetViews>
  <sheetFormatPr defaultRowHeight="12.75"/>
  <cols>
    <col min="1" max="1" width="14.7109375" style="232" customWidth="1"/>
    <col min="2" max="2" width="84" style="259" customWidth="1"/>
    <col min="3" max="3" width="15.5703125" style="230" customWidth="1"/>
    <col min="4" max="4" width="7.28515625" style="228" customWidth="1"/>
    <col min="5" max="5" width="11.28515625" style="229" customWidth="1"/>
    <col min="6" max="6" width="14.42578125" style="2458" customWidth="1"/>
    <col min="7" max="7" width="17.7109375" style="468" customWidth="1"/>
    <col min="8" max="8" width="5.28515625" style="209" customWidth="1"/>
    <col min="9" max="9" width="16.140625" style="209" customWidth="1"/>
    <col min="10" max="10" width="9" style="210" customWidth="1"/>
    <col min="11" max="1025" width="9.140625" style="211" customWidth="1"/>
  </cols>
  <sheetData>
    <row r="2" spans="1:7">
      <c r="A2" s="367" t="s">
        <v>8</v>
      </c>
      <c r="B2" s="359" t="s">
        <v>9</v>
      </c>
      <c r="C2" s="359"/>
      <c r="D2" s="361"/>
      <c r="E2" s="368"/>
      <c r="F2" s="2398"/>
      <c r="G2" s="443"/>
    </row>
    <row r="3" spans="1:7" s="212" customFormat="1">
      <c r="A3" s="367" t="s">
        <v>130</v>
      </c>
      <c r="B3" s="359" t="str">
        <f>'NASLOVNA STRAN'!$C$30</f>
        <v>Gradnja stanovanjske soseske Dečkovo naselje - DN 10</v>
      </c>
      <c r="C3" s="359"/>
      <c r="D3" s="361"/>
      <c r="E3" s="368"/>
      <c r="F3" s="2398"/>
      <c r="G3" s="443"/>
    </row>
    <row r="4" spans="1:7" s="212" customFormat="1">
      <c r="A4" s="367" t="s">
        <v>131</v>
      </c>
      <c r="B4" s="442">
        <f>'NASLOVNA STRAN'!$C$13</f>
        <v>0</v>
      </c>
      <c r="C4" s="359"/>
      <c r="D4" s="361"/>
      <c r="E4" s="368"/>
      <c r="F4" s="2398"/>
      <c r="G4" s="443"/>
    </row>
    <row r="5" spans="1:7" s="212" customFormat="1">
      <c r="A5" s="367"/>
      <c r="B5" s="359"/>
      <c r="C5" s="359"/>
      <c r="D5" s="361"/>
      <c r="E5" s="368"/>
      <c r="F5" s="2398"/>
      <c r="G5" s="443"/>
    </row>
    <row r="6" spans="1:7" s="212" customFormat="1">
      <c r="A6" s="213" t="s">
        <v>87</v>
      </c>
      <c r="B6" s="214" t="s">
        <v>88</v>
      </c>
      <c r="C6" s="214"/>
      <c r="D6" s="215"/>
      <c r="E6" s="216"/>
      <c r="F6" s="2429"/>
      <c r="G6" s="463"/>
    </row>
    <row r="7" spans="1:7" s="212" customFormat="1">
      <c r="A7" s="367"/>
      <c r="B7" s="359"/>
      <c r="C7" s="359"/>
      <c r="D7" s="361"/>
      <c r="E7" s="368"/>
      <c r="F7" s="2398"/>
      <c r="G7" s="443"/>
    </row>
    <row r="8" spans="1:7" s="212" customFormat="1">
      <c r="A8" s="213" t="s">
        <v>51</v>
      </c>
      <c r="B8" s="214" t="s">
        <v>95</v>
      </c>
      <c r="C8" s="214"/>
      <c r="D8" s="215"/>
      <c r="E8" s="216"/>
      <c r="F8" s="2429"/>
      <c r="G8" s="463"/>
    </row>
    <row r="9" spans="1:7">
      <c r="A9" s="217"/>
      <c r="B9" s="431"/>
      <c r="C9" s="219"/>
      <c r="D9" s="220"/>
      <c r="E9" s="220"/>
      <c r="F9" s="2430"/>
      <c r="G9" s="465"/>
    </row>
    <row r="10" spans="1:7" ht="25.5">
      <c r="A10" s="83" t="s">
        <v>132</v>
      </c>
      <c r="B10" s="221" t="s">
        <v>133</v>
      </c>
      <c r="C10" s="222" t="s">
        <v>134</v>
      </c>
      <c r="D10" s="203" t="s">
        <v>140</v>
      </c>
      <c r="E10" s="204" t="s">
        <v>136</v>
      </c>
      <c r="F10" s="2457" t="s">
        <v>237</v>
      </c>
      <c r="G10" s="453" t="s">
        <v>238</v>
      </c>
    </row>
    <row r="11" spans="1:7" ht="21.6" customHeight="1">
      <c r="A11" s="223"/>
      <c r="B11" s="224" t="s">
        <v>2458</v>
      </c>
      <c r="C11" s="225"/>
      <c r="D11" s="226"/>
      <c r="E11" s="226"/>
      <c r="F11" s="2431"/>
      <c r="G11" s="467"/>
    </row>
    <row r="12" spans="1:7">
      <c r="A12" s="105"/>
      <c r="B12" s="91"/>
      <c r="C12" s="92"/>
      <c r="D12" s="93"/>
      <c r="E12" s="93"/>
      <c r="F12" s="2420"/>
    </row>
    <row r="13" spans="1:7" ht="13.15" customHeight="1">
      <c r="A13" s="227"/>
      <c r="B13" s="2906" t="s">
        <v>143</v>
      </c>
      <c r="C13" s="2906"/>
    </row>
    <row r="14" spans="1:7">
      <c r="A14" s="227"/>
      <c r="B14" s="427"/>
    </row>
    <row r="15" spans="1:7" ht="43.15" customHeight="1">
      <c r="A15" s="227"/>
      <c r="B15" s="2931" t="s">
        <v>372</v>
      </c>
      <c r="C15" s="2931"/>
    </row>
    <row r="16" spans="1:7" s="96" customFormat="1" ht="219.6" customHeight="1">
      <c r="A16" s="227"/>
      <c r="B16" s="2904" t="s">
        <v>2459</v>
      </c>
      <c r="C16" s="2904"/>
      <c r="D16" s="228"/>
      <c r="E16" s="229"/>
      <c r="F16" s="2458"/>
      <c r="G16" s="468"/>
    </row>
    <row r="17" spans="1:7" s="96" customFormat="1" ht="40.9" customHeight="1">
      <c r="A17" s="227"/>
      <c r="B17" s="2904" t="s">
        <v>244</v>
      </c>
      <c r="C17" s="2904"/>
      <c r="D17" s="228"/>
      <c r="E17" s="229"/>
      <c r="F17" s="2458"/>
      <c r="G17" s="468"/>
    </row>
    <row r="18" spans="1:7" s="96" customFormat="1">
      <c r="A18" s="227"/>
      <c r="B18" s="95"/>
      <c r="C18" s="230"/>
      <c r="D18" s="228"/>
      <c r="E18" s="229"/>
      <c r="F18" s="2458"/>
      <c r="G18" s="468"/>
    </row>
    <row r="19" spans="1:7" s="96" customFormat="1" ht="28.15" customHeight="1">
      <c r="A19" s="227"/>
      <c r="B19" s="2904" t="s">
        <v>245</v>
      </c>
      <c r="C19" s="2904"/>
      <c r="D19" s="228"/>
      <c r="E19" s="229"/>
      <c r="F19" s="2458"/>
      <c r="G19" s="468"/>
    </row>
    <row r="20" spans="1:7" s="96" customFormat="1" ht="148.15" customHeight="1">
      <c r="A20" s="232"/>
      <c r="B20" s="2904" t="s">
        <v>375</v>
      </c>
      <c r="C20" s="2904"/>
      <c r="D20" s="228"/>
      <c r="E20" s="229"/>
      <c r="F20" s="2458"/>
      <c r="G20" s="468"/>
    </row>
    <row r="21" spans="1:7" s="96" customFormat="1">
      <c r="A21" s="233"/>
      <c r="B21" s="95"/>
      <c r="C21" s="234"/>
      <c r="D21" s="235"/>
      <c r="E21" s="236"/>
      <c r="F21" s="2450"/>
      <c r="G21" s="465"/>
    </row>
    <row r="22" spans="1:7" s="96" customFormat="1">
      <c r="A22" s="233"/>
      <c r="B22" s="95"/>
      <c r="C22" s="234"/>
      <c r="D22" s="235"/>
      <c r="E22" s="236"/>
      <c r="F22" s="2450"/>
      <c r="G22" s="465"/>
    </row>
    <row r="23" spans="1:7" s="96" customFormat="1" ht="17.45" customHeight="1">
      <c r="A23" s="233"/>
      <c r="B23" s="2962" t="s">
        <v>174</v>
      </c>
      <c r="C23" s="2962"/>
      <c r="D23" s="235"/>
      <c r="E23" s="236"/>
      <c r="F23" s="2450"/>
      <c r="G23" s="465"/>
    </row>
    <row r="24" spans="1:7" s="96" customFormat="1" ht="17.45" customHeight="1">
      <c r="A24" s="233"/>
      <c r="B24" s="2951" t="s">
        <v>175</v>
      </c>
      <c r="C24" s="2951"/>
      <c r="D24" s="235"/>
      <c r="E24" s="236"/>
      <c r="F24" s="2450"/>
      <c r="G24" s="465"/>
    </row>
    <row r="25" spans="1:7" s="96" customFormat="1" ht="34.15" customHeight="1">
      <c r="A25" s="233"/>
      <c r="B25" s="2920" t="s">
        <v>376</v>
      </c>
      <c r="C25" s="2920"/>
      <c r="D25" s="235"/>
      <c r="E25" s="236"/>
      <c r="F25" s="2450"/>
      <c r="G25" s="465"/>
    </row>
    <row r="26" spans="1:7" s="96" customFormat="1" ht="33.6" customHeight="1">
      <c r="A26" s="233"/>
      <c r="B26" s="2920" t="s">
        <v>2460</v>
      </c>
      <c r="C26" s="2920"/>
      <c r="D26" s="235"/>
      <c r="E26" s="236"/>
      <c r="F26" s="2450"/>
      <c r="G26" s="465"/>
    </row>
    <row r="27" spans="1:7" s="96" customFormat="1" ht="7.9" customHeight="1">
      <c r="A27" s="233"/>
      <c r="B27" s="2920"/>
      <c r="C27" s="2920"/>
      <c r="D27" s="235"/>
      <c r="E27" s="236"/>
      <c r="F27" s="2450"/>
      <c r="G27" s="465"/>
    </row>
    <row r="28" spans="1:7" s="96" customFormat="1" ht="13.15" customHeight="1">
      <c r="A28" s="233"/>
      <c r="B28" s="2960" t="s">
        <v>346</v>
      </c>
      <c r="C28" s="2960"/>
      <c r="D28" s="235"/>
      <c r="E28" s="236"/>
      <c r="F28" s="2450"/>
      <c r="G28" s="465"/>
    </row>
    <row r="29" spans="1:7" s="96" customFormat="1" ht="82.15" customHeight="1">
      <c r="A29" s="233"/>
      <c r="B29" s="2920" t="s">
        <v>379</v>
      </c>
      <c r="C29" s="2920"/>
      <c r="D29" s="235"/>
      <c r="E29" s="236"/>
      <c r="F29" s="2450"/>
      <c r="G29" s="465"/>
    </row>
    <row r="30" spans="1:7" s="96" customFormat="1" ht="13.15" customHeight="1">
      <c r="A30" s="233"/>
      <c r="B30" s="2960" t="s">
        <v>2461</v>
      </c>
      <c r="C30" s="2960"/>
      <c r="D30" s="235"/>
      <c r="E30" s="236"/>
      <c r="F30" s="2450"/>
      <c r="G30" s="465"/>
    </row>
    <row r="31" spans="1:7" s="96" customFormat="1" ht="55.15" customHeight="1">
      <c r="A31" s="233"/>
      <c r="B31" s="2920" t="s">
        <v>2462</v>
      </c>
      <c r="C31" s="2920"/>
      <c r="D31" s="235"/>
      <c r="E31" s="236"/>
      <c r="F31" s="2450"/>
      <c r="G31" s="465"/>
    </row>
    <row r="32" spans="1:7" s="96" customFormat="1" ht="40.9" customHeight="1">
      <c r="A32" s="233"/>
      <c r="B32" s="2920" t="s">
        <v>2463</v>
      </c>
      <c r="C32" s="2920"/>
      <c r="D32" s="235"/>
      <c r="E32" s="236"/>
      <c r="F32" s="2450"/>
      <c r="G32" s="465"/>
    </row>
    <row r="33" spans="1:7" s="96" customFormat="1" ht="13.15" customHeight="1">
      <c r="A33" s="233"/>
      <c r="B33" s="2960" t="s">
        <v>383</v>
      </c>
      <c r="C33" s="2960"/>
      <c r="D33" s="235"/>
      <c r="E33" s="236"/>
      <c r="F33" s="2450"/>
      <c r="G33" s="465"/>
    </row>
    <row r="34" spans="1:7" s="96" customFormat="1" ht="27.6" customHeight="1">
      <c r="A34" s="233"/>
      <c r="B34" s="2920" t="s">
        <v>384</v>
      </c>
      <c r="C34" s="2920"/>
      <c r="D34" s="235"/>
      <c r="E34" s="236"/>
      <c r="F34" s="2450"/>
      <c r="G34" s="465"/>
    </row>
    <row r="35" spans="1:7" s="96" customFormat="1" ht="12.6" customHeight="1">
      <c r="A35" s="233"/>
      <c r="B35" s="424"/>
      <c r="C35" s="426"/>
      <c r="D35" s="235"/>
      <c r="E35" s="236"/>
      <c r="F35" s="2450"/>
      <c r="G35" s="465"/>
    </row>
    <row r="36" spans="1:7" s="96" customFormat="1" ht="13.15" customHeight="1">
      <c r="A36" s="233"/>
      <c r="B36" s="2960" t="s">
        <v>348</v>
      </c>
      <c r="C36" s="2960"/>
      <c r="D36" s="235"/>
      <c r="E36" s="236"/>
      <c r="F36" s="2450"/>
      <c r="G36" s="465"/>
    </row>
    <row r="37" spans="1:7" s="96" customFormat="1" ht="16.149999999999999" customHeight="1">
      <c r="A37" s="233"/>
      <c r="B37" s="2960" t="s">
        <v>2464</v>
      </c>
      <c r="C37" s="2960"/>
      <c r="D37" s="235"/>
      <c r="E37" s="236"/>
      <c r="F37" s="2450"/>
      <c r="G37" s="465"/>
    </row>
    <row r="38" spans="1:7" s="96" customFormat="1" ht="54.6" customHeight="1">
      <c r="A38" s="233"/>
      <c r="B38" s="2920" t="s">
        <v>2465</v>
      </c>
      <c r="C38" s="2920"/>
      <c r="D38" s="235"/>
      <c r="E38" s="236"/>
      <c r="F38" s="2450"/>
      <c r="G38" s="465"/>
    </row>
    <row r="39" spans="1:7" s="96" customFormat="1" ht="13.15" customHeight="1">
      <c r="A39" s="233"/>
      <c r="B39" s="2960" t="s">
        <v>2466</v>
      </c>
      <c r="C39" s="2960"/>
      <c r="D39" s="235"/>
      <c r="E39" s="236"/>
      <c r="F39" s="2450"/>
      <c r="G39" s="465"/>
    </row>
    <row r="40" spans="1:7" s="96" customFormat="1" ht="79.900000000000006" customHeight="1">
      <c r="A40" s="233"/>
      <c r="B40" s="2920" t="s">
        <v>2467</v>
      </c>
      <c r="C40" s="2920"/>
      <c r="D40" s="235"/>
      <c r="E40" s="236"/>
      <c r="F40" s="2450"/>
      <c r="G40" s="465"/>
    </row>
    <row r="41" spans="1:7" s="96" customFormat="1" ht="82.15" customHeight="1">
      <c r="A41" s="233"/>
      <c r="B41" s="2920" t="s">
        <v>2468</v>
      </c>
      <c r="C41" s="2920"/>
      <c r="D41" s="235"/>
      <c r="E41" s="236"/>
      <c r="F41" s="2450"/>
      <c r="G41" s="465"/>
    </row>
    <row r="42" spans="1:7" s="96" customFormat="1" ht="30.6" customHeight="1">
      <c r="A42" s="233"/>
      <c r="B42" s="2920" t="s">
        <v>2469</v>
      </c>
      <c r="C42" s="2920"/>
      <c r="D42" s="235"/>
      <c r="E42" s="236"/>
      <c r="F42" s="2450"/>
      <c r="G42" s="465"/>
    </row>
    <row r="43" spans="1:7" s="96" customFormat="1">
      <c r="A43" s="233"/>
      <c r="B43" s="2956"/>
      <c r="C43" s="2956"/>
      <c r="D43" s="235"/>
      <c r="E43" s="236"/>
      <c r="F43" s="2450"/>
      <c r="G43" s="465"/>
    </row>
    <row r="44" spans="1:7" s="96" customFormat="1" ht="13.15" customHeight="1">
      <c r="A44" s="233"/>
      <c r="B44" s="2960" t="s">
        <v>190</v>
      </c>
      <c r="C44" s="2960"/>
      <c r="D44" s="235"/>
      <c r="E44" s="236"/>
      <c r="F44" s="2450"/>
      <c r="G44" s="465"/>
    </row>
    <row r="45" spans="1:7" s="96" customFormat="1" ht="31.15" customHeight="1">
      <c r="A45" s="233"/>
      <c r="B45" s="2920" t="s">
        <v>2470</v>
      </c>
      <c r="C45" s="2920"/>
      <c r="D45" s="235"/>
      <c r="E45" s="236"/>
      <c r="F45" s="2450"/>
      <c r="G45" s="465"/>
    </row>
    <row r="46" spans="1:7" s="96" customFormat="1" ht="106.15" customHeight="1">
      <c r="A46" s="233"/>
      <c r="B46" s="2920" t="s">
        <v>2471</v>
      </c>
      <c r="C46" s="2920"/>
      <c r="D46" s="235"/>
      <c r="E46" s="236"/>
      <c r="F46" s="2450"/>
      <c r="G46" s="465"/>
    </row>
    <row r="47" spans="1:7" s="96" customFormat="1" ht="13.15" customHeight="1">
      <c r="A47" s="233"/>
      <c r="B47" s="2960" t="s">
        <v>2472</v>
      </c>
      <c r="C47" s="2960"/>
      <c r="D47" s="235"/>
      <c r="E47" s="236"/>
      <c r="F47" s="2450"/>
      <c r="G47" s="465"/>
    </row>
    <row r="48" spans="1:7" s="96" customFormat="1" ht="130.15" customHeight="1">
      <c r="A48" s="233"/>
      <c r="B48" s="2920" t="s">
        <v>2473</v>
      </c>
      <c r="C48" s="2920"/>
      <c r="D48" s="235"/>
      <c r="E48" s="236"/>
      <c r="F48" s="2450"/>
      <c r="G48" s="465"/>
    </row>
    <row r="49" spans="1:7" s="96" customFormat="1" ht="17.45" customHeight="1">
      <c r="A49" s="233"/>
      <c r="B49" s="2960" t="s">
        <v>2474</v>
      </c>
      <c r="C49" s="2960"/>
      <c r="D49" s="235"/>
      <c r="E49" s="236"/>
      <c r="F49" s="2450"/>
      <c r="G49" s="465"/>
    </row>
    <row r="50" spans="1:7" s="96" customFormat="1" ht="55.9" customHeight="1">
      <c r="A50" s="233"/>
      <c r="B50" s="2920" t="s">
        <v>2475</v>
      </c>
      <c r="C50" s="2920"/>
      <c r="D50" s="235"/>
      <c r="E50" s="236"/>
      <c r="F50" s="2450"/>
      <c r="G50" s="465"/>
    </row>
    <row r="51" spans="1:7" s="96" customFormat="1" ht="17.45" customHeight="1">
      <c r="A51" s="233"/>
      <c r="B51" s="2920" t="s">
        <v>2476</v>
      </c>
      <c r="C51" s="2920"/>
      <c r="D51" s="235"/>
      <c r="E51" s="236"/>
      <c r="F51" s="2450"/>
      <c r="G51" s="465"/>
    </row>
    <row r="52" spans="1:7" s="96" customFormat="1" ht="145.15" customHeight="1">
      <c r="A52" s="233"/>
      <c r="B52" s="2920" t="s">
        <v>2477</v>
      </c>
      <c r="C52" s="2920"/>
      <c r="D52" s="235"/>
      <c r="E52" s="236"/>
      <c r="F52" s="2450"/>
      <c r="G52" s="465"/>
    </row>
    <row r="53" spans="1:7" s="96" customFormat="1" ht="16.899999999999999" customHeight="1">
      <c r="A53" s="233"/>
      <c r="B53" s="2960" t="s">
        <v>2478</v>
      </c>
      <c r="C53" s="2960"/>
      <c r="D53" s="235"/>
      <c r="E53" s="236"/>
      <c r="F53" s="2450"/>
      <c r="G53" s="465"/>
    </row>
    <row r="54" spans="1:7" s="96" customFormat="1" ht="204" customHeight="1">
      <c r="A54" s="233"/>
      <c r="B54" s="2920" t="s">
        <v>2479</v>
      </c>
      <c r="C54" s="2920"/>
      <c r="D54" s="235"/>
      <c r="E54" s="236"/>
      <c r="F54" s="2450"/>
      <c r="G54" s="465"/>
    </row>
    <row r="55" spans="1:7" s="96" customFormat="1" ht="21.6" customHeight="1">
      <c r="A55" s="233"/>
      <c r="B55" s="2960" t="s">
        <v>2480</v>
      </c>
      <c r="C55" s="2960"/>
      <c r="D55" s="235"/>
      <c r="E55" s="236"/>
      <c r="F55" s="2450"/>
      <c r="G55" s="465"/>
    </row>
    <row r="56" spans="1:7" s="96" customFormat="1" ht="43.15" customHeight="1">
      <c r="A56" s="233"/>
      <c r="B56" s="2920" t="s">
        <v>2481</v>
      </c>
      <c r="C56" s="2920"/>
      <c r="D56" s="235"/>
      <c r="E56" s="236"/>
      <c r="F56" s="2450"/>
      <c r="G56" s="465"/>
    </row>
    <row r="57" spans="1:7" s="96" customFormat="1" ht="39" customHeight="1">
      <c r="A57" s="233"/>
      <c r="B57" s="2920" t="s">
        <v>2482</v>
      </c>
      <c r="C57" s="2920"/>
      <c r="D57" s="235"/>
      <c r="E57" s="236"/>
      <c r="F57" s="2450"/>
      <c r="G57" s="465"/>
    </row>
    <row r="58" spans="1:7" s="96" customFormat="1" ht="78" customHeight="1">
      <c r="A58" s="233"/>
      <c r="B58" s="2920" t="s">
        <v>2483</v>
      </c>
      <c r="C58" s="2920"/>
      <c r="D58" s="235"/>
      <c r="E58" s="236"/>
      <c r="F58" s="2450"/>
      <c r="G58" s="465"/>
    </row>
    <row r="59" spans="1:7" s="96" customFormat="1" ht="21.6" customHeight="1">
      <c r="A59" s="233"/>
      <c r="B59" s="2920"/>
      <c r="C59" s="2920"/>
      <c r="D59" s="235"/>
      <c r="E59" s="236"/>
      <c r="F59" s="2450"/>
      <c r="G59" s="465"/>
    </row>
    <row r="60" spans="1:7" s="96" customFormat="1" ht="14.45" customHeight="1">
      <c r="A60" s="233"/>
      <c r="B60" s="2960" t="s">
        <v>349</v>
      </c>
      <c r="C60" s="2960"/>
      <c r="D60" s="235"/>
      <c r="E60" s="236"/>
      <c r="F60" s="2450"/>
      <c r="G60" s="465"/>
    </row>
    <row r="61" spans="1:7" s="96" customFormat="1" ht="30.6" customHeight="1">
      <c r="A61" s="233"/>
      <c r="B61" s="2920" t="s">
        <v>350</v>
      </c>
      <c r="C61" s="2920"/>
      <c r="D61" s="235"/>
      <c r="E61" s="236"/>
      <c r="F61" s="2450"/>
      <c r="G61" s="465"/>
    </row>
    <row r="62" spans="1:7" s="96" customFormat="1" ht="43.15" customHeight="1">
      <c r="A62" s="233"/>
      <c r="B62" s="2920" t="s">
        <v>399</v>
      </c>
      <c r="C62" s="2920"/>
      <c r="D62" s="235"/>
      <c r="E62" s="236"/>
      <c r="F62" s="2450"/>
      <c r="G62" s="465"/>
    </row>
    <row r="63" spans="1:7" s="96" customFormat="1" ht="42.6" customHeight="1">
      <c r="A63" s="233"/>
      <c r="B63" s="2920" t="s">
        <v>2484</v>
      </c>
      <c r="C63" s="2920"/>
      <c r="D63" s="235"/>
      <c r="E63" s="236"/>
      <c r="F63" s="2450"/>
      <c r="G63" s="465"/>
    </row>
    <row r="64" spans="1:7" s="96" customFormat="1" ht="81" customHeight="1">
      <c r="A64" s="233"/>
      <c r="B64" s="2920" t="s">
        <v>401</v>
      </c>
      <c r="C64" s="2920"/>
      <c r="D64" s="235"/>
      <c r="E64" s="236"/>
      <c r="F64" s="2450"/>
      <c r="G64" s="465"/>
    </row>
    <row r="65" spans="1:7" s="96" customFormat="1" ht="54" customHeight="1">
      <c r="A65" s="233"/>
      <c r="B65" s="2920" t="s">
        <v>402</v>
      </c>
      <c r="C65" s="2920"/>
      <c r="D65" s="235"/>
      <c r="E65" s="236"/>
      <c r="F65" s="2450"/>
      <c r="G65" s="465"/>
    </row>
    <row r="66" spans="1:7" s="96" customFormat="1" ht="69" customHeight="1">
      <c r="A66" s="233"/>
      <c r="B66" s="2920" t="s">
        <v>403</v>
      </c>
      <c r="C66" s="2920"/>
      <c r="D66" s="235"/>
      <c r="E66" s="236"/>
      <c r="F66" s="2450"/>
      <c r="G66" s="465"/>
    </row>
    <row r="67" spans="1:7" s="96" customFormat="1" ht="31.15" customHeight="1">
      <c r="A67" s="233"/>
      <c r="B67" s="2920" t="s">
        <v>404</v>
      </c>
      <c r="C67" s="2920"/>
      <c r="D67" s="235"/>
      <c r="E67" s="236"/>
      <c r="F67" s="2450"/>
      <c r="G67" s="465"/>
    </row>
    <row r="68" spans="1:7" s="96" customFormat="1" ht="15" customHeight="1">
      <c r="A68" s="233"/>
      <c r="B68" s="2920" t="s">
        <v>351</v>
      </c>
      <c r="C68" s="2920"/>
      <c r="D68" s="235"/>
      <c r="E68" s="236"/>
      <c r="F68" s="2450"/>
      <c r="G68" s="465"/>
    </row>
    <row r="69" spans="1:7" s="96" customFormat="1" ht="94.9" customHeight="1">
      <c r="A69" s="233"/>
      <c r="B69" s="2920" t="s">
        <v>405</v>
      </c>
      <c r="C69" s="2920"/>
      <c r="D69" s="235"/>
      <c r="E69" s="236"/>
      <c r="F69" s="2450"/>
      <c r="G69" s="465"/>
    </row>
    <row r="70" spans="1:7" s="96" customFormat="1" ht="54" customHeight="1">
      <c r="A70" s="233"/>
      <c r="B70" s="2920" t="s">
        <v>406</v>
      </c>
      <c r="C70" s="2920"/>
      <c r="D70" s="235"/>
      <c r="E70" s="236"/>
      <c r="F70" s="2450"/>
      <c r="G70" s="465"/>
    </row>
    <row r="71" spans="1:7" s="96" customFormat="1" ht="14.45" customHeight="1">
      <c r="A71" s="233"/>
      <c r="B71" s="424"/>
      <c r="C71" s="425"/>
      <c r="D71" s="235"/>
      <c r="E71" s="236"/>
      <c r="F71" s="2450"/>
      <c r="G71" s="465"/>
    </row>
    <row r="72" spans="1:7" s="96" customFormat="1" ht="14.45" customHeight="1">
      <c r="A72" s="233"/>
      <c r="B72" s="430" t="s">
        <v>407</v>
      </c>
      <c r="C72" s="485"/>
      <c r="D72" s="235"/>
      <c r="E72" s="236"/>
      <c r="F72" s="2450"/>
      <c r="G72" s="465"/>
    </row>
    <row r="73" spans="1:7" s="96" customFormat="1" ht="31.15" customHeight="1">
      <c r="A73" s="233"/>
      <c r="B73" s="2920" t="s">
        <v>408</v>
      </c>
      <c r="C73" s="2920"/>
      <c r="D73" s="235"/>
      <c r="E73" s="236"/>
      <c r="F73" s="2450"/>
      <c r="G73" s="465"/>
    </row>
    <row r="74" spans="1:7" s="96" customFormat="1" ht="66.599999999999994" customHeight="1">
      <c r="A74" s="233"/>
      <c r="B74" s="2920" t="s">
        <v>409</v>
      </c>
      <c r="C74" s="2920"/>
      <c r="D74" s="235"/>
      <c r="E74" s="236"/>
      <c r="F74" s="2450"/>
      <c r="G74" s="465"/>
    </row>
    <row r="75" spans="1:7" s="96" customFormat="1" ht="26.45" customHeight="1">
      <c r="A75" s="233"/>
      <c r="B75" s="2920" t="s">
        <v>410</v>
      </c>
      <c r="C75" s="2920"/>
      <c r="D75" s="235"/>
      <c r="E75" s="236"/>
      <c r="F75" s="2450"/>
      <c r="G75" s="465"/>
    </row>
    <row r="76" spans="1:7" s="96" customFormat="1" ht="94.9" customHeight="1">
      <c r="A76" s="233"/>
      <c r="B76" s="2904" t="s">
        <v>411</v>
      </c>
      <c r="C76" s="2904"/>
      <c r="D76" s="235"/>
      <c r="E76" s="104"/>
      <c r="F76" s="2424"/>
      <c r="G76" s="465"/>
    </row>
    <row r="77" spans="1:7" s="96" customFormat="1" ht="14.45" customHeight="1">
      <c r="A77" s="233"/>
      <c r="B77" s="2920" t="s">
        <v>2485</v>
      </c>
      <c r="C77" s="2920"/>
      <c r="D77" s="235"/>
      <c r="E77" s="236"/>
      <c r="F77" s="2450"/>
      <c r="G77" s="465"/>
    </row>
    <row r="78" spans="1:7" s="96" customFormat="1" ht="28.15" customHeight="1">
      <c r="A78" s="233"/>
      <c r="B78" s="2920" t="s">
        <v>2486</v>
      </c>
      <c r="C78" s="2920"/>
      <c r="D78" s="235"/>
      <c r="E78" s="236"/>
      <c r="F78" s="2450"/>
      <c r="G78" s="465"/>
    </row>
    <row r="79" spans="1:7" s="96" customFormat="1" ht="14.45" customHeight="1">
      <c r="A79" s="233"/>
      <c r="B79" s="2920"/>
      <c r="C79" s="2920"/>
      <c r="D79" s="235"/>
      <c r="E79" s="236"/>
      <c r="F79" s="2450"/>
      <c r="G79" s="465"/>
    </row>
    <row r="80" spans="1:7" s="96" customFormat="1" ht="14.45" customHeight="1">
      <c r="A80" s="233"/>
      <c r="B80" s="2960" t="s">
        <v>415</v>
      </c>
      <c r="C80" s="2960"/>
      <c r="D80" s="235"/>
      <c r="E80" s="236"/>
      <c r="F80" s="2450"/>
      <c r="G80" s="465"/>
    </row>
    <row r="81" spans="1:7" s="96" customFormat="1" ht="16.149999999999999" customHeight="1">
      <c r="A81" s="233"/>
      <c r="B81" s="2920" t="s">
        <v>2487</v>
      </c>
      <c r="C81" s="2920"/>
      <c r="D81" s="235"/>
      <c r="E81" s="236"/>
      <c r="F81" s="2450"/>
      <c r="G81" s="465"/>
    </row>
    <row r="82" spans="1:7" s="96" customFormat="1" ht="28.9" customHeight="1">
      <c r="A82" s="233"/>
      <c r="B82" s="2920" t="s">
        <v>2488</v>
      </c>
      <c r="C82" s="2920"/>
      <c r="D82" s="235"/>
      <c r="E82" s="236"/>
      <c r="F82" s="2450"/>
      <c r="G82" s="465"/>
    </row>
    <row r="83" spans="1:7" s="96" customFormat="1" ht="28.15" customHeight="1">
      <c r="A83" s="233"/>
      <c r="B83" s="2920" t="s">
        <v>2489</v>
      </c>
      <c r="C83" s="2920"/>
      <c r="D83" s="235"/>
      <c r="E83" s="236"/>
      <c r="F83" s="2450"/>
      <c r="G83" s="465"/>
    </row>
    <row r="84" spans="1:7" s="96" customFormat="1" ht="28.9" customHeight="1">
      <c r="A84" s="233"/>
      <c r="B84" s="2920" t="s">
        <v>2490</v>
      </c>
      <c r="C84" s="2920"/>
      <c r="D84" s="235"/>
      <c r="E84" s="236"/>
      <c r="F84" s="2450"/>
      <c r="G84" s="465"/>
    </row>
    <row r="85" spans="1:7" s="96" customFormat="1" ht="27.6" customHeight="1">
      <c r="A85" s="233"/>
      <c r="B85" s="2920" t="s">
        <v>2491</v>
      </c>
      <c r="C85" s="2920"/>
      <c r="D85" s="235"/>
      <c r="E85" s="236"/>
      <c r="F85" s="2450"/>
      <c r="G85" s="465"/>
    </row>
    <row r="86" spans="1:7" s="96" customFormat="1" ht="13.9" customHeight="1">
      <c r="A86" s="233"/>
      <c r="B86" s="424"/>
      <c r="C86" s="426"/>
      <c r="D86" s="235"/>
      <c r="E86" s="236"/>
      <c r="F86" s="2450"/>
      <c r="G86" s="465"/>
    </row>
    <row r="87" spans="1:7" s="96" customFormat="1">
      <c r="A87" s="233"/>
      <c r="B87" s="424"/>
      <c r="C87" s="426"/>
      <c r="D87" s="235"/>
      <c r="E87" s="236"/>
      <c r="F87" s="2450"/>
      <c r="G87" s="465"/>
    </row>
    <row r="88" spans="1:7" s="96" customFormat="1">
      <c r="A88" s="237" t="s">
        <v>2767</v>
      </c>
      <c r="B88" s="238" t="s">
        <v>2493</v>
      </c>
      <c r="C88" s="239"/>
      <c r="D88" s="240"/>
      <c r="E88" s="241"/>
      <c r="F88" s="2454"/>
      <c r="G88" s="469"/>
    </row>
    <row r="89" spans="1:7" s="96" customFormat="1">
      <c r="A89" s="233"/>
      <c r="B89" s="424"/>
      <c r="C89" s="426"/>
      <c r="D89" s="235"/>
      <c r="E89" s="236"/>
      <c r="F89" s="2450"/>
      <c r="G89" s="465"/>
    </row>
    <row r="90" spans="1:7" s="96" customFormat="1" ht="19.149999999999999" customHeight="1">
      <c r="A90" s="233"/>
      <c r="B90" s="2906" t="s">
        <v>352</v>
      </c>
      <c r="C90" s="2906"/>
      <c r="D90" s="235"/>
      <c r="E90" s="236"/>
      <c r="F90" s="2450"/>
      <c r="G90" s="465"/>
    </row>
    <row r="91" spans="1:7" s="96" customFormat="1" ht="30.6" customHeight="1">
      <c r="A91" s="233"/>
      <c r="B91" s="422" t="s">
        <v>2494</v>
      </c>
      <c r="C91" s="423"/>
      <c r="D91" s="235"/>
      <c r="E91" s="236"/>
      <c r="F91" s="2450"/>
      <c r="G91" s="465"/>
    </row>
    <row r="92" spans="1:7" s="96" customFormat="1" ht="54" customHeight="1">
      <c r="A92" s="233"/>
      <c r="B92" s="422" t="s">
        <v>2495</v>
      </c>
      <c r="C92" s="423"/>
      <c r="D92" s="235"/>
      <c r="E92" s="236"/>
      <c r="F92" s="2450"/>
      <c r="G92" s="465"/>
    </row>
    <row r="93" spans="1:7" s="96" customFormat="1" ht="31.9" customHeight="1">
      <c r="A93" s="233"/>
      <c r="B93" s="422" t="s">
        <v>2496</v>
      </c>
      <c r="C93" s="423"/>
      <c r="D93" s="235"/>
      <c r="E93" s="236"/>
      <c r="F93" s="2450"/>
      <c r="G93" s="465"/>
    </row>
    <row r="94" spans="1:7" s="96" customFormat="1" ht="31.9" customHeight="1">
      <c r="A94" s="233"/>
      <c r="B94" s="422" t="s">
        <v>2497</v>
      </c>
      <c r="C94" s="423"/>
      <c r="D94" s="235"/>
      <c r="E94" s="236"/>
      <c r="F94" s="2450"/>
      <c r="G94" s="465"/>
    </row>
    <row r="95" spans="1:7" s="96" customFormat="1" ht="72" customHeight="1">
      <c r="A95" s="233"/>
      <c r="B95" s="422" t="s">
        <v>2498</v>
      </c>
      <c r="C95" s="423"/>
      <c r="D95" s="235"/>
      <c r="E95" s="236"/>
      <c r="F95" s="2450"/>
      <c r="G95" s="465"/>
    </row>
    <row r="96" spans="1:7" s="96" customFormat="1" ht="15.6" customHeight="1">
      <c r="A96" s="233"/>
      <c r="B96" s="428" t="s">
        <v>2499</v>
      </c>
      <c r="C96" s="423"/>
      <c r="D96" s="235"/>
      <c r="E96" s="236"/>
      <c r="F96" s="2450"/>
      <c r="G96" s="465"/>
    </row>
    <row r="97" spans="1:7" s="96" customFormat="1" ht="30.6" customHeight="1">
      <c r="A97" s="233"/>
      <c r="B97" s="422" t="s">
        <v>2500</v>
      </c>
      <c r="C97" s="2949"/>
      <c r="D97" s="2949"/>
      <c r="E97" s="236"/>
      <c r="F97" s="2450"/>
      <c r="G97" s="465"/>
    </row>
    <row r="98" spans="1:7" s="96" customFormat="1" ht="45.6" customHeight="1">
      <c r="A98" s="233"/>
      <c r="B98" s="422" t="s">
        <v>2501</v>
      </c>
      <c r="C98" s="2949"/>
      <c r="D98" s="2949"/>
      <c r="E98" s="236"/>
      <c r="F98" s="2450"/>
      <c r="G98" s="465"/>
    </row>
    <row r="99" spans="1:7" s="96" customFormat="1">
      <c r="A99" s="233"/>
      <c r="B99" s="428" t="s">
        <v>2502</v>
      </c>
      <c r="C99" s="423"/>
      <c r="D99" s="235"/>
      <c r="E99" s="236"/>
      <c r="F99" s="2450"/>
      <c r="G99" s="465"/>
    </row>
    <row r="100" spans="1:7" s="96" customFormat="1" ht="25.5">
      <c r="A100" s="233"/>
      <c r="B100" s="422" t="s">
        <v>2503</v>
      </c>
      <c r="C100" s="423"/>
      <c r="D100" s="235"/>
      <c r="E100" s="236"/>
      <c r="F100" s="2450"/>
      <c r="G100" s="465"/>
    </row>
    <row r="101" spans="1:7" s="96" customFormat="1">
      <c r="A101" s="233"/>
      <c r="B101" s="422"/>
      <c r="C101" s="423"/>
      <c r="D101" s="235"/>
      <c r="E101" s="236"/>
      <c r="F101" s="2450"/>
      <c r="G101" s="465"/>
    </row>
    <row r="102" spans="1:7" s="96" customFormat="1" ht="29.45" customHeight="1">
      <c r="A102" s="233" t="s">
        <v>2768</v>
      </c>
      <c r="B102" s="427" t="s">
        <v>2769</v>
      </c>
      <c r="C102" s="139"/>
      <c r="D102" s="235"/>
      <c r="E102" s="236"/>
      <c r="F102" s="2450"/>
      <c r="G102" s="465"/>
    </row>
    <row r="103" spans="1:7" s="96" customFormat="1">
      <c r="A103" s="233"/>
      <c r="B103" s="65" t="s">
        <v>2770</v>
      </c>
      <c r="C103" s="139"/>
      <c r="D103" s="235"/>
      <c r="E103" s="236"/>
      <c r="F103" s="2450"/>
      <c r="G103" s="465"/>
    </row>
    <row r="104" spans="1:7" s="96" customFormat="1">
      <c r="A104" s="103"/>
      <c r="B104" s="65" t="s">
        <v>2771</v>
      </c>
      <c r="D104" s="104"/>
      <c r="E104" s="104"/>
      <c r="F104" s="2424"/>
      <c r="G104" s="459"/>
    </row>
    <row r="105" spans="1:7" s="96" customFormat="1">
      <c r="A105" s="242"/>
      <c r="B105" s="65" t="s">
        <v>2772</v>
      </c>
      <c r="D105" s="104"/>
      <c r="E105" s="104"/>
      <c r="F105" s="2424"/>
      <c r="G105" s="459"/>
    </row>
    <row r="106" spans="1:7" s="96" customFormat="1">
      <c r="A106" s="243" t="s">
        <v>2773</v>
      </c>
      <c r="B106" s="244" t="s">
        <v>209</v>
      </c>
      <c r="D106" s="96" t="s">
        <v>353</v>
      </c>
      <c r="E106" s="104">
        <f>6.25+14.25</f>
        <v>20.5</v>
      </c>
      <c r="F106" s="2425"/>
      <c r="G106" s="456">
        <f t="shared" ref="G106:G111" si="0">+F106*E106</f>
        <v>0</v>
      </c>
    </row>
    <row r="107" spans="1:7" s="96" customFormat="1">
      <c r="A107" s="245" t="s">
        <v>2774</v>
      </c>
      <c r="B107" s="244" t="s">
        <v>211</v>
      </c>
      <c r="D107" s="96" t="s">
        <v>353</v>
      </c>
      <c r="E107" s="104">
        <f>6.25+14.25</f>
        <v>20.5</v>
      </c>
      <c r="F107" s="2425"/>
      <c r="G107" s="456">
        <f t="shared" si="0"/>
        <v>0</v>
      </c>
    </row>
    <row r="108" spans="1:7" s="96" customFormat="1">
      <c r="A108" s="246" t="s">
        <v>2775</v>
      </c>
      <c r="B108" s="244" t="s">
        <v>212</v>
      </c>
      <c r="D108" s="96" t="s">
        <v>353</v>
      </c>
      <c r="E108" s="104">
        <f>+E106</f>
        <v>20.5</v>
      </c>
      <c r="F108" s="2425"/>
      <c r="G108" s="456">
        <f t="shared" si="0"/>
        <v>0</v>
      </c>
    </row>
    <row r="109" spans="1:7" s="96" customFormat="1">
      <c r="A109" s="247" t="s">
        <v>2776</v>
      </c>
      <c r="B109" s="244" t="s">
        <v>213</v>
      </c>
      <c r="D109" s="96" t="s">
        <v>353</v>
      </c>
      <c r="E109" s="104">
        <f>+E107</f>
        <v>20.5</v>
      </c>
      <c r="F109" s="2425"/>
      <c r="G109" s="456">
        <f t="shared" si="0"/>
        <v>0</v>
      </c>
    </row>
    <row r="110" spans="1:7" s="96" customFormat="1">
      <c r="A110" s="248" t="s">
        <v>2777</v>
      </c>
      <c r="B110" s="244" t="s">
        <v>214</v>
      </c>
      <c r="D110" s="96" t="s">
        <v>353</v>
      </c>
      <c r="E110" s="104">
        <f>6.25+12.75</f>
        <v>19</v>
      </c>
      <c r="F110" s="2425"/>
      <c r="G110" s="456">
        <f t="shared" si="0"/>
        <v>0</v>
      </c>
    </row>
    <row r="111" spans="1:7" s="96" customFormat="1">
      <c r="A111" s="249" t="s">
        <v>2778</v>
      </c>
      <c r="B111" s="244" t="s">
        <v>215</v>
      </c>
      <c r="D111" s="96" t="s">
        <v>353</v>
      </c>
      <c r="E111" s="104">
        <f>+E107</f>
        <v>20.5</v>
      </c>
      <c r="F111" s="2425"/>
      <c r="G111" s="456">
        <f t="shared" si="0"/>
        <v>0</v>
      </c>
    </row>
    <row r="112" spans="1:7" s="96" customFormat="1">
      <c r="A112" s="103"/>
      <c r="B112" s="65"/>
      <c r="E112" s="104"/>
      <c r="F112" s="2424"/>
      <c r="G112" s="459"/>
    </row>
    <row r="113" spans="1:7" s="96" customFormat="1" ht="28.15" customHeight="1">
      <c r="A113" s="233" t="s">
        <v>2779</v>
      </c>
      <c r="B113" s="427" t="s">
        <v>2780</v>
      </c>
      <c r="D113" s="104"/>
      <c r="E113" s="104"/>
      <c r="F113" s="2424"/>
      <c r="G113" s="459"/>
    </row>
    <row r="114" spans="1:7" s="96" customFormat="1">
      <c r="A114" s="103"/>
      <c r="B114" s="65" t="s">
        <v>2781</v>
      </c>
      <c r="D114" s="104"/>
      <c r="E114" s="104"/>
      <c r="F114" s="2424"/>
      <c r="G114" s="459"/>
    </row>
    <row r="115" spans="1:7" s="96" customFormat="1">
      <c r="A115" s="242"/>
      <c r="B115" s="65" t="s">
        <v>2782</v>
      </c>
      <c r="D115" s="104"/>
      <c r="E115" s="104"/>
      <c r="F115" s="2424"/>
      <c r="G115" s="459"/>
    </row>
    <row r="116" spans="1:7" s="96" customFormat="1">
      <c r="A116" s="243" t="s">
        <v>2783</v>
      </c>
      <c r="B116" s="244" t="s">
        <v>209</v>
      </c>
      <c r="D116" s="96" t="s">
        <v>354</v>
      </c>
      <c r="E116" s="104">
        <f>17.5+113</f>
        <v>130.5</v>
      </c>
      <c r="F116" s="2425"/>
      <c r="G116" s="456">
        <f t="shared" ref="G116:G121" si="1">+F116*E116</f>
        <v>0</v>
      </c>
    </row>
    <row r="117" spans="1:7" s="96" customFormat="1">
      <c r="A117" s="245" t="s">
        <v>2784</v>
      </c>
      <c r="B117" s="244" t="s">
        <v>211</v>
      </c>
      <c r="D117" s="96" t="s">
        <v>354</v>
      </c>
      <c r="E117" s="104">
        <f>17.5+113</f>
        <v>130.5</v>
      </c>
      <c r="F117" s="2425"/>
      <c r="G117" s="456">
        <f t="shared" si="1"/>
        <v>0</v>
      </c>
    </row>
    <row r="118" spans="1:7" s="96" customFormat="1">
      <c r="A118" s="246" t="s">
        <v>2785</v>
      </c>
      <c r="B118" s="244" t="s">
        <v>212</v>
      </c>
      <c r="D118" s="96" t="s">
        <v>354</v>
      </c>
      <c r="E118" s="104">
        <f>+E116</f>
        <v>130.5</v>
      </c>
      <c r="F118" s="2425"/>
      <c r="G118" s="456">
        <f t="shared" si="1"/>
        <v>0</v>
      </c>
    </row>
    <row r="119" spans="1:7" s="96" customFormat="1">
      <c r="A119" s="247" t="s">
        <v>2786</v>
      </c>
      <c r="B119" s="244" t="s">
        <v>213</v>
      </c>
      <c r="D119" s="96" t="s">
        <v>354</v>
      </c>
      <c r="E119" s="104">
        <f>+E117</f>
        <v>130.5</v>
      </c>
      <c r="F119" s="2425"/>
      <c r="G119" s="456">
        <f t="shared" si="1"/>
        <v>0</v>
      </c>
    </row>
    <row r="120" spans="1:7" s="96" customFormat="1">
      <c r="A120" s="248" t="s">
        <v>2787</v>
      </c>
      <c r="B120" s="244" t="s">
        <v>214</v>
      </c>
      <c r="D120" s="96" t="s">
        <v>354</v>
      </c>
      <c r="E120" s="104">
        <f>118.5+22.25</f>
        <v>140.75</v>
      </c>
      <c r="F120" s="2425"/>
      <c r="G120" s="456">
        <f t="shared" si="1"/>
        <v>0</v>
      </c>
    </row>
    <row r="121" spans="1:7" s="96" customFormat="1">
      <c r="A121" s="249" t="s">
        <v>2788</v>
      </c>
      <c r="B121" s="244" t="s">
        <v>215</v>
      </c>
      <c r="D121" s="96" t="s">
        <v>354</v>
      </c>
      <c r="E121" s="104">
        <f>+E117</f>
        <v>130.5</v>
      </c>
      <c r="F121" s="2425"/>
      <c r="G121" s="456">
        <f t="shared" si="1"/>
        <v>0</v>
      </c>
    </row>
    <row r="122" spans="1:7" s="96" customFormat="1">
      <c r="A122" s="103"/>
      <c r="B122" s="65"/>
      <c r="E122" s="104"/>
      <c r="F122" s="2424"/>
      <c r="G122" s="459"/>
    </row>
    <row r="123" spans="1:7" s="96" customFormat="1" ht="25.9" customHeight="1">
      <c r="A123" s="233" t="s">
        <v>2789</v>
      </c>
      <c r="B123" s="427" t="s">
        <v>2790</v>
      </c>
      <c r="D123" s="104"/>
      <c r="E123" s="104"/>
      <c r="F123" s="2424"/>
      <c r="G123" s="459"/>
    </row>
    <row r="124" spans="1:7" s="96" customFormat="1">
      <c r="A124" s="103"/>
      <c r="B124" s="65" t="s">
        <v>2515</v>
      </c>
      <c r="D124" s="104"/>
      <c r="E124" s="104"/>
      <c r="F124" s="2424"/>
      <c r="G124" s="459"/>
    </row>
    <row r="125" spans="1:7" s="96" customFormat="1">
      <c r="A125" s="243" t="s">
        <v>2791</v>
      </c>
      <c r="B125" s="244" t="s">
        <v>209</v>
      </c>
      <c r="D125" s="96" t="s">
        <v>354</v>
      </c>
      <c r="E125" s="104">
        <v>10</v>
      </c>
      <c r="F125" s="2425"/>
      <c r="G125" s="456">
        <f t="shared" ref="G125:G130" si="2">+F125*E125</f>
        <v>0</v>
      </c>
    </row>
    <row r="126" spans="1:7" s="96" customFormat="1">
      <c r="A126" s="245" t="s">
        <v>2792</v>
      </c>
      <c r="B126" s="244" t="s">
        <v>211</v>
      </c>
      <c r="D126" s="96" t="s">
        <v>354</v>
      </c>
      <c r="E126" s="104">
        <v>10</v>
      </c>
      <c r="F126" s="2425"/>
      <c r="G126" s="456">
        <f t="shared" si="2"/>
        <v>0</v>
      </c>
    </row>
    <row r="127" spans="1:7" s="96" customFormat="1">
      <c r="A127" s="246" t="s">
        <v>2793</v>
      </c>
      <c r="B127" s="244" t="s">
        <v>212</v>
      </c>
      <c r="D127" s="96" t="s">
        <v>354</v>
      </c>
      <c r="E127" s="104">
        <f>+E125</f>
        <v>10</v>
      </c>
      <c r="F127" s="2425"/>
      <c r="G127" s="456">
        <f t="shared" si="2"/>
        <v>0</v>
      </c>
    </row>
    <row r="128" spans="1:7" s="96" customFormat="1">
      <c r="A128" s="247" t="s">
        <v>2794</v>
      </c>
      <c r="B128" s="244" t="s">
        <v>213</v>
      </c>
      <c r="D128" s="96" t="s">
        <v>354</v>
      </c>
      <c r="E128" s="104">
        <f>+E126</f>
        <v>10</v>
      </c>
      <c r="F128" s="2425"/>
      <c r="G128" s="456">
        <f t="shared" si="2"/>
        <v>0</v>
      </c>
    </row>
    <row r="129" spans="1:7" s="96" customFormat="1">
      <c r="A129" s="248" t="s">
        <v>2795</v>
      </c>
      <c r="B129" s="244" t="s">
        <v>214</v>
      </c>
      <c r="D129" s="96" t="s">
        <v>354</v>
      </c>
      <c r="E129" s="104">
        <v>10</v>
      </c>
      <c r="F129" s="2425"/>
      <c r="G129" s="456">
        <f t="shared" si="2"/>
        <v>0</v>
      </c>
    </row>
    <row r="130" spans="1:7" s="96" customFormat="1">
      <c r="A130" s="249" t="s">
        <v>2796</v>
      </c>
      <c r="B130" s="244" t="s">
        <v>215</v>
      </c>
      <c r="D130" s="96" t="s">
        <v>354</v>
      </c>
      <c r="E130" s="104">
        <f>+E126</f>
        <v>10</v>
      </c>
      <c r="F130" s="2425"/>
      <c r="G130" s="456">
        <f t="shared" si="2"/>
        <v>0</v>
      </c>
    </row>
    <row r="131" spans="1:7" s="96" customFormat="1">
      <c r="A131" s="103"/>
      <c r="B131" s="65"/>
      <c r="E131" s="104"/>
      <c r="F131" s="2424"/>
      <c r="G131" s="459"/>
    </row>
    <row r="132" spans="1:7" s="96" customFormat="1" ht="39" customHeight="1">
      <c r="A132" s="233" t="s">
        <v>2797</v>
      </c>
      <c r="B132" s="427" t="s">
        <v>2798</v>
      </c>
      <c r="D132" s="104"/>
      <c r="E132" s="104"/>
      <c r="F132" s="2424"/>
      <c r="G132" s="459"/>
    </row>
    <row r="133" spans="1:7" s="96" customFormat="1" ht="16.899999999999999" customHeight="1">
      <c r="A133" s="103"/>
      <c r="B133" s="65" t="s">
        <v>2799</v>
      </c>
      <c r="D133" s="104"/>
      <c r="E133" s="104"/>
      <c r="F133" s="2424"/>
      <c r="G133" s="459"/>
    </row>
    <row r="134" spans="1:7" s="96" customFormat="1" ht="16.899999999999999" customHeight="1">
      <c r="A134" s="242"/>
      <c r="B134" s="65" t="s">
        <v>541</v>
      </c>
      <c r="D134" s="104"/>
      <c r="E134" s="104"/>
      <c r="F134" s="2424"/>
      <c r="G134" s="459"/>
    </row>
    <row r="135" spans="1:7" s="96" customFormat="1">
      <c r="A135" s="243" t="s">
        <v>2800</v>
      </c>
      <c r="B135" s="244" t="s">
        <v>209</v>
      </c>
      <c r="D135" s="96" t="s">
        <v>354</v>
      </c>
      <c r="E135" s="104">
        <f>1.4*4*4+1.2*4*2</f>
        <v>32</v>
      </c>
      <c r="F135" s="2425"/>
      <c r="G135" s="456">
        <f t="shared" ref="G135:G140" si="3">+F135*E135</f>
        <v>0</v>
      </c>
    </row>
    <row r="136" spans="1:7" s="96" customFormat="1">
      <c r="A136" s="245" t="s">
        <v>2801</v>
      </c>
      <c r="B136" s="244" t="s">
        <v>211</v>
      </c>
      <c r="D136" s="96" t="s">
        <v>354</v>
      </c>
      <c r="E136" s="104">
        <f>1.4*4*4+1.2*4*2</f>
        <v>32</v>
      </c>
      <c r="F136" s="2425"/>
      <c r="G136" s="456">
        <f t="shared" si="3"/>
        <v>0</v>
      </c>
    </row>
    <row r="137" spans="1:7" s="96" customFormat="1">
      <c r="A137" s="246" t="s">
        <v>2802</v>
      </c>
      <c r="B137" s="244" t="s">
        <v>212</v>
      </c>
      <c r="D137" s="96" t="s">
        <v>354</v>
      </c>
      <c r="E137" s="104">
        <f>+E135</f>
        <v>32</v>
      </c>
      <c r="F137" s="2425"/>
      <c r="G137" s="456">
        <f t="shared" si="3"/>
        <v>0</v>
      </c>
    </row>
    <row r="138" spans="1:7" s="96" customFormat="1">
      <c r="A138" s="247" t="s">
        <v>2803</v>
      </c>
      <c r="B138" s="244" t="s">
        <v>213</v>
      </c>
      <c r="D138" s="96" t="s">
        <v>354</v>
      </c>
      <c r="E138" s="104">
        <f>+E136</f>
        <v>32</v>
      </c>
      <c r="F138" s="2425"/>
      <c r="G138" s="456">
        <f t="shared" si="3"/>
        <v>0</v>
      </c>
    </row>
    <row r="139" spans="1:7" s="96" customFormat="1">
      <c r="A139" s="248" t="s">
        <v>2804</v>
      </c>
      <c r="B139" s="244" t="s">
        <v>214</v>
      </c>
      <c r="D139" s="96" t="s">
        <v>354</v>
      </c>
      <c r="E139" s="104">
        <f>1.4*4*4+1.2*4*2</f>
        <v>32</v>
      </c>
      <c r="F139" s="2425"/>
      <c r="G139" s="456">
        <f t="shared" si="3"/>
        <v>0</v>
      </c>
    </row>
    <row r="140" spans="1:7" s="96" customFormat="1">
      <c r="A140" s="249" t="s">
        <v>2805</v>
      </c>
      <c r="B140" s="244" t="s">
        <v>215</v>
      </c>
      <c r="D140" s="96" t="s">
        <v>354</v>
      </c>
      <c r="E140" s="104">
        <f>+E136</f>
        <v>32</v>
      </c>
      <c r="F140" s="2425"/>
      <c r="G140" s="456">
        <f t="shared" si="3"/>
        <v>0</v>
      </c>
    </row>
    <row r="141" spans="1:7" s="96" customFormat="1">
      <c r="A141" s="103"/>
      <c r="B141" s="65"/>
      <c r="E141" s="104"/>
      <c r="F141" s="2424"/>
      <c r="G141" s="459"/>
    </row>
    <row r="142" spans="1:7" s="96" customFormat="1" ht="48.75" customHeight="1">
      <c r="A142" s="233" t="s">
        <v>2806</v>
      </c>
      <c r="B142" s="427" t="s">
        <v>2807</v>
      </c>
      <c r="D142" s="104"/>
      <c r="E142" s="104"/>
      <c r="F142" s="2424"/>
      <c r="G142" s="459"/>
    </row>
    <row r="143" spans="1:7" s="96" customFormat="1">
      <c r="A143" s="103"/>
      <c r="B143" s="65" t="s">
        <v>2808</v>
      </c>
      <c r="D143" s="104"/>
      <c r="E143" s="104"/>
      <c r="F143" s="2424"/>
      <c r="G143" s="459"/>
    </row>
    <row r="144" spans="1:7" s="96" customFormat="1">
      <c r="A144" s="242"/>
      <c r="B144" s="65" t="s">
        <v>2809</v>
      </c>
      <c r="D144" s="104"/>
      <c r="E144" s="104"/>
      <c r="F144" s="2424"/>
      <c r="G144" s="459"/>
    </row>
    <row r="145" spans="1:7" s="96" customFormat="1">
      <c r="A145" s="243" t="s">
        <v>2810</v>
      </c>
      <c r="B145" s="244" t="s">
        <v>209</v>
      </c>
      <c r="D145" s="96" t="s">
        <v>354</v>
      </c>
      <c r="E145" s="104">
        <f>113+22+12.25+12.75</f>
        <v>160</v>
      </c>
      <c r="F145" s="2425"/>
      <c r="G145" s="456">
        <f t="shared" ref="G145:G150" si="4">+F145*E145</f>
        <v>0</v>
      </c>
    </row>
    <row r="146" spans="1:7" s="96" customFormat="1">
      <c r="A146" s="245" t="s">
        <v>2811</v>
      </c>
      <c r="B146" s="244" t="s">
        <v>211</v>
      </c>
      <c r="D146" s="96" t="s">
        <v>354</v>
      </c>
      <c r="E146" s="104">
        <f>113+22+12.25+12.75</f>
        <v>160</v>
      </c>
      <c r="F146" s="2425"/>
      <c r="G146" s="456">
        <f t="shared" si="4"/>
        <v>0</v>
      </c>
    </row>
    <row r="147" spans="1:7" s="96" customFormat="1">
      <c r="A147" s="246" t="s">
        <v>2812</v>
      </c>
      <c r="B147" s="244" t="s">
        <v>212</v>
      </c>
      <c r="D147" s="96" t="s">
        <v>354</v>
      </c>
      <c r="E147" s="104">
        <f>+E145</f>
        <v>160</v>
      </c>
      <c r="F147" s="2425"/>
      <c r="G147" s="456">
        <f t="shared" si="4"/>
        <v>0</v>
      </c>
    </row>
    <row r="148" spans="1:7" s="96" customFormat="1">
      <c r="A148" s="247" t="s">
        <v>2813</v>
      </c>
      <c r="B148" s="244" t="s">
        <v>213</v>
      </c>
      <c r="D148" s="96" t="s">
        <v>354</v>
      </c>
      <c r="E148" s="104">
        <f>+E146</f>
        <v>160</v>
      </c>
      <c r="F148" s="2425"/>
      <c r="G148" s="456">
        <f t="shared" si="4"/>
        <v>0</v>
      </c>
    </row>
    <row r="149" spans="1:7" s="96" customFormat="1">
      <c r="A149" s="248" t="s">
        <v>2814</v>
      </c>
      <c r="B149" s="244" t="s">
        <v>214</v>
      </c>
      <c r="D149" s="96" t="s">
        <v>354</v>
      </c>
      <c r="E149" s="104">
        <f>118.5+18.75+15.25+11.75</f>
        <v>164.25</v>
      </c>
      <c r="F149" s="2425"/>
      <c r="G149" s="456">
        <f t="shared" si="4"/>
        <v>0</v>
      </c>
    </row>
    <row r="150" spans="1:7" s="96" customFormat="1">
      <c r="A150" s="249" t="s">
        <v>2815</v>
      </c>
      <c r="B150" s="244" t="s">
        <v>215</v>
      </c>
      <c r="D150" s="96" t="s">
        <v>354</v>
      </c>
      <c r="E150" s="104">
        <f>+E146</f>
        <v>160</v>
      </c>
      <c r="F150" s="2425"/>
      <c r="G150" s="456">
        <f t="shared" si="4"/>
        <v>0</v>
      </c>
    </row>
    <row r="151" spans="1:7" s="96" customFormat="1">
      <c r="A151" s="103"/>
      <c r="B151" s="65"/>
      <c r="E151" s="104"/>
      <c r="F151" s="2424"/>
      <c r="G151" s="459"/>
    </row>
    <row r="152" spans="1:7" s="96" customFormat="1" ht="45" customHeight="1">
      <c r="A152" s="233" t="s">
        <v>2816</v>
      </c>
      <c r="B152" s="427" t="s">
        <v>2817</v>
      </c>
      <c r="D152" s="104"/>
      <c r="E152" s="104"/>
      <c r="F152" s="2424"/>
      <c r="G152" s="459"/>
    </row>
    <row r="153" spans="1:7" s="96" customFormat="1">
      <c r="A153" s="103"/>
      <c r="B153" s="65" t="s">
        <v>2818</v>
      </c>
      <c r="D153" s="104"/>
      <c r="E153" s="104"/>
      <c r="F153" s="2424"/>
      <c r="G153" s="459"/>
    </row>
    <row r="154" spans="1:7" s="96" customFormat="1">
      <c r="A154" s="243" t="s">
        <v>2819</v>
      </c>
      <c r="B154" s="244" t="s">
        <v>209</v>
      </c>
      <c r="D154" s="96" t="s">
        <v>354</v>
      </c>
      <c r="E154" s="104">
        <v>10</v>
      </c>
      <c r="F154" s="2425"/>
      <c r="G154" s="456">
        <f t="shared" ref="G154:G159" si="5">+F154*E154</f>
        <v>0</v>
      </c>
    </row>
    <row r="155" spans="1:7" s="96" customFormat="1">
      <c r="A155" s="245" t="s">
        <v>2820</v>
      </c>
      <c r="B155" s="244" t="s">
        <v>211</v>
      </c>
      <c r="D155" s="96" t="s">
        <v>354</v>
      </c>
      <c r="E155" s="104">
        <v>10</v>
      </c>
      <c r="F155" s="2425"/>
      <c r="G155" s="456">
        <f t="shared" si="5"/>
        <v>0</v>
      </c>
    </row>
    <row r="156" spans="1:7" s="96" customFormat="1">
      <c r="A156" s="246" t="s">
        <v>2821</v>
      </c>
      <c r="B156" s="244" t="s">
        <v>212</v>
      </c>
      <c r="D156" s="96" t="s">
        <v>354</v>
      </c>
      <c r="E156" s="104">
        <f>+E154</f>
        <v>10</v>
      </c>
      <c r="F156" s="2425"/>
      <c r="G156" s="456">
        <f t="shared" si="5"/>
        <v>0</v>
      </c>
    </row>
    <row r="157" spans="1:7" s="96" customFormat="1">
      <c r="A157" s="247" t="s">
        <v>2822</v>
      </c>
      <c r="B157" s="244" t="s">
        <v>213</v>
      </c>
      <c r="D157" s="96" t="s">
        <v>354</v>
      </c>
      <c r="E157" s="104">
        <f>+E155</f>
        <v>10</v>
      </c>
      <c r="F157" s="2425"/>
      <c r="G157" s="456">
        <f t="shared" si="5"/>
        <v>0</v>
      </c>
    </row>
    <row r="158" spans="1:7" s="96" customFormat="1">
      <c r="A158" s="248" t="s">
        <v>2823</v>
      </c>
      <c r="B158" s="244" t="s">
        <v>214</v>
      </c>
      <c r="D158" s="96" t="s">
        <v>354</v>
      </c>
      <c r="E158" s="104">
        <v>10</v>
      </c>
      <c r="F158" s="2425"/>
      <c r="G158" s="456">
        <f t="shared" si="5"/>
        <v>0</v>
      </c>
    </row>
    <row r="159" spans="1:7" s="96" customFormat="1">
      <c r="A159" s="249" t="s">
        <v>2824</v>
      </c>
      <c r="B159" s="244" t="s">
        <v>215</v>
      </c>
      <c r="D159" s="96" t="s">
        <v>354</v>
      </c>
      <c r="E159" s="104">
        <f>+E155</f>
        <v>10</v>
      </c>
      <c r="F159" s="2425"/>
      <c r="G159" s="456">
        <f t="shared" si="5"/>
        <v>0</v>
      </c>
    </row>
    <row r="160" spans="1:7" s="96" customFormat="1">
      <c r="A160" s="103"/>
      <c r="B160" s="65"/>
      <c r="E160" s="104"/>
      <c r="F160" s="2424"/>
      <c r="G160" s="459"/>
    </row>
    <row r="161" spans="1:7" s="96" customFormat="1" ht="38.25">
      <c r="A161" s="233" t="s">
        <v>2825</v>
      </c>
      <c r="B161" s="427" t="s">
        <v>2826</v>
      </c>
      <c r="E161" s="104"/>
      <c r="F161" s="2424"/>
      <c r="G161" s="459"/>
    </row>
    <row r="162" spans="1:7" s="96" customFormat="1">
      <c r="A162" s="103"/>
      <c r="B162" s="65" t="s">
        <v>2827</v>
      </c>
      <c r="D162" s="104"/>
      <c r="E162" s="104"/>
      <c r="F162" s="2424"/>
      <c r="G162" s="459"/>
    </row>
    <row r="163" spans="1:7" s="96" customFormat="1">
      <c r="A163" s="242"/>
      <c r="B163" s="65" t="s">
        <v>2828</v>
      </c>
      <c r="D163" s="104"/>
      <c r="E163" s="104"/>
      <c r="F163" s="2424"/>
      <c r="G163" s="459"/>
    </row>
    <row r="164" spans="1:7" s="96" customFormat="1">
      <c r="A164" s="243" t="s">
        <v>2829</v>
      </c>
      <c r="B164" s="244" t="s">
        <v>209</v>
      </c>
      <c r="D164" s="96" t="s">
        <v>354</v>
      </c>
      <c r="E164" s="104">
        <f>(2.5)*(3*6) + (1.25)*2</f>
        <v>47.5</v>
      </c>
      <c r="F164" s="2425"/>
      <c r="G164" s="456">
        <f t="shared" ref="G164:G169" si="6">+F164*E164</f>
        <v>0</v>
      </c>
    </row>
    <row r="165" spans="1:7" s="96" customFormat="1">
      <c r="A165" s="245" t="s">
        <v>2830</v>
      </c>
      <c r="B165" s="244" t="s">
        <v>211</v>
      </c>
      <c r="D165" s="96" t="s">
        <v>354</v>
      </c>
      <c r="E165" s="104">
        <f>(2.5)*(4*6) + (1.25)*3</f>
        <v>63.75</v>
      </c>
      <c r="F165" s="2425"/>
      <c r="G165" s="456">
        <f t="shared" si="6"/>
        <v>0</v>
      </c>
    </row>
    <row r="166" spans="1:7" s="96" customFormat="1">
      <c r="A166" s="246" t="s">
        <v>2831</v>
      </c>
      <c r="B166" s="244" t="s">
        <v>212</v>
      </c>
      <c r="D166" s="96" t="s">
        <v>354</v>
      </c>
      <c r="E166" s="104">
        <f>+E164</f>
        <v>47.5</v>
      </c>
      <c r="F166" s="2425"/>
      <c r="G166" s="456">
        <f t="shared" si="6"/>
        <v>0</v>
      </c>
    </row>
    <row r="167" spans="1:7" s="96" customFormat="1">
      <c r="A167" s="247" t="s">
        <v>2832</v>
      </c>
      <c r="B167" s="244" t="s">
        <v>213</v>
      </c>
      <c r="D167" s="96" t="s">
        <v>354</v>
      </c>
      <c r="E167" s="104">
        <f>+E165</f>
        <v>63.75</v>
      </c>
      <c r="F167" s="2425"/>
      <c r="G167" s="456">
        <f t="shared" si="6"/>
        <v>0</v>
      </c>
    </row>
    <row r="168" spans="1:7" s="96" customFormat="1">
      <c r="A168" s="248" t="s">
        <v>2833</v>
      </c>
      <c r="B168" s="244" t="s">
        <v>214</v>
      </c>
      <c r="D168" s="96" t="s">
        <v>354</v>
      </c>
      <c r="E168" s="104">
        <f>(2.5)*(3*7) + (1.25)*2</f>
        <v>55</v>
      </c>
      <c r="F168" s="2425"/>
      <c r="G168" s="456">
        <f t="shared" si="6"/>
        <v>0</v>
      </c>
    </row>
    <row r="169" spans="1:7" s="96" customFormat="1">
      <c r="A169" s="249" t="s">
        <v>2834</v>
      </c>
      <c r="B169" s="244" t="s">
        <v>215</v>
      </c>
      <c r="D169" s="96" t="s">
        <v>354</v>
      </c>
      <c r="E169" s="104">
        <f>+E165</f>
        <v>63.75</v>
      </c>
      <c r="F169" s="2425"/>
      <c r="G169" s="456">
        <f t="shared" si="6"/>
        <v>0</v>
      </c>
    </row>
    <row r="170" spans="1:7" s="96" customFormat="1">
      <c r="A170" s="103"/>
      <c r="B170" s="65"/>
      <c r="E170" s="104"/>
      <c r="F170" s="2424"/>
      <c r="G170" s="459"/>
    </row>
    <row r="171" spans="1:7" s="96" customFormat="1" ht="61.9" customHeight="1">
      <c r="A171" s="233" t="s">
        <v>2835</v>
      </c>
      <c r="B171" s="427" t="s">
        <v>2836</v>
      </c>
      <c r="E171" s="104"/>
      <c r="F171" s="2424"/>
      <c r="G171" s="459"/>
    </row>
    <row r="172" spans="1:7" s="96" customFormat="1" ht="90.6" customHeight="1">
      <c r="A172" s="103"/>
      <c r="B172" s="65" t="s">
        <v>8203</v>
      </c>
      <c r="D172" s="104"/>
      <c r="E172" s="104"/>
      <c r="F172" s="2424"/>
      <c r="G172" s="459"/>
    </row>
    <row r="173" spans="1:7" s="96" customFormat="1">
      <c r="A173" s="242"/>
      <c r="B173" s="65" t="s">
        <v>2837</v>
      </c>
      <c r="D173" s="104"/>
      <c r="E173" s="104"/>
      <c r="F173" s="2424"/>
      <c r="G173" s="459"/>
    </row>
    <row r="174" spans="1:7" s="96" customFormat="1">
      <c r="A174" s="243" t="s">
        <v>2838</v>
      </c>
      <c r="B174" s="244" t="s">
        <v>209</v>
      </c>
      <c r="D174" s="96" t="s">
        <v>354</v>
      </c>
      <c r="E174" s="104">
        <v>15.3</v>
      </c>
      <c r="F174" s="2425"/>
      <c r="G174" s="456">
        <f t="shared" ref="G174:G179" si="7">+F174*E174</f>
        <v>0</v>
      </c>
    </row>
    <row r="175" spans="1:7" s="96" customFormat="1">
      <c r="A175" s="245" t="s">
        <v>2839</v>
      </c>
      <c r="B175" s="244" t="s">
        <v>211</v>
      </c>
      <c r="D175" s="96" t="s">
        <v>354</v>
      </c>
      <c r="E175" s="104">
        <v>15.3</v>
      </c>
      <c r="F175" s="2425"/>
      <c r="G175" s="456">
        <f t="shared" si="7"/>
        <v>0</v>
      </c>
    </row>
    <row r="176" spans="1:7" s="96" customFormat="1">
      <c r="A176" s="246" t="s">
        <v>2840</v>
      </c>
      <c r="B176" s="244" t="s">
        <v>212</v>
      </c>
      <c r="D176" s="96" t="s">
        <v>354</v>
      </c>
      <c r="E176" s="104">
        <f>+E174</f>
        <v>15.3</v>
      </c>
      <c r="F176" s="2425"/>
      <c r="G176" s="456">
        <f t="shared" si="7"/>
        <v>0</v>
      </c>
    </row>
    <row r="177" spans="1:7" s="96" customFormat="1">
      <c r="A177" s="247" t="s">
        <v>2841</v>
      </c>
      <c r="B177" s="244" t="s">
        <v>213</v>
      </c>
      <c r="D177" s="96" t="s">
        <v>354</v>
      </c>
      <c r="E177" s="104">
        <f>+E175</f>
        <v>15.3</v>
      </c>
      <c r="F177" s="2425"/>
      <c r="G177" s="456">
        <f t="shared" si="7"/>
        <v>0</v>
      </c>
    </row>
    <row r="178" spans="1:7" s="96" customFormat="1">
      <c r="A178" s="248" t="s">
        <v>2842</v>
      </c>
      <c r="B178" s="244" t="s">
        <v>214</v>
      </c>
      <c r="D178" s="96" t="s">
        <v>354</v>
      </c>
      <c r="E178" s="104">
        <v>12.6</v>
      </c>
      <c r="F178" s="2425"/>
      <c r="G178" s="456">
        <f t="shared" si="7"/>
        <v>0</v>
      </c>
    </row>
    <row r="179" spans="1:7" s="96" customFormat="1">
      <c r="A179" s="249" t="s">
        <v>2843</v>
      </c>
      <c r="B179" s="244" t="s">
        <v>215</v>
      </c>
      <c r="D179" s="96" t="s">
        <v>354</v>
      </c>
      <c r="E179" s="104">
        <f>+E175</f>
        <v>15.3</v>
      </c>
      <c r="F179" s="2425"/>
      <c r="G179" s="456">
        <f t="shared" si="7"/>
        <v>0</v>
      </c>
    </row>
    <row r="180" spans="1:7" s="96" customFormat="1">
      <c r="A180" s="103"/>
      <c r="B180" s="65"/>
      <c r="E180" s="104"/>
      <c r="F180" s="2424"/>
      <c r="G180" s="459"/>
    </row>
    <row r="181" spans="1:7" s="96" customFormat="1" ht="66" customHeight="1">
      <c r="A181" s="233" t="s">
        <v>2844</v>
      </c>
      <c r="B181" s="427" t="s">
        <v>2845</v>
      </c>
      <c r="E181" s="104"/>
      <c r="F181" s="2424"/>
      <c r="G181" s="459"/>
    </row>
    <row r="182" spans="1:7" s="96" customFormat="1" ht="94.15" customHeight="1">
      <c r="A182" s="103"/>
      <c r="B182" s="65" t="s">
        <v>8204</v>
      </c>
      <c r="D182" s="104"/>
      <c r="E182" s="104"/>
      <c r="F182" s="2424"/>
      <c r="G182" s="459"/>
    </row>
    <row r="183" spans="1:7" s="96" customFormat="1">
      <c r="A183" s="243" t="s">
        <v>2846</v>
      </c>
      <c r="B183" s="244" t="s">
        <v>209</v>
      </c>
      <c r="D183" s="96" t="s">
        <v>354</v>
      </c>
      <c r="E183" s="104">
        <v>69.2</v>
      </c>
      <c r="F183" s="2425"/>
      <c r="G183" s="456">
        <f t="shared" ref="G183:G188" si="8">+F183*E183</f>
        <v>0</v>
      </c>
    </row>
    <row r="184" spans="1:7" s="96" customFormat="1">
      <c r="A184" s="245" t="s">
        <v>2847</v>
      </c>
      <c r="B184" s="244" t="s">
        <v>211</v>
      </c>
      <c r="D184" s="96" t="s">
        <v>354</v>
      </c>
      <c r="E184" s="104">
        <v>93</v>
      </c>
      <c r="F184" s="2425"/>
      <c r="G184" s="456">
        <f t="shared" si="8"/>
        <v>0</v>
      </c>
    </row>
    <row r="185" spans="1:7" s="96" customFormat="1">
      <c r="A185" s="246" t="s">
        <v>2848</v>
      </c>
      <c r="B185" s="244" t="s">
        <v>212</v>
      </c>
      <c r="D185" s="96" t="s">
        <v>354</v>
      </c>
      <c r="E185" s="104">
        <f>+E183</f>
        <v>69.2</v>
      </c>
      <c r="F185" s="2425"/>
      <c r="G185" s="456">
        <f t="shared" si="8"/>
        <v>0</v>
      </c>
    </row>
    <row r="186" spans="1:7" s="96" customFormat="1">
      <c r="A186" s="247" t="s">
        <v>2849</v>
      </c>
      <c r="B186" s="244" t="s">
        <v>213</v>
      </c>
      <c r="D186" s="96" t="s">
        <v>354</v>
      </c>
      <c r="E186" s="104">
        <f>+E184</f>
        <v>93</v>
      </c>
      <c r="F186" s="2425"/>
      <c r="G186" s="456">
        <f t="shared" si="8"/>
        <v>0</v>
      </c>
    </row>
    <row r="187" spans="1:7" s="96" customFormat="1">
      <c r="A187" s="248" t="s">
        <v>2850</v>
      </c>
      <c r="B187" s="244" t="s">
        <v>214</v>
      </c>
      <c r="D187" s="96" t="s">
        <v>354</v>
      </c>
      <c r="E187" s="104">
        <v>80</v>
      </c>
      <c r="F187" s="2425"/>
      <c r="G187" s="456">
        <f t="shared" si="8"/>
        <v>0</v>
      </c>
    </row>
    <row r="188" spans="1:7" s="96" customFormat="1">
      <c r="A188" s="249" t="s">
        <v>2851</v>
      </c>
      <c r="B188" s="244" t="s">
        <v>215</v>
      </c>
      <c r="D188" s="96" t="s">
        <v>354</v>
      </c>
      <c r="E188" s="104">
        <f>+E184</f>
        <v>93</v>
      </c>
      <c r="F188" s="2425"/>
      <c r="G188" s="456">
        <f t="shared" si="8"/>
        <v>0</v>
      </c>
    </row>
    <row r="189" spans="1:7" s="96" customFormat="1">
      <c r="A189" s="2272"/>
      <c r="B189" s="2254"/>
      <c r="C189" s="2269"/>
      <c r="D189" s="2269"/>
      <c r="E189" s="2287"/>
      <c r="F189" s="2424"/>
      <c r="G189" s="459"/>
    </row>
    <row r="190" spans="1:7" s="96" customFormat="1" ht="38.25">
      <c r="A190" s="2368" t="s">
        <v>2852</v>
      </c>
      <c r="B190" s="2369" t="s">
        <v>8205</v>
      </c>
      <c r="C190" s="2269"/>
      <c r="D190" s="2269"/>
      <c r="E190" s="2287"/>
      <c r="F190" s="2424"/>
      <c r="G190" s="459"/>
    </row>
    <row r="191" spans="1:7" s="96" customFormat="1" ht="25.5">
      <c r="A191" s="2272"/>
      <c r="B191" s="2262" t="s">
        <v>8206</v>
      </c>
      <c r="C191" s="2269"/>
      <c r="D191" s="2287"/>
      <c r="E191" s="2287"/>
      <c r="F191" s="2424"/>
      <c r="G191" s="459"/>
    </row>
    <row r="192" spans="1:7" s="96" customFormat="1">
      <c r="A192" s="2370"/>
      <c r="B192" s="2254" t="s">
        <v>8207</v>
      </c>
      <c r="C192" s="2269"/>
      <c r="D192" s="2287"/>
      <c r="E192" s="2287"/>
      <c r="F192" s="2424"/>
      <c r="G192" s="459"/>
    </row>
    <row r="193" spans="1:7" s="96" customFormat="1">
      <c r="A193" s="2279" t="s">
        <v>2853</v>
      </c>
      <c r="B193" s="2274" t="s">
        <v>209</v>
      </c>
      <c r="C193" s="2269"/>
      <c r="D193" s="2269" t="s">
        <v>354</v>
      </c>
      <c r="E193" s="2287">
        <v>0</v>
      </c>
      <c r="F193" s="2439"/>
      <c r="G193" s="461"/>
    </row>
    <row r="194" spans="1:7" s="96" customFormat="1">
      <c r="A194" s="2281" t="s">
        <v>2854</v>
      </c>
      <c r="B194" s="2274" t="s">
        <v>211</v>
      </c>
      <c r="C194" s="2269"/>
      <c r="D194" s="2269" t="s">
        <v>354</v>
      </c>
      <c r="E194" s="2287">
        <v>0</v>
      </c>
      <c r="F194" s="2439"/>
      <c r="G194" s="461"/>
    </row>
    <row r="195" spans="1:7" s="96" customFormat="1">
      <c r="A195" s="2282" t="s">
        <v>2855</v>
      </c>
      <c r="B195" s="2274" t="s">
        <v>212</v>
      </c>
      <c r="C195" s="2269"/>
      <c r="D195" s="2269" t="s">
        <v>354</v>
      </c>
      <c r="E195" s="2287">
        <f>+E193</f>
        <v>0</v>
      </c>
      <c r="F195" s="2439"/>
      <c r="G195" s="461"/>
    </row>
    <row r="196" spans="1:7" s="96" customFormat="1">
      <c r="A196" s="2283" t="s">
        <v>2856</v>
      </c>
      <c r="B196" s="2274" t="s">
        <v>213</v>
      </c>
      <c r="C196" s="2269"/>
      <c r="D196" s="2269" t="s">
        <v>354</v>
      </c>
      <c r="E196" s="2287">
        <f>+E194</f>
        <v>0</v>
      </c>
      <c r="F196" s="2439"/>
      <c r="G196" s="461"/>
    </row>
    <row r="197" spans="1:7" s="96" customFormat="1">
      <c r="A197" s="2276" t="s">
        <v>2857</v>
      </c>
      <c r="B197" s="2274" t="s">
        <v>214</v>
      </c>
      <c r="C197" s="2269"/>
      <c r="D197" s="2269" t="s">
        <v>354</v>
      </c>
      <c r="E197" s="2287">
        <v>0</v>
      </c>
      <c r="F197" s="2439"/>
      <c r="G197" s="461"/>
    </row>
    <row r="198" spans="1:7" s="96" customFormat="1">
      <c r="A198" s="2284" t="s">
        <v>2858</v>
      </c>
      <c r="B198" s="2274" t="s">
        <v>215</v>
      </c>
      <c r="C198" s="2269"/>
      <c r="D198" s="2269" t="s">
        <v>354</v>
      </c>
      <c r="E198" s="2287">
        <f>+E194</f>
        <v>0</v>
      </c>
      <c r="F198" s="2439"/>
      <c r="G198" s="461"/>
    </row>
    <row r="199" spans="1:7" s="96" customFormat="1">
      <c r="A199" s="103"/>
      <c r="B199" s="65"/>
      <c r="E199" s="104"/>
      <c r="F199" s="2424"/>
      <c r="G199" s="459"/>
    </row>
    <row r="200" spans="1:7" s="96" customFormat="1" ht="38.25">
      <c r="A200" s="233" t="s">
        <v>2859</v>
      </c>
      <c r="B200" s="427" t="s">
        <v>2860</v>
      </c>
      <c r="E200" s="104"/>
      <c r="F200" s="2424"/>
      <c r="G200" s="459"/>
    </row>
    <row r="201" spans="1:7" s="96" customFormat="1">
      <c r="A201" s="242"/>
      <c r="B201" s="65" t="s">
        <v>2530</v>
      </c>
      <c r="D201" s="104"/>
      <c r="E201" s="104"/>
      <c r="F201" s="2424"/>
      <c r="G201" s="459"/>
    </row>
    <row r="202" spans="1:7" s="96" customFormat="1">
      <c r="A202" s="243" t="s">
        <v>2861</v>
      </c>
      <c r="B202" s="244" t="s">
        <v>209</v>
      </c>
      <c r="D202" s="96" t="s">
        <v>354</v>
      </c>
      <c r="E202" s="104">
        <f>(13.05-1.5)*4</f>
        <v>46.2</v>
      </c>
      <c r="F202" s="2425"/>
      <c r="G202" s="456">
        <f t="shared" ref="G202:G207" si="9">+F202*E202</f>
        <v>0</v>
      </c>
    </row>
    <row r="203" spans="1:7" s="96" customFormat="1">
      <c r="A203" s="245" t="s">
        <v>2862</v>
      </c>
      <c r="B203" s="244" t="s">
        <v>211</v>
      </c>
      <c r="D203" s="96" t="s">
        <v>354</v>
      </c>
      <c r="E203" s="104">
        <f>(16.25-1.5)*4</f>
        <v>59</v>
      </c>
      <c r="F203" s="2425"/>
      <c r="G203" s="456">
        <f t="shared" si="9"/>
        <v>0</v>
      </c>
    </row>
    <row r="204" spans="1:7" s="96" customFormat="1">
      <c r="A204" s="246" t="s">
        <v>2863</v>
      </c>
      <c r="B204" s="244" t="s">
        <v>212</v>
      </c>
      <c r="D204" s="96" t="s">
        <v>354</v>
      </c>
      <c r="E204" s="104">
        <f>+E202</f>
        <v>46.2</v>
      </c>
      <c r="F204" s="2425"/>
      <c r="G204" s="456">
        <f t="shared" si="9"/>
        <v>0</v>
      </c>
    </row>
    <row r="205" spans="1:7" s="96" customFormat="1">
      <c r="A205" s="247" t="s">
        <v>2864</v>
      </c>
      <c r="B205" s="244" t="s">
        <v>213</v>
      </c>
      <c r="D205" s="96" t="s">
        <v>354</v>
      </c>
      <c r="E205" s="104">
        <f>+E203</f>
        <v>59</v>
      </c>
      <c r="F205" s="2425"/>
      <c r="G205" s="456">
        <f t="shared" si="9"/>
        <v>0</v>
      </c>
    </row>
    <row r="206" spans="1:7" s="96" customFormat="1">
      <c r="A206" s="248" t="s">
        <v>2865</v>
      </c>
      <c r="B206" s="244" t="s">
        <v>214</v>
      </c>
      <c r="D206" s="96" t="s">
        <v>354</v>
      </c>
      <c r="E206" s="104">
        <f>(13.05-1.5)*4</f>
        <v>46.2</v>
      </c>
      <c r="F206" s="2425"/>
      <c r="G206" s="456">
        <f t="shared" si="9"/>
        <v>0</v>
      </c>
    </row>
    <row r="207" spans="1:7" s="96" customFormat="1">
      <c r="A207" s="249" t="s">
        <v>2866</v>
      </c>
      <c r="B207" s="244" t="s">
        <v>215</v>
      </c>
      <c r="D207" s="96" t="s">
        <v>354</v>
      </c>
      <c r="E207" s="104">
        <f>+E203</f>
        <v>59</v>
      </c>
      <c r="F207" s="2425"/>
      <c r="G207" s="456">
        <f t="shared" si="9"/>
        <v>0</v>
      </c>
    </row>
    <row r="208" spans="1:7" s="410" customFormat="1">
      <c r="A208" s="2247"/>
      <c r="B208" s="1992"/>
      <c r="E208" s="411"/>
      <c r="F208" s="2439"/>
      <c r="G208" s="461"/>
    </row>
    <row r="209" spans="1:7" s="410" customFormat="1" ht="38.25">
      <c r="A209" s="1285" t="s">
        <v>8170</v>
      </c>
      <c r="B209" s="2267" t="s">
        <v>8168</v>
      </c>
      <c r="E209" s="411"/>
      <c r="F209" s="2438"/>
      <c r="G209" s="104"/>
    </row>
    <row r="210" spans="1:7" s="410" customFormat="1">
      <c r="A210" s="242"/>
      <c r="B210" s="68" t="s">
        <v>8169</v>
      </c>
      <c r="D210" s="411"/>
      <c r="E210" s="411"/>
      <c r="F210" s="2438"/>
      <c r="G210" s="96"/>
    </row>
    <row r="211" spans="1:7" s="410" customFormat="1">
      <c r="A211" s="243" t="s">
        <v>2861</v>
      </c>
      <c r="B211" s="1992" t="s">
        <v>209</v>
      </c>
      <c r="D211" s="410" t="s">
        <v>354</v>
      </c>
      <c r="E211" s="411">
        <v>4</v>
      </c>
      <c r="F211" s="2425"/>
      <c r="G211" s="93">
        <f t="shared" ref="G211:G216" si="10">+F211*E211</f>
        <v>0</v>
      </c>
    </row>
    <row r="212" spans="1:7" s="410" customFormat="1">
      <c r="A212" s="245" t="s">
        <v>2862</v>
      </c>
      <c r="B212" s="1992" t="s">
        <v>211</v>
      </c>
      <c r="D212" s="410" t="s">
        <v>354</v>
      </c>
      <c r="E212" s="411">
        <v>4</v>
      </c>
      <c r="F212" s="2425"/>
      <c r="G212" s="93">
        <f t="shared" si="10"/>
        <v>0</v>
      </c>
    </row>
    <row r="213" spans="1:7" s="410" customFormat="1">
      <c r="A213" s="246" t="s">
        <v>2863</v>
      </c>
      <c r="B213" s="1992" t="s">
        <v>212</v>
      </c>
      <c r="D213" s="410" t="s">
        <v>354</v>
      </c>
      <c r="E213" s="411">
        <f>+E211</f>
        <v>4</v>
      </c>
      <c r="F213" s="2425"/>
      <c r="G213" s="93">
        <f t="shared" si="10"/>
        <v>0</v>
      </c>
    </row>
    <row r="214" spans="1:7" s="410" customFormat="1">
      <c r="A214" s="247" t="s">
        <v>2864</v>
      </c>
      <c r="B214" s="1992" t="s">
        <v>213</v>
      </c>
      <c r="D214" s="410" t="s">
        <v>354</v>
      </c>
      <c r="E214" s="411">
        <f>+E212</f>
        <v>4</v>
      </c>
      <c r="F214" s="2425"/>
      <c r="G214" s="93">
        <f t="shared" si="10"/>
        <v>0</v>
      </c>
    </row>
    <row r="215" spans="1:7" s="410" customFormat="1">
      <c r="A215" s="248" t="s">
        <v>2865</v>
      </c>
      <c r="B215" s="1992" t="s">
        <v>214</v>
      </c>
      <c r="D215" s="410" t="s">
        <v>354</v>
      </c>
      <c r="E215" s="411">
        <v>4</v>
      </c>
      <c r="F215" s="2425"/>
      <c r="G215" s="93">
        <f t="shared" si="10"/>
        <v>0</v>
      </c>
    </row>
    <row r="216" spans="1:7" s="410" customFormat="1">
      <c r="A216" s="249" t="s">
        <v>2866</v>
      </c>
      <c r="B216" s="1992" t="s">
        <v>215</v>
      </c>
      <c r="D216" s="410" t="s">
        <v>354</v>
      </c>
      <c r="E216" s="411">
        <f>+E212</f>
        <v>4</v>
      </c>
      <c r="F216" s="2425"/>
      <c r="G216" s="93">
        <f t="shared" si="10"/>
        <v>0</v>
      </c>
    </row>
    <row r="217" spans="1:7" s="96" customFormat="1">
      <c r="A217" s="103"/>
      <c r="B217" s="65"/>
      <c r="E217" s="104"/>
      <c r="F217" s="2424"/>
      <c r="G217" s="459"/>
    </row>
    <row r="218" spans="1:7" s="96" customFormat="1" ht="38.450000000000003" customHeight="1">
      <c r="A218" s="233" t="s">
        <v>2867</v>
      </c>
      <c r="B218" s="427" t="s">
        <v>2529</v>
      </c>
      <c r="E218" s="104"/>
      <c r="F218" s="2424"/>
      <c r="G218" s="459"/>
    </row>
    <row r="219" spans="1:7" s="96" customFormat="1">
      <c r="A219" s="242"/>
      <c r="B219" s="65" t="s">
        <v>2530</v>
      </c>
      <c r="D219" s="104"/>
      <c r="E219" s="104"/>
      <c r="F219" s="2424"/>
      <c r="G219" s="459"/>
    </row>
    <row r="220" spans="1:7" s="96" customFormat="1">
      <c r="A220" s="243" t="s">
        <v>2868</v>
      </c>
      <c r="B220" s="244" t="s">
        <v>209</v>
      </c>
      <c r="D220" s="96" t="s">
        <v>210</v>
      </c>
      <c r="E220" s="104">
        <v>4</v>
      </c>
      <c r="F220" s="2425"/>
      <c r="G220" s="456">
        <f t="shared" ref="G220:G225" si="11">+F220*E220</f>
        <v>0</v>
      </c>
    </row>
    <row r="221" spans="1:7" s="96" customFormat="1">
      <c r="A221" s="245" t="s">
        <v>2869</v>
      </c>
      <c r="B221" s="244" t="s">
        <v>211</v>
      </c>
      <c r="D221" s="96" t="s">
        <v>210</v>
      </c>
      <c r="E221" s="104">
        <v>4</v>
      </c>
      <c r="F221" s="2425"/>
      <c r="G221" s="456">
        <f t="shared" si="11"/>
        <v>0</v>
      </c>
    </row>
    <row r="222" spans="1:7" s="96" customFormat="1">
      <c r="A222" s="246" t="s">
        <v>2870</v>
      </c>
      <c r="B222" s="244" t="s">
        <v>212</v>
      </c>
      <c r="D222" s="96" t="s">
        <v>210</v>
      </c>
      <c r="E222" s="104">
        <f>+E220</f>
        <v>4</v>
      </c>
      <c r="F222" s="2425"/>
      <c r="G222" s="456">
        <f t="shared" si="11"/>
        <v>0</v>
      </c>
    </row>
    <row r="223" spans="1:7" s="96" customFormat="1">
      <c r="A223" s="247" t="s">
        <v>2871</v>
      </c>
      <c r="B223" s="244" t="s">
        <v>213</v>
      </c>
      <c r="D223" s="96" t="s">
        <v>210</v>
      </c>
      <c r="E223" s="104">
        <f>+E221</f>
        <v>4</v>
      </c>
      <c r="F223" s="2425"/>
      <c r="G223" s="456">
        <f t="shared" si="11"/>
        <v>0</v>
      </c>
    </row>
    <row r="224" spans="1:7" s="96" customFormat="1">
      <c r="A224" s="248" t="s">
        <v>2872</v>
      </c>
      <c r="B224" s="244" t="s">
        <v>214</v>
      </c>
      <c r="D224" s="96" t="s">
        <v>210</v>
      </c>
      <c r="E224" s="104">
        <v>4</v>
      </c>
      <c r="F224" s="2425"/>
      <c r="G224" s="456">
        <f t="shared" si="11"/>
        <v>0</v>
      </c>
    </row>
    <row r="225" spans="1:7" s="96" customFormat="1">
      <c r="A225" s="249" t="s">
        <v>2873</v>
      </c>
      <c r="B225" s="244" t="s">
        <v>215</v>
      </c>
      <c r="D225" s="96" t="s">
        <v>210</v>
      </c>
      <c r="E225" s="104">
        <f>+E221</f>
        <v>4</v>
      </c>
      <c r="F225" s="2425"/>
      <c r="G225" s="456">
        <f t="shared" si="11"/>
        <v>0</v>
      </c>
    </row>
    <row r="226" spans="1:7" s="96" customFormat="1">
      <c r="A226" s="103"/>
      <c r="B226" s="65"/>
      <c r="E226" s="104"/>
      <c r="F226" s="2424"/>
      <c r="G226" s="459"/>
    </row>
    <row r="227" spans="1:7" s="96" customFormat="1" ht="49.9" customHeight="1">
      <c r="A227" s="233" t="s">
        <v>2874</v>
      </c>
      <c r="B227" s="427" t="s">
        <v>2533</v>
      </c>
      <c r="E227" s="104"/>
      <c r="F227" s="2424"/>
      <c r="G227" s="459"/>
    </row>
    <row r="228" spans="1:7" s="96" customFormat="1" ht="114.6" customHeight="1">
      <c r="A228" s="242"/>
      <c r="B228" s="65" t="s">
        <v>2534</v>
      </c>
      <c r="D228" s="104"/>
      <c r="E228" s="104"/>
      <c r="F228" s="2424"/>
      <c r="G228" s="459"/>
    </row>
    <row r="229" spans="1:7" s="96" customFormat="1">
      <c r="A229" s="243" t="s">
        <v>2875</v>
      </c>
      <c r="B229" s="244" t="s">
        <v>209</v>
      </c>
      <c r="D229" s="96" t="s">
        <v>210</v>
      </c>
      <c r="E229" s="104">
        <v>5</v>
      </c>
      <c r="F229" s="2425"/>
      <c r="G229" s="456">
        <f t="shared" ref="G229:G234" si="12">+F229*E229</f>
        <v>0</v>
      </c>
    </row>
    <row r="230" spans="1:7" s="96" customFormat="1">
      <c r="A230" s="245" t="s">
        <v>2876</v>
      </c>
      <c r="B230" s="244" t="s">
        <v>211</v>
      </c>
      <c r="D230" s="96" t="s">
        <v>210</v>
      </c>
      <c r="E230" s="104">
        <v>5</v>
      </c>
      <c r="F230" s="2425"/>
      <c r="G230" s="456">
        <f t="shared" si="12"/>
        <v>0</v>
      </c>
    </row>
    <row r="231" spans="1:7" s="96" customFormat="1">
      <c r="A231" s="246" t="s">
        <v>2877</v>
      </c>
      <c r="B231" s="244" t="s">
        <v>212</v>
      </c>
      <c r="D231" s="96" t="s">
        <v>210</v>
      </c>
      <c r="E231" s="104">
        <f>+E229</f>
        <v>5</v>
      </c>
      <c r="F231" s="2425"/>
      <c r="G231" s="456">
        <f t="shared" si="12"/>
        <v>0</v>
      </c>
    </row>
    <row r="232" spans="1:7" s="96" customFormat="1">
      <c r="A232" s="247" t="s">
        <v>2878</v>
      </c>
      <c r="B232" s="244" t="s">
        <v>213</v>
      </c>
      <c r="D232" s="96" t="s">
        <v>210</v>
      </c>
      <c r="E232" s="104">
        <f>+E230</f>
        <v>5</v>
      </c>
      <c r="F232" s="2425"/>
      <c r="G232" s="456">
        <f t="shared" si="12"/>
        <v>0</v>
      </c>
    </row>
    <row r="233" spans="1:7" s="96" customFormat="1">
      <c r="A233" s="248" t="s">
        <v>2879</v>
      </c>
      <c r="B233" s="244" t="s">
        <v>214</v>
      </c>
      <c r="D233" s="96" t="s">
        <v>210</v>
      </c>
      <c r="E233" s="104">
        <v>5</v>
      </c>
      <c r="F233" s="2425"/>
      <c r="G233" s="456">
        <f t="shared" si="12"/>
        <v>0</v>
      </c>
    </row>
    <row r="234" spans="1:7" s="96" customFormat="1">
      <c r="A234" s="249" t="s">
        <v>2880</v>
      </c>
      <c r="B234" s="244" t="s">
        <v>215</v>
      </c>
      <c r="D234" s="96" t="s">
        <v>210</v>
      </c>
      <c r="E234" s="104">
        <f>+E230</f>
        <v>5</v>
      </c>
      <c r="F234" s="2425"/>
      <c r="G234" s="456">
        <f t="shared" si="12"/>
        <v>0</v>
      </c>
    </row>
    <row r="235" spans="1:7" s="96" customFormat="1">
      <c r="A235" s="103"/>
      <c r="B235" s="65"/>
      <c r="E235" s="104"/>
      <c r="F235" s="2424"/>
      <c r="G235" s="459"/>
    </row>
    <row r="236" spans="1:7" s="96" customFormat="1" ht="63" customHeight="1">
      <c r="A236" s="233" t="s">
        <v>2881</v>
      </c>
      <c r="B236" s="427" t="s">
        <v>2882</v>
      </c>
      <c r="E236" s="104"/>
      <c r="F236" s="2424"/>
      <c r="G236" s="459"/>
    </row>
    <row r="237" spans="1:7" s="96" customFormat="1" ht="18" customHeight="1">
      <c r="A237" s="233"/>
      <c r="B237" s="422" t="s">
        <v>2883</v>
      </c>
      <c r="E237" s="104"/>
      <c r="F237" s="2424"/>
      <c r="G237" s="459"/>
    </row>
    <row r="238" spans="1:7" s="96" customFormat="1" ht="18.600000000000001" customHeight="1">
      <c r="A238" s="242"/>
      <c r="B238" s="65" t="s">
        <v>2530</v>
      </c>
      <c r="D238" s="104"/>
      <c r="E238" s="104"/>
      <c r="F238" s="2424"/>
      <c r="G238" s="459"/>
    </row>
    <row r="239" spans="1:7" s="96" customFormat="1">
      <c r="A239" s="243" t="s">
        <v>2884</v>
      </c>
      <c r="B239" s="244" t="s">
        <v>209</v>
      </c>
      <c r="D239" s="96" t="s">
        <v>210</v>
      </c>
      <c r="E239" s="104">
        <v>4</v>
      </c>
      <c r="F239" s="2425"/>
      <c r="G239" s="456">
        <f t="shared" ref="G239:G244" si="13">+F239*E239</f>
        <v>0</v>
      </c>
    </row>
    <row r="240" spans="1:7" s="96" customFormat="1">
      <c r="A240" s="245" t="s">
        <v>2885</v>
      </c>
      <c r="B240" s="244" t="s">
        <v>211</v>
      </c>
      <c r="D240" s="96" t="s">
        <v>210</v>
      </c>
      <c r="E240" s="104">
        <v>4</v>
      </c>
      <c r="F240" s="2425"/>
      <c r="G240" s="456">
        <f t="shared" si="13"/>
        <v>0</v>
      </c>
    </row>
    <row r="241" spans="1:7" s="96" customFormat="1">
      <c r="A241" s="246" t="s">
        <v>2886</v>
      </c>
      <c r="B241" s="244" t="s">
        <v>212</v>
      </c>
      <c r="D241" s="96" t="s">
        <v>210</v>
      </c>
      <c r="E241" s="104">
        <f>+E239</f>
        <v>4</v>
      </c>
      <c r="F241" s="2425"/>
      <c r="G241" s="456">
        <f t="shared" si="13"/>
        <v>0</v>
      </c>
    </row>
    <row r="242" spans="1:7" s="96" customFormat="1">
      <c r="A242" s="247" t="s">
        <v>2887</v>
      </c>
      <c r="B242" s="244" t="s">
        <v>213</v>
      </c>
      <c r="D242" s="96" t="s">
        <v>210</v>
      </c>
      <c r="E242" s="104">
        <f>+E240</f>
        <v>4</v>
      </c>
      <c r="F242" s="2425"/>
      <c r="G242" s="456">
        <f t="shared" si="13"/>
        <v>0</v>
      </c>
    </row>
    <row r="243" spans="1:7" s="96" customFormat="1">
      <c r="A243" s="248" t="s">
        <v>2888</v>
      </c>
      <c r="B243" s="244" t="s">
        <v>214</v>
      </c>
      <c r="D243" s="96" t="s">
        <v>210</v>
      </c>
      <c r="E243" s="104">
        <v>6</v>
      </c>
      <c r="F243" s="2425"/>
      <c r="G243" s="456">
        <f t="shared" si="13"/>
        <v>0</v>
      </c>
    </row>
    <row r="244" spans="1:7" s="96" customFormat="1">
      <c r="A244" s="249" t="s">
        <v>2889</v>
      </c>
      <c r="B244" s="244" t="s">
        <v>215</v>
      </c>
      <c r="D244" s="96" t="s">
        <v>210</v>
      </c>
      <c r="E244" s="104">
        <f>+E240</f>
        <v>4</v>
      </c>
      <c r="F244" s="2425"/>
      <c r="G244" s="456">
        <f t="shared" si="13"/>
        <v>0</v>
      </c>
    </row>
    <row r="245" spans="1:7" s="96" customFormat="1">
      <c r="A245" s="103"/>
      <c r="B245" s="65"/>
      <c r="E245" s="104"/>
      <c r="F245" s="2424"/>
      <c r="G245" s="459"/>
    </row>
    <row r="246" spans="1:7" s="96" customFormat="1">
      <c r="B246" s="252"/>
      <c r="C246" s="92"/>
      <c r="D246" s="92"/>
      <c r="E246" s="235"/>
      <c r="F246" s="2453"/>
      <c r="G246" s="465"/>
    </row>
    <row r="247" spans="1:7" s="96" customFormat="1" ht="20.45" customHeight="1" thickBot="1">
      <c r="A247" s="253" t="str">
        <f>+A8</f>
        <v>B.11.</v>
      </c>
      <c r="B247" s="254" t="str">
        <f>+B8</f>
        <v>Kleparska dela</v>
      </c>
      <c r="C247" s="255" t="s">
        <v>279</v>
      </c>
      <c r="D247" s="255"/>
      <c r="E247" s="256"/>
      <c r="F247" s="2463"/>
      <c r="G247" s="472">
        <f>SUM(G102:G246)</f>
        <v>0</v>
      </c>
    </row>
    <row r="248" spans="1:7" s="96" customFormat="1" ht="13.5" thickTop="1">
      <c r="A248" s="217"/>
      <c r="B248" s="435"/>
      <c r="C248" s="258"/>
      <c r="D248" s="258"/>
      <c r="E248" s="220"/>
      <c r="F248" s="2430"/>
      <c r="G248" s="464"/>
    </row>
    <row r="249" spans="1:7" s="96" customFormat="1">
      <c r="A249" s="217"/>
      <c r="B249" s="435"/>
      <c r="C249" s="258"/>
      <c r="D249" s="258"/>
      <c r="E249" s="220"/>
      <c r="F249" s="2430"/>
      <c r="G249" s="464"/>
    </row>
    <row r="250" spans="1:7" s="96" customFormat="1">
      <c r="A250" s="243"/>
      <c r="B250" s="244" t="s">
        <v>209</v>
      </c>
      <c r="C250" s="258"/>
      <c r="D250" s="258"/>
      <c r="E250" s="220"/>
      <c r="F250" s="2430"/>
      <c r="G250" s="464">
        <f t="shared" ref="G250:G255" si="14">+G106+G116+G125+G135+G145+G154+G164+G174+G183+G193+G202+G220+G229+G239+G211</f>
        <v>0</v>
      </c>
    </row>
    <row r="251" spans="1:7" s="96" customFormat="1">
      <c r="A251" s="245"/>
      <c r="B251" s="244" t="s">
        <v>211</v>
      </c>
      <c r="C251" s="258"/>
      <c r="D251" s="258"/>
      <c r="E251" s="220"/>
      <c r="F251" s="2430"/>
      <c r="G251" s="464">
        <f t="shared" si="14"/>
        <v>0</v>
      </c>
    </row>
    <row r="252" spans="1:7" s="96" customFormat="1">
      <c r="A252" s="246"/>
      <c r="B252" s="244" t="s">
        <v>212</v>
      </c>
      <c r="C252" s="258"/>
      <c r="D252" s="258"/>
      <c r="E252" s="220"/>
      <c r="F252" s="2430"/>
      <c r="G252" s="464">
        <f t="shared" si="14"/>
        <v>0</v>
      </c>
    </row>
    <row r="253" spans="1:7" s="96" customFormat="1">
      <c r="A253" s="247"/>
      <c r="B253" s="244" t="s">
        <v>213</v>
      </c>
      <c r="C253" s="258"/>
      <c r="D253" s="258"/>
      <c r="E253" s="220"/>
      <c r="F253" s="2430"/>
      <c r="G253" s="464">
        <f t="shared" si="14"/>
        <v>0</v>
      </c>
    </row>
    <row r="254" spans="1:7" s="96" customFormat="1">
      <c r="A254" s="248"/>
      <c r="B254" s="244" t="s">
        <v>214</v>
      </c>
      <c r="C254" s="258"/>
      <c r="D254" s="258"/>
      <c r="E254" s="220"/>
      <c r="F254" s="2430"/>
      <c r="G254" s="464">
        <f t="shared" si="14"/>
        <v>0</v>
      </c>
    </row>
    <row r="255" spans="1:7" s="96" customFormat="1">
      <c r="A255" s="249"/>
      <c r="B255" s="244" t="s">
        <v>215</v>
      </c>
      <c r="C255" s="258"/>
      <c r="D255" s="258"/>
      <c r="E255" s="220"/>
      <c r="F255" s="2430"/>
      <c r="G255" s="464">
        <f t="shared" si="14"/>
        <v>0</v>
      </c>
    </row>
    <row r="256" spans="1:7" s="96" customFormat="1">
      <c r="A256" s="217"/>
      <c r="B256" s="435"/>
      <c r="C256" s="258"/>
      <c r="D256" s="258"/>
      <c r="E256" s="220"/>
      <c r="F256" s="2430"/>
      <c r="G256" s="464"/>
    </row>
    <row r="257" spans="1:10" s="209" customFormat="1">
      <c r="A257" s="105"/>
      <c r="B257" s="252"/>
      <c r="C257" s="92"/>
      <c r="D257" s="235"/>
      <c r="E257" s="236"/>
      <c r="F257" s="2450"/>
      <c r="G257" s="459"/>
      <c r="J257" s="210"/>
    </row>
  </sheetData>
  <sheetProtection formatRows="0"/>
  <mergeCells count="68">
    <mergeCell ref="B28:C28"/>
    <mergeCell ref="B13:C13"/>
    <mergeCell ref="B15:C15"/>
    <mergeCell ref="B16:C16"/>
    <mergeCell ref="B17:C17"/>
    <mergeCell ref="B19:C19"/>
    <mergeCell ref="B20:C20"/>
    <mergeCell ref="B23:C23"/>
    <mergeCell ref="B24:C24"/>
    <mergeCell ref="B25:C25"/>
    <mergeCell ref="B26:C26"/>
    <mergeCell ref="B27:C27"/>
    <mergeCell ref="B41:C41"/>
    <mergeCell ref="B29:C29"/>
    <mergeCell ref="B30:C30"/>
    <mergeCell ref="B31:C31"/>
    <mergeCell ref="B32:C32"/>
    <mergeCell ref="B33:C33"/>
    <mergeCell ref="B34:C34"/>
    <mergeCell ref="B36:C36"/>
    <mergeCell ref="B37:C37"/>
    <mergeCell ref="B38:C38"/>
    <mergeCell ref="B39:C39"/>
    <mergeCell ref="B40:C40"/>
    <mergeCell ref="B53:C53"/>
    <mergeCell ref="B42:C42"/>
    <mergeCell ref="B43:C43"/>
    <mergeCell ref="B44:C44"/>
    <mergeCell ref="B45:C45"/>
    <mergeCell ref="B46:C46"/>
    <mergeCell ref="B47:C47"/>
    <mergeCell ref="B48:C48"/>
    <mergeCell ref="B49:C49"/>
    <mergeCell ref="B50:C50"/>
    <mergeCell ref="B51:C51"/>
    <mergeCell ref="B52:C52"/>
    <mergeCell ref="B65:C65"/>
    <mergeCell ref="B54:C54"/>
    <mergeCell ref="B55:C55"/>
    <mergeCell ref="B56:C56"/>
    <mergeCell ref="B57:C57"/>
    <mergeCell ref="B58:C58"/>
    <mergeCell ref="B59:C59"/>
    <mergeCell ref="B60:C60"/>
    <mergeCell ref="B61:C61"/>
    <mergeCell ref="B62:C62"/>
    <mergeCell ref="B63:C63"/>
    <mergeCell ref="B64:C64"/>
    <mergeCell ref="B79:C79"/>
    <mergeCell ref="B66:C66"/>
    <mergeCell ref="B67:C67"/>
    <mergeCell ref="B68:C68"/>
    <mergeCell ref="B69:C69"/>
    <mergeCell ref="B70:C70"/>
    <mergeCell ref="B73:C73"/>
    <mergeCell ref="B74:C74"/>
    <mergeCell ref="B75:C75"/>
    <mergeCell ref="B76:C76"/>
    <mergeCell ref="B77:C77"/>
    <mergeCell ref="B78:C78"/>
    <mergeCell ref="B90:C90"/>
    <mergeCell ref="C97:D98"/>
    <mergeCell ref="B80:C80"/>
    <mergeCell ref="B81:C81"/>
    <mergeCell ref="B82:C82"/>
    <mergeCell ref="B83:C83"/>
    <mergeCell ref="B84:C84"/>
    <mergeCell ref="B85:C85"/>
  </mergeCells>
  <pageMargins left="0.7" right="0.7" top="0.75" bottom="0.75" header="0.3" footer="0.3"/>
  <pageSetup paperSize="9" scale="52"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3" manualBreakCount="3">
    <brk id="43" max="16383" man="1"/>
    <brk id="131" max="16383" man="1"/>
    <brk id="208" max="16383" man="1"/>
  </rowBreaks>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367"/>
  <sheetViews>
    <sheetView view="pageBreakPreview" topLeftCell="A109" zoomScale="90" zoomScaleNormal="100" zoomScaleSheetLayoutView="90" workbookViewId="0">
      <selection activeCell="A4" sqref="A4"/>
    </sheetView>
  </sheetViews>
  <sheetFormatPr defaultColWidth="9.140625" defaultRowHeight="12.75"/>
  <cols>
    <col min="1" max="1" width="12.7109375" style="712" customWidth="1"/>
    <col min="2" max="2" width="70.7109375" style="713" customWidth="1"/>
    <col min="3" max="3" width="11.28515625" style="713" customWidth="1"/>
    <col min="4" max="4" width="7" style="780" customWidth="1"/>
    <col min="5" max="5" width="10.140625" style="714" customWidth="1"/>
    <col min="6" max="6" width="12.28515625" style="621" customWidth="1"/>
    <col min="7" max="7" width="16.140625" style="621" customWidth="1"/>
    <col min="8" max="8" width="12.28515625" style="62" customWidth="1"/>
    <col min="9" max="16384" width="9.140625" style="62"/>
  </cols>
  <sheetData>
    <row r="1" spans="1:7">
      <c r="A1" s="666" t="s">
        <v>8</v>
      </c>
      <c r="B1" s="667" t="s">
        <v>9</v>
      </c>
      <c r="C1" s="667"/>
      <c r="D1" s="715"/>
      <c r="E1" s="669"/>
      <c r="F1" s="686"/>
      <c r="G1" s="686"/>
    </row>
    <row r="2" spans="1:7">
      <c r="A2" s="671" t="s">
        <v>130</v>
      </c>
      <c r="B2" s="359" t="str">
        <f>'NASLOVNA STRAN'!$C$30</f>
        <v>Gradnja stanovanjske soseske Dečkovo naselje - DN 10</v>
      </c>
      <c r="C2" s="667"/>
      <c r="D2" s="715"/>
      <c r="E2" s="669"/>
      <c r="F2" s="686"/>
      <c r="G2" s="686"/>
    </row>
    <row r="3" spans="1:7">
      <c r="A3" s="666" t="s">
        <v>131</v>
      </c>
      <c r="B3" s="442">
        <f>'NASLOVNA STRAN'!$C$13</f>
        <v>0</v>
      </c>
      <c r="C3" s="667"/>
      <c r="D3" s="715"/>
      <c r="E3" s="669"/>
      <c r="F3" s="686"/>
      <c r="G3" s="686"/>
    </row>
    <row r="4" spans="1:7">
      <c r="A4" s="666"/>
      <c r="B4" s="667"/>
      <c r="C4" s="667"/>
      <c r="D4" s="715"/>
      <c r="E4" s="669"/>
      <c r="F4" s="686"/>
      <c r="G4" s="686"/>
    </row>
    <row r="5" spans="1:7">
      <c r="A5" s="213" t="s">
        <v>122</v>
      </c>
      <c r="B5" s="214" t="s">
        <v>3446</v>
      </c>
      <c r="C5" s="214"/>
      <c r="D5" s="215"/>
      <c r="E5" s="216"/>
      <c r="F5" s="463"/>
      <c r="G5" s="463"/>
    </row>
    <row r="6" spans="1:7">
      <c r="A6" s="666"/>
      <c r="B6" s="667"/>
      <c r="C6" s="667"/>
      <c r="D6" s="715"/>
      <c r="E6" s="666"/>
      <c r="F6" s="675"/>
      <c r="G6" s="675"/>
    </row>
    <row r="7" spans="1:7">
      <c r="A7" s="213" t="s">
        <v>123</v>
      </c>
      <c r="B7" s="214" t="s">
        <v>3459</v>
      </c>
      <c r="C7" s="214"/>
      <c r="D7" s="215"/>
      <c r="E7" s="216"/>
      <c r="F7" s="463"/>
      <c r="G7" s="463"/>
    </row>
    <row r="8" spans="1:7">
      <c r="A8" s="666"/>
      <c r="B8" s="667"/>
      <c r="C8" s="667"/>
      <c r="D8" s="715"/>
      <c r="E8" s="669"/>
      <c r="F8" s="686"/>
      <c r="G8" s="686"/>
    </row>
    <row r="9" spans="1:7">
      <c r="A9" s="666"/>
      <c r="B9" s="667"/>
      <c r="C9" s="667"/>
      <c r="D9" s="715"/>
      <c r="E9" s="669"/>
      <c r="F9" s="686"/>
      <c r="G9" s="686"/>
    </row>
    <row r="10" spans="1:7" ht="29.65" customHeight="1">
      <c r="A10" s="718" t="s">
        <v>132</v>
      </c>
      <c r="B10" s="719" t="s">
        <v>133</v>
      </c>
      <c r="C10" s="720" t="s">
        <v>134</v>
      </c>
      <c r="D10" s="203" t="s">
        <v>140</v>
      </c>
      <c r="E10" s="204" t="s">
        <v>136</v>
      </c>
      <c r="F10" s="453" t="s">
        <v>237</v>
      </c>
      <c r="G10" s="453" t="s">
        <v>238</v>
      </c>
    </row>
    <row r="11" spans="1:7">
      <c r="A11" s="667"/>
      <c r="B11" s="667"/>
      <c r="C11" s="667"/>
      <c r="D11" s="715"/>
      <c r="E11" s="721"/>
      <c r="F11" s="722"/>
      <c r="G11" s="722"/>
    </row>
    <row r="12" spans="1:7">
      <c r="A12" s="723" t="s">
        <v>4934</v>
      </c>
      <c r="B12" s="724" t="s">
        <v>4933</v>
      </c>
      <c r="C12" s="724"/>
      <c r="D12" s="725"/>
      <c r="E12" s="726"/>
      <c r="F12" s="727"/>
      <c r="G12" s="727"/>
    </row>
    <row r="13" spans="1:7" s="590" customFormat="1">
      <c r="A13" s="728"/>
      <c r="B13" s="729"/>
      <c r="C13" s="729"/>
      <c r="D13" s="730"/>
      <c r="E13" s="731"/>
      <c r="F13" s="732"/>
      <c r="G13" s="732"/>
    </row>
    <row r="14" spans="1:7" ht="13.5" thickBot="1">
      <c r="A14" s="733"/>
      <c r="B14" s="734" t="s">
        <v>3460</v>
      </c>
      <c r="C14" s="734"/>
      <c r="D14" s="735"/>
      <c r="E14" s="736"/>
      <c r="F14" s="737"/>
      <c r="G14" s="738"/>
    </row>
    <row r="15" spans="1:7" s="700" customFormat="1" ht="28.9" customHeight="1">
      <c r="A15" s="698"/>
      <c r="B15" s="3125" t="s">
        <v>3461</v>
      </c>
      <c r="C15" s="3129"/>
      <c r="E15" s="699"/>
      <c r="F15" s="160"/>
      <c r="G15" s="160"/>
    </row>
    <row r="16" spans="1:7" s="700" customFormat="1">
      <c r="A16" s="698"/>
      <c r="B16" s="302"/>
      <c r="C16" s="697"/>
      <c r="E16" s="699"/>
      <c r="F16" s="160"/>
      <c r="G16" s="160"/>
    </row>
    <row r="17" spans="1:7" s="700" customFormat="1">
      <c r="A17" s="698"/>
      <c r="B17" s="739" t="s">
        <v>2299</v>
      </c>
      <c r="C17" s="740"/>
      <c r="E17" s="699"/>
      <c r="F17" s="160"/>
      <c r="G17" s="160"/>
    </row>
    <row r="18" spans="1:7" s="700" customFormat="1" ht="130.9" customHeight="1">
      <c r="A18" s="698"/>
      <c r="B18" s="3125" t="s">
        <v>3462</v>
      </c>
      <c r="C18" s="3125"/>
      <c r="E18" s="699"/>
      <c r="F18" s="160"/>
      <c r="G18" s="160"/>
    </row>
    <row r="19" spans="1:7" s="700" customFormat="1">
      <c r="A19" s="698"/>
      <c r="B19" s="3125"/>
      <c r="C19" s="3125"/>
      <c r="E19" s="699"/>
      <c r="F19" s="160"/>
      <c r="G19" s="160"/>
    </row>
    <row r="20" spans="1:7" s="700" customFormat="1">
      <c r="A20" s="698"/>
      <c r="B20" s="697"/>
      <c r="C20" s="697"/>
      <c r="E20" s="699"/>
      <c r="F20" s="160"/>
      <c r="G20" s="160"/>
    </row>
    <row r="21" spans="1:7" s="322" customFormat="1" ht="30" customHeight="1">
      <c r="A21" s="742" t="s">
        <v>4939</v>
      </c>
      <c r="B21" s="743" t="s">
        <v>4470</v>
      </c>
      <c r="C21" s="743"/>
      <c r="D21" s="753" t="s">
        <v>369</v>
      </c>
      <c r="E21" s="705">
        <v>27</v>
      </c>
      <c r="F21" s="2498"/>
      <c r="G21" s="746">
        <f>+E21*F21</f>
        <v>0</v>
      </c>
    </row>
    <row r="22" spans="1:7" s="322" customFormat="1" ht="52.15" customHeight="1">
      <c r="A22" s="747"/>
      <c r="B22" s="701" t="s">
        <v>3465</v>
      </c>
      <c r="C22" s="701"/>
      <c r="E22" s="690"/>
      <c r="F22" s="2522"/>
      <c r="G22" s="37"/>
    </row>
    <row r="23" spans="1:7" s="322" customFormat="1" ht="27" customHeight="1">
      <c r="A23" s="747"/>
      <c r="B23" s="701" t="s">
        <v>3466</v>
      </c>
      <c r="C23" s="701"/>
      <c r="E23" s="690"/>
      <c r="F23" s="2522"/>
      <c r="G23" s="37"/>
    </row>
    <row r="24" spans="1:7" s="322" customFormat="1" ht="28.9" customHeight="1">
      <c r="A24" s="747"/>
      <c r="B24" s="336" t="s">
        <v>3467</v>
      </c>
      <c r="C24" s="336"/>
      <c r="E24" s="690"/>
      <c r="F24" s="2522"/>
      <c r="G24" s="37"/>
    </row>
    <row r="25" spans="1:7" s="322" customFormat="1" ht="29.65" customHeight="1">
      <c r="A25" s="747"/>
      <c r="B25" s="701" t="s">
        <v>3468</v>
      </c>
      <c r="C25" s="701"/>
      <c r="E25" s="690"/>
      <c r="F25" s="2522"/>
      <c r="G25" s="37"/>
    </row>
    <row r="26" spans="1:7" s="322" customFormat="1" ht="28.15" customHeight="1">
      <c r="A26" s="747"/>
      <c r="B26" s="701" t="s">
        <v>3469</v>
      </c>
      <c r="C26" s="701"/>
      <c r="E26" s="690"/>
      <c r="F26" s="2522"/>
      <c r="G26" s="37"/>
    </row>
    <row r="27" spans="1:7" s="322" customFormat="1" ht="25.9" customHeight="1">
      <c r="A27" s="747"/>
      <c r="B27" s="701" t="s">
        <v>3470</v>
      </c>
      <c r="C27" s="701"/>
      <c r="F27" s="2406"/>
      <c r="G27" s="164"/>
    </row>
    <row r="28" spans="1:7" s="322" customFormat="1">
      <c r="A28" s="747"/>
      <c r="B28" s="302"/>
      <c r="C28" s="302"/>
      <c r="E28" s="690"/>
      <c r="F28" s="2522"/>
      <c r="G28" s="750"/>
    </row>
    <row r="29" spans="1:7" s="322" customFormat="1" ht="25.5">
      <c r="A29" s="742" t="s">
        <v>4940</v>
      </c>
      <c r="B29" s="837" t="s">
        <v>3472</v>
      </c>
      <c r="C29" s="833"/>
      <c r="D29" s="949" t="s">
        <v>369</v>
      </c>
      <c r="E29" s="705">
        <v>18</v>
      </c>
      <c r="F29" s="2498"/>
      <c r="G29" s="746">
        <f>+E29*F29</f>
        <v>0</v>
      </c>
    </row>
    <row r="30" spans="1:7" s="322" customFormat="1" ht="51">
      <c r="A30" s="747"/>
      <c r="B30" s="833" t="s">
        <v>3970</v>
      </c>
      <c r="C30" s="833"/>
      <c r="D30" s="949"/>
      <c r="E30" s="949"/>
      <c r="F30" s="2524"/>
      <c r="G30" s="1932"/>
    </row>
    <row r="31" spans="1:7" s="322" customFormat="1" ht="25.5">
      <c r="A31" s="747"/>
      <c r="B31" s="833" t="s">
        <v>3466</v>
      </c>
      <c r="C31" s="833"/>
      <c r="D31" s="949"/>
      <c r="E31" s="949"/>
      <c r="F31" s="2524"/>
      <c r="G31" s="1932"/>
    </row>
    <row r="32" spans="1:7" s="322" customFormat="1" ht="25.5">
      <c r="A32" s="747"/>
      <c r="B32" s="858" t="s">
        <v>3467</v>
      </c>
      <c r="C32" s="858"/>
      <c r="D32" s="949"/>
      <c r="E32" s="949"/>
      <c r="F32" s="2524"/>
      <c r="G32" s="1932"/>
    </row>
    <row r="33" spans="1:7" s="322" customFormat="1" ht="25.5">
      <c r="A33" s="747"/>
      <c r="B33" s="833" t="s">
        <v>3468</v>
      </c>
      <c r="C33" s="833"/>
      <c r="D33" s="949"/>
      <c r="E33" s="949"/>
      <c r="F33" s="2524"/>
      <c r="G33" s="1932"/>
    </row>
    <row r="34" spans="1:7" s="322" customFormat="1" ht="25.5">
      <c r="A34" s="747"/>
      <c r="B34" s="833" t="s">
        <v>3469</v>
      </c>
      <c r="C34" s="833"/>
      <c r="D34" s="949"/>
      <c r="E34" s="949"/>
      <c r="F34" s="2524"/>
      <c r="G34" s="1932"/>
    </row>
    <row r="35" spans="1:7" s="322" customFormat="1" ht="25.5">
      <c r="A35" s="747"/>
      <c r="B35" s="833" t="s">
        <v>3470</v>
      </c>
      <c r="C35" s="833"/>
      <c r="D35" s="949"/>
      <c r="E35" s="950"/>
      <c r="F35" s="2525"/>
      <c r="G35" s="1931"/>
    </row>
    <row r="36" spans="1:7" s="322" customFormat="1">
      <c r="A36" s="747"/>
      <c r="B36" s="302"/>
      <c r="C36" s="302"/>
      <c r="E36" s="690"/>
      <c r="F36" s="2522"/>
      <c r="G36" s="750"/>
    </row>
    <row r="37" spans="1:7" s="322" customFormat="1" ht="30.4" customHeight="1">
      <c r="A37" s="742" t="s">
        <v>4941</v>
      </c>
      <c r="B37" s="743" t="s">
        <v>3474</v>
      </c>
      <c r="C37" s="743"/>
      <c r="D37" s="753" t="s">
        <v>369</v>
      </c>
      <c r="E37" s="705">
        <v>26</v>
      </c>
      <c r="F37" s="2498"/>
      <c r="G37" s="746">
        <f>+E37*F37</f>
        <v>0</v>
      </c>
    </row>
    <row r="38" spans="1:7" s="322" customFormat="1" ht="67.150000000000006" customHeight="1">
      <c r="A38" s="747"/>
      <c r="B38" s="752" t="s">
        <v>3475</v>
      </c>
      <c r="C38" s="752"/>
      <c r="E38" s="690"/>
      <c r="F38" s="2522"/>
      <c r="G38" s="750"/>
    </row>
    <row r="39" spans="1:7" s="322" customFormat="1" ht="81" customHeight="1">
      <c r="A39" s="747"/>
      <c r="B39" s="752" t="s">
        <v>3476</v>
      </c>
      <c r="C39" s="752"/>
      <c r="F39" s="2406"/>
      <c r="G39" s="164"/>
    </row>
    <row r="40" spans="1:7" s="322" customFormat="1">
      <c r="A40" s="747"/>
      <c r="B40" s="302"/>
      <c r="C40" s="302"/>
      <c r="E40" s="690"/>
      <c r="F40" s="2522"/>
      <c r="G40" s="750"/>
    </row>
    <row r="41" spans="1:7" s="322" customFormat="1" ht="25.9" customHeight="1">
      <c r="A41" s="742" t="s">
        <v>4942</v>
      </c>
      <c r="B41" s="743" t="s">
        <v>3478</v>
      </c>
      <c r="C41" s="743"/>
      <c r="D41" s="753" t="s">
        <v>369</v>
      </c>
      <c r="E41" s="705">
        <v>26</v>
      </c>
      <c r="F41" s="2498"/>
      <c r="G41" s="746">
        <f>+E41*F41</f>
        <v>0</v>
      </c>
    </row>
    <row r="42" spans="1:7" s="322" customFormat="1" ht="43.9" customHeight="1">
      <c r="A42" s="747"/>
      <c r="B42" s="701" t="s">
        <v>3479</v>
      </c>
      <c r="C42" s="701"/>
      <c r="E42" s="690"/>
      <c r="F42" s="2522"/>
      <c r="G42" s="750"/>
    </row>
    <row r="43" spans="1:7" s="322" customFormat="1" ht="55.9" customHeight="1">
      <c r="A43" s="747"/>
      <c r="B43" s="701" t="s">
        <v>3480</v>
      </c>
      <c r="C43" s="701"/>
      <c r="E43" s="690"/>
      <c r="F43" s="2522"/>
      <c r="G43" s="750"/>
    </row>
    <row r="44" spans="1:7" s="322" customFormat="1" ht="31.15" customHeight="1">
      <c r="A44" s="747"/>
      <c r="B44" s="701" t="s">
        <v>3481</v>
      </c>
      <c r="C44" s="701"/>
      <c r="E44" s="690"/>
      <c r="F44" s="2522"/>
      <c r="G44" s="750"/>
    </row>
    <row r="45" spans="1:7" s="322" customFormat="1" ht="93.75" customHeight="1">
      <c r="A45" s="747"/>
      <c r="B45" s="701" t="s">
        <v>8104</v>
      </c>
      <c r="C45" s="701"/>
      <c r="E45" s="690"/>
      <c r="F45" s="2522"/>
      <c r="G45" s="750"/>
    </row>
    <row r="46" spans="1:7" s="322" customFormat="1" ht="130.9" customHeight="1">
      <c r="A46" s="747"/>
      <c r="B46" s="701"/>
      <c r="C46" s="701"/>
      <c r="E46" s="690"/>
      <c r="F46" s="2522"/>
      <c r="G46" s="750"/>
    </row>
    <row r="47" spans="1:7" s="322" customFormat="1">
      <c r="A47" s="747"/>
      <c r="B47" s="701" t="s">
        <v>3973</v>
      </c>
      <c r="F47" s="2406"/>
      <c r="G47" s="164"/>
    </row>
    <row r="48" spans="1:7" s="322" customFormat="1">
      <c r="A48" s="747"/>
      <c r="B48" s="754"/>
      <c r="C48" s="754"/>
      <c r="E48" s="690"/>
      <c r="F48" s="2522"/>
      <c r="G48" s="750"/>
    </row>
    <row r="49" spans="1:7" s="322" customFormat="1" ht="20.65" customHeight="1">
      <c r="A49" s="742" t="s">
        <v>4943</v>
      </c>
      <c r="B49" s="755" t="s">
        <v>3483</v>
      </c>
      <c r="C49" s="755"/>
      <c r="D49" s="753" t="s">
        <v>369</v>
      </c>
      <c r="E49" s="705">
        <v>26</v>
      </c>
      <c r="F49" s="2498"/>
      <c r="G49" s="746">
        <f>+E49*F49</f>
        <v>0</v>
      </c>
    </row>
    <row r="50" spans="1:7" s="322" customFormat="1" ht="53.65" customHeight="1">
      <c r="A50" s="747"/>
      <c r="B50" s="701" t="s">
        <v>3484</v>
      </c>
      <c r="C50" s="701"/>
      <c r="E50" s="690"/>
      <c r="F50" s="2522"/>
      <c r="G50" s="750"/>
    </row>
    <row r="51" spans="1:7" s="322" customFormat="1" ht="63.75">
      <c r="A51" s="747"/>
      <c r="B51" s="701" t="s">
        <v>3485</v>
      </c>
      <c r="C51" s="701"/>
      <c r="E51" s="690"/>
      <c r="F51" s="2522"/>
      <c r="G51" s="746"/>
    </row>
    <row r="52" spans="1:7" s="322" customFormat="1">
      <c r="A52" s="747"/>
      <c r="B52" s="302"/>
      <c r="C52" s="302"/>
      <c r="E52" s="690"/>
      <c r="F52" s="2522"/>
      <c r="G52" s="750"/>
    </row>
    <row r="53" spans="1:7" s="322" customFormat="1" ht="31.9" customHeight="1">
      <c r="A53" s="742" t="s">
        <v>4944</v>
      </c>
      <c r="B53" s="755" t="s">
        <v>3487</v>
      </c>
      <c r="C53" s="755"/>
      <c r="D53" s="753" t="s">
        <v>369</v>
      </c>
      <c r="E53" s="705">
        <v>26</v>
      </c>
      <c r="F53" s="2498"/>
      <c r="G53" s="746">
        <f>+E53*F53</f>
        <v>0</v>
      </c>
    </row>
    <row r="54" spans="1:7" s="322" customFormat="1" ht="16.149999999999999" customHeight="1">
      <c r="A54" s="747"/>
      <c r="B54" s="701" t="s">
        <v>3488</v>
      </c>
      <c r="C54" s="701"/>
      <c r="E54" s="690"/>
      <c r="F54" s="2522"/>
      <c r="G54" s="750"/>
    </row>
    <row r="55" spans="1:7" s="322" customFormat="1">
      <c r="A55" s="747"/>
      <c r="B55" s="752" t="s">
        <v>3489</v>
      </c>
      <c r="C55" s="752"/>
      <c r="F55" s="2406"/>
      <c r="G55" s="164"/>
    </row>
    <row r="56" spans="1:7" s="322" customFormat="1">
      <c r="A56" s="747"/>
      <c r="B56" s="752"/>
      <c r="C56" s="752"/>
      <c r="E56" s="690"/>
      <c r="F56" s="2522"/>
      <c r="G56" s="750"/>
    </row>
    <row r="57" spans="1:7" s="322" customFormat="1" ht="30" customHeight="1">
      <c r="A57" s="742" t="s">
        <v>4945</v>
      </c>
      <c r="B57" s="755" t="s">
        <v>3491</v>
      </c>
      <c r="C57" s="755"/>
      <c r="D57" s="753" t="s">
        <v>369</v>
      </c>
      <c r="E57" s="705">
        <v>26</v>
      </c>
      <c r="F57" s="2498"/>
      <c r="G57" s="746">
        <f>+E57*F57</f>
        <v>0</v>
      </c>
    </row>
    <row r="58" spans="1:7" s="322" customFormat="1" ht="16.899999999999999" customHeight="1">
      <c r="A58" s="747"/>
      <c r="B58" s="701" t="s">
        <v>3492</v>
      </c>
      <c r="C58" s="701"/>
      <c r="E58" s="690"/>
      <c r="F58" s="2522"/>
      <c r="G58" s="750"/>
    </row>
    <row r="59" spans="1:7" s="322" customFormat="1">
      <c r="A59" s="747"/>
      <c r="B59" s="752" t="s">
        <v>3489</v>
      </c>
      <c r="C59" s="752"/>
      <c r="F59" s="2406"/>
      <c r="G59" s="164"/>
    </row>
    <row r="60" spans="1:7" s="322" customFormat="1">
      <c r="A60" s="747"/>
      <c r="B60" s="752"/>
      <c r="C60" s="752"/>
      <c r="E60" s="690"/>
      <c r="F60" s="2522"/>
      <c r="G60" s="750"/>
    </row>
    <row r="61" spans="1:7" s="322" customFormat="1" ht="25.5">
      <c r="A61" s="245" t="s">
        <v>4946</v>
      </c>
      <c r="B61" s="701" t="s">
        <v>3494</v>
      </c>
      <c r="C61" s="701"/>
      <c r="D61" s="689" t="s">
        <v>3495</v>
      </c>
      <c r="E61" s="703">
        <v>45</v>
      </c>
      <c r="F61" s="2414"/>
      <c r="G61" s="757">
        <f>+E61*F61</f>
        <v>0</v>
      </c>
    </row>
    <row r="62" spans="1:7" s="322" customFormat="1">
      <c r="A62" s="912"/>
      <c r="B62" s="743"/>
      <c r="C62" s="743"/>
      <c r="D62" s="753"/>
      <c r="E62" s="705"/>
      <c r="F62" s="2526"/>
      <c r="G62" s="746"/>
    </row>
    <row r="63" spans="1:7" s="322" customFormat="1" ht="65.650000000000006" customHeight="1">
      <c r="A63" s="245" t="s">
        <v>4947</v>
      </c>
      <c r="B63" s="701" t="s">
        <v>3979</v>
      </c>
      <c r="C63" s="701"/>
      <c r="D63" s="689" t="s">
        <v>3495</v>
      </c>
      <c r="E63" s="703">
        <v>48</v>
      </c>
      <c r="F63" s="2414"/>
      <c r="G63" s="757">
        <f>+E63*F63</f>
        <v>0</v>
      </c>
    </row>
    <row r="64" spans="1:7" s="322" customFormat="1" ht="15.4" customHeight="1">
      <c r="A64" s="747"/>
      <c r="B64" s="701"/>
      <c r="C64" s="701"/>
      <c r="D64" s="689"/>
      <c r="E64" s="703"/>
      <c r="F64" s="2527"/>
      <c r="G64" s="757"/>
    </row>
    <row r="65" spans="1:7" s="322" customFormat="1" ht="72" customHeight="1">
      <c r="A65" s="245" t="s">
        <v>4948</v>
      </c>
      <c r="B65" s="701" t="s">
        <v>3499</v>
      </c>
      <c r="C65" s="701"/>
      <c r="D65" s="689" t="s">
        <v>210</v>
      </c>
      <c r="E65" s="703">
        <v>54</v>
      </c>
      <c r="F65" s="2414"/>
      <c r="G65" s="757">
        <f>+E65*F65</f>
        <v>0</v>
      </c>
    </row>
    <row r="66" spans="1:7" s="322" customFormat="1" ht="15.4" customHeight="1">
      <c r="A66" s="747"/>
      <c r="B66" s="701"/>
      <c r="C66" s="701"/>
      <c r="D66" s="689"/>
      <c r="E66" s="703"/>
      <c r="F66" s="2527"/>
      <c r="G66" s="757"/>
    </row>
    <row r="67" spans="1:7" s="322" customFormat="1" ht="54" customHeight="1">
      <c r="A67" s="79" t="s">
        <v>4949</v>
      </c>
      <c r="B67" s="336" t="s">
        <v>3500</v>
      </c>
      <c r="C67" s="336"/>
      <c r="E67" s="690"/>
      <c r="F67" s="2522"/>
      <c r="G67" s="750"/>
    </row>
    <row r="68" spans="1:7" s="322" customFormat="1" ht="13.5" customHeight="1">
      <c r="A68" s="245" t="s">
        <v>4950</v>
      </c>
      <c r="B68" s="336" t="s">
        <v>3502</v>
      </c>
      <c r="C68" s="336"/>
      <c r="D68" s="322" t="s">
        <v>210</v>
      </c>
      <c r="E68" s="690">
        <v>1</v>
      </c>
      <c r="F68" s="2415"/>
      <c r="G68" s="746">
        <f>+E68*F68</f>
        <v>0</v>
      </c>
    </row>
    <row r="69" spans="1:7" s="322" customFormat="1">
      <c r="A69" s="245" t="s">
        <v>4951</v>
      </c>
      <c r="B69" s="302" t="s">
        <v>3504</v>
      </c>
      <c r="C69" s="302"/>
      <c r="D69" s="322" t="s">
        <v>210</v>
      </c>
      <c r="E69" s="690">
        <v>1</v>
      </c>
      <c r="F69" s="2415"/>
      <c r="G69" s="746">
        <f>+E69*F69</f>
        <v>0</v>
      </c>
    </row>
    <row r="70" spans="1:7" s="322" customFormat="1" ht="13.5" customHeight="1">
      <c r="A70" s="245" t="s">
        <v>4952</v>
      </c>
      <c r="B70" s="336" t="s">
        <v>3506</v>
      </c>
      <c r="C70" s="336"/>
      <c r="D70" s="322" t="s">
        <v>210</v>
      </c>
      <c r="E70" s="690">
        <v>1</v>
      </c>
      <c r="F70" s="2415"/>
      <c r="G70" s="746">
        <f>+E70*F70</f>
        <v>0</v>
      </c>
    </row>
    <row r="71" spans="1:7" s="322" customFormat="1" ht="13.5" customHeight="1">
      <c r="A71" s="245" t="s">
        <v>4953</v>
      </c>
      <c r="B71" s="336" t="s">
        <v>3508</v>
      </c>
      <c r="C71" s="336"/>
      <c r="D71" s="322" t="s">
        <v>210</v>
      </c>
      <c r="E71" s="690">
        <v>1</v>
      </c>
      <c r="F71" s="2415"/>
      <c r="G71" s="746">
        <f>+E71*F71</f>
        <v>0</v>
      </c>
    </row>
    <row r="72" spans="1:7" s="322" customFormat="1">
      <c r="A72" s="245" t="s">
        <v>4954</v>
      </c>
      <c r="B72" s="302" t="s">
        <v>3510</v>
      </c>
      <c r="C72" s="302"/>
      <c r="D72" s="322" t="s">
        <v>210</v>
      </c>
      <c r="E72" s="690">
        <v>1</v>
      </c>
      <c r="F72" s="2415"/>
      <c r="G72" s="746">
        <f>+E72*F72</f>
        <v>0</v>
      </c>
    </row>
    <row r="73" spans="1:7" s="322" customFormat="1">
      <c r="A73" s="79"/>
      <c r="B73" s="302"/>
      <c r="C73" s="302"/>
      <c r="E73" s="690"/>
      <c r="F73" s="2522"/>
      <c r="G73" s="746"/>
    </row>
    <row r="74" spans="1:7" s="322" customFormat="1" ht="92.65" customHeight="1">
      <c r="A74" s="79" t="s">
        <v>4955</v>
      </c>
      <c r="B74" s="758" t="s">
        <v>3512</v>
      </c>
      <c r="C74" s="752"/>
      <c r="E74" s="690"/>
      <c r="F74" s="2522"/>
      <c r="G74" s="750"/>
    </row>
    <row r="75" spans="1:7" s="322" customFormat="1" ht="13.5" customHeight="1">
      <c r="A75" s="245" t="s">
        <v>4956</v>
      </c>
      <c r="B75" s="336" t="s">
        <v>3502</v>
      </c>
      <c r="C75" s="336"/>
      <c r="D75" s="322" t="s">
        <v>3514</v>
      </c>
      <c r="E75" s="690">
        <v>860</v>
      </c>
      <c r="F75" s="2415"/>
      <c r="G75" s="746">
        <f>+E75*F75</f>
        <v>0</v>
      </c>
    </row>
    <row r="76" spans="1:7" s="322" customFormat="1">
      <c r="A76" s="245" t="s">
        <v>4957</v>
      </c>
      <c r="B76" s="302" t="s">
        <v>3504</v>
      </c>
      <c r="C76" s="302"/>
      <c r="D76" s="322" t="s">
        <v>3514</v>
      </c>
      <c r="E76" s="690">
        <v>340</v>
      </c>
      <c r="F76" s="2415"/>
      <c r="G76" s="746">
        <f t="shared" ref="G76:G80" si="0">+E76*F76</f>
        <v>0</v>
      </c>
    </row>
    <row r="77" spans="1:7" s="322" customFormat="1" ht="13.5" customHeight="1">
      <c r="A77" s="245" t="s">
        <v>4958</v>
      </c>
      <c r="B77" s="336" t="s">
        <v>3506</v>
      </c>
      <c r="C77" s="336"/>
      <c r="D77" s="322" t="s">
        <v>3514</v>
      </c>
      <c r="E77" s="690">
        <v>220</v>
      </c>
      <c r="F77" s="2415"/>
      <c r="G77" s="746">
        <f t="shared" si="0"/>
        <v>0</v>
      </c>
    </row>
    <row r="78" spans="1:7" s="322" customFormat="1" ht="13.5" customHeight="1">
      <c r="A78" s="245" t="s">
        <v>4959</v>
      </c>
      <c r="B78" s="336" t="s">
        <v>3508</v>
      </c>
      <c r="C78" s="336"/>
      <c r="D78" s="322" t="s">
        <v>3514</v>
      </c>
      <c r="E78" s="690">
        <v>35</v>
      </c>
      <c r="F78" s="2415"/>
      <c r="G78" s="746">
        <f t="shared" si="0"/>
        <v>0</v>
      </c>
    </row>
    <row r="79" spans="1:7" s="322" customFormat="1">
      <c r="A79" s="245" t="s">
        <v>4960</v>
      </c>
      <c r="B79" s="302" t="s">
        <v>3510</v>
      </c>
      <c r="C79" s="302"/>
      <c r="D79" s="322" t="s">
        <v>3514</v>
      </c>
      <c r="E79" s="690">
        <v>40</v>
      </c>
      <c r="F79" s="2415"/>
      <c r="G79" s="746">
        <f t="shared" si="0"/>
        <v>0</v>
      </c>
    </row>
    <row r="80" spans="1:7" s="322" customFormat="1">
      <c r="A80" s="245" t="s">
        <v>4961</v>
      </c>
      <c r="B80" s="302" t="s">
        <v>3520</v>
      </c>
      <c r="C80" s="302"/>
      <c r="D80" s="322" t="s">
        <v>3514</v>
      </c>
      <c r="E80" s="690">
        <v>12</v>
      </c>
      <c r="F80" s="2415"/>
      <c r="G80" s="746">
        <f t="shared" si="0"/>
        <v>0</v>
      </c>
    </row>
    <row r="81" spans="1:7" s="322" customFormat="1">
      <c r="A81" s="747"/>
      <c r="B81" s="302"/>
      <c r="C81" s="302"/>
      <c r="E81" s="690"/>
      <c r="F81" s="2522"/>
      <c r="G81" s="746"/>
    </row>
    <row r="82" spans="1:7" s="322" customFormat="1" ht="51">
      <c r="A82" s="79" t="s">
        <v>4962</v>
      </c>
      <c r="B82" s="759" t="s">
        <v>3522</v>
      </c>
      <c r="C82" s="759"/>
      <c r="E82" s="690"/>
      <c r="F82" s="2522"/>
      <c r="G82" s="37"/>
    </row>
    <row r="83" spans="1:7" s="322" customFormat="1" ht="13.5" customHeight="1">
      <c r="A83" s="245" t="s">
        <v>4963</v>
      </c>
      <c r="B83" s="336" t="s">
        <v>3502</v>
      </c>
      <c r="C83" s="336"/>
      <c r="D83" s="322" t="s">
        <v>3514</v>
      </c>
      <c r="E83" s="690">
        <v>200</v>
      </c>
      <c r="F83" s="2415"/>
      <c r="G83" s="746">
        <f>+E83*F83</f>
        <v>0</v>
      </c>
    </row>
    <row r="84" spans="1:7" s="322" customFormat="1">
      <c r="A84" s="245" t="s">
        <v>4964</v>
      </c>
      <c r="B84" s="302" t="s">
        <v>3504</v>
      </c>
      <c r="C84" s="302"/>
      <c r="D84" s="322" t="s">
        <v>3514</v>
      </c>
      <c r="E84" s="690">
        <v>80</v>
      </c>
      <c r="F84" s="2415"/>
      <c r="G84" s="746">
        <f t="shared" ref="G84:G93" si="1">+E84*F84</f>
        <v>0</v>
      </c>
    </row>
    <row r="85" spans="1:7" s="322" customFormat="1" ht="13.5" customHeight="1">
      <c r="A85" s="245" t="s">
        <v>4965</v>
      </c>
      <c r="B85" s="336" t="s">
        <v>3506</v>
      </c>
      <c r="C85" s="336"/>
      <c r="D85" s="322" t="s">
        <v>3514</v>
      </c>
      <c r="E85" s="690">
        <v>50</v>
      </c>
      <c r="F85" s="2415"/>
      <c r="G85" s="746">
        <f t="shared" si="1"/>
        <v>0</v>
      </c>
    </row>
    <row r="86" spans="1:7" s="322" customFormat="1" ht="13.5" customHeight="1">
      <c r="A86" s="245" t="s">
        <v>4966</v>
      </c>
      <c r="B86" s="336" t="s">
        <v>3508</v>
      </c>
      <c r="C86" s="336"/>
      <c r="D86" s="322" t="s">
        <v>3514</v>
      </c>
      <c r="E86" s="690">
        <v>8</v>
      </c>
      <c r="F86" s="2415"/>
      <c r="G86" s="746">
        <f t="shared" si="1"/>
        <v>0</v>
      </c>
    </row>
    <row r="87" spans="1:7" s="322" customFormat="1">
      <c r="A87" s="245" t="s">
        <v>4967</v>
      </c>
      <c r="B87" s="302" t="s">
        <v>3510</v>
      </c>
      <c r="C87" s="302"/>
      <c r="D87" s="322" t="s">
        <v>3514</v>
      </c>
      <c r="E87" s="690">
        <v>10</v>
      </c>
      <c r="F87" s="2415"/>
      <c r="G87" s="746">
        <f>+E87*F87</f>
        <v>0</v>
      </c>
    </row>
    <row r="88" spans="1:7" s="322" customFormat="1">
      <c r="A88" s="245" t="s">
        <v>4968</v>
      </c>
      <c r="B88" s="302" t="s">
        <v>3520</v>
      </c>
      <c r="C88" s="302"/>
      <c r="D88" s="322" t="s">
        <v>3514</v>
      </c>
      <c r="E88" s="690">
        <v>3</v>
      </c>
      <c r="F88" s="2415"/>
      <c r="G88" s="746">
        <f t="shared" si="1"/>
        <v>0</v>
      </c>
    </row>
    <row r="89" spans="1:7" s="322" customFormat="1">
      <c r="A89" s="747"/>
      <c r="B89" s="302"/>
      <c r="C89" s="302"/>
      <c r="E89" s="690"/>
      <c r="F89" s="2522"/>
      <c r="G89" s="746"/>
    </row>
    <row r="90" spans="1:7" s="322" customFormat="1" ht="51">
      <c r="A90" s="79" t="s">
        <v>4969</v>
      </c>
      <c r="B90" s="760" t="s">
        <v>3530</v>
      </c>
      <c r="C90" s="760"/>
      <c r="E90" s="690"/>
      <c r="F90" s="2522"/>
      <c r="G90" s="750"/>
    </row>
    <row r="91" spans="1:7" s="322" customFormat="1">
      <c r="A91" s="245" t="s">
        <v>4970</v>
      </c>
      <c r="B91" s="689" t="s">
        <v>3532</v>
      </c>
      <c r="C91" s="689"/>
      <c r="D91" s="322" t="s">
        <v>3514</v>
      </c>
      <c r="E91" s="690">
        <v>340</v>
      </c>
      <c r="F91" s="2415"/>
      <c r="G91" s="746">
        <f t="shared" si="1"/>
        <v>0</v>
      </c>
    </row>
    <row r="92" spans="1:7" s="322" customFormat="1">
      <c r="A92" s="245" t="s">
        <v>4971</v>
      </c>
      <c r="B92" s="689" t="s">
        <v>3534</v>
      </c>
      <c r="C92" s="689"/>
      <c r="D92" s="322" t="s">
        <v>3514</v>
      </c>
      <c r="E92" s="690">
        <v>30</v>
      </c>
      <c r="F92" s="2415"/>
      <c r="G92" s="746">
        <f t="shared" si="1"/>
        <v>0</v>
      </c>
    </row>
    <row r="93" spans="1:7" s="322" customFormat="1">
      <c r="A93" s="245" t="s">
        <v>4972</v>
      </c>
      <c r="B93" s="689" t="s">
        <v>3536</v>
      </c>
      <c r="C93" s="689"/>
      <c r="D93" s="322" t="s">
        <v>3514</v>
      </c>
      <c r="E93" s="690">
        <v>60</v>
      </c>
      <c r="F93" s="2415"/>
      <c r="G93" s="746">
        <f t="shared" si="1"/>
        <v>0</v>
      </c>
    </row>
    <row r="94" spans="1:7" s="322" customFormat="1">
      <c r="A94" s="747"/>
      <c r="B94" s="689"/>
      <c r="C94" s="689"/>
      <c r="E94" s="690"/>
      <c r="F94" s="2522"/>
      <c r="G94" s="746"/>
    </row>
    <row r="95" spans="1:7" s="322" customFormat="1" ht="42.4" customHeight="1">
      <c r="A95" s="79" t="s">
        <v>4973</v>
      </c>
      <c r="B95" s="336" t="s">
        <v>3538</v>
      </c>
      <c r="C95" s="336"/>
      <c r="E95" s="690"/>
      <c r="F95" s="2522"/>
      <c r="G95" s="951"/>
    </row>
    <row r="96" spans="1:7" s="322" customFormat="1">
      <c r="A96" s="245" t="s">
        <v>4974</v>
      </c>
      <c r="B96" s="689" t="s">
        <v>3532</v>
      </c>
      <c r="C96" s="689"/>
      <c r="D96" s="322" t="s">
        <v>3514</v>
      </c>
      <c r="E96" s="690">
        <v>110</v>
      </c>
      <c r="F96" s="2415"/>
      <c r="G96" s="750">
        <f>+F96*E96</f>
        <v>0</v>
      </c>
    </row>
    <row r="97" spans="1:7" s="322" customFormat="1">
      <c r="A97" s="245" t="s">
        <v>4975</v>
      </c>
      <c r="B97" s="689" t="s">
        <v>3536</v>
      </c>
      <c r="C97" s="689"/>
      <c r="D97" s="322" t="s">
        <v>3514</v>
      </c>
      <c r="E97" s="690">
        <v>150</v>
      </c>
      <c r="F97" s="2415"/>
      <c r="G97" s="750">
        <f>+F97*E97</f>
        <v>0</v>
      </c>
    </row>
    <row r="98" spans="1:7" s="322" customFormat="1">
      <c r="A98" s="79"/>
      <c r="B98" s="689"/>
      <c r="C98" s="689"/>
      <c r="E98" s="690"/>
      <c r="F98" s="2522"/>
      <c r="G98" s="750"/>
    </row>
    <row r="99" spans="1:7" s="353" customFormat="1" ht="26.65" customHeight="1">
      <c r="A99" s="761" t="s">
        <v>4976</v>
      </c>
      <c r="B99" s="952" t="s">
        <v>3542</v>
      </c>
      <c r="C99" s="952"/>
      <c r="D99" s="689" t="s">
        <v>210</v>
      </c>
      <c r="E99" s="703">
        <v>7</v>
      </c>
      <c r="F99" s="2414"/>
      <c r="G99" s="757">
        <f>+F99*E99</f>
        <v>0</v>
      </c>
    </row>
    <row r="100" spans="1:7" s="353" customFormat="1" ht="18" customHeight="1">
      <c r="A100" s="747"/>
      <c r="B100" s="762"/>
      <c r="C100" s="762"/>
      <c r="D100" s="322"/>
      <c r="E100" s="690"/>
      <c r="F100" s="2522"/>
      <c r="G100" s="750"/>
    </row>
    <row r="101" spans="1:7" s="353" customFormat="1" ht="41.65" customHeight="1">
      <c r="A101" s="761" t="s">
        <v>4977</v>
      </c>
      <c r="B101" s="302" t="s">
        <v>4010</v>
      </c>
      <c r="C101" s="302"/>
      <c r="D101" s="689" t="s">
        <v>210</v>
      </c>
      <c r="E101" s="703">
        <v>7</v>
      </c>
      <c r="F101" s="2414"/>
      <c r="G101" s="757">
        <f t="shared" ref="G101:G105" si="2">+F101*E101</f>
        <v>0</v>
      </c>
    </row>
    <row r="102" spans="1:7" s="353" customFormat="1" ht="15" customHeight="1">
      <c r="A102" s="747"/>
      <c r="B102" s="302"/>
      <c r="C102" s="302"/>
      <c r="D102" s="322"/>
      <c r="E102" s="690"/>
      <c r="F102" s="2522"/>
      <c r="G102" s="750"/>
    </row>
    <row r="103" spans="1:7" s="353" customFormat="1" ht="27.4" customHeight="1">
      <c r="A103" s="761" t="s">
        <v>4978</v>
      </c>
      <c r="B103" s="952" t="s">
        <v>3546</v>
      </c>
      <c r="C103" s="952"/>
      <c r="D103" s="689" t="s">
        <v>210</v>
      </c>
      <c r="E103" s="703">
        <v>9</v>
      </c>
      <c r="F103" s="2414"/>
      <c r="G103" s="757">
        <f t="shared" si="2"/>
        <v>0</v>
      </c>
    </row>
    <row r="104" spans="1:7" s="353" customFormat="1" ht="15" customHeight="1">
      <c r="A104" s="747"/>
      <c r="B104" s="762"/>
      <c r="C104" s="762"/>
      <c r="D104" s="322"/>
      <c r="E104" s="690"/>
      <c r="F104" s="2522"/>
      <c r="G104" s="750"/>
    </row>
    <row r="105" spans="1:7" s="353" customFormat="1" ht="39.4" customHeight="1">
      <c r="A105" s="761" t="s">
        <v>4979</v>
      </c>
      <c r="B105" s="302" t="s">
        <v>4013</v>
      </c>
      <c r="C105" s="302"/>
      <c r="D105" s="689" t="s">
        <v>210</v>
      </c>
      <c r="E105" s="703">
        <v>9</v>
      </c>
      <c r="F105" s="2414"/>
      <c r="G105" s="757">
        <f t="shared" si="2"/>
        <v>0</v>
      </c>
    </row>
    <row r="106" spans="1:7" s="353" customFormat="1" ht="21.4" customHeight="1">
      <c r="A106" s="747"/>
      <c r="B106" s="302"/>
      <c r="C106" s="302"/>
      <c r="D106" s="322"/>
      <c r="E106" s="690"/>
      <c r="F106" s="2522"/>
      <c r="G106" s="750"/>
    </row>
    <row r="107" spans="1:7" s="376" customFormat="1" ht="45" customHeight="1">
      <c r="A107" s="761" t="s">
        <v>4980</v>
      </c>
      <c r="B107" s="710" t="s">
        <v>3550</v>
      </c>
      <c r="C107" s="710"/>
      <c r="D107" s="953" t="s">
        <v>3514</v>
      </c>
      <c r="E107" s="557">
        <v>190</v>
      </c>
      <c r="F107" s="2414"/>
      <c r="G107" s="757">
        <f>+F107*E107</f>
        <v>0</v>
      </c>
    </row>
    <row r="108" spans="1:7" s="376" customFormat="1" ht="16.899999999999999" customHeight="1">
      <c r="A108" s="747"/>
      <c r="B108" s="710"/>
      <c r="C108" s="710"/>
      <c r="E108" s="704"/>
      <c r="F108" s="636"/>
      <c r="G108" s="750"/>
    </row>
    <row r="109" spans="1:7" s="376" customFormat="1" ht="33" customHeight="1">
      <c r="A109" s="954" t="s">
        <v>4981</v>
      </c>
      <c r="B109" s="955" t="s">
        <v>3552</v>
      </c>
      <c r="C109" s="710"/>
      <c r="D109" s="766" t="s">
        <v>977</v>
      </c>
      <c r="E109" s="557"/>
      <c r="F109" s="558"/>
      <c r="G109" s="757"/>
    </row>
    <row r="110" spans="1:7" s="322" customFormat="1" ht="35.65" customHeight="1">
      <c r="A110" s="954" t="s">
        <v>4982</v>
      </c>
      <c r="B110" s="743" t="s">
        <v>3554</v>
      </c>
      <c r="C110" s="701"/>
      <c r="D110" s="766" t="s">
        <v>977</v>
      </c>
      <c r="E110" s="626"/>
      <c r="F110" s="750"/>
      <c r="G110" s="757"/>
    </row>
    <row r="111" spans="1:7" s="769" customFormat="1" ht="60" customHeight="1">
      <c r="A111" s="765" t="s">
        <v>4983</v>
      </c>
      <c r="B111" s="767" t="s">
        <v>3556</v>
      </c>
      <c r="C111" s="767"/>
      <c r="D111" s="766" t="s">
        <v>977</v>
      </c>
      <c r="E111" s="626"/>
      <c r="F111" s="750"/>
      <c r="G111" s="750"/>
    </row>
    <row r="112" spans="1:7" s="769" customFormat="1" ht="144" customHeight="1">
      <c r="A112" s="765" t="s">
        <v>4984</v>
      </c>
      <c r="B112" s="767" t="s">
        <v>3558</v>
      </c>
      <c r="C112" s="767"/>
      <c r="D112" s="766" t="s">
        <v>977</v>
      </c>
      <c r="E112" s="626"/>
      <c r="F112" s="750"/>
      <c r="G112" s="750"/>
    </row>
    <row r="113" spans="1:7" s="769" customFormat="1" ht="85.9" customHeight="1">
      <c r="A113" s="765" t="s">
        <v>4985</v>
      </c>
      <c r="B113" s="767" t="s">
        <v>3560</v>
      </c>
      <c r="C113" s="767"/>
      <c r="D113" s="766" t="s">
        <v>977</v>
      </c>
      <c r="E113" s="626"/>
      <c r="F113" s="750"/>
      <c r="G113" s="750"/>
    </row>
    <row r="114" spans="1:7" s="769" customFormat="1" ht="90" customHeight="1">
      <c r="A114" s="765" t="s">
        <v>4986</v>
      </c>
      <c r="B114" s="767" t="s">
        <v>3562</v>
      </c>
      <c r="C114" s="767"/>
      <c r="D114" s="766" t="s">
        <v>977</v>
      </c>
      <c r="E114" s="626"/>
      <c r="F114" s="750"/>
      <c r="G114" s="750"/>
    </row>
    <row r="115" spans="1:7" s="322" customFormat="1">
      <c r="A115" s="688"/>
      <c r="B115" s="689"/>
      <c r="C115" s="689"/>
      <c r="E115" s="690"/>
      <c r="F115" s="37"/>
      <c r="G115" s="37"/>
    </row>
    <row r="116" spans="1:7" s="322" customFormat="1" ht="20.65" customHeight="1" thickBot="1">
      <c r="A116" s="676" t="s">
        <v>4934</v>
      </c>
      <c r="B116" s="770" t="str">
        <f>+B7</f>
        <v>Vodovod in kanalizacija (VoKa)</v>
      </c>
      <c r="C116" s="771" t="s">
        <v>2978</v>
      </c>
      <c r="D116" s="771"/>
      <c r="E116" s="772"/>
      <c r="F116" s="773"/>
      <c r="G116" s="773">
        <f>+SUM(G15:G115)</f>
        <v>0</v>
      </c>
    </row>
    <row r="117" spans="1:7" s="322" customFormat="1" ht="13.5" thickTop="1">
      <c r="A117" s="688"/>
      <c r="B117" s="689"/>
      <c r="C117" s="689"/>
      <c r="E117" s="690"/>
      <c r="F117" s="37"/>
      <c r="G117" s="37"/>
    </row>
    <row r="118" spans="1:7" s="322" customFormat="1" ht="13.5" customHeight="1">
      <c r="A118" s="688"/>
      <c r="B118" s="302"/>
      <c r="C118" s="302"/>
      <c r="E118" s="690"/>
      <c r="F118" s="37"/>
      <c r="G118" s="37"/>
    </row>
    <row r="119" spans="1:7" s="322" customFormat="1" ht="26.25" customHeight="1">
      <c r="A119" s="688"/>
      <c r="B119" s="697"/>
      <c r="C119" s="697"/>
      <c r="E119" s="690"/>
      <c r="F119" s="37"/>
      <c r="G119" s="37"/>
    </row>
    <row r="120" spans="1:7" s="700" customFormat="1" ht="26.25" customHeight="1">
      <c r="A120" s="698"/>
      <c r="B120" s="697"/>
      <c r="C120" s="697"/>
      <c r="E120" s="699"/>
      <c r="F120" s="160"/>
      <c r="G120" s="160"/>
    </row>
    <row r="121" spans="1:7" s="322" customFormat="1" ht="18" customHeight="1">
      <c r="A121" s="688"/>
      <c r="B121" s="302"/>
      <c r="C121" s="302"/>
      <c r="E121" s="690"/>
      <c r="F121" s="37"/>
      <c r="G121" s="37"/>
    </row>
    <row r="122" spans="1:7" s="322" customFormat="1" ht="105" customHeight="1">
      <c r="A122" s="688"/>
      <c r="B122" s="336"/>
      <c r="C122" s="336"/>
      <c r="E122" s="690"/>
      <c r="F122" s="37"/>
      <c r="G122" s="37"/>
    </row>
    <row r="123" spans="1:7" s="322" customFormat="1" ht="22.5" customHeight="1">
      <c r="A123" s="688"/>
      <c r="B123" s="336"/>
      <c r="C123" s="336"/>
      <c r="E123" s="690"/>
      <c r="F123" s="37"/>
      <c r="G123" s="37"/>
    </row>
    <row r="124" spans="1:7" s="322" customFormat="1" ht="18" customHeight="1">
      <c r="A124" s="688"/>
      <c r="B124" s="302"/>
      <c r="C124" s="302"/>
      <c r="E124" s="690"/>
      <c r="F124" s="37"/>
      <c r="G124" s="37"/>
    </row>
    <row r="125" spans="1:7" s="322" customFormat="1" ht="23.25" customHeight="1">
      <c r="A125" s="688"/>
      <c r="B125" s="302"/>
      <c r="C125" s="302"/>
      <c r="E125" s="690"/>
      <c r="F125" s="37"/>
      <c r="G125" s="37"/>
    </row>
    <row r="126" spans="1:7" s="322" customFormat="1" ht="23.25" customHeight="1">
      <c r="A126" s="688"/>
      <c r="B126" s="302"/>
      <c r="C126" s="302"/>
      <c r="E126" s="690"/>
      <c r="F126" s="37"/>
      <c r="G126" s="37"/>
    </row>
    <row r="127" spans="1:7" s="322" customFormat="1" ht="32.25" customHeight="1">
      <c r="A127" s="688"/>
      <c r="B127" s="302"/>
      <c r="C127" s="302"/>
      <c r="E127" s="690"/>
      <c r="F127" s="37"/>
      <c r="G127" s="37"/>
    </row>
    <row r="128" spans="1:7" s="322" customFormat="1" ht="93.75" customHeight="1">
      <c r="A128" s="688"/>
      <c r="B128" s="701"/>
      <c r="C128" s="701"/>
      <c r="E128" s="690"/>
      <c r="F128" s="37"/>
      <c r="G128" s="37"/>
    </row>
    <row r="129" spans="1:11" s="322" customFormat="1" ht="67.5" customHeight="1">
      <c r="A129" s="688"/>
      <c r="B129" s="701"/>
      <c r="C129" s="701"/>
      <c r="E129" s="690"/>
      <c r="F129" s="37"/>
      <c r="G129" s="37"/>
    </row>
    <row r="130" spans="1:11" s="322" customFormat="1" ht="38.25" customHeight="1">
      <c r="A130" s="688"/>
      <c r="B130" s="701"/>
      <c r="C130" s="701"/>
      <c r="E130" s="690"/>
      <c r="F130" s="37"/>
      <c r="G130" s="37"/>
    </row>
    <row r="131" spans="1:11" s="322" customFormat="1" ht="54" customHeight="1">
      <c r="A131" s="688"/>
      <c r="B131" s="701"/>
      <c r="C131" s="701"/>
      <c r="E131" s="690"/>
      <c r="F131" s="37"/>
      <c r="G131" s="37"/>
    </row>
    <row r="132" spans="1:11" s="322" customFormat="1" ht="21.75" customHeight="1">
      <c r="A132" s="688"/>
      <c r="B132" s="701"/>
      <c r="C132" s="701"/>
      <c r="E132" s="690"/>
      <c r="F132" s="37"/>
      <c r="G132" s="37"/>
      <c r="K132" s="702"/>
    </row>
    <row r="133" spans="1:11" s="322" customFormat="1" ht="20.25" customHeight="1">
      <c r="A133" s="688"/>
      <c r="B133" s="701"/>
      <c r="C133" s="701"/>
      <c r="E133" s="690"/>
      <c r="F133" s="37"/>
      <c r="G133" s="37"/>
      <c r="K133" s="702"/>
    </row>
    <row r="134" spans="1:11" s="322" customFormat="1" ht="58.5" customHeight="1">
      <c r="A134" s="688"/>
      <c r="B134" s="701"/>
      <c r="C134" s="701"/>
      <c r="E134" s="690"/>
      <c r="F134" s="37"/>
      <c r="G134" s="37"/>
    </row>
    <row r="135" spans="1:11" s="322" customFormat="1" ht="58.5" customHeight="1">
      <c r="A135" s="688"/>
      <c r="B135" s="701"/>
      <c r="C135" s="701"/>
      <c r="E135" s="690"/>
      <c r="F135" s="37"/>
      <c r="G135" s="37"/>
    </row>
    <row r="136" spans="1:11" s="322" customFormat="1" ht="23.25" customHeight="1">
      <c r="A136" s="688"/>
      <c r="B136" s="701"/>
      <c r="C136" s="701"/>
      <c r="E136" s="690"/>
      <c r="F136" s="37"/>
      <c r="G136" s="37"/>
      <c r="K136" s="702"/>
    </row>
    <row r="137" spans="1:11" s="322" customFormat="1" ht="16.5" customHeight="1">
      <c r="A137" s="688"/>
      <c r="B137" s="701"/>
      <c r="C137" s="701"/>
      <c r="E137" s="690"/>
      <c r="F137" s="37"/>
      <c r="G137" s="37"/>
      <c r="K137" s="702"/>
    </row>
    <row r="138" spans="1:11" s="322" customFormat="1" ht="14.25" customHeight="1">
      <c r="A138" s="688"/>
      <c r="B138" s="701"/>
      <c r="C138" s="701"/>
      <c r="E138" s="690"/>
      <c r="F138" s="37"/>
      <c r="G138" s="37"/>
    </row>
    <row r="139" spans="1:11" s="322" customFormat="1" ht="15.75" customHeight="1">
      <c r="A139" s="688"/>
      <c r="B139" s="701"/>
      <c r="C139" s="701"/>
      <c r="E139" s="690"/>
      <c r="F139" s="37"/>
      <c r="G139" s="37"/>
    </row>
    <row r="140" spans="1:11" s="322" customFormat="1" ht="55.5" customHeight="1">
      <c r="A140" s="688"/>
      <c r="B140" s="701"/>
      <c r="C140" s="701"/>
      <c r="E140" s="690"/>
      <c r="F140" s="37"/>
      <c r="G140" s="37"/>
    </row>
    <row r="141" spans="1:11" s="322" customFormat="1" ht="35.25" customHeight="1">
      <c r="A141" s="688"/>
      <c r="B141" s="701"/>
      <c r="C141" s="701"/>
      <c r="E141" s="690"/>
      <c r="F141" s="37"/>
      <c r="G141" s="37"/>
    </row>
    <row r="142" spans="1:11" s="322" customFormat="1">
      <c r="A142" s="688"/>
      <c r="B142" s="701"/>
      <c r="C142" s="701"/>
      <c r="E142" s="690"/>
      <c r="F142" s="37"/>
      <c r="G142" s="37"/>
    </row>
    <row r="143" spans="1:11" s="322" customFormat="1">
      <c r="A143" s="688"/>
      <c r="B143" s="689"/>
      <c r="C143" s="689"/>
      <c r="E143" s="690"/>
      <c r="F143" s="37"/>
      <c r="G143" s="37"/>
    </row>
    <row r="144" spans="1:11" s="322" customFormat="1">
      <c r="A144" s="688"/>
      <c r="B144" s="689"/>
      <c r="C144" s="689"/>
      <c r="E144" s="690"/>
      <c r="F144" s="37"/>
      <c r="G144" s="37"/>
    </row>
    <row r="145" spans="1:7" s="322" customFormat="1">
      <c r="A145" s="688"/>
      <c r="B145" s="689"/>
      <c r="C145" s="689"/>
      <c r="E145" s="690"/>
      <c r="F145" s="37"/>
      <c r="G145" s="37"/>
    </row>
    <row r="146" spans="1:7" s="322" customFormat="1">
      <c r="A146" s="688"/>
      <c r="B146" s="697"/>
      <c r="C146" s="697"/>
      <c r="E146" s="690"/>
      <c r="F146" s="37"/>
      <c r="G146" s="37"/>
    </row>
    <row r="147" spans="1:7" s="700" customFormat="1">
      <c r="A147" s="698"/>
      <c r="B147" s="697"/>
      <c r="C147" s="697"/>
      <c r="E147" s="699"/>
      <c r="F147" s="160"/>
      <c r="G147" s="160"/>
    </row>
    <row r="148" spans="1:7" s="322" customFormat="1">
      <c r="A148" s="688"/>
      <c r="B148" s="697"/>
      <c r="C148" s="697"/>
      <c r="E148" s="690"/>
      <c r="F148" s="37"/>
      <c r="G148" s="37"/>
    </row>
    <row r="149" spans="1:7" s="322" customFormat="1">
      <c r="A149" s="688"/>
      <c r="B149" s="701"/>
      <c r="C149" s="701"/>
      <c r="E149" s="690"/>
      <c r="F149" s="37"/>
      <c r="G149" s="37"/>
    </row>
    <row r="150" spans="1:7" s="322" customFormat="1">
      <c r="A150" s="688"/>
      <c r="B150" s="701"/>
      <c r="C150" s="701"/>
      <c r="E150" s="690"/>
      <c r="F150" s="37"/>
      <c r="G150" s="37"/>
    </row>
    <row r="151" spans="1:7" s="322" customFormat="1">
      <c r="A151" s="688"/>
      <c r="B151" s="701"/>
      <c r="C151" s="701"/>
      <c r="E151" s="690"/>
      <c r="F151" s="37"/>
      <c r="G151" s="37"/>
    </row>
    <row r="152" spans="1:7" s="322" customFormat="1">
      <c r="A152" s="688"/>
      <c r="B152" s="701"/>
      <c r="C152" s="701"/>
      <c r="E152" s="690"/>
      <c r="F152" s="37"/>
      <c r="G152" s="37"/>
    </row>
    <row r="153" spans="1:7" s="322" customFormat="1">
      <c r="A153" s="688"/>
      <c r="B153" s="701"/>
      <c r="C153" s="701"/>
      <c r="E153" s="690"/>
      <c r="F153" s="37"/>
      <c r="G153" s="37"/>
    </row>
    <row r="154" spans="1:7" s="322" customFormat="1">
      <c r="A154" s="688"/>
      <c r="B154" s="701"/>
      <c r="C154" s="701"/>
      <c r="E154" s="690"/>
      <c r="F154" s="37"/>
      <c r="G154" s="37"/>
    </row>
    <row r="155" spans="1:7" s="322" customFormat="1">
      <c r="A155" s="688"/>
      <c r="B155" s="697"/>
      <c r="C155" s="697"/>
      <c r="E155" s="690"/>
      <c r="F155" s="37"/>
      <c r="G155" s="37"/>
    </row>
    <row r="156" spans="1:7" s="322" customFormat="1" ht="155.25" customHeight="1">
      <c r="A156" s="688"/>
      <c r="B156" s="701"/>
      <c r="C156" s="701"/>
      <c r="D156" s="776"/>
      <c r="E156" s="690"/>
      <c r="F156" s="37"/>
      <c r="G156" s="37"/>
    </row>
    <row r="157" spans="1:7" s="322" customFormat="1">
      <c r="A157" s="688"/>
      <c r="B157" s="641"/>
      <c r="C157" s="641"/>
      <c r="E157" s="690"/>
      <c r="F157" s="37"/>
      <c r="G157" s="37"/>
    </row>
    <row r="158" spans="1:7" s="322" customFormat="1">
      <c r="A158" s="688"/>
      <c r="B158" s="641"/>
      <c r="C158" s="641"/>
      <c r="E158" s="690"/>
      <c r="F158" s="37"/>
      <c r="G158" s="37"/>
    </row>
    <row r="159" spans="1:7" s="322" customFormat="1">
      <c r="A159" s="688"/>
      <c r="B159" s="641"/>
      <c r="C159" s="641"/>
      <c r="E159" s="690"/>
      <c r="F159" s="37"/>
      <c r="G159" s="37"/>
    </row>
    <row r="160" spans="1:7" s="322" customFormat="1">
      <c r="A160" s="688"/>
      <c r="B160" s="641"/>
      <c r="C160" s="641"/>
      <c r="E160" s="690"/>
      <c r="F160" s="37"/>
      <c r="G160" s="37"/>
    </row>
    <row r="161" spans="1:10" s="322" customFormat="1">
      <c r="A161" s="688"/>
      <c r="B161" s="641"/>
      <c r="C161" s="641"/>
      <c r="E161" s="690"/>
      <c r="F161" s="37"/>
      <c r="G161" s="37"/>
    </row>
    <row r="162" spans="1:10" s="322" customFormat="1">
      <c r="A162" s="688"/>
      <c r="B162" s="641"/>
      <c r="C162" s="641"/>
      <c r="D162" s="689"/>
      <c r="E162" s="703"/>
      <c r="F162" s="37"/>
      <c r="G162" s="37"/>
    </row>
    <row r="163" spans="1:10" s="322" customFormat="1">
      <c r="A163" s="688"/>
      <c r="B163" s="701"/>
      <c r="C163" s="701"/>
      <c r="E163" s="690"/>
      <c r="F163" s="636"/>
      <c r="G163" s="37"/>
    </row>
    <row r="164" spans="1:10" s="322" customFormat="1" ht="96.75" customHeight="1">
      <c r="A164" s="688"/>
      <c r="B164" s="701"/>
      <c r="C164" s="701"/>
      <c r="E164" s="690"/>
      <c r="F164" s="37"/>
      <c r="G164" s="37"/>
    </row>
    <row r="165" spans="1:10" s="322" customFormat="1" ht="119.25" customHeight="1">
      <c r="A165" s="688"/>
      <c r="B165" s="701"/>
      <c r="C165" s="701"/>
      <c r="E165" s="690"/>
      <c r="F165" s="37"/>
      <c r="G165" s="37"/>
    </row>
    <row r="166" spans="1:10" s="322" customFormat="1" ht="42" customHeight="1">
      <c r="A166" s="688"/>
      <c r="B166" s="701"/>
      <c r="C166" s="701"/>
      <c r="E166" s="690"/>
      <c r="F166" s="37"/>
      <c r="G166" s="37"/>
    </row>
    <row r="167" spans="1:10" s="322" customFormat="1" ht="79.5" customHeight="1">
      <c r="A167" s="688"/>
      <c r="B167" s="701"/>
      <c r="C167" s="701"/>
      <c r="E167" s="690"/>
      <c r="F167" s="37"/>
      <c r="G167" s="37"/>
    </row>
    <row r="168" spans="1:10" s="322" customFormat="1" ht="48" customHeight="1">
      <c r="A168" s="688"/>
      <c r="B168" s="302"/>
      <c r="C168" s="302"/>
      <c r="E168" s="690"/>
      <c r="F168" s="37"/>
      <c r="G168" s="37"/>
    </row>
    <row r="169" spans="1:10" s="322" customFormat="1" ht="22.5" customHeight="1">
      <c r="A169" s="688"/>
      <c r="B169" s="689"/>
      <c r="C169" s="689"/>
      <c r="D169" s="689"/>
      <c r="E169" s="703"/>
      <c r="F169" s="37"/>
      <c r="G169" s="37"/>
    </row>
    <row r="170" spans="1:10" s="322" customFormat="1" ht="48" customHeight="1">
      <c r="A170" s="688"/>
      <c r="B170" s="302"/>
      <c r="C170" s="302"/>
      <c r="E170" s="690"/>
      <c r="F170" s="37"/>
      <c r="G170" s="37"/>
    </row>
    <row r="171" spans="1:10" s="322" customFormat="1" ht="63" customHeight="1">
      <c r="A171" s="688"/>
      <c r="B171" s="336"/>
      <c r="C171" s="336"/>
      <c r="E171" s="690"/>
      <c r="F171" s="37"/>
      <c r="G171" s="37"/>
    </row>
    <row r="172" spans="1:10" s="322" customFormat="1" ht="59.25" customHeight="1">
      <c r="A172" s="688"/>
      <c r="B172" s="336"/>
      <c r="C172" s="336"/>
      <c r="E172" s="690"/>
      <c r="F172" s="37"/>
      <c r="G172" s="37"/>
    </row>
    <row r="173" spans="1:10" s="322" customFormat="1" ht="137.25" customHeight="1">
      <c r="A173" s="688"/>
      <c r="B173" s="701"/>
      <c r="C173" s="701"/>
      <c r="E173" s="690"/>
      <c r="F173" s="745"/>
      <c r="G173" s="745"/>
    </row>
    <row r="174" spans="1:10" s="322" customFormat="1" ht="24.75" customHeight="1">
      <c r="A174" s="688"/>
      <c r="B174" s="701"/>
      <c r="C174" s="701"/>
      <c r="D174" s="689"/>
      <c r="E174" s="703"/>
      <c r="F174" s="745"/>
      <c r="G174" s="745"/>
      <c r="J174" s="702"/>
    </row>
    <row r="175" spans="1:10" s="322" customFormat="1" ht="156.75" customHeight="1">
      <c r="A175" s="688"/>
      <c r="B175" s="706"/>
      <c r="C175" s="706"/>
      <c r="E175" s="690"/>
      <c r="F175" s="745"/>
      <c r="G175" s="745"/>
    </row>
    <row r="176" spans="1:10" s="322" customFormat="1">
      <c r="A176" s="688"/>
      <c r="B176" s="707"/>
      <c r="C176" s="707"/>
      <c r="E176" s="690"/>
      <c r="F176" s="745"/>
      <c r="G176" s="745"/>
    </row>
    <row r="177" spans="1:7" s="322" customFormat="1">
      <c r="A177" s="688"/>
      <c r="B177" s="707"/>
      <c r="C177" s="707"/>
      <c r="E177" s="690"/>
      <c r="F177" s="745"/>
      <c r="G177" s="745"/>
    </row>
    <row r="178" spans="1:7" s="322" customFormat="1">
      <c r="A178" s="688"/>
      <c r="B178" s="707"/>
      <c r="C178" s="707"/>
      <c r="E178" s="690"/>
      <c r="F178" s="745"/>
      <c r="G178" s="745"/>
    </row>
    <row r="179" spans="1:7" s="322" customFormat="1">
      <c r="A179" s="688"/>
      <c r="B179" s="707"/>
      <c r="C179" s="707"/>
      <c r="E179" s="690"/>
      <c r="F179" s="745"/>
      <c r="G179" s="745"/>
    </row>
    <row r="180" spans="1:7" s="322" customFormat="1" ht="24" customHeight="1">
      <c r="A180" s="688"/>
      <c r="B180" s="707"/>
      <c r="C180" s="707"/>
      <c r="D180" s="689"/>
      <c r="E180" s="703"/>
      <c r="F180" s="745"/>
      <c r="G180" s="745"/>
    </row>
    <row r="181" spans="1:7" s="322" customFormat="1" ht="29.25" customHeight="1">
      <c r="A181" s="688"/>
      <c r="B181" s="707"/>
      <c r="C181" s="707"/>
      <c r="E181" s="690"/>
      <c r="F181" s="745"/>
      <c r="G181" s="745"/>
    </row>
    <row r="182" spans="1:7" s="322" customFormat="1" ht="102" customHeight="1">
      <c r="A182" s="688"/>
      <c r="B182" s="701"/>
      <c r="C182" s="701"/>
      <c r="E182" s="690"/>
      <c r="F182" s="745"/>
      <c r="G182" s="745"/>
    </row>
    <row r="183" spans="1:7" s="322" customFormat="1">
      <c r="A183" s="688"/>
      <c r="B183" s="707"/>
      <c r="C183" s="707"/>
      <c r="E183" s="690"/>
      <c r="F183" s="745"/>
      <c r="G183" s="745"/>
    </row>
    <row r="184" spans="1:7" s="322" customFormat="1">
      <c r="A184" s="688"/>
      <c r="B184" s="707"/>
      <c r="C184" s="707"/>
      <c r="E184" s="690"/>
      <c r="F184" s="745"/>
      <c r="G184" s="745"/>
    </row>
    <row r="185" spans="1:7" s="322" customFormat="1">
      <c r="A185" s="688"/>
      <c r="B185" s="707"/>
      <c r="C185" s="707"/>
      <c r="E185" s="690"/>
      <c r="F185" s="745"/>
      <c r="G185" s="745"/>
    </row>
    <row r="186" spans="1:7" s="322" customFormat="1">
      <c r="A186" s="688"/>
      <c r="B186" s="707"/>
      <c r="C186" s="707"/>
      <c r="E186" s="690"/>
      <c r="F186" s="745"/>
      <c r="G186" s="745"/>
    </row>
    <row r="187" spans="1:7" s="322" customFormat="1" ht="24.75" customHeight="1">
      <c r="A187" s="688"/>
      <c r="B187" s="707"/>
      <c r="C187" s="707"/>
      <c r="D187" s="689"/>
      <c r="E187" s="703"/>
      <c r="F187" s="745"/>
      <c r="G187" s="745"/>
    </row>
    <row r="188" spans="1:7" s="322" customFormat="1" ht="55.5" customHeight="1">
      <c r="A188" s="688"/>
      <c r="B188" s="701"/>
      <c r="C188" s="701"/>
      <c r="E188" s="690"/>
      <c r="F188" s="745"/>
      <c r="G188" s="745"/>
    </row>
    <row r="189" spans="1:7" s="322" customFormat="1" ht="28.5" customHeight="1">
      <c r="A189" s="688"/>
      <c r="B189" s="701"/>
      <c r="C189" s="701"/>
      <c r="E189" s="690"/>
      <c r="F189" s="745"/>
      <c r="G189" s="745"/>
    </row>
    <row r="190" spans="1:7" s="322" customFormat="1" ht="43.5" customHeight="1">
      <c r="A190" s="688"/>
      <c r="B190" s="701"/>
      <c r="C190" s="701"/>
      <c r="D190" s="272"/>
      <c r="E190" s="690"/>
      <c r="F190" s="745"/>
      <c r="G190" s="745"/>
    </row>
    <row r="191" spans="1:7" s="322" customFormat="1">
      <c r="A191" s="688"/>
      <c r="B191" s="689"/>
      <c r="C191" s="689"/>
      <c r="E191" s="690"/>
      <c r="F191" s="745"/>
      <c r="G191" s="745"/>
    </row>
    <row r="192" spans="1:7" s="322" customFormat="1">
      <c r="A192" s="688"/>
      <c r="B192" s="302"/>
      <c r="C192" s="302"/>
      <c r="E192" s="690"/>
      <c r="F192" s="745"/>
      <c r="G192" s="745"/>
    </row>
    <row r="193" spans="1:7" s="322" customFormat="1">
      <c r="A193" s="688"/>
      <c r="B193" s="302"/>
      <c r="C193" s="302"/>
      <c r="E193" s="690"/>
      <c r="F193" s="745"/>
      <c r="G193" s="745"/>
    </row>
    <row r="194" spans="1:7" s="700" customFormat="1">
      <c r="A194" s="708"/>
      <c r="B194" s="697"/>
      <c r="C194" s="697"/>
      <c r="E194" s="699"/>
      <c r="F194" s="956"/>
      <c r="G194" s="956"/>
    </row>
    <row r="195" spans="1:7" s="322" customFormat="1">
      <c r="A195" s="688"/>
      <c r="B195" s="697"/>
      <c r="C195" s="697"/>
      <c r="E195" s="690"/>
      <c r="F195" s="745"/>
      <c r="G195" s="745"/>
    </row>
    <row r="196" spans="1:7" s="322" customFormat="1" ht="68.25" customHeight="1">
      <c r="A196" s="688"/>
      <c r="B196" s="701"/>
      <c r="C196" s="701"/>
      <c r="E196" s="690"/>
      <c r="F196" s="745"/>
      <c r="G196" s="745"/>
    </row>
    <row r="197" spans="1:7" s="322" customFormat="1" ht="21" customHeight="1">
      <c r="A197" s="688"/>
      <c r="B197" s="710"/>
      <c r="C197" s="710"/>
      <c r="E197" s="690"/>
      <c r="F197" s="745"/>
      <c r="G197" s="745"/>
    </row>
    <row r="198" spans="1:7" s="322" customFormat="1">
      <c r="A198" s="688"/>
      <c r="B198" s="710"/>
      <c r="C198" s="710"/>
      <c r="E198" s="690"/>
      <c r="F198" s="745"/>
      <c r="G198" s="745"/>
    </row>
    <row r="199" spans="1:7" s="322" customFormat="1">
      <c r="A199" s="688"/>
      <c r="B199" s="710"/>
      <c r="C199" s="710"/>
      <c r="E199" s="690"/>
      <c r="F199" s="745"/>
      <c r="G199" s="745"/>
    </row>
    <row r="200" spans="1:7" s="322" customFormat="1">
      <c r="A200" s="688"/>
      <c r="B200" s="710"/>
      <c r="C200" s="710"/>
      <c r="E200" s="690"/>
      <c r="F200" s="745"/>
      <c r="G200" s="745"/>
    </row>
    <row r="201" spans="1:7" s="322" customFormat="1">
      <c r="A201" s="688"/>
      <c r="B201" s="710"/>
      <c r="C201" s="710"/>
      <c r="E201" s="690"/>
      <c r="F201" s="745"/>
      <c r="G201" s="745"/>
    </row>
    <row r="202" spans="1:7" s="322" customFormat="1">
      <c r="A202" s="688"/>
      <c r="B202" s="710"/>
      <c r="C202" s="710"/>
      <c r="E202" s="690"/>
      <c r="F202" s="745"/>
      <c r="G202" s="745"/>
    </row>
    <row r="203" spans="1:7" s="322" customFormat="1">
      <c r="A203" s="688"/>
      <c r="B203" s="710"/>
      <c r="C203" s="710"/>
      <c r="E203" s="690"/>
      <c r="F203" s="745"/>
      <c r="G203" s="745"/>
    </row>
    <row r="204" spans="1:7" s="322" customFormat="1">
      <c r="A204" s="688"/>
      <c r="B204" s="710"/>
      <c r="C204" s="710"/>
      <c r="E204" s="690"/>
      <c r="F204" s="745"/>
      <c r="G204" s="745"/>
    </row>
    <row r="205" spans="1:7" s="322" customFormat="1" ht="21" customHeight="1">
      <c r="A205" s="688"/>
      <c r="B205" s="710"/>
      <c r="C205" s="710"/>
      <c r="E205" s="690"/>
      <c r="F205" s="745"/>
      <c r="G205" s="745"/>
    </row>
    <row r="206" spans="1:7" s="322" customFormat="1">
      <c r="A206" s="688"/>
      <c r="B206" s="710"/>
      <c r="C206" s="710"/>
      <c r="E206" s="690"/>
      <c r="F206" s="745"/>
      <c r="G206" s="745"/>
    </row>
    <row r="207" spans="1:7" s="322" customFormat="1">
      <c r="A207" s="688"/>
      <c r="B207" s="710"/>
      <c r="C207" s="710"/>
      <c r="E207" s="690"/>
      <c r="F207" s="745"/>
      <c r="G207" s="745"/>
    </row>
    <row r="208" spans="1:7" s="322" customFormat="1">
      <c r="A208" s="688"/>
      <c r="B208" s="710"/>
      <c r="C208" s="710"/>
      <c r="E208" s="690"/>
      <c r="F208" s="745"/>
      <c r="G208" s="745"/>
    </row>
    <row r="209" spans="1:7" s="322" customFormat="1">
      <c r="A209" s="688"/>
      <c r="B209" s="710"/>
      <c r="C209" s="710"/>
      <c r="E209" s="690"/>
      <c r="F209" s="745"/>
      <c r="G209" s="745"/>
    </row>
    <row r="210" spans="1:7" s="322" customFormat="1">
      <c r="A210" s="688"/>
      <c r="B210" s="710"/>
      <c r="C210" s="710"/>
      <c r="E210" s="690"/>
      <c r="F210" s="745"/>
      <c r="G210" s="745"/>
    </row>
    <row r="211" spans="1:7" s="322" customFormat="1">
      <c r="A211" s="688"/>
      <c r="B211" s="710"/>
      <c r="C211" s="710"/>
      <c r="E211" s="690"/>
      <c r="F211" s="745"/>
      <c r="G211" s="745"/>
    </row>
    <row r="212" spans="1:7" s="322" customFormat="1" ht="21" customHeight="1">
      <c r="A212" s="688"/>
      <c r="B212" s="710"/>
      <c r="C212" s="710"/>
      <c r="E212" s="690"/>
      <c r="F212" s="745"/>
      <c r="G212" s="745"/>
    </row>
    <row r="213" spans="1:7" s="322" customFormat="1">
      <c r="A213" s="688"/>
      <c r="B213" s="710"/>
      <c r="C213" s="710"/>
      <c r="E213" s="690"/>
      <c r="F213" s="745"/>
      <c r="G213" s="745"/>
    </row>
    <row r="214" spans="1:7" s="322" customFormat="1">
      <c r="A214" s="688"/>
      <c r="B214" s="710"/>
      <c r="C214" s="710"/>
      <c r="E214" s="690"/>
      <c r="F214" s="745"/>
      <c r="G214" s="745"/>
    </row>
    <row r="215" spans="1:7" s="322" customFormat="1">
      <c r="A215" s="688"/>
      <c r="B215" s="710"/>
      <c r="C215" s="710"/>
      <c r="E215" s="690"/>
      <c r="F215" s="745"/>
      <c r="G215" s="745"/>
    </row>
    <row r="216" spans="1:7" s="322" customFormat="1">
      <c r="A216" s="688"/>
      <c r="B216" s="710"/>
      <c r="C216" s="710"/>
      <c r="E216" s="690"/>
      <c r="F216" s="745"/>
      <c r="G216" s="745"/>
    </row>
    <row r="217" spans="1:7" s="322" customFormat="1">
      <c r="A217" s="688"/>
      <c r="B217" s="710"/>
      <c r="C217" s="710"/>
      <c r="E217" s="690"/>
      <c r="F217" s="745"/>
      <c r="G217" s="745"/>
    </row>
    <row r="218" spans="1:7" s="322" customFormat="1" ht="68.25" customHeight="1">
      <c r="A218" s="688"/>
      <c r="B218" s="710"/>
      <c r="C218" s="710"/>
      <c r="E218" s="690"/>
      <c r="F218" s="745"/>
      <c r="G218" s="745"/>
    </row>
    <row r="219" spans="1:7" s="322" customFormat="1" ht="21" customHeight="1">
      <c r="A219" s="688"/>
      <c r="B219" s="710"/>
      <c r="C219" s="710"/>
      <c r="E219" s="690"/>
      <c r="F219" s="745"/>
      <c r="G219" s="745"/>
    </row>
    <row r="220" spans="1:7" s="322" customFormat="1">
      <c r="A220" s="688"/>
      <c r="B220" s="701"/>
      <c r="C220" s="701"/>
      <c r="E220" s="690"/>
      <c r="F220" s="745"/>
      <c r="G220" s="745"/>
    </row>
    <row r="221" spans="1:7" s="322" customFormat="1">
      <c r="A221" s="688"/>
      <c r="B221" s="701"/>
      <c r="C221" s="701"/>
      <c r="E221" s="690"/>
      <c r="F221" s="745"/>
      <c r="G221" s="745"/>
    </row>
    <row r="222" spans="1:7" s="322" customFormat="1">
      <c r="A222" s="688"/>
      <c r="B222" s="710"/>
      <c r="C222" s="710"/>
      <c r="E222" s="690"/>
      <c r="F222" s="745"/>
      <c r="G222" s="745"/>
    </row>
    <row r="223" spans="1:7" s="322" customFormat="1">
      <c r="A223" s="688"/>
      <c r="B223" s="710"/>
      <c r="C223" s="710"/>
      <c r="E223" s="690"/>
      <c r="F223" s="745"/>
      <c r="G223" s="745"/>
    </row>
    <row r="224" spans="1:7" s="322" customFormat="1">
      <c r="A224" s="688"/>
      <c r="B224" s="710"/>
      <c r="C224" s="710"/>
      <c r="E224" s="690"/>
      <c r="F224" s="745"/>
      <c r="G224" s="745"/>
    </row>
    <row r="225" spans="1:7" s="322" customFormat="1">
      <c r="A225" s="688"/>
      <c r="B225" s="710"/>
      <c r="C225" s="710"/>
      <c r="E225" s="690"/>
      <c r="F225" s="745"/>
      <c r="G225" s="745"/>
    </row>
    <row r="226" spans="1:7" s="322" customFormat="1" ht="30.75" customHeight="1">
      <c r="A226" s="688"/>
      <c r="B226" s="701"/>
      <c r="C226" s="701"/>
      <c r="E226" s="690"/>
      <c r="F226" s="745"/>
      <c r="G226" s="745"/>
    </row>
    <row r="227" spans="1:7" s="322" customFormat="1" ht="81" customHeight="1">
      <c r="A227" s="688"/>
      <c r="B227" s="701"/>
      <c r="C227" s="701"/>
      <c r="E227" s="690"/>
      <c r="F227" s="745"/>
      <c r="G227" s="745"/>
    </row>
    <row r="228" spans="1:7" s="322" customFormat="1" ht="30.75" customHeight="1">
      <c r="A228" s="688"/>
      <c r="B228" s="701"/>
      <c r="C228" s="701"/>
      <c r="E228" s="690"/>
      <c r="F228" s="745"/>
      <c r="G228" s="745"/>
    </row>
    <row r="229" spans="1:7" s="322" customFormat="1" ht="30.75" customHeight="1">
      <c r="A229" s="688"/>
      <c r="B229" s="701"/>
      <c r="C229" s="701"/>
      <c r="E229" s="690"/>
      <c r="F229" s="745"/>
      <c r="G229" s="745"/>
    </row>
    <row r="230" spans="1:7" s="322" customFormat="1" ht="67.5" customHeight="1">
      <c r="A230" s="688"/>
      <c r="B230" s="701"/>
      <c r="C230" s="701"/>
      <c r="E230" s="690"/>
      <c r="F230" s="745"/>
      <c r="G230" s="745"/>
    </row>
    <row r="231" spans="1:7" s="322" customFormat="1" ht="30.75" customHeight="1">
      <c r="A231" s="688"/>
      <c r="B231" s="701"/>
      <c r="C231" s="701"/>
      <c r="E231" s="690"/>
      <c r="F231" s="745"/>
      <c r="G231" s="745"/>
    </row>
    <row r="232" spans="1:7" s="322" customFormat="1" ht="92.25" customHeight="1">
      <c r="A232" s="688"/>
      <c r="B232" s="701"/>
      <c r="C232" s="701"/>
      <c r="E232" s="690"/>
      <c r="F232" s="745"/>
      <c r="G232" s="745"/>
    </row>
    <row r="233" spans="1:7" s="322" customFormat="1">
      <c r="A233" s="688"/>
      <c r="B233" s="689"/>
      <c r="C233" s="689"/>
      <c r="E233" s="690"/>
      <c r="F233" s="745"/>
      <c r="G233" s="745"/>
    </row>
    <row r="234" spans="1:7" s="322" customFormat="1">
      <c r="A234" s="688"/>
      <c r="B234" s="689"/>
      <c r="C234" s="689"/>
      <c r="E234" s="690"/>
      <c r="F234" s="745"/>
      <c r="G234" s="745"/>
    </row>
    <row r="235" spans="1:7" s="322" customFormat="1">
      <c r="A235" s="688"/>
      <c r="B235" s="689"/>
      <c r="C235" s="689"/>
      <c r="E235" s="690"/>
      <c r="F235" s="745"/>
      <c r="G235" s="745"/>
    </row>
    <row r="236" spans="1:7" s="322" customFormat="1">
      <c r="A236" s="688"/>
      <c r="B236" s="689"/>
      <c r="C236" s="689"/>
      <c r="E236" s="690"/>
      <c r="F236" s="745"/>
      <c r="G236" s="745"/>
    </row>
    <row r="237" spans="1:7" s="322" customFormat="1">
      <c r="A237" s="688"/>
      <c r="B237" s="689"/>
      <c r="C237" s="689"/>
      <c r="E237" s="690"/>
      <c r="F237" s="627"/>
      <c r="G237" s="745"/>
    </row>
    <row r="238" spans="1:7" s="322" customFormat="1" ht="68.25" customHeight="1">
      <c r="A238" s="688"/>
      <c r="B238" s="701"/>
      <c r="C238" s="701"/>
      <c r="E238" s="690"/>
      <c r="F238" s="745"/>
      <c r="G238" s="745"/>
    </row>
    <row r="239" spans="1:7" s="322" customFormat="1" ht="21.75" customHeight="1">
      <c r="A239" s="688"/>
      <c r="B239" s="689"/>
      <c r="C239" s="689"/>
      <c r="D239" s="689"/>
      <c r="E239" s="703"/>
      <c r="F239" s="745"/>
      <c r="G239" s="745"/>
    </row>
    <row r="240" spans="1:7" s="322" customFormat="1" ht="30.75" customHeight="1">
      <c r="A240" s="688"/>
      <c r="B240" s="701"/>
      <c r="C240" s="701"/>
      <c r="E240" s="690"/>
      <c r="F240" s="745"/>
      <c r="G240" s="745"/>
    </row>
    <row r="241" spans="1:7" s="322" customFormat="1" ht="70.5" customHeight="1">
      <c r="A241" s="688"/>
      <c r="B241" s="701"/>
      <c r="C241" s="701"/>
      <c r="E241" s="690"/>
      <c r="F241" s="745"/>
      <c r="G241" s="745"/>
    </row>
    <row r="242" spans="1:7" s="322" customFormat="1" ht="31.5" customHeight="1">
      <c r="A242" s="688"/>
      <c r="B242" s="701"/>
      <c r="C242" s="701"/>
      <c r="E242" s="690"/>
      <c r="F242" s="745"/>
      <c r="G242" s="745"/>
    </row>
    <row r="243" spans="1:7" s="322" customFormat="1" ht="14.25" customHeight="1">
      <c r="A243" s="688"/>
      <c r="B243" s="689"/>
      <c r="C243" s="689"/>
      <c r="E243" s="690"/>
      <c r="F243" s="745"/>
      <c r="G243" s="745"/>
    </row>
    <row r="244" spans="1:7" s="322" customFormat="1">
      <c r="A244" s="688"/>
      <c r="B244" s="302"/>
      <c r="C244" s="302"/>
      <c r="E244" s="690"/>
      <c r="F244" s="745"/>
      <c r="G244" s="745"/>
    </row>
    <row r="245" spans="1:7" s="322" customFormat="1">
      <c r="A245" s="688"/>
      <c r="B245" s="302"/>
      <c r="C245" s="302"/>
      <c r="E245" s="690"/>
      <c r="F245" s="745"/>
      <c r="G245" s="745"/>
    </row>
    <row r="246" spans="1:7" s="322" customFormat="1">
      <c r="A246" s="688"/>
      <c r="B246" s="302"/>
      <c r="C246" s="302"/>
      <c r="E246" s="690"/>
      <c r="F246" s="745"/>
      <c r="G246" s="745"/>
    </row>
    <row r="247" spans="1:7" s="700" customFormat="1">
      <c r="A247" s="708"/>
      <c r="B247" s="697"/>
      <c r="C247" s="697"/>
      <c r="E247" s="699"/>
      <c r="F247" s="956"/>
      <c r="G247" s="956"/>
    </row>
    <row r="248" spans="1:7" s="700" customFormat="1">
      <c r="A248" s="708"/>
      <c r="B248" s="697"/>
      <c r="C248" s="697"/>
      <c r="E248" s="699"/>
      <c r="F248" s="956"/>
      <c r="G248" s="956"/>
    </row>
    <row r="249" spans="1:7" s="700" customFormat="1">
      <c r="A249" s="708"/>
      <c r="B249" s="697"/>
      <c r="C249" s="697"/>
      <c r="E249" s="699"/>
      <c r="F249" s="956"/>
      <c r="G249" s="956"/>
    </row>
    <row r="250" spans="1:7" s="700" customFormat="1">
      <c r="A250" s="688"/>
      <c r="B250" s="336"/>
      <c r="C250" s="336"/>
      <c r="D250" s="322"/>
      <c r="E250" s="690"/>
      <c r="F250" s="745"/>
      <c r="G250" s="745"/>
    </row>
    <row r="251" spans="1:7" s="700" customFormat="1">
      <c r="A251" s="708"/>
      <c r="B251" s="701"/>
      <c r="C251" s="701"/>
      <c r="D251" s="322"/>
      <c r="E251" s="690"/>
      <c r="F251" s="745"/>
      <c r="G251" s="745"/>
    </row>
    <row r="252" spans="1:7" s="700" customFormat="1" ht="83.25" customHeight="1">
      <c r="A252" s="708"/>
      <c r="B252" s="701"/>
      <c r="C252" s="701"/>
      <c r="D252" s="322"/>
      <c r="E252" s="690"/>
      <c r="F252" s="745"/>
      <c r="G252" s="745"/>
    </row>
    <row r="253" spans="1:7" s="700" customFormat="1">
      <c r="A253" s="708"/>
      <c r="B253" s="701"/>
      <c r="C253" s="701"/>
      <c r="D253" s="322"/>
      <c r="E253" s="690"/>
      <c r="F253" s="745"/>
      <c r="G253" s="745"/>
    </row>
    <row r="254" spans="1:7" s="700" customFormat="1">
      <c r="A254" s="708"/>
      <c r="B254" s="701"/>
      <c r="C254" s="701"/>
      <c r="D254" s="322"/>
      <c r="E254" s="690"/>
      <c r="F254" s="745"/>
      <c r="G254" s="745"/>
    </row>
    <row r="255" spans="1:7" s="700" customFormat="1" ht="32.25" customHeight="1">
      <c r="A255" s="708"/>
      <c r="B255" s="336"/>
      <c r="C255" s="336"/>
      <c r="D255" s="322"/>
      <c r="E255" s="690"/>
      <c r="F255" s="745"/>
      <c r="G255" s="745"/>
    </row>
    <row r="256" spans="1:7" s="700" customFormat="1">
      <c r="A256" s="708"/>
      <c r="B256" s="336"/>
      <c r="C256" s="336"/>
      <c r="D256" s="322"/>
      <c r="E256" s="690"/>
      <c r="F256" s="745"/>
      <c r="G256" s="745"/>
    </row>
    <row r="257" spans="1:7" s="700" customFormat="1">
      <c r="A257" s="708"/>
      <c r="B257" s="701"/>
      <c r="C257" s="701"/>
      <c r="D257" s="322"/>
      <c r="E257" s="690"/>
      <c r="F257" s="745"/>
      <c r="G257" s="745"/>
    </row>
    <row r="258" spans="1:7" s="700" customFormat="1" ht="12" customHeight="1">
      <c r="A258" s="708"/>
      <c r="B258" s="701"/>
      <c r="C258" s="701"/>
      <c r="D258" s="322"/>
      <c r="E258" s="690"/>
      <c r="F258" s="745"/>
      <c r="G258" s="745"/>
    </row>
    <row r="259" spans="1:7" s="700" customFormat="1" ht="12" customHeight="1">
      <c r="A259" s="708"/>
      <c r="B259" s="701"/>
      <c r="C259" s="701"/>
      <c r="D259" s="322"/>
      <c r="E259" s="690"/>
      <c r="F259" s="745"/>
      <c r="G259" s="745"/>
    </row>
    <row r="260" spans="1:7" s="700" customFormat="1" ht="105" customHeight="1">
      <c r="A260" s="688"/>
      <c r="B260" s="336"/>
      <c r="C260" s="336"/>
      <c r="D260" s="322"/>
      <c r="E260" s="690"/>
      <c r="F260" s="745"/>
      <c r="G260" s="745"/>
    </row>
    <row r="261" spans="1:7" s="322" customFormat="1">
      <c r="A261" s="688"/>
      <c r="B261" s="701"/>
      <c r="C261" s="701"/>
      <c r="E261" s="690"/>
      <c r="F261" s="745"/>
      <c r="G261" s="745"/>
    </row>
    <row r="262" spans="1:7" s="322" customFormat="1">
      <c r="A262" s="688"/>
      <c r="B262" s="701"/>
      <c r="C262" s="701"/>
      <c r="E262" s="690"/>
      <c r="F262" s="745"/>
      <c r="G262" s="745"/>
    </row>
    <row r="263" spans="1:7" s="322" customFormat="1">
      <c r="A263" s="688"/>
      <c r="B263" s="701"/>
      <c r="C263" s="701"/>
      <c r="E263" s="690"/>
      <c r="F263" s="745"/>
      <c r="G263" s="745"/>
    </row>
    <row r="264" spans="1:7" s="322" customFormat="1" ht="51.75" customHeight="1">
      <c r="A264" s="688"/>
      <c r="B264" s="707"/>
      <c r="C264" s="707"/>
      <c r="E264" s="690"/>
      <c r="F264" s="745"/>
      <c r="G264" s="745"/>
    </row>
    <row r="265" spans="1:7" s="322" customFormat="1" ht="51.75" customHeight="1">
      <c r="A265" s="688"/>
      <c r="B265" s="707"/>
      <c r="C265" s="707"/>
      <c r="E265" s="690"/>
      <c r="F265" s="745"/>
      <c r="G265" s="745"/>
    </row>
    <row r="266" spans="1:7" s="322" customFormat="1" ht="18.75" customHeight="1">
      <c r="A266" s="688"/>
      <c r="B266" s="707"/>
      <c r="C266" s="707"/>
      <c r="E266" s="690"/>
      <c r="F266" s="745"/>
      <c r="G266" s="745"/>
    </row>
    <row r="267" spans="1:7" s="322" customFormat="1" ht="34.5" customHeight="1">
      <c r="A267" s="688"/>
      <c r="B267" s="707"/>
      <c r="C267" s="707"/>
      <c r="E267" s="690"/>
      <c r="F267" s="745"/>
      <c r="G267" s="745"/>
    </row>
    <row r="268" spans="1:7" s="322" customFormat="1" ht="45" customHeight="1">
      <c r="A268" s="688"/>
      <c r="B268" s="707"/>
      <c r="C268" s="707"/>
      <c r="E268" s="690"/>
      <c r="F268" s="745"/>
      <c r="G268" s="745"/>
    </row>
    <row r="269" spans="1:7" s="322" customFormat="1" ht="75.75" customHeight="1">
      <c r="A269" s="688"/>
      <c r="B269" s="707"/>
      <c r="C269" s="707"/>
      <c r="E269" s="690"/>
      <c r="F269" s="745"/>
      <c r="G269" s="745"/>
    </row>
    <row r="270" spans="1:7" s="322" customFormat="1" ht="84" customHeight="1">
      <c r="A270" s="688"/>
      <c r="B270" s="707"/>
      <c r="C270" s="707"/>
      <c r="E270" s="690"/>
      <c r="F270" s="745"/>
      <c r="G270" s="745"/>
    </row>
    <row r="271" spans="1:7" s="322" customFormat="1" ht="66.75" customHeight="1">
      <c r="A271" s="688"/>
      <c r="B271" s="707"/>
      <c r="C271" s="707"/>
      <c r="E271" s="690"/>
      <c r="F271" s="745"/>
      <c r="G271" s="745"/>
    </row>
    <row r="272" spans="1:7" s="322" customFormat="1" ht="92.25" customHeight="1">
      <c r="A272" s="688"/>
      <c r="B272" s="707"/>
      <c r="C272" s="707"/>
      <c r="E272" s="690"/>
      <c r="F272" s="745"/>
      <c r="G272" s="745"/>
    </row>
    <row r="273" spans="1:7" s="322" customFormat="1" ht="23.25" customHeight="1">
      <c r="A273" s="688"/>
      <c r="B273" s="707"/>
      <c r="C273" s="707"/>
      <c r="E273" s="690"/>
      <c r="F273" s="745"/>
      <c r="G273" s="745"/>
    </row>
    <row r="274" spans="1:7" s="322" customFormat="1" ht="20.25" customHeight="1">
      <c r="A274" s="688"/>
      <c r="B274" s="707"/>
      <c r="C274" s="707"/>
      <c r="E274" s="690"/>
      <c r="F274" s="745"/>
      <c r="G274" s="745"/>
    </row>
    <row r="275" spans="1:7" s="322" customFormat="1" ht="18" customHeight="1">
      <c r="A275" s="688"/>
      <c r="B275" s="707"/>
      <c r="C275" s="707"/>
      <c r="E275" s="690"/>
      <c r="F275" s="745"/>
      <c r="G275" s="745"/>
    </row>
    <row r="276" spans="1:7" s="322" customFormat="1" ht="18.75" customHeight="1">
      <c r="A276" s="688"/>
      <c r="B276" s="707"/>
      <c r="C276" s="707"/>
      <c r="E276" s="690"/>
      <c r="F276" s="745"/>
      <c r="G276" s="745"/>
    </row>
    <row r="277" spans="1:7" s="322" customFormat="1" ht="20.25" customHeight="1">
      <c r="A277" s="688"/>
      <c r="B277" s="707"/>
      <c r="C277" s="707"/>
      <c r="E277" s="690"/>
      <c r="F277" s="745"/>
      <c r="G277" s="745"/>
    </row>
    <row r="278" spans="1:7" s="322" customFormat="1" ht="71.25" customHeight="1">
      <c r="A278" s="688"/>
      <c r="B278" s="707"/>
      <c r="C278" s="707"/>
      <c r="E278" s="690"/>
      <c r="F278" s="745"/>
      <c r="G278" s="745"/>
    </row>
    <row r="279" spans="1:7" s="322" customFormat="1" ht="32.25" customHeight="1">
      <c r="A279" s="688"/>
      <c r="B279" s="701"/>
      <c r="C279" s="701"/>
      <c r="E279" s="690"/>
      <c r="F279" s="745"/>
      <c r="G279" s="745"/>
    </row>
    <row r="280" spans="1:7" s="322" customFormat="1" ht="32.25" customHeight="1">
      <c r="A280" s="688"/>
      <c r="B280" s="701"/>
      <c r="C280" s="701"/>
      <c r="E280" s="690"/>
      <c r="F280" s="745"/>
      <c r="G280" s="745"/>
    </row>
    <row r="281" spans="1:7" s="322" customFormat="1">
      <c r="A281" s="688"/>
      <c r="B281" s="701"/>
      <c r="C281" s="701"/>
      <c r="E281" s="690"/>
      <c r="F281" s="745"/>
      <c r="G281" s="745"/>
    </row>
    <row r="282" spans="1:7" s="322" customFormat="1" ht="85.5" customHeight="1">
      <c r="A282" s="688"/>
      <c r="B282" s="701"/>
      <c r="C282" s="701"/>
      <c r="E282" s="690"/>
      <c r="F282" s="745"/>
      <c r="G282" s="745"/>
    </row>
    <row r="283" spans="1:7" s="322" customFormat="1">
      <c r="A283" s="688"/>
      <c r="B283" s="701"/>
      <c r="C283" s="701"/>
      <c r="E283" s="690"/>
      <c r="F283" s="745"/>
      <c r="G283" s="745"/>
    </row>
    <row r="284" spans="1:7" s="322" customFormat="1">
      <c r="A284" s="688"/>
      <c r="B284" s="701"/>
      <c r="C284" s="701"/>
      <c r="E284" s="690"/>
      <c r="F284" s="745"/>
      <c r="G284" s="745"/>
    </row>
    <row r="285" spans="1:7" s="322" customFormat="1">
      <c r="A285" s="688"/>
      <c r="B285" s="701"/>
      <c r="C285" s="701"/>
      <c r="E285" s="690"/>
      <c r="F285" s="745"/>
      <c r="G285" s="745"/>
    </row>
    <row r="286" spans="1:7" s="322" customFormat="1">
      <c r="A286" s="698"/>
      <c r="B286" s="711"/>
      <c r="C286" s="711"/>
      <c r="E286" s="690"/>
      <c r="F286" s="745"/>
      <c r="G286" s="745"/>
    </row>
    <row r="287" spans="1:7" s="322" customFormat="1">
      <c r="A287" s="698"/>
      <c r="B287" s="711"/>
      <c r="C287" s="711"/>
      <c r="E287" s="690"/>
      <c r="F287" s="745"/>
      <c r="G287" s="745"/>
    </row>
    <row r="288" spans="1:7">
      <c r="A288" s="688"/>
      <c r="B288" s="701"/>
      <c r="C288" s="701"/>
      <c r="D288" s="322"/>
      <c r="E288" s="690"/>
      <c r="F288" s="745"/>
      <c r="G288" s="745"/>
    </row>
    <row r="289" spans="1:7" s="353" customFormat="1" ht="218.25" customHeight="1">
      <c r="A289" s="688"/>
      <c r="B289" s="701"/>
      <c r="C289" s="701"/>
      <c r="D289" s="322"/>
      <c r="E289" s="690"/>
      <c r="F289" s="745"/>
      <c r="G289" s="745"/>
    </row>
    <row r="290" spans="1:7" s="353" customFormat="1" ht="408.4" customHeight="1">
      <c r="A290" s="688"/>
      <c r="B290" s="701"/>
      <c r="C290" s="701"/>
      <c r="D290" s="322"/>
      <c r="E290" s="690"/>
      <c r="F290" s="745"/>
      <c r="G290" s="745"/>
    </row>
    <row r="291" spans="1:7" s="353" customFormat="1" ht="292.14999999999998" customHeight="1">
      <c r="A291" s="688"/>
      <c r="B291" s="701"/>
      <c r="C291" s="701"/>
      <c r="D291" s="322"/>
      <c r="E291" s="690"/>
      <c r="F291" s="745"/>
      <c r="G291" s="745"/>
    </row>
    <row r="292" spans="1:7" s="353" customFormat="1">
      <c r="A292" s="688"/>
      <c r="B292" s="701"/>
      <c r="C292" s="701"/>
      <c r="D292" s="322"/>
      <c r="E292" s="690"/>
      <c r="F292" s="745"/>
      <c r="G292" s="745"/>
    </row>
    <row r="293" spans="1:7" s="353" customFormat="1">
      <c r="A293" s="688"/>
      <c r="B293" s="701"/>
      <c r="C293" s="701"/>
      <c r="D293" s="322"/>
      <c r="E293" s="690"/>
      <c r="F293" s="745"/>
      <c r="G293" s="745"/>
    </row>
    <row r="294" spans="1:7" s="353" customFormat="1">
      <c r="A294" s="688"/>
      <c r="B294" s="701"/>
      <c r="C294" s="701"/>
      <c r="D294" s="322"/>
      <c r="E294" s="690"/>
      <c r="F294" s="745"/>
      <c r="G294" s="745"/>
    </row>
    <row r="295" spans="1:7" s="353" customFormat="1" ht="39.4" customHeight="1">
      <c r="A295" s="688"/>
      <c r="B295" s="701"/>
      <c r="C295" s="701"/>
      <c r="D295" s="322"/>
      <c r="E295" s="690"/>
      <c r="F295" s="745"/>
      <c r="G295" s="745"/>
    </row>
    <row r="296" spans="1:7" s="353" customFormat="1" ht="41.65" customHeight="1">
      <c r="A296" s="688"/>
      <c r="B296" s="701"/>
      <c r="C296" s="701"/>
      <c r="D296" s="322"/>
      <c r="E296" s="690"/>
      <c r="F296" s="745"/>
      <c r="G296" s="745"/>
    </row>
    <row r="297" spans="1:7" s="353" customFormat="1" ht="41.65" customHeight="1">
      <c r="A297" s="688"/>
      <c r="B297" s="701"/>
      <c r="C297" s="701"/>
      <c r="D297" s="322"/>
      <c r="E297" s="690"/>
      <c r="F297" s="745"/>
      <c r="G297" s="745"/>
    </row>
    <row r="298" spans="1:7" s="353" customFormat="1" ht="101.65" customHeight="1">
      <c r="A298" s="688"/>
      <c r="B298" s="701"/>
      <c r="C298" s="701"/>
      <c r="D298" s="322"/>
      <c r="E298" s="690"/>
      <c r="F298" s="745"/>
      <c r="G298" s="745"/>
    </row>
    <row r="299" spans="1:7" s="353" customFormat="1" ht="250.9" customHeight="1">
      <c r="A299" s="688"/>
      <c r="B299" s="701"/>
      <c r="C299" s="701"/>
      <c r="D299" s="322"/>
      <c r="E299" s="690"/>
      <c r="F299" s="745"/>
      <c r="G299" s="745"/>
    </row>
    <row r="300" spans="1:7" s="353" customFormat="1">
      <c r="A300" s="688"/>
      <c r="B300" s="701"/>
      <c r="C300" s="701"/>
      <c r="D300" s="322"/>
      <c r="E300" s="690"/>
      <c r="F300" s="745"/>
      <c r="G300" s="745"/>
    </row>
    <row r="301" spans="1:7" s="353" customFormat="1" ht="133.9" customHeight="1">
      <c r="A301" s="688"/>
      <c r="B301" s="336"/>
      <c r="C301" s="336"/>
      <c r="D301" s="322"/>
      <c r="E301" s="690"/>
      <c r="F301" s="745"/>
      <c r="G301" s="745"/>
    </row>
    <row r="302" spans="1:7" s="353" customFormat="1" ht="133.9" customHeight="1">
      <c r="A302" s="688"/>
      <c r="B302" s="336"/>
      <c r="C302" s="336"/>
      <c r="D302" s="322"/>
      <c r="E302" s="690"/>
      <c r="F302" s="745"/>
      <c r="G302" s="745"/>
    </row>
    <row r="303" spans="1:7" s="353" customFormat="1" ht="234.75" customHeight="1">
      <c r="A303" s="688"/>
      <c r="B303" s="336"/>
      <c r="C303" s="336"/>
      <c r="D303" s="322"/>
      <c r="E303" s="690"/>
      <c r="F303" s="745"/>
      <c r="G303" s="745"/>
    </row>
    <row r="304" spans="1:7" s="353" customFormat="1" ht="35.25" customHeight="1">
      <c r="A304" s="688"/>
      <c r="B304" s="336"/>
      <c r="C304" s="336"/>
      <c r="D304" s="322"/>
      <c r="E304" s="690"/>
      <c r="F304" s="745"/>
      <c r="G304" s="745"/>
    </row>
    <row r="305" spans="1:7" s="353" customFormat="1" ht="33.75" customHeight="1">
      <c r="A305" s="688"/>
      <c r="B305" s="701"/>
      <c r="C305" s="701"/>
      <c r="D305" s="322"/>
      <c r="E305" s="690"/>
      <c r="F305" s="745"/>
      <c r="G305" s="745"/>
    </row>
    <row r="306" spans="1:7" s="353" customFormat="1">
      <c r="A306" s="688"/>
      <c r="B306" s="701"/>
      <c r="C306" s="701"/>
      <c r="D306" s="322"/>
      <c r="E306" s="690"/>
      <c r="F306" s="745"/>
      <c r="G306" s="745"/>
    </row>
    <row r="307" spans="1:7" s="353" customFormat="1">
      <c r="A307" s="688"/>
      <c r="B307" s="701"/>
      <c r="C307" s="701"/>
      <c r="D307" s="322"/>
      <c r="E307" s="690"/>
      <c r="F307" s="745"/>
      <c r="G307" s="745"/>
    </row>
    <row r="308" spans="1:7" s="353" customFormat="1">
      <c r="A308" s="688"/>
      <c r="B308" s="701"/>
      <c r="C308" s="701"/>
      <c r="D308" s="322"/>
      <c r="E308" s="690"/>
      <c r="F308" s="745"/>
      <c r="G308" s="745"/>
    </row>
    <row r="309" spans="1:7" s="353" customFormat="1">
      <c r="A309" s="688"/>
      <c r="B309" s="701"/>
      <c r="C309" s="701"/>
      <c r="D309" s="322"/>
      <c r="E309" s="690"/>
      <c r="F309" s="745"/>
      <c r="G309" s="745"/>
    </row>
    <row r="310" spans="1:7" s="353" customFormat="1">
      <c r="A310" s="688"/>
      <c r="B310" s="701"/>
      <c r="C310" s="701"/>
      <c r="D310" s="322"/>
      <c r="E310" s="690"/>
      <c r="F310" s="745"/>
      <c r="G310" s="745"/>
    </row>
    <row r="311" spans="1:7" s="353" customFormat="1">
      <c r="A311" s="688"/>
      <c r="B311" s="701"/>
      <c r="C311" s="701"/>
      <c r="D311" s="322"/>
      <c r="E311" s="690"/>
      <c r="F311" s="745"/>
      <c r="G311" s="745"/>
    </row>
    <row r="312" spans="1:7" s="353" customFormat="1" ht="397.9" customHeight="1">
      <c r="A312" s="688"/>
      <c r="B312" s="701"/>
      <c r="C312" s="701"/>
      <c r="D312" s="322"/>
      <c r="E312" s="690"/>
      <c r="F312" s="745"/>
      <c r="G312" s="745"/>
    </row>
    <row r="313" spans="1:7" s="353" customFormat="1" ht="408" customHeight="1">
      <c r="A313" s="688"/>
      <c r="B313" s="701"/>
      <c r="C313" s="701"/>
      <c r="D313" s="322"/>
      <c r="E313" s="690"/>
      <c r="F313" s="745"/>
      <c r="G313" s="745"/>
    </row>
    <row r="314" spans="1:7" s="353" customFormat="1">
      <c r="A314" s="688"/>
      <c r="B314" s="336"/>
      <c r="C314" s="336"/>
      <c r="D314" s="322"/>
      <c r="E314" s="690"/>
      <c r="F314" s="745"/>
      <c r="G314" s="745"/>
    </row>
    <row r="315" spans="1:7" s="353" customFormat="1">
      <c r="A315" s="688"/>
      <c r="B315" s="701"/>
      <c r="C315" s="701"/>
      <c r="D315" s="322"/>
      <c r="E315" s="690"/>
      <c r="F315" s="745"/>
      <c r="G315" s="745"/>
    </row>
    <row r="316" spans="1:7">
      <c r="A316" s="698"/>
      <c r="B316" s="711"/>
      <c r="C316" s="711"/>
      <c r="D316" s="322"/>
      <c r="E316" s="690"/>
      <c r="F316" s="745"/>
      <c r="G316" s="745"/>
    </row>
    <row r="317" spans="1:7">
      <c r="A317" s="698"/>
      <c r="B317" s="711"/>
      <c r="C317" s="711"/>
      <c r="D317" s="322"/>
      <c r="E317" s="690"/>
      <c r="F317" s="745"/>
      <c r="G317" s="745"/>
    </row>
    <row r="318" spans="1:7" s="322" customFormat="1" ht="14.25" customHeight="1">
      <c r="A318" s="688"/>
      <c r="B318" s="689"/>
      <c r="C318" s="689"/>
      <c r="E318" s="690"/>
      <c r="F318" s="745"/>
      <c r="G318" s="745"/>
    </row>
    <row r="319" spans="1:7" ht="38.25" customHeight="1">
      <c r="A319" s="688"/>
      <c r="B319" s="302"/>
      <c r="C319" s="302"/>
      <c r="D319" s="322"/>
      <c r="E319" s="704"/>
      <c r="F319" s="745"/>
      <c r="G319" s="745"/>
    </row>
    <row r="320" spans="1:7">
      <c r="A320" s="688"/>
      <c r="B320" s="302"/>
      <c r="C320" s="302"/>
      <c r="D320" s="322"/>
      <c r="E320" s="690"/>
      <c r="F320" s="745"/>
      <c r="G320" s="745"/>
    </row>
    <row r="321" spans="1:7">
      <c r="A321" s="688"/>
      <c r="B321" s="302"/>
      <c r="C321" s="302"/>
      <c r="D321" s="322"/>
      <c r="E321" s="690"/>
      <c r="F321" s="745"/>
      <c r="G321" s="745"/>
    </row>
    <row r="322" spans="1:7">
      <c r="A322" s="688"/>
      <c r="B322" s="302"/>
      <c r="C322" s="302"/>
      <c r="D322" s="322"/>
      <c r="E322" s="690"/>
      <c r="F322" s="745"/>
      <c r="G322" s="745"/>
    </row>
    <row r="323" spans="1:7">
      <c r="A323" s="688"/>
      <c r="B323" s="302"/>
      <c r="C323" s="302"/>
      <c r="D323" s="322"/>
      <c r="E323" s="690"/>
      <c r="F323" s="745"/>
      <c r="G323" s="745"/>
    </row>
    <row r="324" spans="1:7">
      <c r="A324" s="688"/>
      <c r="B324" s="302"/>
      <c r="C324" s="302"/>
      <c r="D324" s="322"/>
      <c r="E324" s="690"/>
      <c r="F324" s="745"/>
      <c r="G324" s="745"/>
    </row>
    <row r="325" spans="1:7">
      <c r="A325" s="688"/>
      <c r="B325" s="302"/>
      <c r="C325" s="302"/>
      <c r="D325" s="322"/>
      <c r="E325" s="690"/>
      <c r="F325" s="745"/>
      <c r="G325" s="745"/>
    </row>
    <row r="326" spans="1:7">
      <c r="A326" s="688"/>
      <c r="B326" s="302"/>
      <c r="C326" s="302"/>
      <c r="D326" s="322"/>
      <c r="E326" s="690"/>
      <c r="F326" s="745"/>
      <c r="G326" s="745"/>
    </row>
    <row r="327" spans="1:7">
      <c r="A327" s="688"/>
      <c r="B327" s="302"/>
      <c r="C327" s="302"/>
      <c r="D327" s="322"/>
      <c r="E327" s="690"/>
      <c r="F327" s="745"/>
      <c r="G327" s="745"/>
    </row>
    <row r="328" spans="1:7">
      <c r="A328" s="688"/>
      <c r="B328" s="302"/>
      <c r="C328" s="302"/>
      <c r="D328" s="322"/>
      <c r="E328" s="690"/>
      <c r="F328" s="745"/>
      <c r="G328" s="745"/>
    </row>
    <row r="329" spans="1:7">
      <c r="A329" s="688"/>
      <c r="B329" s="302"/>
      <c r="C329" s="302"/>
      <c r="D329" s="322"/>
      <c r="E329" s="690"/>
      <c r="F329" s="745"/>
      <c r="G329" s="745"/>
    </row>
    <row r="330" spans="1:7">
      <c r="A330" s="688"/>
      <c r="B330" s="302"/>
      <c r="C330" s="302"/>
      <c r="D330" s="322"/>
      <c r="E330" s="690"/>
      <c r="F330" s="745"/>
      <c r="G330" s="745"/>
    </row>
    <row r="331" spans="1:7">
      <c r="A331" s="688"/>
      <c r="B331" s="302"/>
      <c r="C331" s="302"/>
      <c r="D331" s="322"/>
      <c r="E331" s="690"/>
      <c r="F331" s="745"/>
      <c r="G331" s="745"/>
    </row>
    <row r="332" spans="1:7">
      <c r="A332" s="688"/>
      <c r="B332" s="302"/>
      <c r="C332" s="302"/>
      <c r="D332" s="322"/>
      <c r="E332" s="690"/>
      <c r="F332" s="745"/>
      <c r="G332" s="745"/>
    </row>
    <row r="333" spans="1:7">
      <c r="A333" s="688"/>
      <c r="B333" s="302"/>
      <c r="C333" s="302"/>
      <c r="D333" s="322"/>
      <c r="E333" s="690"/>
      <c r="F333" s="745"/>
      <c r="G333" s="745"/>
    </row>
    <row r="334" spans="1:7">
      <c r="A334" s="688"/>
      <c r="B334" s="302"/>
      <c r="C334" s="302"/>
      <c r="D334" s="322"/>
      <c r="E334" s="690"/>
      <c r="F334" s="745"/>
      <c r="G334" s="745"/>
    </row>
    <row r="335" spans="1:7">
      <c r="A335" s="688"/>
      <c r="B335" s="302"/>
      <c r="C335" s="302"/>
      <c r="D335" s="322"/>
      <c r="E335" s="690"/>
      <c r="F335" s="745"/>
      <c r="G335" s="745"/>
    </row>
    <row r="336" spans="1:7">
      <c r="A336" s="688"/>
      <c r="B336" s="302"/>
      <c r="C336" s="302"/>
      <c r="D336" s="322"/>
      <c r="E336" s="690"/>
      <c r="F336" s="745"/>
      <c r="G336" s="745"/>
    </row>
    <row r="337" spans="1:7">
      <c r="A337" s="688"/>
      <c r="B337" s="302"/>
      <c r="C337" s="302"/>
      <c r="D337" s="322"/>
      <c r="E337" s="690"/>
      <c r="F337" s="745"/>
      <c r="G337" s="745"/>
    </row>
    <row r="338" spans="1:7">
      <c r="A338" s="688"/>
      <c r="B338" s="302"/>
      <c r="C338" s="302"/>
      <c r="D338" s="322"/>
      <c r="E338" s="690"/>
      <c r="F338" s="745"/>
      <c r="G338" s="745"/>
    </row>
    <row r="339" spans="1:7" ht="34.5" customHeight="1">
      <c r="A339" s="688"/>
      <c r="B339" s="302"/>
      <c r="C339" s="302"/>
      <c r="D339" s="322"/>
      <c r="E339" s="690"/>
      <c r="F339" s="745"/>
      <c r="G339" s="745"/>
    </row>
    <row r="340" spans="1:7" ht="33.75" customHeight="1">
      <c r="A340" s="688"/>
      <c r="B340" s="302"/>
      <c r="C340" s="302"/>
      <c r="D340" s="322"/>
      <c r="E340" s="690"/>
      <c r="F340" s="745"/>
      <c r="G340" s="745"/>
    </row>
    <row r="341" spans="1:7" ht="24" customHeight="1">
      <c r="A341" s="688"/>
      <c r="B341" s="302"/>
      <c r="C341" s="302"/>
      <c r="D341" s="322"/>
      <c r="E341" s="690"/>
      <c r="F341" s="745"/>
      <c r="G341" s="745"/>
    </row>
    <row r="342" spans="1:7">
      <c r="A342" s="688"/>
      <c r="B342" s="302"/>
      <c r="C342" s="302"/>
      <c r="D342" s="322"/>
      <c r="E342" s="690"/>
      <c r="F342" s="745"/>
      <c r="G342" s="745"/>
    </row>
    <row r="343" spans="1:7">
      <c r="A343" s="688"/>
      <c r="B343" s="302"/>
      <c r="C343" s="302"/>
      <c r="D343" s="322"/>
      <c r="E343" s="690"/>
      <c r="F343" s="745"/>
      <c r="G343" s="745"/>
    </row>
    <row r="344" spans="1:7">
      <c r="A344" s="688"/>
      <c r="B344" s="302"/>
      <c r="C344" s="302"/>
      <c r="D344" s="322"/>
      <c r="E344" s="690"/>
      <c r="F344" s="745"/>
      <c r="G344" s="745"/>
    </row>
    <row r="345" spans="1:7">
      <c r="A345" s="688"/>
      <c r="B345" s="302"/>
      <c r="C345" s="302"/>
      <c r="D345" s="322"/>
      <c r="E345" s="690"/>
      <c r="F345" s="745"/>
      <c r="G345" s="745"/>
    </row>
    <row r="346" spans="1:7">
      <c r="A346" s="688"/>
      <c r="B346" s="302"/>
      <c r="C346" s="302"/>
      <c r="D346" s="322"/>
      <c r="E346" s="690"/>
      <c r="F346" s="745"/>
      <c r="G346" s="745"/>
    </row>
    <row r="347" spans="1:7">
      <c r="A347" s="688"/>
      <c r="B347" s="302"/>
      <c r="C347" s="302"/>
      <c r="D347" s="322"/>
      <c r="E347" s="690"/>
      <c r="F347" s="745"/>
      <c r="G347" s="745"/>
    </row>
    <row r="349" spans="1:7">
      <c r="A349" s="688"/>
      <c r="B349" s="689"/>
      <c r="C349" s="689"/>
      <c r="D349" s="322"/>
      <c r="E349" s="690"/>
      <c r="F349" s="745"/>
      <c r="G349" s="745"/>
    </row>
    <row r="350" spans="1:7" s="700" customFormat="1">
      <c r="A350" s="708"/>
      <c r="B350" s="697"/>
      <c r="C350" s="697"/>
      <c r="E350" s="699"/>
      <c r="F350" s="956"/>
      <c r="G350" s="956"/>
    </row>
    <row r="351" spans="1:7" s="700" customFormat="1">
      <c r="A351" s="708"/>
      <c r="B351" s="697"/>
      <c r="C351" s="697"/>
      <c r="E351" s="699"/>
      <c r="F351" s="956"/>
      <c r="G351" s="956"/>
    </row>
    <row r="352" spans="1:7" s="700" customFormat="1">
      <c r="A352" s="708"/>
      <c r="B352" s="697"/>
      <c r="C352" s="697"/>
      <c r="E352" s="699"/>
      <c r="F352" s="956"/>
      <c r="G352" s="956"/>
    </row>
    <row r="353" spans="1:7" s="322" customFormat="1" ht="75.75" customHeight="1">
      <c r="A353" s="688"/>
      <c r="B353" s="707"/>
      <c r="C353" s="707"/>
      <c r="E353" s="690"/>
      <c r="F353" s="745"/>
      <c r="G353" s="745"/>
    </row>
    <row r="354" spans="1:7" s="322" customFormat="1" ht="84" customHeight="1">
      <c r="A354" s="688"/>
      <c r="B354" s="707"/>
      <c r="C354" s="707"/>
      <c r="E354" s="690"/>
      <c r="F354" s="745"/>
      <c r="G354" s="745"/>
    </row>
    <row r="355" spans="1:7" s="322" customFormat="1" ht="66.75" customHeight="1">
      <c r="A355" s="688"/>
      <c r="B355" s="707"/>
      <c r="C355" s="707"/>
      <c r="E355" s="690"/>
      <c r="F355" s="745"/>
      <c r="G355" s="745"/>
    </row>
    <row r="356" spans="1:7" s="322" customFormat="1" ht="92.25" customHeight="1">
      <c r="A356" s="688"/>
      <c r="B356" s="707"/>
      <c r="C356" s="707"/>
      <c r="E356" s="690"/>
      <c r="F356" s="745"/>
      <c r="G356" s="745"/>
    </row>
    <row r="357" spans="1:7" s="322" customFormat="1" ht="23.25" customHeight="1">
      <c r="A357" s="688"/>
      <c r="B357" s="707"/>
      <c r="C357" s="707"/>
      <c r="E357" s="690"/>
      <c r="F357" s="745"/>
      <c r="G357" s="745"/>
    </row>
    <row r="358" spans="1:7" s="322" customFormat="1" ht="20.25" customHeight="1">
      <c r="A358" s="688"/>
      <c r="B358" s="707"/>
      <c r="C358" s="707"/>
      <c r="E358" s="690"/>
      <c r="F358" s="745"/>
      <c r="G358" s="745"/>
    </row>
    <row r="359" spans="1:7" s="322" customFormat="1" ht="18" customHeight="1">
      <c r="A359" s="688"/>
      <c r="B359" s="707"/>
      <c r="C359" s="707"/>
      <c r="E359" s="690"/>
      <c r="F359" s="745"/>
      <c r="G359" s="745"/>
    </row>
    <row r="360" spans="1:7" s="322" customFormat="1" ht="18.75" customHeight="1">
      <c r="A360" s="688"/>
      <c r="B360" s="707"/>
      <c r="C360" s="707"/>
      <c r="E360" s="690"/>
      <c r="F360" s="745"/>
      <c r="G360" s="745"/>
    </row>
    <row r="361" spans="1:7" s="322" customFormat="1" ht="20.25" customHeight="1">
      <c r="A361" s="688"/>
      <c r="B361" s="707"/>
      <c r="C361" s="707"/>
      <c r="E361" s="690"/>
      <c r="F361" s="745"/>
      <c r="G361" s="745"/>
    </row>
    <row r="362" spans="1:7" s="322" customFormat="1" ht="71.25" customHeight="1">
      <c r="A362" s="688"/>
      <c r="B362" s="707"/>
      <c r="C362" s="707"/>
      <c r="E362" s="690"/>
      <c r="F362" s="745"/>
      <c r="G362" s="745"/>
    </row>
    <row r="363" spans="1:7" s="322" customFormat="1" ht="45" customHeight="1">
      <c r="A363" s="688"/>
      <c r="B363" s="707"/>
      <c r="C363" s="707"/>
      <c r="E363" s="690"/>
      <c r="F363" s="745"/>
      <c r="G363" s="745"/>
    </row>
    <row r="364" spans="1:7" s="322" customFormat="1" ht="32.25" customHeight="1">
      <c r="A364" s="688"/>
      <c r="B364" s="701"/>
      <c r="C364" s="701"/>
      <c r="E364" s="690"/>
      <c r="F364" s="745"/>
      <c r="G364" s="745"/>
    </row>
    <row r="365" spans="1:7" s="322" customFormat="1">
      <c r="A365" s="688"/>
      <c r="B365" s="701"/>
      <c r="C365" s="701"/>
      <c r="E365" s="690"/>
      <c r="F365" s="745"/>
      <c r="G365" s="745"/>
    </row>
    <row r="367" spans="1:7">
      <c r="A367" s="688"/>
      <c r="B367" s="689"/>
      <c r="C367" s="689"/>
      <c r="D367" s="322"/>
      <c r="E367" s="690"/>
      <c r="F367" s="745"/>
      <c r="G367" s="745"/>
    </row>
  </sheetData>
  <sheetProtection formatRows="0"/>
  <mergeCells count="3">
    <mergeCell ref="B15:C15"/>
    <mergeCell ref="B18:C18"/>
    <mergeCell ref="B19:C19"/>
  </mergeCells>
  <pageMargins left="0.7" right="0.7" top="0.75" bottom="0.75" header="0.3" footer="0.3"/>
  <pageSetup paperSize="9" scale="63" orientation="portrait"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rowBreaks count="1" manualBreakCount="1">
    <brk id="56" max="6" man="1"/>
  </rowBreaks>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329"/>
  <sheetViews>
    <sheetView view="pageBreakPreview" topLeftCell="A70" zoomScale="90" zoomScaleNormal="100" zoomScaleSheetLayoutView="90" workbookViewId="0"/>
  </sheetViews>
  <sheetFormatPr defaultColWidth="9.140625" defaultRowHeight="12.75"/>
  <cols>
    <col min="1" max="1" width="12.7109375" style="712" customWidth="1"/>
    <col min="2" max="2" width="70.7109375" style="713" customWidth="1"/>
    <col min="3" max="3" width="13.7109375" style="713" customWidth="1"/>
    <col min="4" max="4" width="7" style="780" customWidth="1"/>
    <col min="5" max="5" width="10.140625" style="714" customWidth="1"/>
    <col min="6" max="6" width="12.28515625" style="621" customWidth="1"/>
    <col min="7" max="7" width="16.140625" style="621" customWidth="1"/>
    <col min="8" max="8" width="12.28515625" style="62" customWidth="1"/>
    <col min="9" max="16384" width="9.140625" style="62"/>
  </cols>
  <sheetData>
    <row r="1" spans="1:7">
      <c r="A1" s="666" t="s">
        <v>8</v>
      </c>
      <c r="B1" s="667" t="s">
        <v>9</v>
      </c>
      <c r="C1" s="667"/>
      <c r="D1" s="715"/>
      <c r="E1" s="669"/>
      <c r="F1" s="686"/>
      <c r="G1" s="686"/>
    </row>
    <row r="2" spans="1:7">
      <c r="A2" s="671" t="s">
        <v>130</v>
      </c>
      <c r="B2" s="359" t="str">
        <f>'NASLOVNA STRAN'!$C$30</f>
        <v>Gradnja stanovanjske soseske Dečkovo naselje - DN 10</v>
      </c>
      <c r="C2" s="667"/>
      <c r="D2" s="715"/>
      <c r="E2" s="669"/>
      <c r="F2" s="686"/>
      <c r="G2" s="686"/>
    </row>
    <row r="3" spans="1:7">
      <c r="A3" s="666" t="s">
        <v>131</v>
      </c>
      <c r="B3" s="442">
        <f>'NASLOVNA STRAN'!$C$13</f>
        <v>0</v>
      </c>
      <c r="C3" s="667"/>
      <c r="D3" s="715"/>
      <c r="E3" s="669"/>
      <c r="F3" s="686"/>
      <c r="G3" s="686"/>
    </row>
    <row r="4" spans="1:7">
      <c r="A4" s="666"/>
      <c r="B4" s="667"/>
      <c r="C4" s="667"/>
      <c r="D4" s="715"/>
      <c r="E4" s="669"/>
      <c r="F4" s="686"/>
      <c r="G4" s="686"/>
    </row>
    <row r="5" spans="1:7">
      <c r="A5" s="213" t="s">
        <v>122</v>
      </c>
      <c r="B5" s="214" t="s">
        <v>3446</v>
      </c>
      <c r="C5" s="214"/>
      <c r="D5" s="215"/>
      <c r="E5" s="216"/>
      <c r="F5" s="463"/>
      <c r="G5" s="463"/>
    </row>
    <row r="6" spans="1:7">
      <c r="A6" s="666"/>
      <c r="B6" s="667"/>
      <c r="C6" s="667"/>
      <c r="D6" s="715"/>
      <c r="E6" s="666"/>
      <c r="F6" s="675"/>
      <c r="G6" s="675"/>
    </row>
    <row r="7" spans="1:7">
      <c r="A7" s="213" t="s">
        <v>124</v>
      </c>
      <c r="B7" s="214" t="s">
        <v>3563</v>
      </c>
      <c r="C7" s="214"/>
      <c r="D7" s="215"/>
      <c r="E7" s="216"/>
      <c r="F7" s="463"/>
      <c r="G7" s="463"/>
    </row>
    <row r="8" spans="1:7">
      <c r="A8" s="666"/>
      <c r="B8" s="667"/>
      <c r="C8" s="667"/>
      <c r="D8" s="715"/>
      <c r="E8" s="669"/>
      <c r="F8" s="686"/>
      <c r="G8" s="686"/>
    </row>
    <row r="9" spans="1:7">
      <c r="A9" s="666"/>
      <c r="B9" s="667"/>
      <c r="C9" s="667"/>
      <c r="D9" s="715"/>
      <c r="E9" s="669"/>
      <c r="F9" s="686"/>
      <c r="G9" s="686"/>
    </row>
    <row r="10" spans="1:7" ht="29.65" customHeight="1">
      <c r="A10" s="718" t="s">
        <v>132</v>
      </c>
      <c r="B10" s="719" t="s">
        <v>133</v>
      </c>
      <c r="C10" s="720" t="s">
        <v>134</v>
      </c>
      <c r="D10" s="203" t="s">
        <v>140</v>
      </c>
      <c r="E10" s="204" t="s">
        <v>136</v>
      </c>
      <c r="F10" s="453" t="s">
        <v>237</v>
      </c>
      <c r="G10" s="453" t="s">
        <v>238</v>
      </c>
    </row>
    <row r="11" spans="1:7">
      <c r="A11" s="667"/>
      <c r="B11" s="667"/>
      <c r="C11" s="667"/>
      <c r="D11" s="715"/>
      <c r="E11" s="721"/>
      <c r="F11" s="722"/>
      <c r="G11" s="722"/>
    </row>
    <row r="12" spans="1:7">
      <c r="A12" s="723" t="s">
        <v>4935</v>
      </c>
      <c r="B12" s="724" t="s">
        <v>4933</v>
      </c>
      <c r="C12" s="724"/>
      <c r="D12" s="725"/>
      <c r="E12" s="726"/>
      <c r="F12" s="727"/>
      <c r="G12" s="727"/>
    </row>
    <row r="13" spans="1:7" s="590" customFormat="1">
      <c r="A13" s="728"/>
      <c r="B13" s="729"/>
      <c r="C13" s="729"/>
      <c r="D13" s="730"/>
      <c r="E13" s="731"/>
      <c r="F13" s="732"/>
      <c r="G13" s="732"/>
    </row>
    <row r="14" spans="1:7" ht="13.5" thickBot="1">
      <c r="A14" s="882"/>
      <c r="B14" s="883" t="s">
        <v>3564</v>
      </c>
      <c r="C14" s="734"/>
      <c r="D14" s="735"/>
      <c r="E14" s="736"/>
      <c r="F14" s="737"/>
      <c r="G14" s="738"/>
    </row>
    <row r="15" spans="1:7" s="700" customFormat="1" ht="26.65" customHeight="1">
      <c r="A15" s="698"/>
      <c r="B15" s="3125" t="s">
        <v>3461</v>
      </c>
      <c r="C15" s="3129"/>
      <c r="E15" s="699"/>
      <c r="F15" s="160"/>
      <c r="G15" s="160"/>
    </row>
    <row r="16" spans="1:7" s="700" customFormat="1">
      <c r="A16" s="698"/>
      <c r="B16" s="302"/>
      <c r="C16" s="697"/>
      <c r="E16" s="699"/>
      <c r="F16" s="160"/>
      <c r="G16" s="160"/>
    </row>
    <row r="17" spans="1:7" s="700" customFormat="1">
      <c r="A17" s="698"/>
      <c r="B17" s="739" t="s">
        <v>2299</v>
      </c>
      <c r="C17" s="740"/>
      <c r="E17" s="699"/>
      <c r="F17" s="160"/>
      <c r="G17" s="160"/>
    </row>
    <row r="18" spans="1:7" s="700" customFormat="1" ht="27" customHeight="1">
      <c r="A18" s="698"/>
      <c r="B18" s="2966" t="s">
        <v>3565</v>
      </c>
      <c r="C18" s="2967"/>
      <c r="E18" s="699"/>
      <c r="F18" s="160"/>
      <c r="G18" s="160"/>
    </row>
    <row r="19" spans="1:7" s="700" customFormat="1">
      <c r="A19" s="698"/>
      <c r="B19" s="697"/>
      <c r="C19" s="697"/>
      <c r="E19" s="699"/>
      <c r="F19" s="160"/>
      <c r="G19" s="160"/>
    </row>
    <row r="20" spans="1:7" s="322" customFormat="1" ht="134.25" customHeight="1">
      <c r="A20" s="79" t="s">
        <v>4987</v>
      </c>
      <c r="B20" s="710" t="s">
        <v>3567</v>
      </c>
      <c r="C20" s="370"/>
      <c r="D20" s="957"/>
      <c r="E20" s="957"/>
      <c r="F20" s="1936"/>
      <c r="G20" s="1943"/>
    </row>
    <row r="21" spans="1:7" s="322" customFormat="1" ht="15" customHeight="1">
      <c r="A21" s="742" t="s">
        <v>4988</v>
      </c>
      <c r="B21" s="2361" t="s">
        <v>3569</v>
      </c>
      <c r="C21" s="701"/>
      <c r="D21" s="322" t="s">
        <v>210</v>
      </c>
      <c r="E21" s="326">
        <v>8</v>
      </c>
      <c r="F21" s="2562"/>
      <c r="G21" s="746">
        <f>+E21*F21</f>
        <v>0</v>
      </c>
    </row>
    <row r="22" spans="1:7" s="322" customFormat="1" ht="15" customHeight="1">
      <c r="A22" s="742" t="s">
        <v>4989</v>
      </c>
      <c r="B22" s="2361" t="s">
        <v>3571</v>
      </c>
      <c r="C22" s="701"/>
      <c r="D22" s="322" t="s">
        <v>210</v>
      </c>
      <c r="E22" s="326">
        <v>13</v>
      </c>
      <c r="F22" s="2562"/>
      <c r="G22" s="746">
        <f t="shared" ref="G22:G29" si="0">+E22*F22</f>
        <v>0</v>
      </c>
    </row>
    <row r="23" spans="1:7" s="322" customFormat="1" ht="15" customHeight="1">
      <c r="A23" s="742" t="s">
        <v>4990</v>
      </c>
      <c r="B23" s="2361" t="s">
        <v>3573</v>
      </c>
      <c r="C23" s="336"/>
      <c r="D23" s="322" t="s">
        <v>210</v>
      </c>
      <c r="E23" s="326">
        <v>3</v>
      </c>
      <c r="F23" s="2562"/>
      <c r="G23" s="746">
        <f t="shared" si="0"/>
        <v>0</v>
      </c>
    </row>
    <row r="24" spans="1:7" s="322" customFormat="1" ht="15" customHeight="1">
      <c r="A24" s="742" t="s">
        <v>4991</v>
      </c>
      <c r="B24" s="2361" t="s">
        <v>3575</v>
      </c>
      <c r="C24" s="701"/>
      <c r="D24" s="322" t="s">
        <v>210</v>
      </c>
      <c r="E24" s="326">
        <v>3</v>
      </c>
      <c r="F24" s="2562"/>
      <c r="G24" s="746">
        <f t="shared" si="0"/>
        <v>0</v>
      </c>
    </row>
    <row r="25" spans="1:7" s="322" customFormat="1" ht="15" customHeight="1">
      <c r="A25" s="742" t="s">
        <v>4992</v>
      </c>
      <c r="B25" s="2361" t="s">
        <v>3577</v>
      </c>
      <c r="C25" s="701"/>
      <c r="D25" s="322" t="s">
        <v>210</v>
      </c>
      <c r="E25" s="326">
        <v>7</v>
      </c>
      <c r="F25" s="2562"/>
      <c r="G25" s="746">
        <f t="shared" si="0"/>
        <v>0</v>
      </c>
    </row>
    <row r="26" spans="1:7" s="322" customFormat="1" ht="15" customHeight="1">
      <c r="A26" s="2378" t="s">
        <v>4993</v>
      </c>
      <c r="B26" s="2377" t="s">
        <v>3579</v>
      </c>
      <c r="C26" s="2391"/>
      <c r="D26" s="2376" t="s">
        <v>210</v>
      </c>
      <c r="E26" s="2392">
        <v>0</v>
      </c>
      <c r="F26" s="2563"/>
      <c r="G26" s="746"/>
    </row>
    <row r="27" spans="1:7" s="376" customFormat="1" ht="15" customHeight="1">
      <c r="A27" s="742" t="s">
        <v>8298</v>
      </c>
      <c r="B27" s="2361" t="s">
        <v>8274</v>
      </c>
      <c r="C27" s="701"/>
      <c r="D27" s="322" t="s">
        <v>210</v>
      </c>
      <c r="E27" s="326">
        <v>10</v>
      </c>
      <c r="F27" s="2562"/>
      <c r="G27" s="746">
        <f t="shared" si="0"/>
        <v>0</v>
      </c>
    </row>
    <row r="28" spans="1:7" s="376" customFormat="1" ht="15" customHeight="1">
      <c r="A28" s="742" t="s">
        <v>8299</v>
      </c>
      <c r="B28" s="2361" t="s">
        <v>8276</v>
      </c>
      <c r="C28" s="701"/>
      <c r="D28" s="322" t="s">
        <v>210</v>
      </c>
      <c r="E28" s="326">
        <v>13</v>
      </c>
      <c r="F28" s="2562"/>
      <c r="G28" s="746">
        <f t="shared" si="0"/>
        <v>0</v>
      </c>
    </row>
    <row r="29" spans="1:7" s="376" customFormat="1" ht="15" customHeight="1">
      <c r="A29" s="742" t="s">
        <v>8300</v>
      </c>
      <c r="B29" s="2361" t="s">
        <v>8278</v>
      </c>
      <c r="C29" s="701"/>
      <c r="D29" s="322" t="s">
        <v>210</v>
      </c>
      <c r="E29" s="326">
        <v>15</v>
      </c>
      <c r="F29" s="2562"/>
      <c r="G29" s="746">
        <f t="shared" si="0"/>
        <v>0</v>
      </c>
    </row>
    <row r="30" spans="1:7" s="322" customFormat="1">
      <c r="A30" s="747"/>
      <c r="B30" s="302"/>
      <c r="C30" s="302"/>
      <c r="E30" s="690"/>
      <c r="F30" s="2564"/>
      <c r="G30" s="750"/>
    </row>
    <row r="31" spans="1:7" s="322" customFormat="1" ht="109.9" customHeight="1">
      <c r="A31" s="245" t="s">
        <v>4994</v>
      </c>
      <c r="B31" s="701" t="s">
        <v>3581</v>
      </c>
      <c r="C31" s="701"/>
      <c r="D31" s="689" t="s">
        <v>210</v>
      </c>
      <c r="E31" s="778">
        <v>26</v>
      </c>
      <c r="F31" s="2565"/>
      <c r="G31" s="757">
        <f>+E31*F31</f>
        <v>0</v>
      </c>
    </row>
    <row r="32" spans="1:7" s="322" customFormat="1" ht="16.149999999999999" customHeight="1">
      <c r="A32" s="747"/>
      <c r="B32" s="752"/>
      <c r="C32" s="752"/>
      <c r="E32" s="690"/>
      <c r="F32" s="2564"/>
      <c r="G32" s="750"/>
    </row>
    <row r="33" spans="1:7" s="322" customFormat="1" ht="81.400000000000006" customHeight="1">
      <c r="A33" s="245" t="s">
        <v>4995</v>
      </c>
      <c r="B33" s="701" t="s">
        <v>3583</v>
      </c>
      <c r="C33" s="701"/>
      <c r="D33" s="689" t="s">
        <v>210</v>
      </c>
      <c r="E33" s="778">
        <v>72</v>
      </c>
      <c r="F33" s="2565"/>
      <c r="G33" s="757">
        <f>+E33*F33</f>
        <v>0</v>
      </c>
    </row>
    <row r="34" spans="1:7" s="322" customFormat="1">
      <c r="A34" s="747"/>
      <c r="B34" s="754"/>
      <c r="C34" s="754"/>
      <c r="E34" s="690"/>
      <c r="F34" s="2564"/>
      <c r="G34" s="750"/>
    </row>
    <row r="35" spans="1:7" s="322" customFormat="1" ht="103.9" customHeight="1">
      <c r="A35" s="245" t="s">
        <v>4996</v>
      </c>
      <c r="B35" s="752" t="s">
        <v>3585</v>
      </c>
      <c r="C35" s="752"/>
      <c r="D35" s="689" t="s">
        <v>210</v>
      </c>
      <c r="E35" s="778">
        <v>72</v>
      </c>
      <c r="F35" s="2565"/>
      <c r="G35" s="757">
        <f>+E35*F35</f>
        <v>0</v>
      </c>
    </row>
    <row r="36" spans="1:7" s="322" customFormat="1">
      <c r="A36" s="747"/>
      <c r="B36" s="302"/>
      <c r="C36" s="302"/>
      <c r="E36" s="690"/>
      <c r="F36" s="2564"/>
      <c r="G36" s="750"/>
    </row>
    <row r="37" spans="1:7" s="322" customFormat="1" ht="58.15" customHeight="1">
      <c r="A37" s="245" t="s">
        <v>4997</v>
      </c>
      <c r="B37" s="752" t="s">
        <v>3587</v>
      </c>
      <c r="C37" s="752"/>
      <c r="D37" s="689" t="s">
        <v>210</v>
      </c>
      <c r="E37" s="778">
        <v>26</v>
      </c>
      <c r="F37" s="2565"/>
      <c r="G37" s="757">
        <f>+E37*F37</f>
        <v>0</v>
      </c>
    </row>
    <row r="38" spans="1:7" s="322" customFormat="1">
      <c r="A38" s="747"/>
      <c r="B38" s="752"/>
      <c r="C38" s="752"/>
      <c r="E38" s="690"/>
      <c r="F38" s="2564"/>
      <c r="G38" s="750"/>
    </row>
    <row r="39" spans="1:7" s="322" customFormat="1" ht="23.65" customHeight="1">
      <c r="A39" s="245" t="s">
        <v>4998</v>
      </c>
      <c r="B39" s="752" t="s">
        <v>3589</v>
      </c>
      <c r="C39" s="752"/>
      <c r="D39" s="689" t="s">
        <v>369</v>
      </c>
      <c r="E39" s="778">
        <v>4</v>
      </c>
      <c r="F39" s="2565"/>
      <c r="G39" s="757">
        <f>+E39*F39</f>
        <v>0</v>
      </c>
    </row>
    <row r="40" spans="1:7" s="322" customFormat="1">
      <c r="A40" s="747"/>
      <c r="B40" s="752"/>
      <c r="C40" s="752"/>
      <c r="E40" s="690"/>
      <c r="F40" s="2564"/>
      <c r="G40" s="750"/>
    </row>
    <row r="41" spans="1:7" s="322" customFormat="1" ht="25.5">
      <c r="A41" s="245" t="s">
        <v>4999</v>
      </c>
      <c r="B41" s="701" t="s">
        <v>3591</v>
      </c>
      <c r="C41" s="701"/>
      <c r="D41" s="689" t="s">
        <v>369</v>
      </c>
      <c r="E41" s="778">
        <v>6</v>
      </c>
      <c r="F41" s="2565"/>
      <c r="G41" s="757">
        <f>+E41*F41</f>
        <v>0</v>
      </c>
    </row>
    <row r="42" spans="1:7" s="322" customFormat="1">
      <c r="A42" s="912"/>
      <c r="B42" s="743"/>
      <c r="C42" s="743"/>
      <c r="D42" s="753"/>
      <c r="E42" s="705"/>
      <c r="F42" s="2563"/>
      <c r="G42" s="746"/>
    </row>
    <row r="43" spans="1:7" s="322" customFormat="1" ht="65.650000000000006" customHeight="1">
      <c r="A43" s="79" t="s">
        <v>5000</v>
      </c>
      <c r="B43" s="701" t="s">
        <v>3593</v>
      </c>
      <c r="C43" s="701"/>
      <c r="F43" s="2406"/>
      <c r="G43" s="449"/>
    </row>
    <row r="44" spans="1:7" s="322" customFormat="1" ht="15.4" customHeight="1">
      <c r="A44" s="245" t="s">
        <v>5001</v>
      </c>
      <c r="B44" s="701" t="s">
        <v>3502</v>
      </c>
      <c r="C44" s="701"/>
      <c r="D44" s="322" t="s">
        <v>210</v>
      </c>
      <c r="E44" s="274">
        <v>52</v>
      </c>
      <c r="F44" s="2565"/>
      <c r="G44" s="757">
        <f>+E44*F44</f>
        <v>0</v>
      </c>
    </row>
    <row r="45" spans="1:7" s="322" customFormat="1" ht="15.4" customHeight="1">
      <c r="A45" s="245" t="s">
        <v>5002</v>
      </c>
      <c r="B45" s="701" t="s">
        <v>3504</v>
      </c>
      <c r="C45" s="701"/>
      <c r="D45" s="322" t="s">
        <v>210</v>
      </c>
      <c r="E45" s="274">
        <v>20</v>
      </c>
      <c r="F45" s="2565"/>
      <c r="G45" s="757">
        <f t="shared" ref="G45" si="1">+E45*F45</f>
        <v>0</v>
      </c>
    </row>
    <row r="46" spans="1:7" s="322" customFormat="1" ht="15.4" customHeight="1">
      <c r="A46" s="747"/>
      <c r="B46" s="701"/>
      <c r="C46" s="701"/>
      <c r="D46" s="689"/>
      <c r="E46" s="703"/>
      <c r="F46" s="2566"/>
      <c r="G46" s="757"/>
    </row>
    <row r="47" spans="1:7" s="322" customFormat="1" ht="29.65" customHeight="1">
      <c r="A47" s="79" t="s">
        <v>5003</v>
      </c>
      <c r="B47" s="701" t="s">
        <v>3597</v>
      </c>
      <c r="C47" s="701"/>
      <c r="D47" s="689"/>
      <c r="E47" s="703"/>
      <c r="F47" s="2566"/>
      <c r="G47" s="757"/>
    </row>
    <row r="48" spans="1:7" s="322" customFormat="1" ht="16.899999999999999" customHeight="1">
      <c r="A48" s="245" t="s">
        <v>5004</v>
      </c>
      <c r="B48" s="701" t="s">
        <v>3502</v>
      </c>
      <c r="C48" s="701"/>
      <c r="F48" s="2406"/>
      <c r="G48" s="449"/>
    </row>
    <row r="49" spans="1:7" s="322" customFormat="1" ht="15.4" customHeight="1">
      <c r="A49" s="245" t="s">
        <v>5005</v>
      </c>
      <c r="B49" s="701" t="s">
        <v>3504</v>
      </c>
      <c r="C49" s="701"/>
      <c r="D49" s="322" t="s">
        <v>210</v>
      </c>
      <c r="E49" s="274">
        <v>26</v>
      </c>
      <c r="F49" s="2565"/>
      <c r="G49" s="757">
        <f>+E49*F49</f>
        <v>0</v>
      </c>
    </row>
    <row r="50" spans="1:7" s="322" customFormat="1" ht="15.4" customHeight="1">
      <c r="A50" s="79"/>
      <c r="B50" s="701"/>
      <c r="C50" s="701"/>
      <c r="D50" s="689" t="s">
        <v>210</v>
      </c>
      <c r="E50" s="703">
        <v>1</v>
      </c>
      <c r="F50" s="2565"/>
      <c r="G50" s="757">
        <f>+E50*F50</f>
        <v>0</v>
      </c>
    </row>
    <row r="51" spans="1:7" s="322" customFormat="1" ht="111.4" customHeight="1">
      <c r="A51" s="79" t="s">
        <v>5006</v>
      </c>
      <c r="B51" s="336" t="s">
        <v>3600</v>
      </c>
      <c r="C51" s="336"/>
      <c r="E51" s="690"/>
      <c r="F51" s="2564"/>
      <c r="G51" s="750"/>
    </row>
    <row r="52" spans="1:7" s="322" customFormat="1" ht="13.5" customHeight="1">
      <c r="A52" s="245" t="s">
        <v>5007</v>
      </c>
      <c r="B52" s="701" t="s">
        <v>3602</v>
      </c>
      <c r="C52" s="336"/>
      <c r="D52" s="689" t="s">
        <v>3514</v>
      </c>
      <c r="E52" s="274">
        <v>130</v>
      </c>
      <c r="F52" s="2562"/>
      <c r="G52" s="746">
        <f>+E52*F52</f>
        <v>0</v>
      </c>
    </row>
    <row r="53" spans="1:7" s="322" customFormat="1">
      <c r="A53" s="245" t="s">
        <v>5008</v>
      </c>
      <c r="B53" s="701" t="s">
        <v>3604</v>
      </c>
      <c r="C53" s="302"/>
      <c r="D53" s="689" t="s">
        <v>3514</v>
      </c>
      <c r="E53" s="274">
        <v>130</v>
      </c>
      <c r="F53" s="2562"/>
      <c r="G53" s="746">
        <f>+E53*F53</f>
        <v>0</v>
      </c>
    </row>
    <row r="54" spans="1:7" s="322" customFormat="1">
      <c r="A54" s="79"/>
      <c r="B54" s="302"/>
      <c r="C54" s="302"/>
      <c r="E54" s="690"/>
      <c r="F54" s="2563"/>
      <c r="G54" s="746"/>
    </row>
    <row r="55" spans="1:7" s="322" customFormat="1" ht="82.9" customHeight="1">
      <c r="A55" s="79" t="s">
        <v>5009</v>
      </c>
      <c r="B55" s="758" t="s">
        <v>3512</v>
      </c>
      <c r="C55" s="752"/>
      <c r="E55" s="690"/>
      <c r="F55" s="2564"/>
      <c r="G55" s="750"/>
    </row>
    <row r="56" spans="1:7" s="322" customFormat="1" ht="13.5" customHeight="1">
      <c r="A56" s="245" t="s">
        <v>5010</v>
      </c>
      <c r="B56" s="336" t="s">
        <v>3502</v>
      </c>
      <c r="C56" s="336"/>
      <c r="D56" s="322" t="s">
        <v>3514</v>
      </c>
      <c r="E56" s="274">
        <v>950</v>
      </c>
      <c r="F56" s="2562"/>
      <c r="G56" s="746">
        <f>+E56*F56</f>
        <v>0</v>
      </c>
    </row>
    <row r="57" spans="1:7" s="322" customFormat="1">
      <c r="A57" s="245" t="s">
        <v>5011</v>
      </c>
      <c r="B57" s="302" t="s">
        <v>3504</v>
      </c>
      <c r="C57" s="302"/>
      <c r="D57" s="322" t="s">
        <v>3514</v>
      </c>
      <c r="E57" s="274">
        <v>450</v>
      </c>
      <c r="F57" s="2562"/>
      <c r="G57" s="746">
        <f t="shared" ref="G57:G61" si="2">+E57*F57</f>
        <v>0</v>
      </c>
    </row>
    <row r="58" spans="1:7" s="322" customFormat="1" ht="13.5" customHeight="1">
      <c r="A58" s="245" t="s">
        <v>5012</v>
      </c>
      <c r="B58" s="336" t="s">
        <v>3506</v>
      </c>
      <c r="C58" s="336"/>
      <c r="D58" s="322" t="s">
        <v>3514</v>
      </c>
      <c r="E58" s="274">
        <v>40</v>
      </c>
      <c r="F58" s="2562"/>
      <c r="G58" s="746">
        <f t="shared" si="2"/>
        <v>0</v>
      </c>
    </row>
    <row r="59" spans="1:7" s="322" customFormat="1" ht="13.5" customHeight="1">
      <c r="A59" s="245" t="s">
        <v>5013</v>
      </c>
      <c r="B59" s="336" t="s">
        <v>3508</v>
      </c>
      <c r="C59" s="336"/>
      <c r="D59" s="322" t="s">
        <v>3514</v>
      </c>
      <c r="E59" s="274">
        <v>65</v>
      </c>
      <c r="F59" s="2562"/>
      <c r="G59" s="746">
        <f t="shared" si="2"/>
        <v>0</v>
      </c>
    </row>
    <row r="60" spans="1:7" s="322" customFormat="1">
      <c r="A60" s="245" t="s">
        <v>5014</v>
      </c>
      <c r="B60" s="302" t="s">
        <v>3510</v>
      </c>
      <c r="C60" s="302"/>
      <c r="D60" s="322" t="s">
        <v>3514</v>
      </c>
      <c r="E60" s="690">
        <v>1</v>
      </c>
      <c r="F60" s="2562"/>
      <c r="G60" s="746">
        <f t="shared" si="2"/>
        <v>0</v>
      </c>
    </row>
    <row r="61" spans="1:7" s="322" customFormat="1">
      <c r="A61" s="245" t="s">
        <v>5015</v>
      </c>
      <c r="B61" s="302" t="s">
        <v>3520</v>
      </c>
      <c r="C61" s="302"/>
      <c r="D61" s="322" t="s">
        <v>3514</v>
      </c>
      <c r="E61" s="690">
        <v>1</v>
      </c>
      <c r="F61" s="2562"/>
      <c r="G61" s="746">
        <f t="shared" si="2"/>
        <v>0</v>
      </c>
    </row>
    <row r="62" spans="1:7" s="322" customFormat="1">
      <c r="A62" s="747"/>
      <c r="B62" s="302"/>
      <c r="C62" s="302"/>
      <c r="E62" s="690"/>
      <c r="F62" s="2563"/>
      <c r="G62" s="746"/>
    </row>
    <row r="63" spans="1:7" s="322" customFormat="1" ht="81.400000000000006" customHeight="1">
      <c r="A63" s="79" t="s">
        <v>5016</v>
      </c>
      <c r="B63" s="759" t="s">
        <v>3611</v>
      </c>
      <c r="C63" s="759"/>
      <c r="E63" s="690"/>
      <c r="F63" s="2522"/>
      <c r="G63" s="636"/>
    </row>
    <row r="64" spans="1:7" s="322" customFormat="1" ht="13.5" customHeight="1">
      <c r="A64" s="245" t="s">
        <v>5017</v>
      </c>
      <c r="B64" s="336" t="s">
        <v>3502</v>
      </c>
      <c r="C64" s="336"/>
      <c r="D64" s="322" t="s">
        <v>3514</v>
      </c>
      <c r="E64" s="274">
        <v>200</v>
      </c>
      <c r="F64" s="2562"/>
      <c r="G64" s="746">
        <f>+E64*F64</f>
        <v>0</v>
      </c>
    </row>
    <row r="65" spans="1:7" s="322" customFormat="1">
      <c r="A65" s="245" t="s">
        <v>5018</v>
      </c>
      <c r="B65" s="302" t="s">
        <v>3504</v>
      </c>
      <c r="C65" s="302"/>
      <c r="D65" s="322" t="s">
        <v>3514</v>
      </c>
      <c r="E65" s="274">
        <v>100</v>
      </c>
      <c r="F65" s="2562"/>
      <c r="G65" s="746">
        <f t="shared" ref="G65:G69" si="3">+E65*F65</f>
        <v>0</v>
      </c>
    </row>
    <row r="66" spans="1:7" s="322" customFormat="1" ht="13.5" customHeight="1">
      <c r="A66" s="245" t="s">
        <v>5019</v>
      </c>
      <c r="B66" s="336" t="s">
        <v>3506</v>
      </c>
      <c r="C66" s="336"/>
      <c r="D66" s="322" t="s">
        <v>3514</v>
      </c>
      <c r="E66" s="274">
        <v>10</v>
      </c>
      <c r="F66" s="2562"/>
      <c r="G66" s="746">
        <f t="shared" si="3"/>
        <v>0</v>
      </c>
    </row>
    <row r="67" spans="1:7" s="322" customFormat="1" ht="13.5" customHeight="1">
      <c r="A67" s="245" t="s">
        <v>5020</v>
      </c>
      <c r="B67" s="336" t="s">
        <v>3508</v>
      </c>
      <c r="C67" s="336"/>
      <c r="D67" s="322" t="s">
        <v>3514</v>
      </c>
      <c r="E67" s="274">
        <v>15</v>
      </c>
      <c r="F67" s="2562"/>
      <c r="G67" s="746">
        <f t="shared" si="3"/>
        <v>0</v>
      </c>
    </row>
    <row r="68" spans="1:7" s="322" customFormat="1">
      <c r="A68" s="245" t="s">
        <v>5021</v>
      </c>
      <c r="B68" s="302" t="s">
        <v>3510</v>
      </c>
      <c r="C68" s="302"/>
      <c r="D68" s="322" t="s">
        <v>3514</v>
      </c>
      <c r="E68" s="690">
        <v>1</v>
      </c>
      <c r="F68" s="2562"/>
      <c r="G68" s="746">
        <f>+E68*F68</f>
        <v>0</v>
      </c>
    </row>
    <row r="69" spans="1:7" s="322" customFormat="1">
      <c r="A69" s="245" t="s">
        <v>5022</v>
      </c>
      <c r="B69" s="302" t="s">
        <v>3520</v>
      </c>
      <c r="C69" s="302"/>
      <c r="D69" s="322" t="s">
        <v>3514</v>
      </c>
      <c r="E69" s="690">
        <v>1</v>
      </c>
      <c r="F69" s="2562"/>
      <c r="G69" s="746">
        <f t="shared" si="3"/>
        <v>0</v>
      </c>
    </row>
    <row r="70" spans="1:7" s="322" customFormat="1">
      <c r="A70" s="747"/>
      <c r="B70" s="302"/>
      <c r="C70" s="302"/>
      <c r="E70" s="690"/>
      <c r="F70" s="2522"/>
      <c r="G70" s="746"/>
    </row>
    <row r="71" spans="1:7" s="322" customFormat="1" ht="48.4" customHeight="1">
      <c r="A71" s="765" t="s">
        <v>5023</v>
      </c>
      <c r="B71" s="959" t="s">
        <v>4058</v>
      </c>
      <c r="C71" s="959"/>
      <c r="D71" s="766" t="s">
        <v>977</v>
      </c>
      <c r="E71" s="626"/>
      <c r="F71" s="746"/>
      <c r="G71" s="750"/>
    </row>
    <row r="72" spans="1:7" s="322" customFormat="1" ht="33" customHeight="1">
      <c r="A72" s="765" t="s">
        <v>5024</v>
      </c>
      <c r="B72" s="302" t="s">
        <v>4060</v>
      </c>
      <c r="C72" s="960"/>
      <c r="D72" s="766" t="s">
        <v>977</v>
      </c>
      <c r="E72" s="626"/>
      <c r="F72" s="746"/>
      <c r="G72" s="951"/>
    </row>
    <row r="73" spans="1:7" s="769" customFormat="1" ht="60" customHeight="1">
      <c r="A73" s="765" t="s">
        <v>5025</v>
      </c>
      <c r="B73" s="767" t="s">
        <v>3556</v>
      </c>
      <c r="C73" s="767"/>
      <c r="D73" s="766" t="s">
        <v>977</v>
      </c>
      <c r="E73" s="626"/>
      <c r="F73" s="750"/>
      <c r="G73" s="750"/>
    </row>
    <row r="74" spans="1:7" s="769" customFormat="1" ht="144" customHeight="1">
      <c r="A74" s="765" t="s">
        <v>5026</v>
      </c>
      <c r="B74" s="767" t="s">
        <v>3558</v>
      </c>
      <c r="C74" s="767"/>
      <c r="D74" s="766" t="s">
        <v>977</v>
      </c>
      <c r="E74" s="626"/>
      <c r="F74" s="750"/>
      <c r="G74" s="750"/>
    </row>
    <row r="75" spans="1:7" s="769" customFormat="1" ht="85.9" customHeight="1">
      <c r="A75" s="765" t="s">
        <v>5027</v>
      </c>
      <c r="B75" s="767" t="s">
        <v>3560</v>
      </c>
      <c r="C75" s="767"/>
      <c r="D75" s="766" t="s">
        <v>977</v>
      </c>
      <c r="E75" s="626"/>
      <c r="F75" s="750"/>
      <c r="G75" s="750"/>
    </row>
    <row r="76" spans="1:7" s="769" customFormat="1" ht="90" customHeight="1">
      <c r="A76" s="765" t="s">
        <v>5028</v>
      </c>
      <c r="B76" s="767" t="s">
        <v>3562</v>
      </c>
      <c r="C76" s="767"/>
      <c r="D76" s="766" t="s">
        <v>977</v>
      </c>
      <c r="E76" s="626"/>
      <c r="F76" s="750"/>
      <c r="G76" s="750"/>
    </row>
    <row r="77" spans="1:7" s="322" customFormat="1">
      <c r="A77" s="688"/>
      <c r="B77" s="689"/>
      <c r="C77" s="689"/>
      <c r="E77" s="690"/>
      <c r="F77" s="37"/>
      <c r="G77" s="37"/>
    </row>
    <row r="78" spans="1:7" s="322" customFormat="1" ht="20.65" customHeight="1" thickBot="1">
      <c r="A78" s="691" t="s">
        <v>4935</v>
      </c>
      <c r="B78" s="770" t="str">
        <f>+B7</f>
        <v>Ogrevanje in hlajenje (OgHla)</v>
      </c>
      <c r="C78" s="771" t="s">
        <v>2978</v>
      </c>
      <c r="D78" s="771"/>
      <c r="E78" s="772"/>
      <c r="F78" s="773"/>
      <c r="G78" s="774">
        <f>+SUM(G15:G77)</f>
        <v>0</v>
      </c>
    </row>
    <row r="79" spans="1:7" s="322" customFormat="1" ht="13.5" thickTop="1">
      <c r="A79" s="688"/>
      <c r="B79" s="689"/>
      <c r="C79" s="689"/>
      <c r="E79" s="690"/>
      <c r="F79" s="37"/>
      <c r="G79" s="37"/>
    </row>
    <row r="80" spans="1:7" s="322" customFormat="1" ht="13.5" customHeight="1">
      <c r="A80" s="688"/>
      <c r="B80" s="302"/>
      <c r="C80" s="302"/>
      <c r="E80" s="690"/>
      <c r="F80" s="37"/>
      <c r="G80" s="37"/>
    </row>
    <row r="81" spans="1:11" s="322" customFormat="1" ht="26.25" customHeight="1">
      <c r="A81" s="688"/>
      <c r="B81" s="697"/>
      <c r="C81" s="697"/>
      <c r="E81" s="690"/>
      <c r="F81" s="37"/>
      <c r="G81" s="37"/>
    </row>
    <row r="82" spans="1:11" s="700" customFormat="1" ht="26.25" customHeight="1">
      <c r="A82" s="698"/>
      <c r="B82" s="697"/>
      <c r="C82" s="697"/>
      <c r="E82" s="699"/>
      <c r="F82" s="160"/>
      <c r="G82" s="160"/>
    </row>
    <row r="83" spans="1:11" s="322" customFormat="1" ht="18" customHeight="1">
      <c r="A83" s="688"/>
      <c r="B83" s="302"/>
      <c r="C83" s="302"/>
      <c r="E83" s="690"/>
      <c r="F83" s="37"/>
      <c r="G83" s="37"/>
    </row>
    <row r="84" spans="1:11" s="322" customFormat="1" ht="105" customHeight="1">
      <c r="A84" s="688"/>
      <c r="B84" s="336"/>
      <c r="C84" s="336"/>
      <c r="E84" s="690"/>
      <c r="F84" s="37"/>
      <c r="G84" s="37"/>
    </row>
    <row r="85" spans="1:11" s="322" customFormat="1" ht="22.5" customHeight="1">
      <c r="A85" s="688"/>
      <c r="B85" s="336"/>
      <c r="C85" s="336"/>
      <c r="E85" s="690"/>
      <c r="F85" s="37"/>
      <c r="G85" s="37"/>
    </row>
    <row r="86" spans="1:11" s="322" customFormat="1" ht="18" customHeight="1">
      <c r="A86" s="688"/>
      <c r="B86" s="302"/>
      <c r="C86" s="302"/>
      <c r="E86" s="690"/>
      <c r="F86" s="37"/>
      <c r="G86" s="37"/>
    </row>
    <row r="87" spans="1:11" s="322" customFormat="1" ht="23.25" customHeight="1">
      <c r="A87" s="688"/>
      <c r="B87" s="302"/>
      <c r="C87" s="302"/>
      <c r="E87" s="690"/>
      <c r="F87" s="37"/>
      <c r="G87" s="37"/>
    </row>
    <row r="88" spans="1:11" s="322" customFormat="1" ht="23.25" customHeight="1">
      <c r="A88" s="688"/>
      <c r="B88" s="302"/>
      <c r="C88" s="302"/>
      <c r="E88" s="690"/>
      <c r="F88" s="37"/>
      <c r="G88" s="37"/>
    </row>
    <row r="89" spans="1:11" s="322" customFormat="1" ht="32.25" customHeight="1">
      <c r="A89" s="688"/>
      <c r="B89" s="302"/>
      <c r="C89" s="302"/>
      <c r="E89" s="690"/>
      <c r="F89" s="37"/>
      <c r="G89" s="37"/>
    </row>
    <row r="90" spans="1:11" s="322" customFormat="1" ht="93.75" customHeight="1">
      <c r="A90" s="688"/>
      <c r="B90" s="701"/>
      <c r="C90" s="701"/>
      <c r="E90" s="690"/>
      <c r="F90" s="37"/>
      <c r="G90" s="37"/>
    </row>
    <row r="91" spans="1:11" s="322" customFormat="1" ht="67.5" customHeight="1">
      <c r="A91" s="688"/>
      <c r="B91" s="701"/>
      <c r="C91" s="701"/>
      <c r="E91" s="690"/>
      <c r="F91" s="37"/>
      <c r="G91" s="37"/>
    </row>
    <row r="92" spans="1:11" s="322" customFormat="1" ht="38.25" customHeight="1">
      <c r="A92" s="688"/>
      <c r="B92" s="701"/>
      <c r="C92" s="701"/>
      <c r="E92" s="690"/>
      <c r="F92" s="37"/>
      <c r="G92" s="37"/>
    </row>
    <row r="93" spans="1:11" s="322" customFormat="1" ht="54" customHeight="1">
      <c r="A93" s="688"/>
      <c r="B93" s="701"/>
      <c r="C93" s="701"/>
      <c r="E93" s="690"/>
      <c r="F93" s="37"/>
      <c r="G93" s="37"/>
    </row>
    <row r="94" spans="1:11" s="322" customFormat="1" ht="21.75" customHeight="1">
      <c r="A94" s="688"/>
      <c r="B94" s="701"/>
      <c r="C94" s="701"/>
      <c r="E94" s="690"/>
      <c r="F94" s="37"/>
      <c r="G94" s="37"/>
      <c r="K94" s="702"/>
    </row>
    <row r="95" spans="1:11" s="322" customFormat="1" ht="20.25" customHeight="1">
      <c r="A95" s="688"/>
      <c r="B95" s="701"/>
      <c r="C95" s="701"/>
      <c r="E95" s="690"/>
      <c r="F95" s="37"/>
      <c r="G95" s="37"/>
      <c r="K95" s="702"/>
    </row>
    <row r="96" spans="1:11" s="322" customFormat="1" ht="58.5" customHeight="1">
      <c r="A96" s="688"/>
      <c r="B96" s="701"/>
      <c r="C96" s="701"/>
      <c r="E96" s="690"/>
      <c r="F96" s="37"/>
      <c r="G96" s="37"/>
    </row>
    <row r="97" spans="1:11" s="322" customFormat="1" ht="58.5" customHeight="1">
      <c r="A97" s="688"/>
      <c r="B97" s="701"/>
      <c r="C97" s="701"/>
      <c r="E97" s="690"/>
      <c r="F97" s="37"/>
      <c r="G97" s="37"/>
    </row>
    <row r="98" spans="1:11" s="322" customFormat="1" ht="23.25" customHeight="1">
      <c r="A98" s="688"/>
      <c r="B98" s="701"/>
      <c r="C98" s="701"/>
      <c r="E98" s="690"/>
      <c r="F98" s="37"/>
      <c r="G98" s="37"/>
      <c r="K98" s="702"/>
    </row>
    <row r="99" spans="1:11" s="322" customFormat="1" ht="16.5" customHeight="1">
      <c r="A99" s="688"/>
      <c r="B99" s="701"/>
      <c r="C99" s="701"/>
      <c r="E99" s="690"/>
      <c r="F99" s="37"/>
      <c r="G99" s="37"/>
      <c r="K99" s="702"/>
    </row>
    <row r="100" spans="1:11" s="322" customFormat="1" ht="14.25" customHeight="1">
      <c r="A100" s="688"/>
      <c r="B100" s="701"/>
      <c r="C100" s="701"/>
      <c r="E100" s="690"/>
      <c r="F100" s="37"/>
      <c r="G100" s="37"/>
    </row>
    <row r="101" spans="1:11" s="322" customFormat="1" ht="15.75" customHeight="1">
      <c r="A101" s="688"/>
      <c r="B101" s="701"/>
      <c r="C101" s="701"/>
      <c r="E101" s="690"/>
      <c r="F101" s="37"/>
      <c r="G101" s="37"/>
    </row>
    <row r="102" spans="1:11" s="322" customFormat="1" ht="55.5" customHeight="1">
      <c r="A102" s="688"/>
      <c r="B102" s="701"/>
      <c r="C102" s="701"/>
      <c r="E102" s="690"/>
      <c r="F102" s="37"/>
      <c r="G102" s="37"/>
    </row>
    <row r="103" spans="1:11" s="322" customFormat="1" ht="35.25" customHeight="1">
      <c r="A103" s="688"/>
      <c r="B103" s="701"/>
      <c r="C103" s="701"/>
      <c r="E103" s="690"/>
      <c r="F103" s="37"/>
      <c r="G103" s="37"/>
    </row>
    <row r="104" spans="1:11" s="322" customFormat="1">
      <c r="A104" s="688"/>
      <c r="B104" s="701"/>
      <c r="C104" s="701"/>
      <c r="E104" s="690"/>
      <c r="F104" s="37"/>
      <c r="G104" s="37"/>
    </row>
    <row r="105" spans="1:11" s="322" customFormat="1">
      <c r="A105" s="688"/>
      <c r="B105" s="689"/>
      <c r="C105" s="689"/>
      <c r="E105" s="690"/>
      <c r="F105" s="37"/>
      <c r="G105" s="37"/>
    </row>
    <row r="106" spans="1:11" s="322" customFormat="1">
      <c r="A106" s="688"/>
      <c r="B106" s="689"/>
      <c r="C106" s="689"/>
      <c r="E106" s="690"/>
      <c r="F106" s="37"/>
      <c r="G106" s="37"/>
    </row>
    <row r="107" spans="1:11" s="322" customFormat="1">
      <c r="A107" s="688"/>
      <c r="B107" s="689"/>
      <c r="C107" s="689"/>
      <c r="E107" s="690"/>
      <c r="F107" s="37"/>
      <c r="G107" s="37"/>
    </row>
    <row r="108" spans="1:11" s="322" customFormat="1">
      <c r="A108" s="688"/>
      <c r="B108" s="697"/>
      <c r="C108" s="697"/>
      <c r="E108" s="690"/>
      <c r="F108" s="37"/>
      <c r="G108" s="37"/>
    </row>
    <row r="109" spans="1:11" s="700" customFormat="1">
      <c r="A109" s="698"/>
      <c r="B109" s="697"/>
      <c r="C109" s="697"/>
      <c r="E109" s="699"/>
      <c r="F109" s="160"/>
      <c r="G109" s="160"/>
    </row>
    <row r="110" spans="1:11" s="322" customFormat="1">
      <c r="A110" s="688"/>
      <c r="B110" s="697"/>
      <c r="C110" s="697"/>
      <c r="E110" s="690"/>
      <c r="F110" s="37"/>
      <c r="G110" s="37"/>
    </row>
    <row r="111" spans="1:11" s="322" customFormat="1">
      <c r="A111" s="688"/>
      <c r="B111" s="701"/>
      <c r="C111" s="701"/>
      <c r="E111" s="690"/>
      <c r="F111" s="37"/>
      <c r="G111" s="37"/>
    </row>
    <row r="112" spans="1:11" s="322" customFormat="1">
      <c r="A112" s="688"/>
      <c r="B112" s="701"/>
      <c r="C112" s="701"/>
      <c r="E112" s="690"/>
      <c r="F112" s="37"/>
      <c r="G112" s="37"/>
    </row>
    <row r="113" spans="1:7" s="322" customFormat="1">
      <c r="A113" s="688"/>
      <c r="B113" s="701"/>
      <c r="C113" s="701"/>
      <c r="E113" s="690"/>
      <c r="F113" s="37"/>
      <c r="G113" s="37"/>
    </row>
    <row r="114" spans="1:7" s="322" customFormat="1">
      <c r="A114" s="688"/>
      <c r="B114" s="701"/>
      <c r="C114" s="701"/>
      <c r="E114" s="690"/>
      <c r="F114" s="37"/>
      <c r="G114" s="37"/>
    </row>
    <row r="115" spans="1:7" s="322" customFormat="1">
      <c r="A115" s="688"/>
      <c r="B115" s="701"/>
      <c r="C115" s="701"/>
      <c r="E115" s="690"/>
      <c r="F115" s="37"/>
      <c r="G115" s="37"/>
    </row>
    <row r="116" spans="1:7" s="322" customFormat="1">
      <c r="A116" s="688"/>
      <c r="B116" s="701"/>
      <c r="C116" s="701"/>
      <c r="E116" s="690"/>
      <c r="F116" s="37"/>
      <c r="G116" s="37"/>
    </row>
    <row r="117" spans="1:7" s="322" customFormat="1">
      <c r="A117" s="688"/>
      <c r="B117" s="697"/>
      <c r="C117" s="697"/>
      <c r="E117" s="690"/>
      <c r="F117" s="37"/>
      <c r="G117" s="37"/>
    </row>
    <row r="118" spans="1:7" s="322" customFormat="1" ht="155.25" customHeight="1">
      <c r="A118" s="688"/>
      <c r="B118" s="701"/>
      <c r="C118" s="701"/>
      <c r="D118" s="776"/>
      <c r="E118" s="690"/>
      <c r="F118" s="37"/>
      <c r="G118" s="37"/>
    </row>
    <row r="119" spans="1:7" s="322" customFormat="1">
      <c r="A119" s="688"/>
      <c r="B119" s="641"/>
      <c r="C119" s="641"/>
      <c r="E119" s="690"/>
      <c r="F119" s="37"/>
      <c r="G119" s="37"/>
    </row>
    <row r="120" spans="1:7" s="322" customFormat="1">
      <c r="A120" s="688"/>
      <c r="B120" s="641"/>
      <c r="C120" s="641"/>
      <c r="E120" s="690"/>
      <c r="F120" s="37"/>
      <c r="G120" s="37"/>
    </row>
    <row r="121" spans="1:7" s="322" customFormat="1">
      <c r="A121" s="688"/>
      <c r="B121" s="641"/>
      <c r="C121" s="641"/>
      <c r="E121" s="690"/>
      <c r="F121" s="37"/>
      <c r="G121" s="37"/>
    </row>
    <row r="122" spans="1:7" s="322" customFormat="1">
      <c r="A122" s="688"/>
      <c r="B122" s="641"/>
      <c r="C122" s="641"/>
      <c r="E122" s="690"/>
      <c r="F122" s="37"/>
      <c r="G122" s="37"/>
    </row>
    <row r="123" spans="1:7" s="322" customFormat="1">
      <c r="A123" s="688"/>
      <c r="B123" s="641"/>
      <c r="C123" s="641"/>
      <c r="E123" s="690"/>
      <c r="F123" s="37"/>
      <c r="G123" s="37"/>
    </row>
    <row r="124" spans="1:7" s="322" customFormat="1">
      <c r="A124" s="688"/>
      <c r="B124" s="641"/>
      <c r="C124" s="641"/>
      <c r="D124" s="689"/>
      <c r="E124" s="703"/>
      <c r="F124" s="37"/>
      <c r="G124" s="37"/>
    </row>
    <row r="125" spans="1:7" s="322" customFormat="1">
      <c r="A125" s="688"/>
      <c r="B125" s="701"/>
      <c r="C125" s="701"/>
      <c r="E125" s="690"/>
      <c r="F125" s="636"/>
      <c r="G125" s="37"/>
    </row>
    <row r="126" spans="1:7" s="322" customFormat="1" ht="96.75" customHeight="1">
      <c r="A126" s="688"/>
      <c r="B126" s="701"/>
      <c r="C126" s="701"/>
      <c r="E126" s="690"/>
      <c r="F126" s="37"/>
      <c r="G126" s="37"/>
    </row>
    <row r="127" spans="1:7" s="322" customFormat="1" ht="119.25" customHeight="1">
      <c r="A127" s="688"/>
      <c r="B127" s="701"/>
      <c r="C127" s="701"/>
      <c r="E127" s="690"/>
      <c r="F127" s="37"/>
      <c r="G127" s="37"/>
    </row>
    <row r="128" spans="1:7" s="322" customFormat="1" ht="42" customHeight="1">
      <c r="A128" s="688"/>
      <c r="B128" s="701"/>
      <c r="C128" s="701"/>
      <c r="E128" s="690"/>
      <c r="F128" s="37"/>
      <c r="G128" s="37"/>
    </row>
    <row r="129" spans="1:10" s="322" customFormat="1" ht="79.5" customHeight="1">
      <c r="A129" s="688"/>
      <c r="B129" s="701"/>
      <c r="C129" s="701"/>
      <c r="E129" s="690"/>
      <c r="F129" s="37"/>
      <c r="G129" s="37"/>
    </row>
    <row r="130" spans="1:10" s="322" customFormat="1" ht="48" customHeight="1">
      <c r="A130" s="688"/>
      <c r="B130" s="302"/>
      <c r="C130" s="302"/>
      <c r="E130" s="690"/>
      <c r="F130" s="37"/>
      <c r="G130" s="37"/>
    </row>
    <row r="131" spans="1:10" s="322" customFormat="1" ht="22.5" customHeight="1">
      <c r="A131" s="688"/>
      <c r="B131" s="689"/>
      <c r="C131" s="689"/>
      <c r="D131" s="689"/>
      <c r="E131" s="703"/>
      <c r="F131" s="37"/>
      <c r="G131" s="37"/>
    </row>
    <row r="132" spans="1:10" s="322" customFormat="1" ht="48" customHeight="1">
      <c r="A132" s="688"/>
      <c r="B132" s="302"/>
      <c r="C132" s="302"/>
      <c r="E132" s="690"/>
      <c r="F132" s="37"/>
      <c r="G132" s="37"/>
    </row>
    <row r="133" spans="1:10" s="322" customFormat="1" ht="63" customHeight="1">
      <c r="A133" s="688"/>
      <c r="B133" s="336"/>
      <c r="C133" s="336"/>
      <c r="E133" s="690"/>
      <c r="F133" s="37"/>
      <c r="G133" s="37"/>
    </row>
    <row r="134" spans="1:10" s="322" customFormat="1" ht="59.25" customHeight="1">
      <c r="A134" s="688"/>
      <c r="B134" s="336"/>
      <c r="C134" s="336"/>
      <c r="E134" s="690"/>
      <c r="F134" s="37"/>
      <c r="G134" s="37"/>
    </row>
    <row r="135" spans="1:10" s="322" customFormat="1" ht="137.25" customHeight="1">
      <c r="A135" s="688"/>
      <c r="B135" s="701"/>
      <c r="C135" s="701"/>
      <c r="E135" s="690"/>
      <c r="F135" s="745"/>
      <c r="G135" s="745"/>
    </row>
    <row r="136" spans="1:10" s="322" customFormat="1" ht="24.75" customHeight="1">
      <c r="A136" s="688"/>
      <c r="B136" s="701"/>
      <c r="C136" s="701"/>
      <c r="D136" s="689"/>
      <c r="E136" s="703"/>
      <c r="F136" s="745"/>
      <c r="G136" s="745"/>
      <c r="J136" s="702"/>
    </row>
    <row r="137" spans="1:10" s="322" customFormat="1" ht="156.75" customHeight="1">
      <c r="A137" s="688"/>
      <c r="B137" s="706"/>
      <c r="C137" s="706"/>
      <c r="E137" s="690"/>
      <c r="F137" s="745"/>
      <c r="G137" s="745"/>
    </row>
    <row r="138" spans="1:10" s="322" customFormat="1">
      <c r="A138" s="688"/>
      <c r="B138" s="707"/>
      <c r="C138" s="707"/>
      <c r="E138" s="690"/>
      <c r="F138" s="745"/>
      <c r="G138" s="745"/>
    </row>
    <row r="139" spans="1:10" s="322" customFormat="1">
      <c r="A139" s="688"/>
      <c r="B139" s="707"/>
      <c r="C139" s="707"/>
      <c r="E139" s="690"/>
      <c r="F139" s="745"/>
      <c r="G139" s="745"/>
    </row>
    <row r="140" spans="1:10" s="322" customFormat="1">
      <c r="A140" s="688"/>
      <c r="B140" s="707"/>
      <c r="C140" s="707"/>
      <c r="E140" s="690"/>
      <c r="F140" s="745"/>
      <c r="G140" s="745"/>
    </row>
    <row r="141" spans="1:10" s="322" customFormat="1">
      <c r="A141" s="688"/>
      <c r="B141" s="707"/>
      <c r="C141" s="707"/>
      <c r="E141" s="690"/>
      <c r="F141" s="745"/>
      <c r="G141" s="745"/>
    </row>
    <row r="142" spans="1:10" s="322" customFormat="1" ht="24" customHeight="1">
      <c r="A142" s="688"/>
      <c r="B142" s="707"/>
      <c r="C142" s="707"/>
      <c r="D142" s="689"/>
      <c r="E142" s="703"/>
      <c r="F142" s="745"/>
      <c r="G142" s="745"/>
    </row>
    <row r="143" spans="1:10" s="322" customFormat="1" ht="29.25" customHeight="1">
      <c r="A143" s="688"/>
      <c r="B143" s="707"/>
      <c r="C143" s="707"/>
      <c r="E143" s="690"/>
      <c r="F143" s="745"/>
      <c r="G143" s="745"/>
    </row>
    <row r="144" spans="1:10" s="322" customFormat="1" ht="102" customHeight="1">
      <c r="A144" s="688"/>
      <c r="B144" s="701"/>
      <c r="C144" s="701"/>
      <c r="E144" s="690"/>
      <c r="F144" s="745"/>
      <c r="G144" s="745"/>
    </row>
    <row r="145" spans="1:7" s="322" customFormat="1">
      <c r="A145" s="688"/>
      <c r="B145" s="707"/>
      <c r="C145" s="707"/>
      <c r="E145" s="690"/>
      <c r="F145" s="745"/>
      <c r="G145" s="745"/>
    </row>
    <row r="146" spans="1:7" s="322" customFormat="1">
      <c r="A146" s="688"/>
      <c r="B146" s="707"/>
      <c r="C146" s="707"/>
      <c r="E146" s="690"/>
      <c r="F146" s="745"/>
      <c r="G146" s="745"/>
    </row>
    <row r="147" spans="1:7" s="322" customFormat="1">
      <c r="A147" s="688"/>
      <c r="B147" s="707"/>
      <c r="C147" s="707"/>
      <c r="E147" s="690"/>
      <c r="F147" s="745"/>
      <c r="G147" s="745"/>
    </row>
    <row r="148" spans="1:7" s="322" customFormat="1">
      <c r="A148" s="688"/>
      <c r="B148" s="707"/>
      <c r="C148" s="707"/>
      <c r="E148" s="690"/>
      <c r="F148" s="745"/>
      <c r="G148" s="745"/>
    </row>
    <row r="149" spans="1:7" s="322" customFormat="1" ht="24.75" customHeight="1">
      <c r="A149" s="688"/>
      <c r="B149" s="707"/>
      <c r="C149" s="707"/>
      <c r="D149" s="689"/>
      <c r="E149" s="703"/>
      <c r="F149" s="745"/>
      <c r="G149" s="745"/>
    </row>
    <row r="150" spans="1:7" s="322" customFormat="1" ht="55.5" customHeight="1">
      <c r="A150" s="688"/>
      <c r="B150" s="701"/>
      <c r="C150" s="701"/>
      <c r="E150" s="690"/>
      <c r="F150" s="745"/>
      <c r="G150" s="745"/>
    </row>
    <row r="151" spans="1:7" s="322" customFormat="1" ht="28.5" customHeight="1">
      <c r="A151" s="688"/>
      <c r="B151" s="701"/>
      <c r="C151" s="701"/>
      <c r="E151" s="690"/>
      <c r="F151" s="745"/>
      <c r="G151" s="745"/>
    </row>
    <row r="152" spans="1:7" s="322" customFormat="1" ht="43.5" customHeight="1">
      <c r="A152" s="688"/>
      <c r="B152" s="701"/>
      <c r="C152" s="701"/>
      <c r="D152" s="272"/>
      <c r="E152" s="690"/>
      <c r="F152" s="745"/>
      <c r="G152" s="745"/>
    </row>
    <row r="153" spans="1:7" s="322" customFormat="1">
      <c r="A153" s="688"/>
      <c r="B153" s="689"/>
      <c r="C153" s="689"/>
      <c r="E153" s="690"/>
      <c r="F153" s="745"/>
      <c r="G153" s="745"/>
    </row>
    <row r="154" spans="1:7" s="322" customFormat="1">
      <c r="A154" s="688"/>
      <c r="B154" s="302"/>
      <c r="C154" s="302"/>
      <c r="E154" s="690"/>
      <c r="F154" s="745"/>
      <c r="G154" s="745"/>
    </row>
    <row r="155" spans="1:7" s="322" customFormat="1">
      <c r="A155" s="688"/>
      <c r="B155" s="302"/>
      <c r="C155" s="302"/>
      <c r="E155" s="690"/>
      <c r="F155" s="745"/>
      <c r="G155" s="745"/>
    </row>
    <row r="156" spans="1:7" s="700" customFormat="1">
      <c r="A156" s="708"/>
      <c r="B156" s="697"/>
      <c r="C156" s="697"/>
      <c r="E156" s="699"/>
      <c r="F156" s="956"/>
      <c r="G156" s="956"/>
    </row>
    <row r="157" spans="1:7" s="322" customFormat="1">
      <c r="A157" s="688"/>
      <c r="B157" s="697"/>
      <c r="C157" s="697"/>
      <c r="E157" s="690"/>
      <c r="F157" s="745"/>
      <c r="G157" s="745"/>
    </row>
    <row r="158" spans="1:7" s="322" customFormat="1" ht="68.25" customHeight="1">
      <c r="A158" s="688"/>
      <c r="B158" s="701"/>
      <c r="C158" s="701"/>
      <c r="E158" s="690"/>
      <c r="F158" s="745"/>
      <c r="G158" s="745"/>
    </row>
    <row r="159" spans="1:7" s="322" customFormat="1" ht="21" customHeight="1">
      <c r="A159" s="688"/>
      <c r="B159" s="710"/>
      <c r="C159" s="710"/>
      <c r="E159" s="690"/>
      <c r="F159" s="745"/>
      <c r="G159" s="745"/>
    </row>
    <row r="160" spans="1:7" s="322" customFormat="1">
      <c r="A160" s="688"/>
      <c r="B160" s="710"/>
      <c r="C160" s="710"/>
      <c r="E160" s="690"/>
      <c r="F160" s="745"/>
      <c r="G160" s="745"/>
    </row>
    <row r="161" spans="1:7" s="322" customFormat="1">
      <c r="A161" s="688"/>
      <c r="B161" s="710"/>
      <c r="C161" s="710"/>
      <c r="E161" s="690"/>
      <c r="F161" s="745"/>
      <c r="G161" s="745"/>
    </row>
    <row r="162" spans="1:7" s="322" customFormat="1">
      <c r="A162" s="688"/>
      <c r="B162" s="710"/>
      <c r="C162" s="710"/>
      <c r="E162" s="690"/>
      <c r="F162" s="745"/>
      <c r="G162" s="745"/>
    </row>
    <row r="163" spans="1:7" s="322" customFormat="1">
      <c r="A163" s="688"/>
      <c r="B163" s="710"/>
      <c r="C163" s="710"/>
      <c r="E163" s="690"/>
      <c r="F163" s="745"/>
      <c r="G163" s="745"/>
    </row>
    <row r="164" spans="1:7" s="322" customFormat="1">
      <c r="A164" s="688"/>
      <c r="B164" s="710"/>
      <c r="C164" s="710"/>
      <c r="E164" s="690"/>
      <c r="F164" s="745"/>
      <c r="G164" s="745"/>
    </row>
    <row r="165" spans="1:7" s="322" customFormat="1">
      <c r="A165" s="688"/>
      <c r="B165" s="710"/>
      <c r="C165" s="710"/>
      <c r="E165" s="690"/>
      <c r="F165" s="745"/>
      <c r="G165" s="745"/>
    </row>
    <row r="166" spans="1:7" s="322" customFormat="1">
      <c r="A166" s="688"/>
      <c r="B166" s="710"/>
      <c r="C166" s="710"/>
      <c r="E166" s="690"/>
      <c r="F166" s="745"/>
      <c r="G166" s="745"/>
    </row>
    <row r="167" spans="1:7" s="322" customFormat="1" ht="21" customHeight="1">
      <c r="A167" s="688"/>
      <c r="B167" s="710"/>
      <c r="C167" s="710"/>
      <c r="E167" s="690"/>
      <c r="F167" s="745"/>
      <c r="G167" s="745"/>
    </row>
    <row r="168" spans="1:7" s="322" customFormat="1">
      <c r="A168" s="688"/>
      <c r="B168" s="710"/>
      <c r="C168" s="710"/>
      <c r="E168" s="690"/>
      <c r="F168" s="745"/>
      <c r="G168" s="745"/>
    </row>
    <row r="169" spans="1:7" s="322" customFormat="1">
      <c r="A169" s="688"/>
      <c r="B169" s="710"/>
      <c r="C169" s="710"/>
      <c r="E169" s="690"/>
      <c r="F169" s="745"/>
      <c r="G169" s="745"/>
    </row>
    <row r="170" spans="1:7" s="322" customFormat="1">
      <c r="A170" s="688"/>
      <c r="B170" s="710"/>
      <c r="C170" s="710"/>
      <c r="E170" s="690"/>
      <c r="F170" s="745"/>
      <c r="G170" s="745"/>
    </row>
    <row r="171" spans="1:7" s="322" customFormat="1">
      <c r="A171" s="688"/>
      <c r="B171" s="710"/>
      <c r="C171" s="710"/>
      <c r="E171" s="690"/>
      <c r="F171" s="745"/>
      <c r="G171" s="745"/>
    </row>
    <row r="172" spans="1:7" s="322" customFormat="1">
      <c r="A172" s="688"/>
      <c r="B172" s="710"/>
      <c r="C172" s="710"/>
      <c r="E172" s="690"/>
      <c r="F172" s="745"/>
      <c r="G172" s="745"/>
    </row>
    <row r="173" spans="1:7" s="322" customFormat="1">
      <c r="A173" s="688"/>
      <c r="B173" s="710"/>
      <c r="C173" s="710"/>
      <c r="E173" s="690"/>
      <c r="F173" s="745"/>
      <c r="G173" s="745"/>
    </row>
    <row r="174" spans="1:7" s="322" customFormat="1" ht="21" customHeight="1">
      <c r="A174" s="688"/>
      <c r="B174" s="710"/>
      <c r="C174" s="710"/>
      <c r="E174" s="690"/>
      <c r="F174" s="745"/>
      <c r="G174" s="745"/>
    </row>
    <row r="175" spans="1:7" s="322" customFormat="1">
      <c r="A175" s="688"/>
      <c r="B175" s="710"/>
      <c r="C175" s="710"/>
      <c r="E175" s="690"/>
      <c r="F175" s="745"/>
      <c r="G175" s="745"/>
    </row>
    <row r="176" spans="1:7" s="322" customFormat="1">
      <c r="A176" s="688"/>
      <c r="B176" s="710"/>
      <c r="C176" s="710"/>
      <c r="E176" s="690"/>
      <c r="F176" s="745"/>
      <c r="G176" s="745"/>
    </row>
    <row r="177" spans="1:7" s="322" customFormat="1">
      <c r="A177" s="688"/>
      <c r="B177" s="710"/>
      <c r="C177" s="710"/>
      <c r="E177" s="690"/>
      <c r="F177" s="745"/>
      <c r="G177" s="745"/>
    </row>
    <row r="178" spans="1:7" s="322" customFormat="1">
      <c r="A178" s="688"/>
      <c r="B178" s="710"/>
      <c r="C178" s="710"/>
      <c r="E178" s="690"/>
      <c r="F178" s="745"/>
      <c r="G178" s="745"/>
    </row>
    <row r="179" spans="1:7" s="322" customFormat="1">
      <c r="A179" s="688"/>
      <c r="B179" s="710"/>
      <c r="C179" s="710"/>
      <c r="E179" s="690"/>
      <c r="F179" s="745"/>
      <c r="G179" s="745"/>
    </row>
    <row r="180" spans="1:7" s="322" customFormat="1" ht="68.25" customHeight="1">
      <c r="A180" s="688"/>
      <c r="B180" s="710"/>
      <c r="C180" s="710"/>
      <c r="E180" s="690"/>
      <c r="F180" s="745"/>
      <c r="G180" s="745"/>
    </row>
    <row r="181" spans="1:7" s="322" customFormat="1" ht="21" customHeight="1">
      <c r="A181" s="688"/>
      <c r="B181" s="710"/>
      <c r="C181" s="710"/>
      <c r="E181" s="690"/>
      <c r="F181" s="745"/>
      <c r="G181" s="745"/>
    </row>
    <row r="182" spans="1:7" s="322" customFormat="1">
      <c r="A182" s="688"/>
      <c r="B182" s="701"/>
      <c r="C182" s="701"/>
      <c r="E182" s="690"/>
      <c r="F182" s="745"/>
      <c r="G182" s="745"/>
    </row>
    <row r="183" spans="1:7" s="322" customFormat="1">
      <c r="A183" s="688"/>
      <c r="B183" s="701"/>
      <c r="C183" s="701"/>
      <c r="E183" s="690"/>
      <c r="F183" s="745"/>
      <c r="G183" s="745"/>
    </row>
    <row r="184" spans="1:7" s="322" customFormat="1">
      <c r="A184" s="688"/>
      <c r="B184" s="710"/>
      <c r="C184" s="710"/>
      <c r="E184" s="690"/>
      <c r="F184" s="745"/>
      <c r="G184" s="745"/>
    </row>
    <row r="185" spans="1:7" s="322" customFormat="1">
      <c r="A185" s="688"/>
      <c r="B185" s="710"/>
      <c r="C185" s="710"/>
      <c r="E185" s="690"/>
      <c r="F185" s="745"/>
      <c r="G185" s="745"/>
    </row>
    <row r="186" spans="1:7" s="322" customFormat="1">
      <c r="A186" s="688"/>
      <c r="B186" s="710"/>
      <c r="C186" s="710"/>
      <c r="E186" s="690"/>
      <c r="F186" s="745"/>
      <c r="G186" s="745"/>
    </row>
    <row r="187" spans="1:7" s="322" customFormat="1">
      <c r="A187" s="688"/>
      <c r="B187" s="710"/>
      <c r="C187" s="710"/>
      <c r="E187" s="690"/>
      <c r="F187" s="745"/>
      <c r="G187" s="745"/>
    </row>
    <row r="188" spans="1:7" s="322" customFormat="1" ht="30.75" customHeight="1">
      <c r="A188" s="688"/>
      <c r="B188" s="701"/>
      <c r="C188" s="701"/>
      <c r="E188" s="690"/>
      <c r="F188" s="745"/>
      <c r="G188" s="745"/>
    </row>
    <row r="189" spans="1:7" s="322" customFormat="1" ht="81" customHeight="1">
      <c r="A189" s="688"/>
      <c r="B189" s="701"/>
      <c r="C189" s="701"/>
      <c r="E189" s="690"/>
      <c r="F189" s="745"/>
      <c r="G189" s="745"/>
    </row>
    <row r="190" spans="1:7" s="322" customFormat="1" ht="30.75" customHeight="1">
      <c r="A190" s="688"/>
      <c r="B190" s="701"/>
      <c r="C190" s="701"/>
      <c r="E190" s="690"/>
      <c r="F190" s="745"/>
      <c r="G190" s="745"/>
    </row>
    <row r="191" spans="1:7" s="322" customFormat="1" ht="30.75" customHeight="1">
      <c r="A191" s="688"/>
      <c r="B191" s="701"/>
      <c r="C191" s="701"/>
      <c r="E191" s="690"/>
      <c r="F191" s="745"/>
      <c r="G191" s="745"/>
    </row>
    <row r="192" spans="1:7" s="322" customFormat="1" ht="67.5" customHeight="1">
      <c r="A192" s="688"/>
      <c r="B192" s="701"/>
      <c r="C192" s="701"/>
      <c r="E192" s="690"/>
      <c r="F192" s="745"/>
      <c r="G192" s="745"/>
    </row>
    <row r="193" spans="1:7" s="322" customFormat="1" ht="30.75" customHeight="1">
      <c r="A193" s="688"/>
      <c r="B193" s="701"/>
      <c r="C193" s="701"/>
      <c r="E193" s="690"/>
      <c r="F193" s="745"/>
      <c r="G193" s="745"/>
    </row>
    <row r="194" spans="1:7" s="322" customFormat="1" ht="92.25" customHeight="1">
      <c r="A194" s="688"/>
      <c r="B194" s="701"/>
      <c r="C194" s="701"/>
      <c r="E194" s="690"/>
      <c r="F194" s="745"/>
      <c r="G194" s="745"/>
    </row>
    <row r="195" spans="1:7" s="322" customFormat="1">
      <c r="A195" s="688"/>
      <c r="B195" s="689"/>
      <c r="C195" s="689"/>
      <c r="E195" s="690"/>
      <c r="F195" s="745"/>
      <c r="G195" s="745"/>
    </row>
    <row r="196" spans="1:7" s="322" customFormat="1">
      <c r="A196" s="688"/>
      <c r="B196" s="689"/>
      <c r="C196" s="689"/>
      <c r="E196" s="690"/>
      <c r="F196" s="745"/>
      <c r="G196" s="745"/>
    </row>
    <row r="197" spans="1:7" s="322" customFormat="1">
      <c r="A197" s="688"/>
      <c r="B197" s="689"/>
      <c r="C197" s="689"/>
      <c r="E197" s="690"/>
      <c r="F197" s="745"/>
      <c r="G197" s="745"/>
    </row>
    <row r="198" spans="1:7" s="322" customFormat="1">
      <c r="A198" s="688"/>
      <c r="B198" s="689"/>
      <c r="C198" s="689"/>
      <c r="E198" s="690"/>
      <c r="F198" s="745"/>
      <c r="G198" s="745"/>
    </row>
    <row r="199" spans="1:7" s="322" customFormat="1">
      <c r="A199" s="688"/>
      <c r="B199" s="689"/>
      <c r="C199" s="689"/>
      <c r="E199" s="690"/>
      <c r="F199" s="627"/>
      <c r="G199" s="745"/>
    </row>
    <row r="200" spans="1:7" s="322" customFormat="1" ht="68.25" customHeight="1">
      <c r="A200" s="688"/>
      <c r="B200" s="701"/>
      <c r="C200" s="701"/>
      <c r="E200" s="690"/>
      <c r="F200" s="745"/>
      <c r="G200" s="745"/>
    </row>
    <row r="201" spans="1:7" s="322" customFormat="1" ht="21.75" customHeight="1">
      <c r="A201" s="688"/>
      <c r="B201" s="689"/>
      <c r="C201" s="689"/>
      <c r="D201" s="689"/>
      <c r="E201" s="703"/>
      <c r="F201" s="745"/>
      <c r="G201" s="745"/>
    </row>
    <row r="202" spans="1:7" s="322" customFormat="1" ht="30.75" customHeight="1">
      <c r="A202" s="688"/>
      <c r="B202" s="701"/>
      <c r="C202" s="701"/>
      <c r="E202" s="690"/>
      <c r="F202" s="745"/>
      <c r="G202" s="745"/>
    </row>
    <row r="203" spans="1:7" s="322" customFormat="1" ht="70.5" customHeight="1">
      <c r="A203" s="688"/>
      <c r="B203" s="701"/>
      <c r="C203" s="701"/>
      <c r="E203" s="690"/>
      <c r="F203" s="745"/>
      <c r="G203" s="745"/>
    </row>
    <row r="204" spans="1:7" s="322" customFormat="1" ht="31.5" customHeight="1">
      <c r="A204" s="688"/>
      <c r="B204" s="701"/>
      <c r="C204" s="701"/>
      <c r="E204" s="690"/>
      <c r="F204" s="745"/>
      <c r="G204" s="745"/>
    </row>
    <row r="205" spans="1:7" s="322" customFormat="1" ht="14.25" customHeight="1">
      <c r="A205" s="688"/>
      <c r="B205" s="689"/>
      <c r="C205" s="689"/>
      <c r="E205" s="690"/>
      <c r="F205" s="745"/>
      <c r="G205" s="745"/>
    </row>
    <row r="206" spans="1:7" s="322" customFormat="1">
      <c r="A206" s="688"/>
      <c r="B206" s="302"/>
      <c r="C206" s="302"/>
      <c r="E206" s="690"/>
      <c r="F206" s="745"/>
      <c r="G206" s="745"/>
    </row>
    <row r="207" spans="1:7" s="322" customFormat="1">
      <c r="A207" s="688"/>
      <c r="B207" s="302"/>
      <c r="C207" s="302"/>
      <c r="E207" s="690"/>
      <c r="F207" s="745"/>
      <c r="G207" s="745"/>
    </row>
    <row r="208" spans="1:7" s="322" customFormat="1">
      <c r="A208" s="688"/>
      <c r="B208" s="302"/>
      <c r="C208" s="302"/>
      <c r="E208" s="690"/>
      <c r="F208" s="745"/>
      <c r="G208" s="745"/>
    </row>
    <row r="209" spans="1:7" s="700" customFormat="1">
      <c r="A209" s="708"/>
      <c r="B209" s="697"/>
      <c r="C209" s="697"/>
      <c r="E209" s="699"/>
      <c r="F209" s="956"/>
      <c r="G209" s="956"/>
    </row>
    <row r="210" spans="1:7" s="700" customFormat="1">
      <c r="A210" s="708"/>
      <c r="B210" s="697"/>
      <c r="C210" s="697"/>
      <c r="E210" s="699"/>
      <c r="F210" s="956"/>
      <c r="G210" s="956"/>
    </row>
    <row r="211" spans="1:7" s="700" customFormat="1">
      <c r="A211" s="708"/>
      <c r="B211" s="697"/>
      <c r="C211" s="697"/>
      <c r="E211" s="699"/>
      <c r="F211" s="956"/>
      <c r="G211" s="956"/>
    </row>
    <row r="212" spans="1:7" s="700" customFormat="1">
      <c r="A212" s="688"/>
      <c r="B212" s="336"/>
      <c r="C212" s="336"/>
      <c r="D212" s="322"/>
      <c r="E212" s="690"/>
      <c r="F212" s="745"/>
      <c r="G212" s="745"/>
    </row>
    <row r="213" spans="1:7" s="700" customFormat="1">
      <c r="A213" s="708"/>
      <c r="B213" s="701"/>
      <c r="C213" s="701"/>
      <c r="D213" s="322"/>
      <c r="E213" s="690"/>
      <c r="F213" s="745"/>
      <c r="G213" s="745"/>
    </row>
    <row r="214" spans="1:7" s="700" customFormat="1" ht="83.25" customHeight="1">
      <c r="A214" s="708"/>
      <c r="B214" s="701"/>
      <c r="C214" s="701"/>
      <c r="D214" s="322"/>
      <c r="E214" s="690"/>
      <c r="F214" s="745"/>
      <c r="G214" s="745"/>
    </row>
    <row r="215" spans="1:7" s="700" customFormat="1">
      <c r="A215" s="708"/>
      <c r="B215" s="701"/>
      <c r="C215" s="701"/>
      <c r="D215" s="322"/>
      <c r="E215" s="690"/>
      <c r="F215" s="745"/>
      <c r="G215" s="745"/>
    </row>
    <row r="216" spans="1:7" s="700" customFormat="1">
      <c r="A216" s="708"/>
      <c r="B216" s="701"/>
      <c r="C216" s="701"/>
      <c r="D216" s="322"/>
      <c r="E216" s="690"/>
      <c r="F216" s="745"/>
      <c r="G216" s="745"/>
    </row>
    <row r="217" spans="1:7" s="700" customFormat="1" ht="32.25" customHeight="1">
      <c r="A217" s="708"/>
      <c r="B217" s="336"/>
      <c r="C217" s="336"/>
      <c r="D217" s="322"/>
      <c r="E217" s="690"/>
      <c r="F217" s="745"/>
      <c r="G217" s="745"/>
    </row>
    <row r="218" spans="1:7" s="700" customFormat="1">
      <c r="A218" s="708"/>
      <c r="B218" s="336"/>
      <c r="C218" s="336"/>
      <c r="D218" s="322"/>
      <c r="E218" s="690"/>
      <c r="F218" s="745"/>
      <c r="G218" s="745"/>
    </row>
    <row r="219" spans="1:7" s="700" customFormat="1">
      <c r="A219" s="708"/>
      <c r="B219" s="701"/>
      <c r="C219" s="701"/>
      <c r="D219" s="322"/>
      <c r="E219" s="690"/>
      <c r="F219" s="745"/>
      <c r="G219" s="745"/>
    </row>
    <row r="220" spans="1:7" s="700" customFormat="1" ht="12" customHeight="1">
      <c r="A220" s="708"/>
      <c r="B220" s="701"/>
      <c r="C220" s="701"/>
      <c r="D220" s="322"/>
      <c r="E220" s="690"/>
      <c r="F220" s="745"/>
      <c r="G220" s="745"/>
    </row>
    <row r="221" spans="1:7" s="700" customFormat="1" ht="12" customHeight="1">
      <c r="A221" s="708"/>
      <c r="B221" s="701"/>
      <c r="C221" s="701"/>
      <c r="D221" s="322"/>
      <c r="E221" s="690"/>
      <c r="F221" s="745"/>
      <c r="G221" s="745"/>
    </row>
    <row r="222" spans="1:7" s="700" customFormat="1" ht="105" customHeight="1">
      <c r="A222" s="688"/>
      <c r="B222" s="336"/>
      <c r="C222" s="336"/>
      <c r="D222" s="322"/>
      <c r="E222" s="690"/>
      <c r="F222" s="745"/>
      <c r="G222" s="745"/>
    </row>
    <row r="223" spans="1:7" s="322" customFormat="1">
      <c r="A223" s="688"/>
      <c r="B223" s="701"/>
      <c r="C223" s="701"/>
      <c r="E223" s="690"/>
      <c r="F223" s="745"/>
      <c r="G223" s="745"/>
    </row>
    <row r="224" spans="1:7" s="322" customFormat="1">
      <c r="A224" s="688"/>
      <c r="B224" s="701"/>
      <c r="C224" s="701"/>
      <c r="E224" s="690"/>
      <c r="F224" s="745"/>
      <c r="G224" s="745"/>
    </row>
    <row r="225" spans="1:7" s="322" customFormat="1">
      <c r="A225" s="688"/>
      <c r="B225" s="701"/>
      <c r="C225" s="701"/>
      <c r="E225" s="690"/>
      <c r="F225" s="745"/>
      <c r="G225" s="745"/>
    </row>
    <row r="226" spans="1:7" s="322" customFormat="1" ht="51.75" customHeight="1">
      <c r="A226" s="688"/>
      <c r="B226" s="707"/>
      <c r="C226" s="707"/>
      <c r="E226" s="690"/>
      <c r="F226" s="745"/>
      <c r="G226" s="745"/>
    </row>
    <row r="227" spans="1:7" s="322" customFormat="1" ht="51.75" customHeight="1">
      <c r="A227" s="688"/>
      <c r="B227" s="707"/>
      <c r="C227" s="707"/>
      <c r="E227" s="690"/>
      <c r="F227" s="745"/>
      <c r="G227" s="745"/>
    </row>
    <row r="228" spans="1:7" s="322" customFormat="1" ht="18.75" customHeight="1">
      <c r="A228" s="688"/>
      <c r="B228" s="707"/>
      <c r="C228" s="707"/>
      <c r="E228" s="690"/>
      <c r="F228" s="745"/>
      <c r="G228" s="745"/>
    </row>
    <row r="229" spans="1:7" s="322" customFormat="1" ht="34.5" customHeight="1">
      <c r="A229" s="688"/>
      <c r="B229" s="707"/>
      <c r="C229" s="707"/>
      <c r="E229" s="690"/>
      <c r="F229" s="745"/>
      <c r="G229" s="745"/>
    </row>
    <row r="230" spans="1:7" s="322" customFormat="1" ht="45" customHeight="1">
      <c r="A230" s="688"/>
      <c r="B230" s="707"/>
      <c r="C230" s="707"/>
      <c r="E230" s="690"/>
      <c r="F230" s="745"/>
      <c r="G230" s="745"/>
    </row>
    <row r="231" spans="1:7" s="322" customFormat="1" ht="75.75" customHeight="1">
      <c r="A231" s="688"/>
      <c r="B231" s="707"/>
      <c r="C231" s="707"/>
      <c r="E231" s="690"/>
      <c r="F231" s="745"/>
      <c r="G231" s="745"/>
    </row>
    <row r="232" spans="1:7" s="322" customFormat="1" ht="84" customHeight="1">
      <c r="A232" s="688"/>
      <c r="B232" s="707"/>
      <c r="C232" s="707"/>
      <c r="E232" s="690"/>
      <c r="F232" s="745"/>
      <c r="G232" s="745"/>
    </row>
    <row r="233" spans="1:7" s="322" customFormat="1" ht="66.75" customHeight="1">
      <c r="A233" s="688"/>
      <c r="B233" s="707"/>
      <c r="C233" s="707"/>
      <c r="E233" s="690"/>
      <c r="F233" s="745"/>
      <c r="G233" s="745"/>
    </row>
    <row r="234" spans="1:7" s="322" customFormat="1" ht="92.25" customHeight="1">
      <c r="A234" s="688"/>
      <c r="B234" s="707"/>
      <c r="C234" s="707"/>
      <c r="E234" s="690"/>
      <c r="F234" s="745"/>
      <c r="G234" s="745"/>
    </row>
    <row r="235" spans="1:7" s="322" customFormat="1" ht="23.25" customHeight="1">
      <c r="A235" s="688"/>
      <c r="B235" s="707"/>
      <c r="C235" s="707"/>
      <c r="E235" s="690"/>
      <c r="F235" s="745"/>
      <c r="G235" s="745"/>
    </row>
    <row r="236" spans="1:7" s="322" customFormat="1" ht="20.25" customHeight="1">
      <c r="A236" s="688"/>
      <c r="B236" s="707"/>
      <c r="C236" s="707"/>
      <c r="E236" s="690"/>
      <c r="F236" s="745"/>
      <c r="G236" s="745"/>
    </row>
    <row r="237" spans="1:7" s="322" customFormat="1" ht="18" customHeight="1">
      <c r="A237" s="688"/>
      <c r="B237" s="707"/>
      <c r="C237" s="707"/>
      <c r="E237" s="690"/>
      <c r="F237" s="745"/>
      <c r="G237" s="745"/>
    </row>
    <row r="238" spans="1:7" s="322" customFormat="1" ht="18.75" customHeight="1">
      <c r="A238" s="688"/>
      <c r="B238" s="707"/>
      <c r="C238" s="707"/>
      <c r="E238" s="690"/>
      <c r="F238" s="745"/>
      <c r="G238" s="745"/>
    </row>
    <row r="239" spans="1:7" s="322" customFormat="1" ht="20.25" customHeight="1">
      <c r="A239" s="688"/>
      <c r="B239" s="707"/>
      <c r="C239" s="707"/>
      <c r="E239" s="690"/>
      <c r="F239" s="745"/>
      <c r="G239" s="745"/>
    </row>
    <row r="240" spans="1:7" s="322" customFormat="1" ht="71.25" customHeight="1">
      <c r="A240" s="688"/>
      <c r="B240" s="707"/>
      <c r="C240" s="707"/>
      <c r="E240" s="690"/>
      <c r="F240" s="745"/>
      <c r="G240" s="745"/>
    </row>
    <row r="241" spans="1:7" s="322" customFormat="1" ht="32.25" customHeight="1">
      <c r="A241" s="688"/>
      <c r="B241" s="701"/>
      <c r="C241" s="701"/>
      <c r="E241" s="690"/>
      <c r="F241" s="745"/>
      <c r="G241" s="745"/>
    </row>
    <row r="242" spans="1:7" s="322" customFormat="1" ht="32.25" customHeight="1">
      <c r="A242" s="688"/>
      <c r="B242" s="701"/>
      <c r="C242" s="701"/>
      <c r="E242" s="690"/>
      <c r="F242" s="745"/>
      <c r="G242" s="745"/>
    </row>
    <row r="243" spans="1:7" s="322" customFormat="1">
      <c r="A243" s="688"/>
      <c r="B243" s="701"/>
      <c r="C243" s="701"/>
      <c r="E243" s="690"/>
      <c r="F243" s="745"/>
      <c r="G243" s="745"/>
    </row>
    <row r="244" spans="1:7" s="322" customFormat="1" ht="85.5" customHeight="1">
      <c r="A244" s="688"/>
      <c r="B244" s="701"/>
      <c r="C244" s="701"/>
      <c r="E244" s="690"/>
      <c r="F244" s="745"/>
      <c r="G244" s="745"/>
    </row>
    <row r="245" spans="1:7" s="322" customFormat="1">
      <c r="A245" s="688"/>
      <c r="B245" s="701"/>
      <c r="C245" s="701"/>
      <c r="E245" s="690"/>
      <c r="F245" s="745"/>
      <c r="G245" s="745"/>
    </row>
    <row r="246" spans="1:7" s="322" customFormat="1">
      <c r="A246" s="688"/>
      <c r="B246" s="701"/>
      <c r="C246" s="701"/>
      <c r="E246" s="690"/>
      <c r="F246" s="745"/>
      <c r="G246" s="745"/>
    </row>
    <row r="247" spans="1:7" s="322" customFormat="1">
      <c r="A247" s="688"/>
      <c r="B247" s="701"/>
      <c r="C247" s="701"/>
      <c r="E247" s="690"/>
      <c r="F247" s="745"/>
      <c r="G247" s="745"/>
    </row>
    <row r="248" spans="1:7" s="322" customFormat="1">
      <c r="A248" s="698"/>
      <c r="B248" s="711"/>
      <c r="C248" s="711"/>
      <c r="E248" s="690"/>
      <c r="F248" s="745"/>
      <c r="G248" s="745"/>
    </row>
    <row r="249" spans="1:7" s="322" customFormat="1">
      <c r="A249" s="698"/>
      <c r="B249" s="711"/>
      <c r="C249" s="711"/>
      <c r="E249" s="690"/>
      <c r="F249" s="745"/>
      <c r="G249" s="745"/>
    </row>
    <row r="250" spans="1:7">
      <c r="A250" s="688"/>
      <c r="B250" s="701"/>
      <c r="C250" s="701"/>
      <c r="D250" s="322"/>
      <c r="E250" s="690"/>
      <c r="F250" s="745"/>
      <c r="G250" s="745"/>
    </row>
    <row r="251" spans="1:7" s="353" customFormat="1" ht="218.25" customHeight="1">
      <c r="A251" s="688"/>
      <c r="B251" s="701"/>
      <c r="C251" s="701"/>
      <c r="D251" s="322"/>
      <c r="E251" s="690"/>
      <c r="F251" s="745"/>
      <c r="G251" s="745"/>
    </row>
    <row r="252" spans="1:7" s="353" customFormat="1" ht="408.4" customHeight="1">
      <c r="A252" s="688"/>
      <c r="B252" s="701"/>
      <c r="C252" s="701"/>
      <c r="D252" s="322"/>
      <c r="E252" s="690"/>
      <c r="F252" s="745"/>
      <c r="G252" s="745"/>
    </row>
    <row r="253" spans="1:7" s="353" customFormat="1" ht="292.14999999999998" customHeight="1">
      <c r="A253" s="688"/>
      <c r="B253" s="701"/>
      <c r="C253" s="701"/>
      <c r="D253" s="322"/>
      <c r="E253" s="690"/>
      <c r="F253" s="745"/>
      <c r="G253" s="745"/>
    </row>
    <row r="254" spans="1:7" s="353" customFormat="1">
      <c r="A254" s="688"/>
      <c r="B254" s="701"/>
      <c r="C254" s="701"/>
      <c r="D254" s="322"/>
      <c r="E254" s="690"/>
      <c r="F254" s="745"/>
      <c r="G254" s="745"/>
    </row>
    <row r="255" spans="1:7" s="353" customFormat="1">
      <c r="A255" s="688"/>
      <c r="B255" s="701"/>
      <c r="C255" s="701"/>
      <c r="D255" s="322"/>
      <c r="E255" s="690"/>
      <c r="F255" s="745"/>
      <c r="G255" s="745"/>
    </row>
    <row r="256" spans="1:7" s="353" customFormat="1">
      <c r="A256" s="688"/>
      <c r="B256" s="701"/>
      <c r="C256" s="701"/>
      <c r="D256" s="322"/>
      <c r="E256" s="690"/>
      <c r="F256" s="745"/>
      <c r="G256" s="745"/>
    </row>
    <row r="257" spans="1:7" s="353" customFormat="1" ht="39.4" customHeight="1">
      <c r="A257" s="688"/>
      <c r="B257" s="701"/>
      <c r="C257" s="701"/>
      <c r="D257" s="322"/>
      <c r="E257" s="690"/>
      <c r="F257" s="745"/>
      <c r="G257" s="745"/>
    </row>
    <row r="258" spans="1:7" s="353" customFormat="1" ht="41.65" customHeight="1">
      <c r="A258" s="688"/>
      <c r="B258" s="701"/>
      <c r="C258" s="701"/>
      <c r="D258" s="322"/>
      <c r="E258" s="690"/>
      <c r="F258" s="745"/>
      <c r="G258" s="745"/>
    </row>
    <row r="259" spans="1:7" s="353" customFormat="1" ht="41.65" customHeight="1">
      <c r="A259" s="688"/>
      <c r="B259" s="701"/>
      <c r="C259" s="701"/>
      <c r="D259" s="322"/>
      <c r="E259" s="690"/>
      <c r="F259" s="745"/>
      <c r="G259" s="745"/>
    </row>
    <row r="260" spans="1:7" s="353" customFormat="1" ht="101.65" customHeight="1">
      <c r="A260" s="688"/>
      <c r="B260" s="701"/>
      <c r="C260" s="701"/>
      <c r="D260" s="322"/>
      <c r="E260" s="690"/>
      <c r="F260" s="745"/>
      <c r="G260" s="745"/>
    </row>
    <row r="261" spans="1:7" s="353" customFormat="1" ht="250.9" customHeight="1">
      <c r="A261" s="688"/>
      <c r="B261" s="701"/>
      <c r="C261" s="701"/>
      <c r="D261" s="322"/>
      <c r="E261" s="690"/>
      <c r="F261" s="745"/>
      <c r="G261" s="745"/>
    </row>
    <row r="262" spans="1:7" s="353" customFormat="1">
      <c r="A262" s="688"/>
      <c r="B262" s="701"/>
      <c r="C262" s="701"/>
      <c r="D262" s="322"/>
      <c r="E262" s="690"/>
      <c r="F262" s="745"/>
      <c r="G262" s="745"/>
    </row>
    <row r="263" spans="1:7" s="353" customFormat="1" ht="133.9" customHeight="1">
      <c r="A263" s="688"/>
      <c r="B263" s="336"/>
      <c r="C263" s="336"/>
      <c r="D263" s="322"/>
      <c r="E263" s="690"/>
      <c r="F263" s="745"/>
      <c r="G263" s="745"/>
    </row>
    <row r="264" spans="1:7" s="353" customFormat="1" ht="133.9" customHeight="1">
      <c r="A264" s="688"/>
      <c r="B264" s="336"/>
      <c r="C264" s="336"/>
      <c r="D264" s="322"/>
      <c r="E264" s="690"/>
      <c r="F264" s="745"/>
      <c r="G264" s="745"/>
    </row>
    <row r="265" spans="1:7" s="353" customFormat="1" ht="234.75" customHeight="1">
      <c r="A265" s="688"/>
      <c r="B265" s="336"/>
      <c r="C265" s="336"/>
      <c r="D265" s="322"/>
      <c r="E265" s="690"/>
      <c r="F265" s="745"/>
      <c r="G265" s="745"/>
    </row>
    <row r="266" spans="1:7" s="353" customFormat="1" ht="35.25" customHeight="1">
      <c r="A266" s="688"/>
      <c r="B266" s="336"/>
      <c r="C266" s="336"/>
      <c r="D266" s="322"/>
      <c r="E266" s="690"/>
      <c r="F266" s="745"/>
      <c r="G266" s="745"/>
    </row>
    <row r="267" spans="1:7" s="353" customFormat="1" ht="33.75" customHeight="1">
      <c r="A267" s="688"/>
      <c r="B267" s="701"/>
      <c r="C267" s="701"/>
      <c r="D267" s="322"/>
      <c r="E267" s="690"/>
      <c r="F267" s="745"/>
      <c r="G267" s="745"/>
    </row>
    <row r="268" spans="1:7" s="353" customFormat="1">
      <c r="A268" s="688"/>
      <c r="B268" s="701"/>
      <c r="C268" s="701"/>
      <c r="D268" s="322"/>
      <c r="E268" s="690"/>
      <c r="F268" s="745"/>
      <c r="G268" s="745"/>
    </row>
    <row r="269" spans="1:7" s="353" customFormat="1">
      <c r="A269" s="688"/>
      <c r="B269" s="701"/>
      <c r="C269" s="701"/>
      <c r="D269" s="322"/>
      <c r="E269" s="690"/>
      <c r="F269" s="745"/>
      <c r="G269" s="745"/>
    </row>
    <row r="270" spans="1:7" s="353" customFormat="1">
      <c r="A270" s="688"/>
      <c r="B270" s="701"/>
      <c r="C270" s="701"/>
      <c r="D270" s="322"/>
      <c r="E270" s="690"/>
      <c r="F270" s="745"/>
      <c r="G270" s="745"/>
    </row>
    <row r="271" spans="1:7" s="353" customFormat="1">
      <c r="A271" s="688"/>
      <c r="B271" s="701"/>
      <c r="C271" s="701"/>
      <c r="D271" s="322"/>
      <c r="E271" s="690"/>
      <c r="F271" s="745"/>
      <c r="G271" s="745"/>
    </row>
    <row r="272" spans="1:7" s="353" customFormat="1">
      <c r="A272" s="688"/>
      <c r="B272" s="701"/>
      <c r="C272" s="701"/>
      <c r="D272" s="322"/>
      <c r="E272" s="690"/>
      <c r="F272" s="745"/>
      <c r="G272" s="745"/>
    </row>
    <row r="273" spans="1:7" s="353" customFormat="1">
      <c r="A273" s="688"/>
      <c r="B273" s="701"/>
      <c r="C273" s="701"/>
      <c r="D273" s="322"/>
      <c r="E273" s="690"/>
      <c r="F273" s="745"/>
      <c r="G273" s="745"/>
    </row>
    <row r="274" spans="1:7" s="353" customFormat="1" ht="397.9" customHeight="1">
      <c r="A274" s="688"/>
      <c r="B274" s="701"/>
      <c r="C274" s="701"/>
      <c r="D274" s="322"/>
      <c r="E274" s="690"/>
      <c r="F274" s="745"/>
      <c r="G274" s="745"/>
    </row>
    <row r="275" spans="1:7" s="353" customFormat="1" ht="408" customHeight="1">
      <c r="A275" s="688"/>
      <c r="B275" s="701"/>
      <c r="C275" s="701"/>
      <c r="D275" s="322"/>
      <c r="E275" s="690"/>
      <c r="F275" s="745"/>
      <c r="G275" s="745"/>
    </row>
    <row r="276" spans="1:7" s="353" customFormat="1">
      <c r="A276" s="688"/>
      <c r="B276" s="336"/>
      <c r="C276" s="336"/>
      <c r="D276" s="322"/>
      <c r="E276" s="690"/>
      <c r="F276" s="745"/>
      <c r="G276" s="745"/>
    </row>
    <row r="277" spans="1:7" s="353" customFormat="1">
      <c r="A277" s="688"/>
      <c r="B277" s="701"/>
      <c r="C277" s="701"/>
      <c r="D277" s="322"/>
      <c r="E277" s="690"/>
      <c r="F277" s="745"/>
      <c r="G277" s="745"/>
    </row>
    <row r="278" spans="1:7">
      <c r="A278" s="698"/>
      <c r="B278" s="711"/>
      <c r="C278" s="711"/>
      <c r="D278" s="322"/>
      <c r="E278" s="690"/>
      <c r="F278" s="745"/>
      <c r="G278" s="745"/>
    </row>
    <row r="279" spans="1:7">
      <c r="A279" s="698"/>
      <c r="B279" s="711"/>
      <c r="C279" s="711"/>
      <c r="D279" s="322"/>
      <c r="E279" s="690"/>
      <c r="F279" s="745"/>
      <c r="G279" s="745"/>
    </row>
    <row r="280" spans="1:7" s="322" customFormat="1" ht="14.25" customHeight="1">
      <c r="A280" s="688"/>
      <c r="B280" s="689"/>
      <c r="C280" s="689"/>
      <c r="E280" s="690"/>
      <c r="F280" s="745"/>
      <c r="G280" s="745"/>
    </row>
    <row r="281" spans="1:7" ht="38.25" customHeight="1">
      <c r="A281" s="688"/>
      <c r="B281" s="302"/>
      <c r="C281" s="302"/>
      <c r="D281" s="322"/>
      <c r="E281" s="704"/>
      <c r="F281" s="745"/>
      <c r="G281" s="745"/>
    </row>
    <row r="282" spans="1:7">
      <c r="A282" s="688"/>
      <c r="B282" s="302"/>
      <c r="C282" s="302"/>
      <c r="D282" s="322"/>
      <c r="E282" s="690"/>
      <c r="F282" s="745"/>
      <c r="G282" s="745"/>
    </row>
    <row r="283" spans="1:7">
      <c r="A283" s="688"/>
      <c r="B283" s="302"/>
      <c r="C283" s="302"/>
      <c r="D283" s="322"/>
      <c r="E283" s="690"/>
      <c r="F283" s="745"/>
      <c r="G283" s="745"/>
    </row>
    <row r="284" spans="1:7">
      <c r="A284" s="688"/>
      <c r="B284" s="302"/>
      <c r="C284" s="302"/>
      <c r="D284" s="322"/>
      <c r="E284" s="690"/>
      <c r="F284" s="745"/>
      <c r="G284" s="745"/>
    </row>
    <row r="285" spans="1:7">
      <c r="A285" s="688"/>
      <c r="B285" s="302"/>
      <c r="C285" s="302"/>
      <c r="D285" s="322"/>
      <c r="E285" s="690"/>
      <c r="F285" s="745"/>
      <c r="G285" s="745"/>
    </row>
    <row r="286" spans="1:7">
      <c r="A286" s="688"/>
      <c r="B286" s="302"/>
      <c r="C286" s="302"/>
      <c r="D286" s="322"/>
      <c r="E286" s="690"/>
      <c r="F286" s="745"/>
      <c r="G286" s="745"/>
    </row>
    <row r="287" spans="1:7">
      <c r="A287" s="688"/>
      <c r="B287" s="302"/>
      <c r="C287" s="302"/>
      <c r="D287" s="322"/>
      <c r="E287" s="690"/>
      <c r="F287" s="745"/>
      <c r="G287" s="745"/>
    </row>
    <row r="288" spans="1:7">
      <c r="A288" s="688"/>
      <c r="B288" s="302"/>
      <c r="C288" s="302"/>
      <c r="D288" s="322"/>
      <c r="E288" s="690"/>
      <c r="F288" s="745"/>
      <c r="G288" s="745"/>
    </row>
    <row r="289" spans="1:7">
      <c r="A289" s="688"/>
      <c r="B289" s="302"/>
      <c r="C289" s="302"/>
      <c r="D289" s="322"/>
      <c r="E289" s="690"/>
      <c r="F289" s="745"/>
      <c r="G289" s="745"/>
    </row>
    <row r="290" spans="1:7">
      <c r="A290" s="688"/>
      <c r="B290" s="302"/>
      <c r="C290" s="302"/>
      <c r="D290" s="322"/>
      <c r="E290" s="690"/>
      <c r="F290" s="745"/>
      <c r="G290" s="745"/>
    </row>
    <row r="291" spans="1:7">
      <c r="A291" s="688"/>
      <c r="B291" s="302"/>
      <c r="C291" s="302"/>
      <c r="D291" s="322"/>
      <c r="E291" s="690"/>
      <c r="F291" s="745"/>
      <c r="G291" s="745"/>
    </row>
    <row r="292" spans="1:7">
      <c r="A292" s="688"/>
      <c r="B292" s="302"/>
      <c r="C292" s="302"/>
      <c r="D292" s="322"/>
      <c r="E292" s="690"/>
      <c r="F292" s="745"/>
      <c r="G292" s="745"/>
    </row>
    <row r="293" spans="1:7">
      <c r="A293" s="688"/>
      <c r="B293" s="302"/>
      <c r="C293" s="302"/>
      <c r="D293" s="322"/>
      <c r="E293" s="690"/>
      <c r="F293" s="745"/>
      <c r="G293" s="745"/>
    </row>
    <row r="294" spans="1:7">
      <c r="A294" s="688"/>
      <c r="B294" s="302"/>
      <c r="C294" s="302"/>
      <c r="D294" s="322"/>
      <c r="E294" s="690"/>
      <c r="F294" s="745"/>
      <c r="G294" s="745"/>
    </row>
    <row r="295" spans="1:7">
      <c r="A295" s="688"/>
      <c r="B295" s="302"/>
      <c r="C295" s="302"/>
      <c r="D295" s="322"/>
      <c r="E295" s="690"/>
      <c r="F295" s="745"/>
      <c r="G295" s="745"/>
    </row>
    <row r="296" spans="1:7">
      <c r="A296" s="688"/>
      <c r="B296" s="302"/>
      <c r="C296" s="302"/>
      <c r="D296" s="322"/>
      <c r="E296" s="690"/>
      <c r="F296" s="745"/>
      <c r="G296" s="745"/>
    </row>
    <row r="297" spans="1:7">
      <c r="A297" s="688"/>
      <c r="B297" s="302"/>
      <c r="C297" s="302"/>
      <c r="D297" s="322"/>
      <c r="E297" s="690"/>
      <c r="F297" s="745"/>
      <c r="G297" s="745"/>
    </row>
    <row r="298" spans="1:7">
      <c r="A298" s="688"/>
      <c r="B298" s="302"/>
      <c r="C298" s="302"/>
      <c r="D298" s="322"/>
      <c r="E298" s="690"/>
      <c r="F298" s="745"/>
      <c r="G298" s="745"/>
    </row>
    <row r="299" spans="1:7">
      <c r="A299" s="688"/>
      <c r="B299" s="302"/>
      <c r="C299" s="302"/>
      <c r="D299" s="322"/>
      <c r="E299" s="690"/>
      <c r="F299" s="745"/>
      <c r="G299" s="745"/>
    </row>
    <row r="300" spans="1:7">
      <c r="A300" s="688"/>
      <c r="B300" s="302"/>
      <c r="C300" s="302"/>
      <c r="D300" s="322"/>
      <c r="E300" s="690"/>
      <c r="F300" s="745"/>
      <c r="G300" s="745"/>
    </row>
    <row r="301" spans="1:7" ht="34.5" customHeight="1">
      <c r="A301" s="688"/>
      <c r="B301" s="302"/>
      <c r="C301" s="302"/>
      <c r="D301" s="322"/>
      <c r="E301" s="690"/>
      <c r="F301" s="745"/>
      <c r="G301" s="745"/>
    </row>
    <row r="302" spans="1:7" ht="33.75" customHeight="1">
      <c r="A302" s="688"/>
      <c r="B302" s="302"/>
      <c r="C302" s="302"/>
      <c r="D302" s="322"/>
      <c r="E302" s="690"/>
      <c r="F302" s="745"/>
      <c r="G302" s="745"/>
    </row>
    <row r="303" spans="1:7" ht="24" customHeight="1">
      <c r="A303" s="688"/>
      <c r="B303" s="302"/>
      <c r="C303" s="302"/>
      <c r="D303" s="322"/>
      <c r="E303" s="690"/>
      <c r="F303" s="745"/>
      <c r="G303" s="745"/>
    </row>
    <row r="304" spans="1:7">
      <c r="A304" s="688"/>
      <c r="B304" s="302"/>
      <c r="C304" s="302"/>
      <c r="D304" s="322"/>
      <c r="E304" s="690"/>
      <c r="F304" s="745"/>
      <c r="G304" s="745"/>
    </row>
    <row r="305" spans="1:7">
      <c r="A305" s="688"/>
      <c r="B305" s="302"/>
      <c r="C305" s="302"/>
      <c r="D305" s="322"/>
      <c r="E305" s="690"/>
      <c r="F305" s="745"/>
      <c r="G305" s="745"/>
    </row>
    <row r="306" spans="1:7">
      <c r="A306" s="688"/>
      <c r="B306" s="302"/>
      <c r="C306" s="302"/>
      <c r="D306" s="322"/>
      <c r="E306" s="690"/>
      <c r="F306" s="745"/>
      <c r="G306" s="745"/>
    </row>
    <row r="307" spans="1:7">
      <c r="A307" s="688"/>
      <c r="B307" s="302"/>
      <c r="C307" s="302"/>
      <c r="D307" s="322"/>
      <c r="E307" s="690"/>
      <c r="F307" s="745"/>
      <c r="G307" s="745"/>
    </row>
    <row r="308" spans="1:7">
      <c r="A308" s="688"/>
      <c r="B308" s="302"/>
      <c r="C308" s="302"/>
      <c r="D308" s="322"/>
      <c r="E308" s="690"/>
      <c r="F308" s="745"/>
      <c r="G308" s="745"/>
    </row>
    <row r="309" spans="1:7">
      <c r="A309" s="688"/>
      <c r="B309" s="302"/>
      <c r="C309" s="302"/>
      <c r="D309" s="322"/>
      <c r="E309" s="690"/>
      <c r="F309" s="745"/>
      <c r="G309" s="745"/>
    </row>
    <row r="311" spans="1:7">
      <c r="A311" s="688"/>
      <c r="B311" s="689"/>
      <c r="C311" s="689"/>
      <c r="D311" s="322"/>
      <c r="E311" s="690"/>
      <c r="F311" s="745"/>
      <c r="G311" s="745"/>
    </row>
    <row r="312" spans="1:7" s="700" customFormat="1">
      <c r="A312" s="708"/>
      <c r="B312" s="697"/>
      <c r="C312" s="697"/>
      <c r="E312" s="699"/>
      <c r="F312" s="956"/>
      <c r="G312" s="956"/>
    </row>
    <row r="313" spans="1:7" s="700" customFormat="1">
      <c r="A313" s="708"/>
      <c r="B313" s="697"/>
      <c r="C313" s="697"/>
      <c r="E313" s="699"/>
      <c r="F313" s="956"/>
      <c r="G313" s="956"/>
    </row>
    <row r="314" spans="1:7" s="700" customFormat="1">
      <c r="A314" s="708"/>
      <c r="B314" s="697"/>
      <c r="C314" s="697"/>
      <c r="E314" s="699"/>
      <c r="F314" s="956"/>
      <c r="G314" s="956"/>
    </row>
    <row r="315" spans="1:7" s="322" customFormat="1" ht="75.75" customHeight="1">
      <c r="A315" s="688"/>
      <c r="B315" s="707"/>
      <c r="C315" s="707"/>
      <c r="E315" s="690"/>
      <c r="F315" s="745"/>
      <c r="G315" s="745"/>
    </row>
    <row r="316" spans="1:7" s="322" customFormat="1" ht="84" customHeight="1">
      <c r="A316" s="688"/>
      <c r="B316" s="707"/>
      <c r="C316" s="707"/>
      <c r="E316" s="690"/>
      <c r="F316" s="745"/>
      <c r="G316" s="745"/>
    </row>
    <row r="317" spans="1:7" s="322" customFormat="1" ht="66.75" customHeight="1">
      <c r="A317" s="688"/>
      <c r="B317" s="707"/>
      <c r="C317" s="707"/>
      <c r="E317" s="690"/>
      <c r="F317" s="745"/>
      <c r="G317" s="745"/>
    </row>
    <row r="318" spans="1:7" s="322" customFormat="1" ht="92.25" customHeight="1">
      <c r="A318" s="688"/>
      <c r="B318" s="707"/>
      <c r="C318" s="707"/>
      <c r="E318" s="690"/>
      <c r="F318" s="745"/>
      <c r="G318" s="745"/>
    </row>
    <row r="319" spans="1:7" s="322" customFormat="1" ht="23.25" customHeight="1">
      <c r="A319" s="688"/>
      <c r="B319" s="707"/>
      <c r="C319" s="707"/>
      <c r="E319" s="690"/>
      <c r="F319" s="745"/>
      <c r="G319" s="745"/>
    </row>
    <row r="320" spans="1:7" s="322" customFormat="1" ht="20.25" customHeight="1">
      <c r="A320" s="688"/>
      <c r="B320" s="707"/>
      <c r="C320" s="707"/>
      <c r="E320" s="690"/>
      <c r="F320" s="745"/>
      <c r="G320" s="745"/>
    </row>
    <row r="321" spans="1:7" s="322" customFormat="1" ht="18" customHeight="1">
      <c r="A321" s="688"/>
      <c r="B321" s="707"/>
      <c r="C321" s="707"/>
      <c r="E321" s="690"/>
      <c r="F321" s="745"/>
      <c r="G321" s="745"/>
    </row>
    <row r="322" spans="1:7" s="322" customFormat="1" ht="18.75" customHeight="1">
      <c r="A322" s="688"/>
      <c r="B322" s="707"/>
      <c r="C322" s="707"/>
      <c r="E322" s="690"/>
      <c r="F322" s="745"/>
      <c r="G322" s="745"/>
    </row>
    <row r="323" spans="1:7" s="322" customFormat="1" ht="20.25" customHeight="1">
      <c r="A323" s="688"/>
      <c r="B323" s="707"/>
      <c r="C323" s="707"/>
      <c r="E323" s="690"/>
      <c r="F323" s="745"/>
      <c r="G323" s="745"/>
    </row>
    <row r="324" spans="1:7" s="322" customFormat="1" ht="71.25" customHeight="1">
      <c r="A324" s="688"/>
      <c r="B324" s="707"/>
      <c r="C324" s="707"/>
      <c r="E324" s="690"/>
      <c r="F324" s="745"/>
      <c r="G324" s="745"/>
    </row>
    <row r="325" spans="1:7" s="322" customFormat="1" ht="45" customHeight="1">
      <c r="A325" s="688"/>
      <c r="B325" s="707"/>
      <c r="C325" s="707"/>
      <c r="E325" s="690"/>
      <c r="F325" s="745"/>
      <c r="G325" s="745"/>
    </row>
    <row r="326" spans="1:7" s="322" customFormat="1" ht="32.25" customHeight="1">
      <c r="A326" s="688"/>
      <c r="B326" s="701"/>
      <c r="C326" s="701"/>
      <c r="E326" s="690"/>
      <c r="F326" s="745"/>
      <c r="G326" s="745"/>
    </row>
    <row r="327" spans="1:7" s="322" customFormat="1">
      <c r="A327" s="688"/>
      <c r="B327" s="701"/>
      <c r="C327" s="701"/>
      <c r="E327" s="690"/>
      <c r="F327" s="745"/>
      <c r="G327" s="745"/>
    </row>
    <row r="329" spans="1:7">
      <c r="A329" s="688"/>
      <c r="B329" s="689"/>
      <c r="C329" s="689"/>
      <c r="D329" s="322"/>
      <c r="E329" s="690"/>
      <c r="F329" s="745"/>
      <c r="G329" s="745"/>
    </row>
  </sheetData>
  <sheetProtection formatRows="0"/>
  <mergeCells count="2">
    <mergeCell ref="B15:C15"/>
    <mergeCell ref="B18:C18"/>
  </mergeCells>
  <pageMargins left="0.7" right="0.7" top="0.75" bottom="0.75" header="0.3" footer="0.3"/>
  <pageSetup paperSize="9" scale="62" orientation="portrait"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365"/>
  <sheetViews>
    <sheetView view="pageBreakPreview" zoomScale="90" zoomScaleNormal="100" zoomScaleSheetLayoutView="90" workbookViewId="0">
      <selection activeCell="F22" sqref="F22"/>
    </sheetView>
  </sheetViews>
  <sheetFormatPr defaultColWidth="9.140625" defaultRowHeight="12.75"/>
  <cols>
    <col min="1" max="1" width="12.7109375" style="712" customWidth="1"/>
    <col min="2" max="2" width="70.7109375" style="713" customWidth="1"/>
    <col min="3" max="3" width="12.7109375" style="713" customWidth="1"/>
    <col min="4" max="4" width="7" style="780" customWidth="1"/>
    <col min="5" max="5" width="10.140625" style="2723" customWidth="1"/>
    <col min="6" max="6" width="13.140625" style="621" customWidth="1"/>
    <col min="7" max="7" width="16.140625" style="621" customWidth="1"/>
    <col min="8" max="8" width="12.28515625" style="62" customWidth="1"/>
    <col min="9" max="16384" width="9.140625" style="62"/>
  </cols>
  <sheetData>
    <row r="1" spans="1:7">
      <c r="A1" s="666" t="s">
        <v>8</v>
      </c>
      <c r="B1" s="667" t="s">
        <v>9</v>
      </c>
      <c r="C1" s="667"/>
      <c r="D1" s="715"/>
      <c r="E1" s="2018"/>
      <c r="F1" s="686"/>
      <c r="G1" s="686"/>
    </row>
    <row r="2" spans="1:7">
      <c r="A2" s="671" t="s">
        <v>130</v>
      </c>
      <c r="B2" s="359" t="str">
        <f>'NASLOVNA STRAN'!$C$30</f>
        <v>Gradnja stanovanjske soseske Dečkovo naselje - DN 10</v>
      </c>
      <c r="C2" s="667"/>
      <c r="D2" s="715"/>
      <c r="E2" s="2018"/>
      <c r="F2" s="686"/>
      <c r="G2" s="686"/>
    </row>
    <row r="3" spans="1:7">
      <c r="A3" s="666" t="s">
        <v>131</v>
      </c>
      <c r="B3" s="442">
        <f>'NASLOVNA STRAN'!$C$13</f>
        <v>0</v>
      </c>
      <c r="C3" s="667"/>
      <c r="D3" s="715"/>
      <c r="E3" s="2018"/>
      <c r="F3" s="686"/>
      <c r="G3" s="686"/>
    </row>
    <row r="4" spans="1:7">
      <c r="A4" s="666"/>
      <c r="B4" s="667"/>
      <c r="C4" s="667"/>
      <c r="D4" s="715"/>
      <c r="E4" s="2018"/>
      <c r="F4" s="686"/>
      <c r="G4" s="686"/>
    </row>
    <row r="5" spans="1:7">
      <c r="A5" s="213" t="s">
        <v>122</v>
      </c>
      <c r="B5" s="214" t="s">
        <v>3446</v>
      </c>
      <c r="C5" s="214"/>
      <c r="D5" s="215"/>
      <c r="E5" s="1857"/>
      <c r="F5" s="463"/>
      <c r="G5" s="463"/>
    </row>
    <row r="6" spans="1:7">
      <c r="A6" s="666"/>
      <c r="B6" s="667"/>
      <c r="C6" s="667"/>
      <c r="D6" s="715"/>
      <c r="E6" s="2019"/>
      <c r="F6" s="675"/>
      <c r="G6" s="675"/>
    </row>
    <row r="7" spans="1:7">
      <c r="A7" s="213" t="s">
        <v>125</v>
      </c>
      <c r="B7" s="214" t="s">
        <v>3624</v>
      </c>
      <c r="C7" s="214"/>
      <c r="D7" s="215"/>
      <c r="E7" s="1857"/>
      <c r="F7" s="463"/>
      <c r="G7" s="463"/>
    </row>
    <row r="8" spans="1:7">
      <c r="A8" s="666"/>
      <c r="B8" s="667"/>
      <c r="C8" s="667"/>
      <c r="D8" s="715"/>
      <c r="E8" s="2018"/>
      <c r="F8" s="686"/>
      <c r="G8" s="686"/>
    </row>
    <row r="9" spans="1:7">
      <c r="A9" s="666"/>
      <c r="B9" s="667"/>
      <c r="C9" s="667"/>
      <c r="D9" s="715"/>
      <c r="E9" s="2018"/>
      <c r="F9" s="686"/>
      <c r="G9" s="686"/>
    </row>
    <row r="10" spans="1:7" ht="38.25">
      <c r="A10" s="718" t="s">
        <v>132</v>
      </c>
      <c r="B10" s="719" t="s">
        <v>133</v>
      </c>
      <c r="C10" s="720" t="s">
        <v>134</v>
      </c>
      <c r="D10" s="203" t="s">
        <v>140</v>
      </c>
      <c r="E10" s="2020" t="s">
        <v>136</v>
      </c>
      <c r="F10" s="453" t="s">
        <v>237</v>
      </c>
      <c r="G10" s="453" t="s">
        <v>238</v>
      </c>
    </row>
    <row r="11" spans="1:7">
      <c r="A11" s="667"/>
      <c r="B11" s="667"/>
      <c r="C11" s="667"/>
      <c r="D11" s="715"/>
      <c r="E11" s="2021"/>
      <c r="F11" s="722"/>
      <c r="G11" s="722"/>
    </row>
    <row r="12" spans="1:7">
      <c r="A12" s="723" t="s">
        <v>4936</v>
      </c>
      <c r="B12" s="724" t="s">
        <v>4933</v>
      </c>
      <c r="C12" s="724"/>
      <c r="D12" s="725"/>
      <c r="E12" s="2022"/>
      <c r="F12" s="727"/>
      <c r="G12" s="727"/>
    </row>
    <row r="13" spans="1:7" s="590" customFormat="1">
      <c r="A13" s="728"/>
      <c r="B13" s="729"/>
      <c r="C13" s="729"/>
      <c r="D13" s="730"/>
      <c r="E13" s="2023"/>
      <c r="F13" s="732"/>
      <c r="G13" s="732"/>
    </row>
    <row r="14" spans="1:7" ht="13.5" thickBot="1">
      <c r="A14" s="882"/>
      <c r="B14" s="883" t="s">
        <v>3625</v>
      </c>
      <c r="C14" s="734"/>
      <c r="D14" s="735"/>
      <c r="E14" s="2024"/>
      <c r="F14" s="737"/>
      <c r="G14" s="738"/>
    </row>
    <row r="15" spans="1:7" s="700" customFormat="1">
      <c r="A15" s="698"/>
      <c r="B15" s="3125" t="s">
        <v>3461</v>
      </c>
      <c r="C15" s="3129"/>
      <c r="E15" s="2025"/>
      <c r="F15" s="160"/>
      <c r="G15" s="160"/>
    </row>
    <row r="16" spans="1:7" s="700" customFormat="1">
      <c r="A16" s="698"/>
      <c r="B16" s="2676"/>
      <c r="C16" s="697"/>
      <c r="E16" s="2025"/>
      <c r="F16" s="160"/>
      <c r="G16" s="160"/>
    </row>
    <row r="17" spans="1:7" s="700" customFormat="1">
      <c r="A17" s="698"/>
      <c r="B17" s="739" t="s">
        <v>2299</v>
      </c>
      <c r="C17" s="740"/>
      <c r="E17" s="2025"/>
      <c r="F17" s="160"/>
      <c r="G17" s="160"/>
    </row>
    <row r="18" spans="1:7" s="700" customFormat="1">
      <c r="A18" s="698"/>
      <c r="B18" s="2966" t="s">
        <v>3565</v>
      </c>
      <c r="C18" s="2967"/>
      <c r="E18" s="2025"/>
      <c r="F18" s="160"/>
      <c r="G18" s="160"/>
    </row>
    <row r="19" spans="1:7" s="700" customFormat="1">
      <c r="A19" s="698"/>
      <c r="B19" s="697"/>
      <c r="C19" s="697"/>
      <c r="E19" s="2025"/>
      <c r="F19" s="160"/>
      <c r="G19" s="160"/>
    </row>
    <row r="20" spans="1:7" s="322" customFormat="1" ht="165.75">
      <c r="A20" s="761" t="s">
        <v>5029</v>
      </c>
      <c r="B20" s="352" t="s">
        <v>3627</v>
      </c>
      <c r="C20" s="697"/>
      <c r="D20" s="689" t="s">
        <v>369</v>
      </c>
      <c r="E20" s="2709">
        <v>20</v>
      </c>
      <c r="F20" s="2531"/>
      <c r="G20" s="962">
        <f>E20*F20</f>
        <v>0</v>
      </c>
    </row>
    <row r="21" spans="1:7" s="322" customFormat="1">
      <c r="A21" s="761"/>
      <c r="B21" s="352" t="s">
        <v>3628</v>
      </c>
      <c r="C21" s="697"/>
      <c r="D21" s="689"/>
      <c r="E21" s="2709"/>
      <c r="F21" s="2532"/>
      <c r="G21" s="962"/>
    </row>
    <row r="22" spans="1:7" s="322" customFormat="1" ht="89.25">
      <c r="A22" s="2678"/>
      <c r="B22" s="352" t="s">
        <v>3629</v>
      </c>
      <c r="C22" s="963"/>
      <c r="D22" s="964"/>
      <c r="E22" s="2710"/>
      <c r="F22" s="2533"/>
      <c r="G22" s="1938"/>
    </row>
    <row r="23" spans="1:7" s="322" customFormat="1" ht="63.75">
      <c r="A23" s="2678"/>
      <c r="B23" s="352" t="s">
        <v>4066</v>
      </c>
      <c r="C23" s="963"/>
      <c r="D23" s="964"/>
      <c r="E23" s="2710"/>
      <c r="F23" s="2533"/>
      <c r="G23" s="1938"/>
    </row>
    <row r="24" spans="1:7" s="322" customFormat="1" ht="63.75">
      <c r="A24" s="2678"/>
      <c r="B24" s="352" t="s">
        <v>3631</v>
      </c>
      <c r="C24" s="963"/>
      <c r="D24" s="964"/>
      <c r="E24" s="2710"/>
      <c r="F24" s="2533"/>
      <c r="G24" s="1938"/>
    </row>
    <row r="25" spans="1:7" s="322" customFormat="1" ht="38.25">
      <c r="A25" s="2678"/>
      <c r="B25" s="352" t="s">
        <v>3632</v>
      </c>
      <c r="C25" s="963"/>
      <c r="D25" s="964"/>
      <c r="E25" s="2710"/>
      <c r="F25" s="2533"/>
      <c r="G25" s="1938"/>
    </row>
    <row r="26" spans="1:7" s="322" customFormat="1" ht="25.5">
      <c r="A26" s="2678"/>
      <c r="B26" s="352" t="s">
        <v>3633</v>
      </c>
      <c r="C26" s="963"/>
      <c r="D26" s="964"/>
      <c r="E26" s="2710"/>
      <c r="F26" s="2533"/>
      <c r="G26" s="1938"/>
    </row>
    <row r="27" spans="1:7" s="322" customFormat="1" ht="63.75">
      <c r="A27" s="2678"/>
      <c r="B27" s="352" t="s">
        <v>3634</v>
      </c>
      <c r="C27" s="963"/>
      <c r="D27" s="964"/>
      <c r="E27" s="2710"/>
      <c r="F27" s="2533"/>
      <c r="G27" s="1938"/>
    </row>
    <row r="28" spans="1:7" s="322" customFormat="1" ht="38.25">
      <c r="A28" s="2678"/>
      <c r="B28" s="352" t="s">
        <v>3635</v>
      </c>
      <c r="C28" s="963"/>
      <c r="D28" s="964"/>
      <c r="E28" s="2710"/>
      <c r="F28" s="2533"/>
      <c r="G28" s="1938"/>
    </row>
    <row r="29" spans="1:7" s="322" customFormat="1" ht="63.75">
      <c r="A29" s="2678"/>
      <c r="B29" s="352" t="s">
        <v>4067</v>
      </c>
      <c r="C29" s="963"/>
      <c r="D29" s="964"/>
      <c r="E29" s="2710"/>
      <c r="F29" s="2533"/>
      <c r="G29" s="1938"/>
    </row>
    <row r="30" spans="1:7" s="322" customFormat="1">
      <c r="A30" s="765"/>
      <c r="B30" s="335"/>
      <c r="C30" s="710"/>
      <c r="D30" s="376"/>
      <c r="E30" s="2711"/>
      <c r="F30" s="2403"/>
      <c r="G30" s="746"/>
    </row>
    <row r="31" spans="1:7" s="322" customFormat="1" ht="165.75">
      <c r="A31" s="761" t="s">
        <v>5030</v>
      </c>
      <c r="B31" s="352" t="s">
        <v>3627</v>
      </c>
      <c r="C31" s="710"/>
      <c r="D31" s="689" t="s">
        <v>369</v>
      </c>
      <c r="E31" s="2709">
        <v>2</v>
      </c>
      <c r="F31" s="2531"/>
      <c r="G31" s="962">
        <f>E31*F31</f>
        <v>0</v>
      </c>
    </row>
    <row r="32" spans="1:7" s="322" customFormat="1">
      <c r="A32" s="761"/>
      <c r="B32" s="352" t="s">
        <v>4069</v>
      </c>
      <c r="C32" s="710"/>
      <c r="D32" s="689"/>
      <c r="E32" s="2709"/>
      <c r="F32" s="2532"/>
      <c r="G32" s="962"/>
    </row>
    <row r="33" spans="1:7" s="322" customFormat="1" ht="89.25">
      <c r="A33" s="2678"/>
      <c r="B33" s="352" t="s">
        <v>3629</v>
      </c>
      <c r="C33" s="710"/>
      <c r="D33" s="376"/>
      <c r="E33" s="2711"/>
      <c r="F33" s="2403"/>
      <c r="G33" s="746"/>
    </row>
    <row r="34" spans="1:7" s="322" customFormat="1" ht="63.75">
      <c r="A34" s="2678"/>
      <c r="B34" s="352" t="s">
        <v>3639</v>
      </c>
      <c r="C34" s="710"/>
      <c r="D34" s="376"/>
      <c r="E34" s="2711"/>
      <c r="F34" s="2403"/>
      <c r="G34" s="746"/>
    </row>
    <row r="35" spans="1:7" s="322" customFormat="1" ht="63.75">
      <c r="A35" s="2678"/>
      <c r="B35" s="352" t="s">
        <v>3631</v>
      </c>
      <c r="C35" s="710"/>
      <c r="D35" s="376"/>
      <c r="E35" s="2711"/>
      <c r="F35" s="2403"/>
      <c r="G35" s="746"/>
    </row>
    <row r="36" spans="1:7" s="322" customFormat="1" ht="38.25">
      <c r="A36" s="2678"/>
      <c r="B36" s="352" t="s">
        <v>3632</v>
      </c>
      <c r="C36" s="710"/>
      <c r="D36" s="376"/>
      <c r="E36" s="2711"/>
      <c r="F36" s="2403"/>
      <c r="G36" s="746"/>
    </row>
    <row r="37" spans="1:7" s="322" customFormat="1" ht="25.5">
      <c r="A37" s="2678"/>
      <c r="B37" s="352" t="s">
        <v>3633</v>
      </c>
      <c r="C37" s="710"/>
      <c r="D37" s="376"/>
      <c r="E37" s="2711"/>
      <c r="F37" s="2403"/>
      <c r="G37" s="746"/>
    </row>
    <row r="38" spans="1:7" s="322" customFormat="1" ht="63.75">
      <c r="A38" s="2678"/>
      <c r="B38" s="352" t="s">
        <v>3634</v>
      </c>
      <c r="C38" s="710"/>
      <c r="D38" s="376"/>
      <c r="E38" s="2711"/>
      <c r="F38" s="2403"/>
      <c r="G38" s="746"/>
    </row>
    <row r="39" spans="1:7" s="322" customFormat="1" ht="38.25">
      <c r="A39" s="2678"/>
      <c r="B39" s="352" t="s">
        <v>3635</v>
      </c>
      <c r="C39" s="710"/>
      <c r="D39" s="376"/>
      <c r="E39" s="2711"/>
      <c r="F39" s="2403"/>
      <c r="G39" s="746"/>
    </row>
    <row r="40" spans="1:7" s="322" customFormat="1" ht="63.75">
      <c r="A40" s="2678"/>
      <c r="B40" s="352" t="s">
        <v>4070</v>
      </c>
      <c r="C40" s="710"/>
      <c r="D40" s="376"/>
      <c r="E40" s="2711"/>
      <c r="F40" s="2403"/>
      <c r="G40" s="746"/>
    </row>
    <row r="41" spans="1:7" s="322" customFormat="1">
      <c r="A41" s="765"/>
      <c r="B41" s="335"/>
      <c r="C41" s="710"/>
      <c r="D41" s="376"/>
      <c r="E41" s="2711"/>
      <c r="F41" s="2403"/>
      <c r="G41" s="746"/>
    </row>
    <row r="42" spans="1:7" s="322" customFormat="1" ht="38.25">
      <c r="A42" s="761" t="s">
        <v>5031</v>
      </c>
      <c r="B42" s="352" t="s">
        <v>4072</v>
      </c>
      <c r="C42" s="710"/>
      <c r="D42" s="689" t="s">
        <v>210</v>
      </c>
      <c r="E42" s="2709">
        <v>4</v>
      </c>
      <c r="F42" s="2531"/>
      <c r="G42" s="962">
        <f>E42*F42</f>
        <v>0</v>
      </c>
    </row>
    <row r="43" spans="1:7" s="322" customFormat="1">
      <c r="A43" s="761"/>
      <c r="B43" s="352" t="s">
        <v>3643</v>
      </c>
      <c r="C43" s="710"/>
      <c r="D43" s="689"/>
      <c r="E43" s="2709"/>
      <c r="F43" s="2532"/>
      <c r="G43" s="962"/>
    </row>
    <row r="44" spans="1:7" s="322" customFormat="1" ht="51">
      <c r="A44" s="765"/>
      <c r="B44" s="926" t="s">
        <v>3644</v>
      </c>
      <c r="C44" s="710"/>
      <c r="D44" s="376"/>
      <c r="E44" s="2711"/>
      <c r="F44" s="2403"/>
      <c r="G44" s="746"/>
    </row>
    <row r="45" spans="1:7" s="322" customFormat="1" ht="38.25">
      <c r="A45" s="765"/>
      <c r="B45" s="701" t="s">
        <v>3632</v>
      </c>
      <c r="C45" s="710"/>
      <c r="D45" s="376"/>
      <c r="E45" s="2711"/>
      <c r="F45" s="2403"/>
      <c r="G45" s="746"/>
    </row>
    <row r="46" spans="1:7" s="322" customFormat="1" ht="47.25" customHeight="1">
      <c r="A46" s="765"/>
      <c r="B46" s="336" t="s">
        <v>4073</v>
      </c>
      <c r="C46" s="710"/>
      <c r="D46" s="376"/>
      <c r="E46" s="2711"/>
      <c r="F46" s="2403"/>
      <c r="G46" s="746"/>
    </row>
    <row r="47" spans="1:7" s="322" customFormat="1" ht="25.5">
      <c r="A47" s="765"/>
      <c r="B47" s="965" t="s">
        <v>4074</v>
      </c>
      <c r="C47" s="710"/>
      <c r="D47" s="376"/>
      <c r="E47" s="2711"/>
      <c r="F47" s="2403"/>
      <c r="G47" s="746"/>
    </row>
    <row r="48" spans="1:7" s="322" customFormat="1" ht="76.5">
      <c r="A48" s="765"/>
      <c r="B48" s="336" t="s">
        <v>4075</v>
      </c>
      <c r="C48" s="710"/>
      <c r="D48" s="376"/>
      <c r="E48" s="2711"/>
      <c r="F48" s="2403"/>
      <c r="G48" s="746"/>
    </row>
    <row r="49" spans="1:7" s="322" customFormat="1">
      <c r="A49" s="765"/>
      <c r="B49" s="335"/>
      <c r="C49" s="710"/>
      <c r="D49" s="376"/>
      <c r="E49" s="2711"/>
      <c r="F49" s="2403"/>
      <c r="G49" s="746"/>
    </row>
    <row r="50" spans="1:7" s="322" customFormat="1" ht="51">
      <c r="A50" s="761" t="s">
        <v>5032</v>
      </c>
      <c r="B50" s="489" t="s">
        <v>4077</v>
      </c>
      <c r="C50" s="966"/>
      <c r="D50" s="689" t="s">
        <v>210</v>
      </c>
      <c r="E50" s="2709">
        <v>4</v>
      </c>
      <c r="F50" s="2531"/>
      <c r="G50" s="962">
        <f>E50*F50</f>
        <v>0</v>
      </c>
    </row>
    <row r="51" spans="1:7" s="322" customFormat="1">
      <c r="A51" s="747"/>
      <c r="B51" s="966" t="s">
        <v>3649</v>
      </c>
      <c r="C51" s="966"/>
      <c r="E51" s="2712"/>
      <c r="F51" s="2534"/>
      <c r="G51" s="968"/>
    </row>
    <row r="52" spans="1:7" s="322" customFormat="1">
      <c r="A52" s="747"/>
      <c r="B52" s="966" t="s">
        <v>3650</v>
      </c>
      <c r="C52" s="966"/>
      <c r="E52" s="2712"/>
      <c r="F52" s="2534"/>
      <c r="G52" s="968"/>
    </row>
    <row r="53" spans="1:7" s="322" customFormat="1">
      <c r="A53" s="747"/>
      <c r="B53" s="752"/>
      <c r="C53" s="752"/>
      <c r="E53" s="2217"/>
      <c r="F53" s="2522"/>
      <c r="G53" s="750"/>
    </row>
    <row r="54" spans="1:7" s="322" customFormat="1" ht="25.5">
      <c r="A54" s="245" t="s">
        <v>5033</v>
      </c>
      <c r="B54" s="898" t="s">
        <v>4079</v>
      </c>
      <c r="C54" s="898"/>
      <c r="D54" s="689" t="s">
        <v>3514</v>
      </c>
      <c r="E54" s="2709">
        <v>2300</v>
      </c>
      <c r="F54" s="2531"/>
      <c r="G54" s="962">
        <f>E54*F54</f>
        <v>0</v>
      </c>
    </row>
    <row r="55" spans="1:7" s="322" customFormat="1">
      <c r="A55" s="747"/>
      <c r="B55" s="754"/>
      <c r="C55" s="754"/>
      <c r="D55" s="376"/>
      <c r="E55" s="2713"/>
      <c r="F55" s="2413"/>
      <c r="G55" s="750"/>
    </row>
    <row r="56" spans="1:7" s="322" customFormat="1" ht="38.25">
      <c r="A56" s="245" t="s">
        <v>5034</v>
      </c>
      <c r="B56" s="898" t="s">
        <v>4081</v>
      </c>
      <c r="C56" s="898"/>
      <c r="D56" s="689" t="s">
        <v>210</v>
      </c>
      <c r="E56" s="2709">
        <v>40</v>
      </c>
      <c r="F56" s="2531"/>
      <c r="G56" s="962">
        <f>E56*F56</f>
        <v>0</v>
      </c>
    </row>
    <row r="57" spans="1:7" s="322" customFormat="1">
      <c r="A57" s="747"/>
      <c r="B57" s="760"/>
      <c r="C57" s="760"/>
      <c r="D57" s="376"/>
      <c r="E57" s="2713"/>
      <c r="F57" s="2413"/>
      <c r="G57" s="750"/>
    </row>
    <row r="58" spans="1:7" s="322" customFormat="1" ht="38.25">
      <c r="A58" s="245" t="s">
        <v>5035</v>
      </c>
      <c r="B58" s="898" t="s">
        <v>4083</v>
      </c>
      <c r="C58" s="898"/>
      <c r="D58" s="689" t="s">
        <v>210</v>
      </c>
      <c r="E58" s="2709">
        <v>4</v>
      </c>
      <c r="F58" s="2531"/>
      <c r="G58" s="962">
        <f>E58*F58</f>
        <v>0</v>
      </c>
    </row>
    <row r="59" spans="1:7" s="322" customFormat="1">
      <c r="A59" s="747"/>
      <c r="B59" s="752"/>
      <c r="C59" s="752"/>
      <c r="E59" s="2217"/>
      <c r="F59" s="2522"/>
      <c r="G59" s="750"/>
    </row>
    <row r="60" spans="1:7" s="322" customFormat="1" ht="25.5">
      <c r="A60" s="245" t="s">
        <v>5036</v>
      </c>
      <c r="B60" s="898" t="s">
        <v>4085</v>
      </c>
      <c r="C60" s="898"/>
      <c r="D60" s="689" t="s">
        <v>210</v>
      </c>
      <c r="E60" s="2709">
        <v>22</v>
      </c>
      <c r="F60" s="2531"/>
      <c r="G60" s="962">
        <f>E60*F60</f>
        <v>0</v>
      </c>
    </row>
    <row r="61" spans="1:7" s="322" customFormat="1">
      <c r="A61" s="747"/>
      <c r="B61" s="752"/>
      <c r="C61" s="752"/>
      <c r="E61" s="2217"/>
      <c r="F61" s="2522"/>
      <c r="G61" s="750"/>
    </row>
    <row r="62" spans="1:7" s="322" customFormat="1" ht="38.25">
      <c r="A62" s="245" t="s">
        <v>5037</v>
      </c>
      <c r="B62" s="898" t="s">
        <v>4087</v>
      </c>
      <c r="C62" s="898"/>
      <c r="D62" s="689" t="s">
        <v>210</v>
      </c>
      <c r="E62" s="2709">
        <v>36</v>
      </c>
      <c r="F62" s="2531"/>
      <c r="G62" s="962">
        <f>E62*F62</f>
        <v>0</v>
      </c>
    </row>
    <row r="63" spans="1:7" s="322" customFormat="1">
      <c r="A63" s="912"/>
      <c r="B63" s="743"/>
      <c r="C63" s="743"/>
      <c r="D63" s="753"/>
      <c r="E63" s="2714"/>
      <c r="F63" s="2526"/>
      <c r="G63" s="746"/>
    </row>
    <row r="64" spans="1:7" s="322" customFormat="1" ht="38.25">
      <c r="A64" s="245" t="s">
        <v>5038</v>
      </c>
      <c r="B64" s="898" t="s">
        <v>4089</v>
      </c>
      <c r="C64" s="969"/>
      <c r="D64" s="689" t="s">
        <v>210</v>
      </c>
      <c r="E64" s="2709">
        <v>60</v>
      </c>
      <c r="F64" s="2531"/>
      <c r="G64" s="962">
        <f>E64*F64</f>
        <v>0</v>
      </c>
    </row>
    <row r="65" spans="1:7" s="322" customFormat="1">
      <c r="A65" s="747"/>
      <c r="B65" s="701"/>
      <c r="C65" s="701"/>
      <c r="D65" s="689"/>
      <c r="E65" s="2715"/>
      <c r="F65" s="2527"/>
      <c r="G65" s="757"/>
    </row>
    <row r="66" spans="1:7" s="322" customFormat="1" ht="38.25">
      <c r="A66" s="245" t="s">
        <v>5039</v>
      </c>
      <c r="B66" s="898" t="s">
        <v>4091</v>
      </c>
      <c r="C66" s="969"/>
      <c r="D66" s="689" t="s">
        <v>210</v>
      </c>
      <c r="E66" s="2709">
        <v>36</v>
      </c>
      <c r="F66" s="2531"/>
      <c r="G66" s="962">
        <f>E66*F66</f>
        <v>0</v>
      </c>
    </row>
    <row r="67" spans="1:7" s="322" customFormat="1">
      <c r="A67" s="2678"/>
      <c r="B67" s="701"/>
      <c r="C67" s="701"/>
      <c r="D67" s="689"/>
      <c r="E67" s="2715"/>
      <c r="F67" s="2527"/>
      <c r="G67" s="757"/>
    </row>
    <row r="68" spans="1:7" s="322" customFormat="1" ht="38.25">
      <c r="A68" s="245" t="s">
        <v>5040</v>
      </c>
      <c r="B68" s="898" t="s">
        <v>4093</v>
      </c>
      <c r="C68" s="898"/>
      <c r="D68" s="689" t="s">
        <v>210</v>
      </c>
      <c r="E68" s="2709">
        <v>132</v>
      </c>
      <c r="F68" s="2531"/>
      <c r="G68" s="962">
        <f>E68*F68</f>
        <v>0</v>
      </c>
    </row>
    <row r="69" spans="1:7" s="322" customFormat="1">
      <c r="A69" s="2678"/>
      <c r="B69" s="2676"/>
      <c r="C69" s="2676"/>
      <c r="E69" s="2217"/>
      <c r="F69" s="2522"/>
      <c r="G69" s="746"/>
    </row>
    <row r="70" spans="1:7" s="322" customFormat="1" ht="25.5">
      <c r="A70" s="245" t="s">
        <v>5041</v>
      </c>
      <c r="B70" s="898" t="s">
        <v>4095</v>
      </c>
      <c r="C70" s="898"/>
      <c r="D70" s="689" t="s">
        <v>210</v>
      </c>
      <c r="E70" s="2709">
        <v>40</v>
      </c>
      <c r="F70" s="2531"/>
      <c r="G70" s="962">
        <f>E70*F70</f>
        <v>0</v>
      </c>
    </row>
    <row r="71" spans="1:7" s="322" customFormat="1">
      <c r="A71" s="747"/>
      <c r="B71" s="2676"/>
      <c r="C71" s="2676"/>
      <c r="E71" s="2217"/>
      <c r="F71" s="2522"/>
      <c r="G71" s="746"/>
    </row>
    <row r="72" spans="1:7" s="322" customFormat="1" ht="25.5">
      <c r="A72" s="2008" t="s">
        <v>5042</v>
      </c>
      <c r="B72" s="1995" t="s">
        <v>8145</v>
      </c>
      <c r="C72" s="1995"/>
      <c r="D72" s="1996" t="s">
        <v>210</v>
      </c>
      <c r="E72" s="2716">
        <v>4</v>
      </c>
      <c r="F72" s="2531"/>
      <c r="G72" s="962">
        <f>E72*F72</f>
        <v>0</v>
      </c>
    </row>
    <row r="73" spans="1:7" s="322" customFormat="1">
      <c r="A73" s="2010"/>
      <c r="B73" s="1998"/>
      <c r="C73" s="1998"/>
      <c r="D73" s="1999"/>
      <c r="E73" s="2717"/>
      <c r="F73" s="2472"/>
      <c r="G73" s="746"/>
    </row>
    <row r="74" spans="1:7" s="322" customFormat="1" ht="38.25">
      <c r="A74" s="2008" t="s">
        <v>5043</v>
      </c>
      <c r="B74" s="1995" t="s">
        <v>8146</v>
      </c>
      <c r="C74" s="1995"/>
      <c r="D74" s="1996" t="s">
        <v>354</v>
      </c>
      <c r="E74" s="2718">
        <f>76*2*1.05</f>
        <v>159.6</v>
      </c>
      <c r="F74" s="2531"/>
      <c r="G74" s="962">
        <f>E74*F74</f>
        <v>0</v>
      </c>
    </row>
    <row r="75" spans="1:7" s="322" customFormat="1">
      <c r="A75" s="2011"/>
      <c r="B75" s="1995"/>
      <c r="C75" s="1995"/>
      <c r="D75" s="1996"/>
      <c r="E75" s="2718"/>
      <c r="F75" s="2472"/>
      <c r="G75" s="746"/>
    </row>
    <row r="76" spans="1:7" s="322" customFormat="1" ht="38.25">
      <c r="A76" s="2008" t="s">
        <v>5044</v>
      </c>
      <c r="B76" s="1995" t="s">
        <v>8313</v>
      </c>
      <c r="C76" s="1995"/>
      <c r="D76" s="1996" t="s">
        <v>354</v>
      </c>
      <c r="E76" s="2719">
        <v>45</v>
      </c>
      <c r="F76" s="2531"/>
      <c r="G76" s="962">
        <f>E76*F76</f>
        <v>0</v>
      </c>
    </row>
    <row r="77" spans="1:7" s="322" customFormat="1">
      <c r="A77" s="2011"/>
      <c r="B77" s="1995"/>
      <c r="C77" s="1995"/>
      <c r="D77" s="2009"/>
      <c r="E77" s="2719"/>
      <c r="F77" s="2472"/>
      <c r="G77" s="746"/>
    </row>
    <row r="78" spans="1:7" s="322" customFormat="1" ht="25.5">
      <c r="A78" s="2008" t="s">
        <v>5045</v>
      </c>
      <c r="B78" s="1995" t="s">
        <v>8148</v>
      </c>
      <c r="C78" s="1995"/>
      <c r="D78" s="2009" t="s">
        <v>210</v>
      </c>
      <c r="E78" s="2720">
        <v>22</v>
      </c>
      <c r="F78" s="2531"/>
      <c r="G78" s="962">
        <f>E78*F78</f>
        <v>0</v>
      </c>
    </row>
    <row r="79" spans="1:7" s="322" customFormat="1">
      <c r="A79" s="2011"/>
      <c r="B79" s="1995"/>
      <c r="C79" s="1995"/>
      <c r="D79" s="2009"/>
      <c r="E79" s="2720"/>
      <c r="F79" s="2406"/>
      <c r="G79" s="164"/>
    </row>
    <row r="80" spans="1:7" s="322" customFormat="1" ht="25.5">
      <c r="A80" s="2008" t="s">
        <v>5046</v>
      </c>
      <c r="B80" s="1995" t="s">
        <v>8149</v>
      </c>
      <c r="C80" s="2005"/>
      <c r="D80" s="2009" t="s">
        <v>210</v>
      </c>
      <c r="E80" s="2720">
        <v>4</v>
      </c>
      <c r="F80" s="2531"/>
      <c r="G80" s="962">
        <f>E80*F80</f>
        <v>0</v>
      </c>
    </row>
    <row r="81" spans="1:7" s="322" customFormat="1">
      <c r="A81" s="2011"/>
      <c r="B81" s="1995"/>
      <c r="C81" s="1995"/>
      <c r="D81" s="2009"/>
      <c r="E81" s="2719"/>
      <c r="F81" s="2472"/>
      <c r="G81" s="746"/>
    </row>
    <row r="82" spans="1:7" s="322" customFormat="1" ht="38.25">
      <c r="A82" s="2008" t="s">
        <v>5047</v>
      </c>
      <c r="B82" s="2006" t="s">
        <v>8151</v>
      </c>
      <c r="C82" s="2003"/>
      <c r="D82" s="1996" t="s">
        <v>210</v>
      </c>
      <c r="E82" s="2718">
        <v>18</v>
      </c>
      <c r="F82" s="2531"/>
      <c r="G82" s="962">
        <f>E82*F82</f>
        <v>0</v>
      </c>
    </row>
    <row r="83" spans="1:7" s="322" customFormat="1">
      <c r="A83" s="2678"/>
      <c r="B83" s="336"/>
      <c r="C83" s="336"/>
      <c r="E83" s="2712"/>
      <c r="F83" s="2472"/>
      <c r="G83" s="746"/>
    </row>
    <row r="84" spans="1:7" s="322" customFormat="1" ht="51">
      <c r="A84" s="245" t="s">
        <v>5048</v>
      </c>
      <c r="B84" s="707" t="s">
        <v>4104</v>
      </c>
      <c r="C84" s="707"/>
      <c r="D84" s="689" t="s">
        <v>3514</v>
      </c>
      <c r="E84" s="2709">
        <v>40</v>
      </c>
      <c r="F84" s="2531"/>
      <c r="G84" s="962">
        <f>E84*F84</f>
        <v>0</v>
      </c>
    </row>
    <row r="85" spans="1:7" s="322" customFormat="1">
      <c r="A85" s="2678"/>
      <c r="B85" s="336"/>
      <c r="C85" s="336"/>
      <c r="E85" s="2712"/>
      <c r="F85" s="2472"/>
      <c r="G85" s="746"/>
    </row>
    <row r="86" spans="1:7" s="322" customFormat="1" ht="25.5">
      <c r="A86" s="245" t="s">
        <v>5049</v>
      </c>
      <c r="B86" s="898" t="s">
        <v>4106</v>
      </c>
      <c r="C86" s="898"/>
      <c r="D86" s="689" t="s">
        <v>210</v>
      </c>
      <c r="E86" s="2709">
        <v>4</v>
      </c>
      <c r="F86" s="2531"/>
      <c r="G86" s="962">
        <f>E86*F86</f>
        <v>0</v>
      </c>
    </row>
    <row r="87" spans="1:7" s="322" customFormat="1">
      <c r="A87" s="2678"/>
      <c r="B87" s="336"/>
      <c r="C87" s="336"/>
      <c r="E87" s="2712"/>
      <c r="F87" s="2472"/>
      <c r="G87" s="746"/>
    </row>
    <row r="88" spans="1:7" s="322" customFormat="1" ht="38.25">
      <c r="A88" s="245" t="s">
        <v>5050</v>
      </c>
      <c r="B88" s="2676" t="s">
        <v>3697</v>
      </c>
      <c r="C88" s="2676"/>
      <c r="D88" s="689" t="s">
        <v>3514</v>
      </c>
      <c r="E88" s="2709">
        <v>80</v>
      </c>
      <c r="F88" s="2530"/>
      <c r="G88" s="962">
        <f t="shared" ref="G88" si="0">E88*F88</f>
        <v>0</v>
      </c>
    </row>
    <row r="89" spans="1:7" s="322" customFormat="1">
      <c r="A89" s="2678"/>
      <c r="B89" s="336"/>
      <c r="C89" s="336"/>
      <c r="E89" s="2712"/>
      <c r="F89" s="2472"/>
      <c r="G89" s="746"/>
    </row>
    <row r="90" spans="1:7" s="322" customFormat="1" ht="38.25">
      <c r="A90" s="245" t="s">
        <v>5051</v>
      </c>
      <c r="B90" s="2676" t="s">
        <v>3699</v>
      </c>
      <c r="C90" s="2676"/>
      <c r="D90" s="689" t="s">
        <v>210</v>
      </c>
      <c r="E90" s="2709">
        <v>22</v>
      </c>
      <c r="F90" s="2531"/>
      <c r="G90" s="962">
        <f t="shared" ref="G90" si="1">E90*F90</f>
        <v>0</v>
      </c>
    </row>
    <row r="91" spans="1:7" s="376" customFormat="1">
      <c r="A91" s="765"/>
      <c r="B91" s="352"/>
      <c r="C91" s="710"/>
      <c r="E91" s="2711"/>
      <c r="F91" s="2403"/>
      <c r="G91" s="746"/>
    </row>
    <row r="92" spans="1:7" s="376" customFormat="1" ht="25.5">
      <c r="A92" s="245" t="s">
        <v>8314</v>
      </c>
      <c r="B92" s="352" t="s">
        <v>8302</v>
      </c>
      <c r="C92" s="710"/>
      <c r="D92" s="689" t="s">
        <v>210</v>
      </c>
      <c r="E92" s="2709">
        <v>10</v>
      </c>
      <c r="F92" s="2531"/>
      <c r="G92" s="962">
        <f>E92*F92</f>
        <v>0</v>
      </c>
    </row>
    <row r="93" spans="1:7" s="376" customFormat="1">
      <c r="A93" s="2678"/>
      <c r="B93" s="352" t="s">
        <v>8281</v>
      </c>
      <c r="C93" s="710"/>
      <c r="E93" s="2711"/>
      <c r="F93" s="2403"/>
      <c r="G93" s="746"/>
    </row>
    <row r="94" spans="1:7" s="376" customFormat="1">
      <c r="A94" s="2678"/>
      <c r="B94" s="352" t="s">
        <v>8282</v>
      </c>
      <c r="C94" s="710"/>
      <c r="E94" s="2711"/>
      <c r="F94" s="2403"/>
      <c r="G94" s="746"/>
    </row>
    <row r="95" spans="1:7" s="376" customFormat="1">
      <c r="A95" s="2678"/>
      <c r="B95" s="352" t="s">
        <v>8283</v>
      </c>
      <c r="C95" s="710"/>
      <c r="E95" s="2711"/>
      <c r="F95" s="2403"/>
      <c r="G95" s="746"/>
    </row>
    <row r="96" spans="1:7" s="376" customFormat="1">
      <c r="A96" s="2678"/>
      <c r="B96" s="352" t="s">
        <v>8284</v>
      </c>
      <c r="C96" s="710"/>
      <c r="E96" s="2711"/>
      <c r="F96" s="2403"/>
      <c r="G96" s="746"/>
    </row>
    <row r="97" spans="1:7" s="376" customFormat="1">
      <c r="A97" s="2678"/>
      <c r="B97" s="352" t="s">
        <v>8285</v>
      </c>
      <c r="C97" s="710"/>
      <c r="E97" s="2711"/>
      <c r="F97" s="2403"/>
      <c r="G97" s="746"/>
    </row>
    <row r="98" spans="1:7" s="376" customFormat="1">
      <c r="A98" s="2678"/>
      <c r="B98" s="352" t="s">
        <v>8286</v>
      </c>
      <c r="C98" s="710"/>
      <c r="E98" s="2711"/>
      <c r="F98" s="2403"/>
      <c r="G98" s="746"/>
    </row>
    <row r="99" spans="1:7" s="376" customFormat="1">
      <c r="A99" s="2678"/>
      <c r="B99" s="352" t="s">
        <v>8287</v>
      </c>
      <c r="C99" s="710"/>
      <c r="E99" s="2711"/>
      <c r="F99" s="2403"/>
      <c r="G99" s="746"/>
    </row>
    <row r="100" spans="1:7" s="376" customFormat="1">
      <c r="A100" s="765"/>
      <c r="B100" s="335"/>
      <c r="C100" s="710"/>
      <c r="E100" s="2711"/>
      <c r="F100" s="2403"/>
      <c r="G100" s="746"/>
    </row>
    <row r="101" spans="1:7" s="322" customFormat="1">
      <c r="A101" s="2678"/>
      <c r="B101" s="336"/>
      <c r="C101" s="336"/>
      <c r="D101" s="689"/>
      <c r="E101" s="2709"/>
      <c r="F101" s="2532"/>
      <c r="G101" s="962"/>
    </row>
    <row r="102" spans="1:7" s="769" customFormat="1" ht="38.25">
      <c r="A102" s="245" t="s">
        <v>8306</v>
      </c>
      <c r="B102" s="336" t="s">
        <v>8303</v>
      </c>
      <c r="C102" s="336"/>
      <c r="D102" s="689" t="s">
        <v>210</v>
      </c>
      <c r="E102" s="2709">
        <v>10</v>
      </c>
      <c r="F102" s="2531"/>
      <c r="G102" s="962">
        <f>F102*E102</f>
        <v>0</v>
      </c>
    </row>
    <row r="103" spans="1:7" s="769" customFormat="1">
      <c r="A103" s="2678"/>
      <c r="B103" s="336"/>
      <c r="C103" s="336"/>
      <c r="D103" s="689"/>
      <c r="E103" s="2709"/>
      <c r="F103" s="2532"/>
      <c r="G103" s="962"/>
    </row>
    <row r="104" spans="1:7" s="769" customFormat="1" ht="25.5">
      <c r="A104" s="245" t="s">
        <v>8307</v>
      </c>
      <c r="B104" s="336" t="s">
        <v>8304</v>
      </c>
      <c r="C104" s="336"/>
      <c r="D104" s="689" t="s">
        <v>369</v>
      </c>
      <c r="E104" s="2709">
        <v>10</v>
      </c>
      <c r="F104" s="2531"/>
      <c r="G104" s="962">
        <f>F104*E104</f>
        <v>0</v>
      </c>
    </row>
    <row r="105" spans="1:7" s="769" customFormat="1">
      <c r="A105" s="2678"/>
      <c r="B105" s="336"/>
      <c r="C105" s="336"/>
      <c r="D105" s="967"/>
      <c r="E105" s="2721"/>
      <c r="F105" s="961"/>
      <c r="G105" s="962"/>
    </row>
    <row r="106" spans="1:7" s="322" customFormat="1">
      <c r="A106" s="2678"/>
      <c r="B106" s="336"/>
      <c r="C106" s="336"/>
      <c r="E106" s="2712"/>
      <c r="F106" s="161"/>
      <c r="G106" s="746"/>
    </row>
    <row r="107" spans="1:7" s="322" customFormat="1" ht="70.150000000000006" customHeight="1">
      <c r="A107" s="765" t="s">
        <v>5052</v>
      </c>
      <c r="B107" s="971" t="s">
        <v>3700</v>
      </c>
      <c r="C107" s="701"/>
      <c r="D107" s="766" t="s">
        <v>977</v>
      </c>
      <c r="E107" s="2709"/>
      <c r="F107" s="970"/>
      <c r="G107" s="962"/>
    </row>
    <row r="108" spans="1:7" s="322" customFormat="1" ht="43.9" customHeight="1">
      <c r="A108" s="765" t="s">
        <v>5053</v>
      </c>
      <c r="B108" s="971" t="s">
        <v>4111</v>
      </c>
      <c r="C108" s="959"/>
      <c r="D108" s="766" t="s">
        <v>977</v>
      </c>
      <c r="E108" s="2722"/>
      <c r="F108" s="746"/>
      <c r="G108" s="750"/>
    </row>
    <row r="109" spans="1:7" s="769" customFormat="1" ht="48.6" customHeight="1">
      <c r="A109" s="765" t="s">
        <v>5054</v>
      </c>
      <c r="B109" s="767" t="s">
        <v>3556</v>
      </c>
      <c r="C109" s="767"/>
      <c r="D109" s="766" t="s">
        <v>977</v>
      </c>
      <c r="E109" s="2722"/>
      <c r="F109" s="750"/>
      <c r="G109" s="750"/>
    </row>
    <row r="110" spans="1:7" s="769" customFormat="1" ht="144.6" customHeight="1">
      <c r="A110" s="765" t="s">
        <v>5055</v>
      </c>
      <c r="B110" s="767" t="s">
        <v>3558</v>
      </c>
      <c r="C110" s="767"/>
      <c r="D110" s="766" t="s">
        <v>977</v>
      </c>
      <c r="E110" s="2722"/>
      <c r="F110" s="750"/>
      <c r="G110" s="750"/>
    </row>
    <row r="111" spans="1:7" s="769" customFormat="1" ht="68.45" customHeight="1">
      <c r="A111" s="765" t="s">
        <v>5056</v>
      </c>
      <c r="B111" s="767" t="s">
        <v>3560</v>
      </c>
      <c r="C111" s="767"/>
      <c r="D111" s="766" t="s">
        <v>977</v>
      </c>
      <c r="E111" s="2722"/>
      <c r="F111" s="750"/>
      <c r="G111" s="750"/>
    </row>
    <row r="112" spans="1:7" s="769" customFormat="1" ht="76.5">
      <c r="A112" s="765" t="s">
        <v>5057</v>
      </c>
      <c r="B112" s="767" t="s">
        <v>3562</v>
      </c>
      <c r="C112" s="767"/>
      <c r="D112" s="766" t="s">
        <v>977</v>
      </c>
      <c r="E112" s="2722"/>
      <c r="F112" s="750"/>
      <c r="G112" s="750"/>
    </row>
    <row r="113" spans="1:7" s="322" customFormat="1">
      <c r="A113" s="688"/>
      <c r="B113" s="689"/>
      <c r="C113" s="689"/>
      <c r="E113" s="2217"/>
      <c r="F113" s="37"/>
      <c r="G113" s="37"/>
    </row>
    <row r="114" spans="1:7" s="322" customFormat="1" ht="13.5" thickBot="1">
      <c r="A114" s="691" t="s">
        <v>4936</v>
      </c>
      <c r="B114" s="770" t="str">
        <f>+B7</f>
        <v>Prezračevalni sistem (PrSi))</v>
      </c>
      <c r="C114" s="771" t="s">
        <v>2978</v>
      </c>
      <c r="D114" s="771"/>
      <c r="E114" s="2032"/>
      <c r="F114" s="773"/>
      <c r="G114" s="774">
        <f>+SUM(G15:G113)</f>
        <v>0</v>
      </c>
    </row>
    <row r="115" spans="1:7" s="322" customFormat="1" ht="13.5" thickTop="1">
      <c r="A115" s="688"/>
      <c r="B115" s="689"/>
      <c r="C115" s="689"/>
      <c r="E115" s="2217"/>
      <c r="F115" s="37"/>
      <c r="G115" s="37"/>
    </row>
    <row r="116" spans="1:7" s="322" customFormat="1">
      <c r="A116" s="688"/>
      <c r="B116" s="2676"/>
      <c r="C116" s="2676"/>
      <c r="E116" s="2217"/>
      <c r="F116" s="37"/>
      <c r="G116" s="37"/>
    </row>
    <row r="117" spans="1:7" s="322" customFormat="1">
      <c r="A117" s="688"/>
      <c r="B117" s="697"/>
      <c r="C117" s="697"/>
      <c r="E117" s="2217"/>
      <c r="F117" s="37"/>
      <c r="G117" s="37"/>
    </row>
    <row r="118" spans="1:7" s="700" customFormat="1">
      <c r="A118" s="698"/>
      <c r="B118" s="697"/>
      <c r="C118" s="697"/>
      <c r="E118" s="2025"/>
      <c r="F118" s="160"/>
      <c r="G118" s="160"/>
    </row>
    <row r="119" spans="1:7" s="322" customFormat="1">
      <c r="A119" s="688"/>
      <c r="B119" s="2676"/>
      <c r="C119" s="2676"/>
      <c r="E119" s="2217"/>
      <c r="F119" s="37"/>
      <c r="G119" s="37"/>
    </row>
    <row r="120" spans="1:7" s="322" customFormat="1">
      <c r="A120" s="688"/>
      <c r="B120" s="336"/>
      <c r="C120" s="336"/>
      <c r="E120" s="2217"/>
      <c r="F120" s="37"/>
      <c r="G120" s="37"/>
    </row>
    <row r="121" spans="1:7" s="322" customFormat="1">
      <c r="A121" s="688"/>
      <c r="B121" s="336"/>
      <c r="C121" s="336"/>
      <c r="E121" s="2217"/>
      <c r="F121" s="37"/>
      <c r="G121" s="37"/>
    </row>
    <row r="122" spans="1:7" s="322" customFormat="1">
      <c r="A122" s="688"/>
      <c r="B122" s="2676"/>
      <c r="C122" s="2676"/>
      <c r="E122" s="2217"/>
      <c r="F122" s="37"/>
      <c r="G122" s="37"/>
    </row>
    <row r="123" spans="1:7" s="322" customFormat="1">
      <c r="A123" s="688"/>
      <c r="B123" s="2676"/>
      <c r="C123" s="2676"/>
      <c r="E123" s="2217"/>
      <c r="F123" s="37"/>
      <c r="G123" s="37"/>
    </row>
    <row r="124" spans="1:7" s="322" customFormat="1">
      <c r="A124" s="688"/>
      <c r="B124" s="2676"/>
      <c r="C124" s="2676"/>
      <c r="E124" s="2217"/>
      <c r="F124" s="37"/>
      <c r="G124" s="37"/>
    </row>
    <row r="125" spans="1:7" s="322" customFormat="1">
      <c r="A125" s="688"/>
      <c r="B125" s="2676"/>
      <c r="C125" s="2676"/>
      <c r="E125" s="2217"/>
      <c r="F125" s="37"/>
      <c r="G125" s="37"/>
    </row>
    <row r="126" spans="1:7" s="322" customFormat="1">
      <c r="A126" s="688"/>
      <c r="B126" s="701"/>
      <c r="C126" s="701"/>
      <c r="E126" s="2217"/>
      <c r="F126" s="37"/>
      <c r="G126" s="37"/>
    </row>
    <row r="127" spans="1:7" s="322" customFormat="1">
      <c r="A127" s="688"/>
      <c r="B127" s="701"/>
      <c r="C127" s="701"/>
      <c r="E127" s="2217"/>
      <c r="F127" s="37"/>
      <c r="G127" s="37"/>
    </row>
    <row r="128" spans="1:7" s="322" customFormat="1">
      <c r="A128" s="688"/>
      <c r="B128" s="701"/>
      <c r="C128" s="701"/>
      <c r="E128" s="2217"/>
      <c r="F128" s="37"/>
      <c r="G128" s="37"/>
    </row>
    <row r="129" spans="1:11" s="322" customFormat="1">
      <c r="A129" s="688"/>
      <c r="B129" s="701"/>
      <c r="C129" s="701"/>
      <c r="E129" s="2217"/>
      <c r="F129" s="37"/>
      <c r="G129" s="37"/>
    </row>
    <row r="130" spans="1:11" s="322" customFormat="1">
      <c r="A130" s="688"/>
      <c r="B130" s="701"/>
      <c r="C130" s="701"/>
      <c r="E130" s="2217"/>
      <c r="F130" s="37"/>
      <c r="G130" s="37"/>
      <c r="K130" s="702"/>
    </row>
    <row r="131" spans="1:11" s="322" customFormat="1">
      <c r="A131" s="688"/>
      <c r="B131" s="701"/>
      <c r="C131" s="701"/>
      <c r="E131" s="2217"/>
      <c r="F131" s="37"/>
      <c r="G131" s="37"/>
      <c r="K131" s="702"/>
    </row>
    <row r="132" spans="1:11" s="322" customFormat="1">
      <c r="A132" s="688"/>
      <c r="B132" s="701"/>
      <c r="C132" s="701"/>
      <c r="E132" s="2217"/>
      <c r="F132" s="37"/>
      <c r="G132" s="37"/>
    </row>
    <row r="133" spans="1:11" s="322" customFormat="1">
      <c r="A133" s="688"/>
      <c r="B133" s="701"/>
      <c r="C133" s="701"/>
      <c r="E133" s="2217"/>
      <c r="F133" s="37"/>
      <c r="G133" s="37"/>
    </row>
    <row r="134" spans="1:11" s="322" customFormat="1">
      <c r="A134" s="688"/>
      <c r="B134" s="701"/>
      <c r="C134" s="701"/>
      <c r="E134" s="2217"/>
      <c r="F134" s="37"/>
      <c r="G134" s="37"/>
      <c r="K134" s="702"/>
    </row>
    <row r="135" spans="1:11" s="322" customFormat="1">
      <c r="A135" s="688"/>
      <c r="B135" s="701"/>
      <c r="C135" s="701"/>
      <c r="E135" s="2217"/>
      <c r="F135" s="37"/>
      <c r="G135" s="37"/>
      <c r="K135" s="702"/>
    </row>
    <row r="136" spans="1:11" s="322" customFormat="1">
      <c r="A136" s="688"/>
      <c r="B136" s="701"/>
      <c r="C136" s="701"/>
      <c r="E136" s="2217"/>
      <c r="F136" s="37"/>
      <c r="G136" s="37"/>
    </row>
    <row r="137" spans="1:11" s="322" customFormat="1">
      <c r="A137" s="688"/>
      <c r="B137" s="701"/>
      <c r="C137" s="701"/>
      <c r="E137" s="2217"/>
      <c r="F137" s="37"/>
      <c r="G137" s="37"/>
    </row>
    <row r="138" spans="1:11" s="322" customFormat="1">
      <c r="A138" s="688"/>
      <c r="B138" s="701"/>
      <c r="C138" s="701"/>
      <c r="E138" s="2217"/>
      <c r="F138" s="37"/>
      <c r="G138" s="37"/>
    </row>
    <row r="139" spans="1:11" s="322" customFormat="1">
      <c r="A139" s="688"/>
      <c r="B139" s="701"/>
      <c r="C139" s="701"/>
      <c r="E139" s="2217"/>
      <c r="F139" s="37"/>
      <c r="G139" s="37"/>
    </row>
    <row r="140" spans="1:11" s="322" customFormat="1">
      <c r="A140" s="688"/>
      <c r="B140" s="701"/>
      <c r="C140" s="701"/>
      <c r="E140" s="2217"/>
      <c r="F140" s="37"/>
      <c r="G140" s="37"/>
    </row>
    <row r="141" spans="1:11" s="322" customFormat="1">
      <c r="A141" s="688"/>
      <c r="B141" s="689"/>
      <c r="C141" s="689"/>
      <c r="E141" s="2217"/>
      <c r="F141" s="37"/>
      <c r="G141" s="37"/>
    </row>
    <row r="142" spans="1:11" s="322" customFormat="1">
      <c r="A142" s="688"/>
      <c r="B142" s="689"/>
      <c r="C142" s="689"/>
      <c r="E142" s="2217"/>
      <c r="F142" s="37"/>
      <c r="G142" s="37"/>
    </row>
    <row r="143" spans="1:11" s="322" customFormat="1">
      <c r="A143" s="688"/>
      <c r="B143" s="689"/>
      <c r="C143" s="689"/>
      <c r="E143" s="2217"/>
      <c r="F143" s="37"/>
      <c r="G143" s="37"/>
    </row>
    <row r="144" spans="1:11" s="322" customFormat="1">
      <c r="A144" s="688"/>
      <c r="B144" s="697"/>
      <c r="C144" s="697"/>
      <c r="E144" s="2217"/>
      <c r="F144" s="37"/>
      <c r="G144" s="37"/>
    </row>
    <row r="145" spans="1:7" s="700" customFormat="1">
      <c r="A145" s="698"/>
      <c r="B145" s="697"/>
      <c r="C145" s="697"/>
      <c r="E145" s="2025"/>
      <c r="F145" s="160"/>
      <c r="G145" s="160"/>
    </row>
    <row r="146" spans="1:7" s="322" customFormat="1">
      <c r="A146" s="688"/>
      <c r="B146" s="697"/>
      <c r="C146" s="697"/>
      <c r="E146" s="2217"/>
      <c r="F146" s="37"/>
      <c r="G146" s="37"/>
    </row>
    <row r="147" spans="1:7" s="322" customFormat="1">
      <c r="A147" s="688"/>
      <c r="B147" s="701"/>
      <c r="C147" s="701"/>
      <c r="E147" s="2217"/>
      <c r="F147" s="37"/>
      <c r="G147" s="37"/>
    </row>
    <row r="148" spans="1:7" s="322" customFormat="1">
      <c r="A148" s="688"/>
      <c r="B148" s="701"/>
      <c r="C148" s="701"/>
      <c r="E148" s="2217"/>
      <c r="F148" s="37"/>
      <c r="G148" s="37"/>
    </row>
    <row r="149" spans="1:7" s="322" customFormat="1">
      <c r="A149" s="688"/>
      <c r="B149" s="701"/>
      <c r="C149" s="701"/>
      <c r="E149" s="2217"/>
      <c r="F149" s="37"/>
      <c r="G149" s="37"/>
    </row>
    <row r="150" spans="1:7" s="322" customFormat="1">
      <c r="A150" s="688"/>
      <c r="B150" s="701"/>
      <c r="C150" s="701"/>
      <c r="E150" s="2217"/>
      <c r="F150" s="37"/>
      <c r="G150" s="37"/>
    </row>
    <row r="151" spans="1:7" s="322" customFormat="1">
      <c r="A151" s="688"/>
      <c r="B151" s="701"/>
      <c r="C151" s="701"/>
      <c r="E151" s="2217"/>
      <c r="F151" s="37"/>
      <c r="G151" s="37"/>
    </row>
    <row r="152" spans="1:7" s="322" customFormat="1">
      <c r="A152" s="688"/>
      <c r="B152" s="701"/>
      <c r="C152" s="701"/>
      <c r="E152" s="2217"/>
      <c r="F152" s="37"/>
      <c r="G152" s="37"/>
    </row>
    <row r="153" spans="1:7" s="322" customFormat="1">
      <c r="A153" s="688"/>
      <c r="B153" s="697"/>
      <c r="C153" s="697"/>
      <c r="E153" s="2217"/>
      <c r="F153" s="37"/>
      <c r="G153" s="37"/>
    </row>
    <row r="154" spans="1:7" s="322" customFormat="1">
      <c r="A154" s="688"/>
      <c r="B154" s="701"/>
      <c r="C154" s="701"/>
      <c r="D154" s="776"/>
      <c r="E154" s="2217"/>
      <c r="F154" s="37"/>
      <c r="G154" s="37"/>
    </row>
    <row r="155" spans="1:7" s="322" customFormat="1">
      <c r="A155" s="688"/>
      <c r="B155" s="2361"/>
      <c r="C155" s="2361"/>
      <c r="E155" s="2217"/>
      <c r="F155" s="37"/>
      <c r="G155" s="37"/>
    </row>
    <row r="156" spans="1:7" s="322" customFormat="1">
      <c r="A156" s="688"/>
      <c r="B156" s="2361"/>
      <c r="C156" s="2361"/>
      <c r="E156" s="2217"/>
      <c r="F156" s="37"/>
      <c r="G156" s="37"/>
    </row>
    <row r="157" spans="1:7" s="322" customFormat="1">
      <c r="A157" s="688"/>
      <c r="B157" s="2361"/>
      <c r="C157" s="2361"/>
      <c r="E157" s="2217"/>
      <c r="F157" s="37"/>
      <c r="G157" s="37"/>
    </row>
    <row r="158" spans="1:7" s="322" customFormat="1">
      <c r="A158" s="688"/>
      <c r="B158" s="2361"/>
      <c r="C158" s="2361"/>
      <c r="E158" s="2217"/>
      <c r="F158" s="37"/>
      <c r="G158" s="37"/>
    </row>
    <row r="159" spans="1:7" s="322" customFormat="1">
      <c r="A159" s="688"/>
      <c r="B159" s="2361"/>
      <c r="C159" s="2361"/>
      <c r="E159" s="2217"/>
      <c r="F159" s="37"/>
      <c r="G159" s="37"/>
    </row>
    <row r="160" spans="1:7" s="322" customFormat="1">
      <c r="A160" s="688"/>
      <c r="B160" s="2361"/>
      <c r="C160" s="2361"/>
      <c r="D160" s="689"/>
      <c r="E160" s="2715"/>
      <c r="F160" s="37"/>
      <c r="G160" s="37"/>
    </row>
    <row r="161" spans="1:10" s="322" customFormat="1">
      <c r="A161" s="688"/>
      <c r="B161" s="701"/>
      <c r="C161" s="701"/>
      <c r="E161" s="2217"/>
      <c r="F161" s="636"/>
      <c r="G161" s="37"/>
    </row>
    <row r="162" spans="1:10" s="322" customFormat="1">
      <c r="A162" s="688"/>
      <c r="B162" s="701"/>
      <c r="C162" s="701"/>
      <c r="E162" s="2217"/>
      <c r="F162" s="37"/>
      <c r="G162" s="37"/>
    </row>
    <row r="163" spans="1:10" s="322" customFormat="1">
      <c r="A163" s="688"/>
      <c r="B163" s="701"/>
      <c r="C163" s="701"/>
      <c r="E163" s="2217"/>
      <c r="F163" s="37"/>
      <c r="G163" s="37"/>
    </row>
    <row r="164" spans="1:10" s="322" customFormat="1">
      <c r="A164" s="688"/>
      <c r="B164" s="701"/>
      <c r="C164" s="701"/>
      <c r="E164" s="2217"/>
      <c r="F164" s="37"/>
      <c r="G164" s="37"/>
    </row>
    <row r="165" spans="1:10" s="322" customFormat="1">
      <c r="A165" s="688"/>
      <c r="B165" s="701"/>
      <c r="C165" s="701"/>
      <c r="E165" s="2217"/>
      <c r="F165" s="37"/>
      <c r="G165" s="37"/>
    </row>
    <row r="166" spans="1:10" s="322" customFormat="1">
      <c r="A166" s="688"/>
      <c r="B166" s="2676"/>
      <c r="C166" s="2676"/>
      <c r="E166" s="2217"/>
      <c r="F166" s="37"/>
      <c r="G166" s="37"/>
    </row>
    <row r="167" spans="1:10" s="322" customFormat="1">
      <c r="A167" s="688"/>
      <c r="B167" s="689"/>
      <c r="C167" s="689"/>
      <c r="D167" s="689"/>
      <c r="E167" s="2715"/>
      <c r="F167" s="37"/>
      <c r="G167" s="37"/>
    </row>
    <row r="168" spans="1:10" s="322" customFormat="1">
      <c r="A168" s="688"/>
      <c r="B168" s="2676"/>
      <c r="C168" s="2676"/>
      <c r="E168" s="2217"/>
      <c r="F168" s="37"/>
      <c r="G168" s="37"/>
    </row>
    <row r="169" spans="1:10" s="322" customFormat="1">
      <c r="A169" s="688"/>
      <c r="B169" s="336"/>
      <c r="C169" s="336"/>
      <c r="E169" s="2217"/>
      <c r="F169" s="37"/>
      <c r="G169" s="37"/>
    </row>
    <row r="170" spans="1:10" s="322" customFormat="1">
      <c r="A170" s="688"/>
      <c r="B170" s="336"/>
      <c r="C170" s="336"/>
      <c r="E170" s="2217"/>
      <c r="F170" s="37"/>
      <c r="G170" s="37"/>
    </row>
    <row r="171" spans="1:10" s="322" customFormat="1">
      <c r="A171" s="688"/>
      <c r="B171" s="701"/>
      <c r="C171" s="701"/>
      <c r="E171" s="2217"/>
      <c r="F171" s="745"/>
      <c r="G171" s="745"/>
    </row>
    <row r="172" spans="1:10" s="322" customFormat="1">
      <c r="A172" s="688"/>
      <c r="B172" s="701"/>
      <c r="C172" s="701"/>
      <c r="D172" s="689"/>
      <c r="E172" s="2715"/>
      <c r="F172" s="745"/>
      <c r="G172" s="745"/>
      <c r="J172" s="702"/>
    </row>
    <row r="173" spans="1:10" s="322" customFormat="1">
      <c r="A173" s="688"/>
      <c r="B173" s="706"/>
      <c r="C173" s="706"/>
      <c r="E173" s="2217"/>
      <c r="F173" s="745"/>
      <c r="G173" s="745"/>
    </row>
    <row r="174" spans="1:10" s="322" customFormat="1">
      <c r="A174" s="688"/>
      <c r="B174" s="707"/>
      <c r="C174" s="707"/>
      <c r="E174" s="2217"/>
      <c r="F174" s="745"/>
      <c r="G174" s="745"/>
    </row>
    <row r="175" spans="1:10" s="322" customFormat="1">
      <c r="A175" s="688"/>
      <c r="B175" s="707"/>
      <c r="C175" s="707"/>
      <c r="E175" s="2217"/>
      <c r="F175" s="745"/>
      <c r="G175" s="745"/>
    </row>
    <row r="176" spans="1:10" s="322" customFormat="1">
      <c r="A176" s="688"/>
      <c r="B176" s="707"/>
      <c r="C176" s="707"/>
      <c r="E176" s="2217"/>
      <c r="F176" s="745"/>
      <c r="G176" s="745"/>
    </row>
    <row r="177" spans="1:7" s="322" customFormat="1">
      <c r="A177" s="688"/>
      <c r="B177" s="707"/>
      <c r="C177" s="707"/>
      <c r="E177" s="2217"/>
      <c r="F177" s="745"/>
      <c r="G177" s="745"/>
    </row>
    <row r="178" spans="1:7" s="322" customFormat="1">
      <c r="A178" s="688"/>
      <c r="B178" s="707"/>
      <c r="C178" s="707"/>
      <c r="D178" s="689"/>
      <c r="E178" s="2715"/>
      <c r="F178" s="745"/>
      <c r="G178" s="745"/>
    </row>
    <row r="179" spans="1:7" s="322" customFormat="1">
      <c r="A179" s="688"/>
      <c r="B179" s="707"/>
      <c r="C179" s="707"/>
      <c r="E179" s="2217"/>
      <c r="F179" s="745"/>
      <c r="G179" s="745"/>
    </row>
    <row r="180" spans="1:7" s="322" customFormat="1">
      <c r="A180" s="688"/>
      <c r="B180" s="701"/>
      <c r="C180" s="701"/>
      <c r="E180" s="2217"/>
      <c r="F180" s="745"/>
      <c r="G180" s="745"/>
    </row>
    <row r="181" spans="1:7" s="322" customFormat="1">
      <c r="A181" s="688"/>
      <c r="B181" s="707"/>
      <c r="C181" s="707"/>
      <c r="E181" s="2217"/>
      <c r="F181" s="745"/>
      <c r="G181" s="745"/>
    </row>
    <row r="182" spans="1:7" s="322" customFormat="1">
      <c r="A182" s="688"/>
      <c r="B182" s="707"/>
      <c r="C182" s="707"/>
      <c r="E182" s="2217"/>
      <c r="F182" s="745"/>
      <c r="G182" s="745"/>
    </row>
    <row r="183" spans="1:7" s="322" customFormat="1">
      <c r="A183" s="688"/>
      <c r="B183" s="707"/>
      <c r="C183" s="707"/>
      <c r="E183" s="2217"/>
      <c r="F183" s="745"/>
      <c r="G183" s="745"/>
    </row>
    <row r="184" spans="1:7" s="322" customFormat="1">
      <c r="A184" s="688"/>
      <c r="B184" s="707"/>
      <c r="C184" s="707"/>
      <c r="E184" s="2217"/>
      <c r="F184" s="745"/>
      <c r="G184" s="745"/>
    </row>
    <row r="185" spans="1:7" s="322" customFormat="1">
      <c r="A185" s="688"/>
      <c r="B185" s="707"/>
      <c r="C185" s="707"/>
      <c r="D185" s="689"/>
      <c r="E185" s="2715"/>
      <c r="F185" s="745"/>
      <c r="G185" s="745"/>
    </row>
    <row r="186" spans="1:7" s="322" customFormat="1">
      <c r="A186" s="688"/>
      <c r="B186" s="701"/>
      <c r="C186" s="701"/>
      <c r="E186" s="2217"/>
      <c r="F186" s="745"/>
      <c r="G186" s="745"/>
    </row>
    <row r="187" spans="1:7" s="322" customFormat="1">
      <c r="A187" s="688"/>
      <c r="B187" s="701"/>
      <c r="C187" s="701"/>
      <c r="E187" s="2217"/>
      <c r="F187" s="745"/>
      <c r="G187" s="745"/>
    </row>
    <row r="188" spans="1:7" s="322" customFormat="1">
      <c r="A188" s="688"/>
      <c r="B188" s="701"/>
      <c r="C188" s="701"/>
      <c r="D188" s="272"/>
      <c r="E188" s="2217"/>
      <c r="F188" s="745"/>
      <c r="G188" s="745"/>
    </row>
    <row r="189" spans="1:7" s="322" customFormat="1">
      <c r="A189" s="688"/>
      <c r="B189" s="689"/>
      <c r="C189" s="689"/>
      <c r="E189" s="2217"/>
      <c r="F189" s="745"/>
      <c r="G189" s="745"/>
    </row>
    <row r="190" spans="1:7" s="322" customFormat="1">
      <c r="A190" s="688"/>
      <c r="B190" s="2676"/>
      <c r="C190" s="2676"/>
      <c r="E190" s="2217"/>
      <c r="F190" s="745"/>
      <c r="G190" s="745"/>
    </row>
    <row r="191" spans="1:7" s="322" customFormat="1">
      <c r="A191" s="688"/>
      <c r="B191" s="2676"/>
      <c r="C191" s="2676"/>
      <c r="E191" s="2217"/>
      <c r="F191" s="745"/>
      <c r="G191" s="745"/>
    </row>
    <row r="192" spans="1:7" s="700" customFormat="1">
      <c r="A192" s="708"/>
      <c r="B192" s="697"/>
      <c r="C192" s="697"/>
      <c r="E192" s="2025"/>
      <c r="F192" s="956"/>
      <c r="G192" s="956"/>
    </row>
    <row r="193" spans="1:7" s="322" customFormat="1">
      <c r="A193" s="688"/>
      <c r="B193" s="697"/>
      <c r="C193" s="697"/>
      <c r="E193" s="2217"/>
      <c r="F193" s="745"/>
      <c r="G193" s="745"/>
    </row>
    <row r="194" spans="1:7" s="322" customFormat="1">
      <c r="A194" s="688"/>
      <c r="B194" s="701"/>
      <c r="C194" s="701"/>
      <c r="E194" s="2217"/>
      <c r="F194" s="745"/>
      <c r="G194" s="745"/>
    </row>
    <row r="195" spans="1:7" s="322" customFormat="1">
      <c r="A195" s="688"/>
      <c r="B195" s="710"/>
      <c r="C195" s="710"/>
      <c r="E195" s="2217"/>
      <c r="F195" s="745"/>
      <c r="G195" s="745"/>
    </row>
    <row r="196" spans="1:7" s="322" customFormat="1">
      <c r="A196" s="688"/>
      <c r="B196" s="710"/>
      <c r="C196" s="710"/>
      <c r="E196" s="2217"/>
      <c r="F196" s="745"/>
      <c r="G196" s="745"/>
    </row>
    <row r="197" spans="1:7" s="322" customFormat="1">
      <c r="A197" s="688"/>
      <c r="B197" s="710"/>
      <c r="C197" s="710"/>
      <c r="E197" s="2217"/>
      <c r="F197" s="745"/>
      <c r="G197" s="745"/>
    </row>
    <row r="198" spans="1:7" s="322" customFormat="1">
      <c r="A198" s="688"/>
      <c r="B198" s="710"/>
      <c r="C198" s="710"/>
      <c r="E198" s="2217"/>
      <c r="F198" s="745"/>
      <c r="G198" s="745"/>
    </row>
    <row r="199" spans="1:7" s="322" customFormat="1">
      <c r="A199" s="688"/>
      <c r="B199" s="710"/>
      <c r="C199" s="710"/>
      <c r="E199" s="2217"/>
      <c r="F199" s="745"/>
      <c r="G199" s="745"/>
    </row>
    <row r="200" spans="1:7" s="322" customFormat="1">
      <c r="A200" s="688"/>
      <c r="B200" s="710"/>
      <c r="C200" s="710"/>
      <c r="E200" s="2217"/>
      <c r="F200" s="745"/>
      <c r="G200" s="745"/>
    </row>
    <row r="201" spans="1:7" s="322" customFormat="1">
      <c r="A201" s="688"/>
      <c r="B201" s="710"/>
      <c r="C201" s="710"/>
      <c r="E201" s="2217"/>
      <c r="F201" s="745"/>
      <c r="G201" s="745"/>
    </row>
    <row r="202" spans="1:7" s="322" customFormat="1">
      <c r="A202" s="688"/>
      <c r="B202" s="710"/>
      <c r="C202" s="710"/>
      <c r="E202" s="2217"/>
      <c r="F202" s="745"/>
      <c r="G202" s="745"/>
    </row>
    <row r="203" spans="1:7" s="322" customFormat="1">
      <c r="A203" s="688"/>
      <c r="B203" s="710"/>
      <c r="C203" s="710"/>
      <c r="E203" s="2217"/>
      <c r="F203" s="745"/>
      <c r="G203" s="745"/>
    </row>
    <row r="204" spans="1:7" s="322" customFormat="1">
      <c r="A204" s="688"/>
      <c r="B204" s="710"/>
      <c r="C204" s="710"/>
      <c r="E204" s="2217"/>
      <c r="F204" s="745"/>
      <c r="G204" s="745"/>
    </row>
    <row r="205" spans="1:7" s="322" customFormat="1">
      <c r="A205" s="688"/>
      <c r="B205" s="710"/>
      <c r="C205" s="710"/>
      <c r="E205" s="2217"/>
      <c r="F205" s="745"/>
      <c r="G205" s="745"/>
    </row>
    <row r="206" spans="1:7" s="322" customFormat="1">
      <c r="A206" s="688"/>
      <c r="B206" s="710"/>
      <c r="C206" s="710"/>
      <c r="E206" s="2217"/>
      <c r="F206" s="745"/>
      <c r="G206" s="745"/>
    </row>
    <row r="207" spans="1:7" s="322" customFormat="1">
      <c r="A207" s="688"/>
      <c r="B207" s="710"/>
      <c r="C207" s="710"/>
      <c r="E207" s="2217"/>
      <c r="F207" s="745"/>
      <c r="G207" s="745"/>
    </row>
    <row r="208" spans="1:7" s="322" customFormat="1">
      <c r="A208" s="688"/>
      <c r="B208" s="710"/>
      <c r="C208" s="710"/>
      <c r="E208" s="2217"/>
      <c r="F208" s="745"/>
      <c r="G208" s="745"/>
    </row>
    <row r="209" spans="1:7" s="322" customFormat="1">
      <c r="A209" s="688"/>
      <c r="B209" s="710"/>
      <c r="C209" s="710"/>
      <c r="E209" s="2217"/>
      <c r="F209" s="745"/>
      <c r="G209" s="745"/>
    </row>
    <row r="210" spans="1:7" s="322" customFormat="1">
      <c r="A210" s="688"/>
      <c r="B210" s="710"/>
      <c r="C210" s="710"/>
      <c r="E210" s="2217"/>
      <c r="F210" s="745"/>
      <c r="G210" s="745"/>
    </row>
    <row r="211" spans="1:7" s="322" customFormat="1">
      <c r="A211" s="688"/>
      <c r="B211" s="710"/>
      <c r="C211" s="710"/>
      <c r="E211" s="2217"/>
      <c r="F211" s="745"/>
      <c r="G211" s="745"/>
    </row>
    <row r="212" spans="1:7" s="322" customFormat="1">
      <c r="A212" s="688"/>
      <c r="B212" s="710"/>
      <c r="C212" s="710"/>
      <c r="E212" s="2217"/>
      <c r="F212" s="745"/>
      <c r="G212" s="745"/>
    </row>
    <row r="213" spans="1:7" s="322" customFormat="1">
      <c r="A213" s="688"/>
      <c r="B213" s="710"/>
      <c r="C213" s="710"/>
      <c r="E213" s="2217"/>
      <c r="F213" s="745"/>
      <c r="G213" s="745"/>
    </row>
    <row r="214" spans="1:7" s="322" customFormat="1">
      <c r="A214" s="688"/>
      <c r="B214" s="710"/>
      <c r="C214" s="710"/>
      <c r="E214" s="2217"/>
      <c r="F214" s="745"/>
      <c r="G214" s="745"/>
    </row>
    <row r="215" spans="1:7" s="322" customFormat="1">
      <c r="A215" s="688"/>
      <c r="B215" s="710"/>
      <c r="C215" s="710"/>
      <c r="E215" s="2217"/>
      <c r="F215" s="745"/>
      <c r="G215" s="745"/>
    </row>
    <row r="216" spans="1:7" s="322" customFormat="1">
      <c r="A216" s="688"/>
      <c r="B216" s="710"/>
      <c r="C216" s="710"/>
      <c r="E216" s="2217"/>
      <c r="F216" s="745"/>
      <c r="G216" s="745"/>
    </row>
    <row r="217" spans="1:7" s="322" customFormat="1">
      <c r="A217" s="688"/>
      <c r="B217" s="710"/>
      <c r="C217" s="710"/>
      <c r="E217" s="2217"/>
      <c r="F217" s="745"/>
      <c r="G217" s="745"/>
    </row>
    <row r="218" spans="1:7" s="322" customFormat="1">
      <c r="A218" s="688"/>
      <c r="B218" s="701"/>
      <c r="C218" s="701"/>
      <c r="E218" s="2217"/>
      <c r="F218" s="745"/>
      <c r="G218" s="745"/>
    </row>
    <row r="219" spans="1:7" s="322" customFormat="1">
      <c r="A219" s="688"/>
      <c r="B219" s="701"/>
      <c r="C219" s="701"/>
      <c r="E219" s="2217"/>
      <c r="F219" s="745"/>
      <c r="G219" s="745"/>
    </row>
    <row r="220" spans="1:7" s="322" customFormat="1">
      <c r="A220" s="688"/>
      <c r="B220" s="710"/>
      <c r="C220" s="710"/>
      <c r="E220" s="2217"/>
      <c r="F220" s="745"/>
      <c r="G220" s="745"/>
    </row>
    <row r="221" spans="1:7" s="322" customFormat="1">
      <c r="A221" s="688"/>
      <c r="B221" s="710"/>
      <c r="C221" s="710"/>
      <c r="E221" s="2217"/>
      <c r="F221" s="745"/>
      <c r="G221" s="745"/>
    </row>
    <row r="222" spans="1:7" s="322" customFormat="1">
      <c r="A222" s="688"/>
      <c r="B222" s="710"/>
      <c r="C222" s="710"/>
      <c r="E222" s="2217"/>
      <c r="F222" s="745"/>
      <c r="G222" s="745"/>
    </row>
    <row r="223" spans="1:7" s="322" customFormat="1">
      <c r="A223" s="688"/>
      <c r="B223" s="710"/>
      <c r="C223" s="710"/>
      <c r="E223" s="2217"/>
      <c r="F223" s="745"/>
      <c r="G223" s="745"/>
    </row>
    <row r="224" spans="1:7" s="322" customFormat="1">
      <c r="A224" s="688"/>
      <c r="B224" s="701"/>
      <c r="C224" s="701"/>
      <c r="E224" s="2217"/>
      <c r="F224" s="745"/>
      <c r="G224" s="745"/>
    </row>
    <row r="225" spans="1:7" s="322" customFormat="1">
      <c r="A225" s="688"/>
      <c r="B225" s="701"/>
      <c r="C225" s="701"/>
      <c r="E225" s="2217"/>
      <c r="F225" s="745"/>
      <c r="G225" s="745"/>
    </row>
    <row r="226" spans="1:7" s="322" customFormat="1">
      <c r="A226" s="688"/>
      <c r="B226" s="701"/>
      <c r="C226" s="701"/>
      <c r="E226" s="2217"/>
      <c r="F226" s="745"/>
      <c r="G226" s="745"/>
    </row>
    <row r="227" spans="1:7" s="322" customFormat="1">
      <c r="A227" s="688"/>
      <c r="B227" s="701"/>
      <c r="C227" s="701"/>
      <c r="E227" s="2217"/>
      <c r="F227" s="745"/>
      <c r="G227" s="745"/>
    </row>
    <row r="228" spans="1:7" s="322" customFormat="1">
      <c r="A228" s="688"/>
      <c r="B228" s="701"/>
      <c r="C228" s="701"/>
      <c r="E228" s="2217"/>
      <c r="F228" s="745"/>
      <c r="G228" s="745"/>
    </row>
    <row r="229" spans="1:7" s="322" customFormat="1">
      <c r="A229" s="688"/>
      <c r="B229" s="701"/>
      <c r="C229" s="701"/>
      <c r="E229" s="2217"/>
      <c r="F229" s="745"/>
      <c r="G229" s="745"/>
    </row>
    <row r="230" spans="1:7" s="322" customFormat="1">
      <c r="A230" s="688"/>
      <c r="B230" s="701"/>
      <c r="C230" s="701"/>
      <c r="E230" s="2217"/>
      <c r="F230" s="745"/>
      <c r="G230" s="745"/>
    </row>
    <row r="231" spans="1:7" s="322" customFormat="1">
      <c r="A231" s="688"/>
      <c r="B231" s="689"/>
      <c r="C231" s="689"/>
      <c r="E231" s="2217"/>
      <c r="F231" s="745"/>
      <c r="G231" s="745"/>
    </row>
    <row r="232" spans="1:7" s="322" customFormat="1">
      <c r="A232" s="688"/>
      <c r="B232" s="689"/>
      <c r="C232" s="689"/>
      <c r="E232" s="2217"/>
      <c r="F232" s="745"/>
      <c r="G232" s="745"/>
    </row>
    <row r="233" spans="1:7" s="322" customFormat="1">
      <c r="A233" s="688"/>
      <c r="B233" s="689"/>
      <c r="C233" s="689"/>
      <c r="E233" s="2217"/>
      <c r="F233" s="745"/>
      <c r="G233" s="745"/>
    </row>
    <row r="234" spans="1:7" s="322" customFormat="1">
      <c r="A234" s="688"/>
      <c r="B234" s="689"/>
      <c r="C234" s="689"/>
      <c r="E234" s="2217"/>
      <c r="F234" s="745"/>
      <c r="G234" s="745"/>
    </row>
    <row r="235" spans="1:7" s="322" customFormat="1">
      <c r="A235" s="688"/>
      <c r="B235" s="689"/>
      <c r="C235" s="689"/>
      <c r="E235" s="2217"/>
      <c r="F235" s="627"/>
      <c r="G235" s="745"/>
    </row>
    <row r="236" spans="1:7" s="322" customFormat="1">
      <c r="A236" s="688"/>
      <c r="B236" s="701"/>
      <c r="C236" s="701"/>
      <c r="E236" s="2217"/>
      <c r="F236" s="745"/>
      <c r="G236" s="745"/>
    </row>
    <row r="237" spans="1:7" s="322" customFormat="1">
      <c r="A237" s="688"/>
      <c r="B237" s="689"/>
      <c r="C237" s="689"/>
      <c r="D237" s="689"/>
      <c r="E237" s="2715"/>
      <c r="F237" s="745"/>
      <c r="G237" s="745"/>
    </row>
    <row r="238" spans="1:7" s="322" customFormat="1">
      <c r="A238" s="688"/>
      <c r="B238" s="701"/>
      <c r="C238" s="701"/>
      <c r="E238" s="2217"/>
      <c r="F238" s="745"/>
      <c r="G238" s="745"/>
    </row>
    <row r="239" spans="1:7" s="322" customFormat="1">
      <c r="A239" s="688"/>
      <c r="B239" s="701"/>
      <c r="C239" s="701"/>
      <c r="E239" s="2217"/>
      <c r="F239" s="745"/>
      <c r="G239" s="745"/>
    </row>
    <row r="240" spans="1:7" s="322" customFormat="1">
      <c r="A240" s="688"/>
      <c r="B240" s="701"/>
      <c r="C240" s="701"/>
      <c r="E240" s="2217"/>
      <c r="F240" s="745"/>
      <c r="G240" s="745"/>
    </row>
    <row r="241" spans="1:7" s="322" customFormat="1">
      <c r="A241" s="688"/>
      <c r="B241" s="689"/>
      <c r="C241" s="689"/>
      <c r="E241" s="2217"/>
      <c r="F241" s="745"/>
      <c r="G241" s="745"/>
    </row>
    <row r="242" spans="1:7" s="322" customFormat="1">
      <c r="A242" s="688"/>
      <c r="B242" s="2676"/>
      <c r="C242" s="2676"/>
      <c r="E242" s="2217"/>
      <c r="F242" s="745"/>
      <c r="G242" s="745"/>
    </row>
    <row r="243" spans="1:7" s="322" customFormat="1">
      <c r="A243" s="688"/>
      <c r="B243" s="2676"/>
      <c r="C243" s="2676"/>
      <c r="E243" s="2217"/>
      <c r="F243" s="745"/>
      <c r="G243" s="745"/>
    </row>
    <row r="244" spans="1:7" s="322" customFormat="1">
      <c r="A244" s="688"/>
      <c r="B244" s="2676"/>
      <c r="C244" s="2676"/>
      <c r="E244" s="2217"/>
      <c r="F244" s="745"/>
      <c r="G244" s="745"/>
    </row>
    <row r="245" spans="1:7" s="700" customFormat="1">
      <c r="A245" s="708"/>
      <c r="B245" s="697"/>
      <c r="C245" s="697"/>
      <c r="E245" s="2025"/>
      <c r="F245" s="956"/>
      <c r="G245" s="956"/>
    </row>
    <row r="246" spans="1:7" s="700" customFormat="1">
      <c r="A246" s="708"/>
      <c r="B246" s="697"/>
      <c r="C246" s="697"/>
      <c r="E246" s="2025"/>
      <c r="F246" s="956"/>
      <c r="G246" s="956"/>
    </row>
    <row r="247" spans="1:7" s="700" customFormat="1">
      <c r="A247" s="708"/>
      <c r="B247" s="697"/>
      <c r="C247" s="697"/>
      <c r="E247" s="2025"/>
      <c r="F247" s="956"/>
      <c r="G247" s="956"/>
    </row>
    <row r="248" spans="1:7" s="700" customFormat="1">
      <c r="A248" s="688"/>
      <c r="B248" s="336"/>
      <c r="C248" s="336"/>
      <c r="D248" s="322"/>
      <c r="E248" s="2217"/>
      <c r="F248" s="745"/>
      <c r="G248" s="745"/>
    </row>
    <row r="249" spans="1:7" s="700" customFormat="1">
      <c r="A249" s="708"/>
      <c r="B249" s="701"/>
      <c r="C249" s="701"/>
      <c r="D249" s="322"/>
      <c r="E249" s="2217"/>
      <c r="F249" s="745"/>
      <c r="G249" s="745"/>
    </row>
    <row r="250" spans="1:7" s="700" customFormat="1">
      <c r="A250" s="708"/>
      <c r="B250" s="701"/>
      <c r="C250" s="701"/>
      <c r="D250" s="322"/>
      <c r="E250" s="2217"/>
      <c r="F250" s="745"/>
      <c r="G250" s="745"/>
    </row>
    <row r="251" spans="1:7" s="700" customFormat="1">
      <c r="A251" s="708"/>
      <c r="B251" s="701"/>
      <c r="C251" s="701"/>
      <c r="D251" s="322"/>
      <c r="E251" s="2217"/>
      <c r="F251" s="745"/>
      <c r="G251" s="745"/>
    </row>
    <row r="252" spans="1:7" s="700" customFormat="1">
      <c r="A252" s="708"/>
      <c r="B252" s="701"/>
      <c r="C252" s="701"/>
      <c r="D252" s="322"/>
      <c r="E252" s="2217"/>
      <c r="F252" s="745"/>
      <c r="G252" s="745"/>
    </row>
    <row r="253" spans="1:7" s="700" customFormat="1">
      <c r="A253" s="708"/>
      <c r="B253" s="336"/>
      <c r="C253" s="336"/>
      <c r="D253" s="322"/>
      <c r="E253" s="2217"/>
      <c r="F253" s="745"/>
      <c r="G253" s="745"/>
    </row>
    <row r="254" spans="1:7" s="700" customFormat="1">
      <c r="A254" s="708"/>
      <c r="B254" s="336"/>
      <c r="C254" s="336"/>
      <c r="D254" s="322"/>
      <c r="E254" s="2217"/>
      <c r="F254" s="745"/>
      <c r="G254" s="745"/>
    </row>
    <row r="255" spans="1:7" s="700" customFormat="1">
      <c r="A255" s="708"/>
      <c r="B255" s="701"/>
      <c r="C255" s="701"/>
      <c r="D255" s="322"/>
      <c r="E255" s="2217"/>
      <c r="F255" s="745"/>
      <c r="G255" s="745"/>
    </row>
    <row r="256" spans="1:7" s="700" customFormat="1">
      <c r="A256" s="708"/>
      <c r="B256" s="701"/>
      <c r="C256" s="701"/>
      <c r="D256" s="322"/>
      <c r="E256" s="2217"/>
      <c r="F256" s="745"/>
      <c r="G256" s="745"/>
    </row>
    <row r="257" spans="1:7" s="700" customFormat="1">
      <c r="A257" s="708"/>
      <c r="B257" s="701"/>
      <c r="C257" s="701"/>
      <c r="D257" s="322"/>
      <c r="E257" s="2217"/>
      <c r="F257" s="745"/>
      <c r="G257" s="745"/>
    </row>
    <row r="258" spans="1:7" s="700" customFormat="1">
      <c r="A258" s="688"/>
      <c r="B258" s="336"/>
      <c r="C258" s="336"/>
      <c r="D258" s="322"/>
      <c r="E258" s="2217"/>
      <c r="F258" s="745"/>
      <c r="G258" s="745"/>
    </row>
    <row r="259" spans="1:7" s="322" customFormat="1">
      <c r="A259" s="688"/>
      <c r="B259" s="701"/>
      <c r="C259" s="701"/>
      <c r="E259" s="2217"/>
      <c r="F259" s="745"/>
      <c r="G259" s="745"/>
    </row>
    <row r="260" spans="1:7" s="322" customFormat="1">
      <c r="A260" s="688"/>
      <c r="B260" s="701"/>
      <c r="C260" s="701"/>
      <c r="E260" s="2217"/>
      <c r="F260" s="745"/>
      <c r="G260" s="745"/>
    </row>
    <row r="261" spans="1:7" s="322" customFormat="1">
      <c r="A261" s="688"/>
      <c r="B261" s="701"/>
      <c r="C261" s="701"/>
      <c r="E261" s="2217"/>
      <c r="F261" s="745"/>
      <c r="G261" s="745"/>
    </row>
    <row r="262" spans="1:7" s="322" customFormat="1">
      <c r="A262" s="688"/>
      <c r="B262" s="707"/>
      <c r="C262" s="707"/>
      <c r="E262" s="2217"/>
      <c r="F262" s="745"/>
      <c r="G262" s="745"/>
    </row>
    <row r="263" spans="1:7" s="322" customFormat="1">
      <c r="A263" s="688"/>
      <c r="B263" s="707"/>
      <c r="C263" s="707"/>
      <c r="E263" s="2217"/>
      <c r="F263" s="745"/>
      <c r="G263" s="745"/>
    </row>
    <row r="264" spans="1:7" s="322" customFormat="1">
      <c r="A264" s="688"/>
      <c r="B264" s="707"/>
      <c r="C264" s="707"/>
      <c r="E264" s="2217"/>
      <c r="F264" s="745"/>
      <c r="G264" s="745"/>
    </row>
    <row r="265" spans="1:7" s="322" customFormat="1">
      <c r="A265" s="688"/>
      <c r="B265" s="707"/>
      <c r="C265" s="707"/>
      <c r="E265" s="2217"/>
      <c r="F265" s="745"/>
      <c r="G265" s="745"/>
    </row>
    <row r="266" spans="1:7" s="322" customFormat="1">
      <c r="A266" s="688"/>
      <c r="B266" s="707"/>
      <c r="C266" s="707"/>
      <c r="E266" s="2217"/>
      <c r="F266" s="745"/>
      <c r="G266" s="745"/>
    </row>
    <row r="267" spans="1:7" s="322" customFormat="1">
      <c r="A267" s="688"/>
      <c r="B267" s="707"/>
      <c r="C267" s="707"/>
      <c r="E267" s="2217"/>
      <c r="F267" s="745"/>
      <c r="G267" s="745"/>
    </row>
    <row r="268" spans="1:7" s="322" customFormat="1">
      <c r="A268" s="688"/>
      <c r="B268" s="707"/>
      <c r="C268" s="707"/>
      <c r="E268" s="2217"/>
      <c r="F268" s="745"/>
      <c r="G268" s="745"/>
    </row>
    <row r="269" spans="1:7" s="322" customFormat="1">
      <c r="A269" s="688"/>
      <c r="B269" s="707"/>
      <c r="C269" s="707"/>
      <c r="E269" s="2217"/>
      <c r="F269" s="745"/>
      <c r="G269" s="745"/>
    </row>
    <row r="270" spans="1:7" s="322" customFormat="1">
      <c r="A270" s="688"/>
      <c r="B270" s="707"/>
      <c r="C270" s="707"/>
      <c r="E270" s="2217"/>
      <c r="F270" s="745"/>
      <c r="G270" s="745"/>
    </row>
    <row r="271" spans="1:7" s="322" customFormat="1">
      <c r="A271" s="688"/>
      <c r="B271" s="707"/>
      <c r="C271" s="707"/>
      <c r="E271" s="2217"/>
      <c r="F271" s="745"/>
      <c r="G271" s="745"/>
    </row>
    <row r="272" spans="1:7" s="322" customFormat="1">
      <c r="A272" s="688"/>
      <c r="B272" s="707"/>
      <c r="C272" s="707"/>
      <c r="E272" s="2217"/>
      <c r="F272" s="745"/>
      <c r="G272" s="745"/>
    </row>
    <row r="273" spans="1:7" s="322" customFormat="1">
      <c r="A273" s="688"/>
      <c r="B273" s="707"/>
      <c r="C273" s="707"/>
      <c r="E273" s="2217"/>
      <c r="F273" s="745"/>
      <c r="G273" s="745"/>
    </row>
    <row r="274" spans="1:7" s="322" customFormat="1">
      <c r="A274" s="688"/>
      <c r="B274" s="707"/>
      <c r="C274" s="707"/>
      <c r="E274" s="2217"/>
      <c r="F274" s="745"/>
      <c r="G274" s="745"/>
    </row>
    <row r="275" spans="1:7" s="322" customFormat="1">
      <c r="A275" s="688"/>
      <c r="B275" s="707"/>
      <c r="C275" s="707"/>
      <c r="E275" s="2217"/>
      <c r="F275" s="745"/>
      <c r="G275" s="745"/>
    </row>
    <row r="276" spans="1:7" s="322" customFormat="1">
      <c r="A276" s="688"/>
      <c r="B276" s="707"/>
      <c r="C276" s="707"/>
      <c r="E276" s="2217"/>
      <c r="F276" s="745"/>
      <c r="G276" s="745"/>
    </row>
    <row r="277" spans="1:7" s="322" customFormat="1">
      <c r="A277" s="688"/>
      <c r="B277" s="701"/>
      <c r="C277" s="701"/>
      <c r="E277" s="2217"/>
      <c r="F277" s="745"/>
      <c r="G277" s="745"/>
    </row>
    <row r="278" spans="1:7" s="322" customFormat="1">
      <c r="A278" s="688"/>
      <c r="B278" s="701"/>
      <c r="C278" s="701"/>
      <c r="E278" s="2217"/>
      <c r="F278" s="745"/>
      <c r="G278" s="745"/>
    </row>
    <row r="279" spans="1:7" s="322" customFormat="1">
      <c r="A279" s="688"/>
      <c r="B279" s="701"/>
      <c r="C279" s="701"/>
      <c r="E279" s="2217"/>
      <c r="F279" s="745"/>
      <c r="G279" s="745"/>
    </row>
    <row r="280" spans="1:7" s="322" customFormat="1">
      <c r="A280" s="688"/>
      <c r="B280" s="701"/>
      <c r="C280" s="701"/>
      <c r="E280" s="2217"/>
      <c r="F280" s="745"/>
      <c r="G280" s="745"/>
    </row>
    <row r="281" spans="1:7" s="322" customFormat="1">
      <c r="A281" s="688"/>
      <c r="B281" s="701"/>
      <c r="C281" s="701"/>
      <c r="E281" s="2217"/>
      <c r="F281" s="745"/>
      <c r="G281" s="745"/>
    </row>
    <row r="282" spans="1:7" s="322" customFormat="1">
      <c r="A282" s="688"/>
      <c r="B282" s="701"/>
      <c r="C282" s="701"/>
      <c r="E282" s="2217"/>
      <c r="F282" s="745"/>
      <c r="G282" s="745"/>
    </row>
    <row r="283" spans="1:7" s="322" customFormat="1">
      <c r="A283" s="688"/>
      <c r="B283" s="701"/>
      <c r="C283" s="701"/>
      <c r="E283" s="2217"/>
      <c r="F283" s="745"/>
      <c r="G283" s="745"/>
    </row>
    <row r="284" spans="1:7" s="322" customFormat="1">
      <c r="A284" s="698"/>
      <c r="B284" s="711"/>
      <c r="C284" s="711"/>
      <c r="E284" s="2217"/>
      <c r="F284" s="745"/>
      <c r="G284" s="745"/>
    </row>
    <row r="285" spans="1:7" s="322" customFormat="1">
      <c r="A285" s="698"/>
      <c r="B285" s="711"/>
      <c r="C285" s="711"/>
      <c r="E285" s="2217"/>
      <c r="F285" s="745"/>
      <c r="G285" s="745"/>
    </row>
    <row r="286" spans="1:7">
      <c r="A286" s="688"/>
      <c r="B286" s="701"/>
      <c r="C286" s="701"/>
      <c r="D286" s="322"/>
      <c r="E286" s="2217"/>
      <c r="F286" s="745"/>
      <c r="G286" s="745"/>
    </row>
    <row r="287" spans="1:7" s="353" customFormat="1">
      <c r="A287" s="688"/>
      <c r="B287" s="701"/>
      <c r="C287" s="701"/>
      <c r="D287" s="322"/>
      <c r="E287" s="2217"/>
      <c r="F287" s="745"/>
      <c r="G287" s="745"/>
    </row>
    <row r="288" spans="1:7" s="353" customFormat="1">
      <c r="A288" s="688"/>
      <c r="B288" s="701"/>
      <c r="C288" s="701"/>
      <c r="D288" s="322"/>
      <c r="E288" s="2217"/>
      <c r="F288" s="745"/>
      <c r="G288" s="745"/>
    </row>
    <row r="289" spans="1:7" s="353" customFormat="1">
      <c r="A289" s="688"/>
      <c r="B289" s="701"/>
      <c r="C289" s="701"/>
      <c r="D289" s="322"/>
      <c r="E289" s="2217"/>
      <c r="F289" s="745"/>
      <c r="G289" s="745"/>
    </row>
    <row r="290" spans="1:7" s="353" customFormat="1">
      <c r="A290" s="688"/>
      <c r="B290" s="701"/>
      <c r="C290" s="701"/>
      <c r="D290" s="322"/>
      <c r="E290" s="2217"/>
      <c r="F290" s="745"/>
      <c r="G290" s="745"/>
    </row>
    <row r="291" spans="1:7" s="353" customFormat="1">
      <c r="A291" s="688"/>
      <c r="B291" s="701"/>
      <c r="C291" s="701"/>
      <c r="D291" s="322"/>
      <c r="E291" s="2217"/>
      <c r="F291" s="745"/>
      <c r="G291" s="745"/>
    </row>
    <row r="292" spans="1:7" s="353" customFormat="1">
      <c r="A292" s="688"/>
      <c r="B292" s="701"/>
      <c r="C292" s="701"/>
      <c r="D292" s="322"/>
      <c r="E292" s="2217"/>
      <c r="F292" s="745"/>
      <c r="G292" s="745"/>
    </row>
    <row r="293" spans="1:7" s="353" customFormat="1">
      <c r="A293" s="688"/>
      <c r="B293" s="701"/>
      <c r="C293" s="701"/>
      <c r="D293" s="322"/>
      <c r="E293" s="2217"/>
      <c r="F293" s="745"/>
      <c r="G293" s="745"/>
    </row>
    <row r="294" spans="1:7" s="353" customFormat="1">
      <c r="A294" s="688"/>
      <c r="B294" s="701"/>
      <c r="C294" s="701"/>
      <c r="D294" s="322"/>
      <c r="E294" s="2217"/>
      <c r="F294" s="745"/>
      <c r="G294" s="745"/>
    </row>
    <row r="295" spans="1:7" s="353" customFormat="1">
      <c r="A295" s="688"/>
      <c r="B295" s="701"/>
      <c r="C295" s="701"/>
      <c r="D295" s="322"/>
      <c r="E295" s="2217"/>
      <c r="F295" s="745"/>
      <c r="G295" s="745"/>
    </row>
    <row r="296" spans="1:7" s="353" customFormat="1">
      <c r="A296" s="688"/>
      <c r="B296" s="701"/>
      <c r="C296" s="701"/>
      <c r="D296" s="322"/>
      <c r="E296" s="2217"/>
      <c r="F296" s="745"/>
      <c r="G296" s="745"/>
    </row>
    <row r="297" spans="1:7" s="353" customFormat="1">
      <c r="A297" s="688"/>
      <c r="B297" s="701"/>
      <c r="C297" s="701"/>
      <c r="D297" s="322"/>
      <c r="E297" s="2217"/>
      <c r="F297" s="745"/>
      <c r="G297" s="745"/>
    </row>
    <row r="298" spans="1:7" s="353" customFormat="1">
      <c r="A298" s="688"/>
      <c r="B298" s="701"/>
      <c r="C298" s="701"/>
      <c r="D298" s="322"/>
      <c r="E298" s="2217"/>
      <c r="F298" s="745"/>
      <c r="G298" s="745"/>
    </row>
    <row r="299" spans="1:7" s="353" customFormat="1">
      <c r="A299" s="688"/>
      <c r="B299" s="336"/>
      <c r="C299" s="336"/>
      <c r="D299" s="322"/>
      <c r="E299" s="2217"/>
      <c r="F299" s="745"/>
      <c r="G299" s="745"/>
    </row>
    <row r="300" spans="1:7" s="353" customFormat="1">
      <c r="A300" s="688"/>
      <c r="B300" s="336"/>
      <c r="C300" s="336"/>
      <c r="D300" s="322"/>
      <c r="E300" s="2217"/>
      <c r="F300" s="745"/>
      <c r="G300" s="745"/>
    </row>
    <row r="301" spans="1:7" s="353" customFormat="1">
      <c r="A301" s="688"/>
      <c r="B301" s="336"/>
      <c r="C301" s="336"/>
      <c r="D301" s="322"/>
      <c r="E301" s="2217"/>
      <c r="F301" s="745"/>
      <c r="G301" s="745"/>
    </row>
    <row r="302" spans="1:7" s="353" customFormat="1">
      <c r="A302" s="688"/>
      <c r="B302" s="336"/>
      <c r="C302" s="336"/>
      <c r="D302" s="322"/>
      <c r="E302" s="2217"/>
      <c r="F302" s="745"/>
      <c r="G302" s="745"/>
    </row>
    <row r="303" spans="1:7" s="353" customFormat="1">
      <c r="A303" s="688"/>
      <c r="B303" s="701"/>
      <c r="C303" s="701"/>
      <c r="D303" s="322"/>
      <c r="E303" s="2217"/>
      <c r="F303" s="745"/>
      <c r="G303" s="745"/>
    </row>
    <row r="304" spans="1:7" s="353" customFormat="1">
      <c r="A304" s="688"/>
      <c r="B304" s="701"/>
      <c r="C304" s="701"/>
      <c r="D304" s="322"/>
      <c r="E304" s="2217"/>
      <c r="F304" s="745"/>
      <c r="G304" s="745"/>
    </row>
    <row r="305" spans="1:7" s="353" customFormat="1">
      <c r="A305" s="688"/>
      <c r="B305" s="701"/>
      <c r="C305" s="701"/>
      <c r="D305" s="322"/>
      <c r="E305" s="2217"/>
      <c r="F305" s="745"/>
      <c r="G305" s="745"/>
    </row>
    <row r="306" spans="1:7" s="353" customFormat="1">
      <c r="A306" s="688"/>
      <c r="B306" s="701"/>
      <c r="C306" s="701"/>
      <c r="D306" s="322"/>
      <c r="E306" s="2217"/>
      <c r="F306" s="745"/>
      <c r="G306" s="745"/>
    </row>
    <row r="307" spans="1:7" s="353" customFormat="1">
      <c r="A307" s="688"/>
      <c r="B307" s="701"/>
      <c r="C307" s="701"/>
      <c r="D307" s="322"/>
      <c r="E307" s="2217"/>
      <c r="F307" s="745"/>
      <c r="G307" s="745"/>
    </row>
    <row r="308" spans="1:7" s="353" customFormat="1">
      <c r="A308" s="688"/>
      <c r="B308" s="701"/>
      <c r="C308" s="701"/>
      <c r="D308" s="322"/>
      <c r="E308" s="2217"/>
      <c r="F308" s="745"/>
      <c r="G308" s="745"/>
    </row>
    <row r="309" spans="1:7" s="353" customFormat="1">
      <c r="A309" s="688"/>
      <c r="B309" s="701"/>
      <c r="C309" s="701"/>
      <c r="D309" s="322"/>
      <c r="E309" s="2217"/>
      <c r="F309" s="745"/>
      <c r="G309" s="745"/>
    </row>
    <row r="310" spans="1:7" s="353" customFormat="1">
      <c r="A310" s="688"/>
      <c r="B310" s="701"/>
      <c r="C310" s="701"/>
      <c r="D310" s="322"/>
      <c r="E310" s="2217"/>
      <c r="F310" s="745"/>
      <c r="G310" s="745"/>
    </row>
    <row r="311" spans="1:7" s="353" customFormat="1">
      <c r="A311" s="688"/>
      <c r="B311" s="701"/>
      <c r="C311" s="701"/>
      <c r="D311" s="322"/>
      <c r="E311" s="2217"/>
      <c r="F311" s="745"/>
      <c r="G311" s="745"/>
    </row>
    <row r="312" spans="1:7" s="353" customFormat="1">
      <c r="A312" s="688"/>
      <c r="B312" s="336"/>
      <c r="C312" s="336"/>
      <c r="D312" s="322"/>
      <c r="E312" s="2217"/>
      <c r="F312" s="745"/>
      <c r="G312" s="745"/>
    </row>
    <row r="313" spans="1:7" s="353" customFormat="1">
      <c r="A313" s="688"/>
      <c r="B313" s="701"/>
      <c r="C313" s="701"/>
      <c r="D313" s="322"/>
      <c r="E313" s="2217"/>
      <c r="F313" s="745"/>
      <c r="G313" s="745"/>
    </row>
    <row r="314" spans="1:7">
      <c r="A314" s="698"/>
      <c r="B314" s="711"/>
      <c r="C314" s="711"/>
      <c r="D314" s="322"/>
      <c r="E314" s="2217"/>
      <c r="F314" s="745"/>
      <c r="G314" s="745"/>
    </row>
    <row r="315" spans="1:7">
      <c r="A315" s="698"/>
      <c r="B315" s="711"/>
      <c r="C315" s="711"/>
      <c r="D315" s="322"/>
      <c r="E315" s="2217"/>
      <c r="F315" s="745"/>
      <c r="G315" s="745"/>
    </row>
    <row r="316" spans="1:7" s="322" customFormat="1">
      <c r="A316" s="688"/>
      <c r="B316" s="689"/>
      <c r="C316" s="689"/>
      <c r="E316" s="2217"/>
      <c r="F316" s="745"/>
      <c r="G316" s="745"/>
    </row>
    <row r="317" spans="1:7">
      <c r="A317" s="688"/>
      <c r="B317" s="2676"/>
      <c r="C317" s="2676"/>
      <c r="D317" s="322"/>
      <c r="E317" s="2713"/>
      <c r="F317" s="745"/>
      <c r="G317" s="745"/>
    </row>
    <row r="318" spans="1:7">
      <c r="A318" s="688"/>
      <c r="B318" s="2676"/>
      <c r="C318" s="2676"/>
      <c r="D318" s="322"/>
      <c r="E318" s="2217"/>
      <c r="F318" s="745"/>
      <c r="G318" s="745"/>
    </row>
    <row r="319" spans="1:7">
      <c r="A319" s="688"/>
      <c r="B319" s="2676"/>
      <c r="C319" s="2676"/>
      <c r="D319" s="322"/>
      <c r="E319" s="2217"/>
      <c r="F319" s="745"/>
      <c r="G319" s="745"/>
    </row>
    <row r="320" spans="1:7">
      <c r="A320" s="688"/>
      <c r="B320" s="2676"/>
      <c r="C320" s="2676"/>
      <c r="D320" s="322"/>
      <c r="E320" s="2217"/>
      <c r="F320" s="745"/>
      <c r="G320" s="745"/>
    </row>
    <row r="321" spans="1:7">
      <c r="A321" s="688"/>
      <c r="B321" s="2676"/>
      <c r="C321" s="2676"/>
      <c r="D321" s="322"/>
      <c r="E321" s="2217"/>
      <c r="F321" s="745"/>
      <c r="G321" s="745"/>
    </row>
    <row r="322" spans="1:7">
      <c r="A322" s="688"/>
      <c r="B322" s="2676"/>
      <c r="C322" s="2676"/>
      <c r="D322" s="322"/>
      <c r="E322" s="2217"/>
      <c r="F322" s="745"/>
      <c r="G322" s="745"/>
    </row>
    <row r="323" spans="1:7">
      <c r="A323" s="688"/>
      <c r="B323" s="2676"/>
      <c r="C323" s="2676"/>
      <c r="D323" s="322"/>
      <c r="E323" s="2217"/>
      <c r="F323" s="745"/>
      <c r="G323" s="745"/>
    </row>
    <row r="324" spans="1:7">
      <c r="A324" s="688"/>
      <c r="B324" s="2676"/>
      <c r="C324" s="2676"/>
      <c r="D324" s="322"/>
      <c r="E324" s="2217"/>
      <c r="F324" s="745"/>
      <c r="G324" s="745"/>
    </row>
    <row r="325" spans="1:7">
      <c r="A325" s="688"/>
      <c r="B325" s="2676"/>
      <c r="C325" s="2676"/>
      <c r="D325" s="322"/>
      <c r="E325" s="2217"/>
      <c r="F325" s="745"/>
      <c r="G325" s="745"/>
    </row>
    <row r="326" spans="1:7">
      <c r="A326" s="688"/>
      <c r="B326" s="2676"/>
      <c r="C326" s="2676"/>
      <c r="D326" s="322"/>
      <c r="E326" s="2217"/>
      <c r="F326" s="745"/>
      <c r="G326" s="745"/>
    </row>
    <row r="327" spans="1:7">
      <c r="A327" s="688"/>
      <c r="B327" s="2676"/>
      <c r="C327" s="2676"/>
      <c r="D327" s="322"/>
      <c r="E327" s="2217"/>
      <c r="F327" s="745"/>
      <c r="G327" s="745"/>
    </row>
    <row r="328" spans="1:7">
      <c r="A328" s="688"/>
      <c r="B328" s="2676"/>
      <c r="C328" s="2676"/>
      <c r="D328" s="322"/>
      <c r="E328" s="2217"/>
      <c r="F328" s="745"/>
      <c r="G328" s="745"/>
    </row>
    <row r="329" spans="1:7">
      <c r="A329" s="688"/>
      <c r="B329" s="2676"/>
      <c r="C329" s="2676"/>
      <c r="D329" s="322"/>
      <c r="E329" s="2217"/>
      <c r="F329" s="745"/>
      <c r="G329" s="745"/>
    </row>
    <row r="330" spans="1:7">
      <c r="A330" s="688"/>
      <c r="B330" s="2676"/>
      <c r="C330" s="2676"/>
      <c r="D330" s="322"/>
      <c r="E330" s="2217"/>
      <c r="F330" s="745"/>
      <c r="G330" s="745"/>
    </row>
    <row r="331" spans="1:7">
      <c r="A331" s="688"/>
      <c r="B331" s="2676"/>
      <c r="C331" s="2676"/>
      <c r="D331" s="322"/>
      <c r="E331" s="2217"/>
      <c r="F331" s="745"/>
      <c r="G331" s="745"/>
    </row>
    <row r="332" spans="1:7">
      <c r="A332" s="688"/>
      <c r="B332" s="2676"/>
      <c r="C332" s="2676"/>
      <c r="D332" s="322"/>
      <c r="E332" s="2217"/>
      <c r="F332" s="745"/>
      <c r="G332" s="745"/>
    </row>
    <row r="333" spans="1:7">
      <c r="A333" s="688"/>
      <c r="B333" s="2676"/>
      <c r="C333" s="2676"/>
      <c r="D333" s="322"/>
      <c r="E333" s="2217"/>
      <c r="F333" s="745"/>
      <c r="G333" s="745"/>
    </row>
    <row r="334" spans="1:7">
      <c r="A334" s="688"/>
      <c r="B334" s="2676"/>
      <c r="C334" s="2676"/>
      <c r="D334" s="322"/>
      <c r="E334" s="2217"/>
      <c r="F334" s="745"/>
      <c r="G334" s="745"/>
    </row>
    <row r="335" spans="1:7">
      <c r="A335" s="688"/>
      <c r="B335" s="2676"/>
      <c r="C335" s="2676"/>
      <c r="D335" s="322"/>
      <c r="E335" s="2217"/>
      <c r="F335" s="745"/>
      <c r="G335" s="745"/>
    </row>
    <row r="336" spans="1:7">
      <c r="A336" s="688"/>
      <c r="B336" s="2676"/>
      <c r="C336" s="2676"/>
      <c r="D336" s="322"/>
      <c r="E336" s="2217"/>
      <c r="F336" s="745"/>
      <c r="G336" s="745"/>
    </row>
    <row r="337" spans="1:7">
      <c r="A337" s="688"/>
      <c r="B337" s="2676"/>
      <c r="C337" s="2676"/>
      <c r="D337" s="322"/>
      <c r="E337" s="2217"/>
      <c r="F337" s="745"/>
      <c r="G337" s="745"/>
    </row>
    <row r="338" spans="1:7">
      <c r="A338" s="688"/>
      <c r="B338" s="2676"/>
      <c r="C338" s="2676"/>
      <c r="D338" s="322"/>
      <c r="E338" s="2217"/>
      <c r="F338" s="745"/>
      <c r="G338" s="745"/>
    </row>
    <row r="339" spans="1:7">
      <c r="A339" s="688"/>
      <c r="B339" s="2676"/>
      <c r="C339" s="2676"/>
      <c r="D339" s="322"/>
      <c r="E339" s="2217"/>
      <c r="F339" s="745"/>
      <c r="G339" s="745"/>
    </row>
    <row r="340" spans="1:7">
      <c r="A340" s="688"/>
      <c r="B340" s="2676"/>
      <c r="C340" s="2676"/>
      <c r="D340" s="322"/>
      <c r="E340" s="2217"/>
      <c r="F340" s="745"/>
      <c r="G340" s="745"/>
    </row>
    <row r="341" spans="1:7">
      <c r="A341" s="688"/>
      <c r="B341" s="2676"/>
      <c r="C341" s="2676"/>
      <c r="D341" s="322"/>
      <c r="E341" s="2217"/>
      <c r="F341" s="745"/>
      <c r="G341" s="745"/>
    </row>
    <row r="342" spans="1:7">
      <c r="A342" s="688"/>
      <c r="B342" s="2676"/>
      <c r="C342" s="2676"/>
      <c r="D342" s="322"/>
      <c r="E342" s="2217"/>
      <c r="F342" s="745"/>
      <c r="G342" s="745"/>
    </row>
    <row r="343" spans="1:7">
      <c r="A343" s="688"/>
      <c r="B343" s="2676"/>
      <c r="C343" s="2676"/>
      <c r="D343" s="322"/>
      <c r="E343" s="2217"/>
      <c r="F343" s="745"/>
      <c r="G343" s="745"/>
    </row>
    <row r="344" spans="1:7">
      <c r="A344" s="688"/>
      <c r="B344" s="2676"/>
      <c r="C344" s="2676"/>
      <c r="D344" s="322"/>
      <c r="E344" s="2217"/>
      <c r="F344" s="745"/>
      <c r="G344" s="745"/>
    </row>
    <row r="345" spans="1:7">
      <c r="A345" s="688"/>
      <c r="B345" s="2676"/>
      <c r="C345" s="2676"/>
      <c r="D345" s="322"/>
      <c r="E345" s="2217"/>
      <c r="F345" s="745"/>
      <c r="G345" s="745"/>
    </row>
    <row r="347" spans="1:7">
      <c r="A347" s="688"/>
      <c r="B347" s="689"/>
      <c r="C347" s="689"/>
      <c r="D347" s="322"/>
      <c r="E347" s="2217"/>
      <c r="F347" s="745"/>
      <c r="G347" s="745"/>
    </row>
    <row r="348" spans="1:7" s="700" customFormat="1">
      <c r="A348" s="708"/>
      <c r="B348" s="697"/>
      <c r="C348" s="697"/>
      <c r="E348" s="2025"/>
      <c r="F348" s="956"/>
      <c r="G348" s="956"/>
    </row>
    <row r="349" spans="1:7" s="700" customFormat="1">
      <c r="A349" s="708"/>
      <c r="B349" s="697"/>
      <c r="C349" s="697"/>
      <c r="E349" s="2025"/>
      <c r="F349" s="956"/>
      <c r="G349" s="956"/>
    </row>
    <row r="350" spans="1:7" s="700" customFormat="1">
      <c r="A350" s="708"/>
      <c r="B350" s="697"/>
      <c r="C350" s="697"/>
      <c r="E350" s="2025"/>
      <c r="F350" s="956"/>
      <c r="G350" s="956"/>
    </row>
    <row r="351" spans="1:7" s="322" customFormat="1">
      <c r="A351" s="688"/>
      <c r="B351" s="707"/>
      <c r="C351" s="707"/>
      <c r="E351" s="2217"/>
      <c r="F351" s="745"/>
      <c r="G351" s="745"/>
    </row>
    <row r="352" spans="1:7" s="322" customFormat="1">
      <c r="A352" s="688"/>
      <c r="B352" s="707"/>
      <c r="C352" s="707"/>
      <c r="E352" s="2217"/>
      <c r="F352" s="745"/>
      <c r="G352" s="745"/>
    </row>
    <row r="353" spans="1:7" s="322" customFormat="1">
      <c r="A353" s="688"/>
      <c r="B353" s="707"/>
      <c r="C353" s="707"/>
      <c r="E353" s="2217"/>
      <c r="F353" s="745"/>
      <c r="G353" s="745"/>
    </row>
    <row r="354" spans="1:7" s="322" customFormat="1">
      <c r="A354" s="688"/>
      <c r="B354" s="707"/>
      <c r="C354" s="707"/>
      <c r="E354" s="2217"/>
      <c r="F354" s="745"/>
      <c r="G354" s="745"/>
    </row>
    <row r="355" spans="1:7" s="322" customFormat="1">
      <c r="A355" s="688"/>
      <c r="B355" s="707"/>
      <c r="C355" s="707"/>
      <c r="E355" s="2217"/>
      <c r="F355" s="745"/>
      <c r="G355" s="745"/>
    </row>
    <row r="356" spans="1:7" s="322" customFormat="1">
      <c r="A356" s="688"/>
      <c r="B356" s="707"/>
      <c r="C356" s="707"/>
      <c r="E356" s="2217"/>
      <c r="F356" s="745"/>
      <c r="G356" s="745"/>
    </row>
    <row r="357" spans="1:7" s="322" customFormat="1">
      <c r="A357" s="688"/>
      <c r="B357" s="707"/>
      <c r="C357" s="707"/>
      <c r="E357" s="2217"/>
      <c r="F357" s="745"/>
      <c r="G357" s="745"/>
    </row>
    <row r="358" spans="1:7" s="322" customFormat="1">
      <c r="A358" s="688"/>
      <c r="B358" s="707"/>
      <c r="C358" s="707"/>
      <c r="E358" s="2217"/>
      <c r="F358" s="745"/>
      <c r="G358" s="745"/>
    </row>
    <row r="359" spans="1:7" s="322" customFormat="1">
      <c r="A359" s="688"/>
      <c r="B359" s="707"/>
      <c r="C359" s="707"/>
      <c r="E359" s="2217"/>
      <c r="F359" s="745"/>
      <c r="G359" s="745"/>
    </row>
    <row r="360" spans="1:7" s="322" customFormat="1">
      <c r="A360" s="688"/>
      <c r="B360" s="707"/>
      <c r="C360" s="707"/>
      <c r="E360" s="2217"/>
      <c r="F360" s="745"/>
      <c r="G360" s="745"/>
    </row>
    <row r="361" spans="1:7" s="322" customFormat="1">
      <c r="A361" s="688"/>
      <c r="B361" s="707"/>
      <c r="C361" s="707"/>
      <c r="E361" s="2217"/>
      <c r="F361" s="745"/>
      <c r="G361" s="745"/>
    </row>
    <row r="362" spans="1:7" s="322" customFormat="1">
      <c r="A362" s="688"/>
      <c r="B362" s="701"/>
      <c r="C362" s="701"/>
      <c r="E362" s="2217"/>
      <c r="F362" s="745"/>
      <c r="G362" s="745"/>
    </row>
    <row r="363" spans="1:7" s="322" customFormat="1">
      <c r="A363" s="688"/>
      <c r="B363" s="701"/>
      <c r="C363" s="701"/>
      <c r="E363" s="2217"/>
      <c r="F363" s="745"/>
      <c r="G363" s="745"/>
    </row>
    <row r="365" spans="1:7">
      <c r="A365" s="688"/>
      <c r="B365" s="689"/>
      <c r="C365" s="689"/>
      <c r="D365" s="322"/>
      <c r="E365" s="2217"/>
      <c r="F365" s="745"/>
      <c r="G365" s="745"/>
    </row>
  </sheetData>
  <sheetProtection formatRows="0"/>
  <mergeCells count="2">
    <mergeCell ref="B15:C15"/>
    <mergeCell ref="B18:C18"/>
  </mergeCells>
  <pageMargins left="0.7" right="0.7" top="0.75" bottom="0.75" header="0.3" footer="0.3"/>
  <pageSetup paperSize="9" scale="57" orientation="portrait"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316"/>
  <sheetViews>
    <sheetView view="pageBreakPreview" topLeftCell="A59" zoomScale="90" zoomScaleNormal="100" zoomScaleSheetLayoutView="90" workbookViewId="0">
      <selection activeCell="A5" sqref="A5"/>
    </sheetView>
  </sheetViews>
  <sheetFormatPr defaultColWidth="9.140625" defaultRowHeight="12.75"/>
  <cols>
    <col min="1" max="1" width="12.7109375" style="712" customWidth="1"/>
    <col min="2" max="2" width="70.7109375" style="713" customWidth="1"/>
    <col min="3" max="3" width="12.7109375" style="713" customWidth="1"/>
    <col min="4" max="4" width="7" style="780" customWidth="1"/>
    <col min="5" max="5" width="10.140625" style="714" customWidth="1"/>
    <col min="6" max="6" width="13.140625" style="621" customWidth="1"/>
    <col min="7" max="7" width="16.140625" style="621" customWidth="1"/>
    <col min="8" max="8" width="12.28515625" style="62" customWidth="1"/>
    <col min="9" max="16384" width="9.140625" style="62"/>
  </cols>
  <sheetData>
    <row r="1" spans="1:7">
      <c r="A1" s="666" t="s">
        <v>8</v>
      </c>
      <c r="B1" s="667" t="s">
        <v>9</v>
      </c>
      <c r="C1" s="667"/>
      <c r="D1" s="715"/>
      <c r="E1" s="669"/>
      <c r="F1" s="686"/>
      <c r="G1" s="686"/>
    </row>
    <row r="2" spans="1:7">
      <c r="A2" s="671" t="s">
        <v>130</v>
      </c>
      <c r="B2" s="359" t="str">
        <f>'NASLOVNA STRAN'!$C$30</f>
        <v>Gradnja stanovanjske soseske Dečkovo naselje - DN 10</v>
      </c>
      <c r="C2" s="667"/>
      <c r="D2" s="715"/>
      <c r="E2" s="669"/>
      <c r="F2" s="686"/>
      <c r="G2" s="686"/>
    </row>
    <row r="3" spans="1:7">
      <c r="A3" s="666" t="s">
        <v>131</v>
      </c>
      <c r="B3" s="442">
        <f>'NASLOVNA STRAN'!$C$13</f>
        <v>0</v>
      </c>
      <c r="C3" s="667"/>
      <c r="D3" s="715"/>
      <c r="E3" s="669"/>
      <c r="F3" s="686"/>
      <c r="G3" s="686"/>
    </row>
    <row r="4" spans="1:7">
      <c r="A4" s="666"/>
      <c r="B4" s="667"/>
      <c r="C4" s="667"/>
      <c r="D4" s="715"/>
      <c r="E4" s="669"/>
      <c r="F4" s="686"/>
      <c r="G4" s="686"/>
    </row>
    <row r="5" spans="1:7">
      <c r="A5" s="213" t="s">
        <v>122</v>
      </c>
      <c r="B5" s="214" t="s">
        <v>3446</v>
      </c>
      <c r="C5" s="214"/>
      <c r="D5" s="215"/>
      <c r="E5" s="216"/>
      <c r="F5" s="463"/>
      <c r="G5" s="463"/>
    </row>
    <row r="6" spans="1:7">
      <c r="A6" s="666"/>
      <c r="B6" s="667"/>
      <c r="C6" s="667"/>
      <c r="D6" s="715"/>
      <c r="E6" s="666"/>
      <c r="F6" s="675"/>
      <c r="G6" s="675"/>
    </row>
    <row r="7" spans="1:7">
      <c r="A7" s="213" t="s">
        <v>126</v>
      </c>
      <c r="B7" s="214" t="s">
        <v>3701</v>
      </c>
      <c r="C7" s="214"/>
      <c r="D7" s="215"/>
      <c r="E7" s="216"/>
      <c r="F7" s="463"/>
      <c r="G7" s="463"/>
    </row>
    <row r="8" spans="1:7">
      <c r="A8" s="666"/>
      <c r="B8" s="667"/>
      <c r="C8" s="667"/>
      <c r="D8" s="715"/>
      <c r="E8" s="669"/>
      <c r="F8" s="686"/>
      <c r="G8" s="686"/>
    </row>
    <row r="9" spans="1:7">
      <c r="A9" s="666"/>
      <c r="B9" s="667"/>
      <c r="C9" s="667"/>
      <c r="D9" s="715"/>
      <c r="E9" s="669"/>
      <c r="F9" s="686"/>
      <c r="G9" s="686"/>
    </row>
    <row r="10" spans="1:7" ht="29.65" customHeight="1">
      <c r="A10" s="718" t="s">
        <v>132</v>
      </c>
      <c r="B10" s="719" t="s">
        <v>133</v>
      </c>
      <c r="C10" s="720" t="s">
        <v>134</v>
      </c>
      <c r="D10" s="203" t="s">
        <v>140</v>
      </c>
      <c r="E10" s="204" t="s">
        <v>136</v>
      </c>
      <c r="F10" s="453" t="s">
        <v>237</v>
      </c>
      <c r="G10" s="453" t="s">
        <v>238</v>
      </c>
    </row>
    <row r="11" spans="1:7">
      <c r="A11" s="667"/>
      <c r="B11" s="667"/>
      <c r="C11" s="667"/>
      <c r="D11" s="715"/>
      <c r="E11" s="721"/>
      <c r="F11" s="722"/>
      <c r="G11" s="722"/>
    </row>
    <row r="12" spans="1:7">
      <c r="A12" s="723" t="s">
        <v>4937</v>
      </c>
      <c r="B12" s="724" t="s">
        <v>4933</v>
      </c>
      <c r="C12" s="724"/>
      <c r="D12" s="725"/>
      <c r="E12" s="726"/>
      <c r="F12" s="727"/>
      <c r="G12" s="727"/>
    </row>
    <row r="13" spans="1:7" s="590" customFormat="1">
      <c r="A13" s="728"/>
      <c r="B13" s="729"/>
      <c r="C13" s="729"/>
      <c r="D13" s="730"/>
      <c r="E13" s="731"/>
      <c r="F13" s="732"/>
      <c r="G13" s="732"/>
    </row>
    <row r="14" spans="1:7" ht="13.5" thickBot="1">
      <c r="A14" s="882"/>
      <c r="B14" s="883" t="s">
        <v>3702</v>
      </c>
      <c r="C14" s="734"/>
      <c r="D14" s="735"/>
      <c r="E14" s="736"/>
      <c r="F14" s="737"/>
      <c r="G14" s="738"/>
    </row>
    <row r="15" spans="1:7" s="700" customFormat="1" ht="29.65" customHeight="1">
      <c r="A15" s="698"/>
      <c r="B15" s="3125" t="s">
        <v>3461</v>
      </c>
      <c r="C15" s="3129"/>
      <c r="E15" s="699"/>
      <c r="F15" s="160"/>
      <c r="G15" s="160"/>
    </row>
    <row r="16" spans="1:7" s="700" customFormat="1">
      <c r="A16" s="698"/>
      <c r="B16" s="302"/>
      <c r="C16" s="697"/>
      <c r="E16" s="699"/>
      <c r="F16" s="160"/>
      <c r="G16" s="160"/>
    </row>
    <row r="17" spans="1:7" s="700" customFormat="1">
      <c r="A17" s="698"/>
      <c r="B17" s="739" t="s">
        <v>2299</v>
      </c>
      <c r="C17" s="740"/>
      <c r="E17" s="699"/>
      <c r="F17" s="160"/>
      <c r="G17" s="160"/>
    </row>
    <row r="18" spans="1:7" s="700" customFormat="1" ht="27" customHeight="1">
      <c r="A18" s="698"/>
      <c r="B18" s="2966" t="s">
        <v>3565</v>
      </c>
      <c r="C18" s="2967"/>
      <c r="E18" s="699"/>
      <c r="F18" s="160"/>
      <c r="G18" s="160"/>
    </row>
    <row r="19" spans="1:7" s="700" customFormat="1">
      <c r="A19" s="698"/>
      <c r="B19" s="697"/>
      <c r="C19" s="697"/>
      <c r="E19" s="699"/>
      <c r="F19" s="160"/>
      <c r="G19" s="160"/>
    </row>
    <row r="20" spans="1:7" s="322" customFormat="1" ht="43.15" customHeight="1">
      <c r="A20" s="761" t="s">
        <v>5058</v>
      </c>
      <c r="B20" s="760" t="s">
        <v>3704</v>
      </c>
      <c r="C20" s="767"/>
      <c r="D20" s="688" t="s">
        <v>210</v>
      </c>
      <c r="E20" s="703">
        <v>1</v>
      </c>
      <c r="F20" s="2414"/>
      <c r="G20" s="757">
        <f>E20*F20</f>
        <v>0</v>
      </c>
    </row>
    <row r="21" spans="1:7" s="322" customFormat="1" ht="15" customHeight="1">
      <c r="A21" s="765"/>
      <c r="B21" s="335"/>
      <c r="C21" s="710"/>
      <c r="D21" s="376"/>
      <c r="E21" s="326"/>
      <c r="F21" s="2403"/>
      <c r="G21" s="746"/>
    </row>
    <row r="22" spans="1:7" s="322" customFormat="1" ht="19.149999999999999" customHeight="1">
      <c r="A22" s="761" t="s">
        <v>5059</v>
      </c>
      <c r="B22" s="760" t="s">
        <v>3706</v>
      </c>
      <c r="C22" s="767"/>
      <c r="D22" s="688" t="s">
        <v>210</v>
      </c>
      <c r="E22" s="703">
        <v>2</v>
      </c>
      <c r="F22" s="2414"/>
      <c r="G22" s="757">
        <f t="shared" ref="G22" si="0">E22*F22</f>
        <v>0</v>
      </c>
    </row>
    <row r="23" spans="1:7" s="322" customFormat="1" ht="15" customHeight="1">
      <c r="A23" s="765"/>
      <c r="B23" s="335"/>
      <c r="C23" s="710"/>
      <c r="D23" s="376"/>
      <c r="E23" s="326"/>
      <c r="F23" s="2403"/>
      <c r="G23" s="746"/>
    </row>
    <row r="24" spans="1:7" s="322" customFormat="1" ht="31.15" customHeight="1">
      <c r="A24" s="761" t="s">
        <v>5060</v>
      </c>
      <c r="B24" s="760" t="s">
        <v>3708</v>
      </c>
      <c r="C24" s="767"/>
      <c r="D24" s="688" t="s">
        <v>210</v>
      </c>
      <c r="E24" s="703">
        <v>1</v>
      </c>
      <c r="F24" s="2414"/>
      <c r="G24" s="757">
        <f t="shared" ref="G24" si="1">E24*F24</f>
        <v>0</v>
      </c>
    </row>
    <row r="25" spans="1:7" s="322" customFormat="1" ht="15" customHeight="1">
      <c r="A25" s="765"/>
      <c r="B25" s="335"/>
      <c r="C25" s="710"/>
      <c r="D25" s="376"/>
      <c r="E25" s="326"/>
      <c r="F25" s="2403"/>
      <c r="G25" s="746"/>
    </row>
    <row r="26" spans="1:7" s="322" customFormat="1" ht="18.399999999999999" customHeight="1">
      <c r="A26" s="761" t="s">
        <v>5061</v>
      </c>
      <c r="B26" s="760" t="s">
        <v>3710</v>
      </c>
      <c r="C26" s="767"/>
      <c r="D26" s="688" t="s">
        <v>210</v>
      </c>
      <c r="E26" s="703">
        <v>1</v>
      </c>
      <c r="F26" s="2414"/>
      <c r="G26" s="757">
        <f t="shared" ref="G26" si="2">E26*F26</f>
        <v>0</v>
      </c>
    </row>
    <row r="27" spans="1:7" s="322" customFormat="1" ht="16.149999999999999" customHeight="1">
      <c r="A27" s="747"/>
      <c r="B27" s="752"/>
      <c r="C27" s="752"/>
      <c r="E27" s="690"/>
      <c r="F27" s="2522"/>
      <c r="G27" s="750"/>
    </row>
    <row r="28" spans="1:7" s="322" customFormat="1" ht="31.9" customHeight="1">
      <c r="A28" s="245" t="s">
        <v>5062</v>
      </c>
      <c r="B28" s="760" t="s">
        <v>3712</v>
      </c>
      <c r="C28" s="767"/>
      <c r="D28" s="688" t="s">
        <v>210</v>
      </c>
      <c r="E28" s="703">
        <v>1</v>
      </c>
      <c r="F28" s="2414"/>
      <c r="G28" s="757">
        <f t="shared" ref="G28" si="3">E28*F28</f>
        <v>0</v>
      </c>
    </row>
    <row r="29" spans="1:7" s="322" customFormat="1">
      <c r="A29" s="747"/>
      <c r="B29" s="754"/>
      <c r="C29" s="754"/>
      <c r="D29" s="376"/>
      <c r="E29" s="704"/>
      <c r="F29" s="2413"/>
      <c r="G29" s="750"/>
    </row>
    <row r="30" spans="1:7" s="322" customFormat="1" ht="15" customHeight="1">
      <c r="A30" s="245" t="s">
        <v>5063</v>
      </c>
      <c r="B30" s="760" t="s">
        <v>3714</v>
      </c>
      <c r="C30" s="767"/>
      <c r="D30" s="688" t="s">
        <v>210</v>
      </c>
      <c r="E30" s="703">
        <v>1</v>
      </c>
      <c r="F30" s="2414"/>
      <c r="G30" s="757">
        <f t="shared" ref="G30" si="4">E30*F30</f>
        <v>0</v>
      </c>
    </row>
    <row r="31" spans="1:7" s="322" customFormat="1">
      <c r="A31" s="747"/>
      <c r="B31" s="760"/>
      <c r="C31" s="760"/>
      <c r="D31" s="376"/>
      <c r="E31" s="704"/>
      <c r="F31" s="2413"/>
      <c r="G31" s="750"/>
    </row>
    <row r="32" spans="1:7" s="322" customFormat="1" ht="31.15" customHeight="1">
      <c r="A32" s="245" t="s">
        <v>5064</v>
      </c>
      <c r="B32" s="760" t="s">
        <v>3720</v>
      </c>
      <c r="C32" s="767"/>
      <c r="D32" s="972" t="s">
        <v>210</v>
      </c>
      <c r="E32" s="703">
        <v>1</v>
      </c>
      <c r="F32" s="2414"/>
      <c r="G32" s="757">
        <f t="shared" ref="G32" si="5">E32*F32</f>
        <v>0</v>
      </c>
    </row>
    <row r="33" spans="1:7" s="322" customFormat="1">
      <c r="A33" s="747"/>
      <c r="B33" s="752"/>
      <c r="C33" s="752"/>
      <c r="E33" s="690"/>
      <c r="F33" s="2522"/>
      <c r="G33" s="750"/>
    </row>
    <row r="34" spans="1:7" s="322" customFormat="1" ht="30" customHeight="1">
      <c r="A34" s="245" t="s">
        <v>5065</v>
      </c>
      <c r="B34" s="760" t="s">
        <v>3722</v>
      </c>
      <c r="C34" s="767"/>
      <c r="D34" s="972" t="s">
        <v>369</v>
      </c>
      <c r="E34" s="703">
        <v>1</v>
      </c>
      <c r="F34" s="2414"/>
      <c r="G34" s="757">
        <f t="shared" ref="G34" si="6">E34*F34</f>
        <v>0</v>
      </c>
    </row>
    <row r="35" spans="1:7" s="322" customFormat="1">
      <c r="A35" s="747"/>
      <c r="B35" s="752"/>
      <c r="C35" s="752"/>
      <c r="E35" s="690"/>
      <c r="F35" s="2522"/>
      <c r="G35" s="750"/>
    </row>
    <row r="36" spans="1:7" s="322" customFormat="1" ht="16.899999999999999" customHeight="1">
      <c r="A36" s="245" t="s">
        <v>5066</v>
      </c>
      <c r="B36" s="760" t="s">
        <v>3724</v>
      </c>
      <c r="C36" s="767"/>
      <c r="D36" s="972" t="s">
        <v>210</v>
      </c>
      <c r="E36" s="703">
        <v>1</v>
      </c>
      <c r="F36" s="2414"/>
      <c r="G36" s="757">
        <f t="shared" ref="G36" si="7">E36*F36</f>
        <v>0</v>
      </c>
    </row>
    <row r="37" spans="1:7" s="322" customFormat="1">
      <c r="A37" s="912"/>
      <c r="B37" s="743"/>
      <c r="C37" s="743"/>
      <c r="D37" s="753"/>
      <c r="E37" s="705"/>
      <c r="F37" s="2526"/>
      <c r="G37" s="746"/>
    </row>
    <row r="38" spans="1:7" s="322" customFormat="1" ht="21" customHeight="1">
      <c r="A38" s="245" t="s">
        <v>5067</v>
      </c>
      <c r="B38" s="760" t="s">
        <v>3726</v>
      </c>
      <c r="C38" s="767"/>
      <c r="D38" s="972" t="s">
        <v>210</v>
      </c>
      <c r="E38" s="703">
        <v>2</v>
      </c>
      <c r="F38" s="2414"/>
      <c r="G38" s="757">
        <f t="shared" ref="G38" si="8">E38*F38</f>
        <v>0</v>
      </c>
    </row>
    <row r="39" spans="1:7" s="322" customFormat="1" ht="15.4" customHeight="1">
      <c r="A39" s="747"/>
      <c r="B39" s="701"/>
      <c r="C39" s="701"/>
      <c r="D39" s="689"/>
      <c r="E39" s="703"/>
      <c r="F39" s="2527"/>
      <c r="G39" s="757"/>
    </row>
    <row r="40" spans="1:7" s="322" customFormat="1" ht="19.899999999999999" customHeight="1">
      <c r="A40" s="245" t="s">
        <v>5068</v>
      </c>
      <c r="B40" s="760" t="s">
        <v>3728</v>
      </c>
      <c r="C40" s="767"/>
      <c r="D40" s="972" t="s">
        <v>210</v>
      </c>
      <c r="E40" s="703">
        <v>1</v>
      </c>
      <c r="F40" s="2414"/>
      <c r="G40" s="757">
        <f t="shared" ref="G40" si="9">E40*F40</f>
        <v>0</v>
      </c>
    </row>
    <row r="41" spans="1:7" s="322" customFormat="1" ht="15.4" customHeight="1">
      <c r="A41" s="79"/>
      <c r="B41" s="701"/>
      <c r="C41" s="701"/>
      <c r="D41" s="689"/>
      <c r="E41" s="703"/>
      <c r="F41" s="2527"/>
      <c r="G41" s="757"/>
    </row>
    <row r="42" spans="1:7" s="322" customFormat="1" ht="22.9" customHeight="1">
      <c r="A42" s="245" t="s">
        <v>5069</v>
      </c>
      <c r="B42" s="760" t="s">
        <v>3730</v>
      </c>
      <c r="C42" s="767"/>
      <c r="D42" s="972" t="s">
        <v>210</v>
      </c>
      <c r="E42" s="703">
        <v>1</v>
      </c>
      <c r="F42" s="2414"/>
      <c r="G42" s="757">
        <f t="shared" ref="G42" si="10">E42*F42</f>
        <v>0</v>
      </c>
    </row>
    <row r="43" spans="1:7" s="322" customFormat="1">
      <c r="A43" s="79"/>
      <c r="B43" s="302"/>
      <c r="C43" s="302"/>
      <c r="E43" s="690"/>
      <c r="F43" s="2522"/>
      <c r="G43" s="746"/>
    </row>
    <row r="44" spans="1:7" s="322" customFormat="1" ht="31.15" customHeight="1">
      <c r="A44" s="245" t="s">
        <v>5070</v>
      </c>
      <c r="B44" s="760" t="s">
        <v>3732</v>
      </c>
      <c r="C44" s="767"/>
      <c r="D44" s="972" t="s">
        <v>369</v>
      </c>
      <c r="E44" s="703">
        <v>1</v>
      </c>
      <c r="F44" s="2414"/>
      <c r="G44" s="757">
        <f t="shared" ref="G44" si="11">E44*F44</f>
        <v>0</v>
      </c>
    </row>
    <row r="45" spans="1:7" s="322" customFormat="1">
      <c r="A45" s="747"/>
      <c r="B45" s="302"/>
      <c r="C45" s="302"/>
      <c r="E45" s="690"/>
      <c r="F45" s="2522"/>
      <c r="G45" s="746"/>
    </row>
    <row r="46" spans="1:7" s="322" customFormat="1" ht="48" customHeight="1">
      <c r="A46" s="245" t="s">
        <v>5071</v>
      </c>
      <c r="B46" s="760" t="s">
        <v>3734</v>
      </c>
      <c r="C46" s="767"/>
      <c r="D46" s="973" t="s">
        <v>3514</v>
      </c>
      <c r="E46" s="974">
        <v>2</v>
      </c>
      <c r="F46" s="2414"/>
      <c r="G46" s="757">
        <f t="shared" ref="G46" si="12">E46*F46</f>
        <v>0</v>
      </c>
    </row>
    <row r="47" spans="1:7" s="322" customFormat="1" ht="13.15" customHeight="1">
      <c r="A47" s="79"/>
      <c r="B47" s="336"/>
      <c r="C47" s="336"/>
      <c r="E47" s="274"/>
      <c r="F47" s="2472"/>
      <c r="G47" s="746"/>
    </row>
    <row r="48" spans="1:7" s="322" customFormat="1" ht="33" customHeight="1">
      <c r="A48" s="245" t="s">
        <v>5072</v>
      </c>
      <c r="B48" s="767" t="s">
        <v>3736</v>
      </c>
      <c r="C48" s="767"/>
      <c r="D48" s="972" t="s">
        <v>369</v>
      </c>
      <c r="E48" s="703">
        <v>1</v>
      </c>
      <c r="F48" s="2414"/>
      <c r="G48" s="757">
        <f t="shared" ref="G48" si="13">E48*F48</f>
        <v>0</v>
      </c>
    </row>
    <row r="49" spans="1:7" s="322" customFormat="1" ht="15" customHeight="1">
      <c r="A49" s="79"/>
      <c r="B49" s="336"/>
      <c r="C49" s="336"/>
      <c r="E49" s="274"/>
      <c r="F49" s="2472"/>
      <c r="G49" s="746"/>
    </row>
    <row r="50" spans="1:7" s="322" customFormat="1" ht="34.9" customHeight="1">
      <c r="A50" s="245" t="s">
        <v>5073</v>
      </c>
      <c r="B50" s="767" t="s">
        <v>4132</v>
      </c>
      <c r="C50" s="767"/>
      <c r="D50" s="972" t="s">
        <v>369</v>
      </c>
      <c r="E50" s="703">
        <v>1</v>
      </c>
      <c r="F50" s="2414"/>
      <c r="G50" s="757">
        <f t="shared" ref="G50" si="14">E50*F50</f>
        <v>0</v>
      </c>
    </row>
    <row r="51" spans="1:7" s="322" customFormat="1" ht="13.15" customHeight="1">
      <c r="A51" s="79"/>
      <c r="B51" s="336"/>
      <c r="C51" s="336"/>
      <c r="E51" s="274"/>
      <c r="F51" s="2472"/>
      <c r="G51" s="746"/>
    </row>
    <row r="52" spans="1:7" s="322" customFormat="1" ht="33" customHeight="1">
      <c r="A52" s="245" t="s">
        <v>5074</v>
      </c>
      <c r="B52" s="760" t="s">
        <v>3742</v>
      </c>
      <c r="C52" s="767"/>
      <c r="D52" s="972" t="s">
        <v>1580</v>
      </c>
      <c r="E52" s="703">
        <v>16</v>
      </c>
      <c r="F52" s="2414"/>
      <c r="G52" s="757">
        <f t="shared" ref="G52" si="15">E52*F52</f>
        <v>0</v>
      </c>
    </row>
    <row r="53" spans="1:7" s="322" customFormat="1" ht="13.15" customHeight="1">
      <c r="A53" s="79"/>
      <c r="F53" s="2406"/>
      <c r="G53" s="164"/>
    </row>
    <row r="54" spans="1:7" s="322" customFormat="1" ht="49.9" customHeight="1">
      <c r="A54" s="245" t="s">
        <v>5075</v>
      </c>
      <c r="B54" s="760" t="s">
        <v>3744</v>
      </c>
      <c r="C54" s="767"/>
      <c r="D54" s="972" t="s">
        <v>1580</v>
      </c>
      <c r="E54" s="703">
        <v>2</v>
      </c>
      <c r="F54" s="2414"/>
      <c r="G54" s="757">
        <f t="shared" ref="G54" si="16">E54*F54</f>
        <v>0</v>
      </c>
    </row>
    <row r="55" spans="1:7" s="322" customFormat="1" ht="13.15" customHeight="1">
      <c r="A55" s="79"/>
      <c r="B55" s="336"/>
      <c r="C55" s="336"/>
      <c r="E55" s="274"/>
      <c r="F55" s="2472"/>
      <c r="G55" s="746"/>
    </row>
    <row r="56" spans="1:7" s="322" customFormat="1" ht="43.15" customHeight="1">
      <c r="A56" s="245" t="s">
        <v>5076</v>
      </c>
      <c r="B56" s="760" t="s">
        <v>3746</v>
      </c>
      <c r="C56" s="767"/>
      <c r="D56" s="972" t="s">
        <v>3514</v>
      </c>
      <c r="E56" s="703">
        <v>8</v>
      </c>
      <c r="F56" s="2414"/>
      <c r="G56" s="757">
        <f t="shared" ref="G56" si="17">E56*F56</f>
        <v>0</v>
      </c>
    </row>
    <row r="57" spans="1:7" s="322" customFormat="1" ht="13.15" customHeight="1">
      <c r="A57" s="79"/>
      <c r="B57" s="336"/>
      <c r="C57" s="336"/>
      <c r="E57" s="274"/>
      <c r="F57" s="161"/>
      <c r="G57" s="746"/>
    </row>
    <row r="58" spans="1:7" s="322" customFormat="1" ht="31.15" customHeight="1">
      <c r="A58" s="245" t="s">
        <v>5077</v>
      </c>
      <c r="B58" s="760" t="s">
        <v>3748</v>
      </c>
      <c r="C58" s="767"/>
      <c r="D58" s="972" t="s">
        <v>1580</v>
      </c>
      <c r="E58" s="3143" t="s">
        <v>5078</v>
      </c>
      <c r="F58" s="3031"/>
      <c r="G58" s="757"/>
    </row>
    <row r="59" spans="1:7" s="322" customFormat="1" ht="13.15" customHeight="1">
      <c r="A59" s="79"/>
      <c r="B59" s="336"/>
      <c r="C59" s="336"/>
      <c r="E59" s="274"/>
      <c r="F59" s="161"/>
      <c r="G59" s="746"/>
    </row>
    <row r="60" spans="1:7" s="769" customFormat="1" ht="60" customHeight="1">
      <c r="A60" s="765" t="s">
        <v>5079</v>
      </c>
      <c r="B60" s="767" t="s">
        <v>3556</v>
      </c>
      <c r="C60" s="767"/>
      <c r="D60" s="766" t="s">
        <v>977</v>
      </c>
      <c r="E60" s="626"/>
      <c r="F60" s="750"/>
      <c r="G60" s="750"/>
    </row>
    <row r="61" spans="1:7" s="769" customFormat="1" ht="153.4" customHeight="1">
      <c r="A61" s="765" t="s">
        <v>5080</v>
      </c>
      <c r="B61" s="767" t="s">
        <v>3558</v>
      </c>
      <c r="C61" s="767"/>
      <c r="D61" s="766" t="s">
        <v>977</v>
      </c>
      <c r="E61" s="626"/>
      <c r="F61" s="750"/>
      <c r="G61" s="750"/>
    </row>
    <row r="62" spans="1:7" s="769" customFormat="1" ht="85.9" customHeight="1">
      <c r="A62" s="765" t="s">
        <v>5081</v>
      </c>
      <c r="B62" s="767" t="s">
        <v>3560</v>
      </c>
      <c r="C62" s="767"/>
      <c r="D62" s="766" t="s">
        <v>977</v>
      </c>
      <c r="E62" s="626"/>
      <c r="F62" s="750"/>
      <c r="G62" s="750"/>
    </row>
    <row r="63" spans="1:7" s="769" customFormat="1" ht="83.65" customHeight="1">
      <c r="A63" s="765" t="s">
        <v>5082</v>
      </c>
      <c r="B63" s="767" t="s">
        <v>3562</v>
      </c>
      <c r="C63" s="767"/>
      <c r="D63" s="766" t="s">
        <v>977</v>
      </c>
      <c r="E63" s="626"/>
      <c r="F63" s="750"/>
      <c r="G63" s="750"/>
    </row>
    <row r="64" spans="1:7" s="322" customFormat="1">
      <c r="A64" s="688"/>
      <c r="B64" s="689"/>
      <c r="C64" s="689"/>
      <c r="E64" s="690"/>
      <c r="F64" s="37"/>
      <c r="G64" s="37"/>
    </row>
    <row r="65" spans="1:7" s="322" customFormat="1" ht="20.65" customHeight="1" thickBot="1">
      <c r="A65" s="691" t="s">
        <v>4936</v>
      </c>
      <c r="B65" s="770" t="str">
        <f>+B7</f>
        <v>Vodovodni priključek (VoPr)</v>
      </c>
      <c r="C65" s="771" t="s">
        <v>2978</v>
      </c>
      <c r="D65" s="771"/>
      <c r="E65" s="772"/>
      <c r="F65" s="773"/>
      <c r="G65" s="774">
        <f>+SUM(G15:G64)</f>
        <v>0</v>
      </c>
    </row>
    <row r="66" spans="1:7" s="322" customFormat="1" ht="13.5" thickTop="1">
      <c r="A66" s="688"/>
      <c r="B66" s="689"/>
      <c r="C66" s="689"/>
      <c r="E66" s="690"/>
      <c r="F66" s="37"/>
      <c r="G66" s="37"/>
    </row>
    <row r="67" spans="1:7" s="322" customFormat="1" ht="13.5" customHeight="1">
      <c r="A67" s="688"/>
      <c r="B67" s="302"/>
      <c r="C67" s="302"/>
      <c r="E67" s="690"/>
      <c r="F67" s="37"/>
      <c r="G67" s="37"/>
    </row>
    <row r="68" spans="1:7" s="322" customFormat="1" ht="26.25" customHeight="1">
      <c r="A68" s="688"/>
      <c r="B68" s="697"/>
      <c r="C68" s="697"/>
      <c r="E68" s="690"/>
      <c r="F68" s="37"/>
      <c r="G68" s="37"/>
    </row>
    <row r="69" spans="1:7" s="700" customFormat="1" ht="26.25" customHeight="1">
      <c r="A69" s="698"/>
      <c r="B69" s="697"/>
      <c r="C69" s="697"/>
      <c r="E69" s="699"/>
      <c r="F69" s="160"/>
      <c r="G69" s="160"/>
    </row>
    <row r="70" spans="1:7" s="322" customFormat="1" ht="18" customHeight="1">
      <c r="A70" s="688"/>
      <c r="B70" s="302"/>
      <c r="C70" s="302"/>
      <c r="E70" s="690"/>
      <c r="F70" s="37"/>
      <c r="G70" s="37"/>
    </row>
    <row r="71" spans="1:7" s="322" customFormat="1" ht="105" customHeight="1">
      <c r="A71" s="688"/>
      <c r="B71" s="336"/>
      <c r="C71" s="336"/>
      <c r="E71" s="690"/>
      <c r="F71" s="37"/>
      <c r="G71" s="37"/>
    </row>
    <row r="72" spans="1:7" s="322" customFormat="1" ht="22.5" customHeight="1">
      <c r="A72" s="688"/>
      <c r="B72" s="336"/>
      <c r="C72" s="336"/>
      <c r="E72" s="690"/>
      <c r="F72" s="37"/>
      <c r="G72" s="37"/>
    </row>
    <row r="73" spans="1:7" s="322" customFormat="1" ht="18" customHeight="1">
      <c r="A73" s="688"/>
      <c r="B73" s="302"/>
      <c r="C73" s="302"/>
      <c r="E73" s="690"/>
      <c r="F73" s="37"/>
      <c r="G73" s="37"/>
    </row>
    <row r="74" spans="1:7" s="322" customFormat="1" ht="23.25" customHeight="1">
      <c r="A74" s="688"/>
      <c r="B74" s="302"/>
      <c r="C74" s="302"/>
      <c r="E74" s="690"/>
      <c r="F74" s="37"/>
      <c r="G74" s="37"/>
    </row>
    <row r="75" spans="1:7" s="322" customFormat="1" ht="23.25" customHeight="1">
      <c r="A75" s="688"/>
      <c r="B75" s="302"/>
      <c r="C75" s="302"/>
      <c r="E75" s="690"/>
      <c r="F75" s="37"/>
      <c r="G75" s="37"/>
    </row>
    <row r="76" spans="1:7" s="322" customFormat="1" ht="32.25" customHeight="1">
      <c r="A76" s="688"/>
      <c r="B76" s="302"/>
      <c r="C76" s="302"/>
      <c r="E76" s="690"/>
      <c r="F76" s="37"/>
      <c r="G76" s="37"/>
    </row>
    <row r="77" spans="1:7" s="322" customFormat="1" ht="93.75" customHeight="1">
      <c r="A77" s="688"/>
      <c r="B77" s="701"/>
      <c r="C77" s="701"/>
      <c r="E77" s="690"/>
      <c r="F77" s="37"/>
      <c r="G77" s="37"/>
    </row>
    <row r="78" spans="1:7" s="322" customFormat="1" ht="67.5" customHeight="1">
      <c r="A78" s="688"/>
      <c r="B78" s="701"/>
      <c r="C78" s="701"/>
      <c r="E78" s="690"/>
      <c r="F78" s="37"/>
      <c r="G78" s="37"/>
    </row>
    <row r="79" spans="1:7" s="322" customFormat="1" ht="38.25" customHeight="1">
      <c r="A79" s="688"/>
      <c r="B79" s="701"/>
      <c r="C79" s="701"/>
      <c r="E79" s="690"/>
      <c r="F79" s="37"/>
      <c r="G79" s="37"/>
    </row>
    <row r="80" spans="1:7" s="322" customFormat="1" ht="54" customHeight="1">
      <c r="A80" s="688"/>
      <c r="B80" s="701"/>
      <c r="C80" s="701"/>
      <c r="E80" s="690"/>
      <c r="F80" s="37"/>
      <c r="G80" s="37"/>
    </row>
    <row r="81" spans="1:11" s="322" customFormat="1" ht="21.75" customHeight="1">
      <c r="A81" s="688"/>
      <c r="B81" s="701"/>
      <c r="C81" s="701"/>
      <c r="E81" s="690"/>
      <c r="F81" s="37"/>
      <c r="G81" s="37"/>
      <c r="K81" s="702"/>
    </row>
    <row r="82" spans="1:11" s="322" customFormat="1" ht="20.25" customHeight="1">
      <c r="A82" s="688"/>
      <c r="B82" s="701"/>
      <c r="C82" s="701"/>
      <c r="E82" s="690"/>
      <c r="F82" s="37"/>
      <c r="G82" s="37"/>
      <c r="K82" s="702"/>
    </row>
    <row r="83" spans="1:11" s="322" customFormat="1" ht="58.5" customHeight="1">
      <c r="A83" s="688"/>
      <c r="B83" s="701"/>
      <c r="C83" s="701"/>
      <c r="E83" s="690"/>
      <c r="F83" s="37"/>
      <c r="G83" s="37"/>
    </row>
    <row r="84" spans="1:11" s="322" customFormat="1" ht="58.5" customHeight="1">
      <c r="A84" s="688"/>
      <c r="B84" s="701"/>
      <c r="C84" s="701"/>
      <c r="E84" s="690"/>
      <c r="F84" s="37"/>
      <c r="G84" s="37"/>
    </row>
    <row r="85" spans="1:11" s="322" customFormat="1" ht="23.25" customHeight="1">
      <c r="A85" s="688"/>
      <c r="B85" s="701"/>
      <c r="C85" s="701"/>
      <c r="E85" s="690"/>
      <c r="F85" s="37"/>
      <c r="G85" s="37"/>
      <c r="K85" s="702"/>
    </row>
    <row r="86" spans="1:11" s="322" customFormat="1" ht="16.5" customHeight="1">
      <c r="A86" s="688"/>
      <c r="B86" s="701"/>
      <c r="C86" s="701"/>
      <c r="E86" s="690"/>
      <c r="F86" s="37"/>
      <c r="G86" s="37"/>
      <c r="K86" s="702"/>
    </row>
    <row r="87" spans="1:11" s="322" customFormat="1" ht="14.25" customHeight="1">
      <c r="A87" s="688"/>
      <c r="B87" s="701"/>
      <c r="C87" s="701"/>
      <c r="E87" s="690"/>
      <c r="F87" s="37"/>
      <c r="G87" s="37"/>
    </row>
    <row r="88" spans="1:11" s="322" customFormat="1" ht="15.75" customHeight="1">
      <c r="A88" s="688"/>
      <c r="B88" s="701"/>
      <c r="C88" s="701"/>
      <c r="E88" s="690"/>
      <c r="F88" s="37"/>
      <c r="G88" s="37"/>
    </row>
    <row r="89" spans="1:11" s="322" customFormat="1" ht="55.5" customHeight="1">
      <c r="A89" s="688"/>
      <c r="B89" s="701"/>
      <c r="C89" s="701"/>
      <c r="E89" s="690"/>
      <c r="F89" s="37"/>
      <c r="G89" s="37"/>
    </row>
    <row r="90" spans="1:11" s="322" customFormat="1" ht="35.25" customHeight="1">
      <c r="A90" s="688"/>
      <c r="B90" s="701"/>
      <c r="C90" s="701"/>
      <c r="E90" s="690"/>
      <c r="F90" s="37"/>
      <c r="G90" s="37"/>
    </row>
    <row r="91" spans="1:11" s="322" customFormat="1">
      <c r="A91" s="688"/>
      <c r="B91" s="701"/>
      <c r="C91" s="701"/>
      <c r="E91" s="690"/>
      <c r="F91" s="37"/>
      <c r="G91" s="37"/>
    </row>
    <row r="92" spans="1:11" s="322" customFormat="1">
      <c r="A92" s="688"/>
      <c r="B92" s="689"/>
      <c r="C92" s="689"/>
      <c r="E92" s="690"/>
      <c r="F92" s="37"/>
      <c r="G92" s="37"/>
    </row>
    <row r="93" spans="1:11" s="322" customFormat="1">
      <c r="A93" s="688"/>
      <c r="B93" s="689"/>
      <c r="C93" s="689"/>
      <c r="E93" s="690"/>
      <c r="F93" s="37"/>
      <c r="G93" s="37"/>
    </row>
    <row r="94" spans="1:11" s="322" customFormat="1">
      <c r="A94" s="688"/>
      <c r="B94" s="689"/>
      <c r="C94" s="689"/>
      <c r="E94" s="690"/>
      <c r="F94" s="37"/>
      <c r="G94" s="37"/>
    </row>
    <row r="95" spans="1:11" s="322" customFormat="1">
      <c r="A95" s="688"/>
      <c r="B95" s="697"/>
      <c r="C95" s="697"/>
      <c r="E95" s="690"/>
      <c r="F95" s="37"/>
      <c r="G95" s="37"/>
    </row>
    <row r="96" spans="1:11" s="700" customFormat="1">
      <c r="A96" s="698"/>
      <c r="B96" s="697"/>
      <c r="C96" s="697"/>
      <c r="E96" s="699"/>
      <c r="F96" s="160"/>
      <c r="G96" s="160"/>
    </row>
    <row r="97" spans="1:7" s="322" customFormat="1">
      <c r="A97" s="688"/>
      <c r="B97" s="697"/>
      <c r="C97" s="697"/>
      <c r="E97" s="690"/>
      <c r="F97" s="37"/>
      <c r="G97" s="37"/>
    </row>
    <row r="98" spans="1:7" s="322" customFormat="1">
      <c r="A98" s="688"/>
      <c r="B98" s="701"/>
      <c r="C98" s="701"/>
      <c r="E98" s="690"/>
      <c r="F98" s="37"/>
      <c r="G98" s="37"/>
    </row>
    <row r="99" spans="1:7" s="322" customFormat="1">
      <c r="A99" s="688"/>
      <c r="B99" s="701"/>
      <c r="C99" s="701"/>
      <c r="E99" s="690"/>
      <c r="F99" s="37"/>
      <c r="G99" s="37"/>
    </row>
    <row r="100" spans="1:7" s="322" customFormat="1">
      <c r="A100" s="688"/>
      <c r="B100" s="701"/>
      <c r="C100" s="701"/>
      <c r="E100" s="690"/>
      <c r="F100" s="37"/>
      <c r="G100" s="37"/>
    </row>
    <row r="101" spans="1:7" s="322" customFormat="1">
      <c r="A101" s="688"/>
      <c r="B101" s="701"/>
      <c r="C101" s="701"/>
      <c r="E101" s="690"/>
      <c r="F101" s="37"/>
      <c r="G101" s="37"/>
    </row>
    <row r="102" spans="1:7" s="322" customFormat="1">
      <c r="A102" s="688"/>
      <c r="B102" s="701"/>
      <c r="C102" s="701"/>
      <c r="E102" s="690"/>
      <c r="F102" s="37"/>
      <c r="G102" s="37"/>
    </row>
    <row r="103" spans="1:7" s="322" customFormat="1">
      <c r="A103" s="688"/>
      <c r="B103" s="701"/>
      <c r="C103" s="701"/>
      <c r="E103" s="690"/>
      <c r="F103" s="37"/>
      <c r="G103" s="37"/>
    </row>
    <row r="104" spans="1:7" s="322" customFormat="1">
      <c r="A104" s="688"/>
      <c r="B104" s="697"/>
      <c r="C104" s="697"/>
      <c r="E104" s="690"/>
      <c r="F104" s="37"/>
      <c r="G104" s="37"/>
    </row>
    <row r="105" spans="1:7" s="322" customFormat="1" ht="155.25" customHeight="1">
      <c r="A105" s="688"/>
      <c r="B105" s="701"/>
      <c r="C105" s="701"/>
      <c r="D105" s="776"/>
      <c r="E105" s="690"/>
      <c r="F105" s="37"/>
      <c r="G105" s="37"/>
    </row>
    <row r="106" spans="1:7" s="322" customFormat="1">
      <c r="A106" s="688"/>
      <c r="B106" s="641"/>
      <c r="C106" s="641"/>
      <c r="E106" s="690"/>
      <c r="F106" s="37"/>
      <c r="G106" s="37"/>
    </row>
    <row r="107" spans="1:7" s="322" customFormat="1">
      <c r="A107" s="688"/>
      <c r="B107" s="641"/>
      <c r="C107" s="641"/>
      <c r="E107" s="690"/>
      <c r="F107" s="37"/>
      <c r="G107" s="37"/>
    </row>
    <row r="108" spans="1:7" s="322" customFormat="1">
      <c r="A108" s="688"/>
      <c r="B108" s="641"/>
      <c r="C108" s="641"/>
      <c r="E108" s="690"/>
      <c r="F108" s="37"/>
      <c r="G108" s="37"/>
    </row>
    <row r="109" spans="1:7" s="322" customFormat="1">
      <c r="A109" s="688"/>
      <c r="B109" s="641"/>
      <c r="C109" s="641"/>
      <c r="E109" s="690"/>
      <c r="F109" s="37"/>
      <c r="G109" s="37"/>
    </row>
    <row r="110" spans="1:7" s="322" customFormat="1">
      <c r="A110" s="688"/>
      <c r="B110" s="641"/>
      <c r="C110" s="641"/>
      <c r="E110" s="690"/>
      <c r="F110" s="37"/>
      <c r="G110" s="37"/>
    </row>
    <row r="111" spans="1:7" s="322" customFormat="1">
      <c r="A111" s="688"/>
      <c r="B111" s="641"/>
      <c r="C111" s="641"/>
      <c r="D111" s="689"/>
      <c r="E111" s="703"/>
      <c r="F111" s="37"/>
      <c r="G111" s="37"/>
    </row>
    <row r="112" spans="1:7" s="322" customFormat="1">
      <c r="A112" s="688"/>
      <c r="B112" s="701"/>
      <c r="C112" s="701"/>
      <c r="E112" s="690"/>
      <c r="F112" s="636"/>
      <c r="G112" s="37"/>
    </row>
    <row r="113" spans="1:10" s="322" customFormat="1" ht="96.75" customHeight="1">
      <c r="A113" s="688"/>
      <c r="B113" s="701"/>
      <c r="C113" s="701"/>
      <c r="E113" s="690"/>
      <c r="F113" s="37"/>
      <c r="G113" s="37"/>
    </row>
    <row r="114" spans="1:10" s="322" customFormat="1" ht="119.25" customHeight="1">
      <c r="A114" s="688"/>
      <c r="B114" s="701"/>
      <c r="C114" s="701"/>
      <c r="E114" s="690"/>
      <c r="F114" s="37"/>
      <c r="G114" s="37"/>
    </row>
    <row r="115" spans="1:10" s="322" customFormat="1" ht="42" customHeight="1">
      <c r="A115" s="688"/>
      <c r="B115" s="701"/>
      <c r="C115" s="701"/>
      <c r="E115" s="690"/>
      <c r="F115" s="37"/>
      <c r="G115" s="37"/>
    </row>
    <row r="116" spans="1:10" s="322" customFormat="1" ht="79.5" customHeight="1">
      <c r="A116" s="688"/>
      <c r="B116" s="701"/>
      <c r="C116" s="701"/>
      <c r="E116" s="690"/>
      <c r="F116" s="37"/>
      <c r="G116" s="37"/>
    </row>
    <row r="117" spans="1:10" s="322" customFormat="1" ht="48" customHeight="1">
      <c r="A117" s="688"/>
      <c r="B117" s="302"/>
      <c r="C117" s="302"/>
      <c r="E117" s="690"/>
      <c r="F117" s="37"/>
      <c r="G117" s="37"/>
    </row>
    <row r="118" spans="1:10" s="322" customFormat="1" ht="22.5" customHeight="1">
      <c r="A118" s="688"/>
      <c r="B118" s="689"/>
      <c r="C118" s="689"/>
      <c r="D118" s="689"/>
      <c r="E118" s="703"/>
      <c r="F118" s="37"/>
      <c r="G118" s="37"/>
    </row>
    <row r="119" spans="1:10" s="322" customFormat="1" ht="48" customHeight="1">
      <c r="A119" s="688"/>
      <c r="B119" s="302"/>
      <c r="C119" s="302"/>
      <c r="E119" s="690"/>
      <c r="F119" s="37"/>
      <c r="G119" s="37"/>
    </row>
    <row r="120" spans="1:10" s="322" customFormat="1" ht="63" customHeight="1">
      <c r="A120" s="688"/>
      <c r="B120" s="336"/>
      <c r="C120" s="336"/>
      <c r="E120" s="690"/>
      <c r="F120" s="37"/>
      <c r="G120" s="37"/>
    </row>
    <row r="121" spans="1:10" s="322" customFormat="1" ht="59.25" customHeight="1">
      <c r="A121" s="688"/>
      <c r="B121" s="336"/>
      <c r="C121" s="336"/>
      <c r="E121" s="690"/>
      <c r="F121" s="37"/>
      <c r="G121" s="37"/>
    </row>
    <row r="122" spans="1:10" s="322" customFormat="1" ht="137.25" customHeight="1">
      <c r="A122" s="688"/>
      <c r="B122" s="701"/>
      <c r="C122" s="701"/>
      <c r="E122" s="690"/>
      <c r="F122" s="745"/>
      <c r="G122" s="745"/>
    </row>
    <row r="123" spans="1:10" s="322" customFormat="1" ht="24.75" customHeight="1">
      <c r="A123" s="688"/>
      <c r="B123" s="701"/>
      <c r="C123" s="701"/>
      <c r="D123" s="689"/>
      <c r="E123" s="703"/>
      <c r="F123" s="745"/>
      <c r="G123" s="745"/>
      <c r="J123" s="702"/>
    </row>
    <row r="124" spans="1:10" s="322" customFormat="1" ht="156.75" customHeight="1">
      <c r="A124" s="688"/>
      <c r="B124" s="706"/>
      <c r="C124" s="706"/>
      <c r="E124" s="690"/>
      <c r="F124" s="745"/>
      <c r="G124" s="745"/>
    </row>
    <row r="125" spans="1:10" s="322" customFormat="1">
      <c r="A125" s="688"/>
      <c r="B125" s="707"/>
      <c r="C125" s="707"/>
      <c r="E125" s="690"/>
      <c r="F125" s="745"/>
      <c r="G125" s="745"/>
    </row>
    <row r="126" spans="1:10" s="322" customFormat="1">
      <c r="A126" s="688"/>
      <c r="B126" s="707"/>
      <c r="C126" s="707"/>
      <c r="E126" s="690"/>
      <c r="F126" s="745"/>
      <c r="G126" s="745"/>
    </row>
    <row r="127" spans="1:10" s="322" customFormat="1">
      <c r="A127" s="688"/>
      <c r="B127" s="707"/>
      <c r="C127" s="707"/>
      <c r="E127" s="690"/>
      <c r="F127" s="745"/>
      <c r="G127" s="745"/>
    </row>
    <row r="128" spans="1:10" s="322" customFormat="1">
      <c r="A128" s="688"/>
      <c r="B128" s="707"/>
      <c r="C128" s="707"/>
      <c r="E128" s="690"/>
      <c r="F128" s="745"/>
      <c r="G128" s="745"/>
    </row>
    <row r="129" spans="1:7" s="322" customFormat="1" ht="24" customHeight="1">
      <c r="A129" s="688"/>
      <c r="B129" s="707"/>
      <c r="C129" s="707"/>
      <c r="D129" s="689"/>
      <c r="E129" s="703"/>
      <c r="F129" s="745"/>
      <c r="G129" s="745"/>
    </row>
    <row r="130" spans="1:7" s="322" customFormat="1" ht="29.25" customHeight="1">
      <c r="A130" s="688"/>
      <c r="B130" s="707"/>
      <c r="C130" s="707"/>
      <c r="E130" s="690"/>
      <c r="F130" s="745"/>
      <c r="G130" s="745"/>
    </row>
    <row r="131" spans="1:7" s="322" customFormat="1" ht="102" customHeight="1">
      <c r="A131" s="688"/>
      <c r="B131" s="701"/>
      <c r="C131" s="701"/>
      <c r="E131" s="690"/>
      <c r="F131" s="745"/>
      <c r="G131" s="745"/>
    </row>
    <row r="132" spans="1:7" s="322" customFormat="1">
      <c r="A132" s="688"/>
      <c r="B132" s="707"/>
      <c r="C132" s="707"/>
      <c r="E132" s="690"/>
      <c r="F132" s="745"/>
      <c r="G132" s="745"/>
    </row>
    <row r="133" spans="1:7" s="322" customFormat="1">
      <c r="A133" s="688"/>
      <c r="B133" s="707"/>
      <c r="C133" s="707"/>
      <c r="E133" s="690"/>
      <c r="F133" s="745"/>
      <c r="G133" s="745"/>
    </row>
    <row r="134" spans="1:7" s="322" customFormat="1">
      <c r="A134" s="688"/>
      <c r="B134" s="707"/>
      <c r="C134" s="707"/>
      <c r="E134" s="690"/>
      <c r="F134" s="745"/>
      <c r="G134" s="745"/>
    </row>
    <row r="135" spans="1:7" s="322" customFormat="1">
      <c r="A135" s="688"/>
      <c r="B135" s="707"/>
      <c r="C135" s="707"/>
      <c r="E135" s="690"/>
      <c r="F135" s="745"/>
      <c r="G135" s="745"/>
    </row>
    <row r="136" spans="1:7" s="322" customFormat="1" ht="24.75" customHeight="1">
      <c r="A136" s="688"/>
      <c r="B136" s="707"/>
      <c r="C136" s="707"/>
      <c r="D136" s="689"/>
      <c r="E136" s="703"/>
      <c r="F136" s="745"/>
      <c r="G136" s="745"/>
    </row>
    <row r="137" spans="1:7" s="322" customFormat="1" ht="55.5" customHeight="1">
      <c r="A137" s="688"/>
      <c r="B137" s="701"/>
      <c r="C137" s="701"/>
      <c r="E137" s="690"/>
      <c r="F137" s="745"/>
      <c r="G137" s="745"/>
    </row>
    <row r="138" spans="1:7" s="322" customFormat="1" ht="28.5" customHeight="1">
      <c r="A138" s="688"/>
      <c r="B138" s="701"/>
      <c r="C138" s="701"/>
      <c r="E138" s="690"/>
      <c r="F138" s="745"/>
      <c r="G138" s="745"/>
    </row>
    <row r="139" spans="1:7" s="322" customFormat="1" ht="43.5" customHeight="1">
      <c r="A139" s="688"/>
      <c r="B139" s="701"/>
      <c r="C139" s="701"/>
      <c r="D139" s="272"/>
      <c r="E139" s="690"/>
      <c r="F139" s="745"/>
      <c r="G139" s="745"/>
    </row>
    <row r="140" spans="1:7" s="322" customFormat="1">
      <c r="A140" s="688"/>
      <c r="B140" s="689"/>
      <c r="C140" s="689"/>
      <c r="E140" s="690"/>
      <c r="F140" s="745"/>
      <c r="G140" s="745"/>
    </row>
    <row r="141" spans="1:7" s="322" customFormat="1">
      <c r="A141" s="688"/>
      <c r="B141" s="302"/>
      <c r="C141" s="302"/>
      <c r="E141" s="690"/>
      <c r="F141" s="745"/>
      <c r="G141" s="745"/>
    </row>
    <row r="142" spans="1:7" s="322" customFormat="1">
      <c r="A142" s="688"/>
      <c r="B142" s="302"/>
      <c r="C142" s="302"/>
      <c r="E142" s="690"/>
      <c r="F142" s="745"/>
      <c r="G142" s="745"/>
    </row>
    <row r="143" spans="1:7" s="700" customFormat="1">
      <c r="A143" s="708"/>
      <c r="B143" s="697"/>
      <c r="C143" s="697"/>
      <c r="E143" s="699"/>
      <c r="F143" s="956"/>
      <c r="G143" s="956"/>
    </row>
    <row r="144" spans="1:7" s="322" customFormat="1">
      <c r="A144" s="688"/>
      <c r="B144" s="697"/>
      <c r="C144" s="697"/>
      <c r="E144" s="690"/>
      <c r="F144" s="745"/>
      <c r="G144" s="745"/>
    </row>
    <row r="145" spans="1:7" s="322" customFormat="1" ht="68.25" customHeight="1">
      <c r="A145" s="688"/>
      <c r="B145" s="701"/>
      <c r="C145" s="701"/>
      <c r="E145" s="690"/>
      <c r="F145" s="745"/>
      <c r="G145" s="745"/>
    </row>
    <row r="146" spans="1:7" s="322" customFormat="1" ht="21" customHeight="1">
      <c r="A146" s="688"/>
      <c r="B146" s="710"/>
      <c r="C146" s="710"/>
      <c r="E146" s="690"/>
      <c r="F146" s="745"/>
      <c r="G146" s="745"/>
    </row>
    <row r="147" spans="1:7" s="322" customFormat="1">
      <c r="A147" s="688"/>
      <c r="B147" s="710"/>
      <c r="C147" s="710"/>
      <c r="E147" s="690"/>
      <c r="F147" s="745"/>
      <c r="G147" s="745"/>
    </row>
    <row r="148" spans="1:7" s="322" customFormat="1">
      <c r="A148" s="688"/>
      <c r="B148" s="710"/>
      <c r="C148" s="710"/>
      <c r="E148" s="690"/>
      <c r="F148" s="745"/>
      <c r="G148" s="745"/>
    </row>
    <row r="149" spans="1:7" s="322" customFormat="1">
      <c r="A149" s="688"/>
      <c r="B149" s="710"/>
      <c r="C149" s="710"/>
      <c r="E149" s="690"/>
      <c r="F149" s="745"/>
      <c r="G149" s="745"/>
    </row>
    <row r="150" spans="1:7" s="322" customFormat="1">
      <c r="A150" s="688"/>
      <c r="B150" s="710"/>
      <c r="C150" s="710"/>
      <c r="E150" s="690"/>
      <c r="F150" s="745"/>
      <c r="G150" s="745"/>
    </row>
    <row r="151" spans="1:7" s="322" customFormat="1">
      <c r="A151" s="688"/>
      <c r="B151" s="710"/>
      <c r="C151" s="710"/>
      <c r="E151" s="690"/>
      <c r="F151" s="745"/>
      <c r="G151" s="745"/>
    </row>
    <row r="152" spans="1:7" s="322" customFormat="1">
      <c r="A152" s="688"/>
      <c r="B152" s="710"/>
      <c r="C152" s="710"/>
      <c r="E152" s="690"/>
      <c r="F152" s="745"/>
      <c r="G152" s="745"/>
    </row>
    <row r="153" spans="1:7" s="322" customFormat="1">
      <c r="A153" s="688"/>
      <c r="B153" s="710"/>
      <c r="C153" s="710"/>
      <c r="E153" s="690"/>
      <c r="F153" s="745"/>
      <c r="G153" s="745"/>
    </row>
    <row r="154" spans="1:7" s="322" customFormat="1" ht="21" customHeight="1">
      <c r="A154" s="688"/>
      <c r="B154" s="710"/>
      <c r="C154" s="710"/>
      <c r="E154" s="690"/>
      <c r="F154" s="745"/>
      <c r="G154" s="745"/>
    </row>
    <row r="155" spans="1:7" s="322" customFormat="1">
      <c r="A155" s="688"/>
      <c r="B155" s="710"/>
      <c r="C155" s="710"/>
      <c r="E155" s="690"/>
      <c r="F155" s="745"/>
      <c r="G155" s="745"/>
    </row>
    <row r="156" spans="1:7" s="322" customFormat="1">
      <c r="A156" s="688"/>
      <c r="B156" s="710"/>
      <c r="C156" s="710"/>
      <c r="E156" s="690"/>
      <c r="F156" s="745"/>
      <c r="G156" s="745"/>
    </row>
    <row r="157" spans="1:7" s="322" customFormat="1">
      <c r="A157" s="688"/>
      <c r="B157" s="710"/>
      <c r="C157" s="710"/>
      <c r="E157" s="690"/>
      <c r="F157" s="745"/>
      <c r="G157" s="745"/>
    </row>
    <row r="158" spans="1:7" s="322" customFormat="1">
      <c r="A158" s="688"/>
      <c r="B158" s="710"/>
      <c r="C158" s="710"/>
      <c r="E158" s="690"/>
      <c r="F158" s="745"/>
      <c r="G158" s="745"/>
    </row>
    <row r="159" spans="1:7" s="322" customFormat="1">
      <c r="A159" s="688"/>
      <c r="B159" s="710"/>
      <c r="C159" s="710"/>
      <c r="E159" s="690"/>
      <c r="F159" s="745"/>
      <c r="G159" s="745"/>
    </row>
    <row r="160" spans="1:7" s="322" customFormat="1">
      <c r="A160" s="688"/>
      <c r="B160" s="710"/>
      <c r="C160" s="710"/>
      <c r="E160" s="690"/>
      <c r="F160" s="745"/>
      <c r="G160" s="745"/>
    </row>
    <row r="161" spans="1:7" s="322" customFormat="1" ht="21" customHeight="1">
      <c r="A161" s="688"/>
      <c r="B161" s="710"/>
      <c r="C161" s="710"/>
      <c r="E161" s="690"/>
      <c r="F161" s="745"/>
      <c r="G161" s="745"/>
    </row>
    <row r="162" spans="1:7" s="322" customFormat="1">
      <c r="A162" s="688"/>
      <c r="B162" s="710"/>
      <c r="C162" s="710"/>
      <c r="E162" s="690"/>
      <c r="F162" s="745"/>
      <c r="G162" s="745"/>
    </row>
    <row r="163" spans="1:7" s="322" customFormat="1">
      <c r="A163" s="688"/>
      <c r="B163" s="710"/>
      <c r="C163" s="710"/>
      <c r="E163" s="690"/>
      <c r="F163" s="745"/>
      <c r="G163" s="745"/>
    </row>
    <row r="164" spans="1:7" s="322" customFormat="1">
      <c r="A164" s="688"/>
      <c r="B164" s="710"/>
      <c r="C164" s="710"/>
      <c r="E164" s="690"/>
      <c r="F164" s="745"/>
      <c r="G164" s="745"/>
    </row>
    <row r="165" spans="1:7" s="322" customFormat="1">
      <c r="A165" s="688"/>
      <c r="B165" s="710"/>
      <c r="C165" s="710"/>
      <c r="E165" s="690"/>
      <c r="F165" s="745"/>
      <c r="G165" s="745"/>
    </row>
    <row r="166" spans="1:7" s="322" customFormat="1">
      <c r="A166" s="688"/>
      <c r="B166" s="710"/>
      <c r="C166" s="710"/>
      <c r="E166" s="690"/>
      <c r="F166" s="745"/>
      <c r="G166" s="745"/>
    </row>
    <row r="167" spans="1:7" s="322" customFormat="1" ht="68.25" customHeight="1">
      <c r="A167" s="688"/>
      <c r="B167" s="710"/>
      <c r="C167" s="710"/>
      <c r="E167" s="690"/>
      <c r="F167" s="745"/>
      <c r="G167" s="745"/>
    </row>
    <row r="168" spans="1:7" s="322" customFormat="1" ht="21" customHeight="1">
      <c r="A168" s="688"/>
      <c r="B168" s="710"/>
      <c r="C168" s="710"/>
      <c r="E168" s="690"/>
      <c r="F168" s="745"/>
      <c r="G168" s="745"/>
    </row>
    <row r="169" spans="1:7" s="322" customFormat="1">
      <c r="A169" s="688"/>
      <c r="B169" s="701"/>
      <c r="C169" s="701"/>
      <c r="E169" s="690"/>
      <c r="F169" s="745"/>
      <c r="G169" s="745"/>
    </row>
    <row r="170" spans="1:7" s="322" customFormat="1">
      <c r="A170" s="688"/>
      <c r="B170" s="701"/>
      <c r="C170" s="701"/>
      <c r="E170" s="690"/>
      <c r="F170" s="745"/>
      <c r="G170" s="745"/>
    </row>
    <row r="171" spans="1:7" s="322" customFormat="1">
      <c r="A171" s="688"/>
      <c r="B171" s="710"/>
      <c r="C171" s="710"/>
      <c r="E171" s="690"/>
      <c r="F171" s="745"/>
      <c r="G171" s="745"/>
    </row>
    <row r="172" spans="1:7" s="322" customFormat="1">
      <c r="A172" s="688"/>
      <c r="B172" s="710"/>
      <c r="C172" s="710"/>
      <c r="E172" s="690"/>
      <c r="F172" s="745"/>
      <c r="G172" s="745"/>
    </row>
    <row r="173" spans="1:7" s="322" customFormat="1">
      <c r="A173" s="688"/>
      <c r="B173" s="710"/>
      <c r="C173" s="710"/>
      <c r="E173" s="690"/>
      <c r="F173" s="745"/>
      <c r="G173" s="745"/>
    </row>
    <row r="174" spans="1:7" s="322" customFormat="1">
      <c r="A174" s="688"/>
      <c r="B174" s="710"/>
      <c r="C174" s="710"/>
      <c r="E174" s="690"/>
      <c r="F174" s="745"/>
      <c r="G174" s="745"/>
    </row>
    <row r="175" spans="1:7" s="322" customFormat="1" ht="30.75" customHeight="1">
      <c r="A175" s="688"/>
      <c r="B175" s="701"/>
      <c r="C175" s="701"/>
      <c r="E175" s="690"/>
      <c r="F175" s="745"/>
      <c r="G175" s="745"/>
    </row>
    <row r="176" spans="1:7" s="322" customFormat="1" ht="81" customHeight="1">
      <c r="A176" s="688"/>
      <c r="B176" s="701"/>
      <c r="C176" s="701"/>
      <c r="E176" s="690"/>
      <c r="F176" s="745"/>
      <c r="G176" s="745"/>
    </row>
    <row r="177" spans="1:7" s="322" customFormat="1" ht="30.75" customHeight="1">
      <c r="A177" s="688"/>
      <c r="B177" s="701"/>
      <c r="C177" s="701"/>
      <c r="E177" s="690"/>
      <c r="F177" s="745"/>
      <c r="G177" s="745"/>
    </row>
    <row r="178" spans="1:7" s="322" customFormat="1" ht="30.75" customHeight="1">
      <c r="A178" s="688"/>
      <c r="B178" s="701"/>
      <c r="C178" s="701"/>
      <c r="E178" s="690"/>
      <c r="F178" s="745"/>
      <c r="G178" s="745"/>
    </row>
    <row r="179" spans="1:7" s="322" customFormat="1" ht="67.5" customHeight="1">
      <c r="A179" s="688"/>
      <c r="B179" s="701"/>
      <c r="C179" s="701"/>
      <c r="E179" s="690"/>
      <c r="F179" s="745"/>
      <c r="G179" s="745"/>
    </row>
    <row r="180" spans="1:7" s="322" customFormat="1" ht="30.75" customHeight="1">
      <c r="A180" s="688"/>
      <c r="B180" s="701"/>
      <c r="C180" s="701"/>
      <c r="E180" s="690"/>
      <c r="F180" s="745"/>
      <c r="G180" s="745"/>
    </row>
    <row r="181" spans="1:7" s="322" customFormat="1" ht="92.25" customHeight="1">
      <c r="A181" s="688"/>
      <c r="B181" s="701"/>
      <c r="C181" s="701"/>
      <c r="E181" s="690"/>
      <c r="F181" s="745"/>
      <c r="G181" s="745"/>
    </row>
    <row r="182" spans="1:7" s="322" customFormat="1">
      <c r="A182" s="688"/>
      <c r="B182" s="689"/>
      <c r="C182" s="689"/>
      <c r="E182" s="690"/>
      <c r="F182" s="745"/>
      <c r="G182" s="745"/>
    </row>
    <row r="183" spans="1:7" s="322" customFormat="1">
      <c r="A183" s="688"/>
      <c r="B183" s="689"/>
      <c r="C183" s="689"/>
      <c r="E183" s="690"/>
      <c r="F183" s="745"/>
      <c r="G183" s="745"/>
    </row>
    <row r="184" spans="1:7" s="322" customFormat="1">
      <c r="A184" s="688"/>
      <c r="B184" s="689"/>
      <c r="C184" s="689"/>
      <c r="E184" s="690"/>
      <c r="F184" s="745"/>
      <c r="G184" s="745"/>
    </row>
    <row r="185" spans="1:7" s="322" customFormat="1">
      <c r="A185" s="688"/>
      <c r="B185" s="689"/>
      <c r="C185" s="689"/>
      <c r="E185" s="690"/>
      <c r="F185" s="745"/>
      <c r="G185" s="745"/>
    </row>
    <row r="186" spans="1:7" s="322" customFormat="1">
      <c r="A186" s="688"/>
      <c r="B186" s="689"/>
      <c r="C186" s="689"/>
      <c r="E186" s="690"/>
      <c r="F186" s="627"/>
      <c r="G186" s="745"/>
    </row>
    <row r="187" spans="1:7" s="322" customFormat="1" ht="68.25" customHeight="1">
      <c r="A187" s="688"/>
      <c r="B187" s="701"/>
      <c r="C187" s="701"/>
      <c r="E187" s="690"/>
      <c r="F187" s="745"/>
      <c r="G187" s="745"/>
    </row>
    <row r="188" spans="1:7" s="322" customFormat="1" ht="21.75" customHeight="1">
      <c r="A188" s="688"/>
      <c r="B188" s="689"/>
      <c r="C188" s="689"/>
      <c r="D188" s="689"/>
      <c r="E188" s="703"/>
      <c r="F188" s="745"/>
      <c r="G188" s="745"/>
    </row>
    <row r="189" spans="1:7" s="322" customFormat="1" ht="30.75" customHeight="1">
      <c r="A189" s="688"/>
      <c r="B189" s="701"/>
      <c r="C189" s="701"/>
      <c r="E189" s="690"/>
      <c r="F189" s="745"/>
      <c r="G189" s="745"/>
    </row>
    <row r="190" spans="1:7" s="322" customFormat="1" ht="70.5" customHeight="1">
      <c r="A190" s="688"/>
      <c r="B190" s="701"/>
      <c r="C190" s="701"/>
      <c r="E190" s="690"/>
      <c r="F190" s="745"/>
      <c r="G190" s="745"/>
    </row>
    <row r="191" spans="1:7" s="322" customFormat="1" ht="31.5" customHeight="1">
      <c r="A191" s="688"/>
      <c r="B191" s="701"/>
      <c r="C191" s="701"/>
      <c r="E191" s="690"/>
      <c r="F191" s="745"/>
      <c r="G191" s="745"/>
    </row>
    <row r="192" spans="1:7" s="322" customFormat="1" ht="14.25" customHeight="1">
      <c r="A192" s="688"/>
      <c r="B192" s="689"/>
      <c r="C192" s="689"/>
      <c r="E192" s="690"/>
      <c r="F192" s="745"/>
      <c r="G192" s="745"/>
    </row>
    <row r="193" spans="1:7" s="322" customFormat="1">
      <c r="A193" s="688"/>
      <c r="B193" s="302"/>
      <c r="C193" s="302"/>
      <c r="E193" s="690"/>
      <c r="F193" s="745"/>
      <c r="G193" s="745"/>
    </row>
    <row r="194" spans="1:7" s="322" customFormat="1">
      <c r="A194" s="688"/>
      <c r="B194" s="302"/>
      <c r="C194" s="302"/>
      <c r="E194" s="690"/>
      <c r="F194" s="745"/>
      <c r="G194" s="745"/>
    </row>
    <row r="195" spans="1:7" s="322" customFormat="1">
      <c r="A195" s="688"/>
      <c r="B195" s="302"/>
      <c r="C195" s="302"/>
      <c r="E195" s="690"/>
      <c r="F195" s="745"/>
      <c r="G195" s="745"/>
    </row>
    <row r="196" spans="1:7" s="700" customFormat="1">
      <c r="A196" s="708"/>
      <c r="B196" s="697"/>
      <c r="C196" s="697"/>
      <c r="E196" s="699"/>
      <c r="F196" s="956"/>
      <c r="G196" s="956"/>
    </row>
    <row r="197" spans="1:7" s="700" customFormat="1">
      <c r="A197" s="708"/>
      <c r="B197" s="697"/>
      <c r="C197" s="697"/>
      <c r="E197" s="699"/>
      <c r="F197" s="956"/>
      <c r="G197" s="956"/>
    </row>
    <row r="198" spans="1:7" s="700" customFormat="1">
      <c r="A198" s="708"/>
      <c r="B198" s="697"/>
      <c r="C198" s="697"/>
      <c r="E198" s="699"/>
      <c r="F198" s="956"/>
      <c r="G198" s="956"/>
    </row>
    <row r="199" spans="1:7" s="700" customFormat="1">
      <c r="A199" s="688"/>
      <c r="B199" s="336"/>
      <c r="C199" s="336"/>
      <c r="D199" s="322"/>
      <c r="E199" s="690"/>
      <c r="F199" s="745"/>
      <c r="G199" s="745"/>
    </row>
    <row r="200" spans="1:7" s="700" customFormat="1">
      <c r="A200" s="708"/>
      <c r="B200" s="701"/>
      <c r="C200" s="701"/>
      <c r="D200" s="322"/>
      <c r="E200" s="690"/>
      <c r="F200" s="745"/>
      <c r="G200" s="745"/>
    </row>
    <row r="201" spans="1:7" s="700" customFormat="1" ht="83.25" customHeight="1">
      <c r="A201" s="708"/>
      <c r="B201" s="701"/>
      <c r="C201" s="701"/>
      <c r="D201" s="322"/>
      <c r="E201" s="690"/>
      <c r="F201" s="745"/>
      <c r="G201" s="745"/>
    </row>
    <row r="202" spans="1:7" s="700" customFormat="1">
      <c r="A202" s="708"/>
      <c r="B202" s="701"/>
      <c r="C202" s="701"/>
      <c r="D202" s="322"/>
      <c r="E202" s="690"/>
      <c r="F202" s="745"/>
      <c r="G202" s="745"/>
    </row>
    <row r="203" spans="1:7" s="700" customFormat="1">
      <c r="A203" s="708"/>
      <c r="B203" s="701"/>
      <c r="C203" s="701"/>
      <c r="D203" s="322"/>
      <c r="E203" s="690"/>
      <c r="F203" s="745"/>
      <c r="G203" s="745"/>
    </row>
    <row r="204" spans="1:7" s="700" customFormat="1" ht="32.25" customHeight="1">
      <c r="A204" s="708"/>
      <c r="B204" s="336"/>
      <c r="C204" s="336"/>
      <c r="D204" s="322"/>
      <c r="E204" s="690"/>
      <c r="F204" s="745"/>
      <c r="G204" s="745"/>
    </row>
    <row r="205" spans="1:7" s="700" customFormat="1">
      <c r="A205" s="708"/>
      <c r="B205" s="336"/>
      <c r="C205" s="336"/>
      <c r="D205" s="322"/>
      <c r="E205" s="690"/>
      <c r="F205" s="745"/>
      <c r="G205" s="745"/>
    </row>
    <row r="206" spans="1:7" s="700" customFormat="1">
      <c r="A206" s="708"/>
      <c r="B206" s="701"/>
      <c r="C206" s="701"/>
      <c r="D206" s="322"/>
      <c r="E206" s="690"/>
      <c r="F206" s="745"/>
      <c r="G206" s="745"/>
    </row>
    <row r="207" spans="1:7" s="700" customFormat="1" ht="12" customHeight="1">
      <c r="A207" s="708"/>
      <c r="B207" s="701"/>
      <c r="C207" s="701"/>
      <c r="D207" s="322"/>
      <c r="E207" s="690"/>
      <c r="F207" s="745"/>
      <c r="G207" s="745"/>
    </row>
    <row r="208" spans="1:7" s="700" customFormat="1" ht="12" customHeight="1">
      <c r="A208" s="708"/>
      <c r="B208" s="701"/>
      <c r="C208" s="701"/>
      <c r="D208" s="322"/>
      <c r="E208" s="690"/>
      <c r="F208" s="745"/>
      <c r="G208" s="745"/>
    </row>
    <row r="209" spans="1:7" s="700" customFormat="1" ht="105" customHeight="1">
      <c r="A209" s="688"/>
      <c r="B209" s="336"/>
      <c r="C209" s="336"/>
      <c r="D209" s="322"/>
      <c r="E209" s="690"/>
      <c r="F209" s="745"/>
      <c r="G209" s="745"/>
    </row>
    <row r="210" spans="1:7" s="322" customFormat="1">
      <c r="A210" s="688"/>
      <c r="B210" s="701"/>
      <c r="C210" s="701"/>
      <c r="E210" s="690"/>
      <c r="F210" s="745"/>
      <c r="G210" s="745"/>
    </row>
    <row r="211" spans="1:7" s="322" customFormat="1">
      <c r="A211" s="688"/>
      <c r="B211" s="701"/>
      <c r="C211" s="701"/>
      <c r="E211" s="690"/>
      <c r="F211" s="745"/>
      <c r="G211" s="745"/>
    </row>
    <row r="212" spans="1:7" s="322" customFormat="1">
      <c r="A212" s="688"/>
      <c r="B212" s="701"/>
      <c r="C212" s="701"/>
      <c r="E212" s="690"/>
      <c r="F212" s="745"/>
      <c r="G212" s="745"/>
    </row>
    <row r="213" spans="1:7" s="322" customFormat="1" ht="51.75" customHeight="1">
      <c r="A213" s="688"/>
      <c r="B213" s="707"/>
      <c r="C213" s="707"/>
      <c r="E213" s="690"/>
      <c r="F213" s="745"/>
      <c r="G213" s="745"/>
    </row>
    <row r="214" spans="1:7" s="322" customFormat="1" ht="51.75" customHeight="1">
      <c r="A214" s="688"/>
      <c r="B214" s="707"/>
      <c r="C214" s="707"/>
      <c r="E214" s="690"/>
      <c r="F214" s="745"/>
      <c r="G214" s="745"/>
    </row>
    <row r="215" spans="1:7" s="322" customFormat="1" ht="18.75" customHeight="1">
      <c r="A215" s="688"/>
      <c r="B215" s="707"/>
      <c r="C215" s="707"/>
      <c r="E215" s="690"/>
      <c r="F215" s="745"/>
      <c r="G215" s="745"/>
    </row>
    <row r="216" spans="1:7" s="322" customFormat="1" ht="34.5" customHeight="1">
      <c r="A216" s="688"/>
      <c r="B216" s="707"/>
      <c r="C216" s="707"/>
      <c r="E216" s="690"/>
      <c r="F216" s="745"/>
      <c r="G216" s="745"/>
    </row>
    <row r="217" spans="1:7" s="322" customFormat="1" ht="45" customHeight="1">
      <c r="A217" s="688"/>
      <c r="B217" s="707"/>
      <c r="C217" s="707"/>
      <c r="E217" s="690"/>
      <c r="F217" s="745"/>
      <c r="G217" s="745"/>
    </row>
    <row r="218" spans="1:7" s="322" customFormat="1" ht="75.75" customHeight="1">
      <c r="A218" s="688"/>
      <c r="B218" s="707"/>
      <c r="C218" s="707"/>
      <c r="E218" s="690"/>
      <c r="F218" s="745"/>
      <c r="G218" s="745"/>
    </row>
    <row r="219" spans="1:7" s="322" customFormat="1" ht="84" customHeight="1">
      <c r="A219" s="688"/>
      <c r="B219" s="707"/>
      <c r="C219" s="707"/>
      <c r="E219" s="690"/>
      <c r="F219" s="745"/>
      <c r="G219" s="745"/>
    </row>
    <row r="220" spans="1:7" s="322" customFormat="1" ht="66.75" customHeight="1">
      <c r="A220" s="688"/>
      <c r="B220" s="707"/>
      <c r="C220" s="707"/>
      <c r="E220" s="690"/>
      <c r="F220" s="745"/>
      <c r="G220" s="745"/>
    </row>
    <row r="221" spans="1:7" s="322" customFormat="1" ht="92.25" customHeight="1">
      <c r="A221" s="688"/>
      <c r="B221" s="707"/>
      <c r="C221" s="707"/>
      <c r="E221" s="690"/>
      <c r="F221" s="745"/>
      <c r="G221" s="745"/>
    </row>
    <row r="222" spans="1:7" s="322" customFormat="1" ht="23.25" customHeight="1">
      <c r="A222" s="688"/>
      <c r="B222" s="707"/>
      <c r="C222" s="707"/>
      <c r="E222" s="690"/>
      <c r="F222" s="745"/>
      <c r="G222" s="745"/>
    </row>
    <row r="223" spans="1:7" s="322" customFormat="1" ht="20.25" customHeight="1">
      <c r="A223" s="688"/>
      <c r="B223" s="707"/>
      <c r="C223" s="707"/>
      <c r="E223" s="690"/>
      <c r="F223" s="745"/>
      <c r="G223" s="745"/>
    </row>
    <row r="224" spans="1:7" s="322" customFormat="1" ht="18" customHeight="1">
      <c r="A224" s="688"/>
      <c r="B224" s="707"/>
      <c r="C224" s="707"/>
      <c r="E224" s="690"/>
      <c r="F224" s="745"/>
      <c r="G224" s="745"/>
    </row>
    <row r="225" spans="1:7" s="322" customFormat="1" ht="18.75" customHeight="1">
      <c r="A225" s="688"/>
      <c r="B225" s="707"/>
      <c r="C225" s="707"/>
      <c r="E225" s="690"/>
      <c r="F225" s="745"/>
      <c r="G225" s="745"/>
    </row>
    <row r="226" spans="1:7" s="322" customFormat="1" ht="20.25" customHeight="1">
      <c r="A226" s="688"/>
      <c r="B226" s="707"/>
      <c r="C226" s="707"/>
      <c r="E226" s="690"/>
      <c r="F226" s="745"/>
      <c r="G226" s="745"/>
    </row>
    <row r="227" spans="1:7" s="322" customFormat="1" ht="71.25" customHeight="1">
      <c r="A227" s="688"/>
      <c r="B227" s="707"/>
      <c r="C227" s="707"/>
      <c r="E227" s="690"/>
      <c r="F227" s="745"/>
      <c r="G227" s="745"/>
    </row>
    <row r="228" spans="1:7" s="322" customFormat="1" ht="32.25" customHeight="1">
      <c r="A228" s="688"/>
      <c r="B228" s="701"/>
      <c r="C228" s="701"/>
      <c r="E228" s="690"/>
      <c r="F228" s="745"/>
      <c r="G228" s="745"/>
    </row>
    <row r="229" spans="1:7" s="322" customFormat="1" ht="32.25" customHeight="1">
      <c r="A229" s="688"/>
      <c r="B229" s="701"/>
      <c r="C229" s="701"/>
      <c r="E229" s="690"/>
      <c r="F229" s="745"/>
      <c r="G229" s="745"/>
    </row>
    <row r="230" spans="1:7" s="322" customFormat="1">
      <c r="A230" s="688"/>
      <c r="B230" s="701"/>
      <c r="C230" s="701"/>
      <c r="E230" s="690"/>
      <c r="F230" s="745"/>
      <c r="G230" s="745"/>
    </row>
    <row r="231" spans="1:7" s="322" customFormat="1" ht="85.5" customHeight="1">
      <c r="A231" s="688"/>
      <c r="B231" s="701"/>
      <c r="C231" s="701"/>
      <c r="E231" s="690"/>
      <c r="F231" s="745"/>
      <c r="G231" s="745"/>
    </row>
    <row r="232" spans="1:7" s="322" customFormat="1">
      <c r="A232" s="688"/>
      <c r="B232" s="701"/>
      <c r="C232" s="701"/>
      <c r="E232" s="690"/>
      <c r="F232" s="745"/>
      <c r="G232" s="745"/>
    </row>
    <row r="233" spans="1:7" s="322" customFormat="1">
      <c r="A233" s="688"/>
      <c r="B233" s="701"/>
      <c r="C233" s="701"/>
      <c r="E233" s="690"/>
      <c r="F233" s="745"/>
      <c r="G233" s="745"/>
    </row>
    <row r="234" spans="1:7" s="322" customFormat="1">
      <c r="A234" s="688"/>
      <c r="B234" s="701"/>
      <c r="C234" s="701"/>
      <c r="E234" s="690"/>
      <c r="F234" s="745"/>
      <c r="G234" s="745"/>
    </row>
    <row r="235" spans="1:7" s="322" customFormat="1">
      <c r="A235" s="698"/>
      <c r="B235" s="711"/>
      <c r="C235" s="711"/>
      <c r="E235" s="690"/>
      <c r="F235" s="745"/>
      <c r="G235" s="745"/>
    </row>
    <row r="236" spans="1:7" s="322" customFormat="1">
      <c r="A236" s="698"/>
      <c r="B236" s="711"/>
      <c r="C236" s="711"/>
      <c r="E236" s="690"/>
      <c r="F236" s="745"/>
      <c r="G236" s="745"/>
    </row>
    <row r="237" spans="1:7">
      <c r="A237" s="688"/>
      <c r="B237" s="701"/>
      <c r="C237" s="701"/>
      <c r="D237" s="322"/>
      <c r="E237" s="690"/>
      <c r="F237" s="745"/>
      <c r="G237" s="745"/>
    </row>
    <row r="238" spans="1:7" s="353" customFormat="1" ht="218.25" customHeight="1">
      <c r="A238" s="688"/>
      <c r="B238" s="701"/>
      <c r="C238" s="701"/>
      <c r="D238" s="322"/>
      <c r="E238" s="690"/>
      <c r="F238" s="745"/>
      <c r="G238" s="745"/>
    </row>
    <row r="239" spans="1:7" s="353" customFormat="1" ht="408.4" customHeight="1">
      <c r="A239" s="688"/>
      <c r="B239" s="701"/>
      <c r="C239" s="701"/>
      <c r="D239" s="322"/>
      <c r="E239" s="690"/>
      <c r="F239" s="745"/>
      <c r="G239" s="745"/>
    </row>
    <row r="240" spans="1:7" s="353" customFormat="1" ht="292.14999999999998" customHeight="1">
      <c r="A240" s="688"/>
      <c r="B240" s="701"/>
      <c r="C240" s="701"/>
      <c r="D240" s="322"/>
      <c r="E240" s="690"/>
      <c r="F240" s="745"/>
      <c r="G240" s="745"/>
    </row>
    <row r="241" spans="1:7" s="353" customFormat="1">
      <c r="A241" s="688"/>
      <c r="B241" s="701"/>
      <c r="C241" s="701"/>
      <c r="D241" s="322"/>
      <c r="E241" s="690"/>
      <c r="F241" s="745"/>
      <c r="G241" s="745"/>
    </row>
    <row r="242" spans="1:7" s="353" customFormat="1">
      <c r="A242" s="688"/>
      <c r="B242" s="701"/>
      <c r="C242" s="701"/>
      <c r="D242" s="322"/>
      <c r="E242" s="690"/>
      <c r="F242" s="745"/>
      <c r="G242" s="745"/>
    </row>
    <row r="243" spans="1:7" s="353" customFormat="1">
      <c r="A243" s="688"/>
      <c r="B243" s="701"/>
      <c r="C243" s="701"/>
      <c r="D243" s="322"/>
      <c r="E243" s="690"/>
      <c r="F243" s="745"/>
      <c r="G243" s="745"/>
    </row>
    <row r="244" spans="1:7" s="353" customFormat="1" ht="39.4" customHeight="1">
      <c r="A244" s="688"/>
      <c r="B244" s="701"/>
      <c r="C244" s="701"/>
      <c r="D244" s="322"/>
      <c r="E244" s="690"/>
      <c r="F244" s="745"/>
      <c r="G244" s="745"/>
    </row>
    <row r="245" spans="1:7" s="353" customFormat="1" ht="41.65" customHeight="1">
      <c r="A245" s="688"/>
      <c r="B245" s="701"/>
      <c r="C245" s="701"/>
      <c r="D245" s="322"/>
      <c r="E245" s="690"/>
      <c r="F245" s="745"/>
      <c r="G245" s="745"/>
    </row>
    <row r="246" spans="1:7" s="353" customFormat="1" ht="41.65" customHeight="1">
      <c r="A246" s="688"/>
      <c r="B246" s="701"/>
      <c r="C246" s="701"/>
      <c r="D246" s="322"/>
      <c r="E246" s="690"/>
      <c r="F246" s="745"/>
      <c r="G246" s="745"/>
    </row>
    <row r="247" spans="1:7" s="353" customFormat="1" ht="101.65" customHeight="1">
      <c r="A247" s="688"/>
      <c r="B247" s="701"/>
      <c r="C247" s="701"/>
      <c r="D247" s="322"/>
      <c r="E247" s="690"/>
      <c r="F247" s="745"/>
      <c r="G247" s="745"/>
    </row>
    <row r="248" spans="1:7" s="353" customFormat="1" ht="250.9" customHeight="1">
      <c r="A248" s="688"/>
      <c r="B248" s="701"/>
      <c r="C248" s="701"/>
      <c r="D248" s="322"/>
      <c r="E248" s="690"/>
      <c r="F248" s="745"/>
      <c r="G248" s="745"/>
    </row>
    <row r="249" spans="1:7" s="353" customFormat="1">
      <c r="A249" s="688"/>
      <c r="B249" s="701"/>
      <c r="C249" s="701"/>
      <c r="D249" s="322"/>
      <c r="E249" s="690"/>
      <c r="F249" s="745"/>
      <c r="G249" s="745"/>
    </row>
    <row r="250" spans="1:7" s="353" customFormat="1" ht="133.9" customHeight="1">
      <c r="A250" s="688"/>
      <c r="B250" s="336"/>
      <c r="C250" s="336"/>
      <c r="D250" s="322"/>
      <c r="E250" s="690"/>
      <c r="F250" s="745"/>
      <c r="G250" s="745"/>
    </row>
    <row r="251" spans="1:7" s="353" customFormat="1" ht="133.9" customHeight="1">
      <c r="A251" s="688"/>
      <c r="B251" s="336"/>
      <c r="C251" s="336"/>
      <c r="D251" s="322"/>
      <c r="E251" s="690"/>
      <c r="F251" s="745"/>
      <c r="G251" s="745"/>
    </row>
    <row r="252" spans="1:7" s="353" customFormat="1" ht="234.75" customHeight="1">
      <c r="A252" s="688"/>
      <c r="B252" s="336"/>
      <c r="C252" s="336"/>
      <c r="D252" s="322"/>
      <c r="E252" s="690"/>
      <c r="F252" s="745"/>
      <c r="G252" s="745"/>
    </row>
    <row r="253" spans="1:7" s="353" customFormat="1" ht="35.25" customHeight="1">
      <c r="A253" s="688"/>
      <c r="B253" s="336"/>
      <c r="C253" s="336"/>
      <c r="D253" s="322"/>
      <c r="E253" s="690"/>
      <c r="F253" s="745"/>
      <c r="G253" s="745"/>
    </row>
    <row r="254" spans="1:7" s="353" customFormat="1" ht="33.75" customHeight="1">
      <c r="A254" s="688"/>
      <c r="B254" s="701"/>
      <c r="C254" s="701"/>
      <c r="D254" s="322"/>
      <c r="E254" s="690"/>
      <c r="F254" s="745"/>
      <c r="G254" s="745"/>
    </row>
    <row r="255" spans="1:7" s="353" customFormat="1">
      <c r="A255" s="688"/>
      <c r="B255" s="701"/>
      <c r="C255" s="701"/>
      <c r="D255" s="322"/>
      <c r="E255" s="690"/>
      <c r="F255" s="745"/>
      <c r="G255" s="745"/>
    </row>
    <row r="256" spans="1:7" s="353" customFormat="1">
      <c r="A256" s="688"/>
      <c r="B256" s="701"/>
      <c r="C256" s="701"/>
      <c r="D256" s="322"/>
      <c r="E256" s="690"/>
      <c r="F256" s="745"/>
      <c r="G256" s="745"/>
    </row>
    <row r="257" spans="1:7" s="353" customFormat="1">
      <c r="A257" s="688"/>
      <c r="B257" s="701"/>
      <c r="C257" s="701"/>
      <c r="D257" s="322"/>
      <c r="E257" s="690"/>
      <c r="F257" s="745"/>
      <c r="G257" s="745"/>
    </row>
    <row r="258" spans="1:7" s="353" customFormat="1">
      <c r="A258" s="688"/>
      <c r="B258" s="701"/>
      <c r="C258" s="701"/>
      <c r="D258" s="322"/>
      <c r="E258" s="690"/>
      <c r="F258" s="745"/>
      <c r="G258" s="745"/>
    </row>
    <row r="259" spans="1:7" s="353" customFormat="1">
      <c r="A259" s="688"/>
      <c r="B259" s="701"/>
      <c r="C259" s="701"/>
      <c r="D259" s="322"/>
      <c r="E259" s="690"/>
      <c r="F259" s="745"/>
      <c r="G259" s="745"/>
    </row>
    <row r="260" spans="1:7" s="353" customFormat="1">
      <c r="A260" s="688"/>
      <c r="B260" s="701"/>
      <c r="C260" s="701"/>
      <c r="D260" s="322"/>
      <c r="E260" s="690"/>
      <c r="F260" s="745"/>
      <c r="G260" s="745"/>
    </row>
    <row r="261" spans="1:7" s="353" customFormat="1" ht="397.9" customHeight="1">
      <c r="A261" s="688"/>
      <c r="B261" s="701"/>
      <c r="C261" s="701"/>
      <c r="D261" s="322"/>
      <c r="E261" s="690"/>
      <c r="F261" s="745"/>
      <c r="G261" s="745"/>
    </row>
    <row r="262" spans="1:7" s="353" customFormat="1" ht="408" customHeight="1">
      <c r="A262" s="688"/>
      <c r="B262" s="701"/>
      <c r="C262" s="701"/>
      <c r="D262" s="322"/>
      <c r="E262" s="690"/>
      <c r="F262" s="745"/>
      <c r="G262" s="745"/>
    </row>
    <row r="263" spans="1:7" s="353" customFormat="1">
      <c r="A263" s="688"/>
      <c r="B263" s="336"/>
      <c r="C263" s="336"/>
      <c r="D263" s="322"/>
      <c r="E263" s="690"/>
      <c r="F263" s="745"/>
      <c r="G263" s="745"/>
    </row>
    <row r="264" spans="1:7" s="353" customFormat="1">
      <c r="A264" s="688"/>
      <c r="B264" s="701"/>
      <c r="C264" s="701"/>
      <c r="D264" s="322"/>
      <c r="E264" s="690"/>
      <c r="F264" s="745"/>
      <c r="G264" s="745"/>
    </row>
    <row r="265" spans="1:7">
      <c r="A265" s="698"/>
      <c r="B265" s="711"/>
      <c r="C265" s="711"/>
      <c r="D265" s="322"/>
      <c r="E265" s="690"/>
      <c r="F265" s="745"/>
      <c r="G265" s="745"/>
    </row>
    <row r="266" spans="1:7">
      <c r="A266" s="698"/>
      <c r="B266" s="711"/>
      <c r="C266" s="711"/>
      <c r="D266" s="322"/>
      <c r="E266" s="690"/>
      <c r="F266" s="745"/>
      <c r="G266" s="745"/>
    </row>
    <row r="267" spans="1:7" s="322" customFormat="1" ht="14.25" customHeight="1">
      <c r="A267" s="688"/>
      <c r="B267" s="689"/>
      <c r="C267" s="689"/>
      <c r="E267" s="690"/>
      <c r="F267" s="745"/>
      <c r="G267" s="745"/>
    </row>
    <row r="268" spans="1:7" ht="38.25" customHeight="1">
      <c r="A268" s="688"/>
      <c r="B268" s="302"/>
      <c r="C268" s="302"/>
      <c r="D268" s="322"/>
      <c r="E268" s="704"/>
      <c r="F268" s="745"/>
      <c r="G268" s="745"/>
    </row>
    <row r="269" spans="1:7">
      <c r="A269" s="688"/>
      <c r="B269" s="302"/>
      <c r="C269" s="302"/>
      <c r="D269" s="322"/>
      <c r="E269" s="690"/>
      <c r="F269" s="745"/>
      <c r="G269" s="745"/>
    </row>
    <row r="270" spans="1:7">
      <c r="A270" s="688"/>
      <c r="B270" s="302"/>
      <c r="C270" s="302"/>
      <c r="D270" s="322"/>
      <c r="E270" s="690"/>
      <c r="F270" s="745"/>
      <c r="G270" s="745"/>
    </row>
    <row r="271" spans="1:7">
      <c r="A271" s="688"/>
      <c r="B271" s="302"/>
      <c r="C271" s="302"/>
      <c r="D271" s="322"/>
      <c r="E271" s="690"/>
      <c r="F271" s="745"/>
      <c r="G271" s="745"/>
    </row>
    <row r="272" spans="1:7">
      <c r="A272" s="688"/>
      <c r="B272" s="302"/>
      <c r="C272" s="302"/>
      <c r="D272" s="322"/>
      <c r="E272" s="690"/>
      <c r="F272" s="745"/>
      <c r="G272" s="745"/>
    </row>
    <row r="273" spans="1:7">
      <c r="A273" s="688"/>
      <c r="B273" s="302"/>
      <c r="C273" s="302"/>
      <c r="D273" s="322"/>
      <c r="E273" s="690"/>
      <c r="F273" s="745"/>
      <c r="G273" s="745"/>
    </row>
    <row r="274" spans="1:7">
      <c r="A274" s="688"/>
      <c r="B274" s="302"/>
      <c r="C274" s="302"/>
      <c r="D274" s="322"/>
      <c r="E274" s="690"/>
      <c r="F274" s="745"/>
      <c r="G274" s="745"/>
    </row>
    <row r="275" spans="1:7">
      <c r="A275" s="688"/>
      <c r="B275" s="302"/>
      <c r="C275" s="302"/>
      <c r="D275" s="322"/>
      <c r="E275" s="690"/>
      <c r="F275" s="745"/>
      <c r="G275" s="745"/>
    </row>
    <row r="276" spans="1:7">
      <c r="A276" s="688"/>
      <c r="B276" s="302"/>
      <c r="C276" s="302"/>
      <c r="D276" s="322"/>
      <c r="E276" s="690"/>
      <c r="F276" s="745"/>
      <c r="G276" s="745"/>
    </row>
    <row r="277" spans="1:7">
      <c r="A277" s="688"/>
      <c r="B277" s="302"/>
      <c r="C277" s="302"/>
      <c r="D277" s="322"/>
      <c r="E277" s="690"/>
      <c r="F277" s="745"/>
      <c r="G277" s="745"/>
    </row>
    <row r="278" spans="1:7">
      <c r="A278" s="688"/>
      <c r="B278" s="302"/>
      <c r="C278" s="302"/>
      <c r="D278" s="322"/>
      <c r="E278" s="690"/>
      <c r="F278" s="745"/>
      <c r="G278" s="745"/>
    </row>
    <row r="279" spans="1:7">
      <c r="A279" s="688"/>
      <c r="B279" s="302"/>
      <c r="C279" s="302"/>
      <c r="D279" s="322"/>
      <c r="E279" s="690"/>
      <c r="F279" s="745"/>
      <c r="G279" s="745"/>
    </row>
    <row r="280" spans="1:7">
      <c r="A280" s="688"/>
      <c r="B280" s="302"/>
      <c r="C280" s="302"/>
      <c r="D280" s="322"/>
      <c r="E280" s="690"/>
      <c r="F280" s="745"/>
      <c r="G280" s="745"/>
    </row>
    <row r="281" spans="1:7">
      <c r="A281" s="688"/>
      <c r="B281" s="302"/>
      <c r="C281" s="302"/>
      <c r="D281" s="322"/>
      <c r="E281" s="690"/>
      <c r="F281" s="745"/>
      <c r="G281" s="745"/>
    </row>
    <row r="282" spans="1:7">
      <c r="A282" s="688"/>
      <c r="B282" s="302"/>
      <c r="C282" s="302"/>
      <c r="D282" s="322"/>
      <c r="E282" s="690"/>
      <c r="F282" s="745"/>
      <c r="G282" s="745"/>
    </row>
    <row r="283" spans="1:7">
      <c r="A283" s="688"/>
      <c r="B283" s="302"/>
      <c r="C283" s="302"/>
      <c r="D283" s="322"/>
      <c r="E283" s="690"/>
      <c r="F283" s="745"/>
      <c r="G283" s="745"/>
    </row>
    <row r="284" spans="1:7">
      <c r="A284" s="688"/>
      <c r="B284" s="302"/>
      <c r="C284" s="302"/>
      <c r="D284" s="322"/>
      <c r="E284" s="690"/>
      <c r="F284" s="745"/>
      <c r="G284" s="745"/>
    </row>
    <row r="285" spans="1:7">
      <c r="A285" s="688"/>
      <c r="B285" s="302"/>
      <c r="C285" s="302"/>
      <c r="D285" s="322"/>
      <c r="E285" s="690"/>
      <c r="F285" s="745"/>
      <c r="G285" s="745"/>
    </row>
    <row r="286" spans="1:7">
      <c r="A286" s="688"/>
      <c r="B286" s="302"/>
      <c r="C286" s="302"/>
      <c r="D286" s="322"/>
      <c r="E286" s="690"/>
      <c r="F286" s="745"/>
      <c r="G286" s="745"/>
    </row>
    <row r="287" spans="1:7">
      <c r="A287" s="688"/>
      <c r="B287" s="302"/>
      <c r="C287" s="302"/>
      <c r="D287" s="322"/>
      <c r="E287" s="690"/>
      <c r="F287" s="745"/>
      <c r="G287" s="745"/>
    </row>
    <row r="288" spans="1:7" ht="34.5" customHeight="1">
      <c r="A288" s="688"/>
      <c r="B288" s="302"/>
      <c r="C288" s="302"/>
      <c r="D288" s="322"/>
      <c r="E288" s="690"/>
      <c r="F288" s="745"/>
      <c r="G288" s="745"/>
    </row>
    <row r="289" spans="1:7" ht="33.75" customHeight="1">
      <c r="A289" s="688"/>
      <c r="B289" s="302"/>
      <c r="C289" s="302"/>
      <c r="D289" s="322"/>
      <c r="E289" s="690"/>
      <c r="F289" s="745"/>
      <c r="G289" s="745"/>
    </row>
    <row r="290" spans="1:7" ht="24" customHeight="1">
      <c r="A290" s="688"/>
      <c r="B290" s="302"/>
      <c r="C290" s="302"/>
      <c r="D290" s="322"/>
      <c r="E290" s="690"/>
      <c r="F290" s="745"/>
      <c r="G290" s="745"/>
    </row>
    <row r="291" spans="1:7">
      <c r="A291" s="688"/>
      <c r="B291" s="302"/>
      <c r="C291" s="302"/>
      <c r="D291" s="322"/>
      <c r="E291" s="690"/>
      <c r="F291" s="745"/>
      <c r="G291" s="745"/>
    </row>
    <row r="292" spans="1:7">
      <c r="A292" s="688"/>
      <c r="B292" s="302"/>
      <c r="C292" s="302"/>
      <c r="D292" s="322"/>
      <c r="E292" s="690"/>
      <c r="F292" s="745"/>
      <c r="G292" s="745"/>
    </row>
    <row r="293" spans="1:7">
      <c r="A293" s="688"/>
      <c r="B293" s="302"/>
      <c r="C293" s="302"/>
      <c r="D293" s="322"/>
      <c r="E293" s="690"/>
      <c r="F293" s="745"/>
      <c r="G293" s="745"/>
    </row>
    <row r="294" spans="1:7">
      <c r="A294" s="688"/>
      <c r="B294" s="302"/>
      <c r="C294" s="302"/>
      <c r="D294" s="322"/>
      <c r="E294" s="690"/>
      <c r="F294" s="745"/>
      <c r="G294" s="745"/>
    </row>
    <row r="295" spans="1:7">
      <c r="A295" s="688"/>
      <c r="B295" s="302"/>
      <c r="C295" s="302"/>
      <c r="D295" s="322"/>
      <c r="E295" s="690"/>
      <c r="F295" s="745"/>
      <c r="G295" s="745"/>
    </row>
    <row r="296" spans="1:7">
      <c r="A296" s="688"/>
      <c r="B296" s="302"/>
      <c r="C296" s="302"/>
      <c r="D296" s="322"/>
      <c r="E296" s="690"/>
      <c r="F296" s="745"/>
      <c r="G296" s="745"/>
    </row>
    <row r="298" spans="1:7">
      <c r="A298" s="688"/>
      <c r="B298" s="689"/>
      <c r="C298" s="689"/>
      <c r="D298" s="322"/>
      <c r="E298" s="690"/>
      <c r="F298" s="745"/>
      <c r="G298" s="745"/>
    </row>
    <row r="299" spans="1:7" s="700" customFormat="1">
      <c r="A299" s="708"/>
      <c r="B299" s="697"/>
      <c r="C299" s="697"/>
      <c r="E299" s="699"/>
      <c r="F299" s="956"/>
      <c r="G299" s="956"/>
    </row>
    <row r="300" spans="1:7" s="700" customFormat="1">
      <c r="A300" s="708"/>
      <c r="B300" s="697"/>
      <c r="C300" s="697"/>
      <c r="E300" s="699"/>
      <c r="F300" s="956"/>
      <c r="G300" s="956"/>
    </row>
    <row r="301" spans="1:7" s="700" customFormat="1">
      <c r="A301" s="708"/>
      <c r="B301" s="697"/>
      <c r="C301" s="697"/>
      <c r="E301" s="699"/>
      <c r="F301" s="956"/>
      <c r="G301" s="956"/>
    </row>
    <row r="302" spans="1:7" s="322" customFormat="1" ht="75.75" customHeight="1">
      <c r="A302" s="688"/>
      <c r="B302" s="707"/>
      <c r="C302" s="707"/>
      <c r="E302" s="690"/>
      <c r="F302" s="745"/>
      <c r="G302" s="745"/>
    </row>
    <row r="303" spans="1:7" s="322" customFormat="1" ht="84" customHeight="1">
      <c r="A303" s="688"/>
      <c r="B303" s="707"/>
      <c r="C303" s="707"/>
      <c r="E303" s="690"/>
      <c r="F303" s="745"/>
      <c r="G303" s="745"/>
    </row>
    <row r="304" spans="1:7" s="322" customFormat="1" ht="66.75" customHeight="1">
      <c r="A304" s="688"/>
      <c r="B304" s="707"/>
      <c r="C304" s="707"/>
      <c r="E304" s="690"/>
      <c r="F304" s="745"/>
      <c r="G304" s="745"/>
    </row>
    <row r="305" spans="1:7" s="322" customFormat="1" ht="92.25" customHeight="1">
      <c r="A305" s="688"/>
      <c r="B305" s="707"/>
      <c r="C305" s="707"/>
      <c r="E305" s="690"/>
      <c r="F305" s="745"/>
      <c r="G305" s="745"/>
    </row>
    <row r="306" spans="1:7" s="322" customFormat="1" ht="23.25" customHeight="1">
      <c r="A306" s="688"/>
      <c r="B306" s="707"/>
      <c r="C306" s="707"/>
      <c r="E306" s="690"/>
      <c r="F306" s="745"/>
      <c r="G306" s="745"/>
    </row>
    <row r="307" spans="1:7" s="322" customFormat="1" ht="20.25" customHeight="1">
      <c r="A307" s="688"/>
      <c r="B307" s="707"/>
      <c r="C307" s="707"/>
      <c r="E307" s="690"/>
      <c r="F307" s="745"/>
      <c r="G307" s="745"/>
    </row>
    <row r="308" spans="1:7" s="322" customFormat="1" ht="18" customHeight="1">
      <c r="A308" s="688"/>
      <c r="B308" s="707"/>
      <c r="C308" s="707"/>
      <c r="E308" s="690"/>
      <c r="F308" s="745"/>
      <c r="G308" s="745"/>
    </row>
    <row r="309" spans="1:7" s="322" customFormat="1" ht="18.75" customHeight="1">
      <c r="A309" s="688"/>
      <c r="B309" s="707"/>
      <c r="C309" s="707"/>
      <c r="E309" s="690"/>
      <c r="F309" s="745"/>
      <c r="G309" s="745"/>
    </row>
    <row r="310" spans="1:7" s="322" customFormat="1" ht="20.25" customHeight="1">
      <c r="A310" s="688"/>
      <c r="B310" s="707"/>
      <c r="C310" s="707"/>
      <c r="E310" s="690"/>
      <c r="F310" s="745"/>
      <c r="G310" s="745"/>
    </row>
    <row r="311" spans="1:7" s="322" customFormat="1" ht="71.25" customHeight="1">
      <c r="A311" s="688"/>
      <c r="B311" s="707"/>
      <c r="C311" s="707"/>
      <c r="E311" s="690"/>
      <c r="F311" s="745"/>
      <c r="G311" s="745"/>
    </row>
    <row r="312" spans="1:7" s="322" customFormat="1" ht="45" customHeight="1">
      <c r="A312" s="688"/>
      <c r="B312" s="707"/>
      <c r="C312" s="707"/>
      <c r="E312" s="690"/>
      <c r="F312" s="745"/>
      <c r="G312" s="745"/>
    </row>
    <row r="313" spans="1:7" s="322" customFormat="1" ht="32.25" customHeight="1">
      <c r="A313" s="688"/>
      <c r="B313" s="701"/>
      <c r="C313" s="701"/>
      <c r="E313" s="690"/>
      <c r="F313" s="745"/>
      <c r="G313" s="745"/>
    </row>
    <row r="314" spans="1:7" s="322" customFormat="1">
      <c r="A314" s="688"/>
      <c r="B314" s="701"/>
      <c r="C314" s="701"/>
      <c r="E314" s="690"/>
      <c r="F314" s="745"/>
      <c r="G314" s="745"/>
    </row>
    <row r="316" spans="1:7">
      <c r="A316" s="688"/>
      <c r="B316" s="689"/>
      <c r="C316" s="689"/>
      <c r="D316" s="322"/>
      <c r="E316" s="690"/>
      <c r="F316" s="745"/>
      <c r="G316" s="745"/>
    </row>
  </sheetData>
  <sheetProtection formatRows="0"/>
  <mergeCells count="3">
    <mergeCell ref="B15:C15"/>
    <mergeCell ref="B18:C18"/>
    <mergeCell ref="E58:F58"/>
  </mergeCells>
  <pageMargins left="0.7" right="0.7" top="0.75" bottom="0.75" header="0.3" footer="0.3"/>
  <pageSetup paperSize="9" scale="62" orientation="portrait"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530"/>
  <sheetViews>
    <sheetView view="pageBreakPreview" topLeftCell="A271" zoomScaleNormal="100" zoomScaleSheetLayoutView="100" workbookViewId="0">
      <selection activeCell="F29" sqref="F29"/>
    </sheetView>
  </sheetViews>
  <sheetFormatPr defaultColWidth="9.140625" defaultRowHeight="12.75"/>
  <cols>
    <col min="1" max="1" width="12.7109375" style="712" customWidth="1"/>
    <col min="2" max="2" width="70.7109375" style="713" customWidth="1"/>
    <col min="3" max="3" width="12.7109375" style="713" customWidth="1"/>
    <col min="4" max="4" width="7" style="780" customWidth="1"/>
    <col min="5" max="5" width="10.140625" style="714" customWidth="1"/>
    <col min="6" max="6" width="13.140625" style="621" customWidth="1"/>
    <col min="7" max="7" width="16.140625" style="621" customWidth="1"/>
    <col min="8" max="8" width="12.28515625" style="62" customWidth="1"/>
    <col min="9" max="16384" width="9.140625" style="62"/>
  </cols>
  <sheetData>
    <row r="1" spans="1:7">
      <c r="A1" s="666" t="s">
        <v>8</v>
      </c>
      <c r="B1" s="667" t="s">
        <v>9</v>
      </c>
      <c r="C1" s="667"/>
      <c r="D1" s="715"/>
      <c r="E1" s="669"/>
      <c r="F1" s="686"/>
      <c r="G1" s="686"/>
    </row>
    <row r="2" spans="1:7">
      <c r="A2" s="671" t="s">
        <v>130</v>
      </c>
      <c r="B2" s="359" t="str">
        <f>'NASLOVNA STRAN'!$C$30</f>
        <v>Gradnja stanovanjske soseske Dečkovo naselje - DN 10</v>
      </c>
      <c r="C2" s="667"/>
      <c r="D2" s="715"/>
      <c r="E2" s="669"/>
      <c r="F2" s="686"/>
      <c r="G2" s="686"/>
    </row>
    <row r="3" spans="1:7">
      <c r="A3" s="666" t="s">
        <v>131</v>
      </c>
      <c r="B3" s="442">
        <f>'NASLOVNA STRAN'!$C$13</f>
        <v>0</v>
      </c>
      <c r="C3" s="667"/>
      <c r="D3" s="715"/>
      <c r="E3" s="669"/>
      <c r="F3" s="686"/>
      <c r="G3" s="686"/>
    </row>
    <row r="4" spans="1:7">
      <c r="A4" s="666"/>
      <c r="B4" s="667"/>
      <c r="C4" s="667"/>
      <c r="D4" s="715"/>
      <c r="E4" s="669"/>
      <c r="F4" s="686"/>
      <c r="G4" s="686"/>
    </row>
    <row r="5" spans="1:7">
      <c r="A5" s="213" t="s">
        <v>122</v>
      </c>
      <c r="B5" s="214" t="s">
        <v>3446</v>
      </c>
      <c r="C5" s="214"/>
      <c r="D5" s="215"/>
      <c r="E5" s="216"/>
      <c r="F5" s="463"/>
      <c r="G5" s="463"/>
    </row>
    <row r="6" spans="1:7">
      <c r="A6" s="666"/>
      <c r="B6" s="667"/>
      <c r="C6" s="667"/>
      <c r="D6" s="715"/>
      <c r="E6" s="666"/>
      <c r="F6" s="675"/>
      <c r="G6" s="675"/>
    </row>
    <row r="7" spans="1:7">
      <c r="A7" s="213" t="s">
        <v>127</v>
      </c>
      <c r="B7" s="214" t="s">
        <v>3755</v>
      </c>
      <c r="C7" s="214"/>
      <c r="D7" s="215"/>
      <c r="E7" s="216"/>
      <c r="F7" s="463"/>
      <c r="G7" s="463"/>
    </row>
    <row r="8" spans="1:7">
      <c r="A8" s="666"/>
      <c r="B8" s="667"/>
      <c r="C8" s="667"/>
      <c r="D8" s="715"/>
      <c r="E8" s="669"/>
      <c r="F8" s="686"/>
      <c r="G8" s="686"/>
    </row>
    <row r="9" spans="1:7">
      <c r="A9" s="666"/>
      <c r="B9" s="667"/>
      <c r="C9" s="667"/>
      <c r="D9" s="715"/>
      <c r="E9" s="669"/>
      <c r="F9" s="686"/>
      <c r="G9" s="686"/>
    </row>
    <row r="10" spans="1:7" ht="29.65" customHeight="1">
      <c r="A10" s="718" t="s">
        <v>132</v>
      </c>
      <c r="B10" s="719" t="s">
        <v>133</v>
      </c>
      <c r="C10" s="720" t="s">
        <v>134</v>
      </c>
      <c r="D10" s="203" t="s">
        <v>140</v>
      </c>
      <c r="E10" s="204" t="s">
        <v>136</v>
      </c>
      <c r="F10" s="453" t="s">
        <v>237</v>
      </c>
      <c r="G10" s="453" t="s">
        <v>238</v>
      </c>
    </row>
    <row r="11" spans="1:7">
      <c r="A11" s="667"/>
      <c r="B11" s="667"/>
      <c r="C11" s="667"/>
      <c r="D11" s="715"/>
      <c r="E11" s="721"/>
      <c r="F11" s="722"/>
      <c r="G11" s="722"/>
    </row>
    <row r="12" spans="1:7">
      <c r="A12" s="723" t="s">
        <v>4938</v>
      </c>
      <c r="B12" s="724" t="s">
        <v>4933</v>
      </c>
      <c r="C12" s="724"/>
      <c r="D12" s="725"/>
      <c r="E12" s="726"/>
      <c r="F12" s="727"/>
      <c r="G12" s="727"/>
    </row>
    <row r="13" spans="1:7" s="590" customFormat="1">
      <c r="A13" s="728"/>
      <c r="B13" s="729"/>
      <c r="C13" s="729"/>
      <c r="D13" s="730"/>
      <c r="E13" s="731"/>
      <c r="F13" s="732"/>
      <c r="G13" s="732"/>
    </row>
    <row r="14" spans="1:7" ht="13.5" thickBot="1">
      <c r="A14" s="882"/>
      <c r="B14" s="883" t="s">
        <v>3756</v>
      </c>
      <c r="C14" s="734"/>
      <c r="D14" s="735"/>
      <c r="E14" s="736"/>
      <c r="F14" s="737"/>
      <c r="G14" s="738"/>
    </row>
    <row r="15" spans="1:7" s="700" customFormat="1" ht="29.65" customHeight="1">
      <c r="A15" s="698"/>
      <c r="B15" s="3125" t="s">
        <v>3461</v>
      </c>
      <c r="C15" s="3129"/>
      <c r="E15" s="699"/>
      <c r="F15" s="160"/>
      <c r="G15" s="160"/>
    </row>
    <row r="16" spans="1:7" s="700" customFormat="1">
      <c r="A16" s="698"/>
      <c r="B16" s="302"/>
      <c r="C16" s="697"/>
      <c r="E16" s="699"/>
      <c r="F16" s="160"/>
      <c r="G16" s="160"/>
    </row>
    <row r="17" spans="1:7" s="700" customFormat="1">
      <c r="A17" s="698"/>
      <c r="B17" s="739" t="s">
        <v>2299</v>
      </c>
      <c r="C17" s="740"/>
      <c r="E17" s="699"/>
      <c r="F17" s="160"/>
      <c r="G17" s="160"/>
    </row>
    <row r="18" spans="1:7" s="700" customFormat="1" ht="27" customHeight="1">
      <c r="A18" s="698"/>
      <c r="B18" s="2966" t="s">
        <v>3565</v>
      </c>
      <c r="C18" s="2967"/>
      <c r="E18" s="699"/>
      <c r="F18" s="160"/>
      <c r="G18" s="160"/>
    </row>
    <row r="19" spans="1:7" s="700" customFormat="1">
      <c r="A19" s="698"/>
      <c r="B19" s="697"/>
      <c r="C19" s="697"/>
      <c r="E19" s="699"/>
      <c r="F19" s="160"/>
      <c r="G19" s="160"/>
    </row>
    <row r="20" spans="1:7" s="322" customFormat="1" ht="30.4" customHeight="1">
      <c r="A20" s="761" t="s">
        <v>5083</v>
      </c>
      <c r="B20" s="760" t="s">
        <v>4142</v>
      </c>
      <c r="C20" s="767"/>
      <c r="D20" s="688" t="s">
        <v>369</v>
      </c>
      <c r="E20" s="557">
        <v>1</v>
      </c>
      <c r="F20" s="2535"/>
      <c r="G20" s="757">
        <f>E20*F20</f>
        <v>0</v>
      </c>
    </row>
    <row r="21" spans="1:7" s="322" customFormat="1" ht="15" customHeight="1">
      <c r="A21" s="765"/>
      <c r="B21" s="760" t="s">
        <v>3759</v>
      </c>
      <c r="C21" s="710"/>
      <c r="D21" s="376"/>
      <c r="E21" s="326"/>
      <c r="F21" s="2403"/>
      <c r="G21" s="746"/>
    </row>
    <row r="22" spans="1:7" s="322" customFormat="1" ht="15" customHeight="1">
      <c r="A22" s="765"/>
      <c r="B22" s="760" t="s">
        <v>4143</v>
      </c>
      <c r="C22" s="710"/>
      <c r="D22" s="376"/>
      <c r="E22" s="326"/>
      <c r="F22" s="2403"/>
      <c r="G22" s="746"/>
    </row>
    <row r="23" spans="1:7" s="322" customFormat="1" ht="15" customHeight="1">
      <c r="A23" s="765"/>
      <c r="B23" s="760" t="s">
        <v>3761</v>
      </c>
      <c r="C23" s="710"/>
      <c r="D23" s="376"/>
      <c r="E23" s="326"/>
      <c r="F23" s="2403"/>
      <c r="G23" s="746"/>
    </row>
    <row r="24" spans="1:7" s="322" customFormat="1" ht="15" customHeight="1">
      <c r="A24" s="765"/>
      <c r="B24" s="760" t="s">
        <v>4144</v>
      </c>
      <c r="C24" s="710"/>
      <c r="D24" s="376"/>
      <c r="E24" s="326"/>
      <c r="F24" s="2403"/>
      <c r="G24" s="746"/>
    </row>
    <row r="25" spans="1:7" s="322" customFormat="1" ht="15" customHeight="1">
      <c r="A25" s="765"/>
      <c r="B25" s="760" t="s">
        <v>3763</v>
      </c>
      <c r="C25" s="710"/>
      <c r="D25" s="376"/>
      <c r="E25" s="326"/>
      <c r="F25" s="2403"/>
      <c r="G25" s="746"/>
    </row>
    <row r="26" spans="1:7" s="322" customFormat="1" ht="15" customHeight="1">
      <c r="A26" s="765"/>
      <c r="B26" s="760" t="s">
        <v>4145</v>
      </c>
      <c r="C26" s="710"/>
      <c r="D26" s="376"/>
      <c r="E26" s="326"/>
      <c r="F26" s="2403"/>
      <c r="G26" s="746"/>
    </row>
    <row r="27" spans="1:7" s="322" customFormat="1" ht="16.149999999999999" customHeight="1">
      <c r="A27" s="765"/>
      <c r="B27" s="760" t="s">
        <v>3765</v>
      </c>
      <c r="C27" s="710"/>
      <c r="D27" s="376"/>
      <c r="E27" s="326"/>
      <c r="F27" s="2403"/>
      <c r="G27" s="746"/>
    </row>
    <row r="28" spans="1:7" s="322" customFormat="1" ht="15" customHeight="1">
      <c r="A28" s="765"/>
      <c r="B28" s="760" t="s">
        <v>3761</v>
      </c>
      <c r="C28" s="710"/>
      <c r="D28" s="376"/>
      <c r="E28" s="326"/>
      <c r="F28" s="2403"/>
      <c r="G28" s="746"/>
    </row>
    <row r="29" spans="1:7" s="322" customFormat="1" ht="29.65" customHeight="1">
      <c r="A29" s="765"/>
      <c r="B29" s="760" t="s">
        <v>3766</v>
      </c>
      <c r="C29" s="710"/>
      <c r="D29" s="376"/>
      <c r="E29" s="326"/>
      <c r="F29" s="2403"/>
      <c r="G29" s="746"/>
    </row>
    <row r="30" spans="1:7" s="322" customFormat="1" ht="42.4" customHeight="1">
      <c r="A30" s="765"/>
      <c r="B30" s="760" t="s">
        <v>4146</v>
      </c>
      <c r="C30" s="710"/>
      <c r="D30" s="376"/>
      <c r="E30" s="326"/>
      <c r="F30" s="2403"/>
      <c r="G30" s="746"/>
    </row>
    <row r="31" spans="1:7" s="322" customFormat="1" ht="27" customHeight="1">
      <c r="A31" s="765"/>
      <c r="B31" s="760" t="s">
        <v>3768</v>
      </c>
      <c r="C31" s="710"/>
      <c r="D31" s="376"/>
      <c r="E31" s="326"/>
      <c r="F31" s="2403"/>
      <c r="G31" s="746"/>
    </row>
    <row r="32" spans="1:7" s="322" customFormat="1" ht="15" customHeight="1">
      <c r="A32" s="765"/>
      <c r="B32" s="760" t="s">
        <v>3769</v>
      </c>
      <c r="C32" s="710"/>
      <c r="D32" s="376"/>
      <c r="E32" s="326"/>
      <c r="F32" s="2403"/>
      <c r="G32" s="746"/>
    </row>
    <row r="33" spans="1:7" s="322" customFormat="1" ht="15" customHeight="1">
      <c r="A33" s="765"/>
      <c r="B33" s="760" t="s">
        <v>4143</v>
      </c>
      <c r="C33" s="710"/>
      <c r="D33" s="376"/>
      <c r="E33" s="326"/>
      <c r="F33" s="2403"/>
      <c r="G33" s="746"/>
    </row>
    <row r="34" spans="1:7" s="322" customFormat="1" ht="15" customHeight="1">
      <c r="A34" s="765"/>
      <c r="B34" s="760" t="s">
        <v>3770</v>
      </c>
      <c r="C34" s="710"/>
      <c r="D34" s="376"/>
      <c r="E34" s="326"/>
      <c r="F34" s="2403"/>
      <c r="G34" s="746"/>
    </row>
    <row r="35" spans="1:7" s="322" customFormat="1" ht="15" customHeight="1">
      <c r="A35" s="765"/>
      <c r="B35" s="760" t="s">
        <v>4147</v>
      </c>
      <c r="C35" s="710"/>
      <c r="D35" s="376"/>
      <c r="E35" s="326"/>
      <c r="F35" s="2403"/>
      <c r="G35" s="746"/>
    </row>
    <row r="36" spans="1:7" s="322" customFormat="1" ht="15" customHeight="1">
      <c r="A36" s="765"/>
      <c r="B36" s="760" t="s">
        <v>3772</v>
      </c>
      <c r="C36" s="710"/>
      <c r="D36" s="376"/>
      <c r="E36" s="326"/>
      <c r="F36" s="2403"/>
      <c r="G36" s="746"/>
    </row>
    <row r="37" spans="1:7" s="322" customFormat="1" ht="15" customHeight="1">
      <c r="A37" s="765"/>
      <c r="B37" s="760" t="s">
        <v>4148</v>
      </c>
      <c r="C37" s="710"/>
      <c r="D37" s="376"/>
      <c r="E37" s="326"/>
      <c r="F37" s="2403"/>
      <c r="G37" s="746"/>
    </row>
    <row r="38" spans="1:7" s="322" customFormat="1" ht="15" customHeight="1">
      <c r="A38" s="765"/>
      <c r="B38" s="760" t="s">
        <v>3774</v>
      </c>
      <c r="C38" s="710"/>
      <c r="D38" s="376"/>
      <c r="E38" s="326"/>
      <c r="F38" s="2403"/>
      <c r="G38" s="746"/>
    </row>
    <row r="39" spans="1:7" s="322" customFormat="1" ht="15" customHeight="1">
      <c r="A39" s="765"/>
      <c r="B39" s="760" t="s">
        <v>3775</v>
      </c>
      <c r="C39" s="710"/>
      <c r="D39" s="376"/>
      <c r="E39" s="326"/>
      <c r="F39" s="2403"/>
      <c r="G39" s="746"/>
    </row>
    <row r="40" spans="1:7" s="322" customFormat="1" ht="29.65" customHeight="1">
      <c r="A40" s="765"/>
      <c r="B40" s="760" t="s">
        <v>3776</v>
      </c>
      <c r="C40" s="710"/>
      <c r="D40" s="376"/>
      <c r="E40" s="326"/>
      <c r="F40" s="2403"/>
      <c r="G40" s="746"/>
    </row>
    <row r="41" spans="1:7" s="322" customFormat="1" ht="15" customHeight="1">
      <c r="A41" s="765"/>
      <c r="B41" s="760" t="s">
        <v>3777</v>
      </c>
      <c r="C41" s="710"/>
      <c r="D41" s="376"/>
      <c r="E41" s="326"/>
      <c r="F41" s="2403"/>
      <c r="G41" s="746"/>
    </row>
    <row r="42" spans="1:7" s="322" customFormat="1" ht="15" customHeight="1">
      <c r="A42" s="765"/>
      <c r="B42" s="767" t="s">
        <v>3778</v>
      </c>
      <c r="C42" s="710"/>
      <c r="D42" s="376"/>
      <c r="E42" s="326"/>
      <c r="F42" s="2403"/>
      <c r="G42" s="746"/>
    </row>
    <row r="43" spans="1:7" s="322" customFormat="1" ht="15" customHeight="1">
      <c r="A43" s="765"/>
      <c r="B43" s="767" t="s">
        <v>3779</v>
      </c>
      <c r="C43" s="710"/>
      <c r="D43" s="376"/>
      <c r="E43" s="326"/>
      <c r="F43" s="2403"/>
      <c r="G43" s="746"/>
    </row>
    <row r="44" spans="1:7" s="322" customFormat="1" ht="18" customHeight="1">
      <c r="A44" s="765"/>
      <c r="B44" s="767" t="s">
        <v>3780</v>
      </c>
      <c r="C44" s="710"/>
      <c r="D44" s="376"/>
      <c r="E44" s="326"/>
      <c r="F44" s="2403"/>
      <c r="G44" s="746"/>
    </row>
    <row r="45" spans="1:7" s="322" customFormat="1" ht="17.649999999999999" customHeight="1">
      <c r="A45" s="765"/>
      <c r="B45" s="767" t="s">
        <v>4149</v>
      </c>
      <c r="C45" s="710"/>
      <c r="D45" s="376"/>
      <c r="E45" s="326"/>
      <c r="F45" s="2403"/>
      <c r="G45" s="746"/>
    </row>
    <row r="46" spans="1:7" s="322" customFormat="1" ht="19.149999999999999" customHeight="1">
      <c r="A46" s="765"/>
      <c r="B46" s="767" t="s">
        <v>4150</v>
      </c>
      <c r="C46" s="710"/>
      <c r="D46" s="376"/>
      <c r="E46" s="326"/>
      <c r="F46" s="2403"/>
      <c r="G46" s="746"/>
    </row>
    <row r="47" spans="1:7" s="322" customFormat="1" ht="15" customHeight="1">
      <c r="A47" s="765"/>
      <c r="B47" s="767" t="s">
        <v>3783</v>
      </c>
      <c r="C47" s="710"/>
      <c r="D47" s="376"/>
      <c r="E47" s="326"/>
      <c r="F47" s="2403"/>
      <c r="G47" s="746"/>
    </row>
    <row r="48" spans="1:7" s="322" customFormat="1" ht="8.65" customHeight="1">
      <c r="A48" s="765"/>
      <c r="B48" s="760"/>
      <c r="C48" s="710"/>
      <c r="D48" s="376"/>
      <c r="E48" s="326"/>
      <c r="F48" s="2403"/>
      <c r="G48" s="746"/>
    </row>
    <row r="49" spans="1:7" s="322" customFormat="1" ht="15" customHeight="1">
      <c r="A49" s="765"/>
      <c r="B49" s="975" t="s">
        <v>3784</v>
      </c>
      <c r="C49" s="710"/>
      <c r="D49" s="376"/>
      <c r="E49" s="326"/>
      <c r="F49" s="2403"/>
      <c r="G49" s="746"/>
    </row>
    <row r="50" spans="1:7" s="322" customFormat="1" ht="15" customHeight="1">
      <c r="A50" s="765"/>
      <c r="B50" s="767" t="s">
        <v>3785</v>
      </c>
      <c r="C50" s="710"/>
      <c r="D50" s="376"/>
      <c r="E50" s="326"/>
      <c r="F50" s="2403"/>
      <c r="G50" s="746"/>
    </row>
    <row r="51" spans="1:7" s="322" customFormat="1" ht="21.4" customHeight="1">
      <c r="A51" s="765"/>
      <c r="B51" s="767" t="s">
        <v>3786</v>
      </c>
      <c r="C51" s="710"/>
      <c r="D51" s="376"/>
      <c r="E51" s="326"/>
      <c r="F51" s="2403"/>
      <c r="G51" s="746"/>
    </row>
    <row r="52" spans="1:7" s="322" customFormat="1" ht="19.149999999999999" customHeight="1">
      <c r="A52" s="765"/>
      <c r="B52" s="767" t="s">
        <v>3787</v>
      </c>
      <c r="C52" s="710"/>
      <c r="D52" s="376"/>
      <c r="E52" s="326"/>
      <c r="F52" s="2403"/>
      <c r="G52" s="746"/>
    </row>
    <row r="53" spans="1:7" s="322" customFormat="1" ht="22.15" customHeight="1">
      <c r="A53" s="765"/>
      <c r="B53" s="767" t="s">
        <v>3788</v>
      </c>
      <c r="C53" s="710"/>
      <c r="D53" s="376"/>
      <c r="E53" s="326"/>
      <c r="F53" s="2403"/>
      <c r="G53" s="746"/>
    </row>
    <row r="54" spans="1:7" s="322" customFormat="1" ht="21" customHeight="1">
      <c r="A54" s="765"/>
      <c r="B54" s="767" t="s">
        <v>3789</v>
      </c>
      <c r="C54" s="710"/>
      <c r="D54" s="376"/>
      <c r="E54" s="326"/>
      <c r="F54" s="2403"/>
      <c r="G54" s="746"/>
    </row>
    <row r="55" spans="1:7" s="322" customFormat="1" ht="15" customHeight="1">
      <c r="A55" s="765"/>
      <c r="B55" s="767" t="s">
        <v>3790</v>
      </c>
      <c r="C55" s="710"/>
      <c r="D55" s="376"/>
      <c r="E55" s="326"/>
      <c r="F55" s="2403"/>
      <c r="G55" s="746"/>
    </row>
    <row r="56" spans="1:7" s="322" customFormat="1" ht="15" customHeight="1">
      <c r="A56" s="765"/>
      <c r="B56" s="767" t="s">
        <v>3791</v>
      </c>
      <c r="C56" s="710"/>
      <c r="D56" s="376"/>
      <c r="E56" s="326"/>
      <c r="F56" s="2403"/>
      <c r="G56" s="746"/>
    </row>
    <row r="57" spans="1:7" s="322" customFormat="1" ht="10.15" customHeight="1">
      <c r="A57" s="765"/>
      <c r="B57" s="760"/>
      <c r="C57" s="710"/>
      <c r="D57" s="376"/>
      <c r="E57" s="326"/>
      <c r="F57" s="2403"/>
      <c r="G57" s="746"/>
    </row>
    <row r="58" spans="1:7" s="322" customFormat="1" ht="42.4" customHeight="1">
      <c r="A58" s="765"/>
      <c r="B58" s="767" t="s">
        <v>4151</v>
      </c>
      <c r="C58" s="710"/>
      <c r="D58" s="376"/>
      <c r="E58" s="326"/>
      <c r="F58" s="2403"/>
      <c r="G58" s="746"/>
    </row>
    <row r="59" spans="1:7" s="322" customFormat="1" ht="15" customHeight="1">
      <c r="A59" s="765"/>
      <c r="B59" s="767" t="s">
        <v>3793</v>
      </c>
      <c r="C59" s="710"/>
      <c r="D59" s="376"/>
      <c r="E59" s="326"/>
      <c r="F59" s="2403"/>
      <c r="G59" s="746"/>
    </row>
    <row r="60" spans="1:7" s="322" customFormat="1" ht="15" customHeight="1">
      <c r="A60" s="765"/>
      <c r="B60" s="767" t="s">
        <v>3794</v>
      </c>
      <c r="C60" s="710"/>
      <c r="D60" s="376"/>
      <c r="E60" s="326"/>
      <c r="F60" s="2403"/>
      <c r="G60" s="746"/>
    </row>
    <row r="61" spans="1:7" s="322" customFormat="1" ht="15" customHeight="1">
      <c r="A61" s="765"/>
      <c r="B61" s="767" t="s">
        <v>3795</v>
      </c>
      <c r="C61" s="710"/>
      <c r="D61" s="376"/>
      <c r="E61" s="326"/>
      <c r="F61" s="2403"/>
      <c r="G61" s="746"/>
    </row>
    <row r="62" spans="1:7" s="322" customFormat="1" ht="15" customHeight="1">
      <c r="A62" s="765"/>
      <c r="B62" s="767" t="s">
        <v>3796</v>
      </c>
      <c r="C62" s="710"/>
      <c r="D62" s="376"/>
      <c r="E62" s="326"/>
      <c r="F62" s="2403"/>
      <c r="G62" s="746"/>
    </row>
    <row r="63" spans="1:7" s="322" customFormat="1" ht="22.9" customHeight="1">
      <c r="A63" s="765"/>
      <c r="B63" s="767" t="s">
        <v>3797</v>
      </c>
      <c r="C63" s="710"/>
      <c r="D63" s="376"/>
      <c r="E63" s="326"/>
      <c r="F63" s="2403"/>
      <c r="G63" s="746"/>
    </row>
    <row r="64" spans="1:7" s="322" customFormat="1" ht="15" customHeight="1">
      <c r="A64" s="765"/>
      <c r="B64" s="767" t="s">
        <v>3798</v>
      </c>
      <c r="C64" s="710"/>
      <c r="D64" s="376"/>
      <c r="E64" s="326"/>
      <c r="F64" s="2403"/>
      <c r="G64" s="746"/>
    </row>
    <row r="65" spans="1:7" s="322" customFormat="1" ht="15" customHeight="1">
      <c r="A65" s="765"/>
      <c r="B65" s="767" t="s">
        <v>3799</v>
      </c>
      <c r="C65" s="710"/>
      <c r="D65" s="376"/>
      <c r="E65" s="326"/>
      <c r="F65" s="2403"/>
      <c r="G65" s="746"/>
    </row>
    <row r="66" spans="1:7" s="322" customFormat="1" ht="15" customHeight="1">
      <c r="A66" s="765"/>
      <c r="B66" s="767" t="s">
        <v>4152</v>
      </c>
      <c r="C66" s="710"/>
      <c r="D66" s="376"/>
      <c r="E66" s="326"/>
      <c r="F66" s="2403"/>
      <c r="G66" s="746"/>
    </row>
    <row r="67" spans="1:7" s="322" customFormat="1" ht="15" customHeight="1">
      <c r="A67" s="765"/>
      <c r="B67" s="335"/>
      <c r="C67" s="710"/>
      <c r="D67" s="376"/>
      <c r="E67" s="326"/>
      <c r="F67" s="2403"/>
      <c r="G67" s="746"/>
    </row>
    <row r="68" spans="1:7" s="322" customFormat="1" ht="109.9" customHeight="1">
      <c r="A68" s="761" t="s">
        <v>5084</v>
      </c>
      <c r="B68" s="760" t="s">
        <v>3802</v>
      </c>
      <c r="C68" s="760"/>
      <c r="D68" s="976" t="s">
        <v>369</v>
      </c>
      <c r="E68" s="557">
        <v>1</v>
      </c>
      <c r="F68" s="2535"/>
      <c r="G68" s="757">
        <f>E68*F68</f>
        <v>0</v>
      </c>
    </row>
    <row r="69" spans="1:7" s="322" customFormat="1" ht="29.65" customHeight="1">
      <c r="A69" s="761"/>
      <c r="B69" s="926" t="s">
        <v>3803</v>
      </c>
      <c r="C69" s="710"/>
      <c r="D69" s="376"/>
      <c r="E69" s="326"/>
      <c r="F69" s="2403"/>
      <c r="G69" s="746"/>
    </row>
    <row r="70" spans="1:7" s="322" customFormat="1" ht="15" customHeight="1">
      <c r="A70" s="765"/>
      <c r="B70" s="335"/>
      <c r="C70" s="710"/>
      <c r="D70" s="376"/>
      <c r="E70" s="326"/>
      <c r="F70" s="2403"/>
      <c r="G70" s="746"/>
    </row>
    <row r="71" spans="1:7" s="322" customFormat="1" ht="19.149999999999999" customHeight="1">
      <c r="A71" s="761" t="s">
        <v>5085</v>
      </c>
      <c r="B71" s="760" t="s">
        <v>3805</v>
      </c>
      <c r="C71" s="767"/>
      <c r="D71" s="976" t="s">
        <v>369</v>
      </c>
      <c r="E71" s="557">
        <v>1</v>
      </c>
      <c r="F71" s="2535"/>
      <c r="G71" s="757">
        <f>E71*F71</f>
        <v>0</v>
      </c>
    </row>
    <row r="72" spans="1:7" s="322" customFormat="1" ht="41.65" customHeight="1">
      <c r="A72" s="765"/>
      <c r="B72" s="760" t="s">
        <v>4155</v>
      </c>
      <c r="C72" s="710"/>
      <c r="D72" s="376"/>
      <c r="E72" s="326"/>
      <c r="F72" s="2403"/>
      <c r="G72" s="746"/>
    </row>
    <row r="73" spans="1:7" s="322" customFormat="1" ht="15" customHeight="1">
      <c r="A73" s="765"/>
      <c r="B73" s="760" t="s">
        <v>3807</v>
      </c>
      <c r="C73" s="710"/>
      <c r="D73" s="376"/>
      <c r="E73" s="326"/>
      <c r="F73" s="2403"/>
      <c r="G73" s="746"/>
    </row>
    <row r="74" spans="1:7" s="322" customFormat="1" ht="15" customHeight="1">
      <c r="A74" s="765"/>
      <c r="B74" s="760" t="s">
        <v>3808</v>
      </c>
      <c r="C74" s="710"/>
      <c r="D74" s="376"/>
      <c r="E74" s="326"/>
      <c r="F74" s="2403"/>
      <c r="G74" s="746"/>
    </row>
    <row r="75" spans="1:7" s="322" customFormat="1" ht="15" customHeight="1">
      <c r="A75" s="765"/>
      <c r="B75" s="760" t="s">
        <v>3809</v>
      </c>
      <c r="C75" s="710"/>
      <c r="D75" s="376"/>
      <c r="E75" s="326"/>
      <c r="F75" s="2403"/>
      <c r="G75" s="746"/>
    </row>
    <row r="76" spans="1:7" s="322" customFormat="1" ht="29.65" customHeight="1">
      <c r="A76" s="765"/>
      <c r="B76" s="760" t="s">
        <v>4156</v>
      </c>
      <c r="C76" s="710"/>
      <c r="D76" s="376"/>
      <c r="E76" s="326"/>
      <c r="F76" s="2403"/>
      <c r="G76" s="746"/>
    </row>
    <row r="77" spans="1:7" s="322" customFormat="1" ht="31.15" customHeight="1">
      <c r="A77" s="765"/>
      <c r="B77" s="760" t="s">
        <v>3812</v>
      </c>
      <c r="C77" s="710"/>
      <c r="D77" s="376"/>
      <c r="E77" s="326"/>
      <c r="F77" s="2403"/>
      <c r="G77" s="746"/>
    </row>
    <row r="78" spans="1:7" s="322" customFormat="1" ht="20.65" customHeight="1">
      <c r="A78" s="765"/>
      <c r="B78" s="760" t="s">
        <v>3813</v>
      </c>
      <c r="C78" s="710"/>
      <c r="D78" s="376"/>
      <c r="E78" s="326"/>
      <c r="F78" s="2403"/>
      <c r="G78" s="746"/>
    </row>
    <row r="79" spans="1:7" s="322" customFormat="1" ht="30.4" customHeight="1">
      <c r="A79" s="765"/>
      <c r="B79" s="760" t="s">
        <v>3814</v>
      </c>
      <c r="C79" s="710"/>
      <c r="D79" s="376"/>
      <c r="E79" s="326"/>
      <c r="F79" s="2403"/>
      <c r="G79" s="746"/>
    </row>
    <row r="80" spans="1:7" s="322" customFormat="1" ht="18" customHeight="1">
      <c r="A80" s="765"/>
      <c r="B80" s="760" t="s">
        <v>4157</v>
      </c>
      <c r="C80" s="710"/>
      <c r="D80" s="376"/>
      <c r="E80" s="326"/>
      <c r="F80" s="2403"/>
      <c r="G80" s="746"/>
    </row>
    <row r="81" spans="1:7" s="322" customFormat="1" ht="17.649999999999999" customHeight="1">
      <c r="A81" s="765"/>
      <c r="B81" s="760" t="s">
        <v>3816</v>
      </c>
      <c r="C81" s="710"/>
      <c r="D81" s="376"/>
      <c r="E81" s="326"/>
      <c r="F81" s="2403"/>
      <c r="G81" s="746"/>
    </row>
    <row r="82" spans="1:7" s="322" customFormat="1" ht="42" customHeight="1">
      <c r="A82" s="765"/>
      <c r="B82" s="760" t="s">
        <v>4158</v>
      </c>
      <c r="C82" s="710"/>
      <c r="D82" s="376"/>
      <c r="E82" s="326"/>
      <c r="F82" s="2403"/>
      <c r="G82" s="746"/>
    </row>
    <row r="83" spans="1:7" s="322" customFormat="1" ht="29.65" customHeight="1">
      <c r="A83" s="765"/>
      <c r="B83" s="760" t="s">
        <v>3818</v>
      </c>
      <c r="C83" s="710"/>
      <c r="D83" s="376"/>
      <c r="E83" s="326"/>
      <c r="F83" s="2403"/>
      <c r="G83" s="746"/>
    </row>
    <row r="84" spans="1:7" s="322" customFormat="1" ht="15" customHeight="1">
      <c r="A84" s="765"/>
      <c r="B84" s="926" t="s">
        <v>3819</v>
      </c>
      <c r="C84" s="710"/>
      <c r="D84" s="376"/>
      <c r="E84" s="326"/>
      <c r="F84" s="2403"/>
      <c r="G84" s="746"/>
    </row>
    <row r="85" spans="1:7" s="322" customFormat="1" ht="15" customHeight="1">
      <c r="A85" s="765"/>
      <c r="B85" s="335"/>
      <c r="C85" s="710"/>
      <c r="D85" s="376"/>
      <c r="E85" s="326"/>
      <c r="F85" s="2403"/>
      <c r="G85" s="746"/>
    </row>
    <row r="86" spans="1:7" s="322" customFormat="1" ht="43.15" customHeight="1">
      <c r="A86" s="761" t="s">
        <v>5086</v>
      </c>
      <c r="B86" s="760" t="s">
        <v>3821</v>
      </c>
      <c r="C86" s="767"/>
      <c r="D86" s="976" t="s">
        <v>369</v>
      </c>
      <c r="E86" s="557">
        <v>7</v>
      </c>
      <c r="F86" s="2535"/>
      <c r="G86" s="757">
        <f>E86*F86</f>
        <v>0</v>
      </c>
    </row>
    <row r="87" spans="1:7" s="322" customFormat="1" ht="16.149999999999999" customHeight="1">
      <c r="A87" s="747"/>
      <c r="B87" s="752"/>
      <c r="C87" s="752"/>
      <c r="E87" s="690"/>
      <c r="F87" s="2522"/>
      <c r="G87" s="750"/>
    </row>
    <row r="88" spans="1:7" s="322" customFormat="1" ht="31.9" customHeight="1">
      <c r="A88" s="245" t="s">
        <v>5087</v>
      </c>
      <c r="B88" s="760" t="s">
        <v>3823</v>
      </c>
      <c r="C88" s="767"/>
      <c r="D88" s="976" t="s">
        <v>369</v>
      </c>
      <c r="E88" s="557">
        <v>1</v>
      </c>
      <c r="F88" s="2535"/>
      <c r="G88" s="757">
        <f>E88*F88</f>
        <v>0</v>
      </c>
    </row>
    <row r="89" spans="1:7" s="322" customFormat="1">
      <c r="A89" s="747"/>
      <c r="B89" s="754"/>
      <c r="C89" s="754"/>
      <c r="D89" s="376"/>
      <c r="E89" s="704"/>
      <c r="F89" s="2413"/>
      <c r="G89" s="750"/>
    </row>
    <row r="90" spans="1:7" s="322" customFormat="1" ht="30.4" customHeight="1">
      <c r="A90" s="245" t="s">
        <v>5088</v>
      </c>
      <c r="B90" s="760" t="s">
        <v>3825</v>
      </c>
      <c r="C90" s="767"/>
      <c r="D90" s="976" t="s">
        <v>369</v>
      </c>
      <c r="E90" s="557">
        <v>1</v>
      </c>
      <c r="F90" s="2535"/>
      <c r="G90" s="757">
        <f>E90*F90</f>
        <v>0</v>
      </c>
    </row>
    <row r="91" spans="1:7" s="322" customFormat="1">
      <c r="A91" s="747"/>
      <c r="B91" s="760"/>
      <c r="C91" s="760"/>
      <c r="D91" s="376"/>
      <c r="E91" s="704"/>
      <c r="F91" s="2413"/>
      <c r="G91" s="750"/>
    </row>
    <row r="92" spans="1:7" s="322" customFormat="1" ht="72" customHeight="1">
      <c r="A92" s="245" t="s">
        <v>5089</v>
      </c>
      <c r="B92" s="760" t="s">
        <v>3827</v>
      </c>
      <c r="C92" s="767"/>
      <c r="D92" s="976" t="s">
        <v>369</v>
      </c>
      <c r="E92" s="557">
        <v>1</v>
      </c>
      <c r="F92" s="2535"/>
      <c r="G92" s="757">
        <f>E92*F92</f>
        <v>0</v>
      </c>
    </row>
    <row r="93" spans="1:7" s="322" customFormat="1">
      <c r="A93" s="747"/>
      <c r="B93" s="752"/>
      <c r="C93" s="752"/>
      <c r="E93" s="690"/>
      <c r="F93" s="2522"/>
      <c r="G93" s="750"/>
    </row>
    <row r="94" spans="1:7" s="322" customFormat="1" ht="30" customHeight="1">
      <c r="A94" s="245" t="s">
        <v>5090</v>
      </c>
      <c r="B94" s="760" t="s">
        <v>3829</v>
      </c>
      <c r="C94" s="760"/>
      <c r="D94" s="976" t="s">
        <v>369</v>
      </c>
      <c r="E94" s="557">
        <v>1</v>
      </c>
      <c r="F94" s="2535"/>
      <c r="G94" s="757">
        <f>E94*F94</f>
        <v>0</v>
      </c>
    </row>
    <row r="95" spans="1:7" s="322" customFormat="1">
      <c r="A95" s="747"/>
      <c r="B95" s="752"/>
      <c r="C95" s="752"/>
      <c r="E95" s="690"/>
      <c r="F95" s="2522"/>
      <c r="G95" s="750"/>
    </row>
    <row r="96" spans="1:7" s="322" customFormat="1" ht="18" customHeight="1">
      <c r="A96" s="747"/>
      <c r="B96" s="977" t="s">
        <v>3830</v>
      </c>
      <c r="C96" s="752"/>
      <c r="E96" s="690"/>
      <c r="F96" s="2522"/>
      <c r="G96" s="750"/>
    </row>
    <row r="97" spans="1:7" s="322" customFormat="1" ht="51.4" customHeight="1">
      <c r="A97" s="245" t="s">
        <v>5091</v>
      </c>
      <c r="B97" s="760" t="s">
        <v>3832</v>
      </c>
      <c r="C97" s="767"/>
      <c r="D97" s="976" t="s">
        <v>369</v>
      </c>
      <c r="E97" s="557">
        <v>1</v>
      </c>
      <c r="F97" s="2535"/>
      <c r="G97" s="757">
        <f>E97*F97</f>
        <v>0</v>
      </c>
    </row>
    <row r="98" spans="1:7" s="322" customFormat="1">
      <c r="A98" s="912"/>
      <c r="B98" s="760" t="s">
        <v>3833</v>
      </c>
      <c r="C98" s="743"/>
      <c r="D98" s="753"/>
      <c r="E98" s="705"/>
      <c r="F98" s="2526"/>
      <c r="G98" s="746"/>
    </row>
    <row r="99" spans="1:7" s="322" customFormat="1">
      <c r="A99" s="912"/>
      <c r="B99" s="760" t="s">
        <v>3834</v>
      </c>
      <c r="C99" s="743"/>
      <c r="D99" s="753"/>
      <c r="E99" s="705"/>
      <c r="F99" s="2526"/>
      <c r="G99" s="746"/>
    </row>
    <row r="100" spans="1:7" s="322" customFormat="1">
      <c r="A100" s="912"/>
      <c r="B100" s="760" t="s">
        <v>4165</v>
      </c>
      <c r="C100" s="743"/>
      <c r="D100" s="753"/>
      <c r="E100" s="705"/>
      <c r="F100" s="2526"/>
      <c r="G100" s="746"/>
    </row>
    <row r="101" spans="1:7" s="322" customFormat="1">
      <c r="A101" s="912"/>
      <c r="B101" s="760" t="s">
        <v>3836</v>
      </c>
      <c r="C101" s="743"/>
      <c r="D101" s="753"/>
      <c r="E101" s="705"/>
      <c r="F101" s="2526"/>
      <c r="G101" s="746"/>
    </row>
    <row r="102" spans="1:7" s="322" customFormat="1">
      <c r="A102" s="912"/>
      <c r="B102" s="760" t="s">
        <v>3837</v>
      </c>
      <c r="C102" s="743"/>
      <c r="D102" s="753"/>
      <c r="E102" s="705"/>
      <c r="F102" s="2526"/>
      <c r="G102" s="746"/>
    </row>
    <row r="103" spans="1:7" s="322" customFormat="1">
      <c r="A103" s="912"/>
      <c r="B103" s="760" t="s">
        <v>3838</v>
      </c>
      <c r="C103" s="743"/>
      <c r="D103" s="753"/>
      <c r="E103" s="705"/>
      <c r="F103" s="2526"/>
      <c r="G103" s="746"/>
    </row>
    <row r="104" spans="1:7" s="322" customFormat="1">
      <c r="A104" s="912"/>
      <c r="B104" s="743"/>
      <c r="C104" s="743"/>
      <c r="D104" s="753"/>
      <c r="E104" s="705"/>
      <c r="F104" s="2526"/>
      <c r="G104" s="746"/>
    </row>
    <row r="105" spans="1:7" s="322" customFormat="1" ht="76.5">
      <c r="A105" s="245" t="s">
        <v>5092</v>
      </c>
      <c r="B105" s="760" t="s">
        <v>3840</v>
      </c>
      <c r="C105" s="767"/>
      <c r="D105" s="976" t="s">
        <v>369</v>
      </c>
      <c r="E105" s="557">
        <v>2</v>
      </c>
      <c r="F105" s="2535"/>
      <c r="G105" s="757">
        <f>E105*F105</f>
        <v>0</v>
      </c>
    </row>
    <row r="106" spans="1:7" s="322" customFormat="1">
      <c r="A106" s="912"/>
      <c r="B106" s="760" t="s">
        <v>3841</v>
      </c>
      <c r="C106" s="743"/>
      <c r="D106" s="753"/>
      <c r="E106" s="705"/>
      <c r="F106" s="2526"/>
      <c r="G106" s="746"/>
    </row>
    <row r="107" spans="1:7" s="322" customFormat="1">
      <c r="A107" s="912"/>
      <c r="B107" s="760" t="s">
        <v>4167</v>
      </c>
      <c r="C107" s="743"/>
      <c r="D107" s="753"/>
      <c r="E107" s="705"/>
      <c r="F107" s="2526"/>
      <c r="G107" s="746"/>
    </row>
    <row r="108" spans="1:7" s="322" customFormat="1">
      <c r="A108" s="912"/>
      <c r="B108" s="760" t="s">
        <v>3843</v>
      </c>
      <c r="C108" s="743"/>
      <c r="D108" s="753"/>
      <c r="E108" s="705"/>
      <c r="F108" s="2526"/>
      <c r="G108" s="746"/>
    </row>
    <row r="109" spans="1:7" s="322" customFormat="1">
      <c r="A109" s="912"/>
      <c r="B109" s="760" t="s">
        <v>3844</v>
      </c>
      <c r="C109" s="743"/>
      <c r="D109" s="753"/>
      <c r="E109" s="705"/>
      <c r="F109" s="2526"/>
      <c r="G109" s="746"/>
    </row>
    <row r="110" spans="1:7" s="322" customFormat="1">
      <c r="A110" s="912"/>
      <c r="B110" s="760" t="s">
        <v>3845</v>
      </c>
      <c r="C110" s="743"/>
      <c r="D110" s="753"/>
      <c r="E110" s="705"/>
      <c r="F110" s="2526"/>
      <c r="G110" s="746"/>
    </row>
    <row r="111" spans="1:7" s="322" customFormat="1" ht="38.25">
      <c r="A111" s="912"/>
      <c r="B111" s="760" t="s">
        <v>4168</v>
      </c>
      <c r="C111" s="743"/>
      <c r="D111" s="753"/>
      <c r="E111" s="705"/>
      <c r="F111" s="2526"/>
      <c r="G111" s="746"/>
    </row>
    <row r="112" spans="1:7" s="322" customFormat="1">
      <c r="A112" s="912"/>
      <c r="B112" s="743"/>
      <c r="C112" s="743"/>
      <c r="D112" s="753"/>
      <c r="E112" s="705"/>
      <c r="F112" s="2526"/>
      <c r="G112" s="746"/>
    </row>
    <row r="113" spans="1:7" s="322" customFormat="1" ht="63.75">
      <c r="A113" s="245" t="s">
        <v>5093</v>
      </c>
      <c r="B113" s="760" t="s">
        <v>3848</v>
      </c>
      <c r="C113" s="760"/>
      <c r="D113" s="976" t="s">
        <v>210</v>
      </c>
      <c r="E113" s="557">
        <v>6</v>
      </c>
      <c r="F113" s="2535"/>
      <c r="G113" s="757">
        <f>E113*F113</f>
        <v>0</v>
      </c>
    </row>
    <row r="114" spans="1:7" s="322" customFormat="1">
      <c r="A114" s="912"/>
      <c r="B114" s="760" t="s">
        <v>3508</v>
      </c>
      <c r="C114" s="760"/>
      <c r="D114" s="976"/>
      <c r="E114" s="557"/>
      <c r="F114" s="2536"/>
      <c r="G114" s="757"/>
    </row>
    <row r="115" spans="1:7" s="322" customFormat="1">
      <c r="A115" s="912"/>
      <c r="B115" s="743"/>
      <c r="C115" s="743"/>
      <c r="D115" s="753"/>
      <c r="E115" s="705"/>
      <c r="F115" s="2526"/>
      <c r="G115" s="746"/>
    </row>
    <row r="116" spans="1:7" s="322" customFormat="1" ht="25.5">
      <c r="A116" s="245" t="s">
        <v>5094</v>
      </c>
      <c r="B116" s="760" t="s">
        <v>3850</v>
      </c>
      <c r="C116" s="760"/>
      <c r="D116" s="976" t="s">
        <v>210</v>
      </c>
      <c r="E116" s="557">
        <v>2</v>
      </c>
      <c r="F116" s="2535"/>
      <c r="G116" s="757">
        <f>E116*F116</f>
        <v>0</v>
      </c>
    </row>
    <row r="117" spans="1:7" s="322" customFormat="1">
      <c r="A117" s="912"/>
      <c r="B117" s="760" t="s">
        <v>3508</v>
      </c>
      <c r="C117" s="760"/>
      <c r="D117" s="976"/>
      <c r="E117" s="557"/>
      <c r="F117" s="2536"/>
      <c r="G117" s="757"/>
    </row>
    <row r="118" spans="1:7" s="322" customFormat="1">
      <c r="A118" s="912"/>
      <c r="B118" s="743"/>
      <c r="C118" s="743"/>
      <c r="D118" s="753"/>
      <c r="E118" s="705"/>
      <c r="F118" s="2526"/>
      <c r="G118" s="746"/>
    </row>
    <row r="119" spans="1:7" s="322" customFormat="1" ht="25.5">
      <c r="A119" s="245" t="s">
        <v>5095</v>
      </c>
      <c r="B119" s="760" t="s">
        <v>3852</v>
      </c>
      <c r="C119" s="760"/>
      <c r="D119" s="976" t="s">
        <v>210</v>
      </c>
      <c r="E119" s="557">
        <v>2</v>
      </c>
      <c r="F119" s="2535"/>
      <c r="G119" s="757">
        <f>E119*F119</f>
        <v>0</v>
      </c>
    </row>
    <row r="120" spans="1:7" s="322" customFormat="1">
      <c r="A120" s="912"/>
      <c r="B120" s="760" t="s">
        <v>3508</v>
      </c>
      <c r="C120" s="760"/>
      <c r="D120" s="978"/>
      <c r="E120" s="978"/>
      <c r="F120" s="2537"/>
      <c r="G120" s="1941"/>
    </row>
    <row r="121" spans="1:7" s="322" customFormat="1">
      <c r="A121" s="912"/>
      <c r="B121" s="743"/>
      <c r="C121" s="743"/>
      <c r="D121" s="753"/>
      <c r="E121" s="705"/>
      <c r="F121" s="2526"/>
      <c r="G121" s="746"/>
    </row>
    <row r="122" spans="1:7" s="322" customFormat="1" ht="25.5">
      <c r="A122" s="245" t="s">
        <v>5096</v>
      </c>
      <c r="B122" s="760" t="s">
        <v>3854</v>
      </c>
      <c r="C122" s="760"/>
      <c r="D122" s="976" t="s">
        <v>210</v>
      </c>
      <c r="E122" s="557">
        <v>5</v>
      </c>
      <c r="F122" s="2535"/>
      <c r="G122" s="757">
        <f>E122*F122</f>
        <v>0</v>
      </c>
    </row>
    <row r="123" spans="1:7" s="322" customFormat="1">
      <c r="A123" s="912"/>
      <c r="B123" s="743"/>
      <c r="C123" s="743"/>
      <c r="D123" s="753"/>
      <c r="E123" s="705"/>
      <c r="F123" s="2526"/>
      <c r="G123" s="746"/>
    </row>
    <row r="124" spans="1:7" s="322" customFormat="1" ht="25.5">
      <c r="A124" s="245" t="s">
        <v>5097</v>
      </c>
      <c r="B124" s="760" t="s">
        <v>3856</v>
      </c>
      <c r="C124" s="760"/>
      <c r="D124" s="976" t="s">
        <v>210</v>
      </c>
      <c r="E124" s="557">
        <v>2</v>
      </c>
      <c r="F124" s="2535"/>
      <c r="G124" s="757">
        <f>E124*F124</f>
        <v>0</v>
      </c>
    </row>
    <row r="125" spans="1:7" s="322" customFormat="1">
      <c r="A125" s="912"/>
      <c r="B125" s="760" t="s">
        <v>3508</v>
      </c>
      <c r="C125" s="760"/>
      <c r="D125" s="979"/>
      <c r="E125" s="979"/>
      <c r="F125" s="2538"/>
      <c r="G125" s="1942"/>
    </row>
    <row r="126" spans="1:7" s="322" customFormat="1">
      <c r="A126" s="912"/>
      <c r="B126" s="743"/>
      <c r="C126" s="743"/>
      <c r="D126" s="753"/>
      <c r="E126" s="705"/>
      <c r="F126" s="2526"/>
      <c r="G126" s="746"/>
    </row>
    <row r="127" spans="1:7" s="322" customFormat="1" ht="42" customHeight="1">
      <c r="A127" s="79" t="s">
        <v>5098</v>
      </c>
      <c r="B127" s="767" t="s">
        <v>3858</v>
      </c>
      <c r="C127" s="767"/>
      <c r="D127" s="766"/>
      <c r="E127" s="704"/>
      <c r="F127" s="2539"/>
      <c r="G127" s="750"/>
    </row>
    <row r="128" spans="1:7" s="322" customFormat="1" ht="15.4" customHeight="1">
      <c r="A128" s="245" t="s">
        <v>5099</v>
      </c>
      <c r="B128" s="760" t="s">
        <v>3510</v>
      </c>
      <c r="C128" s="767"/>
      <c r="D128" s="976" t="s">
        <v>3514</v>
      </c>
      <c r="E128" s="557">
        <v>10</v>
      </c>
      <c r="F128" s="2535"/>
      <c r="G128" s="757">
        <f>E128*F128</f>
        <v>0</v>
      </c>
    </row>
    <row r="129" spans="1:7" s="322" customFormat="1" ht="17.649999999999999" customHeight="1">
      <c r="A129" s="245" t="s">
        <v>5100</v>
      </c>
      <c r="B129" s="760" t="s">
        <v>3508</v>
      </c>
      <c r="C129" s="767"/>
      <c r="D129" s="976" t="s">
        <v>3514</v>
      </c>
      <c r="E129" s="557">
        <v>16</v>
      </c>
      <c r="F129" s="2535"/>
      <c r="G129" s="757">
        <f>E129*F129</f>
        <v>0</v>
      </c>
    </row>
    <row r="130" spans="1:7" s="322" customFormat="1" ht="15.4" customHeight="1">
      <c r="A130" s="245" t="s">
        <v>5101</v>
      </c>
      <c r="B130" s="760" t="s">
        <v>3504</v>
      </c>
      <c r="C130" s="767"/>
      <c r="D130" s="976" t="s">
        <v>3514</v>
      </c>
      <c r="E130" s="557">
        <v>10</v>
      </c>
      <c r="F130" s="2535"/>
      <c r="G130" s="757">
        <f>E130*F130</f>
        <v>0</v>
      </c>
    </row>
    <row r="131" spans="1:7" s="322" customFormat="1" ht="16.149999999999999" customHeight="1">
      <c r="A131" s="245" t="s">
        <v>5102</v>
      </c>
      <c r="B131" s="760" t="s">
        <v>3502</v>
      </c>
      <c r="C131" s="767"/>
      <c r="D131" s="976" t="s">
        <v>3514</v>
      </c>
      <c r="E131" s="557">
        <v>2</v>
      </c>
      <c r="F131" s="2535"/>
      <c r="G131" s="757">
        <f>E131*F131</f>
        <v>0</v>
      </c>
    </row>
    <row r="132" spans="1:7" s="322" customFormat="1">
      <c r="A132" s="79"/>
      <c r="B132" s="302"/>
      <c r="C132" s="302"/>
      <c r="E132" s="690"/>
      <c r="F132" s="2522"/>
      <c r="G132" s="746"/>
    </row>
    <row r="133" spans="1:7" s="322" customFormat="1" ht="58.15" customHeight="1">
      <c r="A133" s="79" t="s">
        <v>5103</v>
      </c>
      <c r="B133" s="760" t="s">
        <v>3864</v>
      </c>
      <c r="C133" s="760"/>
      <c r="D133" s="976"/>
      <c r="E133" s="557"/>
      <c r="F133" s="2536"/>
      <c r="G133" s="757"/>
    </row>
    <row r="134" spans="1:7" s="322" customFormat="1" ht="15" customHeight="1">
      <c r="A134" s="245" t="s">
        <v>5104</v>
      </c>
      <c r="B134" s="760" t="s">
        <v>3510</v>
      </c>
      <c r="C134" s="760"/>
      <c r="D134" s="976" t="s">
        <v>3514</v>
      </c>
      <c r="E134" s="557">
        <v>10</v>
      </c>
      <c r="F134" s="2535"/>
      <c r="G134" s="757">
        <f>E134*F134</f>
        <v>0</v>
      </c>
    </row>
    <row r="135" spans="1:7" s="322" customFormat="1" ht="15" customHeight="1">
      <c r="A135" s="245" t="s">
        <v>5105</v>
      </c>
      <c r="B135" s="760" t="s">
        <v>3508</v>
      </c>
      <c r="C135" s="760"/>
      <c r="D135" s="976" t="s">
        <v>3514</v>
      </c>
      <c r="E135" s="557">
        <v>16</v>
      </c>
      <c r="F135" s="2535"/>
      <c r="G135" s="757">
        <f>E135*F135</f>
        <v>0</v>
      </c>
    </row>
    <row r="136" spans="1:7" s="322" customFormat="1" ht="15" customHeight="1">
      <c r="A136" s="245" t="s">
        <v>5106</v>
      </c>
      <c r="B136" s="760" t="s">
        <v>3504</v>
      </c>
      <c r="C136" s="760"/>
      <c r="D136" s="976" t="s">
        <v>3514</v>
      </c>
      <c r="E136" s="557">
        <v>10</v>
      </c>
      <c r="F136" s="2535"/>
      <c r="G136" s="757">
        <f>E136*F136</f>
        <v>0</v>
      </c>
    </row>
    <row r="137" spans="1:7" s="322" customFormat="1" ht="15" customHeight="1">
      <c r="A137" s="245" t="s">
        <v>5107</v>
      </c>
      <c r="B137" s="760" t="s">
        <v>3502</v>
      </c>
      <c r="C137" s="760"/>
      <c r="D137" s="976" t="s">
        <v>3514</v>
      </c>
      <c r="E137" s="557">
        <v>2</v>
      </c>
      <c r="F137" s="2535"/>
      <c r="G137" s="757">
        <f>E137*F137</f>
        <v>0</v>
      </c>
    </row>
    <row r="138" spans="1:7" s="322" customFormat="1" ht="15" customHeight="1">
      <c r="A138" s="79"/>
      <c r="B138" s="336"/>
      <c r="C138" s="336"/>
      <c r="E138" s="274"/>
      <c r="F138" s="2472"/>
      <c r="G138" s="746"/>
    </row>
    <row r="139" spans="1:7" s="322" customFormat="1" ht="79.150000000000006" customHeight="1">
      <c r="A139" s="245" t="s">
        <v>5108</v>
      </c>
      <c r="B139" s="760" t="s">
        <v>3870</v>
      </c>
      <c r="C139" s="760"/>
      <c r="D139" s="976" t="s">
        <v>369</v>
      </c>
      <c r="E139" s="557">
        <v>1</v>
      </c>
      <c r="F139" s="2535"/>
      <c r="G139" s="757">
        <f>E139*F139</f>
        <v>0</v>
      </c>
    </row>
    <row r="140" spans="1:7" s="322" customFormat="1" ht="40.9" customHeight="1">
      <c r="A140" s="79"/>
      <c r="B140" s="760" t="s">
        <v>3871</v>
      </c>
      <c r="C140" s="760"/>
      <c r="D140" s="978"/>
      <c r="E140" s="978"/>
      <c r="F140" s="2537"/>
      <c r="G140" s="1941"/>
    </row>
    <row r="141" spans="1:7" s="322" customFormat="1" ht="15" customHeight="1">
      <c r="A141" s="79"/>
      <c r="B141" s="336"/>
      <c r="C141" s="336"/>
      <c r="E141" s="274"/>
      <c r="F141" s="2472"/>
      <c r="G141" s="746"/>
    </row>
    <row r="142" spans="1:7" s="322" customFormat="1" ht="66.400000000000006" customHeight="1">
      <c r="A142" s="245" t="s">
        <v>5109</v>
      </c>
      <c r="B142" s="760" t="s">
        <v>3873</v>
      </c>
      <c r="C142" s="760"/>
      <c r="D142" s="976" t="s">
        <v>210</v>
      </c>
      <c r="E142" s="557">
        <v>1</v>
      </c>
      <c r="F142" s="2535"/>
      <c r="G142" s="757">
        <f>E142*F142</f>
        <v>0</v>
      </c>
    </row>
    <row r="143" spans="1:7" s="322" customFormat="1" ht="15" customHeight="1">
      <c r="A143" s="79"/>
      <c r="B143" s="336"/>
      <c r="C143" s="336"/>
      <c r="E143" s="274"/>
      <c r="F143" s="161"/>
      <c r="G143" s="746"/>
    </row>
    <row r="144" spans="1:7" s="322" customFormat="1" ht="46.15" customHeight="1">
      <c r="A144" s="3130" t="s">
        <v>5110</v>
      </c>
      <c r="B144" s="767" t="s">
        <v>4187</v>
      </c>
      <c r="C144" s="336"/>
      <c r="D144" s="766" t="s">
        <v>977</v>
      </c>
      <c r="E144" s="274"/>
      <c r="F144" s="161"/>
      <c r="G144" s="746"/>
    </row>
    <row r="145" spans="1:7" s="322" customFormat="1" ht="35.65" customHeight="1">
      <c r="A145" s="3131"/>
      <c r="B145" s="767" t="s">
        <v>3876</v>
      </c>
      <c r="C145" s="336"/>
      <c r="D145" s="766" t="s">
        <v>977</v>
      </c>
      <c r="E145" s="274"/>
      <c r="F145" s="161"/>
      <c r="G145" s="746"/>
    </row>
    <row r="146" spans="1:7" s="322" customFormat="1" ht="34.15" customHeight="1">
      <c r="A146" s="3131"/>
      <c r="B146" s="767" t="s">
        <v>3877</v>
      </c>
      <c r="C146" s="336"/>
      <c r="D146" s="766" t="s">
        <v>977</v>
      </c>
      <c r="E146" s="274"/>
      <c r="F146" s="161"/>
      <c r="G146" s="746"/>
    </row>
    <row r="147" spans="1:7" s="322" customFormat="1" ht="15" customHeight="1">
      <c r="A147" s="3131"/>
      <c r="B147" s="767" t="s">
        <v>3878</v>
      </c>
      <c r="C147" s="336"/>
      <c r="D147" s="766" t="s">
        <v>977</v>
      </c>
      <c r="E147" s="274"/>
      <c r="F147" s="161"/>
      <c r="G147" s="746"/>
    </row>
    <row r="148" spans="1:7" s="322" customFormat="1" ht="15" customHeight="1">
      <c r="A148" s="79"/>
      <c r="B148" s="336"/>
      <c r="C148" s="336"/>
      <c r="E148" s="274"/>
      <c r="F148" s="161"/>
      <c r="G148" s="746"/>
    </row>
    <row r="149" spans="1:7" s="322" customFormat="1" ht="40.9" customHeight="1">
      <c r="A149" s="245" t="s">
        <v>5111</v>
      </c>
      <c r="B149" s="760" t="s">
        <v>4189</v>
      </c>
      <c r="C149" s="760"/>
      <c r="D149" s="976" t="s">
        <v>369</v>
      </c>
      <c r="E149" s="557">
        <v>1</v>
      </c>
      <c r="F149" s="2535"/>
      <c r="G149" s="757">
        <f>E149*F149</f>
        <v>0</v>
      </c>
    </row>
    <row r="150" spans="1:7" s="322" customFormat="1" ht="15" customHeight="1">
      <c r="A150" s="79"/>
      <c r="B150" s="336"/>
      <c r="C150" s="336"/>
      <c r="E150" s="274"/>
      <c r="F150" s="2472"/>
      <c r="G150" s="746"/>
    </row>
    <row r="151" spans="1:7" s="322" customFormat="1" ht="91.9" customHeight="1">
      <c r="A151" s="245" t="s">
        <v>5112</v>
      </c>
      <c r="B151" s="760" t="s">
        <v>3882</v>
      </c>
      <c r="C151" s="760"/>
      <c r="D151" s="976" t="s">
        <v>369</v>
      </c>
      <c r="E151" s="557">
        <v>1</v>
      </c>
      <c r="F151" s="2535"/>
      <c r="G151" s="757">
        <f>E151*F151</f>
        <v>0</v>
      </c>
    </row>
    <row r="152" spans="1:7" s="322" customFormat="1" ht="15" customHeight="1">
      <c r="A152" s="79"/>
      <c r="B152" s="760"/>
      <c r="C152" s="760"/>
      <c r="D152" s="976"/>
      <c r="E152" s="557"/>
      <c r="F152" s="2536"/>
      <c r="G152" s="757"/>
    </row>
    <row r="153" spans="1:7" s="322" customFormat="1" ht="46.9" customHeight="1">
      <c r="A153" s="245" t="s">
        <v>5113</v>
      </c>
      <c r="B153" s="760" t="s">
        <v>3884</v>
      </c>
      <c r="C153" s="760"/>
      <c r="D153" s="976" t="s">
        <v>369</v>
      </c>
      <c r="E153" s="557">
        <v>1</v>
      </c>
      <c r="F153" s="2535"/>
      <c r="G153" s="757">
        <f>E153*F153</f>
        <v>0</v>
      </c>
    </row>
    <row r="154" spans="1:7" s="322" customFormat="1" ht="15" customHeight="1">
      <c r="A154" s="79"/>
      <c r="B154" s="336"/>
      <c r="C154" s="336"/>
      <c r="E154" s="274"/>
      <c r="F154" s="2472"/>
      <c r="G154" s="746"/>
    </row>
    <row r="155" spans="1:7" s="322" customFormat="1" ht="15" customHeight="1">
      <c r="A155" s="79"/>
      <c r="B155" s="336"/>
      <c r="C155" s="336"/>
      <c r="E155" s="274"/>
      <c r="F155" s="2472"/>
      <c r="G155" s="746"/>
    </row>
    <row r="156" spans="1:7" s="322" customFormat="1" ht="15" customHeight="1">
      <c r="A156" s="79"/>
      <c r="B156" s="977" t="s">
        <v>3885</v>
      </c>
      <c r="C156" s="336"/>
      <c r="E156" s="274"/>
      <c r="F156" s="2472"/>
      <c r="G156" s="746"/>
    </row>
    <row r="157" spans="1:7" s="322" customFormat="1" ht="15" customHeight="1">
      <c r="A157" s="245" t="s">
        <v>5114</v>
      </c>
      <c r="B157" s="767" t="s">
        <v>4193</v>
      </c>
      <c r="C157" s="336"/>
      <c r="D157" s="976" t="s">
        <v>369</v>
      </c>
      <c r="E157" s="557">
        <v>1</v>
      </c>
      <c r="F157" s="2535"/>
      <c r="G157" s="757">
        <f>E157*F157</f>
        <v>0</v>
      </c>
    </row>
    <row r="158" spans="1:7" s="322" customFormat="1" ht="16.899999999999999" customHeight="1">
      <c r="A158" s="79"/>
      <c r="B158" s="760" t="s">
        <v>3759</v>
      </c>
      <c r="C158" s="336"/>
      <c r="E158" s="274"/>
      <c r="F158" s="2472"/>
      <c r="G158" s="746"/>
    </row>
    <row r="159" spans="1:7" s="322" customFormat="1" ht="16.899999999999999" customHeight="1">
      <c r="A159" s="79"/>
      <c r="B159" s="760" t="s">
        <v>4194</v>
      </c>
      <c r="C159" s="336"/>
      <c r="E159" s="274"/>
      <c r="F159" s="2472"/>
      <c r="G159" s="746"/>
    </row>
    <row r="160" spans="1:7" s="322" customFormat="1" ht="16.899999999999999" customHeight="1">
      <c r="A160" s="79"/>
      <c r="B160" s="760" t="s">
        <v>3761</v>
      </c>
      <c r="C160" s="336"/>
      <c r="E160" s="274"/>
      <c r="F160" s="2472"/>
      <c r="G160" s="746"/>
    </row>
    <row r="161" spans="1:7" s="322" customFormat="1" ht="16.899999999999999" customHeight="1">
      <c r="A161" s="79"/>
      <c r="B161" s="760" t="s">
        <v>4195</v>
      </c>
      <c r="C161" s="336"/>
      <c r="E161" s="274"/>
      <c r="F161" s="2472"/>
      <c r="G161" s="746"/>
    </row>
    <row r="162" spans="1:7" s="322" customFormat="1" ht="16.899999999999999" customHeight="1">
      <c r="A162" s="79"/>
      <c r="B162" s="760" t="s">
        <v>3763</v>
      </c>
      <c r="C162" s="336"/>
      <c r="E162" s="274"/>
      <c r="F162" s="2472"/>
      <c r="G162" s="746"/>
    </row>
    <row r="163" spans="1:7" s="322" customFormat="1" ht="16.899999999999999" customHeight="1">
      <c r="A163" s="79"/>
      <c r="B163" s="760" t="s">
        <v>4196</v>
      </c>
      <c r="C163" s="336"/>
      <c r="E163" s="274"/>
      <c r="F163" s="2472"/>
      <c r="G163" s="746"/>
    </row>
    <row r="164" spans="1:7" s="322" customFormat="1" ht="16.899999999999999" customHeight="1">
      <c r="A164" s="79"/>
      <c r="B164" s="760" t="s">
        <v>3765</v>
      </c>
      <c r="C164" s="336"/>
      <c r="E164" s="274"/>
      <c r="F164" s="2472"/>
      <c r="G164" s="746"/>
    </row>
    <row r="165" spans="1:7" s="322" customFormat="1" ht="22.15" customHeight="1">
      <c r="A165" s="79"/>
      <c r="B165" s="981" t="s">
        <v>3891</v>
      </c>
      <c r="C165" s="336"/>
      <c r="E165" s="274"/>
      <c r="F165" s="2472"/>
      <c r="G165" s="746"/>
    </row>
    <row r="166" spans="1:7" s="322" customFormat="1" ht="27.4" customHeight="1">
      <c r="A166" s="79"/>
      <c r="B166" s="760" t="s">
        <v>3892</v>
      </c>
      <c r="C166" s="336"/>
      <c r="E166" s="274"/>
      <c r="F166" s="2472"/>
      <c r="G166" s="746"/>
    </row>
    <row r="167" spans="1:7" s="322" customFormat="1" ht="16.899999999999999" customHeight="1">
      <c r="A167" s="79"/>
      <c r="B167" s="760" t="s">
        <v>4197</v>
      </c>
      <c r="C167" s="336"/>
      <c r="E167" s="274"/>
      <c r="F167" s="2472"/>
      <c r="G167" s="746"/>
    </row>
    <row r="168" spans="1:7" s="322" customFormat="1" ht="26.65" customHeight="1">
      <c r="A168" s="79"/>
      <c r="B168" s="760" t="s">
        <v>3768</v>
      </c>
      <c r="C168" s="336"/>
      <c r="E168" s="274"/>
      <c r="F168" s="2472"/>
      <c r="G168" s="746"/>
    </row>
    <row r="169" spans="1:7" s="322" customFormat="1" ht="16.899999999999999" customHeight="1">
      <c r="A169" s="79"/>
      <c r="B169" s="760" t="s">
        <v>3769</v>
      </c>
      <c r="C169" s="336"/>
      <c r="E169" s="274"/>
      <c r="F169" s="2472"/>
      <c r="G169" s="746"/>
    </row>
    <row r="170" spans="1:7" s="322" customFormat="1" ht="16.899999999999999" customHeight="1">
      <c r="A170" s="79"/>
      <c r="B170" s="760" t="s">
        <v>4194</v>
      </c>
      <c r="C170" s="336"/>
      <c r="E170" s="274"/>
      <c r="F170" s="2472"/>
      <c r="G170" s="746"/>
    </row>
    <row r="171" spans="1:7" s="322" customFormat="1" ht="16.899999999999999" customHeight="1">
      <c r="A171" s="79"/>
      <c r="B171" s="760" t="s">
        <v>3770</v>
      </c>
      <c r="C171" s="336"/>
      <c r="E171" s="274"/>
      <c r="F171" s="2472"/>
      <c r="G171" s="746"/>
    </row>
    <row r="172" spans="1:7" s="322" customFormat="1" ht="16.899999999999999" customHeight="1">
      <c r="A172" s="79"/>
      <c r="B172" s="760" t="s">
        <v>4198</v>
      </c>
      <c r="C172" s="336"/>
      <c r="E172" s="274"/>
      <c r="F172" s="2472"/>
      <c r="G172" s="746"/>
    </row>
    <row r="173" spans="1:7" s="322" customFormat="1" ht="16.899999999999999" customHeight="1">
      <c r="A173" s="79"/>
      <c r="B173" s="760" t="s">
        <v>3772</v>
      </c>
      <c r="C173" s="336"/>
      <c r="E173" s="274"/>
      <c r="F173" s="2472"/>
      <c r="G173" s="746"/>
    </row>
    <row r="174" spans="1:7" s="322" customFormat="1" ht="16.899999999999999" customHeight="1">
      <c r="A174" s="79"/>
      <c r="B174" s="760" t="s">
        <v>4199</v>
      </c>
      <c r="C174" s="336"/>
      <c r="E174" s="274"/>
      <c r="F174" s="2472"/>
      <c r="G174" s="746"/>
    </row>
    <row r="175" spans="1:7" s="322" customFormat="1" ht="16.899999999999999" customHeight="1">
      <c r="A175" s="79"/>
      <c r="B175" s="760" t="s">
        <v>3774</v>
      </c>
      <c r="C175" s="336"/>
      <c r="E175" s="274"/>
      <c r="F175" s="2472"/>
      <c r="G175" s="746"/>
    </row>
    <row r="176" spans="1:7" s="322" customFormat="1" ht="16.899999999999999" customHeight="1">
      <c r="A176" s="79"/>
      <c r="B176" s="760" t="s">
        <v>3896</v>
      </c>
      <c r="C176" s="336"/>
      <c r="E176" s="274"/>
      <c r="F176" s="2472"/>
      <c r="G176" s="746"/>
    </row>
    <row r="177" spans="1:7" s="322" customFormat="1" ht="27" customHeight="1">
      <c r="A177" s="79"/>
      <c r="B177" s="760" t="s">
        <v>3897</v>
      </c>
      <c r="C177" s="336"/>
      <c r="E177" s="274"/>
      <c r="F177" s="2472"/>
      <c r="G177" s="746"/>
    </row>
    <row r="178" spans="1:7" s="322" customFormat="1" ht="16.899999999999999" customHeight="1">
      <c r="A178" s="79"/>
      <c r="B178" s="760" t="s">
        <v>3777</v>
      </c>
      <c r="C178" s="336"/>
      <c r="E178" s="274"/>
      <c r="F178" s="2472"/>
      <c r="G178" s="746"/>
    </row>
    <row r="179" spans="1:7" s="322" customFormat="1" ht="16.899999999999999" customHeight="1">
      <c r="A179" s="79"/>
      <c r="B179" s="760" t="s">
        <v>3778</v>
      </c>
      <c r="C179" s="336"/>
      <c r="E179" s="274"/>
      <c r="F179" s="2472"/>
      <c r="G179" s="746"/>
    </row>
    <row r="180" spans="1:7" s="322" customFormat="1" ht="16.899999999999999" customHeight="1">
      <c r="A180" s="79"/>
      <c r="B180" s="760" t="s">
        <v>3779</v>
      </c>
      <c r="C180" s="336"/>
      <c r="E180" s="274"/>
      <c r="F180" s="2472"/>
      <c r="G180" s="746"/>
    </row>
    <row r="181" spans="1:7" s="322" customFormat="1" ht="16.899999999999999" customHeight="1">
      <c r="A181" s="79"/>
      <c r="B181" s="760" t="s">
        <v>3780</v>
      </c>
      <c r="C181" s="336"/>
      <c r="E181" s="274"/>
      <c r="F181" s="2472"/>
      <c r="G181" s="746"/>
    </row>
    <row r="182" spans="1:7" s="322" customFormat="1" ht="27" customHeight="1">
      <c r="A182" s="79"/>
      <c r="B182" s="760" t="s">
        <v>3898</v>
      </c>
      <c r="C182" s="336"/>
      <c r="E182" s="274"/>
      <c r="F182" s="2472"/>
      <c r="G182" s="746"/>
    </row>
    <row r="183" spans="1:7" s="322" customFormat="1" ht="16.899999999999999" customHeight="1">
      <c r="A183" s="79"/>
      <c r="B183" s="760" t="s">
        <v>3783</v>
      </c>
      <c r="C183" s="336"/>
      <c r="E183" s="274"/>
      <c r="F183" s="2472"/>
      <c r="G183" s="746"/>
    </row>
    <row r="184" spans="1:7" s="322" customFormat="1" ht="8.65" customHeight="1">
      <c r="A184" s="79"/>
      <c r="B184" s="336"/>
      <c r="C184" s="336"/>
      <c r="E184" s="274"/>
      <c r="F184" s="2472"/>
      <c r="G184" s="746"/>
    </row>
    <row r="185" spans="1:7" s="322" customFormat="1" ht="16.899999999999999" customHeight="1">
      <c r="A185" s="79"/>
      <c r="B185" s="347" t="s">
        <v>4200</v>
      </c>
      <c r="C185" s="336"/>
      <c r="E185" s="274"/>
      <c r="F185" s="2472"/>
      <c r="G185" s="746"/>
    </row>
    <row r="186" spans="1:7" s="322" customFormat="1" ht="16.899999999999999" customHeight="1">
      <c r="A186" s="79"/>
      <c r="B186" s="767" t="s">
        <v>3785</v>
      </c>
      <c r="C186" s="336"/>
      <c r="E186" s="274"/>
      <c r="F186" s="2472"/>
      <c r="G186" s="746"/>
    </row>
    <row r="187" spans="1:7" s="322" customFormat="1" ht="16.899999999999999" customHeight="1">
      <c r="A187" s="79"/>
      <c r="B187" s="767" t="s">
        <v>3786</v>
      </c>
      <c r="C187" s="336"/>
      <c r="E187" s="274"/>
      <c r="F187" s="2472"/>
      <c r="G187" s="746"/>
    </row>
    <row r="188" spans="1:7" s="322" customFormat="1" ht="16.899999999999999" customHeight="1">
      <c r="A188" s="79"/>
      <c r="B188" s="767" t="s">
        <v>3787</v>
      </c>
      <c r="C188" s="336"/>
      <c r="E188" s="274"/>
      <c r="F188" s="2472"/>
      <c r="G188" s="746"/>
    </row>
    <row r="189" spans="1:7" s="322" customFormat="1" ht="16.899999999999999" customHeight="1">
      <c r="A189" s="79"/>
      <c r="B189" s="767" t="s">
        <v>3788</v>
      </c>
      <c r="C189" s="336"/>
      <c r="E189" s="274"/>
      <c r="F189" s="2472"/>
      <c r="G189" s="746"/>
    </row>
    <row r="190" spans="1:7" s="322" customFormat="1" ht="16.899999999999999" customHeight="1">
      <c r="A190" s="79"/>
      <c r="B190" s="767" t="s">
        <v>3789</v>
      </c>
      <c r="C190" s="336"/>
      <c r="E190" s="274"/>
      <c r="F190" s="2472"/>
      <c r="G190" s="746"/>
    </row>
    <row r="191" spans="1:7" s="322" customFormat="1" ht="16.899999999999999" customHeight="1">
      <c r="A191" s="79"/>
      <c r="B191" s="767" t="s">
        <v>3790</v>
      </c>
      <c r="C191" s="336"/>
      <c r="E191" s="274"/>
      <c r="F191" s="2472"/>
      <c r="G191" s="746"/>
    </row>
    <row r="192" spans="1:7" s="322" customFormat="1" ht="16.899999999999999" customHeight="1">
      <c r="A192" s="79"/>
      <c r="B192" s="767" t="s">
        <v>3791</v>
      </c>
      <c r="C192" s="336"/>
      <c r="E192" s="274"/>
      <c r="F192" s="2472"/>
      <c r="G192" s="746"/>
    </row>
    <row r="193" spans="1:7" s="322" customFormat="1" ht="16.899999999999999" customHeight="1">
      <c r="A193" s="79"/>
      <c r="B193" s="767" t="s">
        <v>3899</v>
      </c>
      <c r="C193" s="336"/>
      <c r="E193" s="274"/>
      <c r="F193" s="2472"/>
      <c r="G193" s="746"/>
    </row>
    <row r="194" spans="1:7" s="322" customFormat="1" ht="16.899999999999999" customHeight="1">
      <c r="A194" s="79"/>
      <c r="B194" s="767" t="s">
        <v>3900</v>
      </c>
      <c r="C194" s="336"/>
      <c r="E194" s="274"/>
      <c r="F194" s="2472"/>
      <c r="G194" s="746"/>
    </row>
    <row r="195" spans="1:7" s="322" customFormat="1" ht="28.15" customHeight="1">
      <c r="A195" s="79"/>
      <c r="B195" s="767" t="s">
        <v>4201</v>
      </c>
      <c r="C195" s="336"/>
      <c r="E195" s="274"/>
      <c r="F195" s="2472"/>
      <c r="G195" s="746"/>
    </row>
    <row r="196" spans="1:7" s="322" customFormat="1" ht="28.15" customHeight="1">
      <c r="A196" s="79"/>
      <c r="B196" s="767" t="s">
        <v>3902</v>
      </c>
      <c r="C196" s="336"/>
      <c r="E196" s="274"/>
      <c r="F196" s="2472"/>
      <c r="G196" s="746"/>
    </row>
    <row r="197" spans="1:7" s="322" customFormat="1" ht="16.899999999999999" customHeight="1">
      <c r="A197" s="79"/>
      <c r="B197" s="767" t="s">
        <v>3903</v>
      </c>
      <c r="C197" s="336"/>
      <c r="E197" s="274"/>
      <c r="F197" s="2472"/>
      <c r="G197" s="746"/>
    </row>
    <row r="198" spans="1:7" s="322" customFormat="1" ht="16.899999999999999" customHeight="1">
      <c r="A198" s="79"/>
      <c r="B198" s="767" t="s">
        <v>3904</v>
      </c>
      <c r="C198" s="336"/>
      <c r="E198" s="274"/>
      <c r="F198" s="2472"/>
      <c r="G198" s="746"/>
    </row>
    <row r="199" spans="1:7" s="322" customFormat="1" ht="16.899999999999999" customHeight="1">
      <c r="A199" s="79"/>
      <c r="B199" s="336"/>
      <c r="C199" s="336"/>
      <c r="E199" s="274"/>
      <c r="F199" s="2472"/>
      <c r="G199" s="746"/>
    </row>
    <row r="200" spans="1:7" s="322" customFormat="1" ht="45" customHeight="1">
      <c r="A200" s="79"/>
      <c r="B200" s="767" t="s">
        <v>4202</v>
      </c>
      <c r="C200" s="336"/>
      <c r="E200" s="274"/>
      <c r="F200" s="2472"/>
      <c r="G200" s="746"/>
    </row>
    <row r="201" spans="1:7" s="322" customFormat="1" ht="16.899999999999999" customHeight="1">
      <c r="A201" s="79"/>
      <c r="B201" s="767" t="s">
        <v>3906</v>
      </c>
      <c r="C201" s="336"/>
      <c r="E201" s="274"/>
      <c r="F201" s="2472"/>
      <c r="G201" s="746"/>
    </row>
    <row r="202" spans="1:7" s="322" customFormat="1" ht="16.899999999999999" customHeight="1">
      <c r="A202" s="79"/>
      <c r="B202" s="767" t="s">
        <v>3907</v>
      </c>
      <c r="C202" s="336"/>
      <c r="E202" s="274"/>
      <c r="F202" s="2472"/>
      <c r="G202" s="746"/>
    </row>
    <row r="203" spans="1:7" s="322" customFormat="1" ht="16.899999999999999" customHeight="1">
      <c r="A203" s="79"/>
      <c r="B203" s="767" t="s">
        <v>3795</v>
      </c>
      <c r="C203" s="336"/>
      <c r="E203" s="274"/>
      <c r="F203" s="2472"/>
      <c r="G203" s="746"/>
    </row>
    <row r="204" spans="1:7" s="322" customFormat="1" ht="16.899999999999999" customHeight="1">
      <c r="A204" s="79"/>
      <c r="B204" s="767" t="s">
        <v>3796</v>
      </c>
      <c r="C204" s="336"/>
      <c r="E204" s="274"/>
      <c r="F204" s="2472"/>
      <c r="G204" s="746"/>
    </row>
    <row r="205" spans="1:7" s="322" customFormat="1" ht="16.899999999999999" customHeight="1">
      <c r="A205" s="79"/>
      <c r="B205" s="767" t="s">
        <v>3797</v>
      </c>
      <c r="C205" s="336"/>
      <c r="E205" s="274"/>
      <c r="F205" s="2472"/>
      <c r="G205" s="746"/>
    </row>
    <row r="206" spans="1:7" s="322" customFormat="1" ht="16.899999999999999" customHeight="1">
      <c r="A206" s="79"/>
      <c r="B206" s="767" t="s">
        <v>3798</v>
      </c>
      <c r="C206" s="336"/>
      <c r="E206" s="274"/>
      <c r="F206" s="2472"/>
      <c r="G206" s="746"/>
    </row>
    <row r="207" spans="1:7" s="322" customFormat="1" ht="16.899999999999999" customHeight="1">
      <c r="A207" s="79"/>
      <c r="B207" s="767" t="s">
        <v>3799</v>
      </c>
      <c r="C207" s="336"/>
      <c r="E207" s="274"/>
      <c r="F207" s="2472"/>
      <c r="G207" s="746"/>
    </row>
    <row r="208" spans="1:7" s="322" customFormat="1" ht="16.899999999999999" customHeight="1">
      <c r="A208" s="79"/>
      <c r="B208" s="767" t="s">
        <v>4203</v>
      </c>
      <c r="C208" s="336"/>
      <c r="E208" s="274"/>
      <c r="F208" s="2472"/>
      <c r="G208" s="746"/>
    </row>
    <row r="209" spans="1:7" s="322" customFormat="1" ht="16.899999999999999" customHeight="1">
      <c r="A209" s="79"/>
      <c r="B209" s="336"/>
      <c r="C209" s="336"/>
      <c r="E209" s="274"/>
      <c r="F209" s="2472"/>
      <c r="G209" s="746"/>
    </row>
    <row r="210" spans="1:7" s="322" customFormat="1" ht="105.4" customHeight="1">
      <c r="A210" s="245" t="s">
        <v>5115</v>
      </c>
      <c r="B210" s="760" t="s">
        <v>4205</v>
      </c>
      <c r="C210" s="336"/>
      <c r="D210" s="976" t="s">
        <v>369</v>
      </c>
      <c r="E210" s="557">
        <v>1</v>
      </c>
      <c r="F210" s="2535"/>
      <c r="G210" s="757">
        <f>E210*F210</f>
        <v>0</v>
      </c>
    </row>
    <row r="211" spans="1:7" s="322" customFormat="1" ht="28.9" customHeight="1">
      <c r="A211" s="245"/>
      <c r="B211" s="926" t="s">
        <v>3803</v>
      </c>
      <c r="C211" s="336"/>
      <c r="E211" s="274"/>
      <c r="F211" s="2472"/>
      <c r="G211" s="746"/>
    </row>
    <row r="212" spans="1:7" s="322" customFormat="1" ht="16.899999999999999" customHeight="1">
      <c r="A212" s="79"/>
      <c r="B212" s="336"/>
      <c r="C212" s="336"/>
      <c r="E212" s="274"/>
      <c r="F212" s="2472"/>
      <c r="G212" s="746"/>
    </row>
    <row r="213" spans="1:7" s="322" customFormat="1" ht="66.400000000000006" customHeight="1">
      <c r="A213" s="245" t="s">
        <v>5116</v>
      </c>
      <c r="B213" s="760" t="s">
        <v>3827</v>
      </c>
      <c r="C213" s="760"/>
      <c r="D213" s="976" t="s">
        <v>369</v>
      </c>
      <c r="E213" s="557">
        <v>2</v>
      </c>
      <c r="F213" s="2535"/>
      <c r="G213" s="757">
        <f>E213*F213</f>
        <v>0</v>
      </c>
    </row>
    <row r="214" spans="1:7" s="322" customFormat="1" ht="16.899999999999999" customHeight="1">
      <c r="A214" s="79"/>
      <c r="B214" s="336"/>
      <c r="C214" s="336"/>
      <c r="E214" s="274"/>
      <c r="F214" s="2472"/>
      <c r="G214" s="746"/>
    </row>
    <row r="215" spans="1:7" s="322" customFormat="1" ht="55.9" customHeight="1">
      <c r="A215" s="245" t="s">
        <v>5117</v>
      </c>
      <c r="B215" s="760" t="s">
        <v>4208</v>
      </c>
      <c r="C215" s="760"/>
      <c r="D215" s="976" t="s">
        <v>369</v>
      </c>
      <c r="E215" s="557">
        <v>1</v>
      </c>
      <c r="F215" s="2535"/>
      <c r="G215" s="757">
        <f>E215*F215</f>
        <v>0</v>
      </c>
    </row>
    <row r="216" spans="1:7" s="322" customFormat="1" ht="16.899999999999999" customHeight="1">
      <c r="A216" s="79"/>
      <c r="B216" s="760"/>
      <c r="C216" s="760"/>
      <c r="D216" s="976"/>
      <c r="E216" s="557"/>
      <c r="F216" s="2536"/>
      <c r="G216" s="757"/>
    </row>
    <row r="217" spans="1:7" s="322" customFormat="1" ht="28.15" customHeight="1">
      <c r="A217" s="245" t="s">
        <v>5118</v>
      </c>
      <c r="B217" s="760" t="s">
        <v>3914</v>
      </c>
      <c r="C217" s="760"/>
      <c r="D217" s="976" t="s">
        <v>210</v>
      </c>
      <c r="E217" s="557">
        <v>1</v>
      </c>
      <c r="F217" s="2535"/>
      <c r="G217" s="757">
        <f>E217*F217</f>
        <v>0</v>
      </c>
    </row>
    <row r="218" spans="1:7" s="322" customFormat="1" ht="16.899999999999999" customHeight="1">
      <c r="A218" s="79"/>
      <c r="B218" s="760"/>
      <c r="C218" s="760"/>
      <c r="D218" s="976"/>
      <c r="E218" s="557"/>
      <c r="F218" s="2536"/>
      <c r="G218" s="757"/>
    </row>
    <row r="219" spans="1:7" s="322" customFormat="1" ht="27.4" customHeight="1">
      <c r="A219" s="245" t="s">
        <v>5119</v>
      </c>
      <c r="B219" s="760" t="s">
        <v>3916</v>
      </c>
      <c r="C219" s="760"/>
      <c r="D219" s="976" t="s">
        <v>210</v>
      </c>
      <c r="E219" s="557">
        <v>1</v>
      </c>
      <c r="F219" s="2535"/>
      <c r="G219" s="757">
        <f>E219*F219</f>
        <v>0</v>
      </c>
    </row>
    <row r="220" spans="1:7" s="322" customFormat="1" ht="16.899999999999999" customHeight="1">
      <c r="A220" s="79"/>
      <c r="B220" s="336"/>
      <c r="C220" s="336"/>
      <c r="E220" s="274"/>
      <c r="F220" s="2472"/>
      <c r="G220" s="746"/>
    </row>
    <row r="221" spans="1:7" s="322" customFormat="1" ht="44.65" customHeight="1">
      <c r="A221" s="245" t="s">
        <v>5120</v>
      </c>
      <c r="B221" s="760" t="s">
        <v>3918</v>
      </c>
      <c r="C221" s="760"/>
      <c r="D221" s="976" t="s">
        <v>369</v>
      </c>
      <c r="E221" s="557">
        <v>1</v>
      </c>
      <c r="F221" s="2535"/>
      <c r="G221" s="757">
        <f>E221*F221</f>
        <v>0</v>
      </c>
    </row>
    <row r="222" spans="1:7" s="322" customFormat="1" ht="16.899999999999999" customHeight="1">
      <c r="A222" s="79"/>
      <c r="B222" s="760"/>
      <c r="C222" s="760"/>
      <c r="D222" s="976"/>
      <c r="E222" s="557"/>
      <c r="F222" s="2536"/>
      <c r="G222" s="757"/>
    </row>
    <row r="223" spans="1:7" s="322" customFormat="1" ht="27.4" customHeight="1">
      <c r="A223" s="79" t="s">
        <v>5121</v>
      </c>
      <c r="B223" s="760" t="s">
        <v>3852</v>
      </c>
      <c r="C223" s="760"/>
      <c r="D223" s="976"/>
      <c r="E223" s="557"/>
      <c r="F223" s="2536"/>
      <c r="G223" s="757"/>
    </row>
    <row r="224" spans="1:7" s="322" customFormat="1" ht="16.899999999999999" customHeight="1">
      <c r="A224" s="245" t="s">
        <v>5122</v>
      </c>
      <c r="B224" s="760" t="s">
        <v>3504</v>
      </c>
      <c r="C224" s="760"/>
      <c r="D224" s="976" t="s">
        <v>210</v>
      </c>
      <c r="E224" s="557">
        <v>1</v>
      </c>
      <c r="F224" s="2535"/>
      <c r="G224" s="757">
        <f>E224*F224</f>
        <v>0</v>
      </c>
    </row>
    <row r="225" spans="1:7" s="322" customFormat="1" ht="16.899999999999999" customHeight="1">
      <c r="A225" s="245" t="s">
        <v>5123</v>
      </c>
      <c r="B225" s="760" t="s">
        <v>3510</v>
      </c>
      <c r="C225" s="760"/>
      <c r="D225" s="976" t="s">
        <v>210</v>
      </c>
      <c r="E225" s="557">
        <v>1</v>
      </c>
      <c r="F225" s="2535"/>
      <c r="G225" s="757">
        <f>E225*F225</f>
        <v>0</v>
      </c>
    </row>
    <row r="226" spans="1:7" s="322" customFormat="1" ht="16.899999999999999" customHeight="1">
      <c r="A226" s="79"/>
      <c r="B226" s="760"/>
      <c r="C226" s="760"/>
      <c r="D226" s="976"/>
      <c r="E226" s="557"/>
      <c r="F226" s="2536"/>
      <c r="G226" s="757"/>
    </row>
    <row r="227" spans="1:7" s="322" customFormat="1" ht="33" customHeight="1">
      <c r="A227" s="245" t="s">
        <v>5124</v>
      </c>
      <c r="B227" s="760" t="s">
        <v>4216</v>
      </c>
      <c r="C227" s="760"/>
      <c r="D227" s="976" t="s">
        <v>210</v>
      </c>
      <c r="E227" s="557">
        <v>1</v>
      </c>
      <c r="F227" s="2535"/>
      <c r="G227" s="757">
        <f>E227*F227</f>
        <v>0</v>
      </c>
    </row>
    <row r="228" spans="1:7" s="322" customFormat="1" ht="16.899999999999999" customHeight="1">
      <c r="A228" s="79"/>
      <c r="B228" s="760" t="s">
        <v>3504</v>
      </c>
      <c r="C228" s="760"/>
      <c r="F228" s="2406"/>
      <c r="G228" s="164"/>
    </row>
    <row r="229" spans="1:7" s="322" customFormat="1" ht="16.899999999999999" customHeight="1">
      <c r="A229" s="79"/>
      <c r="B229" s="760"/>
      <c r="C229" s="760"/>
      <c r="D229" s="976"/>
      <c r="E229" s="557"/>
      <c r="F229" s="2536"/>
      <c r="G229" s="757"/>
    </row>
    <row r="230" spans="1:7" s="322" customFormat="1" ht="80.650000000000006" customHeight="1">
      <c r="A230" s="245" t="s">
        <v>5125</v>
      </c>
      <c r="B230" s="760" t="s">
        <v>3840</v>
      </c>
      <c r="C230" s="760"/>
      <c r="D230" s="976" t="s">
        <v>210</v>
      </c>
      <c r="E230" s="557">
        <v>1</v>
      </c>
      <c r="F230" s="2535"/>
      <c r="G230" s="757">
        <f>E230*F230</f>
        <v>0</v>
      </c>
    </row>
    <row r="231" spans="1:7" s="322" customFormat="1" ht="16.899999999999999" customHeight="1">
      <c r="A231" s="79"/>
      <c r="B231" s="760" t="s">
        <v>3906</v>
      </c>
      <c r="C231" s="760"/>
      <c r="D231" s="976"/>
      <c r="E231" s="557"/>
      <c r="F231" s="2536"/>
      <c r="G231" s="757"/>
    </row>
    <row r="232" spans="1:7" s="322" customFormat="1" ht="16.899999999999999" customHeight="1">
      <c r="A232" s="79"/>
      <c r="B232" s="760" t="s">
        <v>4218</v>
      </c>
      <c r="C232" s="760"/>
      <c r="D232" s="976"/>
      <c r="E232" s="557"/>
      <c r="F232" s="2536"/>
      <c r="G232" s="757"/>
    </row>
    <row r="233" spans="1:7" s="322" customFormat="1" ht="16.899999999999999" customHeight="1">
      <c r="A233" s="79"/>
      <c r="B233" s="760" t="s">
        <v>3924</v>
      </c>
      <c r="C233" s="760"/>
      <c r="D233" s="976"/>
      <c r="E233" s="557"/>
      <c r="F233" s="2536"/>
      <c r="G233" s="757"/>
    </row>
    <row r="234" spans="1:7" s="322" customFormat="1" ht="16.899999999999999" customHeight="1">
      <c r="A234" s="79"/>
      <c r="B234" s="760" t="s">
        <v>3925</v>
      </c>
      <c r="C234" s="760"/>
      <c r="D234" s="976"/>
      <c r="E234" s="557"/>
      <c r="F234" s="2536"/>
      <c r="G234" s="757"/>
    </row>
    <row r="235" spans="1:7" s="322" customFormat="1" ht="16.899999999999999" customHeight="1">
      <c r="A235" s="79"/>
      <c r="B235" s="760" t="s">
        <v>3845</v>
      </c>
      <c r="C235" s="760"/>
      <c r="D235" s="976"/>
      <c r="E235" s="557"/>
      <c r="F235" s="2536"/>
      <c r="G235" s="757"/>
    </row>
    <row r="236" spans="1:7" s="322" customFormat="1" ht="41.65" customHeight="1">
      <c r="A236" s="79"/>
      <c r="B236" s="767" t="s">
        <v>3926</v>
      </c>
      <c r="C236" s="336"/>
      <c r="E236" s="274"/>
      <c r="F236" s="2472"/>
      <c r="G236" s="746"/>
    </row>
    <row r="237" spans="1:7" s="322" customFormat="1" ht="16.899999999999999" customHeight="1">
      <c r="A237" s="79"/>
      <c r="B237" s="336"/>
      <c r="C237" s="336"/>
      <c r="E237" s="274"/>
      <c r="F237" s="2472"/>
      <c r="G237" s="746"/>
    </row>
    <row r="238" spans="1:7" s="322" customFormat="1" ht="81.400000000000006" customHeight="1">
      <c r="A238" s="245" t="s">
        <v>5126</v>
      </c>
      <c r="B238" s="760" t="s">
        <v>3840</v>
      </c>
      <c r="C238" s="760"/>
      <c r="D238" s="976" t="s">
        <v>369</v>
      </c>
      <c r="E238" s="557">
        <v>1</v>
      </c>
      <c r="F238" s="2535"/>
      <c r="G238" s="757">
        <f>E238*F238</f>
        <v>0</v>
      </c>
    </row>
    <row r="239" spans="1:7" s="322" customFormat="1" ht="16.899999999999999" customHeight="1">
      <c r="A239" s="79"/>
      <c r="B239" s="760" t="s">
        <v>3906</v>
      </c>
      <c r="C239" s="760"/>
      <c r="D239" s="976"/>
      <c r="E239" s="557"/>
      <c r="F239" s="2536"/>
      <c r="G239" s="757"/>
    </row>
    <row r="240" spans="1:7" s="322" customFormat="1" ht="16.899999999999999" customHeight="1">
      <c r="A240" s="79"/>
      <c r="B240" s="760" t="s">
        <v>3928</v>
      </c>
      <c r="C240" s="760"/>
      <c r="D240" s="976"/>
      <c r="E240" s="557"/>
      <c r="F240" s="2536"/>
      <c r="G240" s="757"/>
    </row>
    <row r="241" spans="1:7" s="322" customFormat="1" ht="16.899999999999999" customHeight="1">
      <c r="A241" s="79"/>
      <c r="B241" s="760" t="s">
        <v>3924</v>
      </c>
      <c r="C241" s="760"/>
      <c r="D241" s="976"/>
      <c r="E241" s="557"/>
      <c r="F241" s="2536"/>
      <c r="G241" s="757"/>
    </row>
    <row r="242" spans="1:7" s="322" customFormat="1" ht="16.899999999999999" customHeight="1">
      <c r="A242" s="79"/>
      <c r="B242" s="760" t="s">
        <v>3929</v>
      </c>
      <c r="C242" s="760"/>
      <c r="D242" s="976"/>
      <c r="E242" s="557"/>
      <c r="F242" s="2536"/>
      <c r="G242" s="757"/>
    </row>
    <row r="243" spans="1:7" s="322" customFormat="1" ht="16.899999999999999" customHeight="1">
      <c r="A243" s="79"/>
      <c r="B243" s="760" t="s">
        <v>3845</v>
      </c>
      <c r="C243" s="760"/>
      <c r="D243" s="976"/>
      <c r="E243" s="557"/>
      <c r="F243" s="2536"/>
      <c r="G243" s="757"/>
    </row>
    <row r="244" spans="1:7" s="322" customFormat="1" ht="42.4" customHeight="1">
      <c r="A244" s="79"/>
      <c r="B244" s="760" t="s">
        <v>4220</v>
      </c>
      <c r="C244" s="760"/>
      <c r="D244" s="976"/>
      <c r="E244" s="557"/>
      <c r="F244" s="2536"/>
      <c r="G244" s="757"/>
    </row>
    <row r="245" spans="1:7" s="322" customFormat="1" ht="16.899999999999999" customHeight="1">
      <c r="A245" s="79"/>
      <c r="B245" s="336"/>
      <c r="C245" s="336"/>
      <c r="E245" s="274"/>
      <c r="F245" s="2472"/>
      <c r="G245" s="746"/>
    </row>
    <row r="246" spans="1:7" s="322" customFormat="1" ht="20.65" customHeight="1">
      <c r="A246" s="245" t="s">
        <v>5127</v>
      </c>
      <c r="B246" s="760" t="s">
        <v>3931</v>
      </c>
      <c r="C246" s="760"/>
      <c r="D246" s="976" t="s">
        <v>210</v>
      </c>
      <c r="E246" s="557">
        <v>1</v>
      </c>
      <c r="F246" s="2535"/>
      <c r="G246" s="757">
        <f>E246*F246</f>
        <v>0</v>
      </c>
    </row>
    <row r="247" spans="1:7" s="322" customFormat="1" ht="16.899999999999999" customHeight="1">
      <c r="A247" s="79"/>
      <c r="B247" s="760"/>
      <c r="C247" s="760"/>
      <c r="D247" s="976"/>
      <c r="E247" s="557"/>
      <c r="F247" s="2536"/>
      <c r="G247" s="757"/>
    </row>
    <row r="248" spans="1:7" s="322" customFormat="1" ht="18.399999999999999" customHeight="1">
      <c r="A248" s="245" t="s">
        <v>5128</v>
      </c>
      <c r="B248" s="760" t="s">
        <v>4223</v>
      </c>
      <c r="C248" s="760"/>
      <c r="D248" s="976" t="s">
        <v>210</v>
      </c>
      <c r="E248" s="557">
        <v>1</v>
      </c>
      <c r="F248" s="2535"/>
      <c r="G248" s="757">
        <f>E248*F248</f>
        <v>0</v>
      </c>
    </row>
    <row r="249" spans="1:7" s="322" customFormat="1" ht="16.899999999999999" customHeight="1">
      <c r="A249" s="79"/>
      <c r="B249" s="336"/>
      <c r="C249" s="336"/>
      <c r="E249" s="274"/>
      <c r="F249" s="2472"/>
      <c r="G249" s="746"/>
    </row>
    <row r="250" spans="1:7" s="322" customFormat="1" ht="57" customHeight="1">
      <c r="A250" s="79" t="s">
        <v>5129</v>
      </c>
      <c r="B250" s="767" t="s">
        <v>3935</v>
      </c>
      <c r="C250" s="767"/>
      <c r="D250" s="766"/>
      <c r="E250" s="704"/>
      <c r="F250" s="2539"/>
      <c r="G250" s="750"/>
    </row>
    <row r="251" spans="1:7" s="322" customFormat="1" ht="16.899999999999999" customHeight="1">
      <c r="A251" s="245" t="s">
        <v>5130</v>
      </c>
      <c r="B251" s="767" t="s">
        <v>3504</v>
      </c>
      <c r="C251" s="767"/>
      <c r="D251" s="766" t="s">
        <v>210</v>
      </c>
      <c r="E251" s="704">
        <v>2</v>
      </c>
      <c r="F251" s="2540"/>
      <c r="G251" s="750">
        <f>E251*F251</f>
        <v>0</v>
      </c>
    </row>
    <row r="252" spans="1:7" s="322" customFormat="1" ht="16.899999999999999" customHeight="1">
      <c r="A252" s="245" t="s">
        <v>5131</v>
      </c>
      <c r="B252" s="767" t="s">
        <v>3506</v>
      </c>
      <c r="C252" s="767"/>
      <c r="D252" s="766" t="s">
        <v>210</v>
      </c>
      <c r="E252" s="704">
        <v>1</v>
      </c>
      <c r="F252" s="2540"/>
      <c r="G252" s="750">
        <f>E252*F252</f>
        <v>0</v>
      </c>
    </row>
    <row r="253" spans="1:7" s="322" customFormat="1" ht="16.899999999999999" customHeight="1">
      <c r="A253" s="245" t="s">
        <v>5132</v>
      </c>
      <c r="B253" s="767" t="s">
        <v>3510</v>
      </c>
      <c r="C253" s="767"/>
      <c r="D253" s="766" t="s">
        <v>210</v>
      </c>
      <c r="E253" s="704">
        <v>3</v>
      </c>
      <c r="F253" s="2540"/>
      <c r="G253" s="750">
        <f>E253*F253</f>
        <v>0</v>
      </c>
    </row>
    <row r="254" spans="1:7" s="322" customFormat="1" ht="16.899999999999999" customHeight="1">
      <c r="A254" s="79"/>
      <c r="B254" s="767"/>
      <c r="C254" s="767"/>
      <c r="D254" s="766"/>
      <c r="E254" s="704"/>
      <c r="F254" s="2539"/>
      <c r="G254" s="750"/>
    </row>
    <row r="255" spans="1:7" s="322" customFormat="1" ht="41.65" customHeight="1">
      <c r="A255" s="79" t="s">
        <v>5133</v>
      </c>
      <c r="B255" s="767" t="s">
        <v>3940</v>
      </c>
      <c r="C255" s="767"/>
      <c r="D255" s="766"/>
      <c r="E255" s="704"/>
      <c r="F255" s="2539"/>
      <c r="G255" s="750"/>
    </row>
    <row r="256" spans="1:7" s="322" customFormat="1" ht="16.899999999999999" customHeight="1">
      <c r="A256" s="245" t="s">
        <v>5134</v>
      </c>
      <c r="B256" s="767" t="s">
        <v>3504</v>
      </c>
      <c r="C256" s="767"/>
      <c r="D256" s="766" t="s">
        <v>3514</v>
      </c>
      <c r="E256" s="704">
        <v>16</v>
      </c>
      <c r="F256" s="2540"/>
      <c r="G256" s="750">
        <f>E256*F256</f>
        <v>0</v>
      </c>
    </row>
    <row r="257" spans="1:7" s="322" customFormat="1" ht="16.899999999999999" customHeight="1">
      <c r="A257" s="245" t="s">
        <v>5135</v>
      </c>
      <c r="B257" s="767" t="s">
        <v>3506</v>
      </c>
      <c r="C257" s="767"/>
      <c r="D257" s="766" t="s">
        <v>3514</v>
      </c>
      <c r="E257" s="704">
        <v>2</v>
      </c>
      <c r="F257" s="2540"/>
      <c r="G257" s="750">
        <f>E257*F257</f>
        <v>0</v>
      </c>
    </row>
    <row r="258" spans="1:7" s="322" customFormat="1" ht="16.899999999999999" customHeight="1">
      <c r="A258" s="245" t="s">
        <v>5136</v>
      </c>
      <c r="B258" s="767" t="s">
        <v>3510</v>
      </c>
      <c r="C258" s="767"/>
      <c r="D258" s="766" t="s">
        <v>3514</v>
      </c>
      <c r="E258" s="704">
        <v>10</v>
      </c>
      <c r="F258" s="2540"/>
      <c r="G258" s="750">
        <f>E258*F258</f>
        <v>0</v>
      </c>
    </row>
    <row r="259" spans="1:7" s="322" customFormat="1" ht="16.899999999999999" customHeight="1">
      <c r="A259" s="79"/>
      <c r="B259" s="336"/>
      <c r="C259" s="336"/>
      <c r="E259" s="274"/>
      <c r="F259" s="2472"/>
      <c r="G259" s="746"/>
    </row>
    <row r="260" spans="1:7" s="322" customFormat="1" ht="171.4" customHeight="1">
      <c r="A260" s="79" t="s">
        <v>5137</v>
      </c>
      <c r="B260" s="760" t="s">
        <v>3945</v>
      </c>
      <c r="C260" s="336"/>
      <c r="E260" s="274"/>
      <c r="F260" s="2472"/>
      <c r="G260" s="746"/>
    </row>
    <row r="261" spans="1:7" s="322" customFormat="1" ht="16.899999999999999" customHeight="1">
      <c r="B261" s="767" t="s">
        <v>3946</v>
      </c>
      <c r="C261" s="336"/>
      <c r="E261" s="274"/>
      <c r="F261" s="2472"/>
      <c r="G261" s="746"/>
    </row>
    <row r="262" spans="1:7" s="322" customFormat="1" ht="16.899999999999999" customHeight="1">
      <c r="B262" s="767" t="s">
        <v>3947</v>
      </c>
      <c r="C262" s="336"/>
      <c r="E262" s="274"/>
      <c r="F262" s="2472"/>
      <c r="G262" s="746"/>
    </row>
    <row r="263" spans="1:7" s="322" customFormat="1" ht="16.899999999999999" customHeight="1">
      <c r="B263" s="767" t="s">
        <v>3948</v>
      </c>
      <c r="C263" s="336"/>
      <c r="E263" s="274"/>
      <c r="F263" s="2472"/>
      <c r="G263" s="746"/>
    </row>
    <row r="264" spans="1:7" s="322" customFormat="1" ht="16.899999999999999" customHeight="1">
      <c r="B264" s="767" t="s">
        <v>3949</v>
      </c>
      <c r="C264" s="336"/>
      <c r="E264" s="274"/>
      <c r="F264" s="2472"/>
      <c r="G264" s="746"/>
    </row>
    <row r="265" spans="1:7" s="322" customFormat="1" ht="16.899999999999999" customHeight="1">
      <c r="A265" s="245" t="s">
        <v>5138</v>
      </c>
      <c r="B265" s="767" t="s">
        <v>3504</v>
      </c>
      <c r="C265" s="767"/>
      <c r="D265" s="766" t="s">
        <v>3514</v>
      </c>
      <c r="E265" s="704">
        <v>16</v>
      </c>
      <c r="F265" s="2540"/>
      <c r="G265" s="750">
        <f>E265*F265</f>
        <v>0</v>
      </c>
    </row>
    <row r="266" spans="1:7" s="322" customFormat="1" ht="16.899999999999999" customHeight="1">
      <c r="A266" s="245" t="s">
        <v>5139</v>
      </c>
      <c r="B266" s="767" t="s">
        <v>3506</v>
      </c>
      <c r="C266" s="767"/>
      <c r="D266" s="766" t="s">
        <v>3514</v>
      </c>
      <c r="E266" s="704">
        <v>2</v>
      </c>
      <c r="F266" s="2540"/>
      <c r="G266" s="750">
        <f>E266*F266</f>
        <v>0</v>
      </c>
    </row>
    <row r="267" spans="1:7" s="322" customFormat="1" ht="16.899999999999999" customHeight="1">
      <c r="A267" s="245" t="s">
        <v>5140</v>
      </c>
      <c r="B267" s="767" t="s">
        <v>3510</v>
      </c>
      <c r="C267" s="767"/>
      <c r="D267" s="766" t="s">
        <v>3514</v>
      </c>
      <c r="E267" s="704">
        <v>10</v>
      </c>
      <c r="F267" s="2540"/>
      <c r="G267" s="750">
        <f>E267*F267</f>
        <v>0</v>
      </c>
    </row>
    <row r="268" spans="1:7" s="322" customFormat="1" ht="16.899999999999999" customHeight="1">
      <c r="A268" s="79"/>
      <c r="B268" s="336"/>
      <c r="C268" s="336"/>
      <c r="E268" s="274"/>
      <c r="F268" s="2472"/>
      <c r="G268" s="746"/>
    </row>
    <row r="269" spans="1:7" s="322" customFormat="1" ht="31.15" customHeight="1">
      <c r="A269" s="245" t="s">
        <v>5141</v>
      </c>
      <c r="B269" s="760" t="s">
        <v>3954</v>
      </c>
      <c r="C269" s="760"/>
      <c r="D269" s="976" t="s">
        <v>369</v>
      </c>
      <c r="E269" s="557">
        <v>1</v>
      </c>
      <c r="F269" s="2535"/>
      <c r="G269" s="757">
        <f>E269*F269</f>
        <v>0</v>
      </c>
    </row>
    <row r="270" spans="1:7" s="322" customFormat="1" ht="16.899999999999999" customHeight="1">
      <c r="A270" s="79"/>
      <c r="B270" s="760"/>
      <c r="C270" s="760"/>
      <c r="D270" s="976"/>
      <c r="E270" s="557"/>
      <c r="F270" s="2536"/>
      <c r="G270" s="757"/>
    </row>
    <row r="271" spans="1:7" s="322" customFormat="1" ht="45" customHeight="1">
      <c r="A271" s="245" t="s">
        <v>5142</v>
      </c>
      <c r="B271" s="760" t="s">
        <v>3956</v>
      </c>
      <c r="C271" s="760"/>
      <c r="D271" s="976" t="s">
        <v>369</v>
      </c>
      <c r="E271" s="557">
        <v>1</v>
      </c>
      <c r="F271" s="2535"/>
      <c r="G271" s="757">
        <f>E271*F271</f>
        <v>0</v>
      </c>
    </row>
    <row r="272" spans="1:7" s="322" customFormat="1" ht="16.899999999999999" customHeight="1">
      <c r="A272" s="79"/>
      <c r="B272" s="336"/>
      <c r="C272" s="336"/>
      <c r="E272" s="274"/>
      <c r="F272" s="161"/>
      <c r="G272" s="746"/>
    </row>
    <row r="273" spans="1:7" s="322" customFormat="1" ht="13.15" customHeight="1">
      <c r="A273" s="79"/>
      <c r="B273" s="336"/>
      <c r="C273" s="336"/>
      <c r="E273" s="274"/>
      <c r="F273" s="161"/>
      <c r="G273" s="746"/>
    </row>
    <row r="274" spans="1:7" s="769" customFormat="1" ht="49.9" customHeight="1">
      <c r="A274" s="765" t="s">
        <v>5143</v>
      </c>
      <c r="B274" s="767" t="s">
        <v>3556</v>
      </c>
      <c r="C274" s="767"/>
      <c r="D274" s="766" t="s">
        <v>977</v>
      </c>
      <c r="E274" s="626"/>
      <c r="F274" s="750"/>
      <c r="G274" s="750"/>
    </row>
    <row r="275" spans="1:7" s="769" customFormat="1" ht="153.4" customHeight="1">
      <c r="A275" s="765" t="s">
        <v>5144</v>
      </c>
      <c r="B275" s="767" t="s">
        <v>3558</v>
      </c>
      <c r="C275" s="767"/>
      <c r="D275" s="766" t="s">
        <v>977</v>
      </c>
      <c r="E275" s="626"/>
      <c r="F275" s="750"/>
      <c r="G275" s="750"/>
    </row>
    <row r="276" spans="1:7" s="769" customFormat="1" ht="85.9" customHeight="1">
      <c r="A276" s="765" t="s">
        <v>5145</v>
      </c>
      <c r="B276" s="767" t="s">
        <v>3560</v>
      </c>
      <c r="C276" s="767"/>
      <c r="D276" s="766" t="s">
        <v>977</v>
      </c>
      <c r="E276" s="626"/>
      <c r="F276" s="750"/>
      <c r="G276" s="750"/>
    </row>
    <row r="277" spans="1:7" s="769" customFormat="1" ht="83.65" customHeight="1">
      <c r="A277" s="765" t="s">
        <v>5146</v>
      </c>
      <c r="B277" s="767" t="s">
        <v>3562</v>
      </c>
      <c r="C277" s="767"/>
      <c r="D277" s="766" t="s">
        <v>977</v>
      </c>
      <c r="E277" s="626"/>
      <c r="F277" s="750"/>
      <c r="G277" s="750"/>
    </row>
    <row r="278" spans="1:7" s="322" customFormat="1">
      <c r="A278" s="688"/>
      <c r="B278" s="689"/>
      <c r="C278" s="689"/>
      <c r="E278" s="690"/>
      <c r="F278" s="37"/>
      <c r="G278" s="37"/>
    </row>
    <row r="279" spans="1:7" s="322" customFormat="1" ht="20.65" customHeight="1" thickBot="1">
      <c r="A279" s="691" t="s">
        <v>4936</v>
      </c>
      <c r="B279" s="770" t="str">
        <f>+B7</f>
        <v>Topotna postaja (ToPo)</v>
      </c>
      <c r="C279" s="771" t="s">
        <v>2978</v>
      </c>
      <c r="D279" s="771"/>
      <c r="E279" s="772"/>
      <c r="F279" s="773"/>
      <c r="G279" s="774">
        <f>+SUM(G15:G278)</f>
        <v>0</v>
      </c>
    </row>
    <row r="280" spans="1:7" s="322" customFormat="1" ht="13.5" thickTop="1">
      <c r="A280" s="688"/>
      <c r="B280" s="689"/>
      <c r="C280" s="689"/>
      <c r="E280" s="690"/>
      <c r="F280" s="37"/>
      <c r="G280" s="37"/>
    </row>
    <row r="281" spans="1:7" s="322" customFormat="1" ht="13.5" customHeight="1">
      <c r="A281" s="688"/>
      <c r="B281" s="302"/>
      <c r="C281" s="302"/>
      <c r="E281" s="690"/>
      <c r="F281" s="37"/>
      <c r="G281" s="37"/>
    </row>
    <row r="282" spans="1:7" s="322" customFormat="1" ht="26.25" customHeight="1">
      <c r="A282" s="688"/>
      <c r="B282" s="697"/>
      <c r="C282" s="697"/>
      <c r="E282" s="690"/>
      <c r="F282" s="37"/>
      <c r="G282" s="37"/>
    </row>
    <row r="283" spans="1:7" s="700" customFormat="1" ht="26.25" customHeight="1">
      <c r="A283" s="698"/>
      <c r="B283" s="697"/>
      <c r="C283" s="697"/>
      <c r="E283" s="699"/>
      <c r="F283" s="160"/>
      <c r="G283" s="160"/>
    </row>
    <row r="284" spans="1:7" s="322" customFormat="1" ht="18" customHeight="1">
      <c r="A284" s="688"/>
      <c r="B284" s="302"/>
      <c r="C284" s="302"/>
      <c r="E284" s="690"/>
      <c r="F284" s="37"/>
      <c r="G284" s="37"/>
    </row>
    <row r="285" spans="1:7" s="322" customFormat="1" ht="105" customHeight="1">
      <c r="A285" s="688"/>
      <c r="B285" s="336"/>
      <c r="C285" s="336"/>
      <c r="E285" s="690"/>
      <c r="F285" s="37"/>
      <c r="G285" s="37"/>
    </row>
    <row r="286" spans="1:7" s="322" customFormat="1" ht="22.5" customHeight="1">
      <c r="A286" s="688"/>
      <c r="B286" s="336"/>
      <c r="C286" s="336"/>
      <c r="E286" s="690"/>
      <c r="F286" s="37"/>
      <c r="G286" s="37"/>
    </row>
    <row r="287" spans="1:7" s="322" customFormat="1" ht="18" customHeight="1">
      <c r="A287" s="688"/>
      <c r="B287" s="302"/>
      <c r="C287" s="302"/>
      <c r="E287" s="690"/>
      <c r="F287" s="37"/>
      <c r="G287" s="37"/>
    </row>
    <row r="288" spans="1:7" s="322" customFormat="1" ht="23.25" customHeight="1">
      <c r="A288" s="688"/>
      <c r="B288" s="302"/>
      <c r="C288" s="302"/>
      <c r="E288" s="690"/>
      <c r="F288" s="37"/>
      <c r="G288" s="37"/>
    </row>
    <row r="289" spans="1:11" s="322" customFormat="1" ht="23.25" customHeight="1">
      <c r="A289" s="688"/>
      <c r="B289" s="302"/>
      <c r="C289" s="302"/>
      <c r="E289" s="690"/>
      <c r="F289" s="37"/>
      <c r="G289" s="37"/>
    </row>
    <row r="290" spans="1:11" s="322" customFormat="1" ht="32.25" customHeight="1">
      <c r="A290" s="688"/>
      <c r="B290" s="302"/>
      <c r="C290" s="302"/>
      <c r="E290" s="690"/>
      <c r="F290" s="37"/>
      <c r="G290" s="37"/>
    </row>
    <row r="291" spans="1:11" s="322" customFormat="1" ht="93.75" customHeight="1">
      <c r="A291" s="688"/>
      <c r="B291" s="701"/>
      <c r="C291" s="701"/>
      <c r="E291" s="690"/>
      <c r="F291" s="37"/>
      <c r="G291" s="37"/>
    </row>
    <row r="292" spans="1:11" s="322" customFormat="1" ht="67.5" customHeight="1">
      <c r="A292" s="688"/>
      <c r="B292" s="701"/>
      <c r="C292" s="701"/>
      <c r="E292" s="690"/>
      <c r="F292" s="37"/>
      <c r="G292" s="37"/>
    </row>
    <row r="293" spans="1:11" s="322" customFormat="1" ht="38.25" customHeight="1">
      <c r="A293" s="688"/>
      <c r="B293" s="701"/>
      <c r="C293" s="701"/>
      <c r="E293" s="690"/>
      <c r="F293" s="37"/>
      <c r="G293" s="37"/>
    </row>
    <row r="294" spans="1:11" s="322" customFormat="1" ht="54" customHeight="1">
      <c r="A294" s="688"/>
      <c r="B294" s="701"/>
      <c r="C294" s="701"/>
      <c r="E294" s="690"/>
      <c r="F294" s="37"/>
      <c r="G294" s="37"/>
    </row>
    <row r="295" spans="1:11" s="322" customFormat="1" ht="21.75" customHeight="1">
      <c r="A295" s="688"/>
      <c r="B295" s="701"/>
      <c r="C295" s="701"/>
      <c r="E295" s="690"/>
      <c r="F295" s="37"/>
      <c r="G295" s="37"/>
      <c r="K295" s="702"/>
    </row>
    <row r="296" spans="1:11" s="322" customFormat="1" ht="20.25" customHeight="1">
      <c r="A296" s="688"/>
      <c r="B296" s="701"/>
      <c r="C296" s="701"/>
      <c r="E296" s="690"/>
      <c r="F296" s="37"/>
      <c r="G296" s="37"/>
      <c r="K296" s="702"/>
    </row>
    <row r="297" spans="1:11" s="322" customFormat="1" ht="58.5" customHeight="1">
      <c r="A297" s="688"/>
      <c r="B297" s="701"/>
      <c r="C297" s="701"/>
      <c r="E297" s="690"/>
      <c r="F297" s="37"/>
      <c r="G297" s="37"/>
    </row>
    <row r="298" spans="1:11" s="322" customFormat="1" ht="58.5" customHeight="1">
      <c r="A298" s="688"/>
      <c r="B298" s="701"/>
      <c r="C298" s="701"/>
      <c r="E298" s="690"/>
      <c r="F298" s="37"/>
      <c r="G298" s="37"/>
    </row>
    <row r="299" spans="1:11" s="322" customFormat="1" ht="23.25" customHeight="1">
      <c r="A299" s="688"/>
      <c r="B299" s="701"/>
      <c r="C299" s="701"/>
      <c r="E299" s="690"/>
      <c r="F299" s="37"/>
      <c r="G299" s="37"/>
      <c r="K299" s="702"/>
    </row>
    <row r="300" spans="1:11" s="322" customFormat="1" ht="16.5" customHeight="1">
      <c r="A300" s="688"/>
      <c r="B300" s="701"/>
      <c r="C300" s="701"/>
      <c r="E300" s="690"/>
      <c r="F300" s="37"/>
      <c r="G300" s="37"/>
      <c r="K300" s="702"/>
    </row>
    <row r="301" spans="1:11" s="322" customFormat="1" ht="14.25" customHeight="1">
      <c r="A301" s="688"/>
      <c r="B301" s="701"/>
      <c r="C301" s="701"/>
      <c r="E301" s="690"/>
      <c r="F301" s="37"/>
      <c r="G301" s="37"/>
    </row>
    <row r="302" spans="1:11" s="322" customFormat="1" ht="15.75" customHeight="1">
      <c r="A302" s="688"/>
      <c r="B302" s="701"/>
      <c r="C302" s="701"/>
      <c r="E302" s="690"/>
      <c r="F302" s="37"/>
      <c r="G302" s="37"/>
    </row>
    <row r="303" spans="1:11" s="322" customFormat="1" ht="55.5" customHeight="1">
      <c r="A303" s="688"/>
      <c r="B303" s="701"/>
      <c r="C303" s="701"/>
      <c r="E303" s="690"/>
      <c r="F303" s="37"/>
      <c r="G303" s="37"/>
    </row>
    <row r="304" spans="1:11" s="322" customFormat="1" ht="35.25" customHeight="1">
      <c r="A304" s="688"/>
      <c r="B304" s="701"/>
      <c r="C304" s="701"/>
      <c r="E304" s="690"/>
      <c r="F304" s="37"/>
      <c r="G304" s="37"/>
    </row>
    <row r="305" spans="1:7" s="322" customFormat="1">
      <c r="A305" s="688"/>
      <c r="B305" s="701"/>
      <c r="C305" s="701"/>
      <c r="E305" s="690"/>
      <c r="F305" s="37"/>
      <c r="G305" s="37"/>
    </row>
    <row r="306" spans="1:7" s="322" customFormat="1">
      <c r="A306" s="688"/>
      <c r="B306" s="689"/>
      <c r="C306" s="689"/>
      <c r="E306" s="690"/>
      <c r="F306" s="37"/>
      <c r="G306" s="37"/>
    </row>
    <row r="307" spans="1:7" s="322" customFormat="1">
      <c r="A307" s="688"/>
      <c r="B307" s="689"/>
      <c r="C307" s="689"/>
      <c r="E307" s="690"/>
      <c r="F307" s="37"/>
      <c r="G307" s="37"/>
    </row>
    <row r="308" spans="1:7" s="322" customFormat="1">
      <c r="A308" s="688"/>
      <c r="B308" s="689"/>
      <c r="C308" s="689"/>
      <c r="E308" s="690"/>
      <c r="F308" s="37"/>
      <c r="G308" s="37"/>
    </row>
    <row r="309" spans="1:7" s="322" customFormat="1">
      <c r="A309" s="688"/>
      <c r="B309" s="697"/>
      <c r="C309" s="697"/>
      <c r="E309" s="690"/>
      <c r="F309" s="37"/>
      <c r="G309" s="37"/>
    </row>
    <row r="310" spans="1:7" s="700" customFormat="1">
      <c r="A310" s="698"/>
      <c r="B310" s="697"/>
      <c r="C310" s="697"/>
      <c r="E310" s="699"/>
      <c r="F310" s="160"/>
      <c r="G310" s="160"/>
    </row>
    <row r="311" spans="1:7" s="322" customFormat="1">
      <c r="A311" s="688"/>
      <c r="B311" s="697"/>
      <c r="C311" s="697"/>
      <c r="E311" s="690"/>
      <c r="F311" s="37"/>
      <c r="G311" s="37"/>
    </row>
    <row r="312" spans="1:7" s="322" customFormat="1">
      <c r="A312" s="688"/>
      <c r="B312" s="701"/>
      <c r="C312" s="701"/>
      <c r="E312" s="690"/>
      <c r="F312" s="37"/>
      <c r="G312" s="37"/>
    </row>
    <row r="313" spans="1:7" s="322" customFormat="1">
      <c r="A313" s="688"/>
      <c r="B313" s="701"/>
      <c r="C313" s="701"/>
      <c r="E313" s="690"/>
      <c r="F313" s="37"/>
      <c r="G313" s="37"/>
    </row>
    <row r="314" spans="1:7" s="322" customFormat="1">
      <c r="A314" s="688"/>
      <c r="B314" s="701"/>
      <c r="C314" s="701"/>
      <c r="E314" s="690"/>
      <c r="F314" s="37"/>
      <c r="G314" s="37"/>
    </row>
    <row r="315" spans="1:7" s="322" customFormat="1">
      <c r="A315" s="688"/>
      <c r="B315" s="701"/>
      <c r="C315" s="701"/>
      <c r="E315" s="690"/>
      <c r="F315" s="37"/>
      <c r="G315" s="37"/>
    </row>
    <row r="316" spans="1:7" s="322" customFormat="1">
      <c r="A316" s="688"/>
      <c r="B316" s="701"/>
      <c r="C316" s="701"/>
      <c r="E316" s="690"/>
      <c r="F316" s="37"/>
      <c r="G316" s="37"/>
    </row>
    <row r="317" spans="1:7" s="322" customFormat="1">
      <c r="A317" s="688"/>
      <c r="B317" s="701"/>
      <c r="C317" s="701"/>
      <c r="E317" s="690"/>
      <c r="F317" s="37"/>
      <c r="G317" s="37"/>
    </row>
    <row r="318" spans="1:7" s="322" customFormat="1">
      <c r="A318" s="688"/>
      <c r="B318" s="697"/>
      <c r="C318" s="697"/>
      <c r="E318" s="690"/>
      <c r="F318" s="37"/>
      <c r="G318" s="37"/>
    </row>
    <row r="319" spans="1:7" s="322" customFormat="1" ht="155.25" customHeight="1">
      <c r="A319" s="688"/>
      <c r="B319" s="701"/>
      <c r="C319" s="701"/>
      <c r="D319" s="776"/>
      <c r="E319" s="690"/>
      <c r="F319" s="37"/>
      <c r="G319" s="37"/>
    </row>
    <row r="320" spans="1:7" s="322" customFormat="1">
      <c r="A320" s="688"/>
      <c r="B320" s="641"/>
      <c r="C320" s="641"/>
      <c r="E320" s="690"/>
      <c r="F320" s="37"/>
      <c r="G320" s="37"/>
    </row>
    <row r="321" spans="1:7" s="322" customFormat="1">
      <c r="A321" s="688"/>
      <c r="B321" s="641"/>
      <c r="C321" s="641"/>
      <c r="E321" s="690"/>
      <c r="F321" s="37"/>
      <c r="G321" s="37"/>
    </row>
    <row r="322" spans="1:7" s="322" customFormat="1">
      <c r="A322" s="688"/>
      <c r="B322" s="641"/>
      <c r="C322" s="641"/>
      <c r="E322" s="690"/>
      <c r="F322" s="37"/>
      <c r="G322" s="37"/>
    </row>
    <row r="323" spans="1:7" s="322" customFormat="1">
      <c r="A323" s="688"/>
      <c r="B323" s="641"/>
      <c r="C323" s="641"/>
      <c r="E323" s="690"/>
      <c r="F323" s="37"/>
      <c r="G323" s="37"/>
    </row>
    <row r="324" spans="1:7" s="322" customFormat="1">
      <c r="A324" s="688"/>
      <c r="B324" s="641"/>
      <c r="C324" s="641"/>
      <c r="E324" s="690"/>
      <c r="F324" s="37"/>
      <c r="G324" s="37"/>
    </row>
    <row r="325" spans="1:7" s="322" customFormat="1">
      <c r="A325" s="688"/>
      <c r="B325" s="641"/>
      <c r="C325" s="641"/>
      <c r="D325" s="689"/>
      <c r="E325" s="703"/>
      <c r="F325" s="37"/>
      <c r="G325" s="37"/>
    </row>
    <row r="326" spans="1:7" s="322" customFormat="1">
      <c r="A326" s="688"/>
      <c r="B326" s="701"/>
      <c r="C326" s="701"/>
      <c r="E326" s="690"/>
      <c r="F326" s="636"/>
      <c r="G326" s="37"/>
    </row>
    <row r="327" spans="1:7" s="322" customFormat="1" ht="96.75" customHeight="1">
      <c r="A327" s="688"/>
      <c r="B327" s="701"/>
      <c r="C327" s="701"/>
      <c r="E327" s="690"/>
      <c r="F327" s="37"/>
      <c r="G327" s="37"/>
    </row>
    <row r="328" spans="1:7" s="322" customFormat="1" ht="119.25" customHeight="1">
      <c r="A328" s="688"/>
      <c r="B328" s="701"/>
      <c r="C328" s="701"/>
      <c r="E328" s="690"/>
      <c r="F328" s="37"/>
      <c r="G328" s="37"/>
    </row>
    <row r="329" spans="1:7" s="322" customFormat="1" ht="42" customHeight="1">
      <c r="A329" s="688"/>
      <c r="B329" s="701"/>
      <c r="C329" s="701"/>
      <c r="E329" s="690"/>
      <c r="F329" s="37"/>
      <c r="G329" s="37"/>
    </row>
    <row r="330" spans="1:7" s="322" customFormat="1" ht="79.5" customHeight="1">
      <c r="A330" s="688"/>
      <c r="B330" s="701"/>
      <c r="C330" s="701"/>
      <c r="E330" s="690"/>
      <c r="F330" s="37"/>
      <c r="G330" s="37"/>
    </row>
    <row r="331" spans="1:7" s="322" customFormat="1" ht="48" customHeight="1">
      <c r="A331" s="688"/>
      <c r="B331" s="302"/>
      <c r="C331" s="302"/>
      <c r="E331" s="690"/>
      <c r="F331" s="37"/>
      <c r="G331" s="37"/>
    </row>
    <row r="332" spans="1:7" s="322" customFormat="1" ht="22.5" customHeight="1">
      <c r="A332" s="688"/>
      <c r="B332" s="689"/>
      <c r="C332" s="689"/>
      <c r="D332" s="689"/>
      <c r="E332" s="703"/>
      <c r="F332" s="37"/>
      <c r="G332" s="37"/>
    </row>
    <row r="333" spans="1:7" s="322" customFormat="1" ht="48" customHeight="1">
      <c r="A333" s="688"/>
      <c r="B333" s="302"/>
      <c r="C333" s="302"/>
      <c r="E333" s="690"/>
      <c r="F333" s="37"/>
      <c r="G333" s="37"/>
    </row>
    <row r="334" spans="1:7" s="322" customFormat="1" ht="63" customHeight="1">
      <c r="A334" s="688"/>
      <c r="B334" s="336"/>
      <c r="C334" s="336"/>
      <c r="E334" s="690"/>
      <c r="F334" s="37"/>
      <c r="G334" s="37"/>
    </row>
    <row r="335" spans="1:7" s="322" customFormat="1" ht="59.25" customHeight="1">
      <c r="A335" s="688"/>
      <c r="B335" s="336"/>
      <c r="C335" s="336"/>
      <c r="E335" s="690"/>
      <c r="F335" s="37"/>
      <c r="G335" s="37"/>
    </row>
    <row r="336" spans="1:7" s="322" customFormat="1" ht="137.25" customHeight="1">
      <c r="A336" s="688"/>
      <c r="B336" s="701"/>
      <c r="C336" s="701"/>
      <c r="E336" s="690"/>
      <c r="F336" s="745"/>
      <c r="G336" s="745"/>
    </row>
    <row r="337" spans="1:10" s="322" customFormat="1" ht="24.75" customHeight="1">
      <c r="A337" s="688"/>
      <c r="B337" s="701"/>
      <c r="C337" s="701"/>
      <c r="D337" s="689"/>
      <c r="E337" s="703"/>
      <c r="F337" s="745"/>
      <c r="G337" s="745"/>
      <c r="J337" s="702"/>
    </row>
    <row r="338" spans="1:10" s="322" customFormat="1" ht="156.75" customHeight="1">
      <c r="A338" s="688"/>
      <c r="B338" s="706"/>
      <c r="C338" s="706"/>
      <c r="E338" s="690"/>
      <c r="F338" s="745"/>
      <c r="G338" s="745"/>
    </row>
    <row r="339" spans="1:10" s="322" customFormat="1">
      <c r="A339" s="688"/>
      <c r="B339" s="707"/>
      <c r="C339" s="707"/>
      <c r="E339" s="690"/>
      <c r="F339" s="745"/>
      <c r="G339" s="745"/>
    </row>
    <row r="340" spans="1:10" s="322" customFormat="1">
      <c r="A340" s="688"/>
      <c r="B340" s="707"/>
      <c r="C340" s="707"/>
      <c r="E340" s="690"/>
      <c r="F340" s="745"/>
      <c r="G340" s="745"/>
    </row>
    <row r="341" spans="1:10" s="322" customFormat="1">
      <c r="A341" s="688"/>
      <c r="B341" s="707"/>
      <c r="C341" s="707"/>
      <c r="E341" s="690"/>
      <c r="F341" s="745"/>
      <c r="G341" s="745"/>
    </row>
    <row r="342" spans="1:10" s="322" customFormat="1">
      <c r="A342" s="688"/>
      <c r="B342" s="707"/>
      <c r="C342" s="707"/>
      <c r="E342" s="690"/>
      <c r="F342" s="745"/>
      <c r="G342" s="745"/>
    </row>
    <row r="343" spans="1:10" s="322" customFormat="1" ht="24" customHeight="1">
      <c r="A343" s="688"/>
      <c r="B343" s="707"/>
      <c r="C343" s="707"/>
      <c r="D343" s="689"/>
      <c r="E343" s="703"/>
      <c r="F343" s="745"/>
      <c r="G343" s="745"/>
    </row>
    <row r="344" spans="1:10" s="322" customFormat="1" ht="29.25" customHeight="1">
      <c r="A344" s="688"/>
      <c r="B344" s="707"/>
      <c r="C344" s="707"/>
      <c r="E344" s="690"/>
      <c r="F344" s="745"/>
      <c r="G344" s="745"/>
    </row>
    <row r="345" spans="1:10" s="322" customFormat="1" ht="102" customHeight="1">
      <c r="A345" s="688"/>
      <c r="B345" s="701"/>
      <c r="C345" s="701"/>
      <c r="E345" s="690"/>
      <c r="F345" s="745"/>
      <c r="G345" s="745"/>
    </row>
    <row r="346" spans="1:10" s="322" customFormat="1">
      <c r="A346" s="688"/>
      <c r="B346" s="707"/>
      <c r="C346" s="707"/>
      <c r="E346" s="690"/>
      <c r="F346" s="745"/>
      <c r="G346" s="745"/>
    </row>
    <row r="347" spans="1:10" s="322" customFormat="1">
      <c r="A347" s="688"/>
      <c r="B347" s="707"/>
      <c r="C347" s="707"/>
      <c r="E347" s="690"/>
      <c r="F347" s="745"/>
      <c r="G347" s="745"/>
    </row>
    <row r="348" spans="1:10" s="322" customFormat="1">
      <c r="A348" s="688"/>
      <c r="B348" s="707"/>
      <c r="C348" s="707"/>
      <c r="E348" s="690"/>
      <c r="F348" s="745"/>
      <c r="G348" s="745"/>
    </row>
    <row r="349" spans="1:10" s="322" customFormat="1">
      <c r="A349" s="688"/>
      <c r="B349" s="707"/>
      <c r="C349" s="707"/>
      <c r="E349" s="690"/>
      <c r="F349" s="745"/>
      <c r="G349" s="745"/>
    </row>
    <row r="350" spans="1:10" s="322" customFormat="1" ht="24.75" customHeight="1">
      <c r="A350" s="688"/>
      <c r="B350" s="707"/>
      <c r="C350" s="707"/>
      <c r="D350" s="689"/>
      <c r="E350" s="703"/>
      <c r="F350" s="745"/>
      <c r="G350" s="745"/>
    </row>
    <row r="351" spans="1:10" s="322" customFormat="1" ht="55.5" customHeight="1">
      <c r="A351" s="688"/>
      <c r="B351" s="701"/>
      <c r="C351" s="701"/>
      <c r="E351" s="690"/>
      <c r="F351" s="745"/>
      <c r="G351" s="745"/>
    </row>
    <row r="352" spans="1:10" s="322" customFormat="1" ht="28.5" customHeight="1">
      <c r="A352" s="688"/>
      <c r="B352" s="701"/>
      <c r="C352" s="701"/>
      <c r="E352" s="690"/>
      <c r="F352" s="745"/>
      <c r="G352" s="745"/>
    </row>
    <row r="353" spans="1:7" s="322" customFormat="1" ht="43.5" customHeight="1">
      <c r="A353" s="688"/>
      <c r="B353" s="701"/>
      <c r="C353" s="701"/>
      <c r="D353" s="272"/>
      <c r="E353" s="690"/>
      <c r="F353" s="745"/>
      <c r="G353" s="745"/>
    </row>
    <row r="354" spans="1:7" s="322" customFormat="1">
      <c r="A354" s="688"/>
      <c r="B354" s="689"/>
      <c r="C354" s="689"/>
      <c r="E354" s="690"/>
      <c r="F354" s="745"/>
      <c r="G354" s="745"/>
    </row>
    <row r="355" spans="1:7" s="322" customFormat="1">
      <c r="A355" s="688"/>
      <c r="B355" s="302"/>
      <c r="C355" s="302"/>
      <c r="E355" s="690"/>
      <c r="F355" s="745"/>
      <c r="G355" s="745"/>
    </row>
    <row r="356" spans="1:7" s="322" customFormat="1">
      <c r="A356" s="688"/>
      <c r="B356" s="302"/>
      <c r="C356" s="302"/>
      <c r="E356" s="690"/>
      <c r="F356" s="745"/>
      <c r="G356" s="745"/>
    </row>
    <row r="357" spans="1:7" s="700" customFormat="1">
      <c r="A357" s="708"/>
      <c r="B357" s="697"/>
      <c r="C357" s="697"/>
      <c r="E357" s="699"/>
      <c r="F357" s="956"/>
      <c r="G357" s="956"/>
    </row>
    <row r="358" spans="1:7" s="322" customFormat="1">
      <c r="A358" s="688"/>
      <c r="B358" s="697"/>
      <c r="C358" s="697"/>
      <c r="E358" s="690"/>
      <c r="F358" s="745"/>
      <c r="G358" s="745"/>
    </row>
    <row r="359" spans="1:7" s="322" customFormat="1" ht="68.25" customHeight="1">
      <c r="A359" s="688"/>
      <c r="B359" s="701"/>
      <c r="C359" s="701"/>
      <c r="E359" s="690"/>
      <c r="F359" s="745"/>
      <c r="G359" s="745"/>
    </row>
    <row r="360" spans="1:7" s="322" customFormat="1" ht="21" customHeight="1">
      <c r="A360" s="688"/>
      <c r="B360" s="710"/>
      <c r="C360" s="710"/>
      <c r="E360" s="690"/>
      <c r="F360" s="745"/>
      <c r="G360" s="745"/>
    </row>
    <row r="361" spans="1:7" s="322" customFormat="1">
      <c r="A361" s="688"/>
      <c r="B361" s="710"/>
      <c r="C361" s="710"/>
      <c r="E361" s="690"/>
      <c r="F361" s="745"/>
      <c r="G361" s="745"/>
    </row>
    <row r="362" spans="1:7" s="322" customFormat="1">
      <c r="A362" s="688"/>
      <c r="B362" s="710"/>
      <c r="C362" s="710"/>
      <c r="E362" s="690"/>
      <c r="F362" s="745"/>
      <c r="G362" s="745"/>
    </row>
    <row r="363" spans="1:7" s="322" customFormat="1">
      <c r="A363" s="688"/>
      <c r="B363" s="710"/>
      <c r="C363" s="710"/>
      <c r="E363" s="690"/>
      <c r="F363" s="745"/>
      <c r="G363" s="745"/>
    </row>
    <row r="364" spans="1:7" s="322" customFormat="1">
      <c r="A364" s="688"/>
      <c r="B364" s="710"/>
      <c r="C364" s="710"/>
      <c r="E364" s="690"/>
      <c r="F364" s="745"/>
      <c r="G364" s="745"/>
    </row>
    <row r="365" spans="1:7" s="322" customFormat="1">
      <c r="A365" s="688"/>
      <c r="B365" s="710"/>
      <c r="C365" s="710"/>
      <c r="E365" s="690"/>
      <c r="F365" s="745"/>
      <c r="G365" s="745"/>
    </row>
    <row r="366" spans="1:7" s="322" customFormat="1">
      <c r="A366" s="688"/>
      <c r="B366" s="710"/>
      <c r="C366" s="710"/>
      <c r="E366" s="690"/>
      <c r="F366" s="745"/>
      <c r="G366" s="745"/>
    </row>
    <row r="367" spans="1:7" s="322" customFormat="1">
      <c r="A367" s="688"/>
      <c r="B367" s="710"/>
      <c r="C367" s="710"/>
      <c r="E367" s="690"/>
      <c r="F367" s="745"/>
      <c r="G367" s="745"/>
    </row>
    <row r="368" spans="1:7" s="322" customFormat="1" ht="21" customHeight="1">
      <c r="A368" s="688"/>
      <c r="B368" s="710"/>
      <c r="C368" s="710"/>
      <c r="E368" s="690"/>
      <c r="F368" s="745"/>
      <c r="G368" s="745"/>
    </row>
    <row r="369" spans="1:7" s="322" customFormat="1">
      <c r="A369" s="688"/>
      <c r="B369" s="710"/>
      <c r="C369" s="710"/>
      <c r="E369" s="690"/>
      <c r="F369" s="745"/>
      <c r="G369" s="745"/>
    </row>
    <row r="370" spans="1:7" s="322" customFormat="1">
      <c r="A370" s="688"/>
      <c r="B370" s="710"/>
      <c r="C370" s="710"/>
      <c r="E370" s="690"/>
      <c r="F370" s="745"/>
      <c r="G370" s="745"/>
    </row>
    <row r="371" spans="1:7" s="322" customFormat="1">
      <c r="A371" s="688"/>
      <c r="B371" s="710"/>
      <c r="C371" s="710"/>
      <c r="E371" s="690"/>
      <c r="F371" s="745"/>
      <c r="G371" s="745"/>
    </row>
    <row r="372" spans="1:7" s="322" customFormat="1">
      <c r="A372" s="688"/>
      <c r="B372" s="710"/>
      <c r="C372" s="710"/>
      <c r="E372" s="690"/>
      <c r="F372" s="745"/>
      <c r="G372" s="745"/>
    </row>
    <row r="373" spans="1:7" s="322" customFormat="1">
      <c r="A373" s="688"/>
      <c r="B373" s="710"/>
      <c r="C373" s="710"/>
      <c r="E373" s="690"/>
      <c r="F373" s="745"/>
      <c r="G373" s="745"/>
    </row>
    <row r="374" spans="1:7" s="322" customFormat="1">
      <c r="A374" s="688"/>
      <c r="B374" s="710"/>
      <c r="C374" s="710"/>
      <c r="E374" s="690"/>
      <c r="F374" s="745"/>
      <c r="G374" s="745"/>
    </row>
    <row r="375" spans="1:7" s="322" customFormat="1" ht="21" customHeight="1">
      <c r="A375" s="688"/>
      <c r="B375" s="710"/>
      <c r="C375" s="710"/>
      <c r="E375" s="690"/>
      <c r="F375" s="745"/>
      <c r="G375" s="745"/>
    </row>
    <row r="376" spans="1:7" s="322" customFormat="1">
      <c r="A376" s="688"/>
      <c r="B376" s="710"/>
      <c r="C376" s="710"/>
      <c r="E376" s="690"/>
      <c r="F376" s="745"/>
      <c r="G376" s="745"/>
    </row>
    <row r="377" spans="1:7" s="322" customFormat="1">
      <c r="A377" s="688"/>
      <c r="B377" s="710"/>
      <c r="C377" s="710"/>
      <c r="E377" s="690"/>
      <c r="F377" s="745"/>
      <c r="G377" s="745"/>
    </row>
    <row r="378" spans="1:7" s="322" customFormat="1">
      <c r="A378" s="688"/>
      <c r="B378" s="710"/>
      <c r="C378" s="710"/>
      <c r="E378" s="690"/>
      <c r="F378" s="745"/>
      <c r="G378" s="745"/>
    </row>
    <row r="379" spans="1:7" s="322" customFormat="1">
      <c r="A379" s="688"/>
      <c r="B379" s="710"/>
      <c r="C379" s="710"/>
      <c r="E379" s="690"/>
      <c r="F379" s="745"/>
      <c r="G379" s="745"/>
    </row>
    <row r="380" spans="1:7" s="322" customFormat="1">
      <c r="A380" s="688"/>
      <c r="B380" s="710"/>
      <c r="C380" s="710"/>
      <c r="E380" s="690"/>
      <c r="F380" s="745"/>
      <c r="G380" s="745"/>
    </row>
    <row r="381" spans="1:7" s="322" customFormat="1" ht="68.25" customHeight="1">
      <c r="A381" s="688"/>
      <c r="B381" s="710"/>
      <c r="C381" s="710"/>
      <c r="E381" s="690"/>
      <c r="F381" s="745"/>
      <c r="G381" s="745"/>
    </row>
    <row r="382" spans="1:7" s="322" customFormat="1" ht="21" customHeight="1">
      <c r="A382" s="688"/>
      <c r="B382" s="710"/>
      <c r="C382" s="710"/>
      <c r="E382" s="690"/>
      <c r="F382" s="745"/>
      <c r="G382" s="745"/>
    </row>
    <row r="383" spans="1:7" s="322" customFormat="1">
      <c r="A383" s="688"/>
      <c r="B383" s="701"/>
      <c r="C383" s="701"/>
      <c r="E383" s="690"/>
      <c r="F383" s="745"/>
      <c r="G383" s="745"/>
    </row>
    <row r="384" spans="1:7" s="322" customFormat="1">
      <c r="A384" s="688"/>
      <c r="B384" s="701"/>
      <c r="C384" s="701"/>
      <c r="E384" s="690"/>
      <c r="F384" s="745"/>
      <c r="G384" s="745"/>
    </row>
    <row r="385" spans="1:7" s="322" customFormat="1">
      <c r="A385" s="688"/>
      <c r="B385" s="710"/>
      <c r="C385" s="710"/>
      <c r="E385" s="690"/>
      <c r="F385" s="745"/>
      <c r="G385" s="745"/>
    </row>
    <row r="386" spans="1:7" s="322" customFormat="1">
      <c r="A386" s="688"/>
      <c r="B386" s="710"/>
      <c r="C386" s="710"/>
      <c r="E386" s="690"/>
      <c r="F386" s="745"/>
      <c r="G386" s="745"/>
    </row>
    <row r="387" spans="1:7" s="322" customFormat="1">
      <c r="A387" s="688"/>
      <c r="B387" s="710"/>
      <c r="C387" s="710"/>
      <c r="E387" s="690"/>
      <c r="F387" s="745"/>
      <c r="G387" s="745"/>
    </row>
    <row r="388" spans="1:7" s="322" customFormat="1">
      <c r="A388" s="688"/>
      <c r="B388" s="710"/>
      <c r="C388" s="710"/>
      <c r="E388" s="690"/>
      <c r="F388" s="745"/>
      <c r="G388" s="745"/>
    </row>
    <row r="389" spans="1:7" s="322" customFormat="1" ht="30.75" customHeight="1">
      <c r="A389" s="688"/>
      <c r="B389" s="701"/>
      <c r="C389" s="701"/>
      <c r="E389" s="690"/>
      <c r="F389" s="745"/>
      <c r="G389" s="745"/>
    </row>
    <row r="390" spans="1:7" s="322" customFormat="1" ht="81" customHeight="1">
      <c r="A390" s="688"/>
      <c r="B390" s="701"/>
      <c r="C390" s="701"/>
      <c r="E390" s="690"/>
      <c r="F390" s="745"/>
      <c r="G390" s="745"/>
    </row>
    <row r="391" spans="1:7" s="322" customFormat="1" ht="30.75" customHeight="1">
      <c r="A391" s="688"/>
      <c r="B391" s="701"/>
      <c r="C391" s="701"/>
      <c r="E391" s="690"/>
      <c r="F391" s="745"/>
      <c r="G391" s="745"/>
    </row>
    <row r="392" spans="1:7" s="322" customFormat="1" ht="30.75" customHeight="1">
      <c r="A392" s="688"/>
      <c r="B392" s="701"/>
      <c r="C392" s="701"/>
      <c r="E392" s="690"/>
      <c r="F392" s="745"/>
      <c r="G392" s="745"/>
    </row>
    <row r="393" spans="1:7" s="322" customFormat="1" ht="67.5" customHeight="1">
      <c r="A393" s="688"/>
      <c r="B393" s="701"/>
      <c r="C393" s="701"/>
      <c r="E393" s="690"/>
      <c r="F393" s="745"/>
      <c r="G393" s="745"/>
    </row>
    <row r="394" spans="1:7" s="322" customFormat="1" ht="30.75" customHeight="1">
      <c r="A394" s="688"/>
      <c r="B394" s="701"/>
      <c r="C394" s="701"/>
      <c r="E394" s="690"/>
      <c r="F394" s="745"/>
      <c r="G394" s="745"/>
    </row>
    <row r="395" spans="1:7" s="322" customFormat="1" ht="92.25" customHeight="1">
      <c r="A395" s="688"/>
      <c r="B395" s="701"/>
      <c r="C395" s="701"/>
      <c r="E395" s="690"/>
      <c r="F395" s="745"/>
      <c r="G395" s="745"/>
    </row>
    <row r="396" spans="1:7" s="322" customFormat="1">
      <c r="A396" s="688"/>
      <c r="B396" s="689"/>
      <c r="C396" s="689"/>
      <c r="E396" s="690"/>
      <c r="F396" s="745"/>
      <c r="G396" s="745"/>
    </row>
    <row r="397" spans="1:7" s="322" customFormat="1">
      <c r="A397" s="688"/>
      <c r="B397" s="689"/>
      <c r="C397" s="689"/>
      <c r="E397" s="690"/>
      <c r="F397" s="745"/>
      <c r="G397" s="745"/>
    </row>
    <row r="398" spans="1:7" s="322" customFormat="1">
      <c r="A398" s="688"/>
      <c r="B398" s="689"/>
      <c r="C398" s="689"/>
      <c r="E398" s="690"/>
      <c r="F398" s="745"/>
      <c r="G398" s="745"/>
    </row>
    <row r="399" spans="1:7" s="322" customFormat="1">
      <c r="A399" s="688"/>
      <c r="B399" s="689"/>
      <c r="C399" s="689"/>
      <c r="E399" s="690"/>
      <c r="F399" s="745"/>
      <c r="G399" s="745"/>
    </row>
    <row r="400" spans="1:7" s="322" customFormat="1">
      <c r="A400" s="688"/>
      <c r="B400" s="689"/>
      <c r="C400" s="689"/>
      <c r="E400" s="690"/>
      <c r="F400" s="627"/>
      <c r="G400" s="745"/>
    </row>
    <row r="401" spans="1:7" s="322" customFormat="1" ht="68.25" customHeight="1">
      <c r="A401" s="688"/>
      <c r="B401" s="701"/>
      <c r="C401" s="701"/>
      <c r="E401" s="690"/>
      <c r="F401" s="745"/>
      <c r="G401" s="745"/>
    </row>
    <row r="402" spans="1:7" s="322" customFormat="1" ht="21.75" customHeight="1">
      <c r="A402" s="688"/>
      <c r="B402" s="689"/>
      <c r="C402" s="689"/>
      <c r="D402" s="689"/>
      <c r="E402" s="703"/>
      <c r="F402" s="745"/>
      <c r="G402" s="745"/>
    </row>
    <row r="403" spans="1:7" s="322" customFormat="1" ht="30.75" customHeight="1">
      <c r="A403" s="688"/>
      <c r="B403" s="701"/>
      <c r="C403" s="701"/>
      <c r="E403" s="690"/>
      <c r="F403" s="745"/>
      <c r="G403" s="745"/>
    </row>
    <row r="404" spans="1:7" s="322" customFormat="1" ht="70.5" customHeight="1">
      <c r="A404" s="688"/>
      <c r="B404" s="701"/>
      <c r="C404" s="701"/>
      <c r="E404" s="690"/>
      <c r="F404" s="745"/>
      <c r="G404" s="745"/>
    </row>
    <row r="405" spans="1:7" s="322" customFormat="1" ht="31.5" customHeight="1">
      <c r="A405" s="688"/>
      <c r="B405" s="701"/>
      <c r="C405" s="701"/>
      <c r="E405" s="690"/>
      <c r="F405" s="745"/>
      <c r="G405" s="745"/>
    </row>
    <row r="406" spans="1:7" s="322" customFormat="1" ht="14.25" customHeight="1">
      <c r="A406" s="688"/>
      <c r="B406" s="689"/>
      <c r="C406" s="689"/>
      <c r="E406" s="690"/>
      <c r="F406" s="745"/>
      <c r="G406" s="745"/>
    </row>
    <row r="407" spans="1:7" s="322" customFormat="1">
      <c r="A407" s="688"/>
      <c r="B407" s="302"/>
      <c r="C407" s="302"/>
      <c r="E407" s="690"/>
      <c r="F407" s="745"/>
      <c r="G407" s="745"/>
    </row>
    <row r="408" spans="1:7" s="322" customFormat="1">
      <c r="A408" s="688"/>
      <c r="B408" s="302"/>
      <c r="C408" s="302"/>
      <c r="E408" s="690"/>
      <c r="F408" s="745"/>
      <c r="G408" s="745"/>
    </row>
    <row r="409" spans="1:7" s="322" customFormat="1">
      <c r="A409" s="688"/>
      <c r="B409" s="302"/>
      <c r="C409" s="302"/>
      <c r="E409" s="690"/>
      <c r="F409" s="745"/>
      <c r="G409" s="745"/>
    </row>
    <row r="410" spans="1:7" s="700" customFormat="1">
      <c r="A410" s="708"/>
      <c r="B410" s="697"/>
      <c r="C410" s="697"/>
      <c r="E410" s="699"/>
      <c r="F410" s="956"/>
      <c r="G410" s="956"/>
    </row>
    <row r="411" spans="1:7" s="700" customFormat="1">
      <c r="A411" s="708"/>
      <c r="B411" s="697"/>
      <c r="C411" s="697"/>
      <c r="E411" s="699"/>
      <c r="F411" s="956"/>
      <c r="G411" s="956"/>
    </row>
    <row r="412" spans="1:7" s="700" customFormat="1">
      <c r="A412" s="708"/>
      <c r="B412" s="697"/>
      <c r="C412" s="697"/>
      <c r="E412" s="699"/>
      <c r="F412" s="956"/>
      <c r="G412" s="956"/>
    </row>
    <row r="413" spans="1:7" s="700" customFormat="1">
      <c r="A413" s="688"/>
      <c r="B413" s="336"/>
      <c r="C413" s="336"/>
      <c r="D413" s="322"/>
      <c r="E413" s="690"/>
      <c r="F413" s="745"/>
      <c r="G413" s="745"/>
    </row>
    <row r="414" spans="1:7" s="700" customFormat="1">
      <c r="A414" s="708"/>
      <c r="B414" s="701"/>
      <c r="C414" s="701"/>
      <c r="D414" s="322"/>
      <c r="E414" s="690"/>
      <c r="F414" s="745"/>
      <c r="G414" s="745"/>
    </row>
    <row r="415" spans="1:7" s="700" customFormat="1" ht="83.25" customHeight="1">
      <c r="A415" s="708"/>
      <c r="B415" s="701"/>
      <c r="C415" s="701"/>
      <c r="D415" s="322"/>
      <c r="E415" s="690"/>
      <c r="F415" s="745"/>
      <c r="G415" s="745"/>
    </row>
    <row r="416" spans="1:7" s="700" customFormat="1">
      <c r="A416" s="708"/>
      <c r="B416" s="701"/>
      <c r="C416" s="701"/>
      <c r="D416" s="322"/>
      <c r="E416" s="690"/>
      <c r="F416" s="745"/>
      <c r="G416" s="745"/>
    </row>
    <row r="417" spans="1:7" s="700" customFormat="1">
      <c r="A417" s="708"/>
      <c r="B417" s="701"/>
      <c r="C417" s="701"/>
      <c r="D417" s="322"/>
      <c r="E417" s="690"/>
      <c r="F417" s="745"/>
      <c r="G417" s="745"/>
    </row>
    <row r="418" spans="1:7" s="700" customFormat="1" ht="32.25" customHeight="1">
      <c r="A418" s="708"/>
      <c r="B418" s="336"/>
      <c r="C418" s="336"/>
      <c r="D418" s="322"/>
      <c r="E418" s="690"/>
      <c r="F418" s="745"/>
      <c r="G418" s="745"/>
    </row>
    <row r="419" spans="1:7" s="700" customFormat="1">
      <c r="A419" s="708"/>
      <c r="B419" s="336"/>
      <c r="C419" s="336"/>
      <c r="D419" s="322"/>
      <c r="E419" s="690"/>
      <c r="F419" s="745"/>
      <c r="G419" s="745"/>
    </row>
    <row r="420" spans="1:7" s="700" customFormat="1">
      <c r="A420" s="708"/>
      <c r="B420" s="701"/>
      <c r="C420" s="701"/>
      <c r="D420" s="322"/>
      <c r="E420" s="690"/>
      <c r="F420" s="745"/>
      <c r="G420" s="745"/>
    </row>
    <row r="421" spans="1:7" s="700" customFormat="1" ht="12" customHeight="1">
      <c r="A421" s="708"/>
      <c r="B421" s="701"/>
      <c r="C421" s="701"/>
      <c r="D421" s="322"/>
      <c r="E421" s="690"/>
      <c r="F421" s="745"/>
      <c r="G421" s="745"/>
    </row>
    <row r="422" spans="1:7" s="700" customFormat="1" ht="12" customHeight="1">
      <c r="A422" s="708"/>
      <c r="B422" s="701"/>
      <c r="C422" s="701"/>
      <c r="D422" s="322"/>
      <c r="E422" s="690"/>
      <c r="F422" s="745"/>
      <c r="G422" s="745"/>
    </row>
    <row r="423" spans="1:7" s="700" customFormat="1" ht="105" customHeight="1">
      <c r="A423" s="688"/>
      <c r="B423" s="336"/>
      <c r="C423" s="336"/>
      <c r="D423" s="322"/>
      <c r="E423" s="690"/>
      <c r="F423" s="745"/>
      <c r="G423" s="745"/>
    </row>
    <row r="424" spans="1:7" s="322" customFormat="1">
      <c r="A424" s="688"/>
      <c r="B424" s="701"/>
      <c r="C424" s="701"/>
      <c r="E424" s="690"/>
      <c r="F424" s="745"/>
      <c r="G424" s="745"/>
    </row>
    <row r="425" spans="1:7" s="322" customFormat="1">
      <c r="A425" s="688"/>
      <c r="B425" s="701"/>
      <c r="C425" s="701"/>
      <c r="E425" s="690"/>
      <c r="F425" s="745"/>
      <c r="G425" s="745"/>
    </row>
    <row r="426" spans="1:7" s="322" customFormat="1">
      <c r="A426" s="688"/>
      <c r="B426" s="701"/>
      <c r="C426" s="701"/>
      <c r="E426" s="690"/>
      <c r="F426" s="745"/>
      <c r="G426" s="745"/>
    </row>
    <row r="427" spans="1:7" s="322" customFormat="1" ht="51.75" customHeight="1">
      <c r="A427" s="688"/>
      <c r="B427" s="707"/>
      <c r="C427" s="707"/>
      <c r="E427" s="690"/>
      <c r="F427" s="745"/>
      <c r="G427" s="745"/>
    </row>
    <row r="428" spans="1:7" s="322" customFormat="1" ht="51.75" customHeight="1">
      <c r="A428" s="688"/>
      <c r="B428" s="707"/>
      <c r="C428" s="707"/>
      <c r="E428" s="690"/>
      <c r="F428" s="745"/>
      <c r="G428" s="745"/>
    </row>
    <row r="429" spans="1:7" s="322" customFormat="1" ht="18.75" customHeight="1">
      <c r="A429" s="688"/>
      <c r="B429" s="707"/>
      <c r="C429" s="707"/>
      <c r="E429" s="690"/>
      <c r="F429" s="745"/>
      <c r="G429" s="745"/>
    </row>
    <row r="430" spans="1:7" s="322" customFormat="1" ht="34.5" customHeight="1">
      <c r="A430" s="688"/>
      <c r="B430" s="707"/>
      <c r="C430" s="707"/>
      <c r="E430" s="690"/>
      <c r="F430" s="745"/>
      <c r="G430" s="745"/>
    </row>
    <row r="431" spans="1:7" s="322" customFormat="1" ht="45" customHeight="1">
      <c r="A431" s="688"/>
      <c r="B431" s="707"/>
      <c r="C431" s="707"/>
      <c r="E431" s="690"/>
      <c r="F431" s="745"/>
      <c r="G431" s="745"/>
    </row>
    <row r="432" spans="1:7" s="322" customFormat="1" ht="75.75" customHeight="1">
      <c r="A432" s="688"/>
      <c r="B432" s="707"/>
      <c r="C432" s="707"/>
      <c r="E432" s="690"/>
      <c r="F432" s="745"/>
      <c r="G432" s="745"/>
    </row>
    <row r="433" spans="1:7" s="322" customFormat="1" ht="84" customHeight="1">
      <c r="A433" s="688"/>
      <c r="B433" s="707"/>
      <c r="C433" s="707"/>
      <c r="E433" s="690"/>
      <c r="F433" s="745"/>
      <c r="G433" s="745"/>
    </row>
    <row r="434" spans="1:7" s="322" customFormat="1" ht="66.75" customHeight="1">
      <c r="A434" s="688"/>
      <c r="B434" s="707"/>
      <c r="C434" s="707"/>
      <c r="E434" s="690"/>
      <c r="F434" s="745"/>
      <c r="G434" s="745"/>
    </row>
    <row r="435" spans="1:7" s="322" customFormat="1" ht="92.25" customHeight="1">
      <c r="A435" s="688"/>
      <c r="B435" s="707"/>
      <c r="C435" s="707"/>
      <c r="E435" s="690"/>
      <c r="F435" s="745"/>
      <c r="G435" s="745"/>
    </row>
    <row r="436" spans="1:7" s="322" customFormat="1" ht="23.25" customHeight="1">
      <c r="A436" s="688"/>
      <c r="B436" s="707"/>
      <c r="C436" s="707"/>
      <c r="E436" s="690"/>
      <c r="F436" s="745"/>
      <c r="G436" s="745"/>
    </row>
    <row r="437" spans="1:7" s="322" customFormat="1" ht="20.25" customHeight="1">
      <c r="A437" s="688"/>
      <c r="B437" s="707"/>
      <c r="C437" s="707"/>
      <c r="E437" s="690"/>
      <c r="F437" s="745"/>
      <c r="G437" s="745"/>
    </row>
    <row r="438" spans="1:7" s="322" customFormat="1" ht="18" customHeight="1">
      <c r="A438" s="688"/>
      <c r="B438" s="707"/>
      <c r="C438" s="707"/>
      <c r="E438" s="690"/>
      <c r="F438" s="745"/>
      <c r="G438" s="745"/>
    </row>
    <row r="439" spans="1:7" s="322" customFormat="1" ht="18.75" customHeight="1">
      <c r="A439" s="688"/>
      <c r="B439" s="707"/>
      <c r="C439" s="707"/>
      <c r="E439" s="690"/>
      <c r="F439" s="745"/>
      <c r="G439" s="745"/>
    </row>
    <row r="440" spans="1:7" s="322" customFormat="1" ht="20.25" customHeight="1">
      <c r="A440" s="688"/>
      <c r="B440" s="707"/>
      <c r="C440" s="707"/>
      <c r="E440" s="690"/>
      <c r="F440" s="745"/>
      <c r="G440" s="745"/>
    </row>
    <row r="441" spans="1:7" s="322" customFormat="1" ht="71.25" customHeight="1">
      <c r="A441" s="688"/>
      <c r="B441" s="707"/>
      <c r="C441" s="707"/>
      <c r="E441" s="690"/>
      <c r="F441" s="745"/>
      <c r="G441" s="745"/>
    </row>
    <row r="442" spans="1:7" s="322" customFormat="1" ht="32.25" customHeight="1">
      <c r="A442" s="688"/>
      <c r="B442" s="701"/>
      <c r="C442" s="701"/>
      <c r="E442" s="690"/>
      <c r="F442" s="745"/>
      <c r="G442" s="745"/>
    </row>
    <row r="443" spans="1:7" s="322" customFormat="1" ht="32.25" customHeight="1">
      <c r="A443" s="688"/>
      <c r="B443" s="701"/>
      <c r="C443" s="701"/>
      <c r="E443" s="690"/>
      <c r="F443" s="745"/>
      <c r="G443" s="745"/>
    </row>
    <row r="444" spans="1:7" s="322" customFormat="1">
      <c r="A444" s="688"/>
      <c r="B444" s="701"/>
      <c r="C444" s="701"/>
      <c r="E444" s="690"/>
      <c r="F444" s="745"/>
      <c r="G444" s="745"/>
    </row>
    <row r="445" spans="1:7" s="322" customFormat="1" ht="85.5" customHeight="1">
      <c r="A445" s="688"/>
      <c r="B445" s="701"/>
      <c r="C445" s="701"/>
      <c r="E445" s="690"/>
      <c r="F445" s="745"/>
      <c r="G445" s="745"/>
    </row>
    <row r="446" spans="1:7" s="322" customFormat="1">
      <c r="A446" s="688"/>
      <c r="B446" s="701"/>
      <c r="C446" s="701"/>
      <c r="E446" s="690"/>
      <c r="F446" s="745"/>
      <c r="G446" s="745"/>
    </row>
    <row r="447" spans="1:7" s="322" customFormat="1">
      <c r="A447" s="688"/>
      <c r="B447" s="701"/>
      <c r="C447" s="701"/>
      <c r="E447" s="690"/>
      <c r="F447" s="745"/>
      <c r="G447" s="745"/>
    </row>
    <row r="448" spans="1:7" s="322" customFormat="1">
      <c r="A448" s="688"/>
      <c r="B448" s="701"/>
      <c r="C448" s="701"/>
      <c r="E448" s="690"/>
      <c r="F448" s="745"/>
      <c r="G448" s="745"/>
    </row>
    <row r="449" spans="1:7" s="322" customFormat="1">
      <c r="A449" s="698"/>
      <c r="B449" s="711"/>
      <c r="C449" s="711"/>
      <c r="E449" s="690"/>
      <c r="F449" s="745"/>
      <c r="G449" s="745"/>
    </row>
    <row r="450" spans="1:7" s="322" customFormat="1">
      <c r="A450" s="698"/>
      <c r="B450" s="711"/>
      <c r="C450" s="711"/>
      <c r="E450" s="690"/>
      <c r="F450" s="745"/>
      <c r="G450" s="745"/>
    </row>
    <row r="451" spans="1:7">
      <c r="A451" s="688"/>
      <c r="B451" s="701"/>
      <c r="C451" s="701"/>
      <c r="D451" s="322"/>
      <c r="E451" s="690"/>
      <c r="F451" s="745"/>
      <c r="G451" s="745"/>
    </row>
    <row r="452" spans="1:7" s="353" customFormat="1" ht="218.25" customHeight="1">
      <c r="A452" s="688"/>
      <c r="B452" s="701"/>
      <c r="C452" s="701"/>
      <c r="D452" s="322"/>
      <c r="E452" s="690"/>
      <c r="F452" s="745"/>
      <c r="G452" s="745"/>
    </row>
    <row r="453" spans="1:7" s="353" customFormat="1" ht="408.4" customHeight="1">
      <c r="A453" s="688"/>
      <c r="B453" s="701"/>
      <c r="C453" s="701"/>
      <c r="D453" s="322"/>
      <c r="E453" s="690"/>
      <c r="F453" s="745"/>
      <c r="G453" s="745"/>
    </row>
    <row r="454" spans="1:7" s="353" customFormat="1" ht="292.14999999999998" customHeight="1">
      <c r="A454" s="688"/>
      <c r="B454" s="701"/>
      <c r="C454" s="701"/>
      <c r="D454" s="322"/>
      <c r="E454" s="690"/>
      <c r="F454" s="745"/>
      <c r="G454" s="745"/>
    </row>
    <row r="455" spans="1:7" s="353" customFormat="1">
      <c r="A455" s="688"/>
      <c r="B455" s="701"/>
      <c r="C455" s="701"/>
      <c r="D455" s="322"/>
      <c r="E455" s="690"/>
      <c r="F455" s="745"/>
      <c r="G455" s="745"/>
    </row>
    <row r="456" spans="1:7" s="353" customFormat="1">
      <c r="A456" s="688"/>
      <c r="B456" s="701"/>
      <c r="C456" s="701"/>
      <c r="D456" s="322"/>
      <c r="E456" s="690"/>
      <c r="F456" s="745"/>
      <c r="G456" s="745"/>
    </row>
    <row r="457" spans="1:7" s="353" customFormat="1">
      <c r="A457" s="688"/>
      <c r="B457" s="701"/>
      <c r="C457" s="701"/>
      <c r="D457" s="322"/>
      <c r="E457" s="690"/>
      <c r="F457" s="745"/>
      <c r="G457" s="745"/>
    </row>
    <row r="458" spans="1:7" s="353" customFormat="1" ht="39.4" customHeight="1">
      <c r="A458" s="688"/>
      <c r="B458" s="701"/>
      <c r="C458" s="701"/>
      <c r="D458" s="322"/>
      <c r="E458" s="690"/>
      <c r="F458" s="745"/>
      <c r="G458" s="745"/>
    </row>
    <row r="459" spans="1:7" s="353" customFormat="1" ht="41.65" customHeight="1">
      <c r="A459" s="688"/>
      <c r="B459" s="701"/>
      <c r="C459" s="701"/>
      <c r="D459" s="322"/>
      <c r="E459" s="690"/>
      <c r="F459" s="745"/>
      <c r="G459" s="745"/>
    </row>
    <row r="460" spans="1:7" s="353" customFormat="1" ht="41.65" customHeight="1">
      <c r="A460" s="688"/>
      <c r="B460" s="701"/>
      <c r="C460" s="701"/>
      <c r="D460" s="322"/>
      <c r="E460" s="690"/>
      <c r="F460" s="745"/>
      <c r="G460" s="745"/>
    </row>
    <row r="461" spans="1:7" s="353" customFormat="1" ht="101.65" customHeight="1">
      <c r="A461" s="688"/>
      <c r="B461" s="701"/>
      <c r="C461" s="701"/>
      <c r="D461" s="322"/>
      <c r="E461" s="690"/>
      <c r="F461" s="745"/>
      <c r="G461" s="745"/>
    </row>
    <row r="462" spans="1:7" s="353" customFormat="1" ht="250.9" customHeight="1">
      <c r="A462" s="688"/>
      <c r="B462" s="701"/>
      <c r="C462" s="701"/>
      <c r="D462" s="322"/>
      <c r="E462" s="690"/>
      <c r="F462" s="745"/>
      <c r="G462" s="745"/>
    </row>
    <row r="463" spans="1:7" s="353" customFormat="1">
      <c r="A463" s="688"/>
      <c r="B463" s="701"/>
      <c r="C463" s="701"/>
      <c r="D463" s="322"/>
      <c r="E463" s="690"/>
      <c r="F463" s="745"/>
      <c r="G463" s="745"/>
    </row>
    <row r="464" spans="1:7" s="353" customFormat="1" ht="133.9" customHeight="1">
      <c r="A464" s="688"/>
      <c r="B464" s="336"/>
      <c r="C464" s="336"/>
      <c r="D464" s="322"/>
      <c r="E464" s="690"/>
      <c r="F464" s="745"/>
      <c r="G464" s="745"/>
    </row>
    <row r="465" spans="1:7" s="353" customFormat="1" ht="133.9" customHeight="1">
      <c r="A465" s="688"/>
      <c r="B465" s="336"/>
      <c r="C465" s="336"/>
      <c r="D465" s="322"/>
      <c r="E465" s="690"/>
      <c r="F465" s="745"/>
      <c r="G465" s="745"/>
    </row>
    <row r="466" spans="1:7" s="353" customFormat="1" ht="234.75" customHeight="1">
      <c r="A466" s="688"/>
      <c r="B466" s="336"/>
      <c r="C466" s="336"/>
      <c r="D466" s="322"/>
      <c r="E466" s="690"/>
      <c r="F466" s="745"/>
      <c r="G466" s="745"/>
    </row>
    <row r="467" spans="1:7" s="353" customFormat="1" ht="35.25" customHeight="1">
      <c r="A467" s="688"/>
      <c r="B467" s="336"/>
      <c r="C467" s="336"/>
      <c r="D467" s="322"/>
      <c r="E467" s="690"/>
      <c r="F467" s="745"/>
      <c r="G467" s="745"/>
    </row>
    <row r="468" spans="1:7" s="353" customFormat="1" ht="33.75" customHeight="1">
      <c r="A468" s="688"/>
      <c r="B468" s="701"/>
      <c r="C468" s="701"/>
      <c r="D468" s="322"/>
      <c r="E468" s="690"/>
      <c r="F468" s="745"/>
      <c r="G468" s="745"/>
    </row>
    <row r="469" spans="1:7" s="353" customFormat="1">
      <c r="A469" s="688"/>
      <c r="B469" s="701"/>
      <c r="C469" s="701"/>
      <c r="D469" s="322"/>
      <c r="E469" s="690"/>
      <c r="F469" s="745"/>
      <c r="G469" s="745"/>
    </row>
    <row r="470" spans="1:7" s="353" customFormat="1">
      <c r="A470" s="688"/>
      <c r="B470" s="701"/>
      <c r="C470" s="701"/>
      <c r="D470" s="322"/>
      <c r="E470" s="690"/>
      <c r="F470" s="745"/>
      <c r="G470" s="745"/>
    </row>
    <row r="471" spans="1:7" s="353" customFormat="1">
      <c r="A471" s="688"/>
      <c r="B471" s="701"/>
      <c r="C471" s="701"/>
      <c r="D471" s="322"/>
      <c r="E471" s="690"/>
      <c r="F471" s="745"/>
      <c r="G471" s="745"/>
    </row>
    <row r="472" spans="1:7" s="353" customFormat="1">
      <c r="A472" s="688"/>
      <c r="B472" s="701"/>
      <c r="C472" s="701"/>
      <c r="D472" s="322"/>
      <c r="E472" s="690"/>
      <c r="F472" s="745"/>
      <c r="G472" s="745"/>
    </row>
    <row r="473" spans="1:7" s="353" customFormat="1">
      <c r="A473" s="688"/>
      <c r="B473" s="701"/>
      <c r="C473" s="701"/>
      <c r="D473" s="322"/>
      <c r="E473" s="690"/>
      <c r="F473" s="745"/>
      <c r="G473" s="745"/>
    </row>
    <row r="474" spans="1:7" s="353" customFormat="1">
      <c r="A474" s="688"/>
      <c r="B474" s="701"/>
      <c r="C474" s="701"/>
      <c r="D474" s="322"/>
      <c r="E474" s="690"/>
      <c r="F474" s="745"/>
      <c r="G474" s="745"/>
    </row>
    <row r="475" spans="1:7" s="353" customFormat="1" ht="397.9" customHeight="1">
      <c r="A475" s="688"/>
      <c r="B475" s="701"/>
      <c r="C475" s="701"/>
      <c r="D475" s="322"/>
      <c r="E475" s="690"/>
      <c r="F475" s="745"/>
      <c r="G475" s="745"/>
    </row>
    <row r="476" spans="1:7" s="353" customFormat="1" ht="408" customHeight="1">
      <c r="A476" s="688"/>
      <c r="B476" s="701"/>
      <c r="C476" s="701"/>
      <c r="D476" s="322"/>
      <c r="E476" s="690"/>
      <c r="F476" s="745"/>
      <c r="G476" s="745"/>
    </row>
    <row r="477" spans="1:7" s="353" customFormat="1">
      <c r="A477" s="688"/>
      <c r="B477" s="336"/>
      <c r="C477" s="336"/>
      <c r="D477" s="322"/>
      <c r="E477" s="690"/>
      <c r="F477" s="745"/>
      <c r="G477" s="745"/>
    </row>
    <row r="478" spans="1:7" s="353" customFormat="1">
      <c r="A478" s="688"/>
      <c r="B478" s="701"/>
      <c r="C478" s="701"/>
      <c r="D478" s="322"/>
      <c r="E478" s="690"/>
      <c r="F478" s="745"/>
      <c r="G478" s="745"/>
    </row>
    <row r="479" spans="1:7">
      <c r="A479" s="698"/>
      <c r="B479" s="711"/>
      <c r="C479" s="711"/>
      <c r="D479" s="322"/>
      <c r="E479" s="690"/>
      <c r="F479" s="745"/>
      <c r="G479" s="745"/>
    </row>
    <row r="480" spans="1:7">
      <c r="A480" s="698"/>
      <c r="B480" s="711"/>
      <c r="C480" s="711"/>
      <c r="D480" s="322"/>
      <c r="E480" s="690"/>
      <c r="F480" s="745"/>
      <c r="G480" s="745"/>
    </row>
    <row r="481" spans="1:7" s="322" customFormat="1" ht="14.25" customHeight="1">
      <c r="A481" s="688"/>
      <c r="B481" s="689"/>
      <c r="C481" s="689"/>
      <c r="E481" s="690"/>
      <c r="F481" s="745"/>
      <c r="G481" s="745"/>
    </row>
    <row r="482" spans="1:7" ht="38.25" customHeight="1">
      <c r="A482" s="688"/>
      <c r="B482" s="302"/>
      <c r="C482" s="302"/>
      <c r="D482" s="322"/>
      <c r="E482" s="704"/>
      <c r="F482" s="745"/>
      <c r="G482" s="745"/>
    </row>
    <row r="483" spans="1:7">
      <c r="A483" s="688"/>
      <c r="B483" s="302"/>
      <c r="C483" s="302"/>
      <c r="D483" s="322"/>
      <c r="E483" s="690"/>
      <c r="F483" s="745"/>
      <c r="G483" s="745"/>
    </row>
    <row r="484" spans="1:7">
      <c r="A484" s="688"/>
      <c r="B484" s="302"/>
      <c r="C484" s="302"/>
      <c r="D484" s="322"/>
      <c r="E484" s="690"/>
      <c r="F484" s="745"/>
      <c r="G484" s="745"/>
    </row>
    <row r="485" spans="1:7">
      <c r="A485" s="688"/>
      <c r="B485" s="302"/>
      <c r="C485" s="302"/>
      <c r="D485" s="322"/>
      <c r="E485" s="690"/>
      <c r="F485" s="745"/>
      <c r="G485" s="745"/>
    </row>
    <row r="486" spans="1:7">
      <c r="A486" s="688"/>
      <c r="B486" s="302"/>
      <c r="C486" s="302"/>
      <c r="D486" s="322"/>
      <c r="E486" s="690"/>
      <c r="F486" s="745"/>
      <c r="G486" s="745"/>
    </row>
    <row r="487" spans="1:7">
      <c r="A487" s="688"/>
      <c r="B487" s="302"/>
      <c r="C487" s="302"/>
      <c r="D487" s="322"/>
      <c r="E487" s="690"/>
      <c r="F487" s="745"/>
      <c r="G487" s="745"/>
    </row>
    <row r="488" spans="1:7">
      <c r="A488" s="688"/>
      <c r="B488" s="302"/>
      <c r="C488" s="302"/>
      <c r="D488" s="322"/>
      <c r="E488" s="690"/>
      <c r="F488" s="745"/>
      <c r="G488" s="745"/>
    </row>
    <row r="489" spans="1:7">
      <c r="A489" s="688"/>
      <c r="B489" s="302"/>
      <c r="C489" s="302"/>
      <c r="D489" s="322"/>
      <c r="E489" s="690"/>
      <c r="F489" s="745"/>
      <c r="G489" s="745"/>
    </row>
    <row r="490" spans="1:7">
      <c r="A490" s="688"/>
      <c r="B490" s="302"/>
      <c r="C490" s="302"/>
      <c r="D490" s="322"/>
      <c r="E490" s="690"/>
      <c r="F490" s="745"/>
      <c r="G490" s="745"/>
    </row>
    <row r="491" spans="1:7">
      <c r="A491" s="688"/>
      <c r="B491" s="302"/>
      <c r="C491" s="302"/>
      <c r="D491" s="322"/>
      <c r="E491" s="690"/>
      <c r="F491" s="745"/>
      <c r="G491" s="745"/>
    </row>
    <row r="492" spans="1:7">
      <c r="A492" s="688"/>
      <c r="B492" s="302"/>
      <c r="C492" s="302"/>
      <c r="D492" s="322"/>
      <c r="E492" s="690"/>
      <c r="F492" s="745"/>
      <c r="G492" s="745"/>
    </row>
    <row r="493" spans="1:7">
      <c r="A493" s="688"/>
      <c r="B493" s="302"/>
      <c r="C493" s="302"/>
      <c r="D493" s="322"/>
      <c r="E493" s="690"/>
      <c r="F493" s="745"/>
      <c r="G493" s="745"/>
    </row>
    <row r="494" spans="1:7">
      <c r="A494" s="688"/>
      <c r="B494" s="302"/>
      <c r="C494" s="302"/>
      <c r="D494" s="322"/>
      <c r="E494" s="690"/>
      <c r="F494" s="745"/>
      <c r="G494" s="745"/>
    </row>
    <row r="495" spans="1:7">
      <c r="A495" s="688"/>
      <c r="B495" s="302"/>
      <c r="C495" s="302"/>
      <c r="D495" s="322"/>
      <c r="E495" s="690"/>
      <c r="F495" s="745"/>
      <c r="G495" s="745"/>
    </row>
    <row r="496" spans="1:7">
      <c r="A496" s="688"/>
      <c r="B496" s="302"/>
      <c r="C496" s="302"/>
      <c r="D496" s="322"/>
      <c r="E496" s="690"/>
      <c r="F496" s="745"/>
      <c r="G496" s="745"/>
    </row>
    <row r="497" spans="1:7">
      <c r="A497" s="688"/>
      <c r="B497" s="302"/>
      <c r="C497" s="302"/>
      <c r="D497" s="322"/>
      <c r="E497" s="690"/>
      <c r="F497" s="745"/>
      <c r="G497" s="745"/>
    </row>
    <row r="498" spans="1:7">
      <c r="A498" s="688"/>
      <c r="B498" s="302"/>
      <c r="C498" s="302"/>
      <c r="D498" s="322"/>
      <c r="E498" s="690"/>
      <c r="F498" s="745"/>
      <c r="G498" s="745"/>
    </row>
    <row r="499" spans="1:7">
      <c r="A499" s="688"/>
      <c r="B499" s="302"/>
      <c r="C499" s="302"/>
      <c r="D499" s="322"/>
      <c r="E499" s="690"/>
      <c r="F499" s="745"/>
      <c r="G499" s="745"/>
    </row>
    <row r="500" spans="1:7">
      <c r="A500" s="688"/>
      <c r="B500" s="302"/>
      <c r="C500" s="302"/>
      <c r="D500" s="322"/>
      <c r="E500" s="690"/>
      <c r="F500" s="745"/>
      <c r="G500" s="745"/>
    </row>
    <row r="501" spans="1:7">
      <c r="A501" s="688"/>
      <c r="B501" s="302"/>
      <c r="C501" s="302"/>
      <c r="D501" s="322"/>
      <c r="E501" s="690"/>
      <c r="F501" s="745"/>
      <c r="G501" s="745"/>
    </row>
    <row r="502" spans="1:7" ht="34.5" customHeight="1">
      <c r="A502" s="688"/>
      <c r="B502" s="302"/>
      <c r="C502" s="302"/>
      <c r="D502" s="322"/>
      <c r="E502" s="690"/>
      <c r="F502" s="745"/>
      <c r="G502" s="745"/>
    </row>
    <row r="503" spans="1:7" ht="33.75" customHeight="1">
      <c r="A503" s="688"/>
      <c r="B503" s="302"/>
      <c r="C503" s="302"/>
      <c r="D503" s="322"/>
      <c r="E503" s="690"/>
      <c r="F503" s="745"/>
      <c r="G503" s="745"/>
    </row>
    <row r="504" spans="1:7" ht="24" customHeight="1">
      <c r="A504" s="688"/>
      <c r="B504" s="302"/>
      <c r="C504" s="302"/>
      <c r="D504" s="322"/>
      <c r="E504" s="690"/>
      <c r="F504" s="745"/>
      <c r="G504" s="745"/>
    </row>
    <row r="505" spans="1:7">
      <c r="A505" s="688"/>
      <c r="B505" s="302"/>
      <c r="C505" s="302"/>
      <c r="D505" s="322"/>
      <c r="E505" s="690"/>
      <c r="F505" s="745"/>
      <c r="G505" s="745"/>
    </row>
    <row r="506" spans="1:7">
      <c r="A506" s="688"/>
      <c r="B506" s="302"/>
      <c r="C506" s="302"/>
      <c r="D506" s="322"/>
      <c r="E506" s="690"/>
      <c r="F506" s="745"/>
      <c r="G506" s="745"/>
    </row>
    <row r="507" spans="1:7">
      <c r="A507" s="688"/>
      <c r="B507" s="302"/>
      <c r="C507" s="302"/>
      <c r="D507" s="322"/>
      <c r="E507" s="690"/>
      <c r="F507" s="745"/>
      <c r="G507" s="745"/>
    </row>
    <row r="508" spans="1:7">
      <c r="A508" s="688"/>
      <c r="B508" s="302"/>
      <c r="C508" s="302"/>
      <c r="D508" s="322"/>
      <c r="E508" s="690"/>
      <c r="F508" s="745"/>
      <c r="G508" s="745"/>
    </row>
    <row r="509" spans="1:7">
      <c r="A509" s="688"/>
      <c r="B509" s="302"/>
      <c r="C509" s="302"/>
      <c r="D509" s="322"/>
      <c r="E509" s="690"/>
      <c r="F509" s="745"/>
      <c r="G509" s="745"/>
    </row>
    <row r="510" spans="1:7">
      <c r="A510" s="688"/>
      <c r="B510" s="302"/>
      <c r="C510" s="302"/>
      <c r="D510" s="322"/>
      <c r="E510" s="690"/>
      <c r="F510" s="745"/>
      <c r="G510" s="745"/>
    </row>
    <row r="512" spans="1:7">
      <c r="A512" s="688"/>
      <c r="B512" s="689"/>
      <c r="C512" s="689"/>
      <c r="D512" s="322"/>
      <c r="E512" s="690"/>
      <c r="F512" s="745"/>
      <c r="G512" s="745"/>
    </row>
    <row r="513" spans="1:7" s="700" customFormat="1">
      <c r="A513" s="708"/>
      <c r="B513" s="697"/>
      <c r="C513" s="697"/>
      <c r="E513" s="699"/>
      <c r="F513" s="956"/>
      <c r="G513" s="956"/>
    </row>
    <row r="514" spans="1:7" s="700" customFormat="1">
      <c r="A514" s="708"/>
      <c r="B514" s="697"/>
      <c r="C514" s="697"/>
      <c r="E514" s="699"/>
      <c r="F514" s="956"/>
      <c r="G514" s="956"/>
    </row>
    <row r="515" spans="1:7" s="700" customFormat="1">
      <c r="A515" s="708"/>
      <c r="B515" s="697"/>
      <c r="C515" s="697"/>
      <c r="E515" s="699"/>
      <c r="F515" s="956"/>
      <c r="G515" s="956"/>
    </row>
    <row r="516" spans="1:7" s="322" customFormat="1" ht="75.75" customHeight="1">
      <c r="A516" s="688"/>
      <c r="B516" s="707"/>
      <c r="C516" s="707"/>
      <c r="E516" s="690"/>
      <c r="F516" s="745"/>
      <c r="G516" s="745"/>
    </row>
    <row r="517" spans="1:7" s="322" customFormat="1" ht="84" customHeight="1">
      <c r="A517" s="688"/>
      <c r="B517" s="707"/>
      <c r="C517" s="707"/>
      <c r="E517" s="690"/>
      <c r="F517" s="745"/>
      <c r="G517" s="745"/>
    </row>
    <row r="518" spans="1:7" s="322" customFormat="1" ht="66.75" customHeight="1">
      <c r="A518" s="688"/>
      <c r="B518" s="707"/>
      <c r="C518" s="707"/>
      <c r="E518" s="690"/>
      <c r="F518" s="745"/>
      <c r="G518" s="745"/>
    </row>
    <row r="519" spans="1:7" s="322" customFormat="1" ht="92.25" customHeight="1">
      <c r="A519" s="688"/>
      <c r="B519" s="707"/>
      <c r="C519" s="707"/>
      <c r="E519" s="690"/>
      <c r="F519" s="745"/>
      <c r="G519" s="745"/>
    </row>
    <row r="520" spans="1:7" s="322" customFormat="1" ht="23.25" customHeight="1">
      <c r="A520" s="688"/>
      <c r="B520" s="707"/>
      <c r="C520" s="707"/>
      <c r="E520" s="690"/>
      <c r="F520" s="745"/>
      <c r="G520" s="745"/>
    </row>
    <row r="521" spans="1:7" s="322" customFormat="1" ht="20.25" customHeight="1">
      <c r="A521" s="688"/>
      <c r="B521" s="707"/>
      <c r="C521" s="707"/>
      <c r="E521" s="690"/>
      <c r="F521" s="745"/>
      <c r="G521" s="745"/>
    </row>
    <row r="522" spans="1:7" s="322" customFormat="1" ht="18" customHeight="1">
      <c r="A522" s="688"/>
      <c r="B522" s="707"/>
      <c r="C522" s="707"/>
      <c r="E522" s="690"/>
      <c r="F522" s="745"/>
      <c r="G522" s="745"/>
    </row>
    <row r="523" spans="1:7" s="322" customFormat="1" ht="18.75" customHeight="1">
      <c r="A523" s="688"/>
      <c r="B523" s="707"/>
      <c r="C523" s="707"/>
      <c r="E523" s="690"/>
      <c r="F523" s="745"/>
      <c r="G523" s="745"/>
    </row>
    <row r="524" spans="1:7" s="322" customFormat="1" ht="20.25" customHeight="1">
      <c r="A524" s="688"/>
      <c r="B524" s="707"/>
      <c r="C524" s="707"/>
      <c r="E524" s="690"/>
      <c r="F524" s="745"/>
      <c r="G524" s="745"/>
    </row>
    <row r="525" spans="1:7" s="322" customFormat="1" ht="71.25" customHeight="1">
      <c r="A525" s="688"/>
      <c r="B525" s="707"/>
      <c r="C525" s="707"/>
      <c r="E525" s="690"/>
      <c r="F525" s="745"/>
      <c r="G525" s="745"/>
    </row>
    <row r="526" spans="1:7" s="322" customFormat="1" ht="45" customHeight="1">
      <c r="A526" s="688"/>
      <c r="B526" s="707"/>
      <c r="C526" s="707"/>
      <c r="E526" s="690"/>
      <c r="F526" s="745"/>
      <c r="G526" s="745"/>
    </row>
    <row r="527" spans="1:7" s="322" customFormat="1" ht="32.25" customHeight="1">
      <c r="A527" s="688"/>
      <c r="B527" s="701"/>
      <c r="C527" s="701"/>
      <c r="E527" s="690"/>
      <c r="F527" s="745"/>
      <c r="G527" s="745"/>
    </row>
    <row r="528" spans="1:7" s="322" customFormat="1">
      <c r="A528" s="688"/>
      <c r="B528" s="701"/>
      <c r="C528" s="701"/>
      <c r="E528" s="690"/>
      <c r="F528" s="745"/>
      <c r="G528" s="745"/>
    </row>
    <row r="530" spans="1:7">
      <c r="A530" s="688"/>
      <c r="B530" s="689"/>
      <c r="C530" s="689"/>
      <c r="D530" s="322"/>
      <c r="E530" s="690"/>
      <c r="F530" s="745"/>
      <c r="G530" s="745"/>
    </row>
  </sheetData>
  <sheetProtection formatRows="0"/>
  <mergeCells count="3">
    <mergeCell ref="B15:C15"/>
    <mergeCell ref="B18:C18"/>
    <mergeCell ref="A144:A147"/>
  </mergeCells>
  <pageMargins left="0.7" right="0.7" top="0.75" bottom="0.75" header="0.3" footer="0.3"/>
  <pageSetup paperSize="9" scale="62" orientation="portrait"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rowBreaks count="3" manualBreakCount="3">
    <brk id="67" max="6" man="1"/>
    <brk id="114" max="6" man="1"/>
    <brk id="154" max="6" man="1"/>
  </rowBreak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G238"/>
  <sheetViews>
    <sheetView view="pageBreakPreview" topLeftCell="A217" zoomScale="85" zoomScaleNormal="100" zoomScaleSheetLayoutView="85" workbookViewId="0">
      <selection activeCell="F238" sqref="F238"/>
    </sheetView>
  </sheetViews>
  <sheetFormatPr defaultColWidth="9.140625" defaultRowHeight="12.75"/>
  <cols>
    <col min="1" max="1" width="13.7109375" style="596" customWidth="1"/>
    <col min="2" max="2" width="79.7109375" style="564" customWidth="1"/>
    <col min="3" max="3" width="13" style="599" customWidth="1"/>
    <col min="4" max="4" width="10.28515625" style="596" customWidth="1"/>
    <col min="5" max="5" width="13.7109375" style="236" customWidth="1"/>
    <col min="6" max="6" width="14.140625" style="471" customWidth="1"/>
    <col min="7" max="7" width="19.7109375" style="465" customWidth="1"/>
    <col min="8" max="16384" width="9.140625" style="212"/>
  </cols>
  <sheetData>
    <row r="2" spans="1:7" s="543" customFormat="1">
      <c r="A2" s="542" t="s">
        <v>8</v>
      </c>
      <c r="B2" s="359" t="s">
        <v>9</v>
      </c>
      <c r="C2" s="359"/>
      <c r="D2" s="361"/>
      <c r="E2" s="368"/>
      <c r="F2" s="443"/>
      <c r="G2" s="443"/>
    </row>
    <row r="3" spans="1:7">
      <c r="A3" s="544" t="s">
        <v>130</v>
      </c>
      <c r="B3" s="359" t="str">
        <f>'NASLOVNA STRAN'!$C$30</f>
        <v>Gradnja stanovanjske soseske Dečkovo naselje - DN 10</v>
      </c>
      <c r="C3" s="359"/>
      <c r="D3" s="361"/>
      <c r="E3" s="368"/>
      <c r="F3" s="443"/>
      <c r="G3" s="443"/>
    </row>
    <row r="4" spans="1:7">
      <c r="A4" s="542" t="s">
        <v>131</v>
      </c>
      <c r="B4" s="442">
        <f>'NASLOVNA STRAN'!$C$13</f>
        <v>0</v>
      </c>
      <c r="C4" s="359"/>
      <c r="D4" s="361"/>
      <c r="E4" s="368"/>
      <c r="F4" s="443"/>
      <c r="G4" s="443"/>
    </row>
    <row r="5" spans="1:7">
      <c r="A5" s="542"/>
      <c r="B5" s="359"/>
      <c r="C5" s="359"/>
      <c r="D5" s="361"/>
      <c r="E5" s="368"/>
      <c r="F5" s="443"/>
      <c r="G5" s="443"/>
    </row>
    <row r="6" spans="1:7">
      <c r="A6" s="545" t="s">
        <v>129</v>
      </c>
      <c r="B6" s="76" t="s">
        <v>128</v>
      </c>
      <c r="C6" s="76"/>
      <c r="D6" s="77"/>
      <c r="E6" s="78"/>
      <c r="F6" s="450"/>
      <c r="G6" s="450"/>
    </row>
    <row r="7" spans="1:7">
      <c r="A7" s="542"/>
      <c r="B7" s="359"/>
      <c r="C7" s="359"/>
      <c r="D7" s="361"/>
      <c r="E7" s="368"/>
      <c r="F7" s="443"/>
      <c r="G7" s="443"/>
    </row>
    <row r="8" spans="1:7">
      <c r="A8" s="545" t="s">
        <v>3045</v>
      </c>
      <c r="B8" s="76" t="s">
        <v>34</v>
      </c>
      <c r="C8" s="76"/>
      <c r="D8" s="77"/>
      <c r="E8" s="78"/>
      <c r="F8" s="450"/>
      <c r="G8" s="450"/>
    </row>
    <row r="9" spans="1:7">
      <c r="A9" s="2678"/>
      <c r="B9" s="80"/>
      <c r="C9" s="81"/>
      <c r="D9" s="546"/>
      <c r="E9" s="82"/>
      <c r="F9" s="451"/>
      <c r="G9" s="452"/>
    </row>
    <row r="10" spans="1:7" ht="28.15" customHeight="1">
      <c r="A10" s="515" t="s">
        <v>132</v>
      </c>
      <c r="B10" s="84" t="s">
        <v>133</v>
      </c>
      <c r="C10" s="85" t="s">
        <v>134</v>
      </c>
      <c r="D10" s="203" t="s">
        <v>3193</v>
      </c>
      <c r="E10" s="204" t="s">
        <v>136</v>
      </c>
      <c r="F10" s="453" t="s">
        <v>3194</v>
      </c>
      <c r="G10" s="453" t="s">
        <v>238</v>
      </c>
    </row>
    <row r="11" spans="1:7" ht="21.4" customHeight="1">
      <c r="A11" s="86"/>
      <c r="B11" s="87" t="s">
        <v>2891</v>
      </c>
      <c r="C11" s="88"/>
      <c r="D11" s="547"/>
      <c r="E11" s="89"/>
      <c r="F11" s="454"/>
      <c r="G11" s="455"/>
    </row>
    <row r="12" spans="1:7">
      <c r="A12" s="90"/>
      <c r="B12" s="91"/>
      <c r="C12" s="92"/>
      <c r="D12" s="548"/>
      <c r="E12" s="2388"/>
      <c r="F12" s="456"/>
      <c r="G12" s="457"/>
    </row>
    <row r="13" spans="1:7">
      <c r="A13" s="549" t="s">
        <v>3046</v>
      </c>
      <c r="B13" s="91" t="s">
        <v>2892</v>
      </c>
      <c r="C13" s="92"/>
      <c r="D13" s="548"/>
      <c r="E13" s="2388"/>
      <c r="F13" s="456"/>
      <c r="G13" s="457"/>
    </row>
    <row r="14" spans="1:7">
      <c r="A14" s="90"/>
      <c r="B14" s="91"/>
      <c r="C14" s="92"/>
      <c r="D14" s="548"/>
      <c r="E14" s="2388"/>
      <c r="F14" s="456"/>
      <c r="G14" s="457"/>
    </row>
    <row r="15" spans="1:7" ht="109.15" customHeight="1">
      <c r="A15" s="622" t="s">
        <v>3047</v>
      </c>
      <c r="B15" s="581" t="s">
        <v>5822</v>
      </c>
      <c r="C15" s="551"/>
      <c r="D15" s="552" t="s">
        <v>369</v>
      </c>
      <c r="E15" s="553">
        <v>1</v>
      </c>
      <c r="F15" s="2567"/>
      <c r="G15" s="554">
        <f>F15*E15</f>
        <v>0</v>
      </c>
    </row>
    <row r="16" spans="1:7">
      <c r="A16" s="550"/>
      <c r="B16" s="555"/>
      <c r="C16" s="551"/>
      <c r="D16" s="552"/>
      <c r="E16" s="553"/>
      <c r="F16" s="2568"/>
      <c r="G16" s="554"/>
    </row>
    <row r="17" spans="1:7">
      <c r="A17" s="549" t="s">
        <v>3048</v>
      </c>
      <c r="B17" s="91" t="s">
        <v>2293</v>
      </c>
      <c r="C17" s="92"/>
      <c r="D17" s="548"/>
      <c r="E17" s="2388"/>
      <c r="F17" s="2420"/>
      <c r="G17" s="457"/>
    </row>
    <row r="18" spans="1:7">
      <c r="A18" s="90"/>
      <c r="B18" s="91"/>
      <c r="C18" s="92"/>
      <c r="D18" s="548"/>
      <c r="E18" s="2388"/>
      <c r="F18" s="2420"/>
      <c r="G18" s="457"/>
    </row>
    <row r="19" spans="1:7">
      <c r="A19" s="549" t="s">
        <v>3049</v>
      </c>
      <c r="B19" s="556" t="s">
        <v>2893</v>
      </c>
      <c r="C19" s="92"/>
      <c r="D19" s="548"/>
      <c r="E19" s="2388"/>
      <c r="F19" s="2420"/>
      <c r="G19" s="457"/>
    </row>
    <row r="20" spans="1:7">
      <c r="A20" s="90"/>
      <c r="B20" s="91"/>
      <c r="C20" s="92"/>
      <c r="D20" s="548"/>
      <c r="E20" s="2388"/>
      <c r="F20" s="2420"/>
      <c r="G20" s="457"/>
    </row>
    <row r="21" spans="1:7" ht="61.15" customHeight="1">
      <c r="A21" s="90" t="s">
        <v>3050</v>
      </c>
      <c r="B21" s="112" t="s">
        <v>3051</v>
      </c>
      <c r="C21" s="92"/>
      <c r="D21" s="329" t="s">
        <v>1580</v>
      </c>
      <c r="E21" s="557">
        <v>2460</v>
      </c>
      <c r="F21" s="2414"/>
      <c r="G21" s="558">
        <f>E21*F21</f>
        <v>0</v>
      </c>
    </row>
    <row r="22" spans="1:7">
      <c r="A22" s="90"/>
      <c r="B22" s="2679"/>
      <c r="C22" s="92"/>
      <c r="D22" s="548"/>
      <c r="E22" s="2388"/>
      <c r="F22" s="2420"/>
      <c r="G22" s="457"/>
    </row>
    <row r="23" spans="1:7" ht="75" customHeight="1">
      <c r="A23" s="90" t="s">
        <v>3052</v>
      </c>
      <c r="B23" s="328" t="s">
        <v>2894</v>
      </c>
      <c r="C23" s="92"/>
      <c r="D23" s="329" t="s">
        <v>1580</v>
      </c>
      <c r="E23" s="557">
        <v>1418</v>
      </c>
      <c r="F23" s="2414"/>
      <c r="G23" s="558">
        <f>E23*F23</f>
        <v>0</v>
      </c>
    </row>
    <row r="24" spans="1:7">
      <c r="A24" s="90"/>
      <c r="B24" s="2679"/>
      <c r="C24" s="92"/>
      <c r="D24" s="548"/>
      <c r="E24" s="2388"/>
      <c r="F24" s="2420"/>
      <c r="G24" s="457"/>
    </row>
    <row r="25" spans="1:7" ht="25.5">
      <c r="A25" s="90" t="s">
        <v>3053</v>
      </c>
      <c r="B25" s="112" t="s">
        <v>2895</v>
      </c>
      <c r="C25" s="92"/>
      <c r="D25" s="329" t="s">
        <v>353</v>
      </c>
      <c r="E25" s="557">
        <v>10929</v>
      </c>
      <c r="F25" s="2414"/>
      <c r="G25" s="558">
        <f>E25*F25</f>
        <v>0</v>
      </c>
    </row>
    <row r="26" spans="1:7" ht="51">
      <c r="A26" s="90"/>
      <c r="B26" s="112" t="s">
        <v>2896</v>
      </c>
      <c r="C26" s="92"/>
      <c r="D26" s="329"/>
      <c r="E26" s="557"/>
      <c r="F26" s="2552"/>
      <c r="G26" s="558"/>
    </row>
    <row r="27" spans="1:7">
      <c r="A27" s="90"/>
      <c r="B27" s="91"/>
      <c r="C27" s="92"/>
      <c r="D27" s="548"/>
      <c r="E27" s="2388"/>
      <c r="F27" s="2420"/>
      <c r="G27" s="457"/>
    </row>
    <row r="28" spans="1:7">
      <c r="A28" s="549" t="s">
        <v>3054</v>
      </c>
      <c r="B28" s="556" t="s">
        <v>2667</v>
      </c>
      <c r="C28" s="559"/>
      <c r="D28" s="329"/>
      <c r="E28" s="557"/>
      <c r="F28" s="2552"/>
      <c r="G28" s="558"/>
    </row>
    <row r="29" spans="1:7">
      <c r="A29" s="560"/>
      <c r="B29" s="561"/>
      <c r="C29" s="559"/>
      <c r="D29" s="329"/>
      <c r="E29" s="557"/>
      <c r="F29" s="2552"/>
      <c r="G29" s="558"/>
    </row>
    <row r="30" spans="1:7" ht="38.25">
      <c r="A30" s="90" t="s">
        <v>3055</v>
      </c>
      <c r="B30" s="112" t="s">
        <v>2897</v>
      </c>
      <c r="C30" s="559"/>
      <c r="D30" s="329" t="s">
        <v>1580</v>
      </c>
      <c r="E30" s="557">
        <v>1800</v>
      </c>
      <c r="F30" s="2414"/>
      <c r="G30" s="558">
        <f>E30*F30</f>
        <v>0</v>
      </c>
    </row>
    <row r="31" spans="1:7">
      <c r="A31" s="560"/>
      <c r="B31" s="561"/>
      <c r="C31" s="559"/>
      <c r="D31" s="329"/>
      <c r="E31" s="557"/>
      <c r="F31" s="2552"/>
      <c r="G31" s="558"/>
    </row>
    <row r="32" spans="1:7" ht="25.5">
      <c r="A32" s="90" t="s">
        <v>3056</v>
      </c>
      <c r="B32" s="112" t="s">
        <v>2898</v>
      </c>
      <c r="C32" s="559"/>
      <c r="D32" s="329" t="s">
        <v>353</v>
      </c>
      <c r="E32" s="557">
        <v>3848</v>
      </c>
      <c r="F32" s="2414"/>
      <c r="G32" s="558">
        <f>E32*F32</f>
        <v>0</v>
      </c>
    </row>
    <row r="33" spans="1:7">
      <c r="A33" s="560"/>
      <c r="B33" s="561"/>
      <c r="C33" s="559"/>
      <c r="D33" s="329"/>
      <c r="E33" s="557"/>
      <c r="F33" s="2552"/>
      <c r="G33" s="558"/>
    </row>
    <row r="34" spans="1:7" ht="25.5">
      <c r="A34" s="90" t="s">
        <v>3057</v>
      </c>
      <c r="B34" s="562" t="s">
        <v>2899</v>
      </c>
      <c r="C34" s="92"/>
      <c r="D34" s="329" t="s">
        <v>1580</v>
      </c>
      <c r="E34" s="557">
        <v>1540</v>
      </c>
      <c r="F34" s="2414"/>
      <c r="G34" s="558">
        <f>E34*F34</f>
        <v>0</v>
      </c>
    </row>
    <row r="35" spans="1:7">
      <c r="A35" s="560"/>
      <c r="B35" s="561"/>
      <c r="C35" s="559"/>
      <c r="D35" s="329"/>
      <c r="E35" s="557"/>
      <c r="F35" s="2552"/>
      <c r="G35" s="558"/>
    </row>
    <row r="36" spans="1:7" ht="25.5">
      <c r="A36" s="90" t="s">
        <v>3058</v>
      </c>
      <c r="B36" s="112" t="s">
        <v>2900</v>
      </c>
      <c r="C36" s="559"/>
      <c r="D36" s="329" t="s">
        <v>1580</v>
      </c>
      <c r="E36" s="557">
        <v>962</v>
      </c>
      <c r="F36" s="2414"/>
      <c r="G36" s="558">
        <f>E36*F36</f>
        <v>0</v>
      </c>
    </row>
    <row r="37" spans="1:7">
      <c r="A37" s="560"/>
      <c r="B37" s="561"/>
      <c r="C37" s="559"/>
      <c r="D37" s="329"/>
      <c r="E37" s="557"/>
      <c r="F37" s="2552"/>
      <c r="G37" s="558"/>
    </row>
    <row r="38" spans="1:7" ht="25.5">
      <c r="A38" s="90" t="s">
        <v>3059</v>
      </c>
      <c r="B38" s="561" t="s">
        <v>2901</v>
      </c>
      <c r="C38" s="92"/>
      <c r="D38" s="329" t="s">
        <v>353</v>
      </c>
      <c r="E38" s="557">
        <v>3848</v>
      </c>
      <c r="F38" s="2414"/>
      <c r="G38" s="558">
        <f>E38*F38</f>
        <v>0</v>
      </c>
    </row>
    <row r="39" spans="1:7">
      <c r="A39" s="560"/>
      <c r="B39" s="561"/>
      <c r="C39" s="559"/>
      <c r="D39" s="329"/>
      <c r="E39" s="557"/>
      <c r="F39" s="2552"/>
      <c r="G39" s="558"/>
    </row>
    <row r="40" spans="1:7" ht="25.5">
      <c r="A40" s="90" t="s">
        <v>3060</v>
      </c>
      <c r="B40" s="562" t="s">
        <v>2902</v>
      </c>
      <c r="C40" s="92"/>
      <c r="D40" s="329" t="s">
        <v>1580</v>
      </c>
      <c r="E40" s="557">
        <v>5</v>
      </c>
      <c r="F40" s="2414"/>
      <c r="G40" s="558">
        <f>E40*F40</f>
        <v>0</v>
      </c>
    </row>
    <row r="41" spans="1:7">
      <c r="A41" s="90"/>
      <c r="B41" s="562"/>
      <c r="C41" s="92"/>
      <c r="D41" s="548"/>
      <c r="E41" s="2388"/>
      <c r="F41" s="2420"/>
      <c r="G41" s="457"/>
    </row>
    <row r="42" spans="1:7" ht="38.25">
      <c r="A42" s="90" t="s">
        <v>3061</v>
      </c>
      <c r="B42" s="561" t="s">
        <v>2903</v>
      </c>
      <c r="C42" s="92"/>
      <c r="D42" s="329" t="s">
        <v>353</v>
      </c>
      <c r="E42" s="557">
        <v>3848</v>
      </c>
      <c r="F42" s="2414"/>
      <c r="G42" s="558">
        <f>E42*F42</f>
        <v>0</v>
      </c>
    </row>
    <row r="43" spans="1:7">
      <c r="A43" s="560"/>
      <c r="B43" s="561"/>
      <c r="C43" s="559"/>
      <c r="D43" s="329"/>
      <c r="E43" s="557"/>
      <c r="F43" s="2552"/>
      <c r="G43" s="558"/>
    </row>
    <row r="44" spans="1:7">
      <c r="A44" s="549" t="s">
        <v>3062</v>
      </c>
      <c r="B44" s="91" t="s">
        <v>2904</v>
      </c>
      <c r="C44" s="559"/>
      <c r="D44" s="329"/>
      <c r="E44" s="557"/>
      <c r="F44" s="2552"/>
      <c r="G44" s="558"/>
    </row>
    <row r="45" spans="1:7">
      <c r="A45" s="560"/>
      <c r="B45" s="561"/>
      <c r="C45" s="559"/>
      <c r="D45" s="329"/>
      <c r="E45" s="557"/>
      <c r="F45" s="2552"/>
      <c r="G45" s="558"/>
    </row>
    <row r="46" spans="1:7" ht="25.5">
      <c r="A46" s="560" t="s">
        <v>3063</v>
      </c>
      <c r="B46" s="561" t="s">
        <v>3064</v>
      </c>
      <c r="C46" s="92"/>
      <c r="D46" s="329" t="s">
        <v>353</v>
      </c>
      <c r="E46" s="557">
        <v>20</v>
      </c>
      <c r="F46" s="2414"/>
      <c r="G46" s="558">
        <f>E46*F46</f>
        <v>0</v>
      </c>
    </row>
    <row r="47" spans="1:7">
      <c r="A47" s="90"/>
      <c r="B47" s="91"/>
      <c r="C47" s="92"/>
      <c r="D47" s="548"/>
      <c r="E47" s="2388"/>
      <c r="F47" s="2420"/>
      <c r="G47" s="457"/>
    </row>
    <row r="48" spans="1:7" ht="25.5">
      <c r="A48" s="560" t="s">
        <v>3065</v>
      </c>
      <c r="B48" s="561" t="s">
        <v>2905</v>
      </c>
      <c r="C48" s="92"/>
      <c r="D48" s="329" t="s">
        <v>353</v>
      </c>
      <c r="E48" s="557">
        <v>20</v>
      </c>
      <c r="F48" s="2414"/>
      <c r="G48" s="558">
        <f>E48*F48</f>
        <v>0</v>
      </c>
    </row>
    <row r="49" spans="1:7">
      <c r="A49" s="594"/>
      <c r="B49" s="1250"/>
      <c r="C49" s="1251"/>
      <c r="D49" s="2201"/>
      <c r="E49" s="1252"/>
      <c r="F49" s="2569"/>
      <c r="G49" s="2202"/>
    </row>
    <row r="50" spans="1:7" ht="76.5">
      <c r="A50" s="2203" t="s">
        <v>3066</v>
      </c>
      <c r="B50" s="561" t="s">
        <v>3067</v>
      </c>
      <c r="C50" s="1251"/>
      <c r="D50" s="588"/>
      <c r="E50" s="778"/>
      <c r="F50" s="2527"/>
      <c r="G50" s="777"/>
    </row>
    <row r="51" spans="1:7" ht="132.6" customHeight="1">
      <c r="A51" s="2203"/>
      <c r="B51" s="561" t="s">
        <v>2906</v>
      </c>
      <c r="C51" s="1251"/>
      <c r="D51" s="588"/>
      <c r="E51" s="778"/>
      <c r="F51" s="2527"/>
      <c r="G51" s="777"/>
    </row>
    <row r="52" spans="1:7">
      <c r="A52" s="2203"/>
      <c r="B52" s="561" t="s">
        <v>2907</v>
      </c>
      <c r="C52" s="1251"/>
      <c r="D52" s="588"/>
      <c r="E52" s="778"/>
      <c r="F52" s="2527"/>
      <c r="G52" s="777"/>
    </row>
    <row r="53" spans="1:7" ht="51" customHeight="1">
      <c r="A53" s="2203"/>
      <c r="B53" s="561" t="s">
        <v>2908</v>
      </c>
      <c r="C53" s="1251"/>
      <c r="D53" s="588"/>
      <c r="E53" s="778"/>
      <c r="F53" s="2527"/>
      <c r="G53" s="777"/>
    </row>
    <row r="54" spans="1:7">
      <c r="A54" s="2203"/>
      <c r="B54" s="2673"/>
      <c r="C54" s="1251"/>
      <c r="D54" s="588"/>
      <c r="E54" s="778"/>
      <c r="F54" s="2527"/>
      <c r="G54" s="777"/>
    </row>
    <row r="55" spans="1:7" ht="25.5">
      <c r="A55" s="2203" t="s">
        <v>3068</v>
      </c>
      <c r="B55" s="561" t="s">
        <v>2909</v>
      </c>
      <c r="C55" s="1251"/>
      <c r="D55" s="588"/>
      <c r="E55" s="778"/>
      <c r="F55" s="2527"/>
      <c r="G55" s="777"/>
    </row>
    <row r="56" spans="1:7" ht="51">
      <c r="A56" s="2203"/>
      <c r="B56" s="561" t="s">
        <v>2910</v>
      </c>
      <c r="C56" s="1251"/>
      <c r="D56" s="588" t="s">
        <v>353</v>
      </c>
      <c r="E56" s="778">
        <v>1515</v>
      </c>
      <c r="F56" s="2414"/>
      <c r="G56" s="777">
        <f>F56*E56</f>
        <v>0</v>
      </c>
    </row>
    <row r="57" spans="1:7">
      <c r="A57" s="2203"/>
      <c r="B57" s="561"/>
      <c r="C57" s="1251"/>
      <c r="D57" s="588"/>
      <c r="E57" s="778"/>
      <c r="F57" s="2527"/>
      <c r="G57" s="777"/>
    </row>
    <row r="58" spans="1:7">
      <c r="A58" s="2203" t="s">
        <v>3069</v>
      </c>
      <c r="B58" s="561" t="s">
        <v>2911</v>
      </c>
      <c r="C58" s="1251"/>
      <c r="D58" s="588"/>
      <c r="E58" s="778"/>
      <c r="F58" s="2527"/>
      <c r="G58" s="777"/>
    </row>
    <row r="59" spans="1:7" ht="51">
      <c r="A59" s="2203"/>
      <c r="B59" s="561" t="s">
        <v>2912</v>
      </c>
      <c r="C59" s="1251"/>
      <c r="D59" s="588" t="s">
        <v>353</v>
      </c>
      <c r="E59" s="778">
        <v>1200</v>
      </c>
      <c r="F59" s="2414"/>
      <c r="G59" s="777">
        <f>F59*E59</f>
        <v>0</v>
      </c>
    </row>
    <row r="60" spans="1:7">
      <c r="A60" s="2203"/>
      <c r="B60" s="561"/>
      <c r="C60" s="1251"/>
      <c r="D60" s="588"/>
      <c r="E60" s="778"/>
      <c r="F60" s="2527"/>
      <c r="G60" s="777"/>
    </row>
    <row r="61" spans="1:7">
      <c r="A61" s="2203" t="s">
        <v>3070</v>
      </c>
      <c r="B61" s="561" t="s">
        <v>2913</v>
      </c>
      <c r="C61" s="1251"/>
      <c r="D61" s="588"/>
      <c r="E61" s="778"/>
      <c r="F61" s="2527"/>
      <c r="G61" s="777"/>
    </row>
    <row r="62" spans="1:7" ht="73.900000000000006" customHeight="1">
      <c r="A62" s="2203"/>
      <c r="B62" s="561" t="s">
        <v>2914</v>
      </c>
      <c r="C62" s="1251"/>
      <c r="D62" s="588" t="s">
        <v>353</v>
      </c>
      <c r="E62" s="778">
        <v>200</v>
      </c>
      <c r="F62" s="2414"/>
      <c r="G62" s="777">
        <f>F62*E62</f>
        <v>0</v>
      </c>
    </row>
    <row r="63" spans="1:7">
      <c r="A63" s="594"/>
      <c r="B63" s="1250"/>
      <c r="C63" s="1251"/>
      <c r="D63" s="2201"/>
      <c r="E63" s="1252"/>
      <c r="F63" s="2569"/>
      <c r="G63" s="2202"/>
    </row>
    <row r="64" spans="1:7" ht="102">
      <c r="A64" s="2204" t="s">
        <v>3071</v>
      </c>
      <c r="B64" s="623" t="s">
        <v>2915</v>
      </c>
      <c r="C64" s="1251"/>
      <c r="D64" s="588" t="s">
        <v>353</v>
      </c>
      <c r="E64" s="703">
        <v>185</v>
      </c>
      <c r="F64" s="2414"/>
      <c r="G64" s="777">
        <f>F64*E64</f>
        <v>0</v>
      </c>
    </row>
    <row r="65" spans="1:7">
      <c r="A65" s="594"/>
      <c r="B65" s="1250"/>
      <c r="C65" s="1251"/>
      <c r="D65" s="2201"/>
      <c r="E65" s="1252"/>
      <c r="F65" s="2569"/>
      <c r="G65" s="2202"/>
    </row>
    <row r="66" spans="1:7" ht="38.25">
      <c r="A66" s="2203" t="s">
        <v>3072</v>
      </c>
      <c r="B66" s="561" t="s">
        <v>2916</v>
      </c>
      <c r="C66" s="1251"/>
      <c r="D66" s="329" t="s">
        <v>353</v>
      </c>
      <c r="E66" s="557">
        <v>10</v>
      </c>
      <c r="F66" s="2414"/>
      <c r="G66" s="558">
        <f t="shared" ref="G66" si="0">E66*F66</f>
        <v>0</v>
      </c>
    </row>
    <row r="67" spans="1:7">
      <c r="A67" s="594"/>
      <c r="B67" s="1250"/>
      <c r="C67" s="1251"/>
      <c r="D67" s="2205"/>
      <c r="E67" s="1179"/>
      <c r="F67" s="2570"/>
      <c r="G67" s="2206"/>
    </row>
    <row r="68" spans="1:7" ht="102">
      <c r="A68" s="2203" t="s">
        <v>3073</v>
      </c>
      <c r="B68" s="581" t="s">
        <v>2979</v>
      </c>
      <c r="C68" s="581"/>
      <c r="D68" s="571" t="s">
        <v>2980</v>
      </c>
      <c r="E68" s="778">
        <v>365</v>
      </c>
      <c r="F68" s="2530"/>
      <c r="G68" s="958">
        <f>ROUND(E68*F68,2)</f>
        <v>0</v>
      </c>
    </row>
    <row r="69" spans="1:7">
      <c r="A69" s="570"/>
      <c r="B69" s="338"/>
      <c r="C69" s="338"/>
      <c r="D69" s="571"/>
      <c r="E69" s="572"/>
      <c r="F69" s="2558"/>
      <c r="G69" s="958"/>
    </row>
    <row r="70" spans="1:7" ht="89.25">
      <c r="A70" s="2203" t="s">
        <v>3074</v>
      </c>
      <c r="B70" s="581" t="s">
        <v>2981</v>
      </c>
      <c r="C70" s="581"/>
      <c r="D70" s="571" t="s">
        <v>2980</v>
      </c>
      <c r="E70" s="778">
        <v>138</v>
      </c>
      <c r="F70" s="2530"/>
      <c r="G70" s="958">
        <f>ROUND(E70*F70,2)</f>
        <v>0</v>
      </c>
    </row>
    <row r="71" spans="1:7">
      <c r="A71" s="570"/>
      <c r="B71" s="338"/>
      <c r="C71" s="338"/>
      <c r="D71" s="327"/>
      <c r="E71" s="337"/>
      <c r="F71" s="2403"/>
      <c r="G71" s="449"/>
    </row>
    <row r="72" spans="1:7" ht="204">
      <c r="A72" s="2203" t="s">
        <v>3075</v>
      </c>
      <c r="B72" s="2207" t="s">
        <v>3076</v>
      </c>
      <c r="C72" s="1251"/>
      <c r="D72" s="571" t="s">
        <v>2980</v>
      </c>
      <c r="E72" s="778">
        <v>367</v>
      </c>
      <c r="F72" s="2530"/>
      <c r="G72" s="958">
        <f>ROUND(E72*F72,2)</f>
        <v>0</v>
      </c>
    </row>
    <row r="73" spans="1:7">
      <c r="A73" s="570"/>
      <c r="B73" s="338"/>
      <c r="C73" s="338"/>
      <c r="D73" s="571"/>
      <c r="E73" s="592"/>
      <c r="F73" s="2558"/>
      <c r="G73" s="958"/>
    </row>
    <row r="74" spans="1:7" ht="63.75">
      <c r="A74" s="2203" t="s">
        <v>3077</v>
      </c>
      <c r="B74" s="2676" t="s">
        <v>3078</v>
      </c>
      <c r="C74" s="338"/>
      <c r="D74" s="571" t="s">
        <v>2980</v>
      </c>
      <c r="E74" s="778">
        <v>435</v>
      </c>
      <c r="F74" s="2530"/>
      <c r="G74" s="958">
        <f t="shared" ref="G74" si="1">ROUND(E74*F74,2)</f>
        <v>0</v>
      </c>
    </row>
    <row r="75" spans="1:7">
      <c r="A75" s="570"/>
      <c r="B75" s="338"/>
      <c r="C75" s="338"/>
      <c r="D75" s="327"/>
      <c r="E75" s="326"/>
      <c r="F75" s="2403"/>
      <c r="G75" s="449"/>
    </row>
    <row r="76" spans="1:7">
      <c r="A76" s="2208" t="s">
        <v>3079</v>
      </c>
      <c r="B76" s="1250" t="s">
        <v>2917</v>
      </c>
      <c r="C76" s="1251"/>
      <c r="D76" s="2201"/>
      <c r="E76" s="1252"/>
      <c r="F76" s="2569"/>
      <c r="G76" s="2202"/>
    </row>
    <row r="77" spans="1:7">
      <c r="A77" s="594"/>
      <c r="B77" s="1250"/>
      <c r="C77" s="1251"/>
      <c r="D77" s="2201"/>
      <c r="E77" s="1252"/>
      <c r="F77" s="2569"/>
      <c r="G77" s="2202"/>
    </row>
    <row r="78" spans="1:7" ht="38.25">
      <c r="A78" s="574" t="s">
        <v>3080</v>
      </c>
      <c r="B78" s="575" t="s">
        <v>2918</v>
      </c>
      <c r="C78" s="576"/>
      <c r="D78" s="324" t="s">
        <v>2919</v>
      </c>
      <c r="E78" s="323">
        <v>10</v>
      </c>
      <c r="F78" s="2415"/>
      <c r="G78" s="37">
        <f t="shared" ref="G78" si="2">+F78*E78</f>
        <v>0</v>
      </c>
    </row>
    <row r="79" spans="1:7">
      <c r="A79" s="574"/>
      <c r="B79" s="575"/>
      <c r="C79" s="576"/>
      <c r="D79" s="576"/>
      <c r="E79" s="578"/>
      <c r="F79" s="2546"/>
      <c r="G79" s="579"/>
    </row>
    <row r="80" spans="1:7" ht="25.5">
      <c r="A80" s="574" t="s">
        <v>3081</v>
      </c>
      <c r="B80" s="575" t="s">
        <v>2920</v>
      </c>
      <c r="C80" s="576"/>
      <c r="D80" s="324" t="s">
        <v>2919</v>
      </c>
      <c r="E80" s="323">
        <v>400</v>
      </c>
      <c r="F80" s="2415"/>
      <c r="G80" s="37">
        <f t="shared" ref="G80" si="3">+F80*E80</f>
        <v>0</v>
      </c>
    </row>
    <row r="81" spans="1:7">
      <c r="A81" s="594"/>
      <c r="B81" s="1250"/>
      <c r="C81" s="1251"/>
      <c r="D81" s="2201"/>
      <c r="E81" s="1252"/>
      <c r="F81" s="2569"/>
      <c r="G81" s="2202"/>
    </row>
    <row r="82" spans="1:7" ht="51">
      <c r="A82" s="574" t="s">
        <v>3082</v>
      </c>
      <c r="B82" s="561" t="s">
        <v>2921</v>
      </c>
      <c r="C82" s="559"/>
      <c r="D82" s="329" t="s">
        <v>369</v>
      </c>
      <c r="E82" s="557">
        <v>3</v>
      </c>
      <c r="F82" s="2414"/>
      <c r="G82" s="558">
        <f>F82*E82</f>
        <v>0</v>
      </c>
    </row>
    <row r="83" spans="1:7">
      <c r="A83" s="594"/>
      <c r="B83" s="561"/>
      <c r="C83" s="559"/>
      <c r="D83" s="329"/>
      <c r="E83" s="557"/>
      <c r="F83" s="2552"/>
      <c r="G83" s="558"/>
    </row>
    <row r="84" spans="1:7" ht="25.5">
      <c r="A84" s="574" t="s">
        <v>3083</v>
      </c>
      <c r="B84" s="561" t="s">
        <v>2922</v>
      </c>
      <c r="C84" s="559"/>
      <c r="D84" s="329" t="s">
        <v>2919</v>
      </c>
      <c r="E84" s="557">
        <v>108</v>
      </c>
      <c r="F84" s="2414"/>
      <c r="G84" s="558">
        <f>F84*E84</f>
        <v>0</v>
      </c>
    </row>
    <row r="85" spans="1:7">
      <c r="A85" s="594"/>
      <c r="B85" s="1250"/>
      <c r="C85" s="1251"/>
      <c r="D85" s="2201"/>
      <c r="E85" s="1252"/>
      <c r="F85" s="2569"/>
      <c r="G85" s="2202"/>
    </row>
    <row r="86" spans="1:7">
      <c r="A86" s="574" t="s">
        <v>3084</v>
      </c>
      <c r="B86" s="581" t="s">
        <v>2923</v>
      </c>
      <c r="C86" s="582"/>
      <c r="D86" s="348" t="s">
        <v>2919</v>
      </c>
      <c r="E86" s="326">
        <v>251</v>
      </c>
      <c r="F86" s="2529"/>
      <c r="G86" s="636">
        <f>+F86*E86</f>
        <v>0</v>
      </c>
    </row>
    <row r="87" spans="1:7" ht="25.5">
      <c r="A87" s="594"/>
      <c r="B87" s="581" t="s">
        <v>2924</v>
      </c>
      <c r="C87" s="582"/>
      <c r="D87" s="327"/>
      <c r="E87" s="337"/>
      <c r="F87" s="2410"/>
      <c r="G87" s="448"/>
    </row>
    <row r="88" spans="1:7">
      <c r="A88" s="594"/>
      <c r="B88" s="581" t="s">
        <v>2925</v>
      </c>
      <c r="C88" s="582"/>
      <c r="D88" s="327"/>
      <c r="E88" s="337"/>
      <c r="F88" s="2410"/>
      <c r="G88" s="448"/>
    </row>
    <row r="89" spans="1:7">
      <c r="A89" s="594"/>
      <c r="B89" s="581" t="s">
        <v>2926</v>
      </c>
      <c r="C89" s="582"/>
      <c r="D89" s="327"/>
      <c r="E89" s="337"/>
      <c r="F89" s="2410"/>
      <c r="G89" s="448"/>
    </row>
    <row r="90" spans="1:7">
      <c r="A90" s="594"/>
      <c r="B90" s="581" t="s">
        <v>2927</v>
      </c>
      <c r="C90" s="582"/>
      <c r="D90" s="327"/>
      <c r="E90" s="337"/>
      <c r="F90" s="2410"/>
      <c r="G90" s="448"/>
    </row>
    <row r="91" spans="1:7" ht="25.5">
      <c r="A91" s="594"/>
      <c r="B91" s="581" t="s">
        <v>2928</v>
      </c>
      <c r="C91" s="582"/>
      <c r="D91" s="327"/>
      <c r="E91" s="337"/>
      <c r="F91" s="2410"/>
      <c r="G91" s="448"/>
    </row>
    <row r="92" spans="1:7">
      <c r="A92" s="594"/>
      <c r="B92" s="581"/>
      <c r="C92" s="582"/>
      <c r="D92" s="327"/>
      <c r="E92" s="337"/>
      <c r="F92" s="2410"/>
      <c r="G92" s="448"/>
    </row>
    <row r="93" spans="1:7" ht="196.15" customHeight="1">
      <c r="A93" s="574" t="s">
        <v>3085</v>
      </c>
      <c r="B93" s="2207" t="s">
        <v>3086</v>
      </c>
      <c r="C93" s="582"/>
      <c r="D93" s="570" t="s">
        <v>353</v>
      </c>
      <c r="E93" s="592">
        <v>75</v>
      </c>
      <c r="F93" s="2530"/>
      <c r="G93" s="558">
        <f>+F93*E93</f>
        <v>0</v>
      </c>
    </row>
    <row r="94" spans="1:7">
      <c r="A94" s="594"/>
      <c r="B94" s="581"/>
      <c r="C94" s="582"/>
      <c r="D94" s="327"/>
      <c r="E94" s="337"/>
      <c r="F94" s="2410"/>
      <c r="G94" s="448"/>
    </row>
    <row r="95" spans="1:7" ht="38.25">
      <c r="A95" s="574" t="s">
        <v>3087</v>
      </c>
      <c r="B95" s="2207" t="s">
        <v>2929</v>
      </c>
      <c r="C95" s="582"/>
      <c r="D95" s="570" t="s">
        <v>353</v>
      </c>
      <c r="E95" s="592">
        <v>20</v>
      </c>
      <c r="F95" s="2530"/>
      <c r="G95" s="558">
        <f>+F95*E95</f>
        <v>0</v>
      </c>
    </row>
    <row r="96" spans="1:7">
      <c r="A96" s="594"/>
      <c r="B96" s="581"/>
      <c r="C96" s="582"/>
      <c r="D96" s="327"/>
      <c r="E96" s="337"/>
      <c r="F96" s="2410"/>
      <c r="G96" s="448"/>
    </row>
    <row r="97" spans="1:7">
      <c r="A97" s="2208" t="s">
        <v>3088</v>
      </c>
      <c r="B97" s="1250" t="s">
        <v>2930</v>
      </c>
      <c r="C97" s="1251"/>
      <c r="D97" s="2201"/>
      <c r="E97" s="1252"/>
      <c r="F97" s="2569"/>
      <c r="G97" s="2202"/>
    </row>
    <row r="98" spans="1:7">
      <c r="A98" s="570"/>
      <c r="B98" s="1250"/>
      <c r="C98" s="1251"/>
      <c r="D98" s="2201"/>
      <c r="E98" s="1252"/>
      <c r="F98" s="2569"/>
      <c r="G98" s="2202"/>
    </row>
    <row r="99" spans="1:7" ht="25.5">
      <c r="A99" s="574" t="s">
        <v>3089</v>
      </c>
      <c r="B99" s="2209" t="s">
        <v>2931</v>
      </c>
      <c r="C99" s="1251"/>
      <c r="D99" s="559" t="s">
        <v>210</v>
      </c>
      <c r="E99" s="557">
        <v>12</v>
      </c>
      <c r="F99" s="2414"/>
      <c r="G99" s="558">
        <f>F99*E99</f>
        <v>0</v>
      </c>
    </row>
    <row r="100" spans="1:7">
      <c r="A100" s="570"/>
      <c r="B100" s="1250"/>
      <c r="C100" s="1251"/>
      <c r="D100" s="2201"/>
      <c r="E100" s="1252"/>
      <c r="F100" s="2569"/>
      <c r="G100" s="2202"/>
    </row>
    <row r="101" spans="1:7" ht="89.25">
      <c r="A101" s="574" t="s">
        <v>3090</v>
      </c>
      <c r="B101" s="561" t="s">
        <v>3091</v>
      </c>
      <c r="C101" s="1251"/>
      <c r="D101" s="559"/>
      <c r="E101" s="557"/>
      <c r="F101" s="2552"/>
      <c r="G101" s="558"/>
    </row>
    <row r="102" spans="1:7">
      <c r="A102" s="574"/>
      <c r="B102" s="561" t="s">
        <v>2932</v>
      </c>
      <c r="C102" s="1251"/>
      <c r="D102" s="559" t="s">
        <v>2919</v>
      </c>
      <c r="E102" s="557">
        <v>53.8</v>
      </c>
      <c r="F102" s="2414"/>
      <c r="G102" s="558">
        <f>E102*F102</f>
        <v>0</v>
      </c>
    </row>
    <row r="103" spans="1:7">
      <c r="A103" s="574"/>
      <c r="B103" s="561" t="s">
        <v>2933</v>
      </c>
      <c r="C103" s="1251"/>
      <c r="D103" s="559" t="s">
        <v>210</v>
      </c>
      <c r="E103" s="557">
        <v>25</v>
      </c>
      <c r="F103" s="2414"/>
      <c r="G103" s="558">
        <f>F103*E103</f>
        <v>0</v>
      </c>
    </row>
    <row r="104" spans="1:7">
      <c r="A104" s="574"/>
      <c r="B104" s="561"/>
      <c r="C104" s="1251"/>
      <c r="D104" s="559"/>
      <c r="E104" s="557"/>
      <c r="F104" s="2552"/>
      <c r="G104" s="558"/>
    </row>
    <row r="105" spans="1:7" ht="76.5">
      <c r="A105" s="574" t="s">
        <v>3092</v>
      </c>
      <c r="B105" s="561" t="s">
        <v>2934</v>
      </c>
      <c r="C105" s="1251"/>
      <c r="D105" s="559"/>
      <c r="E105" s="557"/>
      <c r="F105" s="2552"/>
      <c r="G105" s="558"/>
    </row>
    <row r="106" spans="1:7">
      <c r="A106" s="574"/>
      <c r="B106" s="561" t="s">
        <v>2932</v>
      </c>
      <c r="C106" s="1251"/>
      <c r="D106" s="559" t="s">
        <v>2919</v>
      </c>
      <c r="E106" s="557">
        <v>69.5</v>
      </c>
      <c r="F106" s="2414"/>
      <c r="G106" s="558">
        <f>E106*F106</f>
        <v>0</v>
      </c>
    </row>
    <row r="107" spans="1:7">
      <c r="A107" s="574"/>
      <c r="B107" s="561" t="s">
        <v>2935</v>
      </c>
      <c r="C107" s="1251"/>
      <c r="D107" s="559" t="s">
        <v>210</v>
      </c>
      <c r="E107" s="557">
        <v>6</v>
      </c>
      <c r="F107" s="2414"/>
      <c r="G107" s="558">
        <f>F107*E107</f>
        <v>0</v>
      </c>
    </row>
    <row r="108" spans="1:7">
      <c r="A108" s="574"/>
      <c r="B108" s="561"/>
      <c r="C108" s="1251"/>
      <c r="D108" s="559"/>
      <c r="E108" s="557"/>
      <c r="F108" s="2552"/>
      <c r="G108" s="558"/>
    </row>
    <row r="109" spans="1:7">
      <c r="A109" s="2208" t="s">
        <v>3093</v>
      </c>
      <c r="B109" s="1250" t="s">
        <v>2936</v>
      </c>
      <c r="C109" s="582"/>
      <c r="D109" s="327"/>
      <c r="E109" s="337"/>
      <c r="F109" s="2410"/>
      <c r="G109" s="448"/>
    </row>
    <row r="110" spans="1:7">
      <c r="A110" s="570"/>
      <c r="B110" s="581"/>
      <c r="C110" s="582"/>
      <c r="D110" s="327"/>
      <c r="E110" s="337"/>
      <c r="F110" s="2410"/>
      <c r="G110" s="448"/>
    </row>
    <row r="111" spans="1:7" ht="38.25">
      <c r="A111" s="574" t="s">
        <v>3094</v>
      </c>
      <c r="B111" s="575" t="s">
        <v>2937</v>
      </c>
      <c r="C111" s="586"/>
      <c r="D111" s="324" t="s">
        <v>210</v>
      </c>
      <c r="E111" s="323">
        <v>1</v>
      </c>
      <c r="F111" s="2571"/>
      <c r="G111" s="2210">
        <f t="shared" ref="G111" si="4">+F111*E111</f>
        <v>0</v>
      </c>
    </row>
    <row r="112" spans="1:7">
      <c r="A112" s="574"/>
      <c r="B112" s="575"/>
      <c r="C112" s="586"/>
      <c r="D112" s="586"/>
      <c r="E112" s="578"/>
      <c r="F112" s="2546"/>
      <c r="G112" s="579"/>
    </row>
    <row r="113" spans="1:7" ht="25.5">
      <c r="A113" s="574" t="s">
        <v>3095</v>
      </c>
      <c r="B113" s="575" t="s">
        <v>2938</v>
      </c>
      <c r="C113" s="586"/>
      <c r="D113" s="324" t="s">
        <v>2919</v>
      </c>
      <c r="E113" s="323">
        <v>100</v>
      </c>
      <c r="F113" s="2571"/>
      <c r="G113" s="2210">
        <f t="shared" ref="G113" si="5">+F113*E113</f>
        <v>0</v>
      </c>
    </row>
    <row r="114" spans="1:7">
      <c r="A114" s="574"/>
      <c r="B114" s="575"/>
      <c r="C114" s="586"/>
      <c r="D114" s="586"/>
      <c r="E114" s="578"/>
      <c r="F114" s="2546"/>
      <c r="G114" s="579"/>
    </row>
    <row r="115" spans="1:7" ht="25.5">
      <c r="A115" s="574" t="s">
        <v>3096</v>
      </c>
      <c r="B115" s="575" t="s">
        <v>2939</v>
      </c>
      <c r="C115" s="586"/>
      <c r="D115" s="324" t="s">
        <v>2919</v>
      </c>
      <c r="E115" s="323">
        <v>250</v>
      </c>
      <c r="F115" s="2571"/>
      <c r="G115" s="2210">
        <f t="shared" ref="G115" si="6">+F115*E115</f>
        <v>0</v>
      </c>
    </row>
    <row r="116" spans="1:7">
      <c r="A116" s="574"/>
      <c r="B116" s="575"/>
      <c r="C116" s="586"/>
      <c r="D116" s="586"/>
      <c r="E116" s="578"/>
      <c r="F116" s="2546"/>
      <c r="G116" s="579"/>
    </row>
    <row r="117" spans="1:7" ht="38.25">
      <c r="A117" s="574" t="s">
        <v>3097</v>
      </c>
      <c r="B117" s="575" t="s">
        <v>2940</v>
      </c>
      <c r="C117" s="586"/>
      <c r="D117" s="324" t="s">
        <v>210</v>
      </c>
      <c r="E117" s="323">
        <v>1</v>
      </c>
      <c r="F117" s="2571"/>
      <c r="G117" s="2210">
        <f t="shared" ref="G117" si="7">+F117*E117</f>
        <v>0</v>
      </c>
    </row>
    <row r="118" spans="1:7">
      <c r="A118" s="574"/>
      <c r="B118" s="575"/>
      <c r="C118" s="586"/>
      <c r="D118" s="586"/>
      <c r="E118" s="578"/>
      <c r="F118" s="2546"/>
      <c r="G118" s="579"/>
    </row>
    <row r="119" spans="1:7" ht="38.25">
      <c r="A119" s="574" t="s">
        <v>3098</v>
      </c>
      <c r="B119" s="575" t="s">
        <v>2941</v>
      </c>
      <c r="C119" s="586"/>
      <c r="D119" s="324" t="s">
        <v>210</v>
      </c>
      <c r="E119" s="323">
        <v>4</v>
      </c>
      <c r="F119" s="2571"/>
      <c r="G119" s="2210">
        <f t="shared" ref="G119" si="8">+F119*E119</f>
        <v>0</v>
      </c>
    </row>
    <row r="120" spans="1:7">
      <c r="A120" s="574"/>
      <c r="B120" s="575"/>
      <c r="C120" s="586"/>
      <c r="D120" s="586"/>
      <c r="E120" s="578"/>
      <c r="F120" s="2546"/>
      <c r="G120" s="579"/>
    </row>
    <row r="121" spans="1:7" ht="38.25">
      <c r="A121" s="574" t="s">
        <v>3099</v>
      </c>
      <c r="B121" s="575" t="s">
        <v>2942</v>
      </c>
      <c r="C121" s="586"/>
      <c r="D121" s="324" t="s">
        <v>210</v>
      </c>
      <c r="E121" s="323">
        <v>4</v>
      </c>
      <c r="F121" s="2571"/>
      <c r="G121" s="2210">
        <f t="shared" ref="G121" si="9">+F121*E121</f>
        <v>0</v>
      </c>
    </row>
    <row r="122" spans="1:7">
      <c r="A122" s="324"/>
      <c r="B122" s="587"/>
      <c r="C122" s="586"/>
      <c r="D122" s="586"/>
      <c r="E122" s="588"/>
      <c r="F122" s="2546"/>
      <c r="G122" s="579"/>
    </row>
    <row r="123" spans="1:7" ht="38.25">
      <c r="A123" s="574" t="s">
        <v>3100</v>
      </c>
      <c r="B123" s="575" t="s">
        <v>2943</v>
      </c>
      <c r="C123" s="586"/>
      <c r="D123" s="324" t="s">
        <v>210</v>
      </c>
      <c r="E123" s="323">
        <v>8</v>
      </c>
      <c r="F123" s="2571"/>
      <c r="G123" s="2210">
        <f t="shared" ref="G123" si="10">+F123*E123</f>
        <v>0</v>
      </c>
    </row>
    <row r="124" spans="1:7">
      <c r="A124" s="574"/>
      <c r="B124" s="575"/>
      <c r="C124" s="586"/>
      <c r="D124" s="586"/>
      <c r="E124" s="578"/>
      <c r="F124" s="2546"/>
      <c r="G124" s="579"/>
    </row>
    <row r="125" spans="1:7" ht="38.25">
      <c r="A125" s="574" t="s">
        <v>3101</v>
      </c>
      <c r="B125" s="575" t="s">
        <v>2944</v>
      </c>
      <c r="C125" s="586"/>
      <c r="D125" s="324" t="s">
        <v>210</v>
      </c>
      <c r="E125" s="323">
        <v>1</v>
      </c>
      <c r="F125" s="2571"/>
      <c r="G125" s="2210">
        <f t="shared" ref="G125" si="11">+F125*E125</f>
        <v>0</v>
      </c>
    </row>
    <row r="126" spans="1:7">
      <c r="A126" s="574"/>
      <c r="B126" s="575"/>
      <c r="C126" s="586"/>
      <c r="D126" s="586"/>
      <c r="E126" s="588"/>
      <c r="F126" s="2546"/>
      <c r="G126" s="579"/>
    </row>
    <row r="127" spans="1:7" ht="25.5">
      <c r="A127" s="574" t="s">
        <v>3102</v>
      </c>
      <c r="B127" s="575" t="s">
        <v>2945</v>
      </c>
      <c r="C127" s="586"/>
      <c r="D127" s="324" t="s">
        <v>2919</v>
      </c>
      <c r="E127" s="323">
        <v>6</v>
      </c>
      <c r="F127" s="2571"/>
      <c r="G127" s="2210">
        <f t="shared" ref="G127" si="12">+F127*E127</f>
        <v>0</v>
      </c>
    </row>
    <row r="128" spans="1:7">
      <c r="A128" s="574"/>
      <c r="B128" s="575"/>
      <c r="C128" s="586"/>
      <c r="D128" s="586"/>
      <c r="E128" s="578"/>
      <c r="F128" s="2546"/>
      <c r="G128" s="579"/>
    </row>
    <row r="129" spans="1:7">
      <c r="A129" s="574" t="s">
        <v>3103</v>
      </c>
      <c r="B129" s="575" t="s">
        <v>2946</v>
      </c>
      <c r="C129" s="586"/>
      <c r="D129" s="324" t="s">
        <v>210</v>
      </c>
      <c r="E129" s="323">
        <v>16</v>
      </c>
      <c r="F129" s="2571"/>
      <c r="G129" s="2210">
        <f t="shared" ref="G129" si="13">+F129*E129</f>
        <v>0</v>
      </c>
    </row>
    <row r="130" spans="1:7">
      <c r="A130" s="574"/>
      <c r="B130" s="575"/>
      <c r="C130" s="586"/>
      <c r="D130" s="586"/>
      <c r="E130" s="578"/>
      <c r="F130" s="2546"/>
      <c r="G130" s="579"/>
    </row>
    <row r="131" spans="1:7">
      <c r="A131" s="574" t="s">
        <v>3104</v>
      </c>
      <c r="B131" s="575" t="s">
        <v>2947</v>
      </c>
      <c r="C131" s="586"/>
      <c r="D131" s="324" t="s">
        <v>210</v>
      </c>
      <c r="E131" s="323">
        <v>150</v>
      </c>
      <c r="F131" s="2571"/>
      <c r="G131" s="2210">
        <f t="shared" ref="G131" si="14">+F131*E131</f>
        <v>0</v>
      </c>
    </row>
    <row r="132" spans="1:7">
      <c r="A132" s="574"/>
      <c r="B132" s="575"/>
      <c r="C132" s="586"/>
      <c r="D132" s="324"/>
      <c r="E132" s="323"/>
      <c r="F132" s="2572"/>
      <c r="G132" s="2210"/>
    </row>
    <row r="133" spans="1:7">
      <c r="A133" s="574" t="s">
        <v>3105</v>
      </c>
      <c r="B133" s="575" t="s">
        <v>2948</v>
      </c>
      <c r="C133" s="586"/>
      <c r="D133" s="324" t="s">
        <v>210</v>
      </c>
      <c r="E133" s="323">
        <v>7</v>
      </c>
      <c r="F133" s="2571"/>
      <c r="G133" s="2210">
        <f t="shared" ref="G133" si="15">+F133*E133</f>
        <v>0</v>
      </c>
    </row>
    <row r="134" spans="1:7">
      <c r="A134" s="574"/>
      <c r="B134" s="575"/>
      <c r="C134" s="586"/>
      <c r="D134" s="586"/>
      <c r="E134" s="588"/>
      <c r="F134" s="2546"/>
      <c r="G134" s="579"/>
    </row>
    <row r="135" spans="1:7">
      <c r="A135" s="2208" t="s">
        <v>3106</v>
      </c>
      <c r="B135" s="1250" t="s">
        <v>2949</v>
      </c>
      <c r="C135" s="376"/>
      <c r="D135" s="348"/>
      <c r="E135" s="2211"/>
      <c r="F135" s="2413"/>
      <c r="G135" s="37"/>
    </row>
    <row r="136" spans="1:7">
      <c r="A136" s="2208"/>
      <c r="B136" s="1250"/>
      <c r="C136" s="376"/>
      <c r="D136" s="348"/>
      <c r="E136" s="2211"/>
      <c r="F136" s="2413"/>
      <c r="G136" s="37"/>
    </row>
    <row r="137" spans="1:7" ht="96" customHeight="1">
      <c r="A137" s="594" t="s">
        <v>3107</v>
      </c>
      <c r="B137" s="2724" t="s">
        <v>8315</v>
      </c>
      <c r="C137" s="376"/>
      <c r="D137" s="570" t="s">
        <v>1580</v>
      </c>
      <c r="E137" s="778">
        <v>422</v>
      </c>
      <c r="F137" s="2414"/>
      <c r="G137" s="777">
        <f>E137*F137</f>
        <v>0</v>
      </c>
    </row>
    <row r="138" spans="1:7">
      <c r="A138" s="2208"/>
      <c r="B138" s="1250"/>
      <c r="C138" s="376"/>
      <c r="D138" s="570"/>
      <c r="E138" s="592"/>
      <c r="F138" s="2552"/>
      <c r="G138" s="777"/>
    </row>
    <row r="139" spans="1:7" ht="25.5">
      <c r="A139" s="594" t="s">
        <v>3108</v>
      </c>
      <c r="B139" s="112" t="s">
        <v>2951</v>
      </c>
      <c r="C139" s="376"/>
      <c r="D139" s="570" t="s">
        <v>353</v>
      </c>
      <c r="E139" s="778">
        <v>352</v>
      </c>
      <c r="F139" s="2414"/>
      <c r="G139" s="777">
        <f>E139*F139</f>
        <v>0</v>
      </c>
    </row>
    <row r="140" spans="1:7" ht="25.5">
      <c r="A140" s="594"/>
      <c r="B140" s="112" t="s">
        <v>2660</v>
      </c>
      <c r="C140" s="376"/>
      <c r="D140" s="570"/>
      <c r="E140" s="778"/>
      <c r="F140" s="2552"/>
      <c r="G140" s="777"/>
    </row>
    <row r="141" spans="1:7">
      <c r="A141" s="2208"/>
      <c r="B141" s="1250"/>
      <c r="C141" s="376"/>
      <c r="D141" s="570"/>
      <c r="E141" s="592"/>
      <c r="F141" s="2552"/>
      <c r="G141" s="777"/>
    </row>
    <row r="142" spans="1:7" ht="25.5">
      <c r="A142" s="594" t="s">
        <v>3109</v>
      </c>
      <c r="B142" s="2725" t="s">
        <v>8316</v>
      </c>
      <c r="C142" s="376"/>
      <c r="D142" s="570" t="s">
        <v>1580</v>
      </c>
      <c r="E142" s="778">
        <v>5</v>
      </c>
      <c r="F142" s="2414"/>
      <c r="G142" s="777">
        <f>E142*F142</f>
        <v>0</v>
      </c>
    </row>
    <row r="143" spans="1:7">
      <c r="A143" s="2208"/>
      <c r="B143" s="1250"/>
      <c r="C143" s="376"/>
      <c r="D143" s="570"/>
      <c r="E143" s="592"/>
      <c r="F143" s="2552"/>
      <c r="G143" s="777"/>
    </row>
    <row r="144" spans="1:7" ht="25.5">
      <c r="A144" s="594" t="s">
        <v>3110</v>
      </c>
      <c r="B144" s="112" t="s">
        <v>2953</v>
      </c>
      <c r="C144" s="376"/>
      <c r="D144" s="570" t="s">
        <v>1580</v>
      </c>
      <c r="E144" s="778">
        <v>400</v>
      </c>
      <c r="F144" s="2414"/>
      <c r="G144" s="777">
        <f>E144*F144</f>
        <v>0</v>
      </c>
    </row>
    <row r="145" spans="1:7">
      <c r="A145" s="2208"/>
      <c r="B145" s="1250"/>
      <c r="C145" s="376"/>
      <c r="D145" s="570"/>
      <c r="E145" s="592"/>
      <c r="F145" s="2552"/>
      <c r="G145" s="777"/>
    </row>
    <row r="146" spans="1:7" ht="30" customHeight="1">
      <c r="A146" s="594" t="s">
        <v>3111</v>
      </c>
      <c r="B146" s="2209" t="s">
        <v>8317</v>
      </c>
      <c r="C146" s="376"/>
      <c r="D146" s="2212" t="s">
        <v>2919</v>
      </c>
      <c r="E146" s="592">
        <v>588</v>
      </c>
      <c r="F146" s="2414"/>
      <c r="G146" s="777">
        <f>E146*F146</f>
        <v>0</v>
      </c>
    </row>
    <row r="147" spans="1:7">
      <c r="A147" s="594"/>
      <c r="B147" s="2209"/>
      <c r="C147" s="376"/>
      <c r="D147" s="2212"/>
      <c r="E147" s="592"/>
      <c r="F147" s="2527"/>
      <c r="G147" s="777"/>
    </row>
    <row r="148" spans="1:7">
      <c r="A148" s="594" t="s">
        <v>3112</v>
      </c>
      <c r="B148" s="2209" t="s">
        <v>2955</v>
      </c>
      <c r="C148" s="376"/>
      <c r="D148" s="2212" t="s">
        <v>369</v>
      </c>
      <c r="E148" s="592">
        <v>25</v>
      </c>
      <c r="F148" s="2414"/>
      <c r="G148" s="777">
        <f>E148*F148</f>
        <v>0</v>
      </c>
    </row>
    <row r="149" spans="1:7">
      <c r="A149" s="2208"/>
      <c r="B149" s="1250"/>
      <c r="C149" s="376"/>
      <c r="D149" s="570"/>
      <c r="E149" s="592"/>
      <c r="F149" s="2552"/>
      <c r="G149" s="777"/>
    </row>
    <row r="150" spans="1:7" ht="29.45" customHeight="1">
      <c r="A150" s="594" t="s">
        <v>3113</v>
      </c>
      <c r="B150" s="112" t="s">
        <v>8318</v>
      </c>
      <c r="C150" s="376"/>
      <c r="D150" s="570" t="s">
        <v>1580</v>
      </c>
      <c r="E150" s="592">
        <v>74</v>
      </c>
      <c r="F150" s="2414"/>
      <c r="G150" s="777">
        <f>E150*F150</f>
        <v>0</v>
      </c>
    </row>
    <row r="151" spans="1:7">
      <c r="A151" s="2208"/>
      <c r="B151" s="1250"/>
      <c r="C151" s="376"/>
      <c r="D151" s="570"/>
      <c r="E151" s="592"/>
      <c r="F151" s="2552"/>
      <c r="G151" s="777"/>
    </row>
    <row r="152" spans="1:7" ht="138" customHeight="1">
      <c r="A152" s="594" t="s">
        <v>3114</v>
      </c>
      <c r="B152" s="2213" t="s">
        <v>8319</v>
      </c>
      <c r="C152" s="376"/>
      <c r="D152" s="2212" t="s">
        <v>210</v>
      </c>
      <c r="E152" s="592">
        <v>33</v>
      </c>
      <c r="F152" s="2414"/>
      <c r="G152" s="777">
        <f>E152*F152</f>
        <v>0</v>
      </c>
    </row>
    <row r="153" spans="1:7">
      <c r="A153" s="2208"/>
      <c r="B153" s="1250"/>
      <c r="C153" s="376"/>
      <c r="D153" s="570"/>
      <c r="E153" s="592"/>
      <c r="F153" s="2552"/>
      <c r="G153" s="777"/>
    </row>
    <row r="154" spans="1:7" ht="38.25">
      <c r="A154" s="594" t="s">
        <v>3115</v>
      </c>
      <c r="B154" s="2209" t="s">
        <v>2957</v>
      </c>
      <c r="C154" s="376"/>
      <c r="D154" s="2214" t="s">
        <v>210</v>
      </c>
      <c r="E154" s="326">
        <v>33</v>
      </c>
      <c r="F154" s="2415"/>
      <c r="G154" s="37">
        <f>E154*F154</f>
        <v>0</v>
      </c>
    </row>
    <row r="155" spans="1:7">
      <c r="A155" s="2208"/>
      <c r="B155" s="1250"/>
      <c r="C155" s="376"/>
      <c r="D155" s="348"/>
      <c r="E155" s="2211"/>
      <c r="F155" s="2413"/>
      <c r="G155" s="37"/>
    </row>
    <row r="156" spans="1:7" ht="38.25">
      <c r="A156" s="594" t="s">
        <v>3116</v>
      </c>
      <c r="B156" s="112" t="s">
        <v>8320</v>
      </c>
      <c r="C156" s="559"/>
      <c r="D156" s="329" t="s">
        <v>353</v>
      </c>
      <c r="E156" s="557">
        <v>870</v>
      </c>
      <c r="F156" s="2414"/>
      <c r="G156" s="558">
        <f>E156*F156</f>
        <v>0</v>
      </c>
    </row>
    <row r="157" spans="1:7">
      <c r="A157" s="594"/>
      <c r="B157" s="1250"/>
      <c r="C157" s="376"/>
      <c r="D157" s="348"/>
      <c r="E157" s="2211"/>
      <c r="F157" s="2413"/>
      <c r="G157" s="37"/>
    </row>
    <row r="158" spans="1:7" ht="25.5">
      <c r="A158" s="594" t="s">
        <v>3116</v>
      </c>
      <c r="B158" s="2215" t="s">
        <v>2958</v>
      </c>
      <c r="C158" s="376"/>
      <c r="D158" s="2214" t="s">
        <v>210</v>
      </c>
      <c r="E158" s="326">
        <v>30</v>
      </c>
      <c r="F158" s="2415"/>
      <c r="G158" s="37">
        <f>E158*F158</f>
        <v>0</v>
      </c>
    </row>
    <row r="159" spans="1:7">
      <c r="A159" s="594"/>
      <c r="B159" s="1250"/>
      <c r="C159" s="376"/>
      <c r="D159" s="348"/>
      <c r="E159" s="2211"/>
      <c r="F159" s="2413"/>
      <c r="G159" s="37"/>
    </row>
    <row r="160" spans="1:7">
      <c r="A160" s="594" t="s">
        <v>3117</v>
      </c>
      <c r="B160" s="2209" t="s">
        <v>5823</v>
      </c>
      <c r="C160" s="2209"/>
      <c r="D160" s="2216" t="s">
        <v>3118</v>
      </c>
      <c r="E160" s="326"/>
      <c r="F160" s="2522"/>
      <c r="G160" s="37"/>
    </row>
    <row r="161" spans="1:7">
      <c r="A161" s="2208"/>
      <c r="B161" s="2209"/>
      <c r="C161" s="2209"/>
      <c r="D161" s="2217"/>
      <c r="E161" s="274"/>
      <c r="F161" s="2522"/>
      <c r="G161" s="37"/>
    </row>
    <row r="162" spans="1:7">
      <c r="A162" s="594" t="s">
        <v>3119</v>
      </c>
      <c r="B162" s="2209" t="s">
        <v>2959</v>
      </c>
      <c r="C162" s="2209"/>
      <c r="D162" s="2216" t="s">
        <v>3118</v>
      </c>
      <c r="E162" s="326"/>
      <c r="F162" s="2522"/>
      <c r="G162" s="37"/>
    </row>
    <row r="163" spans="1:7">
      <c r="A163" s="2208"/>
      <c r="B163" s="2209"/>
      <c r="C163" s="2209"/>
      <c r="D163" s="2217"/>
      <c r="E163" s="274"/>
      <c r="F163" s="2522"/>
      <c r="G163" s="37"/>
    </row>
    <row r="164" spans="1:7">
      <c r="A164" s="594" t="s">
        <v>3120</v>
      </c>
      <c r="B164" s="2209" t="s">
        <v>2960</v>
      </c>
      <c r="C164" s="2209"/>
      <c r="D164" s="2216" t="s">
        <v>3118</v>
      </c>
      <c r="E164" s="326"/>
      <c r="F164" s="2522"/>
      <c r="G164" s="37"/>
    </row>
    <row r="165" spans="1:7">
      <c r="A165" s="2208"/>
      <c r="B165" s="1250"/>
      <c r="C165" s="376"/>
      <c r="D165" s="348"/>
      <c r="E165" s="2211"/>
      <c r="F165" s="2413"/>
      <c r="G165" s="37"/>
    </row>
    <row r="166" spans="1:7">
      <c r="A166" s="2208" t="s">
        <v>3121</v>
      </c>
      <c r="B166" s="1250" t="s">
        <v>2961</v>
      </c>
      <c r="C166" s="376"/>
      <c r="D166" s="348"/>
      <c r="E166" s="2211"/>
      <c r="F166" s="2413"/>
      <c r="G166" s="37"/>
    </row>
    <row r="167" spans="1:7">
      <c r="A167" s="2208"/>
      <c r="B167" s="1250"/>
      <c r="C167" s="376"/>
      <c r="D167" s="348"/>
      <c r="E167" s="2211"/>
      <c r="F167" s="2413"/>
      <c r="G167" s="37"/>
    </row>
    <row r="168" spans="1:7" ht="94.15" customHeight="1">
      <c r="A168" s="594" t="s">
        <v>3122</v>
      </c>
      <c r="B168" s="2724" t="s">
        <v>8315</v>
      </c>
      <c r="C168" s="376"/>
      <c r="D168" s="348" t="s">
        <v>1580</v>
      </c>
      <c r="E168" s="274">
        <v>330</v>
      </c>
      <c r="F168" s="2415"/>
      <c r="G168" s="37">
        <f>E168*F168</f>
        <v>0</v>
      </c>
    </row>
    <row r="169" spans="1:7">
      <c r="A169" s="2208"/>
      <c r="B169" s="1250"/>
      <c r="C169" s="376"/>
      <c r="D169" s="348"/>
      <c r="E169" s="2211"/>
      <c r="F169" s="2413"/>
      <c r="G169" s="37"/>
    </row>
    <row r="170" spans="1:7" ht="25.5">
      <c r="A170" s="594" t="s">
        <v>3123</v>
      </c>
      <c r="B170" s="112" t="s">
        <v>2951</v>
      </c>
      <c r="C170" s="376"/>
      <c r="D170" s="348" t="s">
        <v>353</v>
      </c>
      <c r="E170" s="274">
        <v>330</v>
      </c>
      <c r="F170" s="2415"/>
      <c r="G170" s="37">
        <f>E170*F170</f>
        <v>0</v>
      </c>
    </row>
    <row r="171" spans="1:7" ht="30.6" customHeight="1">
      <c r="A171" s="2218"/>
      <c r="B171" s="112" t="s">
        <v>2660</v>
      </c>
      <c r="C171" s="376"/>
      <c r="D171" s="348"/>
      <c r="E171" s="274"/>
      <c r="F171" s="2413"/>
      <c r="G171" s="37"/>
    </row>
    <row r="172" spans="1:7">
      <c r="A172" s="2208"/>
      <c r="B172" s="1250"/>
      <c r="C172" s="376"/>
      <c r="D172" s="348"/>
      <c r="E172" s="2211"/>
      <c r="F172" s="2413"/>
      <c r="G172" s="37"/>
    </row>
    <row r="173" spans="1:7" ht="38.25">
      <c r="A173" s="594" t="s">
        <v>3124</v>
      </c>
      <c r="B173" s="2725" t="s">
        <v>8321</v>
      </c>
      <c r="C173" s="376"/>
      <c r="D173" s="348" t="s">
        <v>1580</v>
      </c>
      <c r="E173" s="274">
        <v>30</v>
      </c>
      <c r="F173" s="2415"/>
      <c r="G173" s="37">
        <f>E173*F173</f>
        <v>0</v>
      </c>
    </row>
    <row r="174" spans="1:7">
      <c r="A174" s="594"/>
      <c r="B174" s="1250"/>
      <c r="C174" s="376"/>
      <c r="D174" s="348"/>
      <c r="E174" s="2211"/>
      <c r="F174" s="2413"/>
      <c r="G174" s="37"/>
    </row>
    <row r="175" spans="1:7" ht="38.25">
      <c r="A175" s="594" t="s">
        <v>3125</v>
      </c>
      <c r="B175" s="2725" t="s">
        <v>8322</v>
      </c>
      <c r="C175" s="376"/>
      <c r="D175" s="348" t="s">
        <v>1580</v>
      </c>
      <c r="E175" s="274">
        <v>320</v>
      </c>
      <c r="F175" s="2415"/>
      <c r="G175" s="37">
        <f>E175*F175</f>
        <v>0</v>
      </c>
    </row>
    <row r="176" spans="1:7">
      <c r="A176" s="2208"/>
      <c r="B176" s="1250"/>
      <c r="C176" s="376"/>
      <c r="D176" s="348"/>
      <c r="E176" s="2211"/>
      <c r="F176" s="2413"/>
      <c r="G176" s="37"/>
    </row>
    <row r="177" spans="1:7" ht="15.6" customHeight="1">
      <c r="A177" s="594" t="s">
        <v>3126</v>
      </c>
      <c r="B177" s="2219" t="s">
        <v>8323</v>
      </c>
      <c r="C177" s="376"/>
      <c r="D177" s="348" t="s">
        <v>1580</v>
      </c>
      <c r="E177" s="274">
        <v>5</v>
      </c>
      <c r="F177" s="2415"/>
      <c r="G177" s="37">
        <f>E177*F177</f>
        <v>0</v>
      </c>
    </row>
    <row r="178" spans="1:7">
      <c r="A178" s="594"/>
      <c r="B178" s="1250"/>
      <c r="C178" s="376"/>
      <c r="D178" s="348"/>
      <c r="E178" s="2211"/>
      <c r="F178" s="2413"/>
      <c r="G178" s="37"/>
    </row>
    <row r="179" spans="1:7" ht="32.450000000000003" customHeight="1">
      <c r="A179" s="2220" t="s">
        <v>3127</v>
      </c>
      <c r="B179" s="2724" t="s">
        <v>8324</v>
      </c>
      <c r="C179" s="376"/>
      <c r="D179" s="348"/>
      <c r="E179" s="2211"/>
      <c r="F179" s="2413"/>
      <c r="G179" s="37"/>
    </row>
    <row r="180" spans="1:7">
      <c r="A180" s="2220" t="s">
        <v>3128</v>
      </c>
      <c r="B180" s="2221" t="s">
        <v>8325</v>
      </c>
      <c r="C180" s="322"/>
      <c r="D180" s="324" t="s">
        <v>2919</v>
      </c>
      <c r="E180" s="323">
        <v>330</v>
      </c>
      <c r="F180" s="2573"/>
      <c r="G180" s="37">
        <f>F180*E180</f>
        <v>0</v>
      </c>
    </row>
    <row r="181" spans="1:7">
      <c r="A181" s="2222"/>
      <c r="B181" s="1250"/>
      <c r="C181" s="376"/>
      <c r="D181" s="348"/>
      <c r="E181" s="2211"/>
      <c r="F181" s="2413"/>
      <c r="G181" s="37"/>
    </row>
    <row r="182" spans="1:7" ht="108.6" customHeight="1">
      <c r="A182" s="2220" t="s">
        <v>3114</v>
      </c>
      <c r="B182" s="2213" t="s">
        <v>8326</v>
      </c>
      <c r="C182" s="376"/>
      <c r="D182" s="325" t="s">
        <v>210</v>
      </c>
      <c r="E182" s="778">
        <v>24</v>
      </c>
      <c r="F182" s="2530"/>
      <c r="G182" s="777">
        <f>F182*E182</f>
        <v>0</v>
      </c>
    </row>
    <row r="183" spans="1:7">
      <c r="A183" s="594"/>
      <c r="B183" s="2223" t="s">
        <v>2962</v>
      </c>
      <c r="C183" s="322"/>
      <c r="D183" s="2218"/>
      <c r="E183" s="2218"/>
      <c r="F183" s="2574"/>
      <c r="G183" s="2224"/>
    </row>
    <row r="184" spans="1:7">
      <c r="A184" s="2208"/>
      <c r="B184" s="1250"/>
      <c r="C184" s="376"/>
      <c r="D184" s="348"/>
      <c r="E184" s="2211"/>
      <c r="F184" s="2413"/>
      <c r="G184" s="37"/>
    </row>
    <row r="185" spans="1:7" ht="38.25">
      <c r="A185" s="594" t="s">
        <v>3115</v>
      </c>
      <c r="B185" s="2209" t="s">
        <v>2957</v>
      </c>
      <c r="C185" s="376"/>
      <c r="D185" s="2214" t="s">
        <v>210</v>
      </c>
      <c r="E185" s="326">
        <v>24</v>
      </c>
      <c r="F185" s="2415"/>
      <c r="G185" s="37">
        <f>E185*F185</f>
        <v>0</v>
      </c>
    </row>
    <row r="186" spans="1:7">
      <c r="A186" s="2208"/>
      <c r="B186" s="2218"/>
      <c r="C186" s="376"/>
      <c r="D186" s="348"/>
      <c r="E186" s="2211"/>
      <c r="F186" s="2413"/>
      <c r="G186" s="37"/>
    </row>
    <row r="187" spans="1:7">
      <c r="A187" s="594" t="s">
        <v>3123</v>
      </c>
      <c r="B187" s="2209" t="s">
        <v>5823</v>
      </c>
      <c r="C187" s="2209"/>
      <c r="D187" s="2214" t="s">
        <v>2919</v>
      </c>
      <c r="E187" s="326">
        <v>40</v>
      </c>
      <c r="F187" s="2415"/>
      <c r="G187" s="37">
        <f>E187*F187</f>
        <v>0</v>
      </c>
    </row>
    <row r="188" spans="1:7">
      <c r="A188" s="2208"/>
      <c r="B188" s="2209"/>
      <c r="C188" s="2209"/>
      <c r="D188" s="2217"/>
      <c r="E188" s="274"/>
      <c r="F188" s="2522"/>
      <c r="G188" s="37"/>
    </row>
    <row r="189" spans="1:7">
      <c r="A189" s="594" t="s">
        <v>3124</v>
      </c>
      <c r="B189" s="2209" t="s">
        <v>2959</v>
      </c>
      <c r="C189" s="2209"/>
      <c r="D189" s="2214" t="s">
        <v>210</v>
      </c>
      <c r="E189" s="326">
        <v>24</v>
      </c>
      <c r="F189" s="2415"/>
      <c r="G189" s="37">
        <f>E189*F189</f>
        <v>0</v>
      </c>
    </row>
    <row r="190" spans="1:7">
      <c r="A190" s="2208"/>
      <c r="B190" s="2209"/>
      <c r="C190" s="2209"/>
      <c r="D190" s="2217"/>
      <c r="E190" s="274"/>
      <c r="F190" s="2522"/>
      <c r="G190" s="37"/>
    </row>
    <row r="191" spans="1:7">
      <c r="A191" s="2208" t="s">
        <v>3129</v>
      </c>
      <c r="B191" s="1250" t="s">
        <v>2963</v>
      </c>
      <c r="C191" s="376"/>
      <c r="D191" s="348"/>
      <c r="E191" s="2211"/>
      <c r="F191" s="2413"/>
      <c r="G191" s="37"/>
    </row>
    <row r="192" spans="1:7">
      <c r="A192" s="2208"/>
      <c r="B192" s="1250"/>
      <c r="C192" s="376"/>
      <c r="D192" s="348"/>
      <c r="E192" s="2211"/>
      <c r="F192" s="2413"/>
      <c r="G192" s="37"/>
    </row>
    <row r="193" spans="1:7" ht="38.25">
      <c r="A193" s="594" t="s">
        <v>3130</v>
      </c>
      <c r="B193" s="760" t="s">
        <v>2964</v>
      </c>
      <c r="C193" s="595"/>
      <c r="D193" s="2214" t="s">
        <v>210</v>
      </c>
      <c r="E193" s="326">
        <v>1</v>
      </c>
      <c r="F193" s="2415"/>
      <c r="G193" s="37">
        <f>E193*F193</f>
        <v>0</v>
      </c>
    </row>
    <row r="194" spans="1:7">
      <c r="A194" s="2208"/>
      <c r="B194" s="376"/>
      <c r="C194" s="595"/>
      <c r="D194" s="348"/>
      <c r="E194" s="2211"/>
      <c r="F194" s="2413"/>
      <c r="G194" s="37"/>
    </row>
    <row r="195" spans="1:7" ht="69" customHeight="1">
      <c r="A195" s="594" t="s">
        <v>3131</v>
      </c>
      <c r="B195" s="760" t="s">
        <v>2965</v>
      </c>
      <c r="C195" s="595"/>
      <c r="D195" s="2214" t="s">
        <v>210</v>
      </c>
      <c r="E195" s="326">
        <v>2</v>
      </c>
      <c r="F195" s="2415"/>
      <c r="G195" s="37">
        <f>E195*F195</f>
        <v>0</v>
      </c>
    </row>
    <row r="196" spans="1:7">
      <c r="A196" s="2208"/>
      <c r="B196" s="376"/>
      <c r="C196" s="595"/>
      <c r="D196" s="348"/>
      <c r="E196" s="2211"/>
      <c r="F196" s="2413"/>
      <c r="G196" s="37"/>
    </row>
    <row r="197" spans="1:7" ht="153">
      <c r="A197" s="2220" t="s">
        <v>3132</v>
      </c>
      <c r="B197" s="760" t="s">
        <v>2966</v>
      </c>
      <c r="C197" s="595"/>
      <c r="D197" s="348" t="s">
        <v>369</v>
      </c>
      <c r="E197" s="2211">
        <v>1</v>
      </c>
      <c r="F197" s="2415"/>
      <c r="G197" s="37">
        <f>E197*F197</f>
        <v>0</v>
      </c>
    </row>
    <row r="198" spans="1:7">
      <c r="A198" s="2208"/>
      <c r="B198" s="376"/>
      <c r="C198" s="595"/>
      <c r="D198" s="348"/>
      <c r="E198" s="2211"/>
      <c r="F198" s="2413"/>
      <c r="G198" s="37"/>
    </row>
    <row r="199" spans="1:7" ht="38.25">
      <c r="A199" s="594" t="s">
        <v>3133</v>
      </c>
      <c r="B199" s="760" t="s">
        <v>2967</v>
      </c>
      <c r="C199" s="595"/>
      <c r="D199" s="2212" t="s">
        <v>210</v>
      </c>
      <c r="E199" s="592">
        <v>1</v>
      </c>
      <c r="F199" s="2414"/>
      <c r="G199" s="777">
        <f>E199*F199</f>
        <v>0</v>
      </c>
    </row>
    <row r="200" spans="1:7" ht="76.5">
      <c r="A200" s="2208"/>
      <c r="B200" s="347" t="s">
        <v>2968</v>
      </c>
      <c r="C200" s="595"/>
      <c r="D200" s="570"/>
      <c r="E200" s="592"/>
      <c r="F200" s="2552"/>
      <c r="G200" s="777"/>
    </row>
    <row r="201" spans="1:7" ht="40.9" customHeight="1">
      <c r="A201" s="2208"/>
      <c r="B201" s="347" t="s">
        <v>2969</v>
      </c>
      <c r="C201" s="595"/>
      <c r="D201" s="570"/>
      <c r="E201" s="592"/>
      <c r="F201" s="2552"/>
      <c r="G201" s="777"/>
    </row>
    <row r="202" spans="1:7">
      <c r="A202" s="2208"/>
      <c r="B202" s="376"/>
      <c r="C202" s="595"/>
      <c r="D202" s="570"/>
      <c r="E202" s="592"/>
      <c r="F202" s="2552"/>
      <c r="G202" s="777"/>
    </row>
    <row r="203" spans="1:7" ht="117.6" customHeight="1">
      <c r="A203" s="594" t="s">
        <v>3134</v>
      </c>
      <c r="B203" s="1836" t="s">
        <v>2970</v>
      </c>
      <c r="C203" s="704"/>
      <c r="D203" s="2212" t="s">
        <v>210</v>
      </c>
      <c r="E203" s="592">
        <v>1</v>
      </c>
      <c r="F203" s="2414"/>
      <c r="G203" s="777">
        <f>E203*F203</f>
        <v>0</v>
      </c>
    </row>
    <row r="204" spans="1:7">
      <c r="A204" s="2208"/>
      <c r="B204" s="376"/>
      <c r="C204" s="595"/>
      <c r="D204" s="348"/>
      <c r="E204" s="2211"/>
      <c r="F204" s="2413"/>
      <c r="G204" s="37"/>
    </row>
    <row r="205" spans="1:7" ht="25.5">
      <c r="A205" s="594" t="s">
        <v>3134</v>
      </c>
      <c r="B205" s="347" t="s">
        <v>2971</v>
      </c>
      <c r="C205" s="595"/>
      <c r="D205" s="2212" t="s">
        <v>2919</v>
      </c>
      <c r="E205" s="592">
        <v>5</v>
      </c>
      <c r="F205" s="2414"/>
      <c r="G205" s="777">
        <f>E205*F205</f>
        <v>0</v>
      </c>
    </row>
    <row r="206" spans="1:7">
      <c r="A206" s="2225"/>
      <c r="B206" s="376"/>
      <c r="C206" s="595"/>
      <c r="D206" s="2226"/>
      <c r="E206" s="2098"/>
      <c r="F206" s="2575"/>
      <c r="G206" s="2227"/>
    </row>
    <row r="207" spans="1:7" ht="159" customHeight="1">
      <c r="A207" s="594" t="s">
        <v>3135</v>
      </c>
      <c r="B207" s="2213" t="s">
        <v>3136</v>
      </c>
      <c r="C207" s="376"/>
      <c r="D207" s="2212" t="s">
        <v>210</v>
      </c>
      <c r="E207" s="592">
        <v>2</v>
      </c>
      <c r="F207" s="2414"/>
      <c r="G207" s="777">
        <f>E207*F207</f>
        <v>0</v>
      </c>
    </row>
    <row r="208" spans="1:7">
      <c r="A208" s="2225"/>
      <c r="B208" s="2673"/>
      <c r="C208" s="2228"/>
      <c r="D208" s="2226"/>
      <c r="E208" s="2098"/>
      <c r="F208" s="2575"/>
      <c r="G208" s="2227"/>
    </row>
    <row r="209" spans="1:7" ht="51">
      <c r="A209" s="594" t="s">
        <v>3137</v>
      </c>
      <c r="B209" s="112" t="s">
        <v>2950</v>
      </c>
      <c r="C209" s="376"/>
      <c r="D209" s="570" t="s">
        <v>1580</v>
      </c>
      <c r="E209" s="778">
        <v>32</v>
      </c>
      <c r="F209" s="2414"/>
      <c r="G209" s="777">
        <f>E209*F209</f>
        <v>0</v>
      </c>
    </row>
    <row r="210" spans="1:7">
      <c r="A210" s="2208"/>
      <c r="B210" s="1250"/>
      <c r="C210" s="376"/>
      <c r="D210" s="570"/>
      <c r="E210" s="592"/>
      <c r="F210" s="2552"/>
      <c r="G210" s="777"/>
    </row>
    <row r="211" spans="1:7" ht="25.5">
      <c r="A211" s="594" t="s">
        <v>3138</v>
      </c>
      <c r="B211" s="112" t="s">
        <v>2951</v>
      </c>
      <c r="C211" s="376"/>
      <c r="D211" s="570" t="s">
        <v>353</v>
      </c>
      <c r="E211" s="778">
        <v>27</v>
      </c>
      <c r="F211" s="2414"/>
      <c r="G211" s="777">
        <f>E211*F211</f>
        <v>0</v>
      </c>
    </row>
    <row r="212" spans="1:7" ht="25.5">
      <c r="A212" s="2208"/>
      <c r="B212" s="112" t="s">
        <v>2660</v>
      </c>
      <c r="C212" s="376"/>
      <c r="D212" s="570"/>
      <c r="E212" s="592"/>
      <c r="F212" s="2552"/>
      <c r="G212" s="777"/>
    </row>
    <row r="213" spans="1:7">
      <c r="A213" s="2208"/>
      <c r="B213" s="112"/>
      <c r="C213" s="376"/>
      <c r="D213" s="570"/>
      <c r="E213" s="592"/>
      <c r="F213" s="2552"/>
      <c r="G213" s="777"/>
    </row>
    <row r="214" spans="1:7">
      <c r="A214" s="594" t="s">
        <v>3139</v>
      </c>
      <c r="B214" s="2209" t="s">
        <v>2952</v>
      </c>
      <c r="C214" s="376"/>
      <c r="D214" s="570" t="s">
        <v>1580</v>
      </c>
      <c r="E214" s="778">
        <v>3</v>
      </c>
      <c r="F214" s="2414"/>
      <c r="G214" s="777">
        <f>E214*F214</f>
        <v>0</v>
      </c>
    </row>
    <row r="215" spans="1:7">
      <c r="A215" s="2208"/>
      <c r="B215" s="1250"/>
      <c r="C215" s="376"/>
      <c r="D215" s="570"/>
      <c r="E215" s="592"/>
      <c r="F215" s="2552"/>
      <c r="G215" s="777"/>
    </row>
    <row r="216" spans="1:7" ht="25.5">
      <c r="A216" s="594" t="s">
        <v>3140</v>
      </c>
      <c r="B216" s="112" t="s">
        <v>2953</v>
      </c>
      <c r="C216" s="376"/>
      <c r="D216" s="570" t="s">
        <v>1580</v>
      </c>
      <c r="E216" s="778">
        <v>32</v>
      </c>
      <c r="F216" s="2414"/>
      <c r="G216" s="777">
        <f>E216*F216</f>
        <v>0</v>
      </c>
    </row>
    <row r="217" spans="1:7">
      <c r="A217" s="2208"/>
      <c r="B217" s="1250"/>
      <c r="C217" s="376"/>
      <c r="D217" s="570"/>
      <c r="E217" s="592"/>
      <c r="F217" s="2552"/>
      <c r="G217" s="777"/>
    </row>
    <row r="218" spans="1:7" ht="25.5">
      <c r="A218" s="594" t="s">
        <v>3141</v>
      </c>
      <c r="B218" s="2209" t="s">
        <v>2954</v>
      </c>
      <c r="C218" s="376"/>
      <c r="D218" s="2212" t="s">
        <v>2919</v>
      </c>
      <c r="E218" s="592">
        <v>45</v>
      </c>
      <c r="F218" s="2414"/>
      <c r="G218" s="777">
        <f>E218*F218</f>
        <v>0</v>
      </c>
    </row>
    <row r="219" spans="1:7">
      <c r="A219" s="594"/>
      <c r="B219" s="2209"/>
      <c r="C219" s="376"/>
      <c r="D219" s="2214"/>
      <c r="E219" s="326"/>
      <c r="F219" s="2522"/>
      <c r="G219" s="37"/>
    </row>
    <row r="220" spans="1:7" ht="63.75">
      <c r="A220" s="594" t="s">
        <v>3142</v>
      </c>
      <c r="B220" s="112" t="s">
        <v>2956</v>
      </c>
      <c r="C220" s="376"/>
      <c r="D220" s="348" t="s">
        <v>1580</v>
      </c>
      <c r="E220" s="326">
        <v>5</v>
      </c>
      <c r="F220" s="2415"/>
      <c r="G220" s="37">
        <f>E220*F220</f>
        <v>0</v>
      </c>
    </row>
    <row r="221" spans="1:7">
      <c r="A221" s="2225"/>
      <c r="B221" s="2673"/>
      <c r="C221" s="2228"/>
      <c r="D221" s="2225"/>
      <c r="E221" s="1253"/>
      <c r="F221" s="2576"/>
      <c r="G221" s="2224"/>
    </row>
    <row r="222" spans="1:7">
      <c r="A222" s="594" t="s">
        <v>3143</v>
      </c>
      <c r="B222" s="2673" t="s">
        <v>2972</v>
      </c>
      <c r="C222" s="2228"/>
      <c r="D222" s="2214" t="s">
        <v>369</v>
      </c>
      <c r="E222" s="326">
        <v>1</v>
      </c>
      <c r="F222" s="2415"/>
      <c r="G222" s="37">
        <f>E222*F222</f>
        <v>0</v>
      </c>
    </row>
    <row r="223" spans="1:7">
      <c r="A223" s="2225"/>
      <c r="B223" s="2673"/>
      <c r="C223" s="2228"/>
      <c r="D223" s="2225"/>
      <c r="E223" s="1253"/>
      <c r="F223" s="2576"/>
      <c r="G223" s="2224"/>
    </row>
    <row r="224" spans="1:7">
      <c r="A224" s="594" t="s">
        <v>3144</v>
      </c>
      <c r="B224" s="2673" t="s">
        <v>2973</v>
      </c>
      <c r="C224" s="2228"/>
      <c r="D224" s="2214" t="s">
        <v>369</v>
      </c>
      <c r="E224" s="326">
        <v>1</v>
      </c>
      <c r="F224" s="2415"/>
      <c r="G224" s="37">
        <f>E224*F224</f>
        <v>0</v>
      </c>
    </row>
    <row r="225" spans="1:7">
      <c r="A225" s="2225"/>
      <c r="B225" s="2673"/>
      <c r="C225" s="2228"/>
      <c r="D225" s="2225"/>
      <c r="E225" s="1253"/>
      <c r="F225" s="2576"/>
      <c r="G225" s="2224"/>
    </row>
    <row r="226" spans="1:7">
      <c r="A226" s="2208" t="s">
        <v>3145</v>
      </c>
      <c r="B226" s="1250" t="s">
        <v>2974</v>
      </c>
      <c r="C226" s="2228"/>
      <c r="D226" s="2225"/>
      <c r="E226" s="1253"/>
      <c r="F226" s="2576"/>
      <c r="G226" s="2224"/>
    </row>
    <row r="227" spans="1:7">
      <c r="A227" s="2225"/>
      <c r="B227" s="2673"/>
      <c r="C227" s="2228"/>
      <c r="D227" s="2225"/>
      <c r="E227" s="1253"/>
      <c r="F227" s="2576"/>
      <c r="G227" s="2224"/>
    </row>
    <row r="228" spans="1:7" ht="25.5">
      <c r="A228" s="2225" t="s">
        <v>3146</v>
      </c>
      <c r="B228" s="2229" t="s">
        <v>2975</v>
      </c>
      <c r="C228" s="2228"/>
      <c r="D228" s="2214" t="s">
        <v>2919</v>
      </c>
      <c r="E228" s="326">
        <v>1</v>
      </c>
      <c r="F228" s="2415"/>
      <c r="G228" s="37">
        <f>E228*F228</f>
        <v>0</v>
      </c>
    </row>
    <row r="229" spans="1:7">
      <c r="A229" s="2225"/>
      <c r="B229" s="2229"/>
      <c r="C229" s="2228"/>
      <c r="D229" s="2225"/>
      <c r="E229" s="1253"/>
      <c r="F229" s="2576"/>
      <c r="G229" s="2224"/>
    </row>
    <row r="230" spans="1:7" ht="25.5">
      <c r="A230" s="2225" t="s">
        <v>3147</v>
      </c>
      <c r="B230" s="2229" t="s">
        <v>2976</v>
      </c>
      <c r="C230" s="2228"/>
      <c r="D230" s="2214" t="s">
        <v>210</v>
      </c>
      <c r="E230" s="326">
        <v>1</v>
      </c>
      <c r="F230" s="2415"/>
      <c r="G230" s="37">
        <f>E230*F230</f>
        <v>0</v>
      </c>
    </row>
    <row r="231" spans="1:7">
      <c r="A231" s="2225"/>
      <c r="B231" s="2229"/>
      <c r="C231" s="2228"/>
      <c r="D231" s="2225"/>
      <c r="E231" s="1253"/>
      <c r="F231" s="2576"/>
      <c r="G231" s="2224"/>
    </row>
    <row r="232" spans="1:7">
      <c r="A232" s="2225" t="s">
        <v>3148</v>
      </c>
      <c r="B232" s="2229" t="s">
        <v>2977</v>
      </c>
      <c r="C232" s="2228"/>
      <c r="D232" s="2214" t="s">
        <v>2919</v>
      </c>
      <c r="E232" s="326">
        <v>1</v>
      </c>
      <c r="F232" s="2415"/>
      <c r="G232" s="37">
        <f>E232*F232</f>
        <v>0</v>
      </c>
    </row>
    <row r="233" spans="1:7">
      <c r="B233" s="600"/>
    </row>
    <row r="234" spans="1:7" ht="24" customHeight="1" thickBot="1">
      <c r="A234" s="601" t="str">
        <f>+A8</f>
        <v>F.1</v>
      </c>
      <c r="B234" s="601" t="str">
        <f>+B8</f>
        <v>Zunanja ureditev</v>
      </c>
      <c r="C234" s="602" t="s">
        <v>2978</v>
      </c>
      <c r="D234" s="603"/>
      <c r="E234" s="604"/>
      <c r="F234" s="605"/>
      <c r="G234" s="606">
        <f>SUM(G15:G232)</f>
        <v>0</v>
      </c>
    </row>
    <row r="235" spans="1:7" ht="13.5" thickTop="1"/>
    <row r="237" spans="1:7" s="322" customFormat="1">
      <c r="A237" s="329"/>
      <c r="B237" s="386" t="s">
        <v>1099</v>
      </c>
      <c r="C237" s="328"/>
      <c r="D237" s="327"/>
      <c r="E237" s="326"/>
      <c r="F237" s="447"/>
      <c r="G237" s="447">
        <f>0.56*G234</f>
        <v>0</v>
      </c>
    </row>
    <row r="238" spans="1:7" s="322" customFormat="1">
      <c r="A238" s="325"/>
      <c r="B238" s="386" t="s">
        <v>1100</v>
      </c>
      <c r="D238" s="324"/>
      <c r="E238" s="323"/>
      <c r="F238" s="449"/>
      <c r="G238" s="164">
        <f>0.44*G234</f>
        <v>0</v>
      </c>
    </row>
  </sheetData>
  <sheetProtection formatRows="0"/>
  <conditionalFormatting sqref="B175">
    <cfRule type="expression" dxfId="11" priority="7" stopIfTrue="1">
      <formula>#REF!&gt;0</formula>
    </cfRule>
    <cfRule type="expression" dxfId="10" priority="8" stopIfTrue="1">
      <formula>$L175=1</formula>
    </cfRule>
  </conditionalFormatting>
  <conditionalFormatting sqref="B168">
    <cfRule type="expression" dxfId="9" priority="11" stopIfTrue="1">
      <formula>#REF!&gt;0</formula>
    </cfRule>
    <cfRule type="expression" dxfId="8" priority="12" stopIfTrue="1">
      <formula>$L168=1</formula>
    </cfRule>
  </conditionalFormatting>
  <conditionalFormatting sqref="B173">
    <cfRule type="expression" dxfId="7" priority="9" stopIfTrue="1">
      <formula>#REF!&gt;0</formula>
    </cfRule>
    <cfRule type="expression" dxfId="6" priority="10" stopIfTrue="1">
      <formula>$L173=1</formula>
    </cfRule>
  </conditionalFormatting>
  <conditionalFormatting sqref="B179">
    <cfRule type="expression" dxfId="5" priority="5" stopIfTrue="1">
      <formula>#REF!&gt;0</formula>
    </cfRule>
    <cfRule type="expression" dxfId="4" priority="6" stopIfTrue="1">
      <formula>$L179=1</formula>
    </cfRule>
  </conditionalFormatting>
  <conditionalFormatting sqref="B137">
    <cfRule type="expression" dxfId="3" priority="3" stopIfTrue="1">
      <formula>#REF!&gt;0</formula>
    </cfRule>
    <cfRule type="expression" dxfId="2" priority="4" stopIfTrue="1">
      <formula>$L137=1</formula>
    </cfRule>
  </conditionalFormatting>
  <conditionalFormatting sqref="B142">
    <cfRule type="expression" dxfId="1" priority="1" stopIfTrue="1">
      <formula>#REF!&gt;0</formula>
    </cfRule>
    <cfRule type="expression" dxfId="0" priority="2" stopIfTrue="1">
      <formula>$L142=1</formula>
    </cfRule>
  </conditionalFormatting>
  <pageMargins left="0.7" right="0.7" top="0.75" bottom="0.75" header="0.3" footer="0.3"/>
  <pageSetup paperSize="9" scale="54" orientation="portrait"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G116"/>
  <sheetViews>
    <sheetView view="pageBreakPreview" zoomScale="85" zoomScaleNormal="100" zoomScaleSheetLayoutView="85" workbookViewId="0">
      <selection activeCell="F16" sqref="F16"/>
    </sheetView>
  </sheetViews>
  <sheetFormatPr defaultColWidth="9.140625" defaultRowHeight="12.75"/>
  <cols>
    <col min="1" max="1" width="13.7109375" style="596" customWidth="1"/>
    <col min="2" max="2" width="79.7109375" style="564" customWidth="1"/>
    <col min="3" max="3" width="12.5703125" style="599" customWidth="1"/>
    <col min="4" max="4" width="10.28515625" style="596" customWidth="1"/>
    <col min="5" max="5" width="13.7109375" style="632" customWidth="1"/>
    <col min="6" max="6" width="14.140625" style="471" customWidth="1"/>
    <col min="7" max="7" width="17.7109375" style="465" customWidth="1"/>
    <col min="8" max="16384" width="9.140625" style="212"/>
  </cols>
  <sheetData>
    <row r="2" spans="1:7" s="543" customFormat="1">
      <c r="A2" s="542" t="s">
        <v>8</v>
      </c>
      <c r="B2" s="359" t="s">
        <v>9</v>
      </c>
      <c r="C2" s="359"/>
      <c r="D2" s="361"/>
      <c r="E2" s="368"/>
      <c r="F2" s="443"/>
      <c r="G2" s="443"/>
    </row>
    <row r="3" spans="1:7">
      <c r="A3" s="544" t="s">
        <v>130</v>
      </c>
      <c r="B3" s="359" t="str">
        <f>'NASLOVNA STRAN'!$C$30</f>
        <v>Gradnja stanovanjske soseske Dečkovo naselje - DN 10</v>
      </c>
      <c r="C3" s="359"/>
      <c r="D3" s="361"/>
      <c r="E3" s="368"/>
      <c r="F3" s="443"/>
      <c r="G3" s="443"/>
    </row>
    <row r="4" spans="1:7">
      <c r="A4" s="542" t="s">
        <v>131</v>
      </c>
      <c r="B4" s="442">
        <f>'NASLOVNA STRAN'!$C$13</f>
        <v>0</v>
      </c>
      <c r="C4" s="359"/>
      <c r="D4" s="361"/>
      <c r="E4" s="368"/>
      <c r="F4" s="443"/>
      <c r="G4" s="443"/>
    </row>
    <row r="5" spans="1:7">
      <c r="A5" s="542"/>
      <c r="B5" s="359"/>
      <c r="C5" s="359"/>
      <c r="D5" s="361"/>
      <c r="E5" s="368"/>
      <c r="F5" s="443"/>
      <c r="G5" s="443"/>
    </row>
    <row r="6" spans="1:7">
      <c r="A6" s="545" t="s">
        <v>129</v>
      </c>
      <c r="B6" s="76" t="s">
        <v>128</v>
      </c>
      <c r="C6" s="76"/>
      <c r="D6" s="77"/>
      <c r="E6" s="78"/>
      <c r="F6" s="450"/>
      <c r="G6" s="450"/>
    </row>
    <row r="7" spans="1:7">
      <c r="A7" s="542"/>
      <c r="B7" s="359"/>
      <c r="C7" s="359"/>
      <c r="D7" s="361"/>
      <c r="E7" s="368"/>
      <c r="F7" s="443"/>
      <c r="G7" s="443"/>
    </row>
    <row r="8" spans="1:7">
      <c r="A8" s="545" t="s">
        <v>3149</v>
      </c>
      <c r="B8" s="76" t="s">
        <v>35</v>
      </c>
      <c r="C8" s="76"/>
      <c r="D8" s="77"/>
      <c r="E8" s="78"/>
      <c r="F8" s="450"/>
      <c r="G8" s="450"/>
    </row>
    <row r="9" spans="1:7">
      <c r="A9" s="79"/>
      <c r="B9" s="80"/>
      <c r="C9" s="81"/>
      <c r="D9" s="546"/>
      <c r="E9" s="82"/>
      <c r="F9" s="451"/>
      <c r="G9" s="452"/>
    </row>
    <row r="10" spans="1:7" ht="28.15" customHeight="1">
      <c r="A10" s="515" t="s">
        <v>132</v>
      </c>
      <c r="B10" s="84" t="s">
        <v>133</v>
      </c>
      <c r="C10" s="85" t="s">
        <v>134</v>
      </c>
      <c r="D10" s="203" t="s">
        <v>3193</v>
      </c>
      <c r="E10" s="204" t="s">
        <v>136</v>
      </c>
      <c r="F10" s="453" t="s">
        <v>3194</v>
      </c>
      <c r="G10" s="453" t="s">
        <v>238</v>
      </c>
    </row>
    <row r="11" spans="1:7" ht="21.4" customHeight="1">
      <c r="A11" s="86"/>
      <c r="B11" s="87" t="s">
        <v>2982</v>
      </c>
      <c r="C11" s="88"/>
      <c r="D11" s="547"/>
      <c r="E11" s="89"/>
      <c r="F11" s="454"/>
      <c r="G11" s="455"/>
    </row>
    <row r="12" spans="1:7">
      <c r="A12" s="90"/>
      <c r="B12" s="91"/>
      <c r="C12" s="92"/>
      <c r="D12" s="548"/>
      <c r="E12" s="93"/>
      <c r="F12" s="456"/>
      <c r="G12" s="457"/>
    </row>
    <row r="13" spans="1:7">
      <c r="A13" s="574"/>
      <c r="B13" s="575"/>
      <c r="C13" s="586"/>
      <c r="D13" s="586"/>
      <c r="E13" s="586"/>
      <c r="F13" s="579"/>
      <c r="G13" s="579"/>
    </row>
    <row r="14" spans="1:7">
      <c r="A14" s="549" t="s">
        <v>3150</v>
      </c>
      <c r="B14" s="91" t="s">
        <v>2983</v>
      </c>
      <c r="C14" s="586"/>
      <c r="D14" s="586"/>
      <c r="E14" s="586"/>
      <c r="F14" s="579"/>
      <c r="G14" s="579"/>
    </row>
    <row r="15" spans="1:7">
      <c r="A15" s="574"/>
      <c r="B15" s="561"/>
      <c r="C15" s="586"/>
      <c r="D15" s="586"/>
      <c r="E15" s="586"/>
      <c r="F15" s="579"/>
      <c r="G15" s="579"/>
    </row>
    <row r="16" spans="1:7" ht="129.6" customHeight="1">
      <c r="A16" s="66" t="s">
        <v>3151</v>
      </c>
      <c r="B16" s="565" t="s">
        <v>3152</v>
      </c>
      <c r="C16" s="586"/>
      <c r="D16" s="553" t="s">
        <v>210</v>
      </c>
      <c r="E16" s="553">
        <v>1</v>
      </c>
      <c r="F16" s="2567"/>
      <c r="G16" s="585">
        <f>F16*E16</f>
        <v>0</v>
      </c>
    </row>
    <row r="17" spans="1:7">
      <c r="A17" s="574"/>
      <c r="B17" s="609"/>
      <c r="C17" s="586"/>
      <c r="D17" s="586"/>
      <c r="E17" s="586"/>
      <c r="F17" s="2546"/>
      <c r="G17" s="579"/>
    </row>
    <row r="18" spans="1:7" ht="38.25">
      <c r="A18" s="66" t="s">
        <v>3153</v>
      </c>
      <c r="B18" s="565" t="s">
        <v>3154</v>
      </c>
      <c r="C18" s="586"/>
      <c r="D18" s="553" t="s">
        <v>210</v>
      </c>
      <c r="E18" s="553">
        <v>12</v>
      </c>
      <c r="F18" s="2567"/>
      <c r="G18" s="585">
        <f>F18*E18</f>
        <v>0</v>
      </c>
    </row>
    <row r="19" spans="1:7">
      <c r="A19" s="66"/>
      <c r="B19" s="565"/>
      <c r="C19" s="586"/>
      <c r="D19" s="553"/>
      <c r="E19" s="553"/>
      <c r="F19" s="2577"/>
      <c r="G19" s="585"/>
    </row>
    <row r="20" spans="1:7" ht="63.75">
      <c r="A20" s="66" t="s">
        <v>3155</v>
      </c>
      <c r="B20" s="573" t="s">
        <v>2984</v>
      </c>
      <c r="C20" s="586"/>
      <c r="D20" s="553" t="s">
        <v>210</v>
      </c>
      <c r="E20" s="553">
        <v>6</v>
      </c>
      <c r="F20" s="2567"/>
      <c r="G20" s="585">
        <f>F20*E20</f>
        <v>0</v>
      </c>
    </row>
    <row r="21" spans="1:7">
      <c r="A21" s="574"/>
      <c r="B21" s="561"/>
      <c r="C21" s="586"/>
      <c r="D21" s="586"/>
      <c r="E21" s="586"/>
      <c r="F21" s="2546"/>
      <c r="G21" s="579"/>
    </row>
    <row r="22" spans="1:7">
      <c r="A22" s="549" t="s">
        <v>3156</v>
      </c>
      <c r="B22" s="91" t="s">
        <v>2985</v>
      </c>
      <c r="C22" s="586"/>
      <c r="D22" s="586"/>
      <c r="E22" s="586"/>
      <c r="F22" s="2546"/>
      <c r="G22" s="579"/>
    </row>
    <row r="23" spans="1:7">
      <c r="A23" s="574"/>
      <c r="B23" s="561"/>
      <c r="C23" s="586"/>
      <c r="D23" s="586"/>
      <c r="E23" s="586"/>
      <c r="F23" s="2546"/>
      <c r="G23" s="579"/>
    </row>
    <row r="24" spans="1:7" ht="116.45" customHeight="1">
      <c r="A24" s="574" t="s">
        <v>3157</v>
      </c>
      <c r="B24" s="610" t="s">
        <v>3158</v>
      </c>
      <c r="C24" s="586"/>
      <c r="D24" s="551" t="s">
        <v>210</v>
      </c>
      <c r="E24" s="553">
        <v>9</v>
      </c>
      <c r="F24" s="2567"/>
      <c r="G24" s="554">
        <f>F24*E24</f>
        <v>0</v>
      </c>
    </row>
    <row r="25" spans="1:7" ht="25.5">
      <c r="A25" s="574"/>
      <c r="B25" s="610" t="s">
        <v>2986</v>
      </c>
      <c r="C25" s="586"/>
      <c r="D25" s="586"/>
      <c r="E25" s="586"/>
      <c r="F25" s="2546"/>
      <c r="G25" s="579"/>
    </row>
    <row r="26" spans="1:7">
      <c r="A26" s="574"/>
      <c r="B26" s="610" t="s">
        <v>2987</v>
      </c>
      <c r="C26" s="586"/>
      <c r="D26" s="586"/>
      <c r="E26" s="586"/>
      <c r="F26" s="2546"/>
      <c r="G26" s="579"/>
    </row>
    <row r="27" spans="1:7">
      <c r="A27" s="574"/>
      <c r="B27" s="610" t="s">
        <v>2988</v>
      </c>
      <c r="C27" s="586"/>
      <c r="D27" s="586"/>
      <c r="E27" s="586"/>
      <c r="F27" s="2546"/>
      <c r="G27" s="579"/>
    </row>
    <row r="28" spans="1:7">
      <c r="A28" s="574"/>
      <c r="B28" s="610" t="s">
        <v>2989</v>
      </c>
      <c r="C28" s="586"/>
      <c r="D28" s="586"/>
      <c r="E28" s="586"/>
      <c r="F28" s="2546"/>
      <c r="G28" s="579"/>
    </row>
    <row r="29" spans="1:7" ht="49.9" customHeight="1">
      <c r="A29" s="574"/>
      <c r="B29" s="610" t="s">
        <v>2990</v>
      </c>
      <c r="C29" s="586"/>
      <c r="D29" s="586"/>
      <c r="E29" s="586"/>
      <c r="F29" s="2546"/>
      <c r="G29" s="579"/>
    </row>
    <row r="30" spans="1:7">
      <c r="A30" s="574"/>
      <c r="B30" s="610" t="s">
        <v>2991</v>
      </c>
      <c r="C30" s="586"/>
      <c r="D30" s="586"/>
      <c r="E30" s="586"/>
      <c r="F30" s="2546"/>
      <c r="G30" s="579"/>
    </row>
    <row r="31" spans="1:7">
      <c r="A31" s="574"/>
      <c r="B31" s="561"/>
      <c r="C31" s="586"/>
      <c r="D31" s="553"/>
      <c r="E31" s="553"/>
      <c r="F31" s="2577"/>
      <c r="G31" s="585"/>
    </row>
    <row r="32" spans="1:7">
      <c r="A32" s="549" t="s">
        <v>3159</v>
      </c>
      <c r="B32" s="91" t="s">
        <v>2992</v>
      </c>
      <c r="C32" s="586"/>
      <c r="D32" s="586"/>
      <c r="E32" s="586"/>
      <c r="F32" s="2546"/>
      <c r="G32" s="579"/>
    </row>
    <row r="33" spans="1:7">
      <c r="A33" s="570"/>
      <c r="B33" s="338"/>
      <c r="C33" s="353"/>
      <c r="D33" s="63"/>
      <c r="E33" s="62"/>
      <c r="F33" s="2578"/>
      <c r="G33" s="166"/>
    </row>
    <row r="34" spans="1:7">
      <c r="A34" s="550"/>
      <c r="B34" s="611" t="s">
        <v>2993</v>
      </c>
      <c r="C34" s="551"/>
      <c r="D34" s="551"/>
      <c r="E34" s="554"/>
      <c r="F34" s="2568"/>
      <c r="G34" s="166"/>
    </row>
    <row r="35" spans="1:7">
      <c r="A35" s="550"/>
      <c r="B35" s="612" t="s">
        <v>2994</v>
      </c>
      <c r="C35" s="551"/>
      <c r="D35" s="551"/>
      <c r="E35" s="554"/>
      <c r="F35" s="2568"/>
      <c r="G35" s="166"/>
    </row>
    <row r="36" spans="1:7">
      <c r="A36" s="550"/>
      <c r="B36" s="613" t="s">
        <v>2995</v>
      </c>
      <c r="C36" s="551"/>
      <c r="D36" s="551"/>
      <c r="E36" s="554"/>
      <c r="F36" s="2568"/>
      <c r="G36" s="166"/>
    </row>
    <row r="37" spans="1:7" ht="25.5">
      <c r="A37" s="550"/>
      <c r="B37" s="613" t="s">
        <v>2996</v>
      </c>
      <c r="C37" s="551"/>
      <c r="D37" s="551"/>
      <c r="E37" s="554"/>
      <c r="F37" s="2568"/>
      <c r="G37" s="166"/>
    </row>
    <row r="38" spans="1:7" ht="25.5">
      <c r="A38" s="550"/>
      <c r="B38" s="613" t="s">
        <v>2997</v>
      </c>
      <c r="C38" s="551"/>
      <c r="D38" s="551"/>
      <c r="E38" s="554"/>
      <c r="F38" s="2568"/>
      <c r="G38" s="166"/>
    </row>
    <row r="39" spans="1:7" ht="25.5">
      <c r="A39" s="550"/>
      <c r="B39" s="613" t="s">
        <v>2998</v>
      </c>
      <c r="C39" s="551"/>
      <c r="D39" s="551"/>
      <c r="E39" s="554"/>
      <c r="F39" s="2568"/>
      <c r="G39" s="166"/>
    </row>
    <row r="40" spans="1:7" ht="25.5">
      <c r="A40" s="550"/>
      <c r="B40" s="613" t="s">
        <v>2999</v>
      </c>
      <c r="C40" s="551"/>
      <c r="D40" s="565"/>
      <c r="E40" s="554"/>
      <c r="F40" s="2568"/>
      <c r="G40" s="166"/>
    </row>
    <row r="41" spans="1:7" ht="25.5">
      <c r="A41" s="550"/>
      <c r="B41" s="613" t="s">
        <v>3000</v>
      </c>
      <c r="C41" s="551"/>
      <c r="D41" s="565"/>
      <c r="E41" s="554"/>
      <c r="F41" s="2568"/>
      <c r="G41" s="166"/>
    </row>
    <row r="42" spans="1:7" ht="25.5">
      <c r="A42" s="550"/>
      <c r="B42" s="613" t="s">
        <v>3001</v>
      </c>
      <c r="C42" s="551"/>
      <c r="D42" s="565"/>
      <c r="E42" s="554"/>
      <c r="F42" s="2568"/>
      <c r="G42" s="166"/>
    </row>
    <row r="43" spans="1:7" ht="25.5">
      <c r="A43" s="550"/>
      <c r="B43" s="613" t="s">
        <v>3002</v>
      </c>
      <c r="C43" s="551"/>
      <c r="D43" s="565"/>
      <c r="E43" s="554"/>
      <c r="F43" s="2568"/>
      <c r="G43" s="166"/>
    </row>
    <row r="44" spans="1:7" ht="25.5">
      <c r="A44" s="550"/>
      <c r="B44" s="613" t="s">
        <v>3003</v>
      </c>
      <c r="C44" s="551"/>
      <c r="D44" s="551"/>
      <c r="E44" s="554"/>
      <c r="F44" s="2568"/>
      <c r="G44" s="166"/>
    </row>
    <row r="45" spans="1:7" ht="25.5">
      <c r="A45" s="550"/>
      <c r="B45" s="613" t="s">
        <v>3004</v>
      </c>
      <c r="C45" s="551"/>
      <c r="D45" s="551"/>
      <c r="E45" s="554"/>
      <c r="F45" s="2568"/>
      <c r="G45" s="166"/>
    </row>
    <row r="46" spans="1:7">
      <c r="A46" s="550"/>
      <c r="B46" s="613" t="s">
        <v>3005</v>
      </c>
      <c r="C46" s="551"/>
      <c r="D46" s="551"/>
      <c r="E46" s="554"/>
      <c r="F46" s="2568"/>
      <c r="G46" s="166"/>
    </row>
    <row r="47" spans="1:7">
      <c r="A47" s="550"/>
      <c r="B47" s="612"/>
      <c r="C47" s="551"/>
      <c r="D47" s="551"/>
      <c r="E47" s="554"/>
      <c r="F47" s="2568"/>
      <c r="G47" s="166"/>
    </row>
    <row r="48" spans="1:7" ht="25.5">
      <c r="A48" s="550"/>
      <c r="B48" s="613" t="s">
        <v>3006</v>
      </c>
      <c r="C48" s="551"/>
      <c r="D48" s="551"/>
      <c r="E48" s="554"/>
      <c r="F48" s="2568"/>
      <c r="G48" s="166"/>
    </row>
    <row r="49" spans="1:7">
      <c r="A49" s="550"/>
      <c r="B49" s="555"/>
      <c r="C49" s="551"/>
      <c r="D49" s="551"/>
      <c r="E49" s="554"/>
      <c r="F49" s="2568"/>
      <c r="G49" s="166"/>
    </row>
    <row r="50" spans="1:7" ht="38.25">
      <c r="A50" s="550" t="s">
        <v>3160</v>
      </c>
      <c r="B50" s="565" t="s">
        <v>3007</v>
      </c>
      <c r="C50" s="551"/>
      <c r="D50" s="553"/>
      <c r="E50" s="554"/>
      <c r="F50" s="2568"/>
      <c r="G50" s="166"/>
    </row>
    <row r="51" spans="1:7" ht="51">
      <c r="A51" s="550" t="s">
        <v>3161</v>
      </c>
      <c r="B51" s="565" t="s">
        <v>3162</v>
      </c>
      <c r="C51" s="551"/>
      <c r="D51" s="551" t="s">
        <v>210</v>
      </c>
      <c r="E51" s="553">
        <v>1</v>
      </c>
      <c r="F51" s="2567"/>
      <c r="G51" s="554">
        <f>F51*E51</f>
        <v>0</v>
      </c>
    </row>
    <row r="52" spans="1:7" ht="265.14999999999998" customHeight="1">
      <c r="A52" s="550"/>
      <c r="B52" s="565"/>
      <c r="C52" s="551"/>
      <c r="D52" s="551"/>
      <c r="E52" s="553"/>
      <c r="F52" s="2577"/>
      <c r="G52" s="554"/>
    </row>
    <row r="53" spans="1:7" ht="63.75">
      <c r="A53" s="550" t="s">
        <v>3163</v>
      </c>
      <c r="B53" s="565" t="s">
        <v>3164</v>
      </c>
      <c r="C53" s="551"/>
      <c r="D53" s="551" t="s">
        <v>210</v>
      </c>
      <c r="E53" s="553">
        <v>1</v>
      </c>
      <c r="F53" s="2567"/>
      <c r="G53" s="554">
        <f>F53*E53</f>
        <v>0</v>
      </c>
    </row>
    <row r="54" spans="1:7" ht="223.15" customHeight="1">
      <c r="A54" s="550"/>
      <c r="B54" s="565"/>
      <c r="C54" s="551"/>
      <c r="D54" s="551"/>
      <c r="E54" s="553"/>
      <c r="F54" s="2577"/>
      <c r="G54" s="554"/>
    </row>
    <row r="55" spans="1:7" ht="38.25">
      <c r="A55" s="550" t="s">
        <v>3165</v>
      </c>
      <c r="B55" s="565" t="s">
        <v>3008</v>
      </c>
      <c r="C55" s="551"/>
      <c r="D55" s="551" t="s">
        <v>210</v>
      </c>
      <c r="E55" s="553">
        <v>1</v>
      </c>
      <c r="F55" s="2567"/>
      <c r="G55" s="554">
        <f>F55*E55</f>
        <v>0</v>
      </c>
    </row>
    <row r="56" spans="1:7" ht="183" customHeight="1">
      <c r="A56" s="550"/>
      <c r="B56" s="565"/>
      <c r="C56" s="551"/>
      <c r="D56" s="551"/>
      <c r="E56" s="553"/>
      <c r="F56" s="2577"/>
      <c r="G56" s="554"/>
    </row>
    <row r="57" spans="1:7" ht="25.5">
      <c r="A57" s="550" t="s">
        <v>3166</v>
      </c>
      <c r="B57" s="565" t="s">
        <v>3167</v>
      </c>
      <c r="C57" s="551"/>
      <c r="D57" s="551" t="s">
        <v>210</v>
      </c>
      <c r="E57" s="553">
        <v>2</v>
      </c>
      <c r="F57" s="2567"/>
      <c r="G57" s="554">
        <f>F57*E57</f>
        <v>0</v>
      </c>
    </row>
    <row r="58" spans="1:7">
      <c r="A58" s="550"/>
      <c r="B58" s="565"/>
      <c r="C58" s="551"/>
      <c r="D58" s="551"/>
      <c r="E58" s="553"/>
      <c r="F58" s="2577"/>
      <c r="G58" s="554"/>
    </row>
    <row r="59" spans="1:7">
      <c r="A59" s="570"/>
      <c r="B59" s="338"/>
      <c r="C59" s="353"/>
      <c r="D59" s="353"/>
      <c r="E59" s="63"/>
      <c r="F59" s="2477"/>
      <c r="G59" s="577"/>
    </row>
    <row r="60" spans="1:7">
      <c r="A60" s="570"/>
      <c r="B60" s="338"/>
      <c r="C60" s="353"/>
      <c r="D60" s="353"/>
      <c r="E60" s="63"/>
      <c r="F60" s="2477"/>
      <c r="G60" s="577"/>
    </row>
    <row r="61" spans="1:7">
      <c r="A61" s="570"/>
      <c r="B61" s="338"/>
      <c r="C61" s="353"/>
      <c r="D61" s="353"/>
      <c r="E61" s="63"/>
      <c r="F61" s="2477"/>
      <c r="G61" s="577"/>
    </row>
    <row r="62" spans="1:7">
      <c r="A62" s="570"/>
      <c r="B62" s="338"/>
      <c r="C62" s="353"/>
      <c r="D62" s="353"/>
      <c r="E62" s="63"/>
      <c r="F62" s="2477"/>
      <c r="G62" s="577"/>
    </row>
    <row r="63" spans="1:7">
      <c r="A63" s="570"/>
      <c r="B63" s="338"/>
      <c r="C63" s="353"/>
      <c r="D63" s="353"/>
      <c r="E63" s="63"/>
      <c r="F63" s="2477"/>
      <c r="G63" s="577"/>
    </row>
    <row r="64" spans="1:7">
      <c r="A64" s="570"/>
      <c r="B64" s="338"/>
      <c r="C64" s="353"/>
      <c r="D64" s="353"/>
      <c r="E64" s="63"/>
      <c r="F64" s="2477"/>
      <c r="G64" s="577"/>
    </row>
    <row r="65" spans="1:7">
      <c r="A65" s="570"/>
      <c r="B65" s="338"/>
      <c r="C65" s="353"/>
      <c r="D65" s="353"/>
      <c r="E65" s="63"/>
      <c r="F65" s="2477"/>
      <c r="G65" s="577"/>
    </row>
    <row r="66" spans="1:7">
      <c r="A66" s="570"/>
      <c r="B66" s="338"/>
      <c r="C66" s="353"/>
      <c r="D66" s="353"/>
      <c r="E66" s="63"/>
      <c r="F66" s="2477"/>
      <c r="G66" s="577"/>
    </row>
    <row r="67" spans="1:7">
      <c r="A67" s="570"/>
      <c r="B67" s="338"/>
      <c r="C67" s="353"/>
      <c r="D67" s="353"/>
      <c r="E67" s="63"/>
      <c r="F67" s="2477"/>
      <c r="G67" s="577"/>
    </row>
    <row r="68" spans="1:7">
      <c r="A68" s="570"/>
      <c r="B68" s="338"/>
      <c r="C68" s="353"/>
      <c r="D68" s="353"/>
      <c r="E68" s="63"/>
      <c r="F68" s="2477"/>
      <c r="G68" s="577"/>
    </row>
    <row r="69" spans="1:7">
      <c r="A69" s="570"/>
      <c r="B69" s="338"/>
      <c r="C69" s="353"/>
      <c r="D69" s="353"/>
      <c r="E69" s="63"/>
      <c r="F69" s="2477"/>
      <c r="G69" s="577"/>
    </row>
    <row r="70" spans="1:7">
      <c r="A70" s="549" t="s">
        <v>3168</v>
      </c>
      <c r="B70" s="91" t="s">
        <v>3009</v>
      </c>
      <c r="C70" s="353"/>
      <c r="D70" s="353"/>
      <c r="E70" s="63"/>
      <c r="F70" s="2477"/>
      <c r="G70" s="577"/>
    </row>
    <row r="71" spans="1:7">
      <c r="A71" s="570"/>
      <c r="B71" s="338"/>
      <c r="C71" s="353"/>
      <c r="D71" s="353"/>
      <c r="E71" s="63"/>
      <c r="F71" s="2477"/>
      <c r="G71" s="577"/>
    </row>
    <row r="72" spans="1:7">
      <c r="A72" s="614" t="s">
        <v>3169</v>
      </c>
      <c r="B72" s="615" t="s">
        <v>3010</v>
      </c>
      <c r="C72" s="616"/>
      <c r="D72" s="616"/>
      <c r="E72" s="616"/>
      <c r="F72" s="2579"/>
      <c r="G72" s="617"/>
    </row>
    <row r="73" spans="1:7">
      <c r="A73" s="550"/>
      <c r="B73" s="555"/>
      <c r="C73" s="551"/>
      <c r="D73" s="551"/>
      <c r="E73" s="551"/>
      <c r="F73" s="2568"/>
      <c r="G73" s="554"/>
    </row>
    <row r="74" spans="1:7" ht="103.15" customHeight="1">
      <c r="A74" s="550" t="s">
        <v>3170</v>
      </c>
      <c r="B74" s="555" t="s">
        <v>3011</v>
      </c>
      <c r="C74" s="551"/>
      <c r="D74" s="551" t="s">
        <v>353</v>
      </c>
      <c r="E74" s="553">
        <f>+E105</f>
        <v>5365</v>
      </c>
      <c r="F74" s="2580"/>
      <c r="G74" s="554">
        <f>F74*E74</f>
        <v>0</v>
      </c>
    </row>
    <row r="75" spans="1:7">
      <c r="A75" s="618"/>
      <c r="B75" s="619"/>
      <c r="C75" s="620"/>
      <c r="D75" s="620"/>
      <c r="E75" s="620"/>
      <c r="F75" s="2581"/>
      <c r="G75" s="621"/>
    </row>
    <row r="76" spans="1:7">
      <c r="A76" s="614" t="s">
        <v>3171</v>
      </c>
      <c r="B76" s="615" t="s">
        <v>3012</v>
      </c>
      <c r="C76" s="616"/>
      <c r="D76" s="616"/>
      <c r="E76" s="616"/>
      <c r="F76" s="2579"/>
      <c r="G76" s="617"/>
    </row>
    <row r="77" spans="1:7">
      <c r="A77" s="622"/>
      <c r="B77" s="565"/>
      <c r="C77" s="553"/>
      <c r="D77" s="553"/>
      <c r="E77" s="553"/>
      <c r="F77" s="2577"/>
      <c r="G77" s="585"/>
    </row>
    <row r="78" spans="1:7" ht="201" customHeight="1">
      <c r="A78" s="622" t="s">
        <v>3172</v>
      </c>
      <c r="B78" s="565" t="s">
        <v>3173</v>
      </c>
      <c r="C78" s="553"/>
      <c r="D78" s="553" t="s">
        <v>210</v>
      </c>
      <c r="E78" s="553">
        <f>SUM(E81:E89)</f>
        <v>87</v>
      </c>
      <c r="F78" s="2567"/>
      <c r="G78" s="585">
        <f>F78*E78</f>
        <v>0</v>
      </c>
    </row>
    <row r="79" spans="1:7">
      <c r="A79" s="622"/>
      <c r="B79" s="565"/>
      <c r="C79" s="553"/>
      <c r="D79" s="553"/>
      <c r="E79" s="553"/>
      <c r="F79" s="2577"/>
      <c r="G79" s="585"/>
    </row>
    <row r="80" spans="1:7" ht="76.5">
      <c r="A80" s="622" t="s">
        <v>3174</v>
      </c>
      <c r="B80" s="565" t="s">
        <v>3013</v>
      </c>
      <c r="C80" s="553"/>
      <c r="D80" s="553"/>
      <c r="E80" s="553"/>
      <c r="F80" s="2577"/>
      <c r="G80" s="585"/>
    </row>
    <row r="81" spans="1:7" ht="25.5">
      <c r="A81" s="622" t="s">
        <v>3175</v>
      </c>
      <c r="B81" s="565" t="s">
        <v>3035</v>
      </c>
      <c r="C81" s="589"/>
      <c r="D81" s="593" t="s">
        <v>210</v>
      </c>
      <c r="E81" s="589">
        <v>7</v>
      </c>
      <c r="F81" s="2582"/>
      <c r="G81" s="577">
        <f t="shared" ref="G81:G90" si="0">F81*E81</f>
        <v>0</v>
      </c>
    </row>
    <row r="82" spans="1:7">
      <c r="A82" s="622" t="s">
        <v>3176</v>
      </c>
      <c r="B82" s="565" t="s">
        <v>3036</v>
      </c>
      <c r="C82" s="589"/>
      <c r="D82" s="593" t="s">
        <v>210</v>
      </c>
      <c r="E82" s="589">
        <v>7</v>
      </c>
      <c r="F82" s="2582"/>
      <c r="G82" s="577">
        <f t="shared" si="0"/>
        <v>0</v>
      </c>
    </row>
    <row r="83" spans="1:7" ht="25.5">
      <c r="A83" s="622" t="s">
        <v>3177</v>
      </c>
      <c r="B83" s="565" t="s">
        <v>3014</v>
      </c>
      <c r="C83" s="589"/>
      <c r="D83" s="593" t="s">
        <v>210</v>
      </c>
      <c r="E83" s="589">
        <v>8</v>
      </c>
      <c r="F83" s="2582"/>
      <c r="G83" s="577">
        <f t="shared" si="0"/>
        <v>0</v>
      </c>
    </row>
    <row r="84" spans="1:7">
      <c r="A84" s="622" t="s">
        <v>3178</v>
      </c>
      <c r="B84" s="565" t="s">
        <v>3015</v>
      </c>
      <c r="C84" s="589"/>
      <c r="D84" s="593" t="s">
        <v>210</v>
      </c>
      <c r="E84" s="589">
        <v>7</v>
      </c>
      <c r="F84" s="2582"/>
      <c r="G84" s="577">
        <f t="shared" si="0"/>
        <v>0</v>
      </c>
    </row>
    <row r="85" spans="1:7">
      <c r="A85" s="622" t="s">
        <v>3179</v>
      </c>
      <c r="B85" s="565" t="s">
        <v>3016</v>
      </c>
      <c r="C85" s="589"/>
      <c r="D85" s="593" t="s">
        <v>210</v>
      </c>
      <c r="E85" s="589">
        <v>7</v>
      </c>
      <c r="F85" s="2582"/>
      <c r="G85" s="577">
        <f t="shared" si="0"/>
        <v>0</v>
      </c>
    </row>
    <row r="86" spans="1:7">
      <c r="A86" s="622" t="s">
        <v>3180</v>
      </c>
      <c r="B86" s="565" t="s">
        <v>3017</v>
      </c>
      <c r="D86" s="593" t="s">
        <v>210</v>
      </c>
      <c r="E86" s="589">
        <v>7</v>
      </c>
      <c r="F86" s="2582"/>
      <c r="G86" s="577">
        <f t="shared" si="0"/>
        <v>0</v>
      </c>
    </row>
    <row r="87" spans="1:7">
      <c r="A87" s="622" t="s">
        <v>3181</v>
      </c>
      <c r="B87" s="565" t="s">
        <v>3018</v>
      </c>
      <c r="C87" s="589"/>
      <c r="D87" s="593" t="s">
        <v>210</v>
      </c>
      <c r="E87" s="589">
        <v>7</v>
      </c>
      <c r="F87" s="2582"/>
      <c r="G87" s="577">
        <f t="shared" si="0"/>
        <v>0</v>
      </c>
    </row>
    <row r="88" spans="1:7" ht="25.5">
      <c r="A88" s="622" t="s">
        <v>3182</v>
      </c>
      <c r="B88" s="565" t="s">
        <v>3019</v>
      </c>
      <c r="C88" s="589"/>
      <c r="D88" s="593" t="s">
        <v>210</v>
      </c>
      <c r="E88" s="589">
        <v>24</v>
      </c>
      <c r="F88" s="2582"/>
      <c r="G88" s="577">
        <f t="shared" si="0"/>
        <v>0</v>
      </c>
    </row>
    <row r="89" spans="1:7">
      <c r="A89" s="622" t="s">
        <v>3183</v>
      </c>
      <c r="B89" s="623" t="s">
        <v>3020</v>
      </c>
      <c r="C89" s="589"/>
      <c r="D89" s="593" t="s">
        <v>210</v>
      </c>
      <c r="E89" s="589">
        <v>13</v>
      </c>
      <c r="F89" s="2582"/>
      <c r="G89" s="577">
        <f t="shared" si="0"/>
        <v>0</v>
      </c>
    </row>
    <row r="90" spans="1:7">
      <c r="A90" s="622" t="s">
        <v>3184</v>
      </c>
      <c r="B90" s="623" t="s">
        <v>3021</v>
      </c>
      <c r="C90" s="589"/>
      <c r="D90" s="593" t="s">
        <v>210</v>
      </c>
      <c r="E90" s="589">
        <v>6</v>
      </c>
      <c r="F90" s="2582"/>
      <c r="G90" s="577">
        <f t="shared" si="0"/>
        <v>0</v>
      </c>
    </row>
    <row r="91" spans="1:7">
      <c r="A91" s="624"/>
      <c r="B91" s="625"/>
      <c r="C91" s="626"/>
      <c r="D91" s="626"/>
      <c r="E91" s="626"/>
      <c r="F91" s="2551"/>
      <c r="G91" s="627"/>
    </row>
    <row r="92" spans="1:7">
      <c r="A92" s="614" t="s">
        <v>3185</v>
      </c>
      <c r="B92" s="615" t="s">
        <v>3022</v>
      </c>
      <c r="C92" s="616"/>
      <c r="D92" s="616"/>
      <c r="E92" s="616"/>
      <c r="F92" s="2579"/>
      <c r="G92" s="617"/>
    </row>
    <row r="93" spans="1:7">
      <c r="A93" s="622"/>
      <c r="B93" s="565"/>
      <c r="C93" s="553"/>
      <c r="D93" s="553"/>
      <c r="E93" s="553"/>
      <c r="F93" s="2577"/>
      <c r="G93" s="585"/>
    </row>
    <row r="94" spans="1:7" ht="51">
      <c r="A94" s="622" t="s">
        <v>3186</v>
      </c>
      <c r="B94" s="565" t="s">
        <v>3187</v>
      </c>
      <c r="C94" s="553"/>
      <c r="D94" s="553" t="s">
        <v>210</v>
      </c>
      <c r="E94" s="553">
        <f>SUM(E97:E102)</f>
        <v>6109</v>
      </c>
      <c r="F94" s="2567"/>
      <c r="G94" s="585">
        <f>F94*E94</f>
        <v>0</v>
      </c>
    </row>
    <row r="95" spans="1:7">
      <c r="A95" s="622"/>
      <c r="B95" s="565"/>
      <c r="C95" s="553"/>
      <c r="D95" s="553"/>
      <c r="E95" s="553"/>
      <c r="F95" s="2577"/>
      <c r="G95" s="585"/>
    </row>
    <row r="96" spans="1:7" ht="25.5">
      <c r="A96" s="622" t="s">
        <v>3188</v>
      </c>
      <c r="B96" s="565" t="s">
        <v>3023</v>
      </c>
      <c r="C96" s="553" t="s">
        <v>3024</v>
      </c>
      <c r="D96" s="212"/>
      <c r="E96" s="212"/>
      <c r="F96" s="2577"/>
      <c r="G96" s="585"/>
    </row>
    <row r="97" spans="1:7">
      <c r="A97" s="580"/>
      <c r="B97" s="565" t="s">
        <v>3037</v>
      </c>
      <c r="C97" s="628" t="s">
        <v>3025</v>
      </c>
      <c r="D97" s="553" t="s">
        <v>210</v>
      </c>
      <c r="E97" s="589">
        <f>454*2.5</f>
        <v>1135</v>
      </c>
      <c r="F97" s="2582"/>
      <c r="G97" s="585">
        <f t="shared" ref="G97:G102" si="1">F97*E97</f>
        <v>0</v>
      </c>
    </row>
    <row r="98" spans="1:7">
      <c r="A98" s="580"/>
      <c r="B98" s="565" t="s">
        <v>3026</v>
      </c>
      <c r="C98" s="628"/>
      <c r="D98" s="553" t="s">
        <v>210</v>
      </c>
      <c r="E98" s="589">
        <v>3500</v>
      </c>
      <c r="F98" s="2582"/>
      <c r="G98" s="585">
        <f t="shared" si="1"/>
        <v>0</v>
      </c>
    </row>
    <row r="99" spans="1:7">
      <c r="A99" s="580"/>
      <c r="B99" s="565" t="s">
        <v>3027</v>
      </c>
      <c r="C99" s="629"/>
      <c r="D99" s="553" t="s">
        <v>210</v>
      </c>
      <c r="E99" s="589">
        <v>12</v>
      </c>
      <c r="F99" s="2582"/>
      <c r="G99" s="585">
        <f t="shared" si="1"/>
        <v>0</v>
      </c>
    </row>
    <row r="100" spans="1:7">
      <c r="A100" s="580"/>
      <c r="B100" s="565" t="s">
        <v>3028</v>
      </c>
      <c r="C100" s="629"/>
      <c r="D100" s="553" t="s">
        <v>210</v>
      </c>
      <c r="E100" s="589">
        <v>12</v>
      </c>
      <c r="F100" s="2582"/>
      <c r="G100" s="585">
        <f t="shared" si="1"/>
        <v>0</v>
      </c>
    </row>
    <row r="101" spans="1:7">
      <c r="A101" s="580"/>
      <c r="B101" s="565" t="s">
        <v>3029</v>
      </c>
      <c r="C101" s="629"/>
      <c r="D101" s="553" t="s">
        <v>210</v>
      </c>
      <c r="E101" s="589">
        <v>850</v>
      </c>
      <c r="F101" s="2582"/>
      <c r="G101" s="585">
        <f t="shared" si="1"/>
        <v>0</v>
      </c>
    </row>
    <row r="102" spans="1:7">
      <c r="A102" s="622"/>
      <c r="B102" s="623" t="s">
        <v>3030</v>
      </c>
      <c r="C102" s="630"/>
      <c r="D102" s="553" t="s">
        <v>210</v>
      </c>
      <c r="E102" s="589">
        <v>600</v>
      </c>
      <c r="F102" s="2582"/>
      <c r="G102" s="585">
        <f t="shared" si="1"/>
        <v>0</v>
      </c>
    </row>
    <row r="103" spans="1:7">
      <c r="A103" s="580"/>
      <c r="B103" s="589"/>
      <c r="C103" s="589"/>
      <c r="D103" s="589"/>
      <c r="E103" s="589"/>
      <c r="F103" s="2583"/>
      <c r="G103" s="585"/>
    </row>
    <row r="104" spans="1:7">
      <c r="A104" s="614" t="s">
        <v>3189</v>
      </c>
      <c r="B104" s="615" t="s">
        <v>3031</v>
      </c>
      <c r="C104" s="616"/>
      <c r="D104" s="616"/>
      <c r="E104" s="616"/>
      <c r="F104" s="2579"/>
      <c r="G104" s="617"/>
    </row>
    <row r="105" spans="1:7" ht="38.25">
      <c r="A105" s="614" t="s">
        <v>3190</v>
      </c>
      <c r="B105" s="561" t="s">
        <v>3032</v>
      </c>
      <c r="C105" s="553"/>
      <c r="D105" s="553" t="s">
        <v>353</v>
      </c>
      <c r="E105" s="584">
        <v>5365</v>
      </c>
      <c r="F105" s="2567"/>
      <c r="G105" s="585">
        <f>E105*F105</f>
        <v>0</v>
      </c>
    </row>
    <row r="106" spans="1:7">
      <c r="A106" s="614"/>
      <c r="B106" s="561"/>
      <c r="C106" s="553"/>
      <c r="D106" s="553"/>
      <c r="E106" s="584"/>
      <c r="F106" s="2577"/>
      <c r="G106" s="585"/>
    </row>
    <row r="107" spans="1:7">
      <c r="A107" s="614" t="s">
        <v>3191</v>
      </c>
      <c r="B107" s="615" t="s">
        <v>3033</v>
      </c>
      <c r="C107" s="616"/>
      <c r="D107" s="616"/>
      <c r="E107" s="616"/>
      <c r="F107" s="2579"/>
      <c r="G107" s="617"/>
    </row>
    <row r="108" spans="1:7">
      <c r="A108" s="622"/>
      <c r="B108" s="565"/>
      <c r="C108" s="553"/>
      <c r="D108" s="553"/>
      <c r="E108" s="553"/>
      <c r="F108" s="2577"/>
      <c r="G108" s="585"/>
    </row>
    <row r="109" spans="1:7" ht="25.5">
      <c r="A109" s="614" t="s">
        <v>3192</v>
      </c>
      <c r="B109" s="565" t="s">
        <v>3034</v>
      </c>
      <c r="C109" s="553"/>
      <c r="D109" s="553" t="s">
        <v>353</v>
      </c>
      <c r="E109" s="584">
        <v>1545</v>
      </c>
      <c r="F109" s="2567"/>
      <c r="G109" s="585">
        <f>E109*F109</f>
        <v>0</v>
      </c>
    </row>
    <row r="110" spans="1:7">
      <c r="A110" s="570"/>
      <c r="B110" s="338"/>
      <c r="C110" s="589"/>
      <c r="D110" s="580"/>
      <c r="E110" s="590"/>
      <c r="F110" s="2578"/>
      <c r="G110" s="166"/>
    </row>
    <row r="111" spans="1:7">
      <c r="A111" s="233"/>
      <c r="D111" s="631"/>
      <c r="G111" s="471"/>
    </row>
    <row r="112" spans="1:7" ht="22.9" customHeight="1" thickBot="1">
      <c r="A112" s="633" t="str">
        <f>+A8</f>
        <v>F.2</v>
      </c>
      <c r="B112" s="633" t="str">
        <f>+B8</f>
        <v>Krajinska ureditev</v>
      </c>
      <c r="C112" s="634" t="s">
        <v>2978</v>
      </c>
      <c r="D112" s="634"/>
      <c r="E112" s="635"/>
      <c r="F112" s="1944"/>
      <c r="G112" s="606">
        <f>SUM(G13:G110)</f>
        <v>0</v>
      </c>
    </row>
    <row r="113" spans="1:7" ht="13.5" thickTop="1">
      <c r="A113" s="233"/>
      <c r="D113" s="631"/>
      <c r="G113" s="471"/>
    </row>
    <row r="114" spans="1:7">
      <c r="D114" s="631"/>
      <c r="G114" s="471"/>
    </row>
    <row r="115" spans="1:7" s="322" customFormat="1">
      <c r="A115" s="329"/>
      <c r="B115" s="386" t="s">
        <v>1099</v>
      </c>
      <c r="C115" s="328"/>
      <c r="D115" s="327"/>
      <c r="E115" s="326"/>
      <c r="F115" s="447"/>
      <c r="G115" s="447">
        <f>0.56*G112</f>
        <v>0</v>
      </c>
    </row>
    <row r="116" spans="1:7" s="322" customFormat="1">
      <c r="A116" s="325"/>
      <c r="B116" s="386" t="s">
        <v>1100</v>
      </c>
      <c r="D116" s="324"/>
      <c r="E116" s="323"/>
      <c r="F116" s="449"/>
      <c r="G116" s="164">
        <f>0.44*G112</f>
        <v>0</v>
      </c>
    </row>
  </sheetData>
  <sheetProtection formatRows="0"/>
  <pageMargins left="0.7" right="0.7" top="0.75" bottom="0.75" header="0.3" footer="0.3"/>
  <pageSetup paperSize="9" scale="55" orientation="portrait"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tabColor rgb="FF00B050"/>
  </sheetPr>
  <dimension ref="A2:AMK270"/>
  <sheetViews>
    <sheetView view="pageBreakPreview" zoomScale="85" zoomScaleNormal="100" zoomScaleSheetLayoutView="85" workbookViewId="0">
      <selection activeCell="B15" sqref="B15:C15"/>
    </sheetView>
  </sheetViews>
  <sheetFormatPr defaultRowHeight="12.75"/>
  <cols>
    <col min="1" max="1" width="14.5703125" style="232" customWidth="1"/>
    <col min="2" max="2" width="84" style="259" customWidth="1"/>
    <col min="3" max="3" width="16.28515625" style="230" customWidth="1"/>
    <col min="4" max="4" width="7.28515625" style="228" customWidth="1"/>
    <col min="5" max="5" width="11.28515625" style="229" customWidth="1"/>
    <col min="6" max="6" width="14.140625" style="468" customWidth="1"/>
    <col min="7" max="7" width="21" style="468" customWidth="1"/>
    <col min="8" max="8" width="13.42578125" style="209" customWidth="1"/>
    <col min="9" max="9" width="12.28515625" style="209" customWidth="1"/>
    <col min="10" max="10" width="9.7109375" style="210" customWidth="1"/>
    <col min="11" max="1025" width="9.140625" style="211" customWidth="1"/>
  </cols>
  <sheetData>
    <row r="2" spans="1:7">
      <c r="A2" s="367" t="s">
        <v>8</v>
      </c>
      <c r="B2" s="359" t="s">
        <v>9</v>
      </c>
      <c r="C2" s="359"/>
      <c r="D2" s="361"/>
      <c r="E2" s="368"/>
      <c r="F2" s="443"/>
      <c r="G2" s="443"/>
    </row>
    <row r="3" spans="1:7" s="212" customFormat="1">
      <c r="A3" s="367" t="s">
        <v>130</v>
      </c>
      <c r="B3" s="359" t="str">
        <f>'NASLOVNA STRAN'!$C$30</f>
        <v>Gradnja stanovanjske soseske Dečkovo naselje - DN 10</v>
      </c>
      <c r="C3" s="359"/>
      <c r="D3" s="361"/>
      <c r="E3" s="368"/>
      <c r="F3" s="443"/>
      <c r="G3" s="443"/>
    </row>
    <row r="4" spans="1:7" s="212" customFormat="1">
      <c r="A4" s="367" t="s">
        <v>131</v>
      </c>
      <c r="B4" s="442">
        <f>'NASLOVNA STRAN'!$C$13</f>
        <v>0</v>
      </c>
      <c r="C4" s="359"/>
      <c r="D4" s="361"/>
      <c r="E4" s="368"/>
      <c r="F4" s="443"/>
      <c r="G4" s="443"/>
    </row>
    <row r="5" spans="1:7" s="212" customFormat="1">
      <c r="A5" s="367"/>
      <c r="B5" s="359"/>
      <c r="C5" s="359"/>
      <c r="D5" s="361"/>
      <c r="E5" s="368"/>
      <c r="F5" s="443"/>
      <c r="G5" s="443"/>
    </row>
    <row r="6" spans="1:7" s="212" customFormat="1">
      <c r="A6" s="213" t="s">
        <v>87</v>
      </c>
      <c r="B6" s="214" t="s">
        <v>88</v>
      </c>
      <c r="C6" s="214"/>
      <c r="D6" s="215"/>
      <c r="E6" s="216"/>
      <c r="F6" s="463"/>
      <c r="G6" s="463"/>
    </row>
    <row r="7" spans="1:7" s="212" customFormat="1">
      <c r="A7" s="367"/>
      <c r="B7" s="359"/>
      <c r="C7" s="359"/>
      <c r="D7" s="361"/>
      <c r="E7" s="368"/>
      <c r="F7" s="443"/>
      <c r="G7" s="443"/>
    </row>
    <row r="8" spans="1:7" s="212" customFormat="1">
      <c r="A8" s="213" t="s">
        <v>96</v>
      </c>
      <c r="B8" s="214" t="s">
        <v>45</v>
      </c>
      <c r="C8" s="214"/>
      <c r="D8" s="215"/>
      <c r="E8" s="216"/>
      <c r="F8" s="463"/>
      <c r="G8" s="463"/>
    </row>
    <row r="9" spans="1:7">
      <c r="A9" s="217"/>
      <c r="B9" s="393"/>
      <c r="C9" s="219"/>
      <c r="D9" s="220"/>
      <c r="E9" s="220"/>
      <c r="F9" s="464"/>
      <c r="G9" s="465"/>
    </row>
    <row r="10" spans="1:7" ht="25.5">
      <c r="A10" s="83" t="s">
        <v>132</v>
      </c>
      <c r="B10" s="221" t="s">
        <v>133</v>
      </c>
      <c r="C10" s="222" t="s">
        <v>134</v>
      </c>
      <c r="D10" s="203" t="s">
        <v>140</v>
      </c>
      <c r="E10" s="204" t="s">
        <v>136</v>
      </c>
      <c r="F10" s="453" t="s">
        <v>237</v>
      </c>
      <c r="G10" s="453" t="s">
        <v>238</v>
      </c>
    </row>
    <row r="11" spans="1:7" ht="21.6" customHeight="1">
      <c r="A11" s="223"/>
      <c r="B11" s="224" t="s">
        <v>1908</v>
      </c>
      <c r="C11" s="225"/>
      <c r="D11" s="226"/>
      <c r="E11" s="226"/>
      <c r="F11" s="466"/>
      <c r="G11" s="467"/>
    </row>
    <row r="12" spans="1:7">
      <c r="A12" s="105"/>
      <c r="B12" s="91"/>
      <c r="C12" s="92"/>
      <c r="D12" s="93"/>
      <c r="E12" s="93"/>
      <c r="F12" s="456"/>
    </row>
    <row r="13" spans="1:7" ht="18" customHeight="1">
      <c r="A13" s="105"/>
      <c r="B13" s="2992" t="s">
        <v>3222</v>
      </c>
      <c r="C13" s="2992"/>
      <c r="D13" s="93"/>
      <c r="E13" s="93"/>
      <c r="F13" s="456"/>
    </row>
    <row r="14" spans="1:7" ht="55.9" customHeight="1">
      <c r="A14" s="105"/>
      <c r="B14" s="2931" t="s">
        <v>3224</v>
      </c>
      <c r="C14" s="2931"/>
      <c r="D14" s="93"/>
      <c r="E14" s="93"/>
      <c r="F14" s="456"/>
    </row>
    <row r="15" spans="1:7" ht="70.900000000000006" customHeight="1">
      <c r="A15" s="105"/>
      <c r="B15" s="2931" t="s">
        <v>3223</v>
      </c>
      <c r="C15" s="2931"/>
      <c r="D15" s="93"/>
      <c r="E15" s="93"/>
      <c r="F15" s="456"/>
    </row>
    <row r="16" spans="1:7">
      <c r="A16" s="105"/>
      <c r="B16" s="91"/>
      <c r="C16" s="92"/>
      <c r="D16" s="93"/>
      <c r="E16" s="93"/>
      <c r="F16" s="456"/>
    </row>
    <row r="17" spans="1:7" ht="13.15" customHeight="1">
      <c r="A17" s="227"/>
      <c r="B17" s="2982" t="s">
        <v>143</v>
      </c>
      <c r="C17" s="2982"/>
    </row>
    <row r="18" spans="1:7" ht="18" customHeight="1">
      <c r="A18" s="227"/>
      <c r="B18" s="2930" t="s">
        <v>1909</v>
      </c>
      <c r="C18" s="2930"/>
    </row>
    <row r="19" spans="1:7" s="96" customFormat="1" ht="242.25" customHeight="1">
      <c r="A19" s="227"/>
      <c r="B19" s="2988" t="s">
        <v>1910</v>
      </c>
      <c r="C19" s="2988"/>
      <c r="D19" s="228"/>
      <c r="E19" s="229"/>
      <c r="F19" s="468"/>
      <c r="G19" s="468"/>
    </row>
    <row r="20" spans="1:7" s="96" customFormat="1" ht="33.6" customHeight="1">
      <c r="A20" s="227"/>
      <c r="B20" s="2904" t="s">
        <v>1911</v>
      </c>
      <c r="C20" s="2904"/>
      <c r="D20" s="228"/>
      <c r="E20" s="229"/>
      <c r="F20" s="468"/>
      <c r="G20" s="468"/>
    </row>
    <row r="21" spans="1:7" s="96" customFormat="1" ht="58.5" customHeight="1">
      <c r="A21" s="227"/>
      <c r="B21" s="2904" t="s">
        <v>244</v>
      </c>
      <c r="C21" s="2904"/>
      <c r="D21" s="228"/>
      <c r="E21" s="229"/>
      <c r="F21" s="468"/>
      <c r="G21" s="468"/>
    </row>
    <row r="22" spans="1:7" s="96" customFormat="1" ht="13.15" customHeight="1">
      <c r="A22" s="227"/>
      <c r="B22" s="2989" t="s">
        <v>1912</v>
      </c>
      <c r="C22" s="2989"/>
      <c r="D22" s="228"/>
      <c r="E22" s="229"/>
      <c r="F22" s="468"/>
      <c r="G22" s="468"/>
    </row>
    <row r="23" spans="1:7" s="96" customFormat="1" ht="42" customHeight="1">
      <c r="A23" s="227"/>
      <c r="B23" s="2988" t="s">
        <v>1913</v>
      </c>
      <c r="C23" s="2988"/>
      <c r="D23" s="228"/>
      <c r="E23" s="229"/>
      <c r="F23" s="468"/>
      <c r="G23" s="468"/>
    </row>
    <row r="24" spans="1:7" s="96" customFormat="1" ht="13.15" customHeight="1">
      <c r="A24" s="227"/>
      <c r="B24" s="2989" t="s">
        <v>1914</v>
      </c>
      <c r="C24" s="2989"/>
      <c r="D24" s="228"/>
      <c r="E24" s="229"/>
      <c r="F24" s="468"/>
      <c r="G24" s="468"/>
    </row>
    <row r="25" spans="1:7" s="96" customFormat="1" ht="29.25" customHeight="1">
      <c r="A25" s="227"/>
      <c r="B25" s="2988" t="s">
        <v>1915</v>
      </c>
      <c r="C25" s="2988"/>
      <c r="D25" s="228"/>
      <c r="E25" s="229"/>
      <c r="F25" s="468"/>
      <c r="G25" s="468"/>
    </row>
    <row r="26" spans="1:7" s="96" customFormat="1" ht="81" customHeight="1">
      <c r="A26" s="227"/>
      <c r="B26" s="2988" t="s">
        <v>1916</v>
      </c>
      <c r="C26" s="2988"/>
      <c r="D26" s="228"/>
      <c r="E26" s="229"/>
      <c r="F26" s="468"/>
      <c r="G26" s="468"/>
    </row>
    <row r="27" spans="1:7" s="96" customFormat="1" ht="16.149999999999999" customHeight="1">
      <c r="A27" s="227"/>
      <c r="B27" s="2989" t="s">
        <v>1917</v>
      </c>
      <c r="C27" s="2989"/>
      <c r="D27" s="228"/>
      <c r="E27" s="229"/>
      <c r="F27" s="468"/>
      <c r="G27" s="468"/>
    </row>
    <row r="28" spans="1:7" s="96" customFormat="1" ht="63.6" customHeight="1">
      <c r="A28" s="227"/>
      <c r="B28" s="2988" t="s">
        <v>1918</v>
      </c>
      <c r="C28" s="2988"/>
      <c r="D28" s="228"/>
      <c r="E28" s="229"/>
      <c r="F28" s="468"/>
      <c r="G28" s="468"/>
    </row>
    <row r="29" spans="1:7" s="96" customFormat="1" ht="66" customHeight="1">
      <c r="A29" s="227"/>
      <c r="B29" s="2988" t="s">
        <v>1919</v>
      </c>
      <c r="C29" s="2988"/>
      <c r="D29" s="228"/>
      <c r="E29" s="229"/>
      <c r="F29" s="468"/>
      <c r="G29" s="468"/>
    </row>
    <row r="30" spans="1:7" s="96" customFormat="1" ht="13.15" customHeight="1">
      <c r="A30" s="227"/>
      <c r="B30" s="2989" t="s">
        <v>1920</v>
      </c>
      <c r="C30" s="2989"/>
      <c r="D30" s="228"/>
      <c r="E30" s="229"/>
      <c r="F30" s="468"/>
      <c r="G30" s="468"/>
    </row>
    <row r="31" spans="1:7" s="96" customFormat="1" ht="199.5" customHeight="1">
      <c r="A31" s="227"/>
      <c r="B31" s="2988" t="s">
        <v>1921</v>
      </c>
      <c r="C31" s="2988"/>
      <c r="D31" s="228"/>
      <c r="E31" s="229"/>
      <c r="F31" s="468"/>
      <c r="G31" s="468"/>
    </row>
    <row r="32" spans="1:7" s="96" customFormat="1" ht="13.15" customHeight="1">
      <c r="A32" s="227"/>
      <c r="B32" s="2989" t="s">
        <v>1922</v>
      </c>
      <c r="C32" s="2989"/>
      <c r="D32" s="228"/>
      <c r="E32" s="229"/>
      <c r="F32" s="468"/>
      <c r="G32" s="468"/>
    </row>
    <row r="33" spans="1:7" s="96" customFormat="1" ht="102.75" customHeight="1">
      <c r="A33" s="227"/>
      <c r="B33" s="2988" t="s">
        <v>1923</v>
      </c>
      <c r="C33" s="2988"/>
      <c r="D33" s="228"/>
      <c r="E33" s="229"/>
      <c r="F33" s="468"/>
      <c r="G33" s="468"/>
    </row>
    <row r="34" spans="1:7" s="96" customFormat="1">
      <c r="A34" s="227"/>
      <c r="B34" s="2988"/>
      <c r="C34" s="2988"/>
      <c r="D34" s="228"/>
      <c r="E34" s="229"/>
      <c r="F34" s="468"/>
      <c r="G34" s="468"/>
    </row>
    <row r="35" spans="1:7" s="96" customFormat="1" ht="28.15" customHeight="1">
      <c r="A35" s="227"/>
      <c r="B35" s="2988" t="s">
        <v>245</v>
      </c>
      <c r="C35" s="2988"/>
      <c r="D35" s="228"/>
      <c r="E35" s="229"/>
      <c r="F35" s="468"/>
      <c r="G35" s="468"/>
    </row>
    <row r="36" spans="1:7" s="96" customFormat="1" ht="57.6" customHeight="1">
      <c r="A36" s="232"/>
      <c r="B36" s="2988" t="s">
        <v>1924</v>
      </c>
      <c r="C36" s="2988"/>
      <c r="D36" s="228"/>
      <c r="E36" s="229"/>
      <c r="F36" s="468"/>
      <c r="G36" s="468"/>
    </row>
    <row r="37" spans="1:7" s="96" customFormat="1">
      <c r="A37" s="233"/>
      <c r="B37" s="95"/>
      <c r="C37" s="234"/>
      <c r="D37" s="235"/>
      <c r="E37" s="236"/>
      <c r="F37" s="465"/>
      <c r="G37" s="465"/>
    </row>
    <row r="38" spans="1:7" s="96" customFormat="1">
      <c r="A38" s="233"/>
      <c r="B38" s="95"/>
      <c r="C38" s="234"/>
      <c r="D38" s="235"/>
      <c r="E38" s="236"/>
      <c r="F38" s="465"/>
      <c r="G38" s="465"/>
    </row>
    <row r="39" spans="1:7" s="96" customFormat="1" ht="17.45" customHeight="1">
      <c r="A39" s="233"/>
      <c r="B39" s="2962" t="s">
        <v>174</v>
      </c>
      <c r="C39" s="2962"/>
      <c r="D39" s="235"/>
      <c r="E39" s="236"/>
      <c r="F39" s="465"/>
      <c r="G39" s="465"/>
    </row>
    <row r="40" spans="1:7" s="96" customFormat="1" ht="17.45" customHeight="1">
      <c r="A40" s="233"/>
      <c r="B40" s="2956" t="s">
        <v>175</v>
      </c>
      <c r="C40" s="2956"/>
      <c r="D40" s="235"/>
      <c r="E40" s="236"/>
      <c r="F40" s="465"/>
      <c r="G40" s="465"/>
    </row>
    <row r="41" spans="1:7" s="96" customFormat="1" ht="63.75" customHeight="1">
      <c r="A41" s="233"/>
      <c r="B41" s="2920" t="s">
        <v>1925</v>
      </c>
      <c r="C41" s="2920"/>
      <c r="D41" s="235"/>
      <c r="E41" s="236"/>
      <c r="F41" s="465"/>
      <c r="G41" s="465"/>
    </row>
    <row r="42" spans="1:7" s="96" customFormat="1" ht="13.15" customHeight="1">
      <c r="A42" s="233"/>
      <c r="B42" s="2956" t="s">
        <v>346</v>
      </c>
      <c r="C42" s="2956"/>
      <c r="D42" s="235"/>
      <c r="E42" s="236"/>
      <c r="F42" s="465"/>
      <c r="G42" s="465"/>
    </row>
    <row r="43" spans="1:7" s="96" customFormat="1" ht="54.6" customHeight="1">
      <c r="A43" s="233"/>
      <c r="B43" s="2920" t="s">
        <v>1926</v>
      </c>
      <c r="C43" s="2920"/>
      <c r="D43" s="235"/>
      <c r="E43" s="236"/>
      <c r="F43" s="465"/>
      <c r="G43" s="465"/>
    </row>
    <row r="44" spans="1:7" s="96" customFormat="1" ht="13.15" customHeight="1">
      <c r="A44" s="233"/>
      <c r="B44" s="2956" t="s">
        <v>380</v>
      </c>
      <c r="C44" s="2956"/>
      <c r="D44" s="235"/>
      <c r="E44" s="236"/>
      <c r="F44" s="465"/>
      <c r="G44" s="465"/>
    </row>
    <row r="45" spans="1:7" s="96" customFormat="1" ht="27.75" customHeight="1">
      <c r="A45" s="233"/>
      <c r="B45" s="2920" t="s">
        <v>1927</v>
      </c>
      <c r="C45" s="2920"/>
      <c r="D45" s="235"/>
      <c r="E45" s="236"/>
      <c r="F45" s="465"/>
      <c r="G45" s="465"/>
    </row>
    <row r="46" spans="1:7" s="96" customFormat="1" ht="13.15" customHeight="1">
      <c r="A46" s="233"/>
      <c r="B46" s="2956" t="s">
        <v>576</v>
      </c>
      <c r="C46" s="2956"/>
      <c r="D46" s="235"/>
      <c r="E46" s="236"/>
      <c r="F46" s="465"/>
      <c r="G46" s="465"/>
    </row>
    <row r="47" spans="1:7" s="96" customFormat="1" ht="33" customHeight="1">
      <c r="A47" s="233"/>
      <c r="B47" s="2920" t="s">
        <v>1928</v>
      </c>
      <c r="C47" s="2920"/>
      <c r="D47" s="235"/>
      <c r="E47" s="236"/>
      <c r="F47" s="465"/>
      <c r="G47" s="465"/>
    </row>
    <row r="48" spans="1:7" s="96" customFormat="1" ht="12.6" customHeight="1">
      <c r="A48" s="233"/>
      <c r="B48" s="388"/>
      <c r="C48" s="398"/>
      <c r="D48" s="235"/>
      <c r="E48" s="236"/>
      <c r="F48" s="465"/>
      <c r="G48" s="465"/>
    </row>
    <row r="49" spans="1:7" s="96" customFormat="1" ht="13.15" customHeight="1">
      <c r="A49" s="233"/>
      <c r="B49" s="2956" t="s">
        <v>1929</v>
      </c>
      <c r="C49" s="2956"/>
      <c r="D49" s="235"/>
      <c r="E49" s="236"/>
      <c r="F49" s="465"/>
      <c r="G49" s="465"/>
    </row>
    <row r="50" spans="1:7" s="96" customFormat="1" ht="16.149999999999999" customHeight="1">
      <c r="A50" s="233"/>
      <c r="B50" s="2956" t="s">
        <v>1930</v>
      </c>
      <c r="C50" s="2956"/>
      <c r="D50" s="235"/>
      <c r="E50" s="236"/>
      <c r="F50" s="465"/>
      <c r="G50" s="465"/>
    </row>
    <row r="51" spans="1:7" s="96" customFormat="1" ht="183" customHeight="1">
      <c r="A51" s="233"/>
      <c r="B51" s="2920" t="s">
        <v>1931</v>
      </c>
      <c r="C51" s="2920"/>
      <c r="D51" s="235"/>
      <c r="E51" s="236"/>
      <c r="F51" s="465"/>
      <c r="G51" s="465"/>
    </row>
    <row r="52" spans="1:7" s="96" customFormat="1" ht="124.5" customHeight="1">
      <c r="A52" s="233"/>
      <c r="B52" s="2920" t="s">
        <v>1932</v>
      </c>
      <c r="C52" s="2920"/>
      <c r="D52" s="235"/>
      <c r="E52" s="236"/>
      <c r="F52" s="465"/>
      <c r="G52" s="465"/>
    </row>
    <row r="53" spans="1:7" s="96" customFormat="1" ht="19.149999999999999" customHeight="1">
      <c r="A53" s="233"/>
      <c r="B53" s="2956" t="s">
        <v>1933</v>
      </c>
      <c r="C53" s="2956"/>
      <c r="D53" s="235"/>
      <c r="E53" s="236"/>
      <c r="F53" s="465"/>
      <c r="G53" s="465"/>
    </row>
    <row r="54" spans="1:7" s="96" customFormat="1" ht="194.45" customHeight="1">
      <c r="A54" s="233"/>
      <c r="B54" s="2920" t="s">
        <v>1934</v>
      </c>
      <c r="C54" s="2920"/>
      <c r="D54" s="235"/>
      <c r="E54" s="236"/>
      <c r="F54" s="465"/>
      <c r="G54" s="465"/>
    </row>
    <row r="55" spans="1:7" s="96" customFormat="1" ht="13.15" customHeight="1">
      <c r="A55" s="233"/>
      <c r="B55" s="2956" t="s">
        <v>1935</v>
      </c>
      <c r="C55" s="2956"/>
      <c r="D55" s="235"/>
      <c r="E55" s="236"/>
      <c r="F55" s="465"/>
      <c r="G55" s="465"/>
    </row>
    <row r="56" spans="1:7" s="96" customFormat="1" ht="176.25" customHeight="1">
      <c r="A56" s="233"/>
      <c r="B56" s="2920" t="s">
        <v>1936</v>
      </c>
      <c r="C56" s="2920"/>
      <c r="D56" s="235"/>
      <c r="E56" s="236"/>
      <c r="F56" s="465"/>
      <c r="G56" s="465"/>
    </row>
    <row r="57" spans="1:7" s="96" customFormat="1" ht="95.25" customHeight="1">
      <c r="A57" s="233"/>
      <c r="B57" s="2920" t="s">
        <v>1937</v>
      </c>
      <c r="C57" s="2920"/>
      <c r="D57" s="235"/>
      <c r="E57" s="236"/>
      <c r="F57" s="465"/>
      <c r="G57" s="465"/>
    </row>
    <row r="58" spans="1:7" s="96" customFormat="1" ht="13.15" customHeight="1">
      <c r="A58" s="233"/>
      <c r="B58" s="2956" t="s">
        <v>1938</v>
      </c>
      <c r="C58" s="2956"/>
      <c r="D58" s="235"/>
      <c r="E58" s="236"/>
      <c r="F58" s="465"/>
      <c r="G58" s="465"/>
    </row>
    <row r="59" spans="1:7" s="96" customFormat="1" ht="241.15" customHeight="1">
      <c r="A59" s="233"/>
      <c r="B59" s="2920" t="s">
        <v>1939</v>
      </c>
      <c r="C59" s="2920"/>
      <c r="D59" s="235"/>
      <c r="E59" s="236"/>
      <c r="F59" s="465"/>
      <c r="G59" s="465"/>
    </row>
    <row r="60" spans="1:7" s="96" customFormat="1" ht="13.15" customHeight="1">
      <c r="A60" s="233"/>
      <c r="B60" s="2956" t="s">
        <v>1940</v>
      </c>
      <c r="C60" s="2956"/>
      <c r="D60" s="235"/>
      <c r="E60" s="236"/>
      <c r="F60" s="465"/>
      <c r="G60" s="465"/>
    </row>
    <row r="61" spans="1:7" s="96" customFormat="1" ht="47.25" customHeight="1">
      <c r="A61" s="233"/>
      <c r="B61" s="2920" t="s">
        <v>1941</v>
      </c>
      <c r="C61" s="2920"/>
      <c r="D61" s="235"/>
      <c r="E61" s="236"/>
      <c r="F61" s="465"/>
      <c r="G61" s="465"/>
    </row>
    <row r="62" spans="1:7" s="96" customFormat="1" ht="34.5" customHeight="1">
      <c r="A62" s="233"/>
      <c r="B62" s="2920" t="s">
        <v>1942</v>
      </c>
      <c r="C62" s="2920"/>
      <c r="D62" s="235"/>
      <c r="E62" s="236"/>
      <c r="F62" s="465"/>
      <c r="G62" s="465"/>
    </row>
    <row r="63" spans="1:7" s="96" customFormat="1" ht="14.45" customHeight="1">
      <c r="A63" s="233"/>
      <c r="B63" s="2956"/>
      <c r="C63" s="2956"/>
      <c r="D63" s="235"/>
      <c r="E63" s="236"/>
      <c r="F63" s="465"/>
      <c r="G63" s="465"/>
    </row>
    <row r="64" spans="1:7" s="96" customFormat="1" ht="14.45" customHeight="1">
      <c r="A64" s="233"/>
      <c r="B64" s="2920" t="s">
        <v>349</v>
      </c>
      <c r="C64" s="2920"/>
      <c r="D64" s="235"/>
      <c r="E64" s="236"/>
      <c r="F64" s="465"/>
      <c r="G64" s="465"/>
    </row>
    <row r="65" spans="1:7" s="96" customFormat="1" ht="30.75" customHeight="1">
      <c r="A65" s="233"/>
      <c r="B65" s="2920" t="s">
        <v>350</v>
      </c>
      <c r="C65" s="2920"/>
      <c r="D65" s="235"/>
      <c r="E65" s="236"/>
      <c r="F65" s="465"/>
      <c r="G65" s="465"/>
    </row>
    <row r="66" spans="1:7" s="96" customFormat="1" ht="46.5" customHeight="1">
      <c r="A66" s="233"/>
      <c r="B66" s="2920" t="s">
        <v>399</v>
      </c>
      <c r="C66" s="2920"/>
      <c r="D66" s="235"/>
      <c r="E66" s="236"/>
      <c r="F66" s="465"/>
      <c r="G66" s="465"/>
    </row>
    <row r="67" spans="1:7" s="96" customFormat="1" ht="42.6" customHeight="1">
      <c r="A67" s="233"/>
      <c r="B67" s="2920" t="s">
        <v>1943</v>
      </c>
      <c r="C67" s="2920"/>
      <c r="D67" s="235"/>
      <c r="E67" s="236"/>
      <c r="F67" s="465"/>
      <c r="G67" s="465"/>
    </row>
    <row r="68" spans="1:7" s="96" customFormat="1" ht="42.6" customHeight="1">
      <c r="A68" s="233"/>
      <c r="B68" s="2920" t="s">
        <v>590</v>
      </c>
      <c r="C68" s="2920"/>
      <c r="D68" s="235"/>
      <c r="E68" s="236"/>
      <c r="F68" s="465"/>
      <c r="G68" s="465"/>
    </row>
    <row r="69" spans="1:7" s="96" customFormat="1" ht="54" customHeight="1">
      <c r="A69" s="233"/>
      <c r="B69" s="2920" t="s">
        <v>402</v>
      </c>
      <c r="C69" s="2920"/>
      <c r="D69" s="235"/>
      <c r="E69" s="236"/>
      <c r="F69" s="465"/>
      <c r="G69" s="465"/>
    </row>
    <row r="70" spans="1:7" s="96" customFormat="1" ht="69" customHeight="1">
      <c r="A70" s="233"/>
      <c r="B70" s="2920" t="s">
        <v>403</v>
      </c>
      <c r="C70" s="2920"/>
      <c r="D70" s="235"/>
      <c r="E70" s="236"/>
      <c r="F70" s="465"/>
      <c r="G70" s="465"/>
    </row>
    <row r="71" spans="1:7" s="96" customFormat="1" ht="45" customHeight="1">
      <c r="A71" s="233"/>
      <c r="B71" s="2920" t="s">
        <v>404</v>
      </c>
      <c r="C71" s="2920"/>
      <c r="D71" s="235"/>
      <c r="E71" s="236"/>
      <c r="F71" s="465"/>
      <c r="G71" s="465"/>
    </row>
    <row r="72" spans="1:7" s="96" customFormat="1" ht="88.5" customHeight="1">
      <c r="A72" s="233"/>
      <c r="B72" s="2920" t="s">
        <v>1944</v>
      </c>
      <c r="C72" s="2920"/>
      <c r="D72" s="235"/>
      <c r="E72" s="236"/>
      <c r="F72" s="465"/>
      <c r="G72" s="465"/>
    </row>
    <row r="73" spans="1:7" s="96" customFormat="1" ht="15" customHeight="1">
      <c r="A73" s="233"/>
      <c r="B73" s="2920" t="s">
        <v>351</v>
      </c>
      <c r="C73" s="2920"/>
      <c r="D73" s="235"/>
      <c r="E73" s="236"/>
      <c r="F73" s="465"/>
      <c r="G73" s="465"/>
    </row>
    <row r="74" spans="1:7" s="96" customFormat="1" ht="96.75" customHeight="1">
      <c r="A74" s="233"/>
      <c r="B74" s="2920" t="s">
        <v>405</v>
      </c>
      <c r="C74" s="2920"/>
      <c r="D74" s="235"/>
      <c r="E74" s="236"/>
      <c r="F74" s="465"/>
      <c r="G74" s="465"/>
    </row>
    <row r="75" spans="1:7" s="96" customFormat="1" ht="54" customHeight="1">
      <c r="A75" s="233"/>
      <c r="B75" s="2920" t="s">
        <v>406</v>
      </c>
      <c r="C75" s="2920"/>
      <c r="D75" s="235"/>
      <c r="E75" s="236"/>
      <c r="F75" s="465"/>
      <c r="G75" s="465"/>
    </row>
    <row r="76" spans="1:7" s="96" customFormat="1" ht="14.45" customHeight="1">
      <c r="A76" s="233"/>
      <c r="B76" s="388"/>
      <c r="C76" s="399"/>
      <c r="D76" s="235"/>
      <c r="E76" s="236"/>
      <c r="F76" s="465"/>
      <c r="G76" s="465"/>
    </row>
    <row r="77" spans="1:7" s="96" customFormat="1" ht="31.15" customHeight="1">
      <c r="A77" s="233"/>
      <c r="B77" s="2920" t="s">
        <v>1945</v>
      </c>
      <c r="C77" s="2920"/>
      <c r="D77" s="235"/>
      <c r="E77" s="236"/>
      <c r="F77" s="465"/>
      <c r="G77" s="465"/>
    </row>
    <row r="78" spans="1:7" s="96" customFormat="1" ht="68.25" customHeight="1">
      <c r="A78" s="233"/>
      <c r="B78" s="2920" t="s">
        <v>596</v>
      </c>
      <c r="C78" s="2920"/>
      <c r="D78" s="235"/>
      <c r="E78" s="236"/>
      <c r="F78" s="465"/>
      <c r="G78" s="465"/>
    </row>
    <row r="79" spans="1:7" s="96" customFormat="1" ht="26.45" customHeight="1">
      <c r="A79" s="233"/>
      <c r="B79" s="2920" t="s">
        <v>410</v>
      </c>
      <c r="C79" s="2920"/>
      <c r="D79" s="235"/>
      <c r="E79" s="236"/>
      <c r="F79" s="465"/>
      <c r="G79" s="465"/>
    </row>
    <row r="80" spans="1:7" s="96" customFormat="1" ht="87.75" customHeight="1">
      <c r="A80" s="233"/>
      <c r="B80" s="2904" t="s">
        <v>1946</v>
      </c>
      <c r="C80" s="2904"/>
      <c r="D80" s="235"/>
      <c r="E80" s="104"/>
      <c r="F80" s="459"/>
      <c r="G80" s="465"/>
    </row>
    <row r="81" spans="1:7" s="96" customFormat="1" ht="42.6" customHeight="1">
      <c r="A81" s="233"/>
      <c r="B81" s="2920" t="s">
        <v>1947</v>
      </c>
      <c r="C81" s="2920"/>
      <c r="D81" s="235"/>
      <c r="E81" s="236"/>
      <c r="F81" s="465"/>
      <c r="G81" s="465"/>
    </row>
    <row r="82" spans="1:7" s="96" customFormat="1" ht="17.25" customHeight="1">
      <c r="A82" s="233"/>
      <c r="B82" s="2920" t="s">
        <v>1948</v>
      </c>
      <c r="C82" s="2920"/>
      <c r="D82" s="235"/>
      <c r="E82" s="236"/>
      <c r="F82" s="465"/>
      <c r="G82" s="465"/>
    </row>
    <row r="83" spans="1:7" s="96" customFormat="1" ht="33.75" customHeight="1">
      <c r="A83" s="233"/>
      <c r="B83" s="2920" t="s">
        <v>1949</v>
      </c>
      <c r="C83" s="2920"/>
      <c r="D83" s="235"/>
      <c r="E83" s="236"/>
      <c r="F83" s="465"/>
      <c r="G83" s="465"/>
    </row>
    <row r="84" spans="1:7" s="96" customFormat="1" ht="14.45" customHeight="1">
      <c r="A84" s="233"/>
      <c r="B84" s="2920"/>
      <c r="C84" s="2920"/>
      <c r="D84" s="235"/>
      <c r="E84" s="236"/>
      <c r="F84" s="465"/>
      <c r="G84" s="465"/>
    </row>
    <row r="85" spans="1:7" s="96" customFormat="1" ht="14.45" customHeight="1">
      <c r="A85" s="233"/>
      <c r="B85" s="2956" t="s">
        <v>415</v>
      </c>
      <c r="C85" s="2956"/>
      <c r="D85" s="235"/>
      <c r="E85" s="236"/>
      <c r="F85" s="465"/>
      <c r="G85" s="465"/>
    </row>
    <row r="86" spans="1:7" s="96" customFormat="1" ht="49.5" customHeight="1">
      <c r="A86" s="233"/>
      <c r="B86" s="2920" t="s">
        <v>1950</v>
      </c>
      <c r="C86" s="2920"/>
      <c r="D86" s="235"/>
      <c r="E86" s="236"/>
      <c r="F86" s="465"/>
      <c r="G86" s="465"/>
    </row>
    <row r="87" spans="1:7" s="96" customFormat="1" ht="54" customHeight="1">
      <c r="A87" s="233"/>
      <c r="B87" s="2962" t="s">
        <v>601</v>
      </c>
      <c r="C87" s="2962"/>
      <c r="D87" s="235"/>
      <c r="E87" s="236"/>
      <c r="F87" s="465"/>
      <c r="G87" s="465"/>
    </row>
    <row r="88" spans="1:7" s="96" customFormat="1" ht="29.45" customHeight="1">
      <c r="A88" s="233"/>
      <c r="B88" s="2962" t="s">
        <v>1951</v>
      </c>
      <c r="C88" s="2962"/>
      <c r="D88" s="235"/>
      <c r="E88" s="236"/>
      <c r="F88" s="465"/>
      <c r="G88" s="465"/>
    </row>
    <row r="89" spans="1:7" s="96" customFormat="1" ht="12.6" customHeight="1">
      <c r="A89" s="233"/>
      <c r="B89" s="2920"/>
      <c r="C89" s="2920"/>
      <c r="D89" s="235"/>
      <c r="E89" s="236"/>
      <c r="F89" s="465"/>
      <c r="G89" s="465"/>
    </row>
    <row r="90" spans="1:7" s="96" customFormat="1" ht="13.9" customHeight="1">
      <c r="A90" s="233"/>
      <c r="B90" s="388"/>
      <c r="C90" s="398"/>
      <c r="D90" s="235"/>
      <c r="E90" s="236"/>
      <c r="F90" s="465"/>
      <c r="G90" s="465"/>
    </row>
    <row r="91" spans="1:7" s="96" customFormat="1">
      <c r="A91" s="233"/>
      <c r="B91" s="388"/>
      <c r="C91" s="398"/>
      <c r="D91" s="235"/>
      <c r="E91" s="236"/>
      <c r="F91" s="465"/>
      <c r="G91" s="465"/>
    </row>
    <row r="92" spans="1:7" s="96" customFormat="1">
      <c r="A92" s="237" t="s">
        <v>1952</v>
      </c>
      <c r="B92" s="238" t="s">
        <v>1953</v>
      </c>
      <c r="C92" s="239"/>
      <c r="D92" s="240"/>
      <c r="E92" s="241"/>
      <c r="F92" s="469"/>
      <c r="G92" s="469"/>
    </row>
    <row r="93" spans="1:7" s="96" customFormat="1">
      <c r="A93" s="233"/>
      <c r="B93" s="388"/>
      <c r="C93" s="398"/>
      <c r="D93" s="235"/>
      <c r="E93" s="236"/>
      <c r="F93" s="465"/>
      <c r="G93" s="465"/>
    </row>
    <row r="94" spans="1:7" s="96" customFormat="1" ht="19.149999999999999" customHeight="1">
      <c r="A94" s="233"/>
      <c r="B94" s="2906" t="s">
        <v>352</v>
      </c>
      <c r="C94" s="2906"/>
      <c r="D94" s="235"/>
      <c r="E94" s="236"/>
      <c r="F94" s="465"/>
      <c r="G94" s="465"/>
    </row>
    <row r="95" spans="1:7" s="96" customFormat="1" ht="14.45" customHeight="1">
      <c r="A95" s="233"/>
      <c r="B95" s="2931" t="s">
        <v>605</v>
      </c>
      <c r="C95" s="2931"/>
      <c r="D95" s="235"/>
      <c r="E95" s="236"/>
      <c r="F95" s="465"/>
      <c r="G95" s="465"/>
    </row>
    <row r="96" spans="1:7" s="96" customFormat="1" ht="12.6" customHeight="1">
      <c r="A96" s="233"/>
      <c r="B96" s="2955" t="s">
        <v>1954</v>
      </c>
      <c r="C96" s="2955"/>
      <c r="D96" s="235"/>
      <c r="E96" s="236"/>
      <c r="F96" s="465"/>
      <c r="G96" s="465"/>
    </row>
    <row r="97" spans="1:7" s="96" customFormat="1" ht="36" customHeight="1">
      <c r="A97" s="233"/>
      <c r="B97" s="2931" t="s">
        <v>1955</v>
      </c>
      <c r="C97" s="2931"/>
      <c r="D97" s="235"/>
      <c r="E97" s="236"/>
      <c r="F97" s="465"/>
      <c r="G97" s="465"/>
    </row>
    <row r="98" spans="1:7" s="96" customFormat="1" ht="41.45" customHeight="1">
      <c r="A98" s="233"/>
      <c r="B98" s="2931" t="s">
        <v>1956</v>
      </c>
      <c r="C98" s="2931"/>
      <c r="D98" s="235"/>
      <c r="E98" s="236"/>
      <c r="F98" s="465"/>
      <c r="G98" s="465"/>
    </row>
    <row r="99" spans="1:7" s="96" customFormat="1" ht="38.25" customHeight="1">
      <c r="A99" s="233"/>
      <c r="B99" s="2931" t="s">
        <v>1957</v>
      </c>
      <c r="C99" s="2931"/>
      <c r="D99" s="235"/>
      <c r="E99" s="236"/>
      <c r="F99" s="465"/>
      <c r="G99" s="465"/>
    </row>
    <row r="100" spans="1:7" s="96" customFormat="1" ht="108" customHeight="1">
      <c r="A100" s="233"/>
      <c r="B100" s="2931" t="s">
        <v>1958</v>
      </c>
      <c r="C100" s="2931"/>
      <c r="D100" s="235"/>
      <c r="E100" s="236"/>
      <c r="F100" s="465"/>
      <c r="G100" s="465"/>
    </row>
    <row r="101" spans="1:7" s="96" customFormat="1" ht="18" customHeight="1">
      <c r="A101" s="233"/>
      <c r="B101" s="2931" t="s">
        <v>1959</v>
      </c>
      <c r="C101" s="2931"/>
      <c r="D101" s="235"/>
      <c r="E101" s="236"/>
      <c r="F101" s="465"/>
      <c r="G101" s="465"/>
    </row>
    <row r="102" spans="1:7" s="96" customFormat="1" ht="31.5" customHeight="1">
      <c r="A102" s="233"/>
      <c r="B102" s="2931" t="s">
        <v>1960</v>
      </c>
      <c r="C102" s="2931"/>
      <c r="D102" s="235"/>
      <c r="E102" s="236"/>
      <c r="F102" s="465"/>
      <c r="G102" s="465"/>
    </row>
    <row r="103" spans="1:7" s="96" customFormat="1" ht="33" customHeight="1">
      <c r="A103" s="233"/>
      <c r="B103" s="2931" t="s">
        <v>1961</v>
      </c>
      <c r="C103" s="2931"/>
      <c r="D103" s="235"/>
      <c r="E103" s="236"/>
      <c r="F103" s="465"/>
      <c r="G103" s="465"/>
    </row>
    <row r="104" spans="1:7" s="96" customFormat="1" ht="13.9" customHeight="1">
      <c r="A104" s="233"/>
      <c r="B104" s="2955" t="s">
        <v>1962</v>
      </c>
      <c r="C104" s="2955"/>
      <c r="D104" s="235"/>
      <c r="E104" s="236"/>
      <c r="F104" s="465"/>
      <c r="G104" s="465"/>
    </row>
    <row r="105" spans="1:7" s="96" customFormat="1" ht="44.25" customHeight="1">
      <c r="A105" s="233"/>
      <c r="B105" s="2931" t="s">
        <v>1963</v>
      </c>
      <c r="C105" s="2931"/>
      <c r="D105" s="235"/>
      <c r="E105" s="236"/>
      <c r="F105" s="465"/>
      <c r="G105" s="465"/>
    </row>
    <row r="106" spans="1:7" s="96" customFormat="1" ht="31.5" customHeight="1">
      <c r="A106" s="233"/>
      <c r="B106" s="2931" t="s">
        <v>1964</v>
      </c>
      <c r="C106" s="2931"/>
      <c r="D106" s="235"/>
      <c r="E106" s="236"/>
      <c r="F106" s="465"/>
      <c r="G106" s="465"/>
    </row>
    <row r="107" spans="1:7" s="96" customFormat="1" ht="15" customHeight="1">
      <c r="A107" s="233"/>
      <c r="B107" s="2955" t="s">
        <v>1965</v>
      </c>
      <c r="C107" s="2955"/>
      <c r="D107" s="235"/>
      <c r="E107" s="236"/>
      <c r="F107" s="465"/>
      <c r="G107" s="465"/>
    </row>
    <row r="108" spans="1:7" s="96" customFormat="1" ht="49.5" customHeight="1">
      <c r="A108" s="233"/>
      <c r="B108" s="2931" t="s">
        <v>1966</v>
      </c>
      <c r="C108" s="2931"/>
      <c r="D108" s="235"/>
      <c r="E108" s="236"/>
      <c r="F108" s="465"/>
      <c r="G108" s="465"/>
    </row>
    <row r="109" spans="1:7" s="96" customFormat="1" ht="16.899999999999999" customHeight="1">
      <c r="A109" s="233"/>
      <c r="B109" s="2955" t="s">
        <v>1967</v>
      </c>
      <c r="C109" s="2955"/>
      <c r="D109" s="235"/>
      <c r="E109" s="236"/>
      <c r="F109" s="465"/>
      <c r="G109" s="465"/>
    </row>
    <row r="110" spans="1:7" s="96" customFormat="1" ht="45" customHeight="1">
      <c r="A110" s="233"/>
      <c r="B110" s="2931" t="s">
        <v>1968</v>
      </c>
      <c r="C110" s="2931"/>
      <c r="D110" s="235"/>
      <c r="E110" s="236"/>
      <c r="F110" s="465"/>
      <c r="G110" s="465"/>
    </row>
    <row r="111" spans="1:7" s="96" customFormat="1">
      <c r="A111" s="233"/>
      <c r="B111" s="390"/>
      <c r="C111" s="396"/>
      <c r="D111" s="235"/>
      <c r="E111" s="236"/>
      <c r="F111" s="465"/>
      <c r="G111" s="465"/>
    </row>
    <row r="112" spans="1:7" s="96" customFormat="1" ht="41.25" customHeight="1">
      <c r="A112" s="233" t="s">
        <v>1969</v>
      </c>
      <c r="B112" s="208" t="s">
        <v>1970</v>
      </c>
      <c r="D112" s="104"/>
      <c r="E112" s="104"/>
      <c r="F112" s="2424"/>
      <c r="G112" s="459"/>
    </row>
    <row r="113" spans="1:7" s="96" customFormat="1">
      <c r="A113" s="242"/>
      <c r="B113" s="65" t="s">
        <v>1971</v>
      </c>
      <c r="D113" s="104"/>
      <c r="E113" s="104"/>
      <c r="F113" s="2424"/>
      <c r="G113" s="459"/>
    </row>
    <row r="114" spans="1:7" s="96" customFormat="1">
      <c r="A114" s="242"/>
      <c r="B114" s="65" t="s">
        <v>1972</v>
      </c>
      <c r="D114" s="104"/>
      <c r="E114" s="104"/>
      <c r="F114" s="2424"/>
      <c r="G114" s="459"/>
    </row>
    <row r="115" spans="1:7" s="96" customFormat="1">
      <c r="A115" s="242"/>
      <c r="B115" s="65" t="s">
        <v>1973</v>
      </c>
      <c r="D115" s="104"/>
      <c r="E115" s="104"/>
      <c r="F115" s="2424"/>
      <c r="G115" s="459"/>
    </row>
    <row r="116" spans="1:7" s="96" customFormat="1">
      <c r="A116" s="243" t="s">
        <v>1974</v>
      </c>
      <c r="B116" s="244" t="s">
        <v>209</v>
      </c>
      <c r="D116" s="96" t="s">
        <v>353</v>
      </c>
      <c r="E116" s="104">
        <v>133</v>
      </c>
      <c r="F116" s="2425"/>
      <c r="G116" s="456">
        <f t="shared" ref="G116:G121" si="0">+F116*E116</f>
        <v>0</v>
      </c>
    </row>
    <row r="117" spans="1:7" s="96" customFormat="1">
      <c r="A117" s="245" t="s">
        <v>1975</v>
      </c>
      <c r="B117" s="244" t="s">
        <v>211</v>
      </c>
      <c r="D117" s="96" t="s">
        <v>353</v>
      </c>
      <c r="E117" s="104">
        <v>171</v>
      </c>
      <c r="F117" s="2425"/>
      <c r="G117" s="456">
        <f t="shared" si="0"/>
        <v>0</v>
      </c>
    </row>
    <row r="118" spans="1:7" s="96" customFormat="1">
      <c r="A118" s="246" t="s">
        <v>1976</v>
      </c>
      <c r="B118" s="244" t="s">
        <v>212</v>
      </c>
      <c r="D118" s="96" t="s">
        <v>353</v>
      </c>
      <c r="E118" s="104">
        <f>+E116</f>
        <v>133</v>
      </c>
      <c r="F118" s="2425"/>
      <c r="G118" s="456">
        <f t="shared" si="0"/>
        <v>0</v>
      </c>
    </row>
    <row r="119" spans="1:7" s="96" customFormat="1">
      <c r="A119" s="247" t="s">
        <v>1977</v>
      </c>
      <c r="B119" s="244" t="s">
        <v>213</v>
      </c>
      <c r="D119" s="96" t="s">
        <v>353</v>
      </c>
      <c r="E119" s="104">
        <f>+E117</f>
        <v>171</v>
      </c>
      <c r="F119" s="2425"/>
      <c r="G119" s="456">
        <f t="shared" si="0"/>
        <v>0</v>
      </c>
    </row>
    <row r="120" spans="1:7" s="96" customFormat="1">
      <c r="A120" s="248" t="s">
        <v>1978</v>
      </c>
      <c r="B120" s="244" t="s">
        <v>214</v>
      </c>
      <c r="D120" s="96" t="s">
        <v>353</v>
      </c>
      <c r="E120" s="104">
        <f>113.5+26.5</f>
        <v>140</v>
      </c>
      <c r="F120" s="2425"/>
      <c r="G120" s="456">
        <f t="shared" si="0"/>
        <v>0</v>
      </c>
    </row>
    <row r="121" spans="1:7" s="96" customFormat="1">
      <c r="A121" s="249" t="s">
        <v>1979</v>
      </c>
      <c r="B121" s="244" t="s">
        <v>215</v>
      </c>
      <c r="D121" s="96" t="s">
        <v>353</v>
      </c>
      <c r="E121" s="104">
        <f>+E117</f>
        <v>171</v>
      </c>
      <c r="F121" s="2425"/>
      <c r="G121" s="456">
        <f t="shared" si="0"/>
        <v>0</v>
      </c>
    </row>
    <row r="122" spans="1:7" s="96" customFormat="1">
      <c r="A122" s="103"/>
      <c r="B122" s="208"/>
      <c r="E122" s="104"/>
      <c r="F122" s="2424"/>
      <c r="G122" s="459"/>
    </row>
    <row r="123" spans="1:7" s="96" customFormat="1" ht="43.5" customHeight="1">
      <c r="A123" s="233" t="s">
        <v>1980</v>
      </c>
      <c r="B123" s="208" t="s">
        <v>1981</v>
      </c>
      <c r="D123" s="104"/>
      <c r="E123" s="104"/>
      <c r="F123" s="2424"/>
      <c r="G123" s="459"/>
    </row>
    <row r="124" spans="1:7" s="96" customFormat="1">
      <c r="A124" s="242"/>
      <c r="B124" s="65" t="s">
        <v>1982</v>
      </c>
      <c r="D124" s="104"/>
      <c r="E124" s="104"/>
      <c r="F124" s="2424"/>
      <c r="G124" s="459"/>
    </row>
    <row r="125" spans="1:7" s="96" customFormat="1">
      <c r="A125" s="242"/>
      <c r="B125" s="65" t="s">
        <v>1983</v>
      </c>
      <c r="D125" s="104"/>
      <c r="E125" s="104"/>
      <c r="F125" s="2424"/>
      <c r="G125" s="459"/>
    </row>
    <row r="126" spans="1:7" s="96" customFormat="1">
      <c r="A126" s="242"/>
      <c r="B126" s="65" t="s">
        <v>1984</v>
      </c>
      <c r="D126" s="104"/>
      <c r="E126" s="104"/>
      <c r="F126" s="2424"/>
      <c r="G126" s="459"/>
    </row>
    <row r="127" spans="1:7" s="96" customFormat="1">
      <c r="A127" s="243" t="s">
        <v>1985</v>
      </c>
      <c r="B127" s="244" t="s">
        <v>209</v>
      </c>
      <c r="D127" s="96" t="s">
        <v>353</v>
      </c>
      <c r="E127" s="104">
        <v>192.5</v>
      </c>
      <c r="F127" s="2425"/>
      <c r="G127" s="456">
        <f t="shared" ref="G127:G132" si="1">+F127*E127</f>
        <v>0</v>
      </c>
    </row>
    <row r="128" spans="1:7" s="96" customFormat="1">
      <c r="A128" s="245" t="s">
        <v>1986</v>
      </c>
      <c r="B128" s="244" t="s">
        <v>211</v>
      </c>
      <c r="D128" s="96" t="s">
        <v>353</v>
      </c>
      <c r="E128" s="104">
        <v>225.25</v>
      </c>
      <c r="F128" s="2425"/>
      <c r="G128" s="456">
        <f t="shared" si="1"/>
        <v>0</v>
      </c>
    </row>
    <row r="129" spans="1:7" s="96" customFormat="1">
      <c r="A129" s="246" t="s">
        <v>1987</v>
      </c>
      <c r="B129" s="244" t="s">
        <v>212</v>
      </c>
      <c r="D129" s="96" t="s">
        <v>353</v>
      </c>
      <c r="E129" s="104">
        <f>+E127</f>
        <v>192.5</v>
      </c>
      <c r="F129" s="2425"/>
      <c r="G129" s="456">
        <f t="shared" si="1"/>
        <v>0</v>
      </c>
    </row>
    <row r="130" spans="1:7" s="96" customFormat="1">
      <c r="A130" s="247" t="s">
        <v>1988</v>
      </c>
      <c r="B130" s="244" t="s">
        <v>213</v>
      </c>
      <c r="D130" s="96" t="s">
        <v>353</v>
      </c>
      <c r="E130" s="104">
        <f>+E128</f>
        <v>225.25</v>
      </c>
      <c r="F130" s="2425"/>
      <c r="G130" s="456">
        <f t="shared" si="1"/>
        <v>0</v>
      </c>
    </row>
    <row r="131" spans="1:7" s="96" customFormat="1">
      <c r="A131" s="248" t="s">
        <v>1989</v>
      </c>
      <c r="B131" s="244" t="s">
        <v>214</v>
      </c>
      <c r="D131" s="96" t="s">
        <v>353</v>
      </c>
      <c r="E131" s="104">
        <v>242</v>
      </c>
      <c r="F131" s="2425"/>
      <c r="G131" s="456">
        <f t="shared" si="1"/>
        <v>0</v>
      </c>
    </row>
    <row r="132" spans="1:7" s="96" customFormat="1">
      <c r="A132" s="249" t="s">
        <v>1990</v>
      </c>
      <c r="B132" s="244" t="s">
        <v>215</v>
      </c>
      <c r="D132" s="96" t="s">
        <v>353</v>
      </c>
      <c r="E132" s="104">
        <f>+E128</f>
        <v>225.25</v>
      </c>
      <c r="F132" s="2425"/>
      <c r="G132" s="456">
        <f t="shared" si="1"/>
        <v>0</v>
      </c>
    </row>
    <row r="133" spans="1:7" s="96" customFormat="1">
      <c r="A133" s="103"/>
      <c r="B133" s="208"/>
      <c r="E133" s="104"/>
      <c r="F133" s="2424"/>
      <c r="G133" s="459"/>
    </row>
    <row r="134" spans="1:7" s="96" customFormat="1" ht="42" customHeight="1">
      <c r="A134" s="233" t="s">
        <v>1991</v>
      </c>
      <c r="B134" s="208" t="s">
        <v>1992</v>
      </c>
      <c r="D134" s="104"/>
      <c r="E134" s="104"/>
      <c r="F134" s="2424"/>
      <c r="G134" s="459"/>
    </row>
    <row r="135" spans="1:7" s="96" customFormat="1">
      <c r="A135" s="242"/>
      <c r="B135" s="65" t="s">
        <v>1993</v>
      </c>
      <c r="D135" s="104"/>
      <c r="E135" s="104"/>
      <c r="F135" s="2424"/>
      <c r="G135" s="459"/>
    </row>
    <row r="136" spans="1:7" s="96" customFormat="1">
      <c r="A136" s="242"/>
      <c r="B136" s="65" t="s">
        <v>1994</v>
      </c>
      <c r="D136" s="104"/>
      <c r="E136" s="104"/>
      <c r="F136" s="2424"/>
      <c r="G136" s="459"/>
    </row>
    <row r="137" spans="1:7" s="96" customFormat="1" ht="13.15" customHeight="1">
      <c r="A137" s="242"/>
      <c r="B137" s="65" t="s">
        <v>1984</v>
      </c>
      <c r="D137" s="104"/>
      <c r="E137" s="104"/>
      <c r="F137" s="2424"/>
      <c r="G137" s="459"/>
    </row>
    <row r="138" spans="1:7" s="96" customFormat="1">
      <c r="A138" s="243" t="s">
        <v>1995</v>
      </c>
      <c r="B138" s="244" t="s">
        <v>209</v>
      </c>
      <c r="D138" s="96" t="s">
        <v>353</v>
      </c>
      <c r="E138" s="104">
        <f>59.25+39.75</f>
        <v>99</v>
      </c>
      <c r="F138" s="2425"/>
      <c r="G138" s="456">
        <f t="shared" ref="G138:G143" si="2">+F138*E138</f>
        <v>0</v>
      </c>
    </row>
    <row r="139" spans="1:7" s="96" customFormat="1">
      <c r="A139" s="245" t="s">
        <v>1986</v>
      </c>
      <c r="B139" s="244" t="s">
        <v>211</v>
      </c>
      <c r="D139" s="96" t="s">
        <v>353</v>
      </c>
      <c r="E139" s="104">
        <f>88.75+39.75</f>
        <v>128.5</v>
      </c>
      <c r="F139" s="2425"/>
      <c r="G139" s="456">
        <f t="shared" si="2"/>
        <v>0</v>
      </c>
    </row>
    <row r="140" spans="1:7" s="96" customFormat="1">
      <c r="A140" s="246" t="s">
        <v>1996</v>
      </c>
      <c r="B140" s="244" t="s">
        <v>212</v>
      </c>
      <c r="D140" s="96" t="s">
        <v>353</v>
      </c>
      <c r="E140" s="104">
        <f>+E138</f>
        <v>99</v>
      </c>
      <c r="F140" s="2425"/>
      <c r="G140" s="456">
        <f t="shared" si="2"/>
        <v>0</v>
      </c>
    </row>
    <row r="141" spans="1:7" s="96" customFormat="1">
      <c r="A141" s="247" t="s">
        <v>1997</v>
      </c>
      <c r="B141" s="244" t="s">
        <v>213</v>
      </c>
      <c r="D141" s="96" t="s">
        <v>353</v>
      </c>
      <c r="E141" s="104">
        <f>+E139</f>
        <v>128.5</v>
      </c>
      <c r="F141" s="2425"/>
      <c r="G141" s="456">
        <f t="shared" si="2"/>
        <v>0</v>
      </c>
    </row>
    <row r="142" spans="1:7" s="96" customFormat="1">
      <c r="A142" s="248" t="s">
        <v>1998</v>
      </c>
      <c r="B142" s="244" t="s">
        <v>214</v>
      </c>
      <c r="D142" s="96" t="s">
        <v>353</v>
      </c>
      <c r="E142" s="104">
        <f>71.25+44.5</f>
        <v>115.75</v>
      </c>
      <c r="F142" s="2425"/>
      <c r="G142" s="456">
        <f t="shared" si="2"/>
        <v>0</v>
      </c>
    </row>
    <row r="143" spans="1:7" s="96" customFormat="1">
      <c r="A143" s="249" t="s">
        <v>1999</v>
      </c>
      <c r="B143" s="244" t="s">
        <v>215</v>
      </c>
      <c r="D143" s="96" t="s">
        <v>353</v>
      </c>
      <c r="E143" s="104">
        <f>+E139</f>
        <v>128.5</v>
      </c>
      <c r="F143" s="2425"/>
      <c r="G143" s="456">
        <f t="shared" si="2"/>
        <v>0</v>
      </c>
    </row>
    <row r="144" spans="1:7" s="96" customFormat="1">
      <c r="A144" s="103"/>
      <c r="B144" s="208"/>
      <c r="E144" s="104"/>
      <c r="F144" s="2424"/>
      <c r="G144" s="459"/>
    </row>
    <row r="145" spans="1:7" s="96" customFormat="1" ht="40.15" customHeight="1">
      <c r="A145" s="233" t="s">
        <v>2000</v>
      </c>
      <c r="B145" s="208" t="s">
        <v>1970</v>
      </c>
      <c r="D145" s="104"/>
      <c r="E145" s="104"/>
      <c r="F145" s="2424"/>
      <c r="G145" s="459"/>
    </row>
    <row r="146" spans="1:7" s="96" customFormat="1" ht="15" customHeight="1">
      <c r="A146" s="242"/>
      <c r="B146" s="65" t="s">
        <v>2001</v>
      </c>
      <c r="D146" s="104"/>
      <c r="E146" s="104"/>
      <c r="F146" s="2424"/>
      <c r="G146" s="459"/>
    </row>
    <row r="147" spans="1:7" s="96" customFormat="1" ht="15" customHeight="1">
      <c r="A147" s="242"/>
      <c r="B147" s="65" t="s">
        <v>2002</v>
      </c>
      <c r="D147" s="104"/>
      <c r="E147" s="104"/>
      <c r="F147" s="2424"/>
      <c r="G147" s="459"/>
    </row>
    <row r="148" spans="1:7" s="96" customFormat="1">
      <c r="A148" s="242"/>
      <c r="B148" s="65" t="s">
        <v>2003</v>
      </c>
      <c r="D148" s="104"/>
      <c r="E148" s="104"/>
      <c r="F148" s="2424"/>
      <c r="G148" s="459"/>
    </row>
    <row r="149" spans="1:7" s="96" customFormat="1">
      <c r="A149" s="243" t="s">
        <v>2004</v>
      </c>
      <c r="B149" s="244" t="s">
        <v>209</v>
      </c>
      <c r="D149" s="96" t="s">
        <v>353</v>
      </c>
      <c r="E149" s="104">
        <v>206.5</v>
      </c>
      <c r="F149" s="2425"/>
      <c r="G149" s="456">
        <f t="shared" ref="G149:G154" si="3">+F149*E149</f>
        <v>0</v>
      </c>
    </row>
    <row r="150" spans="1:7" s="96" customFormat="1">
      <c r="A150" s="245" t="s">
        <v>2005</v>
      </c>
      <c r="B150" s="244" t="s">
        <v>211</v>
      </c>
      <c r="D150" s="96" t="s">
        <v>353</v>
      </c>
      <c r="E150" s="104">
        <v>261.25</v>
      </c>
      <c r="F150" s="2425"/>
      <c r="G150" s="456">
        <f t="shared" si="3"/>
        <v>0</v>
      </c>
    </row>
    <row r="151" spans="1:7" s="96" customFormat="1">
      <c r="A151" s="246" t="s">
        <v>1987</v>
      </c>
      <c r="B151" s="244" t="s">
        <v>212</v>
      </c>
      <c r="D151" s="96" t="s">
        <v>353</v>
      </c>
      <c r="E151" s="104">
        <f>+E149</f>
        <v>206.5</v>
      </c>
      <c r="F151" s="2425"/>
      <c r="G151" s="456">
        <f t="shared" si="3"/>
        <v>0</v>
      </c>
    </row>
    <row r="152" spans="1:7" s="96" customFormat="1">
      <c r="A152" s="247" t="s">
        <v>2006</v>
      </c>
      <c r="B152" s="244" t="s">
        <v>213</v>
      </c>
      <c r="D152" s="96" t="s">
        <v>353</v>
      </c>
      <c r="E152" s="104">
        <f>+E150</f>
        <v>261.25</v>
      </c>
      <c r="F152" s="2425"/>
      <c r="G152" s="456">
        <f t="shared" si="3"/>
        <v>0</v>
      </c>
    </row>
    <row r="153" spans="1:7" s="96" customFormat="1">
      <c r="A153" s="248" t="s">
        <v>2007</v>
      </c>
      <c r="B153" s="244" t="s">
        <v>214</v>
      </c>
      <c r="D153" s="96" t="s">
        <v>353</v>
      </c>
      <c r="E153" s="104">
        <v>245.75</v>
      </c>
      <c r="F153" s="2425"/>
      <c r="G153" s="456">
        <f t="shared" si="3"/>
        <v>0</v>
      </c>
    </row>
    <row r="154" spans="1:7" s="96" customFormat="1">
      <c r="A154" s="249" t="s">
        <v>2008</v>
      </c>
      <c r="B154" s="244" t="s">
        <v>215</v>
      </c>
      <c r="D154" s="96" t="s">
        <v>353</v>
      </c>
      <c r="E154" s="104">
        <f>+E150</f>
        <v>261.25</v>
      </c>
      <c r="F154" s="2425"/>
      <c r="G154" s="456">
        <f t="shared" si="3"/>
        <v>0</v>
      </c>
    </row>
    <row r="155" spans="1:7" s="96" customFormat="1">
      <c r="A155" s="103"/>
      <c r="B155" s="208"/>
      <c r="E155" s="104"/>
      <c r="F155" s="2424"/>
      <c r="G155" s="459"/>
    </row>
    <row r="156" spans="1:7" s="96" customFormat="1" ht="39" customHeight="1">
      <c r="A156" s="233" t="s">
        <v>2009</v>
      </c>
      <c r="B156" s="208" t="s">
        <v>2010</v>
      </c>
      <c r="D156" s="104"/>
      <c r="E156" s="104"/>
      <c r="F156" s="2424"/>
      <c r="G156" s="459"/>
    </row>
    <row r="157" spans="1:7" s="96" customFormat="1">
      <c r="A157" s="242"/>
      <c r="B157" s="65" t="s">
        <v>1993</v>
      </c>
      <c r="D157" s="104"/>
      <c r="E157" s="104"/>
      <c r="F157" s="2424"/>
      <c r="G157" s="459"/>
    </row>
    <row r="158" spans="1:7" s="96" customFormat="1">
      <c r="A158" s="242"/>
      <c r="B158" s="65" t="s">
        <v>2011</v>
      </c>
      <c r="D158" s="104"/>
      <c r="E158" s="104"/>
      <c r="F158" s="2424"/>
      <c r="G158" s="459"/>
    </row>
    <row r="159" spans="1:7" s="96" customFormat="1">
      <c r="A159" s="242"/>
      <c r="B159" s="65" t="s">
        <v>2012</v>
      </c>
      <c r="D159" s="104"/>
      <c r="E159" s="104"/>
      <c r="F159" s="2424"/>
      <c r="G159" s="459"/>
    </row>
    <row r="160" spans="1:7" s="96" customFormat="1" ht="21" customHeight="1">
      <c r="A160" s="242"/>
      <c r="B160" s="65" t="s">
        <v>2013</v>
      </c>
      <c r="D160" s="104"/>
      <c r="E160" s="104"/>
      <c r="F160" s="2424"/>
      <c r="G160" s="459"/>
    </row>
    <row r="161" spans="1:7" s="96" customFormat="1">
      <c r="A161" s="243" t="s">
        <v>2014</v>
      </c>
      <c r="B161" s="244" t="s">
        <v>209</v>
      </c>
      <c r="D161" s="96" t="s">
        <v>353</v>
      </c>
      <c r="E161" s="104">
        <v>95.5</v>
      </c>
      <c r="F161" s="2425"/>
      <c r="G161" s="456">
        <f t="shared" ref="G161:G166" si="4">+F161*E161</f>
        <v>0</v>
      </c>
    </row>
    <row r="162" spans="1:7" s="96" customFormat="1">
      <c r="A162" s="245" t="s">
        <v>2015</v>
      </c>
      <c r="B162" s="244" t="s">
        <v>211</v>
      </c>
      <c r="D162" s="96" t="s">
        <v>353</v>
      </c>
      <c r="E162" s="104">
        <v>121.5</v>
      </c>
      <c r="F162" s="2425"/>
      <c r="G162" s="456">
        <f t="shared" si="4"/>
        <v>0</v>
      </c>
    </row>
    <row r="163" spans="1:7" s="96" customFormat="1">
      <c r="A163" s="246" t="s">
        <v>2016</v>
      </c>
      <c r="B163" s="244" t="s">
        <v>212</v>
      </c>
      <c r="D163" s="96" t="s">
        <v>353</v>
      </c>
      <c r="E163" s="104">
        <f>+E161</f>
        <v>95.5</v>
      </c>
      <c r="F163" s="2425"/>
      <c r="G163" s="456">
        <f t="shared" si="4"/>
        <v>0</v>
      </c>
    </row>
    <row r="164" spans="1:7" s="96" customFormat="1">
      <c r="A164" s="247" t="s">
        <v>1988</v>
      </c>
      <c r="B164" s="244" t="s">
        <v>213</v>
      </c>
      <c r="D164" s="96" t="s">
        <v>353</v>
      </c>
      <c r="E164" s="104">
        <f>+E162</f>
        <v>121.5</v>
      </c>
      <c r="F164" s="2425"/>
      <c r="G164" s="456">
        <f t="shared" si="4"/>
        <v>0</v>
      </c>
    </row>
    <row r="165" spans="1:7" s="96" customFormat="1">
      <c r="A165" s="248" t="s">
        <v>2017</v>
      </c>
      <c r="B165" s="244" t="s">
        <v>214</v>
      </c>
      <c r="D165" s="96" t="s">
        <v>353</v>
      </c>
      <c r="E165" s="104">
        <v>95.5</v>
      </c>
      <c r="F165" s="2425"/>
      <c r="G165" s="456">
        <f t="shared" si="4"/>
        <v>0</v>
      </c>
    </row>
    <row r="166" spans="1:7" s="96" customFormat="1">
      <c r="A166" s="249" t="s">
        <v>2018</v>
      </c>
      <c r="B166" s="244" t="s">
        <v>215</v>
      </c>
      <c r="D166" s="96" t="s">
        <v>353</v>
      </c>
      <c r="E166" s="104">
        <f>+E162</f>
        <v>121.5</v>
      </c>
      <c r="F166" s="2425"/>
      <c r="G166" s="456">
        <f t="shared" si="4"/>
        <v>0</v>
      </c>
    </row>
    <row r="167" spans="1:7" s="96" customFormat="1">
      <c r="A167" s="103"/>
      <c r="B167" s="208"/>
      <c r="E167" s="104"/>
      <c r="F167" s="2424"/>
      <c r="G167" s="459"/>
    </row>
    <row r="168" spans="1:7" s="96" customFormat="1" ht="38.25">
      <c r="A168" s="233" t="s">
        <v>2019</v>
      </c>
      <c r="B168" s="208" t="s">
        <v>2020</v>
      </c>
      <c r="D168" s="104"/>
      <c r="E168" s="104"/>
      <c r="F168" s="2424"/>
      <c r="G168" s="459"/>
    </row>
    <row r="169" spans="1:7" s="96" customFormat="1">
      <c r="A169" s="242"/>
      <c r="B169" s="65" t="s">
        <v>2021</v>
      </c>
      <c r="D169" s="104"/>
      <c r="E169" s="104"/>
      <c r="F169" s="2424"/>
      <c r="G169" s="459"/>
    </row>
    <row r="170" spans="1:7" s="96" customFormat="1" ht="15" customHeight="1">
      <c r="A170" s="242"/>
      <c r="B170" s="65" t="s">
        <v>1972</v>
      </c>
      <c r="D170" s="104"/>
      <c r="E170" s="104"/>
      <c r="F170" s="2424"/>
      <c r="G170" s="459"/>
    </row>
    <row r="171" spans="1:7" s="96" customFormat="1" ht="17.45" customHeight="1">
      <c r="A171" s="242"/>
      <c r="B171" s="65" t="s">
        <v>1973</v>
      </c>
      <c r="D171" s="104"/>
      <c r="E171" s="104"/>
      <c r="F171" s="2424"/>
      <c r="G171" s="459"/>
    </row>
    <row r="172" spans="1:7" s="96" customFormat="1">
      <c r="A172" s="243" t="s">
        <v>2022</v>
      </c>
      <c r="B172" s="244" t="s">
        <v>209</v>
      </c>
      <c r="D172" s="96" t="s">
        <v>353</v>
      </c>
      <c r="E172" s="104">
        <v>326</v>
      </c>
      <c r="F172" s="2425"/>
      <c r="G172" s="456">
        <f t="shared" ref="G172:G177" si="5">+F172*E172</f>
        <v>0</v>
      </c>
    </row>
    <row r="173" spans="1:7" s="96" customFormat="1">
      <c r="A173" s="245" t="s">
        <v>2023</v>
      </c>
      <c r="B173" s="244" t="s">
        <v>211</v>
      </c>
      <c r="D173" s="96" t="s">
        <v>353</v>
      </c>
      <c r="E173" s="104">
        <v>419</v>
      </c>
      <c r="F173" s="2425"/>
      <c r="G173" s="456">
        <f t="shared" si="5"/>
        <v>0</v>
      </c>
    </row>
    <row r="174" spans="1:7" s="96" customFormat="1">
      <c r="A174" s="246" t="s">
        <v>2024</v>
      </c>
      <c r="B174" s="244" t="s">
        <v>212</v>
      </c>
      <c r="D174" s="96" t="s">
        <v>353</v>
      </c>
      <c r="E174" s="104">
        <f>+E172</f>
        <v>326</v>
      </c>
      <c r="F174" s="2425"/>
      <c r="G174" s="456">
        <f t="shared" si="5"/>
        <v>0</v>
      </c>
    </row>
    <row r="175" spans="1:7" s="96" customFormat="1">
      <c r="A175" s="247" t="s">
        <v>2025</v>
      </c>
      <c r="B175" s="244" t="s">
        <v>213</v>
      </c>
      <c r="D175" s="96" t="s">
        <v>353</v>
      </c>
      <c r="E175" s="104">
        <f>+E173</f>
        <v>419</v>
      </c>
      <c r="F175" s="2425"/>
      <c r="G175" s="456">
        <f t="shared" si="5"/>
        <v>0</v>
      </c>
    </row>
    <row r="176" spans="1:7" s="96" customFormat="1">
      <c r="A176" s="248" t="s">
        <v>2026</v>
      </c>
      <c r="B176" s="244" t="s">
        <v>214</v>
      </c>
      <c r="D176" s="96" t="s">
        <v>353</v>
      </c>
      <c r="E176" s="104">
        <v>387</v>
      </c>
      <c r="F176" s="2425"/>
      <c r="G176" s="456">
        <f t="shared" si="5"/>
        <v>0</v>
      </c>
    </row>
    <row r="177" spans="1:7" s="96" customFormat="1">
      <c r="A177" s="249" t="s">
        <v>2027</v>
      </c>
      <c r="B177" s="244" t="s">
        <v>215</v>
      </c>
      <c r="D177" s="96" t="s">
        <v>353</v>
      </c>
      <c r="E177" s="104">
        <f>+E173</f>
        <v>419</v>
      </c>
      <c r="F177" s="2425"/>
      <c r="G177" s="456">
        <f t="shared" si="5"/>
        <v>0</v>
      </c>
    </row>
    <row r="178" spans="1:7" s="96" customFormat="1">
      <c r="A178" s="103"/>
      <c r="B178" s="208"/>
      <c r="E178" s="104"/>
      <c r="F178" s="2424"/>
      <c r="G178" s="459"/>
    </row>
    <row r="179" spans="1:7" s="96" customFormat="1" ht="41.45" customHeight="1">
      <c r="A179" s="233" t="s">
        <v>2028</v>
      </c>
      <c r="B179" s="208" t="s">
        <v>2029</v>
      </c>
      <c r="E179" s="104"/>
      <c r="F179" s="2424"/>
      <c r="G179" s="459"/>
    </row>
    <row r="180" spans="1:7" s="96" customFormat="1">
      <c r="A180" s="242"/>
      <c r="B180" s="65" t="s">
        <v>2021</v>
      </c>
      <c r="E180" s="104"/>
      <c r="F180" s="2424"/>
      <c r="G180" s="459"/>
    </row>
    <row r="181" spans="1:7" s="96" customFormat="1" ht="17.45" customHeight="1">
      <c r="A181" s="233"/>
      <c r="B181" s="65" t="s">
        <v>2030</v>
      </c>
      <c r="E181" s="104"/>
      <c r="F181" s="2424"/>
      <c r="G181" s="459"/>
    </row>
    <row r="182" spans="1:7" s="96" customFormat="1" ht="17.45" customHeight="1">
      <c r="A182" s="103"/>
      <c r="B182" s="65" t="s">
        <v>2031</v>
      </c>
      <c r="E182" s="104"/>
      <c r="F182" s="2424"/>
      <c r="G182" s="459"/>
    </row>
    <row r="183" spans="1:7" s="96" customFormat="1">
      <c r="A183" s="243" t="s">
        <v>2032</v>
      </c>
      <c r="B183" s="244" t="s">
        <v>209</v>
      </c>
      <c r="D183" s="96" t="s">
        <v>354</v>
      </c>
      <c r="E183" s="104">
        <v>522.5</v>
      </c>
      <c r="F183" s="2425"/>
      <c r="G183" s="456">
        <f t="shared" ref="G183:G188" si="6">+F183*E183</f>
        <v>0</v>
      </c>
    </row>
    <row r="184" spans="1:7" s="96" customFormat="1">
      <c r="A184" s="245" t="s">
        <v>2033</v>
      </c>
      <c r="B184" s="244" t="s">
        <v>211</v>
      </c>
      <c r="D184" s="96" t="s">
        <v>354</v>
      </c>
      <c r="E184" s="104">
        <v>638.5</v>
      </c>
      <c r="F184" s="2425"/>
      <c r="G184" s="456">
        <f t="shared" si="6"/>
        <v>0</v>
      </c>
    </row>
    <row r="185" spans="1:7" s="96" customFormat="1">
      <c r="A185" s="246" t="s">
        <v>2034</v>
      </c>
      <c r="B185" s="244" t="s">
        <v>212</v>
      </c>
      <c r="D185" s="96" t="s">
        <v>354</v>
      </c>
      <c r="E185" s="104">
        <f>+E183</f>
        <v>522.5</v>
      </c>
      <c r="F185" s="2425"/>
      <c r="G185" s="456">
        <f t="shared" si="6"/>
        <v>0</v>
      </c>
    </row>
    <row r="186" spans="1:7" s="96" customFormat="1">
      <c r="A186" s="247" t="s">
        <v>2035</v>
      </c>
      <c r="B186" s="244" t="s">
        <v>213</v>
      </c>
      <c r="D186" s="96" t="s">
        <v>354</v>
      </c>
      <c r="E186" s="104">
        <f>+E184</f>
        <v>638.5</v>
      </c>
      <c r="F186" s="2425"/>
      <c r="G186" s="456">
        <f t="shared" si="6"/>
        <v>0</v>
      </c>
    </row>
    <row r="187" spans="1:7" s="96" customFormat="1">
      <c r="A187" s="248" t="s">
        <v>2036</v>
      </c>
      <c r="B187" s="244" t="s">
        <v>214</v>
      </c>
      <c r="D187" s="96" t="s">
        <v>354</v>
      </c>
      <c r="E187" s="104">
        <v>521.5</v>
      </c>
      <c r="F187" s="2425"/>
      <c r="G187" s="456">
        <f t="shared" si="6"/>
        <v>0</v>
      </c>
    </row>
    <row r="188" spans="1:7" s="96" customFormat="1">
      <c r="A188" s="249" t="s">
        <v>2037</v>
      </c>
      <c r="B188" s="244" t="s">
        <v>215</v>
      </c>
      <c r="D188" s="96" t="s">
        <v>354</v>
      </c>
      <c r="E188" s="104">
        <f>+E184</f>
        <v>638.5</v>
      </c>
      <c r="F188" s="2425"/>
      <c r="G188" s="456">
        <f t="shared" si="6"/>
        <v>0</v>
      </c>
    </row>
    <row r="189" spans="1:7" s="96" customFormat="1">
      <c r="A189" s="103"/>
      <c r="B189" s="208"/>
      <c r="E189" s="104"/>
      <c r="F189" s="2424"/>
      <c r="G189" s="459"/>
    </row>
    <row r="190" spans="1:7" s="96" customFormat="1" ht="28.15" customHeight="1">
      <c r="A190" s="233" t="s">
        <v>2038</v>
      </c>
      <c r="B190" s="208" t="s">
        <v>2039</v>
      </c>
      <c r="E190" s="104"/>
      <c r="F190" s="2424"/>
      <c r="G190" s="459"/>
    </row>
    <row r="191" spans="1:7" s="96" customFormat="1">
      <c r="A191" s="242"/>
      <c r="B191" s="65" t="s">
        <v>2021</v>
      </c>
      <c r="E191" s="104"/>
      <c r="F191" s="2424"/>
      <c r="G191" s="459"/>
    </row>
    <row r="192" spans="1:7" s="96" customFormat="1">
      <c r="A192" s="233"/>
      <c r="B192" s="65" t="s">
        <v>2030</v>
      </c>
      <c r="E192" s="104"/>
      <c r="F192" s="2424"/>
      <c r="G192" s="459"/>
    </row>
    <row r="193" spans="1:7" s="96" customFormat="1">
      <c r="A193" s="233"/>
      <c r="B193" s="65" t="s">
        <v>2040</v>
      </c>
      <c r="E193" s="104"/>
      <c r="F193" s="2424"/>
      <c r="G193" s="459"/>
    </row>
    <row r="194" spans="1:7" s="96" customFormat="1">
      <c r="A194" s="103"/>
      <c r="B194" s="65" t="s">
        <v>2041</v>
      </c>
      <c r="E194" s="104"/>
      <c r="F194" s="2424"/>
      <c r="G194" s="459"/>
    </row>
    <row r="195" spans="1:7" s="96" customFormat="1">
      <c r="A195" s="243" t="s">
        <v>2042</v>
      </c>
      <c r="B195" s="244" t="s">
        <v>209</v>
      </c>
      <c r="D195" s="96" t="s">
        <v>354</v>
      </c>
      <c r="E195" s="104">
        <f>(1.6+4)*6</f>
        <v>33.6</v>
      </c>
      <c r="F195" s="2425"/>
      <c r="G195" s="456">
        <f t="shared" ref="G195:G200" si="7">+F195*E195</f>
        <v>0</v>
      </c>
    </row>
    <row r="196" spans="1:7" s="96" customFormat="1">
      <c r="A196" s="245" t="s">
        <v>2043</v>
      </c>
      <c r="B196" s="244" t="s">
        <v>211</v>
      </c>
      <c r="D196" s="96" t="s">
        <v>354</v>
      </c>
      <c r="E196" s="104">
        <f>(1.6+4)*8</f>
        <v>44.8</v>
      </c>
      <c r="F196" s="2425"/>
      <c r="G196" s="456">
        <f t="shared" si="7"/>
        <v>0</v>
      </c>
    </row>
    <row r="197" spans="1:7" s="96" customFormat="1">
      <c r="A197" s="246" t="s">
        <v>2044</v>
      </c>
      <c r="B197" s="244" t="s">
        <v>212</v>
      </c>
      <c r="D197" s="96" t="s">
        <v>354</v>
      </c>
      <c r="E197" s="104">
        <f>E195</f>
        <v>33.6</v>
      </c>
      <c r="F197" s="2425"/>
      <c r="G197" s="456">
        <f t="shared" si="7"/>
        <v>0</v>
      </c>
    </row>
    <row r="198" spans="1:7" s="96" customFormat="1">
      <c r="A198" s="247" t="s">
        <v>2045</v>
      </c>
      <c r="B198" s="244" t="s">
        <v>213</v>
      </c>
      <c r="D198" s="96" t="s">
        <v>354</v>
      </c>
      <c r="E198" s="104">
        <f>E196</f>
        <v>44.8</v>
      </c>
      <c r="F198" s="2425"/>
      <c r="G198" s="456">
        <f t="shared" si="7"/>
        <v>0</v>
      </c>
    </row>
    <row r="199" spans="1:7" s="96" customFormat="1">
      <c r="A199" s="248" t="s">
        <v>2046</v>
      </c>
      <c r="B199" s="244" t="s">
        <v>214</v>
      </c>
      <c r="D199" s="96" t="s">
        <v>354</v>
      </c>
      <c r="E199" s="104">
        <f>(1.6+4)*6</f>
        <v>33.6</v>
      </c>
      <c r="F199" s="2425"/>
      <c r="G199" s="456">
        <f t="shared" si="7"/>
        <v>0</v>
      </c>
    </row>
    <row r="200" spans="1:7" s="96" customFormat="1">
      <c r="A200" s="249" t="s">
        <v>2047</v>
      </c>
      <c r="B200" s="244" t="s">
        <v>215</v>
      </c>
      <c r="D200" s="96" t="s">
        <v>354</v>
      </c>
      <c r="E200" s="104">
        <f>E196</f>
        <v>44.8</v>
      </c>
      <c r="F200" s="2425"/>
      <c r="G200" s="456">
        <f t="shared" si="7"/>
        <v>0</v>
      </c>
    </row>
    <row r="201" spans="1:7" s="96" customFormat="1">
      <c r="A201" s="103"/>
      <c r="B201" s="208"/>
      <c r="E201" s="104"/>
      <c r="F201" s="2424"/>
      <c r="G201" s="459"/>
    </row>
    <row r="202" spans="1:7" s="96" customFormat="1">
      <c r="A202" s="103"/>
      <c r="B202" s="208"/>
      <c r="E202" s="104"/>
      <c r="F202" s="2424"/>
      <c r="G202" s="459"/>
    </row>
    <row r="203" spans="1:7" s="96" customFormat="1" ht="23.45" customHeight="1">
      <c r="A203" s="237" t="s">
        <v>2048</v>
      </c>
      <c r="B203" s="432" t="s">
        <v>2049</v>
      </c>
      <c r="C203" s="239"/>
      <c r="D203" s="240"/>
      <c r="E203" s="241"/>
      <c r="F203" s="2454"/>
      <c r="G203" s="469"/>
    </row>
    <row r="204" spans="1:7" s="96" customFormat="1" ht="16.899999999999999" customHeight="1">
      <c r="A204" s="433"/>
      <c r="B204" s="434"/>
      <c r="C204" s="398"/>
      <c r="D204" s="235"/>
      <c r="E204" s="236"/>
      <c r="F204" s="2450"/>
      <c r="G204" s="465"/>
    </row>
    <row r="205" spans="1:7" s="96" customFormat="1" ht="29.45" customHeight="1">
      <c r="A205" s="233"/>
      <c r="B205" s="390" t="s">
        <v>2050</v>
      </c>
      <c r="E205" s="104"/>
      <c r="F205" s="2424"/>
      <c r="G205" s="459"/>
    </row>
    <row r="206" spans="1:7" s="96" customFormat="1" ht="27" customHeight="1">
      <c r="A206" s="233"/>
      <c r="B206" s="390" t="s">
        <v>2051</v>
      </c>
      <c r="E206" s="104"/>
      <c r="F206" s="2424"/>
      <c r="G206" s="459"/>
    </row>
    <row r="207" spans="1:7" s="96" customFormat="1" ht="14.45" customHeight="1">
      <c r="A207" s="233"/>
      <c r="B207" s="392" t="s">
        <v>2052</v>
      </c>
      <c r="E207" s="104"/>
      <c r="F207" s="2424"/>
      <c r="G207" s="459"/>
    </row>
    <row r="208" spans="1:7" s="96" customFormat="1" ht="56.45" customHeight="1">
      <c r="A208" s="233"/>
      <c r="B208" s="390" t="s">
        <v>2053</v>
      </c>
      <c r="E208" s="104"/>
      <c r="F208" s="2424"/>
      <c r="G208" s="459"/>
    </row>
    <row r="209" spans="1:7" s="96" customFormat="1" ht="15" customHeight="1">
      <c r="A209" s="233"/>
      <c r="B209" s="392" t="s">
        <v>2054</v>
      </c>
      <c r="E209" s="104"/>
      <c r="F209" s="2424"/>
      <c r="G209" s="459"/>
    </row>
    <row r="210" spans="1:7" s="96" customFormat="1" ht="56.45" customHeight="1">
      <c r="A210" s="233"/>
      <c r="B210" s="390" t="s">
        <v>2055</v>
      </c>
      <c r="E210" s="104"/>
      <c r="F210" s="2424"/>
      <c r="G210" s="459"/>
    </row>
    <row r="211" spans="1:7" s="96" customFormat="1" ht="42.6" customHeight="1">
      <c r="A211" s="233"/>
      <c r="B211" s="390" t="s">
        <v>2056</v>
      </c>
      <c r="E211" s="104"/>
      <c r="F211" s="2424"/>
      <c r="G211" s="459"/>
    </row>
    <row r="212" spans="1:7" s="96" customFormat="1" ht="16.149999999999999" customHeight="1">
      <c r="A212" s="233"/>
      <c r="B212" s="392" t="s">
        <v>2057</v>
      </c>
      <c r="E212" s="104"/>
      <c r="F212" s="2424"/>
      <c r="G212" s="459"/>
    </row>
    <row r="213" spans="1:7" s="96" customFormat="1" ht="42.6" customHeight="1">
      <c r="A213" s="233"/>
      <c r="B213" s="390" t="s">
        <v>2058</v>
      </c>
      <c r="E213" s="104"/>
      <c r="F213" s="2424"/>
      <c r="G213" s="459"/>
    </row>
    <row r="214" spans="1:7" s="96" customFormat="1" ht="16.899999999999999" customHeight="1">
      <c r="A214" s="233"/>
      <c r="B214" s="390" t="s">
        <v>2059</v>
      </c>
      <c r="E214" s="104"/>
      <c r="F214" s="2424"/>
      <c r="G214" s="459"/>
    </row>
    <row r="215" spans="1:7" s="96" customFormat="1" ht="28.9" customHeight="1">
      <c r="A215" s="233"/>
      <c r="B215" s="390" t="s">
        <v>2060</v>
      </c>
      <c r="E215" s="104"/>
      <c r="F215" s="2424"/>
      <c r="G215" s="459"/>
    </row>
    <row r="216" spans="1:7" s="96" customFormat="1" ht="13.9" customHeight="1">
      <c r="A216" s="233"/>
      <c r="B216" s="392" t="s">
        <v>1008</v>
      </c>
      <c r="E216" s="104"/>
      <c r="F216" s="2424"/>
      <c r="G216" s="459"/>
    </row>
    <row r="217" spans="1:7" s="96" customFormat="1" ht="56.45" customHeight="1">
      <c r="A217" s="233"/>
      <c r="B217" s="390" t="s">
        <v>2061</v>
      </c>
      <c r="E217" s="104"/>
      <c r="F217" s="2424"/>
      <c r="G217" s="459"/>
    </row>
    <row r="218" spans="1:7" s="96" customFormat="1">
      <c r="A218" s="103"/>
      <c r="B218" s="207"/>
      <c r="E218" s="104"/>
      <c r="F218" s="2424"/>
      <c r="G218" s="459"/>
    </row>
    <row r="219" spans="1:7" s="96" customFormat="1" ht="27.6" customHeight="1">
      <c r="A219" s="233" t="s">
        <v>2062</v>
      </c>
      <c r="B219" s="208" t="s">
        <v>2063</v>
      </c>
      <c r="E219" s="104"/>
      <c r="F219" s="2424"/>
      <c r="G219" s="459"/>
    </row>
    <row r="220" spans="1:7" s="96" customFormat="1">
      <c r="A220" s="103"/>
      <c r="B220" s="65" t="s">
        <v>2064</v>
      </c>
      <c r="E220" s="104"/>
      <c r="F220" s="2424"/>
      <c r="G220" s="459"/>
    </row>
    <row r="221" spans="1:7" s="96" customFormat="1">
      <c r="A221" s="243" t="s">
        <v>2065</v>
      </c>
      <c r="B221" s="244" t="s">
        <v>209</v>
      </c>
      <c r="D221" s="96" t="s">
        <v>353</v>
      </c>
      <c r="E221" s="104">
        <v>224</v>
      </c>
      <c r="F221" s="2425"/>
      <c r="G221" s="456">
        <f t="shared" ref="G221:G226" si="8">+F221*E221</f>
        <v>0</v>
      </c>
    </row>
    <row r="222" spans="1:7" s="96" customFormat="1">
      <c r="A222" s="245" t="s">
        <v>2066</v>
      </c>
      <c r="B222" s="244" t="s">
        <v>211</v>
      </c>
      <c r="D222" s="96" t="s">
        <v>353</v>
      </c>
      <c r="E222" s="104">
        <v>292</v>
      </c>
      <c r="F222" s="2425"/>
      <c r="G222" s="456">
        <f t="shared" si="8"/>
        <v>0</v>
      </c>
    </row>
    <row r="223" spans="1:7" s="96" customFormat="1">
      <c r="A223" s="246" t="s">
        <v>2067</v>
      </c>
      <c r="B223" s="244" t="s">
        <v>212</v>
      </c>
      <c r="D223" s="96" t="s">
        <v>353</v>
      </c>
      <c r="E223" s="104">
        <f>+E221</f>
        <v>224</v>
      </c>
      <c r="F223" s="2425"/>
      <c r="G223" s="456">
        <f t="shared" si="8"/>
        <v>0</v>
      </c>
    </row>
    <row r="224" spans="1:7" s="96" customFormat="1">
      <c r="A224" s="247" t="s">
        <v>2068</v>
      </c>
      <c r="B224" s="244" t="s">
        <v>213</v>
      </c>
      <c r="D224" s="96" t="s">
        <v>353</v>
      </c>
      <c r="E224" s="104">
        <f>+E222</f>
        <v>292</v>
      </c>
      <c r="F224" s="2425"/>
      <c r="G224" s="456">
        <f t="shared" si="8"/>
        <v>0</v>
      </c>
    </row>
    <row r="225" spans="1:7" s="96" customFormat="1">
      <c r="A225" s="248" t="s">
        <v>2069</v>
      </c>
      <c r="B225" s="244" t="s">
        <v>214</v>
      </c>
      <c r="D225" s="96" t="s">
        <v>353</v>
      </c>
      <c r="E225" s="104">
        <v>245</v>
      </c>
      <c r="F225" s="2425"/>
      <c r="G225" s="456">
        <f t="shared" si="8"/>
        <v>0</v>
      </c>
    </row>
    <row r="226" spans="1:7" s="96" customFormat="1">
      <c r="A226" s="249" t="s">
        <v>2070</v>
      </c>
      <c r="B226" s="244" t="s">
        <v>215</v>
      </c>
      <c r="D226" s="96" t="s">
        <v>353</v>
      </c>
      <c r="E226" s="104">
        <f>+E222</f>
        <v>292</v>
      </c>
      <c r="F226" s="2425"/>
      <c r="G226" s="456">
        <f t="shared" si="8"/>
        <v>0</v>
      </c>
    </row>
    <row r="227" spans="1:7" s="96" customFormat="1">
      <c r="A227" s="103"/>
      <c r="B227" s="208"/>
      <c r="E227" s="104"/>
      <c r="F227" s="2424"/>
      <c r="G227" s="459"/>
    </row>
    <row r="228" spans="1:7" s="96" customFormat="1" ht="25.5">
      <c r="A228" s="233" t="s">
        <v>2071</v>
      </c>
      <c r="B228" s="208" t="s">
        <v>2072</v>
      </c>
      <c r="E228" s="104"/>
      <c r="F228" s="2424"/>
      <c r="G228" s="459"/>
    </row>
    <row r="229" spans="1:7" s="96" customFormat="1">
      <c r="A229" s="103"/>
      <c r="B229" s="65" t="s">
        <v>2073</v>
      </c>
      <c r="E229" s="104"/>
      <c r="F229" s="2424"/>
      <c r="G229" s="459"/>
    </row>
    <row r="230" spans="1:7" s="96" customFormat="1">
      <c r="A230" s="243" t="s">
        <v>2074</v>
      </c>
      <c r="B230" s="244" t="s">
        <v>209</v>
      </c>
      <c r="D230" s="96" t="s">
        <v>353</v>
      </c>
      <c r="E230" s="104">
        <f>(2*1.1*2)*20</f>
        <v>88</v>
      </c>
      <c r="F230" s="2425"/>
      <c r="G230" s="456">
        <f t="shared" ref="G230:G235" si="9">+F230*E230</f>
        <v>0</v>
      </c>
    </row>
    <row r="231" spans="1:7" s="96" customFormat="1">
      <c r="A231" s="245" t="s">
        <v>2075</v>
      </c>
      <c r="B231" s="244" t="s">
        <v>211</v>
      </c>
      <c r="D231" s="96" t="s">
        <v>353</v>
      </c>
      <c r="E231" s="104">
        <f>(2*1.1*2)*26</f>
        <v>114.4</v>
      </c>
      <c r="F231" s="2425"/>
      <c r="G231" s="456">
        <f t="shared" si="9"/>
        <v>0</v>
      </c>
    </row>
    <row r="232" spans="1:7" s="96" customFormat="1">
      <c r="A232" s="246" t="s">
        <v>2076</v>
      </c>
      <c r="B232" s="244" t="s">
        <v>212</v>
      </c>
      <c r="D232" s="96" t="s">
        <v>353</v>
      </c>
      <c r="E232" s="104">
        <f>+E230</f>
        <v>88</v>
      </c>
      <c r="F232" s="2425"/>
      <c r="G232" s="456">
        <f t="shared" si="9"/>
        <v>0</v>
      </c>
    </row>
    <row r="233" spans="1:7" s="96" customFormat="1">
      <c r="A233" s="247" t="s">
        <v>2077</v>
      </c>
      <c r="B233" s="244" t="s">
        <v>213</v>
      </c>
      <c r="D233" s="96" t="s">
        <v>353</v>
      </c>
      <c r="E233" s="104">
        <f>+E231</f>
        <v>114.4</v>
      </c>
      <c r="F233" s="2425"/>
      <c r="G233" s="456">
        <f t="shared" si="9"/>
        <v>0</v>
      </c>
    </row>
    <row r="234" spans="1:7" s="96" customFormat="1">
      <c r="A234" s="248" t="s">
        <v>2078</v>
      </c>
      <c r="B234" s="244" t="s">
        <v>214</v>
      </c>
      <c r="D234" s="96" t="s">
        <v>353</v>
      </c>
      <c r="E234" s="104">
        <f>(2*1.1*2)*24</f>
        <v>105.6</v>
      </c>
      <c r="F234" s="2425"/>
      <c r="G234" s="456">
        <f t="shared" si="9"/>
        <v>0</v>
      </c>
    </row>
    <row r="235" spans="1:7" s="96" customFormat="1">
      <c r="A235" s="249" t="s">
        <v>2079</v>
      </c>
      <c r="B235" s="244" t="s">
        <v>215</v>
      </c>
      <c r="D235" s="96" t="s">
        <v>353</v>
      </c>
      <c r="E235" s="104">
        <f>+E231</f>
        <v>114.4</v>
      </c>
      <c r="F235" s="2425"/>
      <c r="G235" s="456">
        <f t="shared" si="9"/>
        <v>0</v>
      </c>
    </row>
    <row r="236" spans="1:7" s="96" customFormat="1">
      <c r="A236" s="103"/>
      <c r="B236" s="208"/>
      <c r="E236" s="104"/>
      <c r="F236" s="2424"/>
      <c r="G236" s="459"/>
    </row>
    <row r="237" spans="1:7" s="96" customFormat="1">
      <c r="A237" s="103"/>
      <c r="B237" s="208"/>
      <c r="E237" s="104"/>
      <c r="F237" s="2424"/>
      <c r="G237" s="459"/>
    </row>
    <row r="238" spans="1:7" s="96" customFormat="1" ht="14.45" customHeight="1">
      <c r="A238" s="260" t="s">
        <v>2080</v>
      </c>
      <c r="B238" s="264" t="s">
        <v>683</v>
      </c>
      <c r="C238" s="262"/>
      <c r="D238" s="262"/>
      <c r="E238" s="263"/>
      <c r="F238" s="2456"/>
      <c r="G238" s="470"/>
    </row>
    <row r="239" spans="1:7" s="96" customFormat="1">
      <c r="A239" s="105"/>
      <c r="B239" s="65" t="s">
        <v>2081</v>
      </c>
      <c r="E239" s="104"/>
      <c r="F239" s="2424"/>
      <c r="G239" s="459"/>
    </row>
    <row r="240" spans="1:7" s="96" customFormat="1">
      <c r="A240" s="105"/>
      <c r="B240" s="208"/>
      <c r="E240" s="104"/>
      <c r="F240" s="2424"/>
      <c r="G240" s="459"/>
    </row>
    <row r="241" spans="1:7" s="96" customFormat="1" ht="25.5">
      <c r="A241" s="233" t="s">
        <v>2082</v>
      </c>
      <c r="B241" s="65" t="s">
        <v>688</v>
      </c>
      <c r="E241" s="104"/>
      <c r="F241" s="2424"/>
      <c r="G241" s="459"/>
    </row>
    <row r="242" spans="1:7" s="96" customFormat="1">
      <c r="A242" s="105"/>
      <c r="B242" s="65" t="s">
        <v>355</v>
      </c>
      <c r="E242" s="104"/>
      <c r="F242" s="2424"/>
      <c r="G242" s="459"/>
    </row>
    <row r="243" spans="1:7" s="96" customFormat="1">
      <c r="A243" s="243" t="s">
        <v>2083</v>
      </c>
      <c r="B243" s="244" t="s">
        <v>209</v>
      </c>
      <c r="D243" s="96" t="s">
        <v>353</v>
      </c>
      <c r="E243" s="104">
        <v>1</v>
      </c>
      <c r="F243" s="2425"/>
      <c r="G243" s="456">
        <f t="shared" ref="G243:G248" si="10">+F243*E243</f>
        <v>0</v>
      </c>
    </row>
    <row r="244" spans="1:7" s="96" customFormat="1">
      <c r="A244" s="245" t="s">
        <v>2084</v>
      </c>
      <c r="B244" s="244" t="s">
        <v>211</v>
      </c>
      <c r="D244" s="96" t="s">
        <v>353</v>
      </c>
      <c r="E244" s="104">
        <v>2</v>
      </c>
      <c r="F244" s="2425"/>
      <c r="G244" s="456">
        <f t="shared" si="10"/>
        <v>0</v>
      </c>
    </row>
    <row r="245" spans="1:7" s="96" customFormat="1">
      <c r="A245" s="246" t="s">
        <v>2085</v>
      </c>
      <c r="B245" s="244" t="s">
        <v>212</v>
      </c>
      <c r="D245" s="96" t="s">
        <v>353</v>
      </c>
      <c r="E245" s="104">
        <f>+E243</f>
        <v>1</v>
      </c>
      <c r="F245" s="2425"/>
      <c r="G245" s="456">
        <f t="shared" si="10"/>
        <v>0</v>
      </c>
    </row>
    <row r="246" spans="1:7" s="96" customFormat="1">
      <c r="A246" s="247" t="s">
        <v>2086</v>
      </c>
      <c r="B246" s="244" t="s">
        <v>213</v>
      </c>
      <c r="D246" s="96" t="s">
        <v>353</v>
      </c>
      <c r="E246" s="104">
        <f>+E244</f>
        <v>2</v>
      </c>
      <c r="F246" s="2425"/>
      <c r="G246" s="456">
        <f t="shared" si="10"/>
        <v>0</v>
      </c>
    </row>
    <row r="247" spans="1:7" s="96" customFormat="1">
      <c r="A247" s="248" t="s">
        <v>2087</v>
      </c>
      <c r="B247" s="244" t="s">
        <v>214</v>
      </c>
      <c r="D247" s="96" t="s">
        <v>353</v>
      </c>
      <c r="E247" s="104">
        <v>1.5</v>
      </c>
      <c r="F247" s="2425"/>
      <c r="G247" s="456">
        <f t="shared" si="10"/>
        <v>0</v>
      </c>
    </row>
    <row r="248" spans="1:7" s="96" customFormat="1">
      <c r="A248" s="249" t="s">
        <v>2088</v>
      </c>
      <c r="B248" s="244" t="s">
        <v>215</v>
      </c>
      <c r="D248" s="96" t="s">
        <v>353</v>
      </c>
      <c r="E248" s="104">
        <f>+E244</f>
        <v>2</v>
      </c>
      <c r="F248" s="2425"/>
      <c r="G248" s="456">
        <f t="shared" si="10"/>
        <v>0</v>
      </c>
    </row>
    <row r="249" spans="1:7" s="96" customFormat="1">
      <c r="A249" s="103"/>
      <c r="B249" s="208"/>
      <c r="E249" s="104"/>
      <c r="F249" s="2424"/>
      <c r="G249" s="459"/>
    </row>
    <row r="250" spans="1:7" s="96" customFormat="1" ht="25.5">
      <c r="A250" s="233" t="s">
        <v>2089</v>
      </c>
      <c r="B250" s="65" t="s">
        <v>2090</v>
      </c>
      <c r="E250" s="104"/>
      <c r="F250" s="2424"/>
      <c r="G250" s="459"/>
    </row>
    <row r="251" spans="1:7" s="96" customFormat="1">
      <c r="A251" s="105"/>
      <c r="B251" s="65" t="s">
        <v>2091</v>
      </c>
      <c r="E251" s="104"/>
      <c r="F251" s="2424"/>
      <c r="G251" s="459"/>
    </row>
    <row r="252" spans="1:7" s="96" customFormat="1">
      <c r="A252" s="243" t="s">
        <v>2092</v>
      </c>
      <c r="B252" s="244" t="s">
        <v>209</v>
      </c>
      <c r="D252" s="96" t="s">
        <v>353</v>
      </c>
      <c r="E252" s="104">
        <f>20*1+36*0.9+13*1</f>
        <v>65.400000000000006</v>
      </c>
      <c r="F252" s="2425"/>
      <c r="G252" s="456">
        <f t="shared" ref="G252:G257" si="11">+F252*E252</f>
        <v>0</v>
      </c>
    </row>
    <row r="253" spans="1:7" s="96" customFormat="1">
      <c r="A253" s="245" t="s">
        <v>2093</v>
      </c>
      <c r="B253" s="244" t="s">
        <v>211</v>
      </c>
      <c r="D253" s="96" t="s">
        <v>353</v>
      </c>
      <c r="E253" s="104">
        <f>26*1+46*0.9+15*1</f>
        <v>82.4</v>
      </c>
      <c r="F253" s="2425"/>
      <c r="G253" s="456">
        <f t="shared" si="11"/>
        <v>0</v>
      </c>
    </row>
    <row r="254" spans="1:7" s="96" customFormat="1">
      <c r="A254" s="246" t="s">
        <v>2094</v>
      </c>
      <c r="B254" s="244" t="s">
        <v>212</v>
      </c>
      <c r="D254" s="96" t="s">
        <v>353</v>
      </c>
      <c r="E254" s="104">
        <f>+E252</f>
        <v>65.400000000000006</v>
      </c>
      <c r="F254" s="2425"/>
      <c r="G254" s="456">
        <f t="shared" si="11"/>
        <v>0</v>
      </c>
    </row>
    <row r="255" spans="1:7" s="96" customFormat="1">
      <c r="A255" s="247" t="s">
        <v>2095</v>
      </c>
      <c r="B255" s="244" t="s">
        <v>213</v>
      </c>
      <c r="D255" s="96" t="s">
        <v>353</v>
      </c>
      <c r="E255" s="104">
        <f>+E253</f>
        <v>82.4</v>
      </c>
      <c r="F255" s="2425"/>
      <c r="G255" s="456">
        <f t="shared" si="11"/>
        <v>0</v>
      </c>
    </row>
    <row r="256" spans="1:7" s="96" customFormat="1">
      <c r="A256" s="248" t="s">
        <v>2096</v>
      </c>
      <c r="B256" s="244" t="s">
        <v>214</v>
      </c>
      <c r="D256" s="96" t="s">
        <v>353</v>
      </c>
      <c r="E256" s="104">
        <f>24*1+18*0.9+15*1+25*1</f>
        <v>80.2</v>
      </c>
      <c r="F256" s="2425"/>
      <c r="G256" s="456">
        <f t="shared" si="11"/>
        <v>0</v>
      </c>
    </row>
    <row r="257" spans="1:10" s="96" customFormat="1">
      <c r="A257" s="249" t="s">
        <v>2097</v>
      </c>
      <c r="B257" s="244" t="s">
        <v>215</v>
      </c>
      <c r="D257" s="96" t="s">
        <v>353</v>
      </c>
      <c r="E257" s="104">
        <f>+E253</f>
        <v>82.4</v>
      </c>
      <c r="F257" s="2425"/>
      <c r="G257" s="456">
        <f t="shared" si="11"/>
        <v>0</v>
      </c>
    </row>
    <row r="258" spans="1:10" s="96" customFormat="1">
      <c r="A258" s="103"/>
      <c r="B258" s="208"/>
      <c r="E258" s="104"/>
      <c r="F258" s="2424"/>
      <c r="G258" s="459"/>
    </row>
    <row r="259" spans="1:10" s="96" customFormat="1">
      <c r="B259" s="252"/>
      <c r="C259" s="92"/>
      <c r="D259" s="92"/>
      <c r="E259" s="235"/>
      <c r="F259" s="2453"/>
      <c r="G259" s="465"/>
    </row>
    <row r="260" spans="1:10" s="96" customFormat="1" ht="20.45" customHeight="1" thickBot="1">
      <c r="A260" s="253" t="str">
        <f>+A8</f>
        <v>B.12.</v>
      </c>
      <c r="B260" s="254" t="str">
        <f>+B8</f>
        <v>Keramičarska dela</v>
      </c>
      <c r="C260" s="255" t="s">
        <v>279</v>
      </c>
      <c r="D260" s="255"/>
      <c r="E260" s="256"/>
      <c r="F260" s="2463"/>
      <c r="G260" s="472">
        <f>SUM(G112:G259)</f>
        <v>0</v>
      </c>
    </row>
    <row r="261" spans="1:10" s="96" customFormat="1" ht="13.5" thickTop="1">
      <c r="A261" s="217"/>
      <c r="B261" s="257"/>
      <c r="C261" s="258"/>
      <c r="D261" s="258"/>
      <c r="E261" s="220"/>
      <c r="F261" s="464"/>
      <c r="G261" s="464"/>
    </row>
    <row r="262" spans="1:10" s="96" customFormat="1">
      <c r="A262" s="217"/>
      <c r="B262" s="257"/>
      <c r="C262" s="258"/>
      <c r="D262" s="258"/>
      <c r="E262" s="220"/>
      <c r="F262" s="464"/>
      <c r="G262" s="464"/>
    </row>
    <row r="263" spans="1:10" s="96" customFormat="1">
      <c r="A263" s="243"/>
      <c r="B263" s="244" t="s">
        <v>209</v>
      </c>
      <c r="C263" s="258"/>
      <c r="D263" s="258"/>
      <c r="E263" s="220"/>
      <c r="F263" s="464"/>
      <c r="G263" s="464">
        <f t="shared" ref="G263:G268" si="12">G116+G127+G138+G149+G161+G172+G183+G195+G221+G230+G243+G252</f>
        <v>0</v>
      </c>
    </row>
    <row r="264" spans="1:10" s="96" customFormat="1">
      <c r="A264" s="245"/>
      <c r="B264" s="244" t="s">
        <v>211</v>
      </c>
      <c r="C264" s="258"/>
      <c r="D264" s="258"/>
      <c r="E264" s="220"/>
      <c r="F264" s="464"/>
      <c r="G264" s="464">
        <f t="shared" si="12"/>
        <v>0</v>
      </c>
    </row>
    <row r="265" spans="1:10" s="96" customFormat="1">
      <c r="A265" s="246"/>
      <c r="B265" s="244" t="s">
        <v>212</v>
      </c>
      <c r="C265" s="258"/>
      <c r="D265" s="258"/>
      <c r="E265" s="220"/>
      <c r="F265" s="464"/>
      <c r="G265" s="464">
        <f t="shared" si="12"/>
        <v>0</v>
      </c>
    </row>
    <row r="266" spans="1:10" s="96" customFormat="1">
      <c r="A266" s="247"/>
      <c r="B266" s="244" t="s">
        <v>213</v>
      </c>
      <c r="C266" s="258"/>
      <c r="D266" s="258"/>
      <c r="E266" s="220"/>
      <c r="F266" s="464"/>
      <c r="G266" s="464">
        <f t="shared" si="12"/>
        <v>0</v>
      </c>
    </row>
    <row r="267" spans="1:10" s="96" customFormat="1">
      <c r="A267" s="248"/>
      <c r="B267" s="244" t="s">
        <v>214</v>
      </c>
      <c r="C267" s="258"/>
      <c r="D267" s="258"/>
      <c r="E267" s="220"/>
      <c r="F267" s="464"/>
      <c r="G267" s="464">
        <f t="shared" si="12"/>
        <v>0</v>
      </c>
    </row>
    <row r="268" spans="1:10" s="96" customFormat="1">
      <c r="A268" s="249"/>
      <c r="B268" s="244" t="s">
        <v>215</v>
      </c>
      <c r="C268" s="258"/>
      <c r="D268" s="258"/>
      <c r="E268" s="220"/>
      <c r="F268" s="464"/>
      <c r="G268" s="464">
        <f t="shared" si="12"/>
        <v>0</v>
      </c>
    </row>
    <row r="269" spans="1:10" s="96" customFormat="1">
      <c r="A269" s="217"/>
      <c r="B269" s="257"/>
      <c r="C269" s="258"/>
      <c r="D269" s="258"/>
      <c r="E269" s="220"/>
      <c r="F269" s="464"/>
      <c r="G269" s="464"/>
    </row>
    <row r="270" spans="1:10" s="209" customFormat="1">
      <c r="A270" s="105"/>
      <c r="B270" s="252"/>
      <c r="C270" s="92"/>
      <c r="D270" s="235"/>
      <c r="E270" s="236"/>
      <c r="F270" s="465"/>
      <c r="G270" s="459"/>
      <c r="J270" s="210"/>
    </row>
  </sheetData>
  <sheetProtection formatRows="0"/>
  <mergeCells count="89">
    <mergeCell ref="B109:C109"/>
    <mergeCell ref="B110:C110"/>
    <mergeCell ref="B103:C103"/>
    <mergeCell ref="B104:C104"/>
    <mergeCell ref="B105:C105"/>
    <mergeCell ref="B106:C106"/>
    <mergeCell ref="B107:C107"/>
    <mergeCell ref="B108:C108"/>
    <mergeCell ref="B102:C102"/>
    <mergeCell ref="B87:C87"/>
    <mergeCell ref="B88:C88"/>
    <mergeCell ref="B89:C89"/>
    <mergeCell ref="B94:C94"/>
    <mergeCell ref="B95:C95"/>
    <mergeCell ref="B96:C96"/>
    <mergeCell ref="B97:C97"/>
    <mergeCell ref="B98:C98"/>
    <mergeCell ref="B99:C99"/>
    <mergeCell ref="B100:C100"/>
    <mergeCell ref="B101:C101"/>
    <mergeCell ref="B86:C86"/>
    <mergeCell ref="B74:C74"/>
    <mergeCell ref="B75:C75"/>
    <mergeCell ref="B77:C77"/>
    <mergeCell ref="B78:C78"/>
    <mergeCell ref="B79:C79"/>
    <mergeCell ref="B80:C80"/>
    <mergeCell ref="B81:C81"/>
    <mergeCell ref="B82:C82"/>
    <mergeCell ref="B83:C83"/>
    <mergeCell ref="B84:C84"/>
    <mergeCell ref="B85:C85"/>
    <mergeCell ref="B73:C73"/>
    <mergeCell ref="B62:C62"/>
    <mergeCell ref="B63:C63"/>
    <mergeCell ref="B64:C64"/>
    <mergeCell ref="B65:C65"/>
    <mergeCell ref="B66:C66"/>
    <mergeCell ref="B67:C67"/>
    <mergeCell ref="B68:C68"/>
    <mergeCell ref="B69:C69"/>
    <mergeCell ref="B70:C70"/>
    <mergeCell ref="B71:C71"/>
    <mergeCell ref="B72:C72"/>
    <mergeCell ref="B61:C61"/>
    <mergeCell ref="B50:C50"/>
    <mergeCell ref="B51:C51"/>
    <mergeCell ref="B52:C52"/>
    <mergeCell ref="B53:C53"/>
    <mergeCell ref="B54:C54"/>
    <mergeCell ref="B55:C55"/>
    <mergeCell ref="B56:C56"/>
    <mergeCell ref="B57:C57"/>
    <mergeCell ref="B58:C58"/>
    <mergeCell ref="B59:C59"/>
    <mergeCell ref="B60:C60"/>
    <mergeCell ref="B49:C49"/>
    <mergeCell ref="B35:C35"/>
    <mergeCell ref="B36:C36"/>
    <mergeCell ref="B39:C39"/>
    <mergeCell ref="B40:C40"/>
    <mergeCell ref="B41:C41"/>
    <mergeCell ref="B42:C42"/>
    <mergeCell ref="B43:C43"/>
    <mergeCell ref="B44:C44"/>
    <mergeCell ref="B45:C45"/>
    <mergeCell ref="B46:C46"/>
    <mergeCell ref="B47:C47"/>
    <mergeCell ref="B13:C13"/>
    <mergeCell ref="B14:C14"/>
    <mergeCell ref="B15:C15"/>
    <mergeCell ref="B18:C18"/>
    <mergeCell ref="B34:C34"/>
    <mergeCell ref="B23:C23"/>
    <mergeCell ref="B24:C24"/>
    <mergeCell ref="B25:C25"/>
    <mergeCell ref="B26:C26"/>
    <mergeCell ref="B27:C27"/>
    <mergeCell ref="B28:C28"/>
    <mergeCell ref="B29:C29"/>
    <mergeCell ref="B30:C30"/>
    <mergeCell ref="B31:C31"/>
    <mergeCell ref="B32:C32"/>
    <mergeCell ref="B33:C33"/>
    <mergeCell ref="B22:C22"/>
    <mergeCell ref="B17:C17"/>
    <mergeCell ref="B19:C19"/>
    <mergeCell ref="B20:C20"/>
    <mergeCell ref="B21:C21"/>
  </mergeCells>
  <pageMargins left="0.7" right="0.7" top="0.75" bottom="0.75" header="0.3" footer="0.3"/>
  <pageSetup paperSize="9" scale="51"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4" manualBreakCount="4">
    <brk id="38" max="16383" man="1"/>
    <brk id="63" max="16383" man="1"/>
    <brk id="102" max="6" man="1"/>
    <brk id="18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tabColor rgb="FF00B050"/>
  </sheetPr>
  <dimension ref="A2:AMK302"/>
  <sheetViews>
    <sheetView view="pageBreakPreview" zoomScale="85" zoomScaleNormal="100" zoomScaleSheetLayoutView="85" workbookViewId="0">
      <selection activeCell="A2" sqref="A2"/>
    </sheetView>
  </sheetViews>
  <sheetFormatPr defaultRowHeight="12.75"/>
  <cols>
    <col min="1" max="1" width="16.28515625" style="232" customWidth="1"/>
    <col min="2" max="2" width="79.7109375" style="259" customWidth="1"/>
    <col min="3" max="3" width="14.85546875" style="230" customWidth="1"/>
    <col min="4" max="4" width="7.28515625" style="228" customWidth="1"/>
    <col min="5" max="5" width="11.7109375" style="229" customWidth="1"/>
    <col min="6" max="6" width="12.28515625" style="2458" customWidth="1"/>
    <col min="7" max="7" width="19.42578125" style="468" customWidth="1"/>
    <col min="8" max="8" width="10.140625" style="209" customWidth="1"/>
    <col min="9" max="9" width="11.5703125" style="209" customWidth="1"/>
    <col min="10" max="10" width="7.28515625" style="210" customWidth="1"/>
    <col min="11" max="1025" width="9.140625" style="211" customWidth="1"/>
  </cols>
  <sheetData>
    <row r="2" spans="1:7">
      <c r="A2" s="367" t="s">
        <v>8</v>
      </c>
      <c r="B2" s="437" t="s">
        <v>9</v>
      </c>
      <c r="C2" s="359"/>
      <c r="D2" s="361"/>
      <c r="E2" s="368"/>
      <c r="F2" s="2398"/>
      <c r="G2" s="443"/>
    </row>
    <row r="3" spans="1:7" s="212" customFormat="1">
      <c r="A3" s="367" t="s">
        <v>130</v>
      </c>
      <c r="B3" s="359" t="str">
        <f>'NASLOVNA STRAN'!$C$30</f>
        <v>Gradnja stanovanjske soseske Dečkovo naselje - DN 10</v>
      </c>
      <c r="C3" s="359"/>
      <c r="D3" s="361"/>
      <c r="E3" s="368"/>
      <c r="F3" s="2398"/>
      <c r="G3" s="443"/>
    </row>
    <row r="4" spans="1:7" s="212" customFormat="1">
      <c r="A4" s="367" t="s">
        <v>131</v>
      </c>
      <c r="B4" s="442">
        <f>'NASLOVNA STRAN'!$C$13</f>
        <v>0</v>
      </c>
      <c r="C4" s="359"/>
      <c r="D4" s="361"/>
      <c r="E4" s="368"/>
      <c r="F4" s="2398"/>
      <c r="G4" s="443"/>
    </row>
    <row r="5" spans="1:7" s="212" customFormat="1">
      <c r="A5" s="367"/>
      <c r="B5" s="437"/>
      <c r="C5" s="359"/>
      <c r="D5" s="361"/>
      <c r="E5" s="368"/>
      <c r="F5" s="2398"/>
      <c r="G5" s="443"/>
    </row>
    <row r="6" spans="1:7" s="212" customFormat="1">
      <c r="A6" s="213" t="s">
        <v>87</v>
      </c>
      <c r="B6" s="214" t="s">
        <v>370</v>
      </c>
      <c r="C6" s="214"/>
      <c r="D6" s="215"/>
      <c r="E6" s="216"/>
      <c r="F6" s="2429"/>
      <c r="G6" s="463"/>
    </row>
    <row r="7" spans="1:7" s="212" customFormat="1">
      <c r="A7" s="367"/>
      <c r="B7" s="437"/>
      <c r="C7" s="359"/>
      <c r="D7" s="361"/>
      <c r="E7" s="368"/>
      <c r="F7" s="2398"/>
      <c r="G7" s="443"/>
    </row>
    <row r="8" spans="1:7" s="212" customFormat="1">
      <c r="A8" s="213" t="s">
        <v>97</v>
      </c>
      <c r="B8" s="214" t="s">
        <v>40</v>
      </c>
      <c r="C8" s="214"/>
      <c r="D8" s="215"/>
      <c r="E8" s="216"/>
      <c r="F8" s="2429"/>
      <c r="G8" s="463"/>
    </row>
    <row r="9" spans="1:7">
      <c r="A9" s="217"/>
      <c r="B9" s="438"/>
      <c r="C9" s="219"/>
      <c r="D9" s="220"/>
      <c r="E9" s="220"/>
      <c r="F9" s="2430"/>
      <c r="G9" s="465"/>
    </row>
    <row r="10" spans="1:7" ht="25.5">
      <c r="A10" s="83" t="s">
        <v>132</v>
      </c>
      <c r="B10" s="439" t="s">
        <v>133</v>
      </c>
      <c r="C10" s="222" t="s">
        <v>134</v>
      </c>
      <c r="D10" s="364" t="s">
        <v>140</v>
      </c>
      <c r="E10" s="363" t="s">
        <v>136</v>
      </c>
      <c r="F10" s="2399" t="s">
        <v>237</v>
      </c>
      <c r="G10" s="444" t="s">
        <v>238</v>
      </c>
    </row>
    <row r="11" spans="1:7" ht="21.6" customHeight="1">
      <c r="A11" s="223"/>
      <c r="B11" s="440" t="s">
        <v>2098</v>
      </c>
      <c r="C11" s="225"/>
      <c r="D11" s="226"/>
      <c r="E11" s="226"/>
      <c r="F11" s="2431"/>
      <c r="G11" s="467"/>
    </row>
    <row r="12" spans="1:7">
      <c r="A12" s="105"/>
      <c r="B12" s="91"/>
      <c r="C12" s="92"/>
      <c r="D12" s="93"/>
      <c r="E12" s="93"/>
      <c r="F12" s="2420"/>
    </row>
    <row r="13" spans="1:7" ht="13.15" customHeight="1">
      <c r="A13" s="227"/>
      <c r="B13" s="2906" t="s">
        <v>143</v>
      </c>
      <c r="C13" s="2906"/>
    </row>
    <row r="14" spans="1:7">
      <c r="A14" s="227"/>
      <c r="B14" s="389"/>
    </row>
    <row r="15" spans="1:7" ht="72" customHeight="1">
      <c r="A15" s="227"/>
      <c r="B15" s="2931" t="s">
        <v>2099</v>
      </c>
      <c r="C15" s="2931"/>
    </row>
    <row r="16" spans="1:7" s="212" customFormat="1" ht="37.15" customHeight="1">
      <c r="A16" s="227"/>
      <c r="B16" s="2931" t="s">
        <v>2100</v>
      </c>
      <c r="C16" s="2931"/>
      <c r="D16" s="228"/>
      <c r="E16" s="229"/>
      <c r="F16" s="2458"/>
      <c r="G16" s="468"/>
    </row>
    <row r="17" spans="1:7" s="212" customFormat="1" ht="16.149999999999999" customHeight="1">
      <c r="A17" s="227"/>
      <c r="B17" s="2931" t="s">
        <v>2101</v>
      </c>
      <c r="C17" s="2931"/>
      <c r="D17" s="228"/>
      <c r="E17" s="229"/>
      <c r="F17" s="2458"/>
      <c r="G17" s="468"/>
    </row>
    <row r="18" spans="1:7" s="96" customFormat="1">
      <c r="A18" s="227"/>
      <c r="B18" s="2994" t="s">
        <v>2102</v>
      </c>
      <c r="C18" s="2994"/>
      <c r="D18" s="228"/>
      <c r="E18" s="229"/>
      <c r="F18" s="2458"/>
      <c r="G18" s="468"/>
    </row>
    <row r="19" spans="1:7" s="96" customFormat="1" ht="103.5" customHeight="1">
      <c r="A19" s="227"/>
      <c r="B19" s="2988" t="s">
        <v>2103</v>
      </c>
      <c r="C19" s="2988"/>
      <c r="D19" s="228"/>
      <c r="E19" s="229"/>
      <c r="F19" s="2458"/>
      <c r="G19" s="468"/>
    </row>
    <row r="20" spans="1:7" s="96" customFormat="1" ht="16.149999999999999" customHeight="1">
      <c r="A20" s="227"/>
      <c r="B20" s="2995" t="s">
        <v>2052</v>
      </c>
      <c r="C20" s="2995"/>
      <c r="D20" s="228"/>
      <c r="E20" s="229"/>
      <c r="F20" s="2458"/>
      <c r="G20" s="468"/>
    </row>
    <row r="21" spans="1:7" s="96" customFormat="1" ht="75" customHeight="1">
      <c r="A21" s="227"/>
      <c r="B21" s="2988" t="s">
        <v>2104</v>
      </c>
      <c r="C21" s="2988"/>
      <c r="D21" s="228"/>
      <c r="E21" s="229"/>
      <c r="F21" s="2458"/>
      <c r="G21" s="468"/>
    </row>
    <row r="22" spans="1:7" s="96" customFormat="1" ht="16.149999999999999" customHeight="1">
      <c r="A22" s="227"/>
      <c r="B22" s="2995" t="s">
        <v>2105</v>
      </c>
      <c r="C22" s="2995"/>
      <c r="D22" s="228"/>
      <c r="E22" s="229"/>
      <c r="F22" s="2458"/>
      <c r="G22" s="468"/>
    </row>
    <row r="23" spans="1:7" s="96" customFormat="1" ht="165" customHeight="1">
      <c r="A23" s="227"/>
      <c r="B23" s="2988" t="s">
        <v>2106</v>
      </c>
      <c r="C23" s="2988"/>
      <c r="D23" s="228"/>
      <c r="E23" s="229"/>
      <c r="F23" s="2458"/>
      <c r="G23" s="468"/>
    </row>
    <row r="24" spans="1:7" s="96" customFormat="1" ht="177" customHeight="1">
      <c r="A24" s="227"/>
      <c r="B24" s="2989" t="s">
        <v>2107</v>
      </c>
      <c r="C24" s="2989"/>
      <c r="D24" s="228"/>
      <c r="E24" s="229"/>
      <c r="F24" s="2458"/>
      <c r="G24" s="468"/>
    </row>
    <row r="25" spans="1:7" s="96" customFormat="1" ht="14.45" customHeight="1">
      <c r="A25" s="227"/>
      <c r="B25" s="395"/>
      <c r="C25" s="304"/>
      <c r="D25" s="228"/>
      <c r="E25" s="229"/>
      <c r="F25" s="2458"/>
      <c r="G25" s="468"/>
    </row>
    <row r="26" spans="1:7" s="96" customFormat="1">
      <c r="A26" s="227"/>
      <c r="B26" s="2993" t="s">
        <v>2108</v>
      </c>
      <c r="C26" s="2993"/>
      <c r="D26" s="228"/>
      <c r="E26" s="229"/>
      <c r="F26" s="2458"/>
      <c r="G26" s="468"/>
    </row>
    <row r="27" spans="1:7" s="96" customFormat="1" ht="31.15" customHeight="1">
      <c r="A27" s="227"/>
      <c r="B27" s="2996" t="s">
        <v>162</v>
      </c>
      <c r="C27" s="2996"/>
      <c r="D27" s="228"/>
      <c r="E27" s="229"/>
      <c r="F27" s="2458"/>
      <c r="G27" s="468"/>
    </row>
    <row r="28" spans="1:7" s="96" customFormat="1" ht="19.899999999999999" customHeight="1">
      <c r="A28" s="227"/>
      <c r="B28" s="2996" t="s">
        <v>163</v>
      </c>
      <c r="C28" s="2996"/>
      <c r="D28" s="228"/>
      <c r="E28" s="229"/>
      <c r="F28" s="2458"/>
      <c r="G28" s="468"/>
    </row>
    <row r="29" spans="1:7" s="96" customFormat="1" ht="26.45" customHeight="1">
      <c r="A29" s="227"/>
      <c r="B29" s="2996" t="s">
        <v>283</v>
      </c>
      <c r="C29" s="2996"/>
      <c r="D29" s="228"/>
      <c r="E29" s="229"/>
      <c r="F29" s="2458"/>
      <c r="G29" s="468"/>
    </row>
    <row r="30" spans="1:7" s="96" customFormat="1">
      <c r="A30" s="227"/>
      <c r="B30" s="2997"/>
      <c r="C30" s="2997"/>
      <c r="D30" s="228"/>
      <c r="E30" s="229"/>
      <c r="F30" s="2458"/>
      <c r="G30" s="468"/>
    </row>
    <row r="31" spans="1:7" s="96" customFormat="1" ht="13.15" customHeight="1">
      <c r="A31" s="227"/>
      <c r="B31" s="2995" t="s">
        <v>171</v>
      </c>
      <c r="C31" s="2995"/>
      <c r="D31" s="228"/>
      <c r="E31" s="229"/>
      <c r="F31" s="2458"/>
      <c r="G31" s="468"/>
    </row>
    <row r="32" spans="1:7" s="96" customFormat="1" ht="123" customHeight="1">
      <c r="A32" s="227"/>
      <c r="B32" s="2904" t="s">
        <v>2109</v>
      </c>
      <c r="C32" s="2904"/>
      <c r="D32" s="228"/>
      <c r="E32" s="229"/>
      <c r="F32" s="2458"/>
      <c r="G32" s="468"/>
    </row>
    <row r="33" spans="1:7" s="96" customFormat="1" ht="81" customHeight="1">
      <c r="A33" s="227"/>
      <c r="B33" s="2904" t="s">
        <v>2110</v>
      </c>
      <c r="C33" s="2904"/>
      <c r="D33" s="228"/>
      <c r="E33" s="229"/>
      <c r="F33" s="2458"/>
      <c r="G33" s="468"/>
    </row>
    <row r="34" spans="1:7" s="96" customFormat="1" ht="66.599999999999994" customHeight="1">
      <c r="A34" s="227"/>
      <c r="B34" s="2904" t="s">
        <v>244</v>
      </c>
      <c r="C34" s="2904"/>
      <c r="D34" s="228"/>
      <c r="E34" s="229"/>
      <c r="F34" s="2458"/>
      <c r="G34" s="468"/>
    </row>
    <row r="35" spans="1:7" s="96" customFormat="1" ht="82.9" customHeight="1">
      <c r="A35" s="227"/>
      <c r="B35" s="2904" t="s">
        <v>2111</v>
      </c>
      <c r="C35" s="2904"/>
      <c r="D35" s="228"/>
      <c r="E35" s="229"/>
      <c r="F35" s="2458"/>
      <c r="G35" s="468"/>
    </row>
    <row r="36" spans="1:7" s="96" customFormat="1">
      <c r="A36" s="227"/>
      <c r="B36" s="95"/>
      <c r="C36" s="230"/>
      <c r="D36" s="228"/>
      <c r="E36" s="229"/>
      <c r="F36" s="2458"/>
      <c r="G36" s="468"/>
    </row>
    <row r="37" spans="1:7" s="96" customFormat="1" ht="28.15" customHeight="1">
      <c r="A37" s="227"/>
      <c r="B37" s="2995" t="s">
        <v>2112</v>
      </c>
      <c r="C37" s="2995"/>
      <c r="D37" s="228"/>
      <c r="E37" s="229"/>
      <c r="F37" s="2458"/>
      <c r="G37" s="468"/>
    </row>
    <row r="38" spans="1:7" s="96" customFormat="1" ht="135.6" customHeight="1">
      <c r="A38" s="232"/>
      <c r="B38" s="2988" t="s">
        <v>2113</v>
      </c>
      <c r="C38" s="2988"/>
      <c r="D38" s="228"/>
      <c r="E38" s="229"/>
      <c r="F38" s="2458"/>
      <c r="G38" s="468"/>
    </row>
    <row r="39" spans="1:7" s="96" customFormat="1" ht="26.45" customHeight="1">
      <c r="A39" s="232"/>
      <c r="B39" s="2988" t="s">
        <v>2114</v>
      </c>
      <c r="C39" s="2988"/>
      <c r="D39" s="228"/>
      <c r="E39" s="229"/>
      <c r="F39" s="2458"/>
      <c r="G39" s="468"/>
    </row>
    <row r="40" spans="1:7" s="96" customFormat="1">
      <c r="A40" s="233"/>
      <c r="B40" s="95"/>
      <c r="C40" s="234"/>
      <c r="D40" s="235"/>
      <c r="E40" s="236"/>
      <c r="F40" s="2450"/>
      <c r="G40" s="465"/>
    </row>
    <row r="41" spans="1:7" s="96" customFormat="1" ht="17.45" customHeight="1">
      <c r="A41" s="233"/>
      <c r="B41" s="2962" t="s">
        <v>174</v>
      </c>
      <c r="C41" s="2962"/>
      <c r="D41" s="235"/>
      <c r="E41" s="236"/>
      <c r="F41" s="2450"/>
      <c r="G41" s="465"/>
    </row>
    <row r="42" spans="1:7" s="96" customFormat="1" ht="12.6" customHeight="1">
      <c r="A42" s="233"/>
      <c r="B42" s="2956" t="s">
        <v>2115</v>
      </c>
      <c r="C42" s="2956"/>
      <c r="D42" s="235"/>
      <c r="E42" s="236"/>
      <c r="F42" s="2450"/>
      <c r="G42" s="465"/>
    </row>
    <row r="43" spans="1:7" s="96" customFormat="1" ht="230.45" customHeight="1">
      <c r="A43" s="233"/>
      <c r="B43" s="2920" t="s">
        <v>2116</v>
      </c>
      <c r="C43" s="2920"/>
      <c r="D43" s="235"/>
      <c r="E43" s="236"/>
      <c r="F43" s="2450"/>
      <c r="G43" s="465"/>
    </row>
    <row r="44" spans="1:7" s="96" customFormat="1" ht="205.9" customHeight="1">
      <c r="A44" s="233"/>
      <c r="B44" s="2920" t="s">
        <v>2117</v>
      </c>
      <c r="C44" s="2920"/>
      <c r="D44" s="235"/>
      <c r="E44" s="236"/>
      <c r="F44" s="2450"/>
      <c r="G44" s="465"/>
    </row>
    <row r="45" spans="1:7" s="96" customFormat="1" ht="51" customHeight="1">
      <c r="A45" s="233"/>
      <c r="B45" s="2920" t="s">
        <v>2118</v>
      </c>
      <c r="C45" s="2920"/>
      <c r="D45" s="235"/>
      <c r="E45" s="236"/>
      <c r="F45" s="2450"/>
      <c r="G45" s="465"/>
    </row>
    <row r="46" spans="1:7" s="96" customFormat="1" ht="57" customHeight="1">
      <c r="A46" s="233"/>
      <c r="B46" s="2920" t="s">
        <v>2119</v>
      </c>
      <c r="C46" s="2920"/>
      <c r="D46" s="235"/>
      <c r="E46" s="236"/>
      <c r="F46" s="2450"/>
      <c r="G46" s="465"/>
    </row>
    <row r="47" spans="1:7" s="96" customFormat="1" ht="45" customHeight="1">
      <c r="A47" s="233"/>
      <c r="B47" s="2920" t="s">
        <v>2120</v>
      </c>
      <c r="C47" s="2920"/>
      <c r="D47" s="235"/>
      <c r="E47" s="236"/>
      <c r="F47" s="2450"/>
      <c r="G47" s="465"/>
    </row>
    <row r="48" spans="1:7" s="96" customFormat="1" ht="22.9" customHeight="1">
      <c r="A48" s="233"/>
      <c r="B48" s="2951" t="s">
        <v>183</v>
      </c>
      <c r="C48" s="2951"/>
      <c r="D48" s="235"/>
      <c r="E48" s="236"/>
      <c r="F48" s="2450"/>
      <c r="G48" s="465"/>
    </row>
    <row r="49" spans="1:7" s="96" customFormat="1" ht="234" customHeight="1">
      <c r="A49" s="233"/>
      <c r="B49" s="2920" t="s">
        <v>2121</v>
      </c>
      <c r="C49" s="2920"/>
      <c r="D49" s="235"/>
      <c r="E49" s="236"/>
      <c r="F49" s="2450"/>
      <c r="G49" s="465"/>
    </row>
    <row r="50" spans="1:7" s="96" customFormat="1" ht="16.149999999999999" customHeight="1">
      <c r="A50" s="233"/>
      <c r="B50" s="2951" t="s">
        <v>2122</v>
      </c>
      <c r="C50" s="2951"/>
      <c r="D50" s="235"/>
      <c r="E50" s="236"/>
      <c r="F50" s="2450"/>
      <c r="G50" s="465"/>
    </row>
    <row r="51" spans="1:7" s="96" customFormat="1" ht="165.6" customHeight="1">
      <c r="A51" s="233"/>
      <c r="B51" s="2920" t="s">
        <v>2123</v>
      </c>
      <c r="C51" s="2920"/>
      <c r="D51" s="235"/>
      <c r="E51" s="236"/>
      <c r="F51" s="2450"/>
      <c r="G51" s="465"/>
    </row>
    <row r="52" spans="1:7" s="96" customFormat="1" ht="164.25" customHeight="1">
      <c r="A52" s="233"/>
      <c r="B52" s="2920" t="s">
        <v>2124</v>
      </c>
      <c r="C52" s="2920"/>
      <c r="D52" s="235"/>
      <c r="E52" s="236"/>
      <c r="F52" s="2450"/>
      <c r="G52" s="465"/>
    </row>
    <row r="53" spans="1:7" s="96" customFormat="1" ht="16.149999999999999" customHeight="1">
      <c r="A53" s="233"/>
      <c r="B53" s="2951" t="s">
        <v>2125</v>
      </c>
      <c r="C53" s="2951"/>
      <c r="D53" s="235"/>
      <c r="E53" s="236"/>
      <c r="F53" s="2450"/>
      <c r="G53" s="465"/>
    </row>
    <row r="54" spans="1:7" s="96" customFormat="1" ht="41.45" customHeight="1">
      <c r="A54" s="233"/>
      <c r="B54" s="2920" t="s">
        <v>2126</v>
      </c>
      <c r="C54" s="2920"/>
      <c r="D54" s="235"/>
      <c r="E54" s="236"/>
      <c r="F54" s="2450"/>
      <c r="G54" s="465"/>
    </row>
    <row r="55" spans="1:7" s="96" customFormat="1" ht="52.15" customHeight="1">
      <c r="A55" s="233"/>
      <c r="B55" s="2920" t="s">
        <v>2127</v>
      </c>
      <c r="C55" s="2920"/>
      <c r="D55" s="235"/>
      <c r="E55" s="236"/>
      <c r="F55" s="2450"/>
      <c r="G55" s="465"/>
    </row>
    <row r="56" spans="1:7" s="96" customFormat="1" ht="52.9" customHeight="1">
      <c r="A56" s="233"/>
      <c r="B56" s="2920" t="s">
        <v>2128</v>
      </c>
      <c r="C56" s="2920"/>
      <c r="D56" s="235"/>
      <c r="E56" s="236"/>
      <c r="F56" s="2450"/>
      <c r="G56" s="465"/>
    </row>
    <row r="57" spans="1:7" s="96" customFormat="1" ht="127.15" customHeight="1">
      <c r="A57" s="233"/>
      <c r="B57" s="2920"/>
      <c r="C57" s="2920"/>
      <c r="D57" s="235"/>
      <c r="E57" s="235"/>
      <c r="F57" s="2450"/>
      <c r="G57" s="465"/>
    </row>
    <row r="58" spans="1:7" s="96" customFormat="1" ht="52.9" customHeight="1">
      <c r="A58" s="233"/>
      <c r="B58" s="2920" t="s">
        <v>2129</v>
      </c>
      <c r="C58" s="2920"/>
      <c r="D58" s="235"/>
      <c r="E58" s="236"/>
      <c r="F58" s="2450"/>
      <c r="G58" s="465"/>
    </row>
    <row r="59" spans="1:7" s="96" customFormat="1" ht="13.15" customHeight="1">
      <c r="A59" s="233"/>
      <c r="B59" s="2956" t="s">
        <v>266</v>
      </c>
      <c r="C59" s="2956"/>
      <c r="D59" s="235"/>
      <c r="E59" s="236"/>
      <c r="F59" s="2450"/>
      <c r="G59" s="465"/>
    </row>
    <row r="60" spans="1:7" s="96" customFormat="1" ht="80.45" customHeight="1">
      <c r="A60" s="233"/>
      <c r="B60" s="2958" t="s">
        <v>267</v>
      </c>
      <c r="C60" s="2958"/>
      <c r="D60" s="235"/>
      <c r="E60" s="236"/>
      <c r="F60" s="2450"/>
      <c r="G60" s="465"/>
    </row>
    <row r="61" spans="1:7" s="96" customFormat="1" ht="65.45" customHeight="1">
      <c r="A61" s="233"/>
      <c r="B61" s="2920" t="s">
        <v>268</v>
      </c>
      <c r="C61" s="2920"/>
      <c r="D61" s="235"/>
      <c r="E61" s="236"/>
      <c r="F61" s="2450"/>
      <c r="G61" s="465"/>
    </row>
    <row r="62" spans="1:7" s="96" customFormat="1" ht="55.15" customHeight="1">
      <c r="A62" s="233"/>
      <c r="B62" s="2920" t="s">
        <v>269</v>
      </c>
      <c r="C62" s="2920"/>
      <c r="D62" s="235"/>
      <c r="E62" s="236"/>
      <c r="F62" s="2450"/>
      <c r="G62" s="465"/>
    </row>
    <row r="63" spans="1:7" s="96" customFormat="1" ht="41.45" customHeight="1">
      <c r="A63" s="233"/>
      <c r="B63" s="2958" t="s">
        <v>270</v>
      </c>
      <c r="C63" s="2958"/>
      <c r="D63" s="235"/>
      <c r="E63" s="236"/>
      <c r="F63" s="2450"/>
      <c r="G63" s="465"/>
    </row>
    <row r="64" spans="1:7" s="96" customFormat="1" ht="27" customHeight="1">
      <c r="A64" s="233"/>
      <c r="B64" s="2958" t="s">
        <v>271</v>
      </c>
      <c r="C64" s="2958"/>
      <c r="D64" s="235"/>
      <c r="E64" s="236"/>
      <c r="F64" s="2450"/>
      <c r="G64" s="465"/>
    </row>
    <row r="65" spans="1:7" s="96" customFormat="1" ht="28.15" customHeight="1">
      <c r="A65" s="233"/>
      <c r="B65" s="2920" t="s">
        <v>272</v>
      </c>
      <c r="C65" s="2920"/>
      <c r="D65" s="235"/>
      <c r="E65" s="236"/>
      <c r="F65" s="2450"/>
      <c r="G65" s="465"/>
    </row>
    <row r="66" spans="1:7" s="96" customFormat="1" ht="39.6" customHeight="1">
      <c r="A66" s="233"/>
      <c r="B66" s="2920" t="s">
        <v>273</v>
      </c>
      <c r="C66" s="2920"/>
      <c r="D66" s="235"/>
      <c r="E66" s="236"/>
      <c r="F66" s="2450"/>
      <c r="G66" s="465"/>
    </row>
    <row r="67" spans="1:7" s="96" customFormat="1" ht="41.45" customHeight="1">
      <c r="A67" s="233"/>
      <c r="B67" s="2920" t="s">
        <v>274</v>
      </c>
      <c r="C67" s="2920"/>
      <c r="D67" s="235"/>
      <c r="E67" s="236"/>
      <c r="F67" s="2450"/>
      <c r="G67" s="465"/>
    </row>
    <row r="68" spans="1:7" s="96" customFormat="1" ht="83.25" customHeight="1">
      <c r="A68" s="233"/>
      <c r="B68" s="2920" t="s">
        <v>275</v>
      </c>
      <c r="C68" s="2920"/>
      <c r="D68" s="235"/>
      <c r="E68" s="236"/>
      <c r="F68" s="2450"/>
      <c r="G68" s="465"/>
    </row>
    <row r="69" spans="1:7" s="96" customFormat="1">
      <c r="A69" s="233"/>
      <c r="B69" s="2920"/>
      <c r="C69" s="2920"/>
      <c r="D69" s="235"/>
      <c r="E69" s="236"/>
      <c r="F69" s="2450"/>
      <c r="G69" s="465"/>
    </row>
    <row r="70" spans="1:7" s="96" customFormat="1" ht="15" customHeight="1">
      <c r="A70" s="233"/>
      <c r="B70" s="2960" t="s">
        <v>2130</v>
      </c>
      <c r="C70" s="2960"/>
      <c r="D70" s="235"/>
      <c r="E70" s="236"/>
      <c r="F70" s="2450"/>
      <c r="G70" s="465"/>
    </row>
    <row r="71" spans="1:7" s="96" customFormat="1" ht="184.9" customHeight="1">
      <c r="A71" s="233"/>
      <c r="B71" s="2920" t="s">
        <v>2131</v>
      </c>
      <c r="C71" s="2920"/>
      <c r="D71" s="235"/>
      <c r="E71" s="236"/>
      <c r="F71" s="2450"/>
      <c r="G71" s="465"/>
    </row>
    <row r="72" spans="1:7" s="96" customFormat="1">
      <c r="A72" s="233"/>
      <c r="B72" s="388"/>
      <c r="C72" s="397"/>
      <c r="D72" s="235"/>
      <c r="E72" s="236"/>
      <c r="F72" s="2450"/>
      <c r="G72" s="465"/>
    </row>
    <row r="73" spans="1:7" s="96" customFormat="1">
      <c r="A73" s="305" t="s">
        <v>2132</v>
      </c>
      <c r="B73" s="238" t="s">
        <v>2133</v>
      </c>
      <c r="C73" s="306"/>
      <c r="D73" s="240"/>
      <c r="E73" s="241"/>
      <c r="F73" s="2454"/>
      <c r="G73" s="469"/>
    </row>
    <row r="74" spans="1:7" s="96" customFormat="1">
      <c r="A74" s="233"/>
      <c r="B74" s="388"/>
      <c r="C74" s="397"/>
      <c r="D74" s="235"/>
      <c r="E74" s="236"/>
      <c r="F74" s="2450"/>
      <c r="G74" s="465"/>
    </row>
    <row r="75" spans="1:7" s="96" customFormat="1" ht="17.45" customHeight="1">
      <c r="A75" s="233"/>
      <c r="B75" s="2930" t="s">
        <v>150</v>
      </c>
      <c r="C75" s="2930"/>
      <c r="D75" s="235"/>
      <c r="E75" s="236"/>
      <c r="F75" s="2450"/>
      <c r="G75" s="465"/>
    </row>
    <row r="76" spans="1:7" s="96" customFormat="1" ht="53.25" customHeight="1">
      <c r="A76" s="233"/>
      <c r="B76" s="2931" t="s">
        <v>2134</v>
      </c>
      <c r="C76" s="2931"/>
      <c r="D76" s="235"/>
      <c r="E76" s="236"/>
      <c r="F76" s="2450"/>
      <c r="G76" s="465"/>
    </row>
    <row r="77" spans="1:7" s="96" customFormat="1" ht="80.25" customHeight="1">
      <c r="A77" s="233"/>
      <c r="B77" s="2931" t="s">
        <v>2135</v>
      </c>
      <c r="C77" s="2931"/>
      <c r="D77" s="235"/>
      <c r="E77" s="236"/>
      <c r="F77" s="2450"/>
      <c r="G77" s="465"/>
    </row>
    <row r="78" spans="1:7" s="96" customFormat="1" ht="36.75" customHeight="1">
      <c r="A78" s="233"/>
      <c r="B78" s="2931" t="s">
        <v>2136</v>
      </c>
      <c r="C78" s="2931"/>
      <c r="D78" s="235"/>
      <c r="E78" s="236"/>
      <c r="F78" s="2450"/>
      <c r="G78" s="465"/>
    </row>
    <row r="79" spans="1:7" s="96" customFormat="1" ht="38.25" customHeight="1">
      <c r="A79" s="233"/>
      <c r="B79" s="2998" t="s">
        <v>2137</v>
      </c>
      <c r="C79" s="2998"/>
      <c r="D79" s="235"/>
      <c r="E79" s="236"/>
      <c r="F79" s="2450"/>
      <c r="G79" s="465"/>
    </row>
    <row r="80" spans="1:7" s="96" customFormat="1" ht="68.25" customHeight="1">
      <c r="A80" s="233"/>
      <c r="B80" s="2998" t="s">
        <v>2138</v>
      </c>
      <c r="C80" s="2998"/>
      <c r="D80" s="235"/>
      <c r="E80" s="236"/>
      <c r="F80" s="2450"/>
      <c r="G80" s="465"/>
    </row>
    <row r="81" spans="1:7" s="96" customFormat="1" ht="15" customHeight="1">
      <c r="A81" s="233"/>
      <c r="B81" s="2998" t="s">
        <v>2139</v>
      </c>
      <c r="C81" s="2998"/>
      <c r="D81" s="235"/>
      <c r="E81" s="236"/>
      <c r="F81" s="2450"/>
      <c r="G81" s="465"/>
    </row>
    <row r="82" spans="1:7" s="96" customFormat="1" ht="18" customHeight="1">
      <c r="A82" s="103"/>
      <c r="B82" s="2930" t="s">
        <v>2140</v>
      </c>
      <c r="C82" s="2930"/>
      <c r="E82" s="104"/>
      <c r="F82" s="2424"/>
      <c r="G82" s="459"/>
    </row>
    <row r="83" spans="1:7" s="96" customFormat="1" ht="44.25" customHeight="1">
      <c r="A83" s="103"/>
      <c r="B83" s="2931" t="s">
        <v>2141</v>
      </c>
      <c r="C83" s="2931"/>
      <c r="E83" s="104"/>
      <c r="F83" s="2424"/>
      <c r="G83" s="459"/>
    </row>
    <row r="84" spans="1:7" s="96" customFormat="1" ht="39" customHeight="1">
      <c r="A84" s="103"/>
      <c r="B84" s="2931" t="s">
        <v>2142</v>
      </c>
      <c r="C84" s="2931"/>
      <c r="E84" s="104"/>
      <c r="F84" s="2424"/>
      <c r="G84" s="459"/>
    </row>
    <row r="85" spans="1:7" s="96" customFormat="1">
      <c r="A85" s="103"/>
      <c r="B85" s="207"/>
      <c r="E85" s="104"/>
      <c r="F85" s="2424"/>
      <c r="G85" s="459"/>
    </row>
    <row r="86" spans="1:7" s="96" customFormat="1">
      <c r="A86" s="103"/>
      <c r="B86" s="2998"/>
      <c r="C86" s="2998"/>
      <c r="E86" s="104"/>
      <c r="F86" s="2424"/>
      <c r="G86" s="459"/>
    </row>
    <row r="87" spans="1:7" s="96" customFormat="1" ht="27.6" customHeight="1">
      <c r="A87" s="105" t="s">
        <v>2143</v>
      </c>
      <c r="B87" s="436" t="s">
        <v>2144</v>
      </c>
      <c r="E87" s="104"/>
      <c r="F87" s="2424"/>
      <c r="G87" s="459"/>
    </row>
    <row r="88" spans="1:7" s="96" customFormat="1" ht="16.149999999999999" customHeight="1">
      <c r="A88" s="103"/>
      <c r="B88" s="112" t="s">
        <v>2145</v>
      </c>
      <c r="E88" s="104"/>
      <c r="F88" s="2424"/>
      <c r="G88" s="459"/>
    </row>
    <row r="89" spans="1:7" s="96" customFormat="1" ht="15" customHeight="1">
      <c r="A89" s="103"/>
      <c r="B89" s="112" t="s">
        <v>2146</v>
      </c>
      <c r="E89" s="104"/>
      <c r="F89" s="2424"/>
      <c r="G89" s="459"/>
    </row>
    <row r="90" spans="1:7" s="96" customFormat="1" ht="15" customHeight="1">
      <c r="A90" s="103"/>
      <c r="B90" s="112" t="s">
        <v>2147</v>
      </c>
      <c r="E90" s="104"/>
      <c r="F90" s="2424"/>
      <c r="G90" s="459"/>
    </row>
    <row r="91" spans="1:7" s="96" customFormat="1" ht="16.899999999999999" customHeight="1">
      <c r="A91" s="103"/>
      <c r="B91" s="112" t="s">
        <v>2148</v>
      </c>
      <c r="E91" s="104"/>
      <c r="F91" s="2424"/>
      <c r="G91" s="459"/>
    </row>
    <row r="92" spans="1:7" s="96" customFormat="1" ht="16.899999999999999" customHeight="1">
      <c r="A92" s="103"/>
      <c r="B92" s="65" t="s">
        <v>2149</v>
      </c>
      <c r="E92" s="104"/>
      <c r="F92" s="2424"/>
      <c r="G92" s="459"/>
    </row>
    <row r="93" spans="1:7" s="96" customFormat="1" ht="16.899999999999999" customHeight="1">
      <c r="A93" s="103"/>
      <c r="B93" s="67" t="s">
        <v>2150</v>
      </c>
      <c r="E93" s="104"/>
      <c r="F93" s="2424"/>
      <c r="G93" s="459"/>
    </row>
    <row r="94" spans="1:7" s="96" customFormat="1">
      <c r="A94" s="243" t="s">
        <v>2151</v>
      </c>
      <c r="B94" s="441" t="s">
        <v>209</v>
      </c>
      <c r="D94" s="96" t="s">
        <v>354</v>
      </c>
      <c r="E94" s="62">
        <f>(3.05*6+1.3)*2</f>
        <v>39.200000000000003</v>
      </c>
      <c r="F94" s="2425"/>
      <c r="G94" s="456">
        <f t="shared" ref="G94:G99" si="0">+F94*E94</f>
        <v>0</v>
      </c>
    </row>
    <row r="95" spans="1:7" s="96" customFormat="1">
      <c r="A95" s="245" t="s">
        <v>2152</v>
      </c>
      <c r="B95" s="441" t="s">
        <v>211</v>
      </c>
      <c r="D95" s="96" t="s">
        <v>354</v>
      </c>
      <c r="E95" s="62">
        <f>(3.05*8+1.3)*2</f>
        <v>51.4</v>
      </c>
      <c r="F95" s="2425"/>
      <c r="G95" s="456">
        <f t="shared" si="0"/>
        <v>0</v>
      </c>
    </row>
    <row r="96" spans="1:7" s="96" customFormat="1">
      <c r="A96" s="246" t="s">
        <v>2153</v>
      </c>
      <c r="B96" s="441" t="s">
        <v>212</v>
      </c>
      <c r="D96" s="96" t="s">
        <v>354</v>
      </c>
      <c r="E96" s="62">
        <f>+E94</f>
        <v>39.200000000000003</v>
      </c>
      <c r="F96" s="2425"/>
      <c r="G96" s="456">
        <f t="shared" si="0"/>
        <v>0</v>
      </c>
    </row>
    <row r="97" spans="1:7" s="96" customFormat="1">
      <c r="A97" s="247" t="s">
        <v>2154</v>
      </c>
      <c r="B97" s="441" t="s">
        <v>213</v>
      </c>
      <c r="D97" s="96" t="s">
        <v>354</v>
      </c>
      <c r="E97" s="62">
        <f>+E95</f>
        <v>51.4</v>
      </c>
      <c r="F97" s="2425"/>
      <c r="G97" s="456">
        <f t="shared" si="0"/>
        <v>0</v>
      </c>
    </row>
    <row r="98" spans="1:7" s="96" customFormat="1">
      <c r="A98" s="248" t="s">
        <v>2155</v>
      </c>
      <c r="B98" s="441" t="s">
        <v>214</v>
      </c>
      <c r="D98" s="96" t="s">
        <v>354</v>
      </c>
      <c r="E98" s="62">
        <f>(3.05*6+1.3)*2</f>
        <v>39.200000000000003</v>
      </c>
      <c r="F98" s="2425"/>
      <c r="G98" s="456">
        <f t="shared" si="0"/>
        <v>0</v>
      </c>
    </row>
    <row r="99" spans="1:7" s="96" customFormat="1">
      <c r="A99" s="249" t="s">
        <v>2156</v>
      </c>
      <c r="B99" s="441" t="s">
        <v>215</v>
      </c>
      <c r="D99" s="96" t="s">
        <v>354</v>
      </c>
      <c r="E99" s="62">
        <f>+E95</f>
        <v>51.4</v>
      </c>
      <c r="F99" s="2425"/>
      <c r="G99" s="456">
        <f t="shared" si="0"/>
        <v>0</v>
      </c>
    </row>
    <row r="100" spans="1:7" s="96" customFormat="1">
      <c r="A100" s="103"/>
      <c r="B100" s="65"/>
      <c r="E100" s="104"/>
      <c r="F100" s="2424"/>
      <c r="G100" s="459"/>
    </row>
    <row r="101" spans="1:7" s="96" customFormat="1" ht="41.45" customHeight="1">
      <c r="A101" s="105" t="s">
        <v>2157</v>
      </c>
      <c r="B101" s="436" t="s">
        <v>2158</v>
      </c>
      <c r="E101" s="104"/>
      <c r="F101" s="2424"/>
      <c r="G101" s="459"/>
    </row>
    <row r="102" spans="1:7" s="96" customFormat="1">
      <c r="A102" s="103"/>
      <c r="B102" s="112" t="s">
        <v>2159</v>
      </c>
      <c r="C102" s="313"/>
      <c r="E102" s="104"/>
      <c r="F102" s="2424"/>
      <c r="G102" s="459"/>
    </row>
    <row r="103" spans="1:7" s="96" customFormat="1" ht="27.6" customHeight="1">
      <c r="A103" s="103"/>
      <c r="B103" s="112" t="s">
        <v>2160</v>
      </c>
      <c r="E103" s="104"/>
      <c r="F103" s="2424"/>
      <c r="G103" s="459"/>
    </row>
    <row r="104" spans="1:7" s="96" customFormat="1">
      <c r="A104" s="103"/>
      <c r="B104" s="65" t="s">
        <v>2161</v>
      </c>
      <c r="E104" s="104"/>
      <c r="F104" s="2424"/>
      <c r="G104" s="459"/>
    </row>
    <row r="105" spans="1:7" s="96" customFormat="1">
      <c r="A105" s="103"/>
      <c r="B105" s="65" t="s">
        <v>2162</v>
      </c>
      <c r="E105" s="104"/>
      <c r="F105" s="2424"/>
      <c r="G105" s="459"/>
    </row>
    <row r="106" spans="1:7" s="96" customFormat="1">
      <c r="A106" s="103"/>
      <c r="B106" s="67" t="s">
        <v>2163</v>
      </c>
      <c r="E106" s="104"/>
      <c r="F106" s="2424"/>
      <c r="G106" s="459"/>
    </row>
    <row r="107" spans="1:7" s="96" customFormat="1">
      <c r="A107" s="243" t="s">
        <v>2164</v>
      </c>
      <c r="B107" s="441" t="s">
        <v>209</v>
      </c>
      <c r="D107" s="96" t="s">
        <v>354</v>
      </c>
      <c r="E107" s="62">
        <f>(2.66+1.77)*6*2+1.38*2</f>
        <v>55.92</v>
      </c>
      <c r="F107" s="2425"/>
      <c r="G107" s="456">
        <f t="shared" ref="G107:G112" si="1">+F107*E107</f>
        <v>0</v>
      </c>
    </row>
    <row r="108" spans="1:7" s="96" customFormat="1">
      <c r="A108" s="245" t="s">
        <v>2165</v>
      </c>
      <c r="B108" s="441" t="s">
        <v>211</v>
      </c>
      <c r="D108" s="96" t="s">
        <v>354</v>
      </c>
      <c r="E108" s="62">
        <f>(2.66+1.77)*6*3+1.38*3</f>
        <v>83.88</v>
      </c>
      <c r="F108" s="2425"/>
      <c r="G108" s="456">
        <f t="shared" si="1"/>
        <v>0</v>
      </c>
    </row>
    <row r="109" spans="1:7" s="96" customFormat="1">
      <c r="A109" s="246" t="s">
        <v>2166</v>
      </c>
      <c r="B109" s="441" t="s">
        <v>212</v>
      </c>
      <c r="D109" s="96" t="s">
        <v>354</v>
      </c>
      <c r="E109" s="62">
        <f>+E107</f>
        <v>55.92</v>
      </c>
      <c r="F109" s="2425"/>
      <c r="G109" s="456">
        <f t="shared" si="1"/>
        <v>0</v>
      </c>
    </row>
    <row r="110" spans="1:7" s="96" customFormat="1">
      <c r="A110" s="247" t="s">
        <v>2167</v>
      </c>
      <c r="B110" s="441" t="s">
        <v>213</v>
      </c>
      <c r="D110" s="96" t="s">
        <v>354</v>
      </c>
      <c r="E110" s="62">
        <f>+E108</f>
        <v>83.88</v>
      </c>
      <c r="F110" s="2425"/>
      <c r="G110" s="456">
        <f t="shared" si="1"/>
        <v>0</v>
      </c>
    </row>
    <row r="111" spans="1:7" s="96" customFormat="1">
      <c r="A111" s="248" t="s">
        <v>2168</v>
      </c>
      <c r="B111" s="441" t="s">
        <v>214</v>
      </c>
      <c r="D111" s="96" t="s">
        <v>354</v>
      </c>
      <c r="E111" s="62">
        <f>(2.66+1.77)*7*2+1.38*2</f>
        <v>64.78</v>
      </c>
      <c r="F111" s="2425"/>
      <c r="G111" s="456">
        <f t="shared" si="1"/>
        <v>0</v>
      </c>
    </row>
    <row r="112" spans="1:7" s="96" customFormat="1">
      <c r="A112" s="249" t="s">
        <v>2169</v>
      </c>
      <c r="B112" s="441" t="s">
        <v>215</v>
      </c>
      <c r="D112" s="96" t="s">
        <v>354</v>
      </c>
      <c r="E112" s="62">
        <f>+E108</f>
        <v>83.88</v>
      </c>
      <c r="F112" s="2425"/>
      <c r="G112" s="456">
        <f t="shared" si="1"/>
        <v>0</v>
      </c>
    </row>
    <row r="113" spans="1:7" s="96" customFormat="1">
      <c r="A113" s="103"/>
      <c r="B113" s="65"/>
      <c r="E113" s="104"/>
      <c r="F113" s="2424"/>
      <c r="G113" s="459"/>
    </row>
    <row r="114" spans="1:7" s="96" customFormat="1" ht="61.9" customHeight="1">
      <c r="A114" s="105" t="s">
        <v>2170</v>
      </c>
      <c r="B114" s="436" t="s">
        <v>2171</v>
      </c>
      <c r="E114" s="104"/>
      <c r="F114" s="2424"/>
      <c r="G114" s="459"/>
    </row>
    <row r="115" spans="1:7" s="96" customFormat="1" ht="13.9" customHeight="1">
      <c r="A115" s="103"/>
      <c r="B115" s="112" t="s">
        <v>2159</v>
      </c>
      <c r="C115" s="313"/>
      <c r="E115" s="104"/>
      <c r="F115" s="2424"/>
      <c r="G115" s="459"/>
    </row>
    <row r="116" spans="1:7" s="96" customFormat="1" ht="25.5">
      <c r="A116" s="103"/>
      <c r="B116" s="112" t="s">
        <v>2172</v>
      </c>
      <c r="E116" s="104"/>
      <c r="F116" s="2424"/>
      <c r="G116" s="459"/>
    </row>
    <row r="117" spans="1:7" s="96" customFormat="1">
      <c r="A117" s="103"/>
      <c r="B117" s="65" t="s">
        <v>2161</v>
      </c>
      <c r="E117" s="104"/>
      <c r="F117" s="2424"/>
      <c r="G117" s="459"/>
    </row>
    <row r="118" spans="1:7" s="96" customFormat="1">
      <c r="A118" s="103"/>
      <c r="B118" s="67" t="s">
        <v>2163</v>
      </c>
      <c r="E118" s="104"/>
      <c r="F118" s="2424"/>
      <c r="G118" s="459"/>
    </row>
    <row r="119" spans="1:7" s="96" customFormat="1">
      <c r="A119" s="243" t="s">
        <v>2173</v>
      </c>
      <c r="B119" s="441" t="s">
        <v>209</v>
      </c>
      <c r="D119" s="96" t="s">
        <v>354</v>
      </c>
      <c r="E119" s="62">
        <f>(1.77)*6*2</f>
        <v>21.24</v>
      </c>
      <c r="F119" s="2425"/>
      <c r="G119" s="456">
        <f t="shared" ref="G119:G124" si="2">+F119*E119</f>
        <v>0</v>
      </c>
    </row>
    <row r="120" spans="1:7" s="96" customFormat="1" ht="12" customHeight="1">
      <c r="A120" s="245" t="s">
        <v>2174</v>
      </c>
      <c r="B120" s="441" t="s">
        <v>211</v>
      </c>
      <c r="D120" s="96" t="s">
        <v>354</v>
      </c>
      <c r="E120" s="62">
        <f>(1.77)*6*3</f>
        <v>31.86</v>
      </c>
      <c r="F120" s="2425"/>
      <c r="G120" s="456">
        <f t="shared" si="2"/>
        <v>0</v>
      </c>
    </row>
    <row r="121" spans="1:7" s="96" customFormat="1">
      <c r="A121" s="246" t="s">
        <v>2175</v>
      </c>
      <c r="B121" s="441" t="s">
        <v>212</v>
      </c>
      <c r="D121" s="96" t="s">
        <v>354</v>
      </c>
      <c r="E121" s="62">
        <f>+E119</f>
        <v>21.24</v>
      </c>
      <c r="F121" s="2425"/>
      <c r="G121" s="456">
        <f t="shared" si="2"/>
        <v>0</v>
      </c>
    </row>
    <row r="122" spans="1:7" s="96" customFormat="1">
      <c r="A122" s="247" t="s">
        <v>2176</v>
      </c>
      <c r="B122" s="441" t="s">
        <v>213</v>
      </c>
      <c r="D122" s="96" t="s">
        <v>354</v>
      </c>
      <c r="E122" s="62">
        <f>+E120</f>
        <v>31.86</v>
      </c>
      <c r="F122" s="2425"/>
      <c r="G122" s="456">
        <f t="shared" si="2"/>
        <v>0</v>
      </c>
    </row>
    <row r="123" spans="1:7" s="96" customFormat="1">
      <c r="A123" s="248" t="s">
        <v>2177</v>
      </c>
      <c r="B123" s="441" t="s">
        <v>214</v>
      </c>
      <c r="D123" s="96" t="s">
        <v>354</v>
      </c>
      <c r="E123" s="62">
        <f>(1.77)*7*2</f>
        <v>24.78</v>
      </c>
      <c r="F123" s="2425"/>
      <c r="G123" s="456">
        <f t="shared" si="2"/>
        <v>0</v>
      </c>
    </row>
    <row r="124" spans="1:7" s="96" customFormat="1">
      <c r="A124" s="249" t="s">
        <v>2178</v>
      </c>
      <c r="B124" s="441" t="s">
        <v>215</v>
      </c>
      <c r="D124" s="96" t="s">
        <v>354</v>
      </c>
      <c r="E124" s="62">
        <f>+E120</f>
        <v>31.86</v>
      </c>
      <c r="F124" s="2425"/>
      <c r="G124" s="456">
        <f t="shared" si="2"/>
        <v>0</v>
      </c>
    </row>
    <row r="125" spans="1:7" s="96" customFormat="1">
      <c r="B125" s="207"/>
      <c r="E125" s="104"/>
      <c r="F125" s="2424"/>
      <c r="G125" s="459"/>
    </row>
    <row r="126" spans="1:7" s="96" customFormat="1" ht="54.6" customHeight="1">
      <c r="A126" s="105" t="s">
        <v>2179</v>
      </c>
      <c r="B126" s="436" t="s">
        <v>2180</v>
      </c>
      <c r="E126" s="104"/>
      <c r="F126" s="2424"/>
      <c r="G126" s="459"/>
    </row>
    <row r="127" spans="1:7" s="96" customFormat="1" ht="13.9" customHeight="1">
      <c r="A127" s="103"/>
      <c r="B127" s="112" t="s">
        <v>2181</v>
      </c>
      <c r="C127" s="313"/>
      <c r="E127" s="104"/>
      <c r="F127" s="2424"/>
      <c r="G127" s="459"/>
    </row>
    <row r="128" spans="1:7" s="96" customFormat="1" ht="25.5">
      <c r="A128" s="103"/>
      <c r="B128" s="112" t="s">
        <v>2172</v>
      </c>
      <c r="E128" s="104"/>
      <c r="F128" s="2424"/>
      <c r="G128" s="459"/>
    </row>
    <row r="129" spans="1:7" s="96" customFormat="1">
      <c r="A129" s="103"/>
      <c r="B129" s="65" t="s">
        <v>2162</v>
      </c>
      <c r="E129" s="104"/>
      <c r="F129" s="2424"/>
      <c r="G129" s="459"/>
    </row>
    <row r="130" spans="1:7" s="96" customFormat="1">
      <c r="A130" s="103"/>
      <c r="B130" s="67" t="s">
        <v>2182</v>
      </c>
      <c r="E130" s="104"/>
      <c r="F130" s="2424"/>
      <c r="G130" s="459"/>
    </row>
    <row r="131" spans="1:7" s="96" customFormat="1">
      <c r="A131" s="243" t="s">
        <v>2183</v>
      </c>
      <c r="B131" s="441" t="s">
        <v>209</v>
      </c>
      <c r="D131" s="96" t="s">
        <v>354</v>
      </c>
      <c r="E131" s="62">
        <f>1.02*2*2</f>
        <v>4.08</v>
      </c>
      <c r="F131" s="2425"/>
      <c r="G131" s="456">
        <f t="shared" ref="G131:G136" si="3">+F131*E131</f>
        <v>0</v>
      </c>
    </row>
    <row r="132" spans="1:7" s="96" customFormat="1">
      <c r="A132" s="245" t="s">
        <v>2184</v>
      </c>
      <c r="B132" s="441" t="s">
        <v>211</v>
      </c>
      <c r="D132" s="96" t="s">
        <v>354</v>
      </c>
      <c r="E132" s="62">
        <f>1.02*2*3</f>
        <v>6.12</v>
      </c>
      <c r="F132" s="2425"/>
      <c r="G132" s="456">
        <f t="shared" si="3"/>
        <v>0</v>
      </c>
    </row>
    <row r="133" spans="1:7" s="96" customFormat="1">
      <c r="A133" s="246" t="s">
        <v>2185</v>
      </c>
      <c r="B133" s="441" t="s">
        <v>212</v>
      </c>
      <c r="D133" s="96" t="s">
        <v>354</v>
      </c>
      <c r="E133" s="62">
        <f>+E131</f>
        <v>4.08</v>
      </c>
      <c r="F133" s="2425"/>
      <c r="G133" s="456">
        <f t="shared" si="3"/>
        <v>0</v>
      </c>
    </row>
    <row r="134" spans="1:7" s="96" customFormat="1">
      <c r="A134" s="247" t="s">
        <v>2186</v>
      </c>
      <c r="B134" s="441" t="s">
        <v>213</v>
      </c>
      <c r="D134" s="96" t="s">
        <v>354</v>
      </c>
      <c r="E134" s="62">
        <f>+E132</f>
        <v>6.12</v>
      </c>
      <c r="F134" s="2425"/>
      <c r="G134" s="456">
        <f t="shared" si="3"/>
        <v>0</v>
      </c>
    </row>
    <row r="135" spans="1:7" s="96" customFormat="1">
      <c r="A135" s="248" t="s">
        <v>2187</v>
      </c>
      <c r="B135" s="441" t="s">
        <v>214</v>
      </c>
      <c r="D135" s="96" t="s">
        <v>354</v>
      </c>
      <c r="E135" s="62">
        <f>1.02*2*2</f>
        <v>4.08</v>
      </c>
      <c r="F135" s="2425"/>
      <c r="G135" s="456">
        <f t="shared" si="3"/>
        <v>0</v>
      </c>
    </row>
    <row r="136" spans="1:7" s="96" customFormat="1">
      <c r="A136" s="249" t="s">
        <v>2188</v>
      </c>
      <c r="B136" s="441" t="s">
        <v>215</v>
      </c>
      <c r="D136" s="96" t="s">
        <v>354</v>
      </c>
      <c r="E136" s="62">
        <f>+E132</f>
        <v>6.12</v>
      </c>
      <c r="F136" s="2425"/>
      <c r="G136" s="456">
        <f t="shared" si="3"/>
        <v>0</v>
      </c>
    </row>
    <row r="137" spans="1:7" s="96" customFormat="1">
      <c r="B137" s="207"/>
      <c r="E137" s="104"/>
      <c r="F137" s="2424"/>
      <c r="G137" s="459"/>
    </row>
    <row r="138" spans="1:7" s="96" customFormat="1" ht="55.15" customHeight="1">
      <c r="A138" s="105" t="s">
        <v>2189</v>
      </c>
      <c r="B138" s="436" t="s">
        <v>2190</v>
      </c>
      <c r="E138" s="104"/>
      <c r="F138" s="2424"/>
      <c r="G138" s="459"/>
    </row>
    <row r="139" spans="1:7" s="96" customFormat="1" ht="15.6" customHeight="1">
      <c r="A139" s="103"/>
      <c r="B139" s="112" t="s">
        <v>2191</v>
      </c>
      <c r="C139" s="313"/>
      <c r="E139" s="104"/>
      <c r="F139" s="2424"/>
      <c r="G139" s="459"/>
    </row>
    <row r="140" spans="1:7" s="96" customFormat="1">
      <c r="A140" s="103"/>
      <c r="B140" s="65" t="s">
        <v>2162</v>
      </c>
      <c r="E140" s="104"/>
      <c r="F140" s="2424"/>
      <c r="G140" s="459"/>
    </row>
    <row r="141" spans="1:7" s="96" customFormat="1">
      <c r="A141" s="103"/>
      <c r="B141" s="67" t="s">
        <v>2192</v>
      </c>
      <c r="E141" s="104"/>
      <c r="F141" s="2424"/>
      <c r="G141" s="459"/>
    </row>
    <row r="142" spans="1:7" s="96" customFormat="1">
      <c r="A142" s="243" t="s">
        <v>2193</v>
      </c>
      <c r="B142" s="441" t="s">
        <v>209</v>
      </c>
      <c r="D142" s="96" t="s">
        <v>210</v>
      </c>
      <c r="E142" s="62">
        <v>2</v>
      </c>
      <c r="F142" s="2425"/>
      <c r="G142" s="456">
        <f t="shared" ref="G142:G147" si="4">+F142*E142</f>
        <v>0</v>
      </c>
    </row>
    <row r="143" spans="1:7" s="96" customFormat="1">
      <c r="A143" s="245" t="s">
        <v>2194</v>
      </c>
      <c r="B143" s="441" t="s">
        <v>211</v>
      </c>
      <c r="D143" s="96" t="s">
        <v>210</v>
      </c>
      <c r="E143" s="62">
        <v>3</v>
      </c>
      <c r="F143" s="2425"/>
      <c r="G143" s="456">
        <f t="shared" si="4"/>
        <v>0</v>
      </c>
    </row>
    <row r="144" spans="1:7" s="96" customFormat="1">
      <c r="A144" s="246" t="s">
        <v>2195</v>
      </c>
      <c r="B144" s="441" t="s">
        <v>212</v>
      </c>
      <c r="D144" s="96" t="s">
        <v>210</v>
      </c>
      <c r="E144" s="62">
        <f>+E142</f>
        <v>2</v>
      </c>
      <c r="F144" s="2425"/>
      <c r="G144" s="456">
        <f t="shared" si="4"/>
        <v>0</v>
      </c>
    </row>
    <row r="145" spans="1:7" s="96" customFormat="1">
      <c r="A145" s="247" t="s">
        <v>2196</v>
      </c>
      <c r="B145" s="441" t="s">
        <v>213</v>
      </c>
      <c r="D145" s="96" t="s">
        <v>210</v>
      </c>
      <c r="E145" s="62">
        <f>+E143</f>
        <v>3</v>
      </c>
      <c r="F145" s="2425"/>
      <c r="G145" s="456">
        <f t="shared" si="4"/>
        <v>0</v>
      </c>
    </row>
    <row r="146" spans="1:7" s="96" customFormat="1">
      <c r="A146" s="248" t="s">
        <v>2197</v>
      </c>
      <c r="B146" s="441" t="s">
        <v>214</v>
      </c>
      <c r="D146" s="96" t="s">
        <v>210</v>
      </c>
      <c r="E146" s="62">
        <v>2</v>
      </c>
      <c r="F146" s="2425"/>
      <c r="G146" s="456">
        <f t="shared" si="4"/>
        <v>0</v>
      </c>
    </row>
    <row r="147" spans="1:7" s="96" customFormat="1">
      <c r="A147" s="249" t="s">
        <v>2198</v>
      </c>
      <c r="B147" s="441" t="s">
        <v>215</v>
      </c>
      <c r="D147" s="96" t="s">
        <v>210</v>
      </c>
      <c r="E147" s="62">
        <f>+E143</f>
        <v>3</v>
      </c>
      <c r="F147" s="2425"/>
      <c r="G147" s="456">
        <f t="shared" si="4"/>
        <v>0</v>
      </c>
    </row>
    <row r="148" spans="1:7" s="96" customFormat="1">
      <c r="B148" s="207"/>
      <c r="E148" s="104"/>
      <c r="F148" s="2424"/>
      <c r="G148" s="459"/>
    </row>
    <row r="149" spans="1:7" s="96" customFormat="1" ht="36.6" customHeight="1">
      <c r="A149" s="105" t="s">
        <v>2199</v>
      </c>
      <c r="B149" s="436" t="s">
        <v>2200</v>
      </c>
      <c r="E149" s="104"/>
      <c r="F149" s="2438"/>
      <c r="G149" s="104"/>
    </row>
    <row r="150" spans="1:7" s="96" customFormat="1">
      <c r="A150" s="103"/>
      <c r="B150" s="112" t="s">
        <v>2201</v>
      </c>
      <c r="C150" s="313"/>
      <c r="E150" s="104"/>
      <c r="F150" s="2438"/>
      <c r="G150" s="104"/>
    </row>
    <row r="151" spans="1:7" s="96" customFormat="1" ht="25.5">
      <c r="A151" s="103"/>
      <c r="B151" s="112" t="s">
        <v>2172</v>
      </c>
      <c r="E151" s="104"/>
      <c r="F151" s="2438"/>
      <c r="G151" s="104"/>
    </row>
    <row r="152" spans="1:7" s="96" customFormat="1">
      <c r="A152" s="103"/>
      <c r="B152" s="112" t="s">
        <v>2202</v>
      </c>
      <c r="E152" s="104"/>
      <c r="F152" s="2438"/>
      <c r="G152" s="104"/>
    </row>
    <row r="153" spans="1:7" s="96" customFormat="1" ht="13.9" customHeight="1">
      <c r="A153" s="103"/>
      <c r="B153" s="1988" t="s">
        <v>2203</v>
      </c>
      <c r="E153" s="104"/>
      <c r="F153" s="2438"/>
      <c r="G153" s="104"/>
    </row>
    <row r="154" spans="1:7" s="96" customFormat="1">
      <c r="A154" s="103"/>
      <c r="B154" s="67" t="s">
        <v>2204</v>
      </c>
      <c r="E154" s="104"/>
      <c r="F154" s="2438"/>
      <c r="G154" s="104"/>
    </row>
    <row r="155" spans="1:7" s="96" customFormat="1">
      <c r="A155" s="243" t="s">
        <v>2205</v>
      </c>
      <c r="B155" s="244" t="s">
        <v>209</v>
      </c>
      <c r="D155" s="96" t="s">
        <v>354</v>
      </c>
      <c r="E155" s="62">
        <f>2.49+3.28+5.24+3.28+2.49</f>
        <v>16.78</v>
      </c>
      <c r="F155" s="2464"/>
      <c r="G155" s="93">
        <f t="shared" ref="G155:G160" si="5">+F155*E155</f>
        <v>0</v>
      </c>
    </row>
    <row r="156" spans="1:7" s="96" customFormat="1">
      <c r="A156" s="245" t="s">
        <v>2206</v>
      </c>
      <c r="B156" s="244" t="s">
        <v>211</v>
      </c>
      <c r="D156" s="96" t="s">
        <v>354</v>
      </c>
      <c r="E156" s="62">
        <f>2.49+3.28+5.24+3.28+2.49</f>
        <v>16.78</v>
      </c>
      <c r="F156" s="2464"/>
      <c r="G156" s="93">
        <f t="shared" si="5"/>
        <v>0</v>
      </c>
    </row>
    <row r="157" spans="1:7" s="96" customFormat="1">
      <c r="A157" s="246" t="s">
        <v>2207</v>
      </c>
      <c r="B157" s="244" t="s">
        <v>212</v>
      </c>
      <c r="D157" s="96" t="s">
        <v>354</v>
      </c>
      <c r="E157" s="62">
        <f>+E155</f>
        <v>16.78</v>
      </c>
      <c r="F157" s="2464"/>
      <c r="G157" s="93">
        <f t="shared" si="5"/>
        <v>0</v>
      </c>
    </row>
    <row r="158" spans="1:7" s="96" customFormat="1">
      <c r="A158" s="247" t="s">
        <v>2208</v>
      </c>
      <c r="B158" s="244" t="s">
        <v>213</v>
      </c>
      <c r="D158" s="96" t="s">
        <v>354</v>
      </c>
      <c r="E158" s="62">
        <f>+E156</f>
        <v>16.78</v>
      </c>
      <c r="F158" s="2464"/>
      <c r="G158" s="93">
        <f t="shared" si="5"/>
        <v>0</v>
      </c>
    </row>
    <row r="159" spans="1:7" s="96" customFormat="1">
      <c r="A159" s="248" t="s">
        <v>2209</v>
      </c>
      <c r="B159" s="244" t="s">
        <v>214</v>
      </c>
      <c r="D159" s="96" t="s">
        <v>354</v>
      </c>
      <c r="E159" s="62">
        <f>2.49+3.28+7.85+5.42+2.49</f>
        <v>21.53</v>
      </c>
      <c r="F159" s="2464"/>
      <c r="G159" s="93">
        <f t="shared" si="5"/>
        <v>0</v>
      </c>
    </row>
    <row r="160" spans="1:7" s="96" customFormat="1">
      <c r="A160" s="249" t="s">
        <v>2210</v>
      </c>
      <c r="B160" s="244" t="s">
        <v>215</v>
      </c>
      <c r="D160" s="96" t="s">
        <v>354</v>
      </c>
      <c r="E160" s="62">
        <f>+E156</f>
        <v>16.78</v>
      </c>
      <c r="F160" s="2464"/>
      <c r="G160" s="93">
        <f t="shared" si="5"/>
        <v>0</v>
      </c>
    </row>
    <row r="161" spans="1:7" s="96" customFormat="1">
      <c r="A161" s="103"/>
      <c r="B161" s="1988"/>
      <c r="E161" s="104"/>
      <c r="F161" s="2438"/>
      <c r="G161" s="104"/>
    </row>
    <row r="162" spans="1:7" s="96" customFormat="1">
      <c r="A162" s="103"/>
      <c r="B162" s="1988"/>
      <c r="E162" s="104"/>
      <c r="F162" s="2438"/>
      <c r="G162" s="104"/>
    </row>
    <row r="163" spans="1:7" s="96" customFormat="1" ht="47.45" customHeight="1">
      <c r="A163" s="105" t="s">
        <v>8143</v>
      </c>
      <c r="B163" s="1993" t="s">
        <v>8141</v>
      </c>
      <c r="E163" s="104"/>
      <c r="F163" s="2424"/>
      <c r="G163" s="459"/>
    </row>
    <row r="164" spans="1:7" s="96" customFormat="1">
      <c r="A164" s="103"/>
      <c r="B164" s="1994" t="s">
        <v>8142</v>
      </c>
      <c r="C164" s="313"/>
      <c r="E164" s="104"/>
      <c r="F164" s="2424"/>
      <c r="G164" s="459"/>
    </row>
    <row r="165" spans="1:7" s="96" customFormat="1" ht="25.5">
      <c r="A165" s="103"/>
      <c r="B165" s="1994" t="s">
        <v>2172</v>
      </c>
      <c r="E165" s="104"/>
      <c r="F165" s="2424"/>
      <c r="G165" s="459"/>
    </row>
    <row r="166" spans="1:7" s="96" customFormat="1">
      <c r="A166" s="103"/>
      <c r="B166" s="68" t="s">
        <v>2203</v>
      </c>
      <c r="E166" s="104"/>
      <c r="F166" s="2424"/>
      <c r="G166" s="459"/>
    </row>
    <row r="167" spans="1:7" s="96" customFormat="1" ht="13.9" customHeight="1">
      <c r="A167" s="103"/>
      <c r="B167" s="591" t="s">
        <v>2204</v>
      </c>
      <c r="E167" s="104"/>
      <c r="F167" s="2424"/>
      <c r="G167" s="459"/>
    </row>
    <row r="168" spans="1:7" s="96" customFormat="1">
      <c r="A168" s="243" t="s">
        <v>2205</v>
      </c>
      <c r="B168" s="441" t="s">
        <v>209</v>
      </c>
      <c r="D168" s="96" t="s">
        <v>354</v>
      </c>
      <c r="E168" s="62">
        <v>0.52</v>
      </c>
      <c r="F168" s="2425"/>
      <c r="G168" s="456">
        <f t="shared" ref="G168:G173" si="6">+F168*E168</f>
        <v>0</v>
      </c>
    </row>
    <row r="169" spans="1:7" s="96" customFormat="1">
      <c r="A169" s="245" t="s">
        <v>2206</v>
      </c>
      <c r="B169" s="441" t="s">
        <v>211</v>
      </c>
      <c r="D169" s="96" t="s">
        <v>354</v>
      </c>
      <c r="E169" s="62">
        <v>0.52</v>
      </c>
      <c r="F169" s="2425"/>
      <c r="G169" s="456">
        <f t="shared" si="6"/>
        <v>0</v>
      </c>
    </row>
    <row r="170" spans="1:7" s="96" customFormat="1">
      <c r="A170" s="246" t="s">
        <v>2207</v>
      </c>
      <c r="B170" s="441" t="s">
        <v>212</v>
      </c>
      <c r="D170" s="96" t="s">
        <v>354</v>
      </c>
      <c r="E170" s="62">
        <f>+E168</f>
        <v>0.52</v>
      </c>
      <c r="F170" s="2425"/>
      <c r="G170" s="456">
        <f t="shared" si="6"/>
        <v>0</v>
      </c>
    </row>
    <row r="171" spans="1:7" s="96" customFormat="1">
      <c r="A171" s="247" t="s">
        <v>2208</v>
      </c>
      <c r="B171" s="441" t="s">
        <v>213</v>
      </c>
      <c r="D171" s="96" t="s">
        <v>354</v>
      </c>
      <c r="E171" s="62">
        <f>+E169</f>
        <v>0.52</v>
      </c>
      <c r="F171" s="2425"/>
      <c r="G171" s="456">
        <f t="shared" si="6"/>
        <v>0</v>
      </c>
    </row>
    <row r="172" spans="1:7" s="96" customFormat="1">
      <c r="A172" s="248" t="s">
        <v>2209</v>
      </c>
      <c r="B172" s="441" t="s">
        <v>214</v>
      </c>
      <c r="D172" s="96" t="s">
        <v>354</v>
      </c>
      <c r="E172" s="62">
        <v>1.56</v>
      </c>
      <c r="F172" s="2425"/>
      <c r="G172" s="456">
        <f t="shared" si="6"/>
        <v>0</v>
      </c>
    </row>
    <row r="173" spans="1:7" s="96" customFormat="1">
      <c r="A173" s="249" t="s">
        <v>2210</v>
      </c>
      <c r="B173" s="441" t="s">
        <v>215</v>
      </c>
      <c r="D173" s="96" t="s">
        <v>354</v>
      </c>
      <c r="E173" s="62">
        <f>+E169</f>
        <v>0.52</v>
      </c>
      <c r="F173" s="2425"/>
      <c r="G173" s="456">
        <f t="shared" si="6"/>
        <v>0</v>
      </c>
    </row>
    <row r="174" spans="1:7" s="96" customFormat="1">
      <c r="A174" s="103"/>
      <c r="B174" s="65"/>
      <c r="E174" s="104"/>
      <c r="F174" s="2424"/>
      <c r="G174" s="459"/>
    </row>
    <row r="175" spans="1:7" s="96" customFormat="1" ht="51">
      <c r="A175" s="105" t="s">
        <v>2211</v>
      </c>
      <c r="B175" s="436" t="s">
        <v>2212</v>
      </c>
      <c r="E175" s="104"/>
      <c r="F175" s="2424"/>
      <c r="G175" s="459"/>
    </row>
    <row r="176" spans="1:7" s="96" customFormat="1">
      <c r="A176" s="103"/>
      <c r="B176" s="112" t="s">
        <v>2213</v>
      </c>
      <c r="C176" s="313"/>
      <c r="E176" s="104"/>
      <c r="F176" s="2424"/>
      <c r="G176" s="459"/>
    </row>
    <row r="177" spans="1:7" s="96" customFormat="1">
      <c r="A177" s="103"/>
      <c r="B177" s="112" t="s">
        <v>2214</v>
      </c>
      <c r="C177" s="313"/>
      <c r="E177" s="104"/>
      <c r="F177" s="2424"/>
      <c r="G177" s="459"/>
    </row>
    <row r="178" spans="1:7" s="96" customFormat="1" ht="25.5">
      <c r="A178" s="103"/>
      <c r="B178" s="112" t="s">
        <v>2215</v>
      </c>
      <c r="E178" s="104"/>
      <c r="F178" s="2424"/>
      <c r="G178" s="459"/>
    </row>
    <row r="179" spans="1:7" s="96" customFormat="1">
      <c r="A179" s="103"/>
      <c r="B179" s="65" t="s">
        <v>2216</v>
      </c>
      <c r="E179" s="104"/>
      <c r="F179" s="2424"/>
      <c r="G179" s="459"/>
    </row>
    <row r="180" spans="1:7" s="96" customFormat="1" ht="18" customHeight="1">
      <c r="A180" s="103"/>
      <c r="B180" s="591" t="s">
        <v>8199</v>
      </c>
      <c r="E180" s="104"/>
      <c r="F180" s="2424"/>
      <c r="G180" s="459"/>
    </row>
    <row r="181" spans="1:7" s="96" customFormat="1">
      <c r="A181" s="243" t="s">
        <v>2217</v>
      </c>
      <c r="B181" s="441" t="s">
        <v>209</v>
      </c>
      <c r="D181" s="96" t="s">
        <v>354</v>
      </c>
      <c r="E181" s="62">
        <v>2</v>
      </c>
      <c r="F181" s="2425"/>
      <c r="G181" s="456">
        <f t="shared" ref="G181:G186" si="7">+F181*E181</f>
        <v>0</v>
      </c>
    </row>
    <row r="182" spans="1:7" s="96" customFormat="1">
      <c r="A182" s="245" t="s">
        <v>2218</v>
      </c>
      <c r="B182" s="441" t="s">
        <v>211</v>
      </c>
      <c r="D182" s="96" t="s">
        <v>354</v>
      </c>
      <c r="E182" s="62">
        <v>3</v>
      </c>
      <c r="F182" s="2425"/>
      <c r="G182" s="456">
        <f t="shared" si="7"/>
        <v>0</v>
      </c>
    </row>
    <row r="183" spans="1:7" s="96" customFormat="1">
      <c r="A183" s="246" t="s">
        <v>2219</v>
      </c>
      <c r="B183" s="441" t="s">
        <v>212</v>
      </c>
      <c r="D183" s="96" t="s">
        <v>354</v>
      </c>
      <c r="E183" s="62">
        <f>+E181</f>
        <v>2</v>
      </c>
      <c r="F183" s="2425"/>
      <c r="G183" s="456">
        <f t="shared" si="7"/>
        <v>0</v>
      </c>
    </row>
    <row r="184" spans="1:7" s="96" customFormat="1">
      <c r="A184" s="247" t="s">
        <v>2220</v>
      </c>
      <c r="B184" s="441" t="s">
        <v>213</v>
      </c>
      <c r="D184" s="96" t="s">
        <v>354</v>
      </c>
      <c r="E184" s="62">
        <f>+E182</f>
        <v>3</v>
      </c>
      <c r="F184" s="2425"/>
      <c r="G184" s="456">
        <f t="shared" si="7"/>
        <v>0</v>
      </c>
    </row>
    <row r="185" spans="1:7" s="96" customFormat="1">
      <c r="A185" s="248" t="s">
        <v>2221</v>
      </c>
      <c r="B185" s="441" t="s">
        <v>214</v>
      </c>
      <c r="D185" s="96" t="s">
        <v>354</v>
      </c>
      <c r="E185" s="62">
        <v>2.5</v>
      </c>
      <c r="F185" s="2425"/>
      <c r="G185" s="456">
        <f t="shared" si="7"/>
        <v>0</v>
      </c>
    </row>
    <row r="186" spans="1:7" s="96" customFormat="1">
      <c r="A186" s="249" t="s">
        <v>2222</v>
      </c>
      <c r="B186" s="441" t="s">
        <v>215</v>
      </c>
      <c r="D186" s="96" t="s">
        <v>354</v>
      </c>
      <c r="E186" s="62">
        <f>+E182</f>
        <v>3</v>
      </c>
      <c r="F186" s="2425"/>
      <c r="G186" s="456">
        <f t="shared" si="7"/>
        <v>0</v>
      </c>
    </row>
    <row r="187" spans="1:7" s="96" customFormat="1">
      <c r="A187" s="217"/>
      <c r="B187" s="441"/>
      <c r="E187" s="62"/>
      <c r="F187" s="2420"/>
      <c r="G187" s="456"/>
    </row>
    <row r="188" spans="1:7" s="96" customFormat="1" ht="51">
      <c r="A188" s="105" t="s">
        <v>8208</v>
      </c>
      <c r="B188" s="436" t="s">
        <v>2223</v>
      </c>
      <c r="E188" s="104"/>
      <c r="F188" s="2424"/>
      <c r="G188" s="459"/>
    </row>
    <row r="189" spans="1:7" s="96" customFormat="1" ht="13.9" customHeight="1">
      <c r="A189" s="103"/>
      <c r="B189" s="112" t="s">
        <v>2213</v>
      </c>
      <c r="C189" s="313"/>
      <c r="E189" s="104"/>
      <c r="F189" s="2424"/>
      <c r="G189" s="459"/>
    </row>
    <row r="190" spans="1:7" s="96" customFormat="1" ht="13.9" customHeight="1">
      <c r="A190" s="103"/>
      <c r="B190" s="112" t="s">
        <v>2214</v>
      </c>
      <c r="C190" s="313"/>
      <c r="E190" s="104"/>
      <c r="F190" s="2424"/>
      <c r="G190" s="459"/>
    </row>
    <row r="191" spans="1:7" s="96" customFormat="1" ht="25.5">
      <c r="A191" s="103"/>
      <c r="B191" s="112" t="s">
        <v>2215</v>
      </c>
      <c r="E191" s="104"/>
      <c r="F191" s="2424"/>
      <c r="G191" s="459"/>
    </row>
    <row r="192" spans="1:7" s="96" customFormat="1" ht="13.9" customHeight="1">
      <c r="A192" s="103"/>
      <c r="B192" s="65" t="s">
        <v>2216</v>
      </c>
      <c r="E192" s="104"/>
      <c r="F192" s="2424"/>
      <c r="G192" s="459"/>
    </row>
    <row r="193" spans="1:7" s="96" customFormat="1" ht="13.9" customHeight="1">
      <c r="A193" s="103"/>
      <c r="B193" s="591" t="s">
        <v>8199</v>
      </c>
      <c r="E193" s="104"/>
      <c r="F193" s="2424"/>
      <c r="G193" s="459"/>
    </row>
    <row r="194" spans="1:7" s="96" customFormat="1" ht="13.9" customHeight="1">
      <c r="A194" s="243" t="s">
        <v>8209</v>
      </c>
      <c r="B194" s="441" t="s">
        <v>209</v>
      </c>
      <c r="D194" s="96" t="s">
        <v>354</v>
      </c>
      <c r="E194" s="62">
        <v>2</v>
      </c>
      <c r="F194" s="2425"/>
      <c r="G194" s="456">
        <f t="shared" ref="G194:G199" si="8">+F194*E194</f>
        <v>0</v>
      </c>
    </row>
    <row r="195" spans="1:7" s="96" customFormat="1" ht="13.9" customHeight="1">
      <c r="A195" s="245" t="s">
        <v>8210</v>
      </c>
      <c r="B195" s="441" t="s">
        <v>211</v>
      </c>
      <c r="D195" s="96" t="s">
        <v>354</v>
      </c>
      <c r="E195" s="62">
        <v>3</v>
      </c>
      <c r="F195" s="2425"/>
      <c r="G195" s="456">
        <f t="shared" si="8"/>
        <v>0</v>
      </c>
    </row>
    <row r="196" spans="1:7" s="96" customFormat="1" ht="13.9" customHeight="1">
      <c r="A196" s="246" t="s">
        <v>8211</v>
      </c>
      <c r="B196" s="441" t="s">
        <v>212</v>
      </c>
      <c r="D196" s="96" t="s">
        <v>354</v>
      </c>
      <c r="E196" s="62">
        <f>+E194</f>
        <v>2</v>
      </c>
      <c r="F196" s="2425"/>
      <c r="G196" s="456">
        <f t="shared" si="8"/>
        <v>0</v>
      </c>
    </row>
    <row r="197" spans="1:7" s="96" customFormat="1" ht="13.9" customHeight="1">
      <c r="A197" s="247" t="s">
        <v>8212</v>
      </c>
      <c r="B197" s="441" t="s">
        <v>213</v>
      </c>
      <c r="D197" s="96" t="s">
        <v>354</v>
      </c>
      <c r="E197" s="62">
        <f>+E195</f>
        <v>3</v>
      </c>
      <c r="F197" s="2425"/>
      <c r="G197" s="456">
        <f t="shared" si="8"/>
        <v>0</v>
      </c>
    </row>
    <row r="198" spans="1:7" s="96" customFormat="1" ht="13.9" customHeight="1">
      <c r="A198" s="2276" t="s">
        <v>8214</v>
      </c>
      <c r="B198" s="2277" t="s">
        <v>214</v>
      </c>
      <c r="C198" s="2269"/>
      <c r="D198" s="2269" t="s">
        <v>354</v>
      </c>
      <c r="E198" s="2278">
        <v>0</v>
      </c>
      <c r="F198" s="2439"/>
      <c r="G198" s="456"/>
    </row>
    <row r="199" spans="1:7" s="96" customFormat="1" ht="13.9" customHeight="1">
      <c r="A199" s="249" t="s">
        <v>8213</v>
      </c>
      <c r="B199" s="441" t="s">
        <v>215</v>
      </c>
      <c r="D199" s="96" t="s">
        <v>354</v>
      </c>
      <c r="E199" s="62">
        <f>+E195</f>
        <v>3</v>
      </c>
      <c r="F199" s="2425"/>
      <c r="G199" s="456">
        <f t="shared" si="8"/>
        <v>0</v>
      </c>
    </row>
    <row r="200" spans="1:7" s="96" customFormat="1" ht="13.9" customHeight="1">
      <c r="A200" s="217"/>
      <c r="B200" s="441"/>
      <c r="E200" s="62"/>
      <c r="F200" s="2420"/>
      <c r="G200" s="456"/>
    </row>
    <row r="201" spans="1:7" s="96" customFormat="1" ht="51">
      <c r="A201" s="105" t="s">
        <v>8215</v>
      </c>
      <c r="B201" s="436" t="s">
        <v>2224</v>
      </c>
      <c r="E201" s="104"/>
      <c r="F201" s="2424"/>
      <c r="G201" s="459"/>
    </row>
    <row r="202" spans="1:7" s="96" customFormat="1" ht="13.9" customHeight="1">
      <c r="A202" s="103"/>
      <c r="B202" s="112" t="s">
        <v>2213</v>
      </c>
      <c r="C202" s="313"/>
      <c r="E202" s="104"/>
      <c r="F202" s="2424"/>
      <c r="G202" s="459"/>
    </row>
    <row r="203" spans="1:7" s="96" customFormat="1" ht="13.9" customHeight="1">
      <c r="A203" s="103"/>
      <c r="B203" s="112" t="s">
        <v>2214</v>
      </c>
      <c r="C203" s="313"/>
      <c r="E203" s="104"/>
      <c r="F203" s="2424"/>
      <c r="G203" s="459"/>
    </row>
    <row r="204" spans="1:7" s="96" customFormat="1" ht="25.5">
      <c r="A204" s="103"/>
      <c r="B204" s="112" t="s">
        <v>2215</v>
      </c>
      <c r="E204" s="104"/>
      <c r="F204" s="2424"/>
      <c r="G204" s="459"/>
    </row>
    <row r="205" spans="1:7" s="96" customFormat="1" ht="13.9" customHeight="1">
      <c r="A205" s="103"/>
      <c r="B205" s="65" t="s">
        <v>2216</v>
      </c>
      <c r="E205" s="104"/>
      <c r="F205" s="2424"/>
      <c r="G205" s="459"/>
    </row>
    <row r="206" spans="1:7" s="96" customFormat="1" ht="13.9" customHeight="1">
      <c r="A206" s="103"/>
      <c r="B206" s="591" t="s">
        <v>8199</v>
      </c>
      <c r="E206" s="104"/>
      <c r="F206" s="2424"/>
      <c r="G206" s="459"/>
    </row>
    <row r="207" spans="1:7" s="96" customFormat="1" ht="13.9" customHeight="1">
      <c r="A207" s="2279" t="s">
        <v>8217</v>
      </c>
      <c r="B207" s="2277" t="s">
        <v>209</v>
      </c>
      <c r="C207" s="2269"/>
      <c r="D207" s="2269" t="s">
        <v>354</v>
      </c>
      <c r="E207" s="2278">
        <v>0</v>
      </c>
      <c r="F207" s="2465"/>
      <c r="G207" s="2280"/>
    </row>
    <row r="208" spans="1:7" s="96" customFormat="1" ht="13.9" customHeight="1">
      <c r="A208" s="2281" t="s">
        <v>8218</v>
      </c>
      <c r="B208" s="2277" t="s">
        <v>211</v>
      </c>
      <c r="C208" s="2269"/>
      <c r="D208" s="2269" t="s">
        <v>354</v>
      </c>
      <c r="E208" s="2278">
        <v>0</v>
      </c>
      <c r="F208" s="2465"/>
      <c r="G208" s="2280"/>
    </row>
    <row r="209" spans="1:7" s="96" customFormat="1" ht="13.9" customHeight="1">
      <c r="A209" s="2282" t="s">
        <v>8219</v>
      </c>
      <c r="B209" s="2277" t="s">
        <v>212</v>
      </c>
      <c r="C209" s="2269"/>
      <c r="D209" s="2269" t="s">
        <v>354</v>
      </c>
      <c r="E209" s="2278">
        <f>+E207</f>
        <v>0</v>
      </c>
      <c r="F209" s="2465"/>
      <c r="G209" s="2280"/>
    </row>
    <row r="210" spans="1:7" s="96" customFormat="1" ht="13.9" customHeight="1">
      <c r="A210" s="2283" t="s">
        <v>8220</v>
      </c>
      <c r="B210" s="2277" t="s">
        <v>213</v>
      </c>
      <c r="C210" s="2269"/>
      <c r="D210" s="2269" t="s">
        <v>354</v>
      </c>
      <c r="E210" s="2278">
        <f>+E208</f>
        <v>0</v>
      </c>
      <c r="F210" s="2465"/>
      <c r="G210" s="2280"/>
    </row>
    <row r="211" spans="1:7" s="96" customFormat="1" ht="13.9" customHeight="1">
      <c r="A211" s="248" t="s">
        <v>8216</v>
      </c>
      <c r="B211" s="441" t="s">
        <v>214</v>
      </c>
      <c r="D211" s="96" t="s">
        <v>354</v>
      </c>
      <c r="E211" s="62">
        <v>2.5</v>
      </c>
      <c r="F211" s="2425"/>
      <c r="G211" s="456">
        <f t="shared" ref="G211" si="9">+F211*E211</f>
        <v>0</v>
      </c>
    </row>
    <row r="212" spans="1:7" s="96" customFormat="1" ht="13.9" customHeight="1">
      <c r="A212" s="2284" t="s">
        <v>8221</v>
      </c>
      <c r="B212" s="2277" t="s">
        <v>215</v>
      </c>
      <c r="C212" s="2269"/>
      <c r="D212" s="2269" t="s">
        <v>354</v>
      </c>
      <c r="E212" s="2278">
        <f>+E208</f>
        <v>0</v>
      </c>
      <c r="F212" s="2439"/>
      <c r="G212" s="456"/>
    </row>
    <row r="213" spans="1:7" s="96" customFormat="1" ht="13.9" customHeight="1">
      <c r="A213" s="217"/>
      <c r="B213" s="441"/>
      <c r="E213" s="62"/>
      <c r="F213" s="2420"/>
      <c r="G213" s="456"/>
    </row>
    <row r="214" spans="1:7" s="96" customFormat="1" ht="13.9" customHeight="1">
      <c r="A214" s="103"/>
      <c r="B214" s="65"/>
      <c r="E214" s="104"/>
      <c r="F214" s="2424"/>
      <c r="G214" s="459"/>
    </row>
    <row r="215" spans="1:7" s="96" customFormat="1" ht="91.9" customHeight="1">
      <c r="A215" s="105" t="s">
        <v>2225</v>
      </c>
      <c r="B215" s="436" t="s">
        <v>2226</v>
      </c>
      <c r="E215" s="104"/>
      <c r="F215" s="2424"/>
      <c r="G215" s="459"/>
    </row>
    <row r="216" spans="1:7" s="96" customFormat="1" ht="39" customHeight="1">
      <c r="A216" s="105"/>
      <c r="B216" s="112" t="s">
        <v>2227</v>
      </c>
      <c r="E216" s="104"/>
      <c r="F216" s="2424"/>
      <c r="G216" s="459"/>
    </row>
    <row r="217" spans="1:7" s="96" customFormat="1" ht="120.6" customHeight="1">
      <c r="A217" s="105"/>
      <c r="B217" s="112"/>
      <c r="E217" s="104"/>
      <c r="F217" s="2424"/>
      <c r="G217" s="459"/>
    </row>
    <row r="218" spans="1:7" s="96" customFormat="1" ht="13.9" customHeight="1">
      <c r="A218" s="103"/>
      <c r="B218" s="67" t="s">
        <v>2228</v>
      </c>
      <c r="E218" s="104"/>
      <c r="F218" s="2424"/>
      <c r="G218" s="459"/>
    </row>
    <row r="219" spans="1:7" s="96" customFormat="1" ht="13.9" customHeight="1">
      <c r="A219" s="243" t="s">
        <v>2229</v>
      </c>
      <c r="B219" s="441" t="s">
        <v>209</v>
      </c>
      <c r="D219" s="96" t="s">
        <v>354</v>
      </c>
      <c r="E219" s="62">
        <v>3</v>
      </c>
      <c r="F219" s="2425"/>
      <c r="G219" s="456">
        <f t="shared" ref="G219:G224" si="10">+F219*E219</f>
        <v>0</v>
      </c>
    </row>
    <row r="220" spans="1:7" s="96" customFormat="1" ht="13.9" customHeight="1">
      <c r="A220" s="245" t="s">
        <v>2230</v>
      </c>
      <c r="B220" s="441" t="s">
        <v>211</v>
      </c>
      <c r="D220" s="96" t="s">
        <v>354</v>
      </c>
      <c r="E220" s="62">
        <v>3</v>
      </c>
      <c r="F220" s="2425"/>
      <c r="G220" s="456">
        <f t="shared" si="10"/>
        <v>0</v>
      </c>
    </row>
    <row r="221" spans="1:7" s="96" customFormat="1" ht="13.9" customHeight="1">
      <c r="A221" s="246" t="s">
        <v>2231</v>
      </c>
      <c r="B221" s="441" t="s">
        <v>212</v>
      </c>
      <c r="D221" s="96" t="s">
        <v>354</v>
      </c>
      <c r="E221" s="62">
        <f>+E219</f>
        <v>3</v>
      </c>
      <c r="F221" s="2425"/>
      <c r="G221" s="456">
        <f t="shared" si="10"/>
        <v>0</v>
      </c>
    </row>
    <row r="222" spans="1:7" s="96" customFormat="1" ht="13.9" customHeight="1">
      <c r="A222" s="247" t="s">
        <v>2232</v>
      </c>
      <c r="B222" s="441" t="s">
        <v>213</v>
      </c>
      <c r="D222" s="96" t="s">
        <v>354</v>
      </c>
      <c r="E222" s="62">
        <f>+E220</f>
        <v>3</v>
      </c>
      <c r="F222" s="2425"/>
      <c r="G222" s="456">
        <f t="shared" si="10"/>
        <v>0</v>
      </c>
    </row>
    <row r="223" spans="1:7" s="96" customFormat="1" ht="13.9" customHeight="1">
      <c r="A223" s="248" t="s">
        <v>2233</v>
      </c>
      <c r="B223" s="441" t="s">
        <v>214</v>
      </c>
      <c r="D223" s="96" t="s">
        <v>354</v>
      </c>
      <c r="E223" s="62">
        <v>3</v>
      </c>
      <c r="F223" s="2425"/>
      <c r="G223" s="456">
        <f t="shared" si="10"/>
        <v>0</v>
      </c>
    </row>
    <row r="224" spans="1:7" s="96" customFormat="1" ht="13.9" customHeight="1">
      <c r="A224" s="249" t="s">
        <v>2234</v>
      </c>
      <c r="B224" s="441" t="s">
        <v>215</v>
      </c>
      <c r="D224" s="96" t="s">
        <v>354</v>
      </c>
      <c r="E224" s="62">
        <f>+E220</f>
        <v>3</v>
      </c>
      <c r="F224" s="2425"/>
      <c r="G224" s="456">
        <f t="shared" si="10"/>
        <v>0</v>
      </c>
    </row>
    <row r="225" spans="1:7" s="96" customFormat="1" ht="13.9" customHeight="1">
      <c r="A225" s="103"/>
      <c r="B225" s="65"/>
      <c r="E225" s="104"/>
      <c r="F225" s="2424"/>
      <c r="G225" s="459"/>
    </row>
    <row r="226" spans="1:7" s="96" customFormat="1" ht="13.9" customHeight="1">
      <c r="A226" s="103"/>
      <c r="B226" s="65"/>
      <c r="E226" s="104"/>
      <c r="F226" s="2424"/>
      <c r="G226" s="459"/>
    </row>
    <row r="227" spans="1:7" s="96" customFormat="1" ht="13.9" customHeight="1">
      <c r="A227" s="305" t="s">
        <v>2235</v>
      </c>
      <c r="B227" s="238" t="s">
        <v>2236</v>
      </c>
      <c r="C227" s="306"/>
      <c r="D227" s="240"/>
      <c r="E227" s="241"/>
      <c r="F227" s="2454"/>
      <c r="G227" s="469"/>
    </row>
    <row r="228" spans="1:7" s="96" customFormat="1" ht="13.9" customHeight="1">
      <c r="A228" s="233"/>
      <c r="B228" s="388"/>
      <c r="C228" s="397"/>
      <c r="D228" s="235"/>
      <c r="E228" s="236"/>
      <c r="F228" s="2450"/>
      <c r="G228" s="465"/>
    </row>
    <row r="229" spans="1:7" s="96" customFormat="1" ht="12.6" customHeight="1">
      <c r="A229" s="233"/>
      <c r="B229" s="2930" t="s">
        <v>150</v>
      </c>
      <c r="C229" s="2930"/>
      <c r="D229" s="235"/>
      <c r="E229" s="236"/>
      <c r="F229" s="2450"/>
      <c r="G229" s="465"/>
    </row>
    <row r="230" spans="1:7" s="96" customFormat="1" ht="42.6" customHeight="1">
      <c r="A230" s="233"/>
      <c r="B230" s="2931" t="s">
        <v>2237</v>
      </c>
      <c r="C230" s="2931"/>
      <c r="D230" s="235"/>
      <c r="E230" s="236"/>
      <c r="F230" s="2450"/>
      <c r="G230" s="465"/>
    </row>
    <row r="231" spans="1:7" s="96" customFormat="1" ht="66.599999999999994" customHeight="1">
      <c r="A231" s="233"/>
      <c r="B231" s="2931" t="s">
        <v>2135</v>
      </c>
      <c r="C231" s="2931"/>
      <c r="D231" s="235"/>
      <c r="E231" s="236"/>
      <c r="F231" s="2450"/>
      <c r="G231" s="465"/>
    </row>
    <row r="232" spans="1:7" s="96" customFormat="1" ht="15.6" customHeight="1">
      <c r="A232" s="233"/>
      <c r="B232" s="2931" t="s">
        <v>2136</v>
      </c>
      <c r="C232" s="2931"/>
      <c r="D232" s="235"/>
      <c r="E232" s="236"/>
      <c r="F232" s="2450"/>
      <c r="G232" s="465"/>
    </row>
    <row r="233" spans="1:7" s="96" customFormat="1">
      <c r="A233" s="103"/>
      <c r="B233" s="65"/>
      <c r="E233" s="104"/>
      <c r="F233" s="2424"/>
      <c r="G233" s="459"/>
    </row>
    <row r="234" spans="1:7" s="96" customFormat="1" ht="38.25">
      <c r="A234" s="105" t="s">
        <v>2238</v>
      </c>
      <c r="B234" s="436" t="s">
        <v>2239</v>
      </c>
      <c r="E234" s="104"/>
      <c r="F234" s="2424"/>
      <c r="G234" s="459"/>
    </row>
    <row r="235" spans="1:7" s="96" customFormat="1">
      <c r="A235" s="103"/>
      <c r="B235" s="112" t="s">
        <v>2240</v>
      </c>
      <c r="C235" s="313"/>
      <c r="E235" s="104"/>
      <c r="F235" s="2424"/>
      <c r="G235" s="459"/>
    </row>
    <row r="236" spans="1:7" s="96" customFormat="1">
      <c r="A236" s="103"/>
      <c r="B236" s="112" t="s">
        <v>2241</v>
      </c>
      <c r="C236" s="313"/>
      <c r="E236" s="104"/>
      <c r="F236" s="2424"/>
      <c r="G236" s="459"/>
    </row>
    <row r="237" spans="1:7" s="96" customFormat="1">
      <c r="A237" s="103"/>
      <c r="B237" s="67" t="s">
        <v>2242</v>
      </c>
      <c r="E237" s="104"/>
      <c r="F237" s="2424"/>
      <c r="G237" s="459"/>
    </row>
    <row r="238" spans="1:7" s="96" customFormat="1">
      <c r="A238" s="243" t="s">
        <v>2243</v>
      </c>
      <c r="B238" s="441" t="s">
        <v>209</v>
      </c>
      <c r="D238" s="96" t="s">
        <v>210</v>
      </c>
      <c r="E238" s="62">
        <v>2</v>
      </c>
      <c r="F238" s="2425"/>
      <c r="G238" s="456">
        <f t="shared" ref="G238:G243" si="11">+F238*E238</f>
        <v>0</v>
      </c>
    </row>
    <row r="239" spans="1:7" s="96" customFormat="1">
      <c r="A239" s="245" t="s">
        <v>2244</v>
      </c>
      <c r="B239" s="441" t="s">
        <v>211</v>
      </c>
      <c r="D239" s="96" t="s">
        <v>210</v>
      </c>
      <c r="E239" s="62">
        <v>2</v>
      </c>
      <c r="F239" s="2425"/>
      <c r="G239" s="456">
        <f t="shared" si="11"/>
        <v>0</v>
      </c>
    </row>
    <row r="240" spans="1:7" s="96" customFormat="1">
      <c r="A240" s="246" t="s">
        <v>2245</v>
      </c>
      <c r="B240" s="441" t="s">
        <v>212</v>
      </c>
      <c r="D240" s="96" t="s">
        <v>210</v>
      </c>
      <c r="E240" s="62">
        <f>+E238</f>
        <v>2</v>
      </c>
      <c r="F240" s="2425"/>
      <c r="G240" s="456">
        <f t="shared" si="11"/>
        <v>0</v>
      </c>
    </row>
    <row r="241" spans="1:7" s="96" customFormat="1">
      <c r="A241" s="247" t="s">
        <v>2246</v>
      </c>
      <c r="B241" s="441" t="s">
        <v>213</v>
      </c>
      <c r="D241" s="96" t="s">
        <v>210</v>
      </c>
      <c r="E241" s="62">
        <f>+E239</f>
        <v>2</v>
      </c>
      <c r="F241" s="2425"/>
      <c r="G241" s="456">
        <f t="shared" si="11"/>
        <v>0</v>
      </c>
    </row>
    <row r="242" spans="1:7" s="96" customFormat="1">
      <c r="A242" s="248" t="s">
        <v>2247</v>
      </c>
      <c r="B242" s="441" t="s">
        <v>214</v>
      </c>
      <c r="D242" s="96" t="s">
        <v>210</v>
      </c>
      <c r="E242" s="62">
        <v>2</v>
      </c>
      <c r="F242" s="2425"/>
      <c r="G242" s="456">
        <f t="shared" si="11"/>
        <v>0</v>
      </c>
    </row>
    <row r="243" spans="1:7" s="96" customFormat="1">
      <c r="A243" s="249" t="s">
        <v>2248</v>
      </c>
      <c r="B243" s="441" t="s">
        <v>215</v>
      </c>
      <c r="D243" s="96" t="s">
        <v>210</v>
      </c>
      <c r="E243" s="62">
        <f>+E239</f>
        <v>2</v>
      </c>
      <c r="F243" s="2425"/>
      <c r="G243" s="456">
        <f t="shared" si="11"/>
        <v>0</v>
      </c>
    </row>
    <row r="244" spans="1:7" s="96" customFormat="1">
      <c r="A244" s="103"/>
      <c r="B244" s="65"/>
      <c r="E244" s="104"/>
      <c r="F244" s="2424"/>
      <c r="G244" s="459"/>
    </row>
    <row r="245" spans="1:7" s="96" customFormat="1" ht="67.900000000000006" customHeight="1">
      <c r="A245" s="105" t="s">
        <v>2249</v>
      </c>
      <c r="B245" s="436" t="s">
        <v>2250</v>
      </c>
      <c r="E245" s="104"/>
      <c r="F245" s="2424"/>
      <c r="G245" s="459"/>
    </row>
    <row r="246" spans="1:7" s="96" customFormat="1">
      <c r="A246" s="105"/>
      <c r="B246" s="112" t="s">
        <v>2251</v>
      </c>
      <c r="E246" s="104"/>
      <c r="F246" s="2424"/>
      <c r="G246" s="459"/>
    </row>
    <row r="247" spans="1:7" s="96" customFormat="1">
      <c r="A247" s="103"/>
      <c r="B247" s="67" t="s">
        <v>2252</v>
      </c>
      <c r="E247" s="104"/>
      <c r="F247" s="2424"/>
      <c r="G247" s="459"/>
    </row>
    <row r="248" spans="1:7" s="96" customFormat="1">
      <c r="A248" s="243" t="s">
        <v>2253</v>
      </c>
      <c r="B248" s="441" t="s">
        <v>209</v>
      </c>
      <c r="D248" s="96" t="s">
        <v>210</v>
      </c>
      <c r="E248" s="62">
        <v>2</v>
      </c>
      <c r="F248" s="2425"/>
      <c r="G248" s="456">
        <f t="shared" ref="G248:G253" si="12">+F248*E248</f>
        <v>0</v>
      </c>
    </row>
    <row r="249" spans="1:7" s="96" customFormat="1">
      <c r="A249" s="245" t="s">
        <v>2254</v>
      </c>
      <c r="B249" s="441" t="s">
        <v>211</v>
      </c>
      <c r="D249" s="96" t="s">
        <v>210</v>
      </c>
      <c r="E249" s="62">
        <v>2</v>
      </c>
      <c r="F249" s="2425"/>
      <c r="G249" s="456">
        <f t="shared" si="12"/>
        <v>0</v>
      </c>
    </row>
    <row r="250" spans="1:7" s="96" customFormat="1">
      <c r="A250" s="246" t="s">
        <v>2255</v>
      </c>
      <c r="B250" s="441" t="s">
        <v>212</v>
      </c>
      <c r="D250" s="96" t="s">
        <v>210</v>
      </c>
      <c r="E250" s="62">
        <f>+E248</f>
        <v>2</v>
      </c>
      <c r="F250" s="2425"/>
      <c r="G250" s="456">
        <f t="shared" si="12"/>
        <v>0</v>
      </c>
    </row>
    <row r="251" spans="1:7" s="96" customFormat="1">
      <c r="A251" s="247" t="s">
        <v>2256</v>
      </c>
      <c r="B251" s="441" t="s">
        <v>213</v>
      </c>
      <c r="D251" s="96" t="s">
        <v>210</v>
      </c>
      <c r="E251" s="62">
        <f>+E249</f>
        <v>2</v>
      </c>
      <c r="F251" s="2425"/>
      <c r="G251" s="456">
        <f t="shared" si="12"/>
        <v>0</v>
      </c>
    </row>
    <row r="252" spans="1:7" s="96" customFormat="1">
      <c r="A252" s="248" t="s">
        <v>2257</v>
      </c>
      <c r="B252" s="441" t="s">
        <v>214</v>
      </c>
      <c r="D252" s="96" t="s">
        <v>210</v>
      </c>
      <c r="E252" s="62">
        <v>2</v>
      </c>
      <c r="F252" s="2425"/>
      <c r="G252" s="456">
        <f t="shared" si="12"/>
        <v>0</v>
      </c>
    </row>
    <row r="253" spans="1:7" s="96" customFormat="1">
      <c r="A253" s="249" t="s">
        <v>2258</v>
      </c>
      <c r="B253" s="441" t="s">
        <v>215</v>
      </c>
      <c r="D253" s="96" t="s">
        <v>210</v>
      </c>
      <c r="E253" s="62">
        <f>+E249</f>
        <v>2</v>
      </c>
      <c r="F253" s="2425"/>
      <c r="G253" s="456">
        <f t="shared" si="12"/>
        <v>0</v>
      </c>
    </row>
    <row r="254" spans="1:7" s="96" customFormat="1">
      <c r="A254" s="103"/>
      <c r="B254" s="65"/>
      <c r="E254" s="104"/>
      <c r="F254" s="2424"/>
      <c r="G254" s="459"/>
    </row>
    <row r="255" spans="1:7" s="96" customFormat="1" ht="36" customHeight="1">
      <c r="A255" s="105" t="s">
        <v>2259</v>
      </c>
      <c r="B255" s="436" t="s">
        <v>2260</v>
      </c>
      <c r="E255" s="104"/>
      <c r="F255" s="2424"/>
      <c r="G255" s="459"/>
    </row>
    <row r="256" spans="1:7" s="96" customFormat="1">
      <c r="A256" s="105"/>
      <c r="B256" s="65" t="s">
        <v>2261</v>
      </c>
      <c r="E256" s="104"/>
      <c r="F256" s="2424"/>
      <c r="G256" s="459"/>
    </row>
    <row r="257" spans="1:7" s="96" customFormat="1">
      <c r="A257" s="103"/>
      <c r="B257" s="67" t="s">
        <v>2262</v>
      </c>
      <c r="E257" s="104"/>
      <c r="F257" s="2424"/>
      <c r="G257" s="459"/>
    </row>
    <row r="258" spans="1:7" s="96" customFormat="1">
      <c r="A258" s="243" t="s">
        <v>2263</v>
      </c>
      <c r="B258" s="441" t="s">
        <v>209</v>
      </c>
      <c r="D258" s="96" t="s">
        <v>354</v>
      </c>
      <c r="E258" s="62">
        <v>12.7</v>
      </c>
      <c r="F258" s="2425"/>
      <c r="G258" s="456">
        <f t="shared" ref="G258:G263" si="13">+F258*E258</f>
        <v>0</v>
      </c>
    </row>
    <row r="259" spans="1:7" s="96" customFormat="1">
      <c r="A259" s="245" t="s">
        <v>2264</v>
      </c>
      <c r="B259" s="441" t="s">
        <v>211</v>
      </c>
      <c r="D259" s="96" t="s">
        <v>354</v>
      </c>
      <c r="E259" s="62">
        <v>12.7</v>
      </c>
      <c r="F259" s="2425"/>
      <c r="G259" s="456">
        <f t="shared" si="13"/>
        <v>0</v>
      </c>
    </row>
    <row r="260" spans="1:7" s="96" customFormat="1">
      <c r="A260" s="246" t="s">
        <v>2265</v>
      </c>
      <c r="B260" s="441" t="s">
        <v>212</v>
      </c>
      <c r="D260" s="96" t="s">
        <v>354</v>
      </c>
      <c r="E260" s="62">
        <f>+E258</f>
        <v>12.7</v>
      </c>
      <c r="F260" s="2425"/>
      <c r="G260" s="456">
        <f t="shared" si="13"/>
        <v>0</v>
      </c>
    </row>
    <row r="261" spans="1:7" s="96" customFormat="1">
      <c r="A261" s="247" t="s">
        <v>2266</v>
      </c>
      <c r="B261" s="441" t="s">
        <v>213</v>
      </c>
      <c r="D261" s="96" t="s">
        <v>354</v>
      </c>
      <c r="E261" s="62">
        <f>+E259</f>
        <v>12.7</v>
      </c>
      <c r="F261" s="2425"/>
      <c r="G261" s="456">
        <f t="shared" si="13"/>
        <v>0</v>
      </c>
    </row>
    <row r="262" spans="1:7" s="96" customFormat="1">
      <c r="A262" s="248" t="s">
        <v>2267</v>
      </c>
      <c r="B262" s="441" t="s">
        <v>214</v>
      </c>
      <c r="D262" s="96" t="s">
        <v>354</v>
      </c>
      <c r="E262" s="62">
        <v>11.6</v>
      </c>
      <c r="F262" s="2425"/>
      <c r="G262" s="456">
        <f t="shared" si="13"/>
        <v>0</v>
      </c>
    </row>
    <row r="263" spans="1:7" s="96" customFormat="1">
      <c r="A263" s="249" t="s">
        <v>2268</v>
      </c>
      <c r="B263" s="441" t="s">
        <v>215</v>
      </c>
      <c r="D263" s="96" t="s">
        <v>354</v>
      </c>
      <c r="E263" s="62">
        <f>+E259</f>
        <v>12.7</v>
      </c>
      <c r="F263" s="2425"/>
      <c r="G263" s="456">
        <f t="shared" si="13"/>
        <v>0</v>
      </c>
    </row>
    <row r="264" spans="1:7" s="96" customFormat="1">
      <c r="A264" s="103"/>
      <c r="B264" s="65"/>
      <c r="E264" s="104"/>
      <c r="F264" s="2424"/>
      <c r="G264" s="459"/>
    </row>
    <row r="265" spans="1:7" s="96" customFormat="1" ht="49.5" customHeight="1">
      <c r="A265" s="105" t="s">
        <v>3214</v>
      </c>
      <c r="B265" s="436" t="s">
        <v>2270</v>
      </c>
      <c r="E265" s="104"/>
      <c r="F265" s="2424"/>
      <c r="G265" s="459"/>
    </row>
    <row r="266" spans="1:7" s="96" customFormat="1">
      <c r="A266" s="103"/>
      <c r="B266" s="67" t="s">
        <v>2271</v>
      </c>
      <c r="E266" s="104"/>
      <c r="F266" s="2424"/>
      <c r="G266" s="459"/>
    </row>
    <row r="267" spans="1:7" s="96" customFormat="1">
      <c r="A267" s="243" t="s">
        <v>3215</v>
      </c>
      <c r="B267" s="441" t="s">
        <v>209</v>
      </c>
      <c r="D267" s="96" t="s">
        <v>1748</v>
      </c>
      <c r="E267" s="62">
        <v>100</v>
      </c>
      <c r="F267" s="2425"/>
      <c r="G267" s="456">
        <f t="shared" ref="G267:G272" si="14">+F267*E267</f>
        <v>0</v>
      </c>
    </row>
    <row r="268" spans="1:7" s="96" customFormat="1">
      <c r="A268" s="245" t="s">
        <v>3216</v>
      </c>
      <c r="B268" s="441" t="s">
        <v>211</v>
      </c>
      <c r="D268" s="96" t="s">
        <v>1748</v>
      </c>
      <c r="E268" s="62">
        <v>120</v>
      </c>
      <c r="F268" s="2425"/>
      <c r="G268" s="456">
        <f t="shared" si="14"/>
        <v>0</v>
      </c>
    </row>
    <row r="269" spans="1:7" s="96" customFormat="1">
      <c r="A269" s="246" t="s">
        <v>3217</v>
      </c>
      <c r="B269" s="441" t="s">
        <v>212</v>
      </c>
      <c r="D269" s="96" t="s">
        <v>1748</v>
      </c>
      <c r="E269" s="62">
        <f>+E267</f>
        <v>100</v>
      </c>
      <c r="F269" s="2425"/>
      <c r="G269" s="456">
        <f t="shared" si="14"/>
        <v>0</v>
      </c>
    </row>
    <row r="270" spans="1:7" s="96" customFormat="1">
      <c r="A270" s="247" t="s">
        <v>3218</v>
      </c>
      <c r="B270" s="441" t="s">
        <v>213</v>
      </c>
      <c r="D270" s="96" t="s">
        <v>1748</v>
      </c>
      <c r="E270" s="62">
        <f>+E268</f>
        <v>120</v>
      </c>
      <c r="F270" s="2425"/>
      <c r="G270" s="456">
        <f t="shared" si="14"/>
        <v>0</v>
      </c>
    </row>
    <row r="271" spans="1:7" s="96" customFormat="1">
      <c r="A271" s="248" t="s">
        <v>3219</v>
      </c>
      <c r="B271" s="441" t="s">
        <v>214</v>
      </c>
      <c r="D271" s="96" t="s">
        <v>1748</v>
      </c>
      <c r="E271" s="62">
        <v>110</v>
      </c>
      <c r="F271" s="2425"/>
      <c r="G271" s="456">
        <f t="shared" si="14"/>
        <v>0</v>
      </c>
    </row>
    <row r="272" spans="1:7" s="96" customFormat="1">
      <c r="A272" s="249" t="s">
        <v>3220</v>
      </c>
      <c r="B272" s="441" t="s">
        <v>215</v>
      </c>
      <c r="D272" s="96" t="s">
        <v>1748</v>
      </c>
      <c r="E272" s="62">
        <f>+E268</f>
        <v>120</v>
      </c>
      <c r="F272" s="2425"/>
      <c r="G272" s="456">
        <f t="shared" si="14"/>
        <v>0</v>
      </c>
    </row>
    <row r="273" spans="1:7" s="96" customFormat="1">
      <c r="A273" s="103"/>
      <c r="B273" s="65"/>
      <c r="E273" s="104"/>
      <c r="F273" s="2424"/>
      <c r="G273" s="459"/>
    </row>
    <row r="274" spans="1:7" s="96" customFormat="1" ht="57.75" customHeight="1">
      <c r="A274" s="105" t="s">
        <v>2269</v>
      </c>
      <c r="B274" s="436" t="s">
        <v>3205</v>
      </c>
      <c r="E274" s="104"/>
      <c r="F274" s="2424"/>
      <c r="G274" s="459"/>
    </row>
    <row r="275" spans="1:7" s="96" customFormat="1">
      <c r="A275" s="103"/>
      <c r="B275" s="67" t="s">
        <v>3221</v>
      </c>
      <c r="E275" s="104"/>
      <c r="F275" s="2424"/>
      <c r="G275" s="459"/>
    </row>
    <row r="276" spans="1:7" s="96" customFormat="1">
      <c r="A276" s="243" t="s">
        <v>2272</v>
      </c>
      <c r="B276" s="65"/>
      <c r="D276" s="96" t="s">
        <v>210</v>
      </c>
      <c r="E276" s="62">
        <v>2</v>
      </c>
      <c r="F276" s="2425"/>
      <c r="G276" s="456">
        <f t="shared" ref="G276:G281" si="15">+F276*E276</f>
        <v>0</v>
      </c>
    </row>
    <row r="277" spans="1:7" s="96" customFormat="1">
      <c r="A277" s="245" t="s">
        <v>2273</v>
      </c>
      <c r="B277" s="65"/>
      <c r="D277" s="96" t="s">
        <v>210</v>
      </c>
      <c r="E277" s="62">
        <v>2</v>
      </c>
      <c r="F277" s="2425"/>
      <c r="G277" s="456">
        <f t="shared" si="15"/>
        <v>0</v>
      </c>
    </row>
    <row r="278" spans="1:7" s="96" customFormat="1">
      <c r="A278" s="246" t="s">
        <v>2274</v>
      </c>
      <c r="B278" s="65"/>
      <c r="D278" s="96" t="s">
        <v>210</v>
      </c>
      <c r="E278" s="62">
        <f>+E276</f>
        <v>2</v>
      </c>
      <c r="F278" s="2425"/>
      <c r="G278" s="456">
        <f t="shared" si="15"/>
        <v>0</v>
      </c>
    </row>
    <row r="279" spans="1:7" s="96" customFormat="1">
      <c r="A279" s="247" t="s">
        <v>2275</v>
      </c>
      <c r="B279" s="65"/>
      <c r="D279" s="96" t="s">
        <v>210</v>
      </c>
      <c r="E279" s="62">
        <f>+E277</f>
        <v>2</v>
      </c>
      <c r="F279" s="2425"/>
      <c r="G279" s="456">
        <f t="shared" si="15"/>
        <v>0</v>
      </c>
    </row>
    <row r="280" spans="1:7" s="96" customFormat="1">
      <c r="A280" s="248" t="s">
        <v>2276</v>
      </c>
      <c r="B280" s="65"/>
      <c r="D280" s="96" t="s">
        <v>210</v>
      </c>
      <c r="E280" s="62">
        <v>2</v>
      </c>
      <c r="F280" s="2425"/>
      <c r="G280" s="456">
        <f t="shared" si="15"/>
        <v>0</v>
      </c>
    </row>
    <row r="281" spans="1:7" s="96" customFormat="1">
      <c r="A281" s="249" t="s">
        <v>2277</v>
      </c>
      <c r="B281" s="65"/>
      <c r="D281" s="96" t="s">
        <v>210</v>
      </c>
      <c r="E281" s="62">
        <f>+E277</f>
        <v>2</v>
      </c>
      <c r="F281" s="2425"/>
      <c r="G281" s="456">
        <f t="shared" si="15"/>
        <v>0</v>
      </c>
    </row>
    <row r="282" spans="1:7" s="96" customFormat="1">
      <c r="A282" s="103"/>
      <c r="B282" s="65"/>
      <c r="E282" s="104"/>
      <c r="F282" s="2424"/>
      <c r="G282" s="459"/>
    </row>
    <row r="283" spans="1:7" s="96" customFormat="1" ht="58.5" customHeight="1">
      <c r="A283" s="105" t="s">
        <v>3207</v>
      </c>
      <c r="B283" s="436" t="s">
        <v>3205</v>
      </c>
      <c r="E283" s="104"/>
      <c r="F283" s="2424"/>
      <c r="G283" s="459"/>
    </row>
    <row r="284" spans="1:7" s="96" customFormat="1">
      <c r="A284" s="103"/>
      <c r="B284" s="67" t="s">
        <v>2271</v>
      </c>
      <c r="E284" s="104"/>
      <c r="F284" s="2424"/>
      <c r="G284" s="459"/>
    </row>
    <row r="285" spans="1:7" s="96" customFormat="1">
      <c r="A285" s="243" t="s">
        <v>3208</v>
      </c>
      <c r="B285" s="65"/>
      <c r="D285" s="96" t="s">
        <v>210</v>
      </c>
      <c r="E285" s="62">
        <v>1</v>
      </c>
      <c r="F285" s="2425"/>
      <c r="G285" s="456">
        <f t="shared" ref="G285:G290" si="16">+F285*E285</f>
        <v>0</v>
      </c>
    </row>
    <row r="286" spans="1:7" s="96" customFormat="1">
      <c r="A286" s="245" t="s">
        <v>3209</v>
      </c>
      <c r="B286" s="65"/>
      <c r="D286" s="96" t="s">
        <v>210</v>
      </c>
      <c r="E286" s="62">
        <v>1</v>
      </c>
      <c r="F286" s="2425"/>
      <c r="G286" s="456">
        <f t="shared" si="16"/>
        <v>0</v>
      </c>
    </row>
    <row r="287" spans="1:7" s="96" customFormat="1">
      <c r="A287" s="246" t="s">
        <v>3210</v>
      </c>
      <c r="B287" s="65"/>
      <c r="D287" s="96" t="s">
        <v>210</v>
      </c>
      <c r="E287" s="62">
        <f>+E285</f>
        <v>1</v>
      </c>
      <c r="F287" s="2425"/>
      <c r="G287" s="456">
        <f t="shared" si="16"/>
        <v>0</v>
      </c>
    </row>
    <row r="288" spans="1:7" s="96" customFormat="1">
      <c r="A288" s="247" t="s">
        <v>3211</v>
      </c>
      <c r="B288" s="65"/>
      <c r="D288" s="96" t="s">
        <v>210</v>
      </c>
      <c r="E288" s="62">
        <f>+E286</f>
        <v>1</v>
      </c>
      <c r="F288" s="2425"/>
      <c r="G288" s="456">
        <f t="shared" si="16"/>
        <v>0</v>
      </c>
    </row>
    <row r="289" spans="1:10" s="96" customFormat="1">
      <c r="A289" s="248" t="s">
        <v>3212</v>
      </c>
      <c r="B289" s="65"/>
      <c r="D289" s="96" t="s">
        <v>210</v>
      </c>
      <c r="E289" s="62">
        <v>1</v>
      </c>
      <c r="F289" s="2425"/>
      <c r="G289" s="456">
        <f t="shared" si="16"/>
        <v>0</v>
      </c>
    </row>
    <row r="290" spans="1:10" s="96" customFormat="1">
      <c r="A290" s="249" t="s">
        <v>3213</v>
      </c>
      <c r="B290" s="65"/>
      <c r="D290" s="96" t="s">
        <v>210</v>
      </c>
      <c r="E290" s="62">
        <f>+E286</f>
        <v>1</v>
      </c>
      <c r="F290" s="2425"/>
      <c r="G290" s="456">
        <f t="shared" si="16"/>
        <v>0</v>
      </c>
    </row>
    <row r="291" spans="1:10" s="96" customFormat="1">
      <c r="A291" s="103"/>
      <c r="B291" s="65"/>
      <c r="E291" s="104"/>
      <c r="F291" s="2424"/>
      <c r="G291" s="459"/>
    </row>
    <row r="292" spans="1:10" s="96" customFormat="1">
      <c r="A292" s="105"/>
      <c r="B292" s="252"/>
      <c r="C292" s="92"/>
      <c r="D292" s="92"/>
      <c r="E292" s="235"/>
      <c r="F292" s="2453"/>
      <c r="G292" s="465"/>
    </row>
    <row r="293" spans="1:10" s="96" customFormat="1" ht="19.149999999999999" customHeight="1" thickBot="1">
      <c r="A293" s="253" t="str">
        <f>+A8</f>
        <v>B.13.</v>
      </c>
      <c r="B293" s="253" t="str">
        <f>+B8</f>
        <v>Ključavničarska dela</v>
      </c>
      <c r="C293" s="321" t="s">
        <v>279</v>
      </c>
      <c r="D293" s="321"/>
      <c r="E293" s="133"/>
      <c r="F293" s="2436"/>
      <c r="G293" s="473">
        <f>SUM(G82:G292)</f>
        <v>0</v>
      </c>
    </row>
    <row r="294" spans="1:10" s="96" customFormat="1" ht="13.5" thickTop="1">
      <c r="A294" s="217"/>
      <c r="B294" s="257"/>
      <c r="C294" s="258"/>
      <c r="D294" s="258"/>
      <c r="E294" s="220"/>
      <c r="F294" s="2430"/>
      <c r="G294" s="464"/>
    </row>
    <row r="295" spans="1:10" s="96" customFormat="1">
      <c r="A295" s="243"/>
      <c r="B295" s="441" t="s">
        <v>209</v>
      </c>
      <c r="C295" s="258"/>
      <c r="D295" s="258"/>
      <c r="E295" s="220"/>
      <c r="F295" s="2430"/>
      <c r="G295" s="464">
        <f>G94+G107+G119+G131+G142+G155+G168+G181+G194+G207+G219+G238+G248+G258+G267+G276+G285</f>
        <v>0</v>
      </c>
    </row>
    <row r="296" spans="1:10" s="96" customFormat="1">
      <c r="A296" s="245"/>
      <c r="B296" s="441" t="s">
        <v>211</v>
      </c>
      <c r="C296" s="258"/>
      <c r="D296" s="258"/>
      <c r="E296" s="220"/>
      <c r="F296" s="2430"/>
      <c r="G296" s="464">
        <f t="shared" ref="G296:G300" si="17">G95+G108+G120+G132+G143+G156+G169+G182+G195+G208+G220+G239+G249+G259+G268+G277+G286</f>
        <v>0</v>
      </c>
    </row>
    <row r="297" spans="1:10" s="96" customFormat="1">
      <c r="A297" s="246"/>
      <c r="B297" s="441" t="s">
        <v>212</v>
      </c>
      <c r="C297" s="258"/>
      <c r="D297" s="258"/>
      <c r="E297" s="220"/>
      <c r="F297" s="2430"/>
      <c r="G297" s="464">
        <f t="shared" si="17"/>
        <v>0</v>
      </c>
    </row>
    <row r="298" spans="1:10" s="96" customFormat="1">
      <c r="A298" s="247"/>
      <c r="B298" s="441" t="s">
        <v>213</v>
      </c>
      <c r="C298" s="258"/>
      <c r="D298" s="258"/>
      <c r="E298" s="220"/>
      <c r="F298" s="2430"/>
      <c r="G298" s="464">
        <f t="shared" si="17"/>
        <v>0</v>
      </c>
    </row>
    <row r="299" spans="1:10" s="209" customFormat="1">
      <c r="A299" s="248"/>
      <c r="B299" s="441" t="s">
        <v>214</v>
      </c>
      <c r="C299" s="258"/>
      <c r="D299" s="258"/>
      <c r="E299" s="220"/>
      <c r="F299" s="2430"/>
      <c r="G299" s="464">
        <f t="shared" si="17"/>
        <v>0</v>
      </c>
      <c r="J299" s="210"/>
    </row>
    <row r="300" spans="1:10" s="209" customFormat="1">
      <c r="A300" s="249"/>
      <c r="B300" s="441" t="s">
        <v>215</v>
      </c>
      <c r="C300" s="258"/>
      <c r="D300" s="258"/>
      <c r="E300" s="220"/>
      <c r="F300" s="2430"/>
      <c r="G300" s="464">
        <f t="shared" si="17"/>
        <v>0</v>
      </c>
      <c r="J300" s="210"/>
    </row>
    <row r="301" spans="1:10">
      <c r="A301" s="217"/>
      <c r="B301" s="257"/>
      <c r="C301" s="258"/>
      <c r="D301" s="220"/>
      <c r="E301" s="220"/>
      <c r="F301" s="2430"/>
      <c r="G301" s="459"/>
    </row>
    <row r="302" spans="1:10">
      <c r="A302" s="105"/>
      <c r="B302" s="252"/>
      <c r="C302" s="92"/>
      <c r="D302" s="235"/>
      <c r="E302" s="236"/>
      <c r="F302" s="2450"/>
      <c r="G302" s="459"/>
    </row>
  </sheetData>
  <sheetProtection formatRows="0"/>
  <mergeCells count="70">
    <mergeCell ref="B229:C229"/>
    <mergeCell ref="B230:C230"/>
    <mergeCell ref="B231:C231"/>
    <mergeCell ref="B232:C232"/>
    <mergeCell ref="B80:C80"/>
    <mergeCell ref="B81:C81"/>
    <mergeCell ref="B82:C82"/>
    <mergeCell ref="B83:C83"/>
    <mergeCell ref="B84:C84"/>
    <mergeCell ref="B86:C86"/>
    <mergeCell ref="B79:C79"/>
    <mergeCell ref="B65:C65"/>
    <mergeCell ref="B66:C66"/>
    <mergeCell ref="B67:C67"/>
    <mergeCell ref="B68:C68"/>
    <mergeCell ref="B69:C69"/>
    <mergeCell ref="B70:C70"/>
    <mergeCell ref="B71:C71"/>
    <mergeCell ref="B75:C75"/>
    <mergeCell ref="B76:C76"/>
    <mergeCell ref="B77:C77"/>
    <mergeCell ref="B78:C78"/>
    <mergeCell ref="B64:C64"/>
    <mergeCell ref="B53:C53"/>
    <mergeCell ref="B54:C54"/>
    <mergeCell ref="B55:C55"/>
    <mergeCell ref="B56:C56"/>
    <mergeCell ref="B57:C57"/>
    <mergeCell ref="B58:C58"/>
    <mergeCell ref="B59:C59"/>
    <mergeCell ref="B60:C60"/>
    <mergeCell ref="B61:C61"/>
    <mergeCell ref="B62:C62"/>
    <mergeCell ref="B63:C63"/>
    <mergeCell ref="B52:C52"/>
    <mergeCell ref="B41:C41"/>
    <mergeCell ref="B42:C42"/>
    <mergeCell ref="B43:C43"/>
    <mergeCell ref="B44:C44"/>
    <mergeCell ref="B45:C45"/>
    <mergeCell ref="B46:C46"/>
    <mergeCell ref="B47:C47"/>
    <mergeCell ref="B48:C48"/>
    <mergeCell ref="B49:C49"/>
    <mergeCell ref="B50:C50"/>
    <mergeCell ref="B51:C51"/>
    <mergeCell ref="B39:C39"/>
    <mergeCell ref="B27:C27"/>
    <mergeCell ref="B28:C28"/>
    <mergeCell ref="B29:C29"/>
    <mergeCell ref="B30:C30"/>
    <mergeCell ref="B31:C31"/>
    <mergeCell ref="B32:C32"/>
    <mergeCell ref="B33:C33"/>
    <mergeCell ref="B34:C34"/>
    <mergeCell ref="B35:C35"/>
    <mergeCell ref="B37:C37"/>
    <mergeCell ref="B38:C38"/>
    <mergeCell ref="B26:C26"/>
    <mergeCell ref="B13:C13"/>
    <mergeCell ref="B15:C15"/>
    <mergeCell ref="B16:C16"/>
    <mergeCell ref="B17:C17"/>
    <mergeCell ref="B18:C18"/>
    <mergeCell ref="B19:C19"/>
    <mergeCell ref="B20:C20"/>
    <mergeCell ref="B21:C21"/>
    <mergeCell ref="B22:C22"/>
    <mergeCell ref="B23:C23"/>
    <mergeCell ref="B24:C24"/>
  </mergeCells>
  <pageMargins left="0.7" right="0.7" top="0.75" bottom="0.75" header="0.3" footer="0.3"/>
  <pageSetup paperSize="9" scale="50" fitToHeight="0"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5" manualBreakCount="5">
    <brk id="36" max="16383" man="1"/>
    <brk id="52" max="16383" man="1"/>
    <brk id="86" max="16383" man="1"/>
    <brk id="174" max="16383" man="1"/>
    <brk id="244"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tabColor rgb="FF00B050"/>
  </sheetPr>
  <dimension ref="A2:AMK338"/>
  <sheetViews>
    <sheetView view="pageBreakPreview" zoomScale="85" zoomScaleNormal="100" zoomScaleSheetLayoutView="85" workbookViewId="0"/>
  </sheetViews>
  <sheetFormatPr defaultRowHeight="12.75"/>
  <cols>
    <col min="1" max="1" width="12.5703125" style="232" customWidth="1"/>
    <col min="2" max="2" width="79.7109375" style="259" customWidth="1"/>
    <col min="3" max="3" width="22.5703125" style="230" customWidth="1"/>
    <col min="4" max="4" width="7.28515625" style="228" customWidth="1"/>
    <col min="5" max="5" width="11.28515625" style="229" customWidth="1"/>
    <col min="6" max="6" width="16.42578125" style="2458" customWidth="1"/>
    <col min="7" max="7" width="16.42578125" style="468" customWidth="1"/>
    <col min="8" max="8" width="14.28515625" style="209" customWidth="1"/>
    <col min="9" max="9" width="8.5703125" style="209" customWidth="1"/>
    <col min="10" max="10" width="12.42578125" style="210" customWidth="1"/>
    <col min="11" max="1025" width="9.140625" style="211" customWidth="1"/>
  </cols>
  <sheetData>
    <row r="2" spans="1:7">
      <c r="A2" s="52" t="s">
        <v>8</v>
      </c>
      <c r="B2" s="53" t="s">
        <v>9</v>
      </c>
      <c r="C2" s="53"/>
      <c r="D2" s="54"/>
      <c r="E2" s="368"/>
      <c r="F2" s="2398"/>
      <c r="G2" s="443"/>
    </row>
    <row r="3" spans="1:7" s="212" customFormat="1">
      <c r="A3" s="52" t="s">
        <v>130</v>
      </c>
      <c r="B3" s="359" t="str">
        <f>'NASLOVNA STRAN'!$C$30</f>
        <v>Gradnja stanovanjske soseske Dečkovo naselje - DN 10</v>
      </c>
      <c r="C3" s="53"/>
      <c r="D3" s="54"/>
      <c r="E3" s="368"/>
      <c r="F3" s="2398"/>
      <c r="G3" s="443"/>
    </row>
    <row r="4" spans="1:7" s="212" customFormat="1">
      <c r="A4" s="52" t="s">
        <v>131</v>
      </c>
      <c r="B4" s="442">
        <f>'NASLOVNA STRAN'!$C$13</f>
        <v>0</v>
      </c>
      <c r="C4" s="53"/>
      <c r="D4" s="54"/>
      <c r="E4" s="368"/>
      <c r="F4" s="2398"/>
      <c r="G4" s="443"/>
    </row>
    <row r="5" spans="1:7" s="212" customFormat="1">
      <c r="A5" s="52"/>
      <c r="B5" s="53"/>
      <c r="C5" s="53"/>
      <c r="D5" s="54"/>
      <c r="E5" s="368"/>
      <c r="F5" s="2398"/>
      <c r="G5" s="443"/>
    </row>
    <row r="6" spans="1:7" s="212" customFormat="1">
      <c r="A6" s="213" t="s">
        <v>87</v>
      </c>
      <c r="B6" s="214" t="s">
        <v>88</v>
      </c>
      <c r="C6" s="214"/>
      <c r="D6" s="215"/>
      <c r="E6" s="216"/>
      <c r="F6" s="2429"/>
      <c r="G6" s="463"/>
    </row>
    <row r="7" spans="1:7" s="212" customFormat="1">
      <c r="A7" s="52"/>
      <c r="B7" s="53"/>
      <c r="C7" s="53"/>
      <c r="D7" s="54"/>
      <c r="E7" s="368"/>
      <c r="F7" s="2398"/>
      <c r="G7" s="443"/>
    </row>
    <row r="8" spans="1:7" s="212" customFormat="1">
      <c r="A8" s="213" t="s">
        <v>98</v>
      </c>
      <c r="B8" s="214" t="s">
        <v>280</v>
      </c>
      <c r="C8" s="214"/>
      <c r="D8" s="215"/>
      <c r="E8" s="216"/>
      <c r="F8" s="2429"/>
      <c r="G8" s="463"/>
    </row>
    <row r="9" spans="1:7">
      <c r="A9" s="217"/>
      <c r="B9" s="250"/>
      <c r="C9" s="219"/>
      <c r="D9" s="220"/>
      <c r="E9" s="220"/>
      <c r="F9" s="2430"/>
      <c r="G9" s="465"/>
    </row>
    <row r="10" spans="1:7">
      <c r="A10" s="83" t="s">
        <v>132</v>
      </c>
      <c r="B10" s="221" t="s">
        <v>133</v>
      </c>
      <c r="C10" s="222" t="s">
        <v>134</v>
      </c>
      <c r="D10" s="59" t="s">
        <v>140</v>
      </c>
      <c r="E10" s="363" t="s">
        <v>136</v>
      </c>
      <c r="F10" s="2399" t="s">
        <v>237</v>
      </c>
      <c r="G10" s="444" t="s">
        <v>238</v>
      </c>
    </row>
    <row r="11" spans="1:7" ht="21.6" customHeight="1">
      <c r="A11" s="223"/>
      <c r="B11" s="224" t="s">
        <v>239</v>
      </c>
      <c r="C11" s="225"/>
      <c r="D11" s="226"/>
      <c r="E11" s="226"/>
      <c r="F11" s="2431"/>
      <c r="G11" s="467"/>
    </row>
    <row r="12" spans="1:7">
      <c r="A12" s="105"/>
      <c r="B12" s="91"/>
      <c r="C12" s="92"/>
      <c r="D12" s="93"/>
      <c r="E12" s="93"/>
      <c r="F12" s="2420"/>
    </row>
    <row r="13" spans="1:7" ht="19.149999999999999" customHeight="1">
      <c r="A13" s="227"/>
      <c r="B13" s="2906" t="s">
        <v>143</v>
      </c>
      <c r="C13" s="2906"/>
    </row>
    <row r="14" spans="1:7">
      <c r="A14" s="227"/>
      <c r="B14" s="201"/>
    </row>
    <row r="15" spans="1:7" ht="70.150000000000006" customHeight="1">
      <c r="A15" s="227"/>
      <c r="B15" s="2931" t="s">
        <v>240</v>
      </c>
      <c r="C15" s="2931"/>
    </row>
    <row r="16" spans="1:7" s="212" customFormat="1">
      <c r="A16" s="227"/>
      <c r="B16" s="65"/>
      <c r="C16" s="230"/>
      <c r="D16" s="228"/>
      <c r="E16" s="229"/>
      <c r="F16" s="2458"/>
      <c r="G16" s="468"/>
    </row>
    <row r="17" spans="1:7" s="212" customFormat="1" ht="193.5" customHeight="1">
      <c r="A17" s="227"/>
      <c r="B17" s="2931" t="s">
        <v>241</v>
      </c>
      <c r="C17" s="2931"/>
      <c r="D17" s="228"/>
      <c r="E17" s="229"/>
      <c r="F17" s="2458"/>
      <c r="G17" s="468"/>
    </row>
    <row r="18" spans="1:7" s="96" customFormat="1">
      <c r="A18" s="227"/>
      <c r="B18" s="95"/>
      <c r="C18" s="230"/>
      <c r="D18" s="228"/>
      <c r="E18" s="229"/>
      <c r="F18" s="2458"/>
      <c r="G18" s="468"/>
    </row>
    <row r="19" spans="1:7" s="96" customFormat="1" ht="27.6" customHeight="1">
      <c r="A19" s="227"/>
      <c r="B19" s="2988" t="s">
        <v>242</v>
      </c>
      <c r="C19" s="2988"/>
      <c r="D19" s="228"/>
      <c r="E19" s="229"/>
      <c r="F19" s="2458"/>
      <c r="G19" s="468"/>
    </row>
    <row r="20" spans="1:7" s="96" customFormat="1" ht="40.9" customHeight="1">
      <c r="A20" s="227"/>
      <c r="B20" s="2988" t="s">
        <v>144</v>
      </c>
      <c r="C20" s="2988"/>
      <c r="D20" s="228"/>
      <c r="E20" s="229"/>
      <c r="F20" s="2458"/>
      <c r="G20" s="468"/>
    </row>
    <row r="21" spans="1:7" s="96" customFormat="1" ht="25.15" customHeight="1">
      <c r="A21" s="227"/>
      <c r="B21" s="2988" t="s">
        <v>145</v>
      </c>
      <c r="C21" s="2988"/>
      <c r="D21" s="228"/>
      <c r="E21" s="229"/>
      <c r="F21" s="2458"/>
      <c r="G21" s="468"/>
    </row>
    <row r="22" spans="1:7" s="96" customFormat="1" ht="44.45" customHeight="1">
      <c r="A22" s="227"/>
      <c r="B22" s="2988" t="s">
        <v>281</v>
      </c>
      <c r="C22" s="2988"/>
      <c r="D22" s="228"/>
      <c r="E22" s="229"/>
      <c r="F22" s="2458"/>
      <c r="G22" s="468"/>
    </row>
    <row r="23" spans="1:7" s="96" customFormat="1" ht="41.45" customHeight="1">
      <c r="A23" s="227"/>
      <c r="B23" s="2988" t="s">
        <v>147</v>
      </c>
      <c r="C23" s="2988"/>
      <c r="D23" s="228"/>
      <c r="E23" s="229"/>
      <c r="F23" s="2458"/>
      <c r="G23" s="468"/>
    </row>
    <row r="24" spans="1:7" s="96" customFormat="1" ht="58.15" customHeight="1">
      <c r="A24" s="227"/>
      <c r="B24" s="2988" t="s">
        <v>282</v>
      </c>
      <c r="C24" s="2988"/>
      <c r="D24" s="228"/>
      <c r="E24" s="229"/>
      <c r="F24" s="2458"/>
      <c r="G24" s="468"/>
    </row>
    <row r="25" spans="1:7" s="96" customFormat="1" ht="37.9" customHeight="1">
      <c r="A25" s="227"/>
      <c r="B25" s="2988" t="s">
        <v>149</v>
      </c>
      <c r="C25" s="2988"/>
      <c r="D25" s="228"/>
      <c r="E25" s="229"/>
      <c r="F25" s="2458"/>
      <c r="G25" s="468"/>
    </row>
    <row r="26" spans="1:7" s="96" customFormat="1">
      <c r="A26" s="227"/>
      <c r="B26" s="2988"/>
      <c r="C26" s="2988"/>
      <c r="D26" s="228"/>
      <c r="E26" s="229"/>
      <c r="F26" s="2458"/>
      <c r="G26" s="468"/>
    </row>
    <row r="27" spans="1:7" s="96" customFormat="1" ht="13.15" customHeight="1">
      <c r="A27" s="227"/>
      <c r="B27" s="2906" t="s">
        <v>150</v>
      </c>
      <c r="C27" s="2906"/>
      <c r="D27" s="228"/>
      <c r="E27" s="229"/>
      <c r="F27" s="2458"/>
      <c r="G27" s="468"/>
    </row>
    <row r="28" spans="1:7" s="96" customFormat="1" ht="23.25" customHeight="1">
      <c r="A28" s="227"/>
      <c r="B28" s="2997" t="s">
        <v>151</v>
      </c>
      <c r="C28" s="2997"/>
      <c r="D28" s="228"/>
      <c r="E28" s="229"/>
      <c r="F28" s="2458"/>
      <c r="G28" s="468"/>
    </row>
    <row r="29" spans="1:7" s="96" customFormat="1" ht="24.75" customHeight="1">
      <c r="A29" s="227"/>
      <c r="B29" s="2997" t="s">
        <v>152</v>
      </c>
      <c r="C29" s="2997"/>
      <c r="D29" s="228"/>
      <c r="E29" s="229"/>
      <c r="F29" s="2458"/>
      <c r="G29" s="468"/>
    </row>
    <row r="30" spans="1:7" s="96" customFormat="1" ht="30" customHeight="1">
      <c r="A30" s="227"/>
      <c r="B30" s="2997" t="s">
        <v>153</v>
      </c>
      <c r="C30" s="2997"/>
      <c r="D30" s="228"/>
      <c r="E30" s="229"/>
      <c r="F30" s="2458"/>
      <c r="G30" s="468"/>
    </row>
    <row r="31" spans="1:7" s="96" customFormat="1" ht="28.5" customHeight="1">
      <c r="A31" s="227"/>
      <c r="B31" s="2997" t="s">
        <v>154</v>
      </c>
      <c r="C31" s="2997"/>
      <c r="D31" s="228"/>
      <c r="E31" s="229"/>
      <c r="F31" s="2458"/>
      <c r="G31" s="468"/>
    </row>
    <row r="32" spans="1:7" s="96" customFormat="1">
      <c r="A32" s="227"/>
      <c r="B32" s="231"/>
      <c r="C32" s="304"/>
      <c r="D32" s="228"/>
      <c r="E32" s="229"/>
      <c r="F32" s="2458"/>
      <c r="G32" s="468"/>
    </row>
    <row r="33" spans="1:7" s="96" customFormat="1">
      <c r="A33" s="227"/>
      <c r="B33" s="286" t="s">
        <v>161</v>
      </c>
      <c r="C33" s="44"/>
      <c r="D33" s="228"/>
      <c r="E33" s="229"/>
      <c r="F33" s="2458"/>
      <c r="G33" s="468"/>
    </row>
    <row r="34" spans="1:7" s="96" customFormat="1" ht="38.25" customHeight="1">
      <c r="A34" s="227"/>
      <c r="B34" s="2996" t="s">
        <v>162</v>
      </c>
      <c r="C34" s="2996"/>
      <c r="D34" s="228"/>
      <c r="E34" s="229"/>
      <c r="F34" s="2458"/>
      <c r="G34" s="468"/>
    </row>
    <row r="35" spans="1:7" s="96" customFormat="1" ht="30.75" customHeight="1">
      <c r="A35" s="227"/>
      <c r="B35" s="2996" t="s">
        <v>163</v>
      </c>
      <c r="C35" s="2996"/>
      <c r="D35" s="228"/>
      <c r="E35" s="229"/>
      <c r="F35" s="2458"/>
      <c r="G35" s="468"/>
    </row>
    <row r="36" spans="1:7" s="96" customFormat="1" ht="26.45" customHeight="1">
      <c r="A36" s="227"/>
      <c r="B36" s="2996" t="s">
        <v>283</v>
      </c>
      <c r="C36" s="2996"/>
      <c r="D36" s="228"/>
      <c r="E36" s="229"/>
      <c r="F36" s="2458"/>
      <c r="G36" s="468"/>
    </row>
    <row r="37" spans="1:7" s="96" customFormat="1">
      <c r="A37" s="227"/>
      <c r="B37" s="2997"/>
      <c r="C37" s="2997"/>
      <c r="D37" s="228"/>
      <c r="E37" s="229"/>
      <c r="F37" s="2458"/>
      <c r="G37" s="468"/>
    </row>
    <row r="38" spans="1:7" s="96" customFormat="1" ht="13.15" customHeight="1">
      <c r="A38" s="227"/>
      <c r="B38" s="2999" t="s">
        <v>171</v>
      </c>
      <c r="C38" s="2999"/>
      <c r="D38" s="228"/>
      <c r="E38" s="229"/>
      <c r="F38" s="2458"/>
      <c r="G38" s="468"/>
    </row>
    <row r="39" spans="1:7" s="96" customFormat="1" ht="116.25" customHeight="1">
      <c r="A39" s="227"/>
      <c r="B39" s="2988" t="s">
        <v>243</v>
      </c>
      <c r="C39" s="2988"/>
      <c r="D39" s="228"/>
      <c r="E39" s="229"/>
      <c r="F39" s="2458"/>
      <c r="G39" s="468"/>
    </row>
    <row r="40" spans="1:7" s="96" customFormat="1" ht="53.25" customHeight="1">
      <c r="A40" s="227"/>
      <c r="B40" s="2988" t="s">
        <v>244</v>
      </c>
      <c r="C40" s="2988"/>
      <c r="D40" s="228"/>
      <c r="E40" s="229"/>
      <c r="F40" s="2458"/>
      <c r="G40" s="468"/>
    </row>
    <row r="41" spans="1:7" s="96" customFormat="1">
      <c r="A41" s="227"/>
      <c r="B41" s="95"/>
      <c r="C41" s="230"/>
      <c r="D41" s="228"/>
      <c r="E41" s="229"/>
      <c r="F41" s="2458"/>
      <c r="G41" s="468"/>
    </row>
    <row r="42" spans="1:7" s="96" customFormat="1" ht="42" customHeight="1">
      <c r="A42" s="227"/>
      <c r="B42" s="2988" t="s">
        <v>245</v>
      </c>
      <c r="C42" s="2988"/>
      <c r="D42" s="228"/>
      <c r="E42" s="229"/>
      <c r="F42" s="2458"/>
      <c r="G42" s="468"/>
    </row>
    <row r="43" spans="1:7" s="96" customFormat="1" ht="55.15" customHeight="1">
      <c r="A43" s="232"/>
      <c r="B43" s="2988" t="s">
        <v>246</v>
      </c>
      <c r="C43" s="2988"/>
      <c r="D43" s="228"/>
      <c r="E43" s="229"/>
      <c r="F43" s="2458"/>
      <c r="G43" s="468"/>
    </row>
    <row r="44" spans="1:7" s="96" customFormat="1">
      <c r="A44" s="233"/>
      <c r="B44" s="95"/>
      <c r="C44" s="234"/>
      <c r="D44" s="235"/>
      <c r="E44" s="236"/>
      <c r="F44" s="2450"/>
      <c r="G44" s="465"/>
    </row>
    <row r="45" spans="1:7" s="96" customFormat="1" ht="17.45" customHeight="1">
      <c r="A45" s="233"/>
      <c r="B45" s="2962" t="s">
        <v>174</v>
      </c>
      <c r="C45" s="2962"/>
      <c r="D45" s="235"/>
      <c r="E45" s="236"/>
      <c r="F45" s="2450"/>
      <c r="G45" s="465"/>
    </row>
    <row r="46" spans="1:7" s="96" customFormat="1" ht="12.6" customHeight="1">
      <c r="A46" s="233"/>
      <c r="B46" s="2956" t="s">
        <v>175</v>
      </c>
      <c r="C46" s="2956"/>
      <c r="D46" s="235"/>
      <c r="E46" s="236"/>
      <c r="F46" s="2450"/>
      <c r="G46" s="465"/>
    </row>
    <row r="47" spans="1:7" s="96" customFormat="1" ht="101.25" customHeight="1">
      <c r="A47" s="233"/>
      <c r="B47" s="2920" t="s">
        <v>176</v>
      </c>
      <c r="C47" s="2920"/>
      <c r="D47" s="235"/>
      <c r="E47" s="236"/>
      <c r="F47" s="2450"/>
      <c r="G47" s="465"/>
    </row>
    <row r="48" spans="1:7" s="96" customFormat="1" ht="13.15" customHeight="1">
      <c r="A48" s="233"/>
      <c r="B48" s="2956" t="s">
        <v>247</v>
      </c>
      <c r="C48" s="2956"/>
      <c r="D48" s="235"/>
      <c r="E48" s="236"/>
      <c r="F48" s="2450"/>
      <c r="G48" s="465"/>
    </row>
    <row r="49" spans="1:7" s="96" customFormat="1" ht="91.5" customHeight="1">
      <c r="A49" s="233"/>
      <c r="B49" s="2920" t="s">
        <v>248</v>
      </c>
      <c r="C49" s="2920"/>
      <c r="D49" s="235"/>
      <c r="E49" s="236"/>
      <c r="F49" s="2450"/>
      <c r="G49" s="465"/>
    </row>
    <row r="50" spans="1:7" s="96" customFormat="1" ht="19.899999999999999" customHeight="1">
      <c r="A50" s="233"/>
      <c r="B50" s="2920" t="s">
        <v>249</v>
      </c>
      <c r="C50" s="2920"/>
      <c r="D50" s="235"/>
      <c r="E50" s="236"/>
      <c r="F50" s="2450"/>
      <c r="G50" s="465"/>
    </row>
    <row r="51" spans="1:7" s="96" customFormat="1" ht="13.15" customHeight="1">
      <c r="A51" s="233"/>
      <c r="B51" s="2956" t="s">
        <v>177</v>
      </c>
      <c r="C51" s="2956"/>
      <c r="D51" s="235"/>
      <c r="E51" s="236"/>
      <c r="F51" s="2450"/>
      <c r="G51" s="465"/>
    </row>
    <row r="52" spans="1:7" s="96" customFormat="1" ht="58.9" customHeight="1">
      <c r="A52" s="233"/>
      <c r="B52" s="2920" t="s">
        <v>178</v>
      </c>
      <c r="C52" s="2920"/>
      <c r="D52" s="235"/>
      <c r="E52" s="236"/>
      <c r="F52" s="2450"/>
      <c r="G52" s="465"/>
    </row>
    <row r="53" spans="1:7" s="96" customFormat="1" ht="13.15" customHeight="1">
      <c r="A53" s="233"/>
      <c r="B53" s="2956" t="s">
        <v>250</v>
      </c>
      <c r="C53" s="2956"/>
      <c r="D53" s="235"/>
      <c r="E53" s="236"/>
      <c r="F53" s="2450"/>
      <c r="G53" s="465"/>
    </row>
    <row r="54" spans="1:7" s="96" customFormat="1" ht="39" customHeight="1">
      <c r="A54" s="233"/>
      <c r="B54" s="2920" t="s">
        <v>251</v>
      </c>
      <c r="C54" s="2920"/>
      <c r="D54" s="235"/>
      <c r="E54" s="236"/>
      <c r="F54" s="2450"/>
      <c r="G54" s="465"/>
    </row>
    <row r="55" spans="1:7" s="96" customFormat="1" ht="13.15" customHeight="1">
      <c r="A55" s="233"/>
      <c r="B55" s="2956" t="s">
        <v>179</v>
      </c>
      <c r="C55" s="2956"/>
      <c r="D55" s="235"/>
      <c r="E55" s="236"/>
      <c r="F55" s="2450"/>
      <c r="G55" s="465"/>
    </row>
    <row r="56" spans="1:7" s="96" customFormat="1" ht="70.900000000000006" customHeight="1">
      <c r="A56" s="233"/>
      <c r="B56" s="2920" t="s">
        <v>180</v>
      </c>
      <c r="C56" s="2920"/>
      <c r="D56" s="235"/>
      <c r="E56" s="236"/>
      <c r="F56" s="2450"/>
      <c r="G56" s="465"/>
    </row>
    <row r="57" spans="1:7" s="96" customFormat="1" ht="13.15" customHeight="1">
      <c r="A57" s="233"/>
      <c r="B57" s="2956" t="s">
        <v>247</v>
      </c>
      <c r="C57" s="2956"/>
      <c r="D57" s="235"/>
      <c r="E57" s="236"/>
      <c r="F57" s="2450"/>
      <c r="G57" s="465"/>
    </row>
    <row r="58" spans="1:7" s="96" customFormat="1" ht="51.6" customHeight="1">
      <c r="A58" s="233"/>
      <c r="B58" s="2920" t="s">
        <v>252</v>
      </c>
      <c r="C58" s="2920"/>
      <c r="D58" s="235"/>
      <c r="E58" s="236"/>
      <c r="F58" s="2450"/>
      <c r="G58" s="465"/>
    </row>
    <row r="59" spans="1:7" s="96" customFormat="1" ht="55.15" customHeight="1">
      <c r="A59" s="233"/>
      <c r="B59" s="2920" t="s">
        <v>253</v>
      </c>
      <c r="C59" s="2920"/>
      <c r="D59" s="235"/>
      <c r="E59" s="236"/>
      <c r="F59" s="2450"/>
      <c r="G59" s="465"/>
    </row>
    <row r="60" spans="1:7" s="96" customFormat="1" ht="47.45" customHeight="1">
      <c r="A60" s="233"/>
      <c r="B60" s="2920" t="s">
        <v>254</v>
      </c>
      <c r="C60" s="2920"/>
      <c r="D60" s="235"/>
      <c r="E60" s="236"/>
      <c r="F60" s="2450"/>
      <c r="G60" s="465"/>
    </row>
    <row r="61" spans="1:7" s="96" customFormat="1" ht="13.15" customHeight="1">
      <c r="A61" s="233"/>
      <c r="B61" s="2956" t="s">
        <v>181</v>
      </c>
      <c r="C61" s="2956"/>
      <c r="D61" s="235"/>
      <c r="E61" s="236"/>
      <c r="F61" s="2450"/>
      <c r="G61" s="465"/>
    </row>
    <row r="62" spans="1:7" s="96" customFormat="1" ht="120" customHeight="1">
      <c r="A62" s="233"/>
      <c r="B62" s="2920" t="s">
        <v>182</v>
      </c>
      <c r="C62" s="2920"/>
      <c r="D62" s="235"/>
      <c r="E62" s="236"/>
      <c r="F62" s="2450"/>
      <c r="G62" s="465"/>
    </row>
    <row r="63" spans="1:7" s="96" customFormat="1" ht="13.15" customHeight="1">
      <c r="A63" s="233"/>
      <c r="B63" s="2956" t="s">
        <v>255</v>
      </c>
      <c r="C63" s="2956"/>
      <c r="D63" s="235"/>
      <c r="E63" s="236"/>
      <c r="F63" s="2450"/>
      <c r="G63" s="465"/>
    </row>
    <row r="64" spans="1:7" s="96" customFormat="1" ht="54" customHeight="1">
      <c r="A64" s="233"/>
      <c r="B64" s="2920" t="s">
        <v>256</v>
      </c>
      <c r="C64" s="2920"/>
      <c r="D64" s="235"/>
      <c r="E64" s="236"/>
      <c r="F64" s="2450"/>
      <c r="G64" s="465"/>
    </row>
    <row r="65" spans="1:7" s="96" customFormat="1" ht="44.45" customHeight="1">
      <c r="A65" s="233"/>
      <c r="B65" s="2920" t="s">
        <v>257</v>
      </c>
      <c r="C65" s="2920"/>
      <c r="D65" s="235"/>
      <c r="E65" s="236"/>
      <c r="F65" s="2450"/>
      <c r="G65" s="465"/>
    </row>
    <row r="66" spans="1:7" s="96" customFormat="1" ht="13.15" customHeight="1">
      <c r="A66" s="233"/>
      <c r="B66" s="2956" t="s">
        <v>183</v>
      </c>
      <c r="C66" s="2956"/>
      <c r="D66" s="235"/>
      <c r="E66" s="236"/>
      <c r="F66" s="2450"/>
      <c r="G66" s="465"/>
    </row>
    <row r="67" spans="1:7" s="96" customFormat="1" ht="85.15" customHeight="1">
      <c r="A67" s="233"/>
      <c r="B67" s="2920" t="s">
        <v>258</v>
      </c>
      <c r="C67" s="2920"/>
      <c r="D67" s="235"/>
      <c r="E67" s="236"/>
      <c r="F67" s="2450"/>
      <c r="G67" s="465"/>
    </row>
    <row r="68" spans="1:7" s="96" customFormat="1" ht="13.15" customHeight="1">
      <c r="A68" s="233"/>
      <c r="B68" s="2956" t="s">
        <v>185</v>
      </c>
      <c r="C68" s="2956"/>
      <c r="D68" s="235"/>
      <c r="E68" s="236"/>
      <c r="F68" s="2450"/>
      <c r="G68" s="465"/>
    </row>
    <row r="69" spans="1:7" s="96" customFormat="1" ht="13.15" customHeight="1">
      <c r="A69" s="233"/>
      <c r="B69" s="2956" t="s">
        <v>259</v>
      </c>
      <c r="C69" s="2956"/>
      <c r="D69" s="235"/>
      <c r="E69" s="236"/>
      <c r="F69" s="2450"/>
      <c r="G69" s="465"/>
    </row>
    <row r="70" spans="1:7" s="96" customFormat="1" ht="43.15" customHeight="1">
      <c r="A70" s="233"/>
      <c r="B70" s="2920" t="s">
        <v>260</v>
      </c>
      <c r="C70" s="2920"/>
      <c r="D70" s="235"/>
      <c r="E70" s="236"/>
      <c r="F70" s="2450"/>
      <c r="G70" s="465"/>
    </row>
    <row r="71" spans="1:7" s="96" customFormat="1" ht="127.15" customHeight="1">
      <c r="A71" s="233"/>
      <c r="B71" s="2920"/>
      <c r="C71" s="2920"/>
      <c r="D71" s="235"/>
      <c r="E71" s="236"/>
      <c r="F71" s="2450"/>
      <c r="G71" s="465"/>
    </row>
    <row r="72" spans="1:7" s="96" customFormat="1" ht="99" customHeight="1">
      <c r="A72" s="233"/>
      <c r="B72" s="2920"/>
      <c r="C72" s="2920"/>
      <c r="D72" s="235"/>
      <c r="E72" s="236"/>
      <c r="F72" s="2450"/>
      <c r="G72" s="465"/>
    </row>
    <row r="73" spans="1:7" s="96" customFormat="1" ht="96.75" customHeight="1">
      <c r="A73" s="233"/>
      <c r="B73" s="2920" t="s">
        <v>261</v>
      </c>
      <c r="C73" s="2920"/>
      <c r="D73" s="235"/>
      <c r="E73" s="236"/>
      <c r="F73" s="2450"/>
      <c r="G73" s="465"/>
    </row>
    <row r="74" spans="1:7" s="96" customFormat="1" ht="13.15" customHeight="1">
      <c r="A74" s="233"/>
      <c r="B74" s="2956" t="s">
        <v>186</v>
      </c>
      <c r="C74" s="2956"/>
      <c r="D74" s="235"/>
      <c r="E74" s="236"/>
      <c r="F74" s="2450"/>
      <c r="G74" s="465"/>
    </row>
    <row r="75" spans="1:7" s="96" customFormat="1" ht="42" customHeight="1">
      <c r="A75" s="233"/>
      <c r="B75" s="2920" t="s">
        <v>262</v>
      </c>
      <c r="C75" s="2920"/>
      <c r="D75" s="235"/>
      <c r="E75" s="236"/>
      <c r="F75" s="2450"/>
      <c r="G75" s="465"/>
    </row>
    <row r="76" spans="1:7" s="96" customFormat="1" ht="276.60000000000002" customHeight="1">
      <c r="A76" s="233"/>
      <c r="B76" s="2920"/>
      <c r="C76" s="2920"/>
      <c r="D76" s="235"/>
      <c r="E76" s="236"/>
      <c r="F76" s="2450"/>
      <c r="G76" s="465"/>
    </row>
    <row r="77" spans="1:7" s="96" customFormat="1" ht="42" customHeight="1">
      <c r="A77" s="233"/>
      <c r="B77" s="2920" t="s">
        <v>263</v>
      </c>
      <c r="C77" s="2920"/>
      <c r="D77" s="235"/>
      <c r="E77" s="236"/>
      <c r="F77" s="2450"/>
      <c r="G77" s="465"/>
    </row>
    <row r="78" spans="1:7" s="96" customFormat="1" ht="51.6" customHeight="1">
      <c r="A78" s="233"/>
      <c r="B78" s="2920" t="s">
        <v>188</v>
      </c>
      <c r="C78" s="2920"/>
      <c r="D78" s="235"/>
      <c r="E78" s="236"/>
      <c r="F78" s="2450"/>
      <c r="G78" s="465"/>
    </row>
    <row r="79" spans="1:7" s="96" customFormat="1" ht="13.15" customHeight="1">
      <c r="A79" s="233"/>
      <c r="B79" s="2956" t="s">
        <v>250</v>
      </c>
      <c r="C79" s="2956"/>
      <c r="D79" s="235"/>
      <c r="E79" s="236"/>
      <c r="F79" s="2450"/>
      <c r="G79" s="465"/>
    </row>
    <row r="80" spans="1:7" s="96" customFormat="1" ht="30" customHeight="1">
      <c r="A80" s="233"/>
      <c r="B80" s="2920" t="s">
        <v>264</v>
      </c>
      <c r="C80" s="2920"/>
      <c r="D80" s="235"/>
      <c r="E80" s="236"/>
      <c r="F80" s="2450"/>
      <c r="G80" s="465"/>
    </row>
    <row r="81" spans="1:7" s="96" customFormat="1" ht="201" customHeight="1">
      <c r="A81" s="233"/>
      <c r="B81" s="2920"/>
      <c r="C81" s="2920"/>
      <c r="D81" s="235"/>
      <c r="E81" s="236"/>
      <c r="F81" s="2450"/>
      <c r="G81" s="465"/>
    </row>
    <row r="82" spans="1:7" s="96" customFormat="1" ht="45" customHeight="1">
      <c r="A82" s="233"/>
      <c r="B82" s="2920" t="s">
        <v>265</v>
      </c>
      <c r="C82" s="2920"/>
      <c r="D82" s="235"/>
      <c r="E82" s="236"/>
      <c r="F82" s="2450"/>
      <c r="G82" s="465"/>
    </row>
    <row r="83" spans="1:7" s="96" customFormat="1" ht="13.15" customHeight="1">
      <c r="A83" s="233"/>
      <c r="B83" s="2956" t="s">
        <v>266</v>
      </c>
      <c r="C83" s="2956"/>
      <c r="D83" s="235"/>
      <c r="E83" s="236"/>
      <c r="F83" s="2450"/>
      <c r="G83" s="465"/>
    </row>
    <row r="84" spans="1:7" s="96" customFormat="1" ht="80.45" customHeight="1">
      <c r="A84" s="233"/>
      <c r="B84" s="2958" t="s">
        <v>267</v>
      </c>
      <c r="C84" s="2958"/>
      <c r="D84" s="235"/>
      <c r="E84" s="236"/>
      <c r="F84" s="2450"/>
      <c r="G84" s="465"/>
    </row>
    <row r="85" spans="1:7" s="96" customFormat="1" ht="65.45" customHeight="1">
      <c r="A85" s="233"/>
      <c r="B85" s="2920" t="s">
        <v>268</v>
      </c>
      <c r="C85" s="2920"/>
      <c r="D85" s="235"/>
      <c r="E85" s="236"/>
      <c r="F85" s="2450"/>
      <c r="G85" s="465"/>
    </row>
    <row r="86" spans="1:7" s="96" customFormat="1" ht="55.15" customHeight="1">
      <c r="A86" s="233"/>
      <c r="B86" s="2920" t="s">
        <v>269</v>
      </c>
      <c r="C86" s="2920"/>
      <c r="D86" s="235"/>
      <c r="E86" s="236"/>
      <c r="F86" s="2450"/>
      <c r="G86" s="465"/>
    </row>
    <row r="87" spans="1:7" s="96" customFormat="1" ht="41.45" customHeight="1">
      <c r="A87" s="233"/>
      <c r="B87" s="2958" t="s">
        <v>270</v>
      </c>
      <c r="C87" s="2958"/>
      <c r="D87" s="235"/>
      <c r="E87" s="236"/>
      <c r="F87" s="2450"/>
      <c r="G87" s="465"/>
    </row>
    <row r="88" spans="1:7" s="96" customFormat="1" ht="27" customHeight="1">
      <c r="A88" s="233"/>
      <c r="B88" s="2958" t="s">
        <v>271</v>
      </c>
      <c r="C88" s="2958"/>
      <c r="D88" s="235"/>
      <c r="E88" s="236"/>
      <c r="F88" s="2450"/>
      <c r="G88" s="465"/>
    </row>
    <row r="89" spans="1:7" s="96" customFormat="1" ht="28.15" customHeight="1">
      <c r="A89" s="233"/>
      <c r="B89" s="2920" t="s">
        <v>272</v>
      </c>
      <c r="C89" s="2920"/>
      <c r="D89" s="235"/>
      <c r="E89" s="236"/>
      <c r="F89" s="2450"/>
      <c r="G89" s="465"/>
    </row>
    <row r="90" spans="1:7" s="96" customFormat="1" ht="39.6" customHeight="1">
      <c r="A90" s="233"/>
      <c r="B90" s="2920" t="s">
        <v>273</v>
      </c>
      <c r="C90" s="2920"/>
      <c r="D90" s="235"/>
      <c r="E90" s="236"/>
      <c r="F90" s="2450"/>
      <c r="G90" s="465"/>
    </row>
    <row r="91" spans="1:7" s="96" customFormat="1" ht="41.45" customHeight="1">
      <c r="A91" s="233"/>
      <c r="B91" s="2920" t="s">
        <v>274</v>
      </c>
      <c r="C91" s="2920"/>
      <c r="D91" s="235"/>
      <c r="E91" s="236"/>
      <c r="F91" s="2450"/>
      <c r="G91" s="465"/>
    </row>
    <row r="92" spans="1:7" s="96" customFormat="1" ht="65.45" customHeight="1">
      <c r="A92" s="233"/>
      <c r="B92" s="2920" t="s">
        <v>275</v>
      </c>
      <c r="C92" s="2920"/>
      <c r="D92" s="235"/>
      <c r="E92" s="236"/>
      <c r="F92" s="2450"/>
      <c r="G92" s="465"/>
    </row>
    <row r="93" spans="1:7" s="96" customFormat="1">
      <c r="A93" s="233"/>
      <c r="B93" s="2920"/>
      <c r="C93" s="2920"/>
      <c r="D93" s="235"/>
      <c r="E93" s="236"/>
      <c r="F93" s="2450"/>
      <c r="G93" s="465"/>
    </row>
    <row r="94" spans="1:7" s="96" customFormat="1" ht="13.15" customHeight="1">
      <c r="A94" s="233"/>
      <c r="B94" s="2956" t="s">
        <v>190</v>
      </c>
      <c r="C94" s="2956"/>
      <c r="D94" s="235"/>
      <c r="E94" s="236"/>
      <c r="F94" s="2450"/>
      <c r="G94" s="465"/>
    </row>
    <row r="95" spans="1:7" s="96" customFormat="1" ht="13.15" customHeight="1">
      <c r="A95" s="233"/>
      <c r="B95" s="2956" t="s">
        <v>191</v>
      </c>
      <c r="C95" s="2956"/>
      <c r="D95" s="235"/>
      <c r="E95" s="236"/>
      <c r="F95" s="2450"/>
      <c r="G95" s="465"/>
    </row>
    <row r="96" spans="1:7" s="96" customFormat="1" ht="28.15" customHeight="1">
      <c r="A96" s="233"/>
      <c r="B96" s="2920" t="s">
        <v>192</v>
      </c>
      <c r="C96" s="2920"/>
      <c r="D96" s="235"/>
      <c r="E96" s="236"/>
      <c r="F96" s="2450"/>
      <c r="G96" s="465"/>
    </row>
    <row r="97" spans="1:7" s="96" customFormat="1" ht="233.45" customHeight="1">
      <c r="A97" s="233"/>
      <c r="B97" s="2920"/>
      <c r="C97" s="2920"/>
      <c r="D97" s="235"/>
      <c r="E97" s="236"/>
      <c r="F97" s="2450"/>
      <c r="G97" s="465"/>
    </row>
    <row r="98" spans="1:7" s="96" customFormat="1" ht="28.15" customHeight="1">
      <c r="A98" s="233"/>
      <c r="B98" s="2920" t="s">
        <v>193</v>
      </c>
      <c r="C98" s="2920"/>
      <c r="D98" s="235"/>
      <c r="E98" s="236"/>
      <c r="F98" s="2450"/>
      <c r="G98" s="465"/>
    </row>
    <row r="99" spans="1:7" s="96" customFormat="1" ht="13.15" customHeight="1">
      <c r="A99" s="233"/>
      <c r="B99" s="2956" t="s">
        <v>194</v>
      </c>
      <c r="C99" s="2956"/>
      <c r="D99" s="235"/>
      <c r="E99" s="236"/>
      <c r="F99" s="2450"/>
      <c r="G99" s="465"/>
    </row>
    <row r="100" spans="1:7" s="96" customFormat="1" ht="67.900000000000006" customHeight="1">
      <c r="A100" s="233"/>
      <c r="B100" s="2920" t="s">
        <v>195</v>
      </c>
      <c r="C100" s="2920"/>
      <c r="D100" s="235"/>
      <c r="E100" s="236"/>
      <c r="F100" s="2450"/>
      <c r="G100" s="465"/>
    </row>
    <row r="101" spans="1:7" s="96" customFormat="1" ht="41.45" customHeight="1">
      <c r="A101" s="233"/>
      <c r="B101" s="2920" t="s">
        <v>196</v>
      </c>
      <c r="C101" s="2920"/>
      <c r="D101" s="235"/>
      <c r="E101" s="236"/>
      <c r="F101" s="2450"/>
      <c r="G101" s="465"/>
    </row>
    <row r="102" spans="1:7" s="96" customFormat="1" ht="13.15" customHeight="1">
      <c r="A102" s="233"/>
      <c r="B102" s="2956" t="s">
        <v>197</v>
      </c>
      <c r="C102" s="2956"/>
      <c r="D102" s="235"/>
      <c r="E102" s="236"/>
      <c r="F102" s="2450"/>
      <c r="G102" s="465"/>
    </row>
    <row r="103" spans="1:7" s="96" customFormat="1" ht="43.15" customHeight="1">
      <c r="A103" s="233"/>
      <c r="B103" s="2958" t="s">
        <v>276</v>
      </c>
      <c r="C103" s="2958"/>
      <c r="D103" s="235"/>
      <c r="E103" s="236"/>
      <c r="F103" s="2450"/>
      <c r="G103" s="465"/>
    </row>
    <row r="104" spans="1:7" s="96" customFormat="1" ht="64.150000000000006" customHeight="1">
      <c r="A104" s="233"/>
      <c r="B104" s="2958" t="s">
        <v>198</v>
      </c>
      <c r="C104" s="2958"/>
      <c r="D104" s="235"/>
      <c r="E104" s="236"/>
      <c r="F104" s="2450"/>
      <c r="G104" s="465"/>
    </row>
    <row r="105" spans="1:7" s="96" customFormat="1" ht="54.6" customHeight="1">
      <c r="A105" s="233"/>
      <c r="B105" s="2958" t="s">
        <v>277</v>
      </c>
      <c r="C105" s="2958"/>
      <c r="D105" s="235"/>
      <c r="E105" s="236"/>
      <c r="F105" s="2450"/>
      <c r="G105" s="465"/>
    </row>
    <row r="106" spans="1:7" s="96" customFormat="1">
      <c r="A106" s="233"/>
      <c r="B106" s="199"/>
      <c r="C106" s="200"/>
      <c r="D106" s="235"/>
      <c r="E106" s="236"/>
      <c r="F106" s="2450"/>
      <c r="G106" s="465"/>
    </row>
    <row r="107" spans="1:7" s="96" customFormat="1">
      <c r="A107" s="305" t="s">
        <v>98</v>
      </c>
      <c r="B107" s="238" t="s">
        <v>280</v>
      </c>
      <c r="C107" s="306"/>
      <c r="D107" s="240"/>
      <c r="E107" s="241"/>
      <c r="F107" s="2454"/>
      <c r="G107" s="469"/>
    </row>
    <row r="108" spans="1:7" s="96" customFormat="1">
      <c r="A108" s="233"/>
      <c r="B108" s="199"/>
      <c r="C108" s="200"/>
      <c r="D108" s="235"/>
      <c r="E108" s="236"/>
      <c r="F108" s="2450"/>
      <c r="G108" s="465"/>
    </row>
    <row r="109" spans="1:7" s="96" customFormat="1" ht="19.149999999999999" customHeight="1">
      <c r="A109" s="233"/>
      <c r="B109" s="2906" t="s">
        <v>150</v>
      </c>
      <c r="C109" s="2906"/>
      <c r="D109" s="235"/>
      <c r="E109" s="236"/>
      <c r="F109" s="2450"/>
      <c r="G109" s="465"/>
    </row>
    <row r="110" spans="1:7" s="96" customFormat="1" ht="31.15" customHeight="1">
      <c r="A110" s="233"/>
      <c r="B110" s="2931" t="s">
        <v>284</v>
      </c>
      <c r="C110" s="2931"/>
      <c r="D110" s="235"/>
      <c r="E110" s="236"/>
      <c r="F110" s="2450"/>
      <c r="G110" s="465"/>
    </row>
    <row r="111" spans="1:7" s="96" customFormat="1" ht="67.150000000000006" customHeight="1">
      <c r="A111" s="233"/>
      <c r="B111" s="2931" t="s">
        <v>285</v>
      </c>
      <c r="C111" s="2931"/>
      <c r="D111" s="235"/>
      <c r="E111" s="236"/>
      <c r="F111" s="2450"/>
      <c r="G111" s="465"/>
    </row>
    <row r="112" spans="1:7" s="96" customFormat="1" ht="42" customHeight="1">
      <c r="A112" s="233"/>
      <c r="B112" s="2931" t="s">
        <v>278</v>
      </c>
      <c r="C112" s="2931"/>
      <c r="D112" s="235"/>
      <c r="E112" s="236"/>
      <c r="F112" s="2450"/>
      <c r="G112" s="465"/>
    </row>
    <row r="113" spans="1:7" s="96" customFormat="1" ht="16.899999999999999" customHeight="1">
      <c r="A113" s="233"/>
      <c r="B113" s="2931"/>
      <c r="C113" s="2931"/>
      <c r="D113" s="235"/>
      <c r="E113" s="236"/>
      <c r="F113" s="2450"/>
      <c r="G113" s="465"/>
    </row>
    <row r="114" spans="1:7" s="96" customFormat="1" ht="79.900000000000006" customHeight="1">
      <c r="A114" s="233"/>
      <c r="B114" s="2906" t="s">
        <v>286</v>
      </c>
      <c r="C114" s="2906"/>
      <c r="D114" s="235"/>
      <c r="E114" s="236"/>
      <c r="F114" s="2450"/>
      <c r="G114" s="465"/>
    </row>
    <row r="115" spans="1:7" s="96" customFormat="1">
      <c r="A115" s="233"/>
      <c r="B115" s="198"/>
      <c r="C115" s="202"/>
      <c r="D115" s="235"/>
      <c r="E115" s="236"/>
      <c r="F115" s="2450"/>
      <c r="G115" s="465"/>
    </row>
    <row r="116" spans="1:7" s="96" customFormat="1" ht="29.45" customHeight="1">
      <c r="A116" s="233"/>
      <c r="B116" s="2906" t="s">
        <v>287</v>
      </c>
      <c r="C116" s="2906"/>
      <c r="D116" s="235"/>
      <c r="E116" s="236"/>
      <c r="F116" s="2450"/>
      <c r="G116" s="465"/>
    </row>
    <row r="117" spans="1:7" s="96" customFormat="1">
      <c r="A117" s="233"/>
      <c r="B117" s="2931"/>
      <c r="C117" s="2931"/>
      <c r="D117" s="235"/>
      <c r="E117" s="236"/>
      <c r="F117" s="2450"/>
      <c r="G117" s="465"/>
    </row>
    <row r="118" spans="1:7" s="96" customFormat="1">
      <c r="A118" s="217"/>
      <c r="B118" s="257"/>
      <c r="C118" s="258"/>
      <c r="D118" s="258"/>
      <c r="E118" s="220"/>
      <c r="F118" s="2430"/>
      <c r="G118" s="464"/>
    </row>
    <row r="119" spans="1:7" s="96" customFormat="1">
      <c r="A119" s="223" t="s">
        <v>98</v>
      </c>
      <c r="B119" s="224" t="s">
        <v>288</v>
      </c>
      <c r="C119" s="225"/>
      <c r="D119" s="225"/>
      <c r="E119" s="226"/>
      <c r="F119" s="2466"/>
      <c r="G119" s="466"/>
    </row>
    <row r="120" spans="1:7" s="96" customFormat="1">
      <c r="A120" s="105"/>
      <c r="B120" s="252"/>
      <c r="C120" s="92"/>
      <c r="D120" s="92"/>
      <c r="E120" s="235"/>
      <c r="F120" s="2453"/>
      <c r="G120" s="465"/>
    </row>
    <row r="121" spans="1:7" s="96" customFormat="1">
      <c r="A121" s="217" t="s">
        <v>289</v>
      </c>
      <c r="B121" s="252" t="s">
        <v>290</v>
      </c>
      <c r="C121" s="92"/>
      <c r="D121" s="92"/>
      <c r="E121" s="235"/>
      <c r="F121" s="2453"/>
      <c r="G121" s="465"/>
    </row>
    <row r="122" spans="1:7" s="96" customFormat="1">
      <c r="A122" s="217"/>
      <c r="B122" s="252"/>
      <c r="C122" s="92"/>
      <c r="D122" s="92"/>
      <c r="E122" s="235"/>
      <c r="F122" s="2453"/>
      <c r="G122" s="465"/>
    </row>
    <row r="123" spans="1:7" s="96" customFormat="1" ht="25.5">
      <c r="A123" s="217"/>
      <c r="B123" s="65" t="s">
        <v>291</v>
      </c>
      <c r="C123" s="92"/>
      <c r="D123" s="92"/>
      <c r="E123" s="235"/>
      <c r="F123" s="2453"/>
      <c r="G123" s="465"/>
    </row>
    <row r="124" spans="1:7" s="96" customFormat="1">
      <c r="A124" s="217"/>
      <c r="B124" s="65" t="s">
        <v>292</v>
      </c>
      <c r="C124" s="92"/>
      <c r="D124" s="92"/>
      <c r="E124" s="235"/>
      <c r="F124" s="2453"/>
      <c r="G124" s="465"/>
    </row>
    <row r="125" spans="1:7" s="96" customFormat="1">
      <c r="A125" s="217"/>
      <c r="B125" s="252"/>
      <c r="C125" s="92"/>
      <c r="D125" s="92"/>
      <c r="E125" s="235"/>
      <c r="F125" s="2453"/>
      <c r="G125" s="465"/>
    </row>
    <row r="126" spans="1:7" s="96" customFormat="1">
      <c r="A126" s="105"/>
      <c r="B126" s="252" t="s">
        <v>293</v>
      </c>
      <c r="C126" s="92"/>
      <c r="D126" s="92"/>
      <c r="E126" s="235"/>
      <c r="F126" s="2453"/>
      <c r="G126" s="465"/>
    </row>
    <row r="127" spans="1:7" s="96" customFormat="1" ht="106.15" customHeight="1">
      <c r="A127" s="103"/>
      <c r="B127" s="112" t="s">
        <v>294</v>
      </c>
      <c r="E127" s="104"/>
      <c r="F127" s="2424"/>
      <c r="G127" s="459"/>
    </row>
    <row r="128" spans="1:7" s="96" customFormat="1" ht="15.6" customHeight="1">
      <c r="A128" s="103"/>
      <c r="B128" s="252" t="s">
        <v>295</v>
      </c>
      <c r="E128" s="104"/>
      <c r="F128" s="2424"/>
      <c r="G128" s="459"/>
    </row>
    <row r="129" spans="1:7" s="96" customFormat="1" ht="78" customHeight="1">
      <c r="A129" s="103"/>
      <c r="B129" s="112" t="s">
        <v>296</v>
      </c>
      <c r="E129" s="104"/>
      <c r="F129" s="2424"/>
      <c r="G129" s="459"/>
    </row>
    <row r="130" spans="1:7" s="96" customFormat="1">
      <c r="A130" s="103"/>
      <c r="B130" s="65"/>
      <c r="E130" s="104"/>
      <c r="F130" s="2424"/>
      <c r="G130" s="459"/>
    </row>
    <row r="131" spans="1:7" s="96" customFormat="1">
      <c r="A131" s="103"/>
      <c r="B131" s="65"/>
      <c r="E131" s="104"/>
      <c r="F131" s="2424"/>
      <c r="G131" s="459"/>
    </row>
    <row r="132" spans="1:7" s="96" customFormat="1" ht="30.6" customHeight="1">
      <c r="A132" s="105" t="s">
        <v>1127</v>
      </c>
      <c r="B132" s="112" t="s">
        <v>793</v>
      </c>
      <c r="E132" s="104"/>
      <c r="F132" s="2424"/>
      <c r="G132" s="459"/>
    </row>
    <row r="133" spans="1:7" s="96" customFormat="1" ht="82.15" customHeight="1">
      <c r="A133" s="103"/>
      <c r="B133" s="112" t="s">
        <v>794</v>
      </c>
      <c r="C133" s="313"/>
      <c r="E133" s="104"/>
      <c r="F133" s="2424"/>
      <c r="G133" s="459"/>
    </row>
    <row r="134" spans="1:7" s="96" customFormat="1" ht="40.9" customHeight="1">
      <c r="A134" s="103"/>
      <c r="B134" s="112" t="s">
        <v>297</v>
      </c>
      <c r="E134" s="104"/>
      <c r="F134" s="2424"/>
      <c r="G134" s="459"/>
    </row>
    <row r="135" spans="1:7" s="96" customFormat="1" ht="16.149999999999999" customHeight="1">
      <c r="A135" s="103"/>
      <c r="B135" s="112" t="s">
        <v>298</v>
      </c>
      <c r="E135" s="104"/>
      <c r="F135" s="2424"/>
      <c r="G135" s="459"/>
    </row>
    <row r="136" spans="1:7" s="96" customFormat="1" ht="25.9" customHeight="1">
      <c r="A136" s="103"/>
      <c r="B136" s="112" t="s">
        <v>299</v>
      </c>
      <c r="E136" s="104"/>
      <c r="F136" s="2424"/>
      <c r="G136" s="459"/>
    </row>
    <row r="137" spans="1:7" s="96" customFormat="1" ht="15" customHeight="1">
      <c r="A137" s="103"/>
      <c r="B137" s="112" t="s">
        <v>300</v>
      </c>
      <c r="E137" s="104"/>
      <c r="F137" s="2424"/>
      <c r="G137" s="459"/>
    </row>
    <row r="138" spans="1:7" s="96" customFormat="1" ht="15" customHeight="1">
      <c r="A138" s="103"/>
      <c r="B138" s="112" t="s">
        <v>301</v>
      </c>
      <c r="E138" s="104"/>
      <c r="F138" s="2424"/>
      <c r="G138" s="459"/>
    </row>
    <row r="139" spans="1:7" s="96" customFormat="1" ht="15" customHeight="1">
      <c r="A139" s="103"/>
      <c r="B139" s="112" t="s">
        <v>309</v>
      </c>
      <c r="E139" s="104"/>
      <c r="F139" s="2424"/>
      <c r="G139" s="459"/>
    </row>
    <row r="140" spans="1:7" s="96" customFormat="1" ht="15" customHeight="1">
      <c r="A140" s="103"/>
      <c r="B140" s="112" t="s">
        <v>310</v>
      </c>
      <c r="E140" s="104"/>
      <c r="F140" s="2424"/>
      <c r="G140" s="459"/>
    </row>
    <row r="141" spans="1:7" s="96" customFormat="1" ht="25.5">
      <c r="A141" s="103"/>
      <c r="B141" s="112" t="s">
        <v>795</v>
      </c>
      <c r="E141" s="104"/>
      <c r="F141" s="2424"/>
      <c r="G141" s="459"/>
    </row>
    <row r="142" spans="1:7" s="96" customFormat="1" ht="16.899999999999999" customHeight="1">
      <c r="A142" s="103"/>
      <c r="B142" s="112" t="s">
        <v>302</v>
      </c>
      <c r="E142" s="104"/>
      <c r="F142" s="2424"/>
      <c r="G142" s="459"/>
    </row>
    <row r="143" spans="1:7" s="96" customFormat="1" ht="15.6" customHeight="1">
      <c r="A143" s="103"/>
      <c r="B143" s="112" t="s">
        <v>303</v>
      </c>
      <c r="E143" s="104"/>
      <c r="F143" s="2424"/>
      <c r="G143" s="459"/>
    </row>
    <row r="144" spans="1:7" s="96" customFormat="1" ht="15.6" customHeight="1">
      <c r="A144" s="103"/>
      <c r="B144" s="112" t="s">
        <v>304</v>
      </c>
      <c r="E144" s="104"/>
      <c r="F144" s="2424"/>
      <c r="G144" s="459"/>
    </row>
    <row r="145" spans="1:7" s="96" customFormat="1" ht="13.15" customHeight="1">
      <c r="A145" s="103"/>
      <c r="B145" s="112" t="s">
        <v>305</v>
      </c>
      <c r="E145" s="104"/>
      <c r="F145" s="2424"/>
      <c r="G145" s="459"/>
    </row>
    <row r="146" spans="1:7" s="96" customFormat="1" ht="38.25">
      <c r="A146" s="103"/>
      <c r="B146" s="112" t="s">
        <v>796</v>
      </c>
      <c r="E146" s="104"/>
      <c r="F146" s="2424"/>
      <c r="G146" s="459"/>
    </row>
    <row r="147" spans="1:7" s="96" customFormat="1" ht="16.899999999999999" customHeight="1">
      <c r="A147" s="103"/>
      <c r="B147" s="65" t="s">
        <v>797</v>
      </c>
      <c r="E147" s="104"/>
      <c r="F147" s="2424"/>
      <c r="G147" s="459"/>
    </row>
    <row r="148" spans="1:7" s="96" customFormat="1" ht="16.899999999999999" customHeight="1">
      <c r="A148" s="103"/>
      <c r="B148" s="67" t="s">
        <v>306</v>
      </c>
      <c r="E148" s="104"/>
      <c r="F148" s="2424"/>
      <c r="G148" s="459"/>
    </row>
    <row r="149" spans="1:7" s="96" customFormat="1">
      <c r="A149" s="243" t="s">
        <v>1128</v>
      </c>
      <c r="B149" s="244" t="s">
        <v>209</v>
      </c>
      <c r="D149" s="96" t="s">
        <v>210</v>
      </c>
      <c r="E149" s="62">
        <v>2</v>
      </c>
      <c r="F149" s="2425"/>
      <c r="G149" s="456">
        <f t="shared" ref="G149:G154" si="0">+F149*E149</f>
        <v>0</v>
      </c>
    </row>
    <row r="150" spans="1:7" s="96" customFormat="1">
      <c r="A150" s="245" t="s">
        <v>1129</v>
      </c>
      <c r="B150" s="244" t="s">
        <v>211</v>
      </c>
      <c r="D150" s="96" t="s">
        <v>210</v>
      </c>
      <c r="E150" s="62">
        <v>2</v>
      </c>
      <c r="F150" s="2425"/>
      <c r="G150" s="456">
        <f t="shared" si="0"/>
        <v>0</v>
      </c>
    </row>
    <row r="151" spans="1:7" s="96" customFormat="1">
      <c r="A151" s="246" t="s">
        <v>1130</v>
      </c>
      <c r="B151" s="244" t="s">
        <v>212</v>
      </c>
      <c r="D151" s="96" t="s">
        <v>210</v>
      </c>
      <c r="E151" s="62">
        <f>+E149</f>
        <v>2</v>
      </c>
      <c r="F151" s="2425"/>
      <c r="G151" s="456">
        <f t="shared" si="0"/>
        <v>0</v>
      </c>
    </row>
    <row r="152" spans="1:7" s="96" customFormat="1">
      <c r="A152" s="247" t="s">
        <v>1131</v>
      </c>
      <c r="B152" s="244" t="s">
        <v>213</v>
      </c>
      <c r="D152" s="96" t="s">
        <v>210</v>
      </c>
      <c r="E152" s="62">
        <f>+E150</f>
        <v>2</v>
      </c>
      <c r="F152" s="2425"/>
      <c r="G152" s="456">
        <f t="shared" si="0"/>
        <v>0</v>
      </c>
    </row>
    <row r="153" spans="1:7" s="96" customFormat="1">
      <c r="A153" s="2276" t="s">
        <v>1132</v>
      </c>
      <c r="B153" s="2274" t="s">
        <v>214</v>
      </c>
      <c r="C153" s="2269"/>
      <c r="D153" s="2269" t="s">
        <v>210</v>
      </c>
      <c r="E153" s="2278">
        <v>0</v>
      </c>
      <c r="F153" s="2439"/>
      <c r="G153" s="456"/>
    </row>
    <row r="154" spans="1:7" s="96" customFormat="1">
      <c r="A154" s="249" t="s">
        <v>1133</v>
      </c>
      <c r="B154" s="244" t="s">
        <v>215</v>
      </c>
      <c r="D154" s="96" t="s">
        <v>210</v>
      </c>
      <c r="E154" s="62">
        <f>+E150</f>
        <v>2</v>
      </c>
      <c r="F154" s="2425"/>
      <c r="G154" s="456">
        <f t="shared" si="0"/>
        <v>0</v>
      </c>
    </row>
    <row r="155" spans="1:7" s="96" customFormat="1">
      <c r="A155" s="103"/>
      <c r="B155" s="65"/>
      <c r="E155" s="104"/>
      <c r="F155" s="2424"/>
      <c r="G155" s="459"/>
    </row>
    <row r="156" spans="1:7" s="96" customFormat="1" ht="25.5">
      <c r="A156" s="105" t="s">
        <v>1120</v>
      </c>
      <c r="B156" s="112" t="s">
        <v>798</v>
      </c>
      <c r="E156" s="104"/>
      <c r="F156" s="2424"/>
      <c r="G156" s="459"/>
    </row>
    <row r="157" spans="1:7" s="96" customFormat="1" ht="76.5">
      <c r="A157" s="103"/>
      <c r="B157" s="112" t="s">
        <v>799</v>
      </c>
      <c r="C157" s="313"/>
      <c r="E157" s="104"/>
      <c r="F157" s="2424"/>
      <c r="G157" s="459"/>
    </row>
    <row r="158" spans="1:7" s="96" customFormat="1" ht="38.25">
      <c r="A158" s="103"/>
      <c r="B158" s="112" t="s">
        <v>297</v>
      </c>
      <c r="E158" s="104"/>
      <c r="F158" s="2424"/>
      <c r="G158" s="459"/>
    </row>
    <row r="159" spans="1:7" s="96" customFormat="1">
      <c r="A159" s="103"/>
      <c r="B159" s="112" t="s">
        <v>298</v>
      </c>
      <c r="E159" s="104"/>
      <c r="F159" s="2424"/>
      <c r="G159" s="459"/>
    </row>
    <row r="160" spans="1:7" s="96" customFormat="1" ht="25.5">
      <c r="A160" s="103"/>
      <c r="B160" s="112" t="s">
        <v>299</v>
      </c>
      <c r="E160" s="104"/>
      <c r="F160" s="2424"/>
      <c r="G160" s="459"/>
    </row>
    <row r="161" spans="1:7" s="96" customFormat="1">
      <c r="A161" s="103"/>
      <c r="B161" s="112" t="s">
        <v>300</v>
      </c>
      <c r="E161" s="104"/>
      <c r="F161" s="2424"/>
      <c r="G161" s="459"/>
    </row>
    <row r="162" spans="1:7" s="96" customFormat="1">
      <c r="A162" s="103"/>
      <c r="B162" s="112" t="s">
        <v>301</v>
      </c>
      <c r="E162" s="104"/>
      <c r="F162" s="2424"/>
      <c r="G162" s="459"/>
    </row>
    <row r="163" spans="1:7" s="96" customFormat="1">
      <c r="A163" s="103"/>
      <c r="B163" s="112" t="s">
        <v>309</v>
      </c>
      <c r="E163" s="104"/>
      <c r="F163" s="2424"/>
      <c r="G163" s="459"/>
    </row>
    <row r="164" spans="1:7" s="96" customFormat="1">
      <c r="A164" s="103"/>
      <c r="B164" s="112" t="s">
        <v>310</v>
      </c>
      <c r="E164" s="104"/>
      <c r="F164" s="2424"/>
      <c r="G164" s="459"/>
    </row>
    <row r="165" spans="1:7" s="96" customFormat="1" ht="25.5">
      <c r="A165" s="103"/>
      <c r="B165" s="112" t="s">
        <v>795</v>
      </c>
      <c r="E165" s="104"/>
      <c r="F165" s="2424"/>
      <c r="G165" s="459"/>
    </row>
    <row r="166" spans="1:7" s="96" customFormat="1">
      <c r="A166" s="103"/>
      <c r="B166" s="112" t="s">
        <v>302</v>
      </c>
      <c r="E166" s="104"/>
      <c r="F166" s="2424"/>
      <c r="G166" s="459"/>
    </row>
    <row r="167" spans="1:7" s="96" customFormat="1">
      <c r="A167" s="103"/>
      <c r="B167" s="112" t="s">
        <v>303</v>
      </c>
      <c r="E167" s="104"/>
      <c r="F167" s="2424"/>
      <c r="G167" s="459"/>
    </row>
    <row r="168" spans="1:7" s="96" customFormat="1">
      <c r="A168" s="103"/>
      <c r="B168" s="112" t="s">
        <v>304</v>
      </c>
      <c r="E168" s="104"/>
      <c r="F168" s="2424"/>
      <c r="G168" s="459"/>
    </row>
    <row r="169" spans="1:7" s="96" customFormat="1">
      <c r="A169" s="103"/>
      <c r="B169" s="112" t="s">
        <v>305</v>
      </c>
      <c r="E169" s="104"/>
      <c r="F169" s="2424"/>
      <c r="G169" s="459"/>
    </row>
    <row r="170" spans="1:7" s="96" customFormat="1">
      <c r="A170" s="103"/>
      <c r="B170" s="65" t="s">
        <v>800</v>
      </c>
      <c r="E170" s="104"/>
      <c r="F170" s="2424"/>
      <c r="G170" s="459"/>
    </row>
    <row r="171" spans="1:7" s="96" customFormat="1">
      <c r="A171" s="103"/>
      <c r="B171" s="67" t="s">
        <v>306</v>
      </c>
      <c r="E171" s="104"/>
      <c r="F171" s="2424"/>
      <c r="G171" s="459"/>
    </row>
    <row r="172" spans="1:7" s="96" customFormat="1">
      <c r="A172" s="2279" t="s">
        <v>1121</v>
      </c>
      <c r="B172" s="2274" t="s">
        <v>209</v>
      </c>
      <c r="C172" s="2269"/>
      <c r="D172" s="2269" t="s">
        <v>210</v>
      </c>
      <c r="E172" s="2278">
        <v>0</v>
      </c>
      <c r="F172" s="2465"/>
      <c r="G172" s="456"/>
    </row>
    <row r="173" spans="1:7" s="96" customFormat="1">
      <c r="A173" s="2281" t="s">
        <v>1122</v>
      </c>
      <c r="B173" s="2274" t="s">
        <v>211</v>
      </c>
      <c r="C173" s="2269"/>
      <c r="D173" s="2269" t="s">
        <v>210</v>
      </c>
      <c r="E173" s="2278">
        <v>0</v>
      </c>
      <c r="F173" s="2465"/>
      <c r="G173" s="456"/>
    </row>
    <row r="174" spans="1:7" s="96" customFormat="1">
      <c r="A174" s="2282" t="s">
        <v>1123</v>
      </c>
      <c r="B174" s="2274" t="s">
        <v>212</v>
      </c>
      <c r="C174" s="2269"/>
      <c r="D174" s="2269" t="s">
        <v>210</v>
      </c>
      <c r="E174" s="2278">
        <f>+E172</f>
        <v>0</v>
      </c>
      <c r="F174" s="2465"/>
      <c r="G174" s="456"/>
    </row>
    <row r="175" spans="1:7" s="96" customFormat="1">
      <c r="A175" s="2283" t="s">
        <v>1124</v>
      </c>
      <c r="B175" s="2274" t="s">
        <v>213</v>
      </c>
      <c r="C175" s="2269"/>
      <c r="D175" s="2269" t="s">
        <v>210</v>
      </c>
      <c r="E175" s="2278">
        <f>+E173</f>
        <v>0</v>
      </c>
      <c r="F175" s="2465"/>
      <c r="G175" s="456"/>
    </row>
    <row r="176" spans="1:7" s="96" customFormat="1">
      <c r="A176" s="248" t="s">
        <v>1125</v>
      </c>
      <c r="B176" s="244" t="s">
        <v>214</v>
      </c>
      <c r="D176" s="96" t="s">
        <v>210</v>
      </c>
      <c r="E176" s="62">
        <v>2</v>
      </c>
      <c r="F176" s="2425"/>
      <c r="G176" s="456">
        <f t="shared" ref="G176" si="1">+F176*E176</f>
        <v>0</v>
      </c>
    </row>
    <row r="177" spans="1:7" s="96" customFormat="1">
      <c r="A177" s="2284" t="s">
        <v>1126</v>
      </c>
      <c r="B177" s="2274" t="s">
        <v>215</v>
      </c>
      <c r="C177" s="2269"/>
      <c r="D177" s="2269" t="s">
        <v>210</v>
      </c>
      <c r="E177" s="2278">
        <f>+E173</f>
        <v>0</v>
      </c>
      <c r="F177" s="2439"/>
      <c r="G177" s="456"/>
    </row>
    <row r="178" spans="1:7" s="96" customFormat="1">
      <c r="A178" s="103"/>
      <c r="B178" s="65"/>
      <c r="E178" s="104"/>
      <c r="F178" s="2424"/>
      <c r="G178" s="459"/>
    </row>
    <row r="179" spans="1:7" s="96" customFormat="1" ht="25.5">
      <c r="A179" s="105" t="s">
        <v>1134</v>
      </c>
      <c r="B179" s="112" t="s">
        <v>801</v>
      </c>
      <c r="E179" s="104"/>
      <c r="F179" s="2424"/>
      <c r="G179" s="459"/>
    </row>
    <row r="180" spans="1:7" s="96" customFormat="1" ht="79.150000000000006" customHeight="1">
      <c r="A180" s="103"/>
      <c r="B180" s="112" t="s">
        <v>802</v>
      </c>
      <c r="C180" s="313"/>
      <c r="E180" s="104"/>
      <c r="F180" s="2424"/>
      <c r="G180" s="459"/>
    </row>
    <row r="181" spans="1:7" s="96" customFormat="1" ht="51">
      <c r="A181" s="103"/>
      <c r="B181" s="112" t="s">
        <v>803</v>
      </c>
      <c r="E181" s="104"/>
      <c r="F181" s="2424"/>
      <c r="G181" s="459"/>
    </row>
    <row r="182" spans="1:7" s="96" customFormat="1">
      <c r="A182" s="103"/>
      <c r="B182" s="112" t="s">
        <v>298</v>
      </c>
      <c r="E182" s="104"/>
      <c r="F182" s="2424"/>
      <c r="G182" s="459"/>
    </row>
    <row r="183" spans="1:7" s="96" customFormat="1" ht="25.5">
      <c r="A183" s="103"/>
      <c r="B183" s="112" t="s">
        <v>299</v>
      </c>
      <c r="E183" s="104"/>
      <c r="F183" s="2424"/>
      <c r="G183" s="459"/>
    </row>
    <row r="184" spans="1:7" s="96" customFormat="1">
      <c r="A184" s="103"/>
      <c r="B184" s="112" t="s">
        <v>307</v>
      </c>
      <c r="E184" s="104"/>
      <c r="F184" s="2424"/>
      <c r="G184" s="459"/>
    </row>
    <row r="185" spans="1:7" s="96" customFormat="1">
      <c r="A185" s="103"/>
      <c r="B185" s="112" t="s">
        <v>308</v>
      </c>
      <c r="E185" s="104"/>
      <c r="F185" s="2424"/>
      <c r="G185" s="459"/>
    </row>
    <row r="186" spans="1:7" s="96" customFormat="1">
      <c r="A186" s="103"/>
      <c r="B186" s="112" t="s">
        <v>302</v>
      </c>
      <c r="E186" s="104"/>
      <c r="F186" s="2424"/>
      <c r="G186" s="459"/>
    </row>
    <row r="187" spans="1:7" s="96" customFormat="1">
      <c r="A187" s="103"/>
      <c r="B187" s="112" t="s">
        <v>303</v>
      </c>
      <c r="E187" s="104"/>
      <c r="F187" s="2424"/>
      <c r="G187" s="459"/>
    </row>
    <row r="188" spans="1:7" s="96" customFormat="1">
      <c r="A188" s="103"/>
      <c r="B188" s="112" t="s">
        <v>304</v>
      </c>
      <c r="E188" s="104"/>
      <c r="F188" s="2424"/>
      <c r="G188" s="459"/>
    </row>
    <row r="189" spans="1:7" s="96" customFormat="1">
      <c r="A189" s="103"/>
      <c r="B189" s="112" t="s">
        <v>305</v>
      </c>
      <c r="E189" s="104"/>
      <c r="F189" s="2424"/>
      <c r="G189" s="459"/>
    </row>
    <row r="190" spans="1:7" s="96" customFormat="1">
      <c r="A190" s="103"/>
      <c r="B190" s="65" t="s">
        <v>804</v>
      </c>
      <c r="E190" s="104"/>
      <c r="F190" s="2424"/>
      <c r="G190" s="459"/>
    </row>
    <row r="191" spans="1:7" s="96" customFormat="1">
      <c r="A191" s="103"/>
      <c r="B191" s="67" t="s">
        <v>311</v>
      </c>
      <c r="E191" s="104"/>
      <c r="F191" s="2424"/>
      <c r="G191" s="459"/>
    </row>
    <row r="192" spans="1:7" s="96" customFormat="1">
      <c r="A192" s="243" t="s">
        <v>1135</v>
      </c>
      <c r="B192" s="244" t="s">
        <v>209</v>
      </c>
      <c r="D192" s="96" t="s">
        <v>210</v>
      </c>
      <c r="E192" s="62">
        <v>2</v>
      </c>
      <c r="F192" s="2425"/>
      <c r="G192" s="456">
        <f t="shared" ref="G192:G197" si="2">+F192*E192</f>
        <v>0</v>
      </c>
    </row>
    <row r="193" spans="1:7" s="96" customFormat="1" ht="12" customHeight="1">
      <c r="A193" s="245" t="s">
        <v>1136</v>
      </c>
      <c r="B193" s="244" t="s">
        <v>211</v>
      </c>
      <c r="D193" s="96" t="s">
        <v>210</v>
      </c>
      <c r="E193" s="62">
        <v>2</v>
      </c>
      <c r="F193" s="2425"/>
      <c r="G193" s="456">
        <f t="shared" si="2"/>
        <v>0</v>
      </c>
    </row>
    <row r="194" spans="1:7" s="96" customFormat="1">
      <c r="A194" s="246" t="s">
        <v>1137</v>
      </c>
      <c r="B194" s="244" t="s">
        <v>212</v>
      </c>
      <c r="D194" s="96" t="s">
        <v>210</v>
      </c>
      <c r="E194" s="62">
        <f>+E192</f>
        <v>2</v>
      </c>
      <c r="F194" s="2425"/>
      <c r="G194" s="456">
        <f t="shared" si="2"/>
        <v>0</v>
      </c>
    </row>
    <row r="195" spans="1:7" s="96" customFormat="1">
      <c r="A195" s="247" t="s">
        <v>1138</v>
      </c>
      <c r="B195" s="244" t="s">
        <v>213</v>
      </c>
      <c r="D195" s="96" t="s">
        <v>210</v>
      </c>
      <c r="E195" s="62">
        <f>+E193</f>
        <v>2</v>
      </c>
      <c r="F195" s="2425"/>
      <c r="G195" s="456">
        <f t="shared" si="2"/>
        <v>0</v>
      </c>
    </row>
    <row r="196" spans="1:7" s="96" customFormat="1">
      <c r="A196" s="2276" t="s">
        <v>1139</v>
      </c>
      <c r="B196" s="2274" t="s">
        <v>214</v>
      </c>
      <c r="C196" s="2269"/>
      <c r="D196" s="2269" t="s">
        <v>210</v>
      </c>
      <c r="E196" s="2278">
        <v>0</v>
      </c>
      <c r="F196" s="2439"/>
      <c r="G196" s="456"/>
    </row>
    <row r="197" spans="1:7" s="96" customFormat="1">
      <c r="A197" s="249" t="s">
        <v>1140</v>
      </c>
      <c r="B197" s="244" t="s">
        <v>215</v>
      </c>
      <c r="D197" s="96" t="s">
        <v>210</v>
      </c>
      <c r="E197" s="62">
        <f>+E193</f>
        <v>2</v>
      </c>
      <c r="F197" s="2425"/>
      <c r="G197" s="456">
        <f t="shared" si="2"/>
        <v>0</v>
      </c>
    </row>
    <row r="198" spans="1:7" s="96" customFormat="1">
      <c r="E198" s="104"/>
      <c r="F198" s="2424"/>
      <c r="G198" s="459"/>
    </row>
    <row r="199" spans="1:7" s="96" customFormat="1" ht="25.5">
      <c r="A199" s="105" t="s">
        <v>1141</v>
      </c>
      <c r="B199" s="112" t="s">
        <v>805</v>
      </c>
      <c r="E199" s="104"/>
      <c r="F199" s="2424"/>
      <c r="G199" s="459"/>
    </row>
    <row r="200" spans="1:7" s="96" customFormat="1" ht="84.6" customHeight="1">
      <c r="A200" s="103"/>
      <c r="B200" s="112" t="s">
        <v>806</v>
      </c>
      <c r="C200" s="313"/>
      <c r="E200" s="104"/>
      <c r="F200" s="2424"/>
      <c r="G200" s="459"/>
    </row>
    <row r="201" spans="1:7" s="96" customFormat="1" ht="51">
      <c r="A201" s="103"/>
      <c r="B201" s="112" t="s">
        <v>312</v>
      </c>
      <c r="E201" s="104"/>
      <c r="F201" s="2424"/>
      <c r="G201" s="459"/>
    </row>
    <row r="202" spans="1:7" s="96" customFormat="1">
      <c r="A202" s="103"/>
      <c r="B202" s="112" t="s">
        <v>298</v>
      </c>
      <c r="E202" s="104"/>
      <c r="F202" s="2424"/>
      <c r="G202" s="459"/>
    </row>
    <row r="203" spans="1:7" s="96" customFormat="1" ht="25.5">
      <c r="A203" s="103"/>
      <c r="B203" s="112" t="s">
        <v>299</v>
      </c>
      <c r="E203" s="104"/>
      <c r="F203" s="2424"/>
      <c r="G203" s="459"/>
    </row>
    <row r="204" spans="1:7" s="96" customFormat="1">
      <c r="A204" s="103"/>
      <c r="B204" s="112" t="s">
        <v>307</v>
      </c>
      <c r="E204" s="104"/>
      <c r="F204" s="2424"/>
      <c r="G204" s="459"/>
    </row>
    <row r="205" spans="1:7" s="96" customFormat="1">
      <c r="A205" s="103"/>
      <c r="B205" s="112" t="s">
        <v>308</v>
      </c>
      <c r="E205" s="104"/>
      <c r="F205" s="2424"/>
      <c r="G205" s="459"/>
    </row>
    <row r="206" spans="1:7" s="96" customFormat="1">
      <c r="A206" s="103"/>
      <c r="B206" s="112" t="s">
        <v>302</v>
      </c>
      <c r="E206" s="104"/>
      <c r="F206" s="2424"/>
      <c r="G206" s="459"/>
    </row>
    <row r="207" spans="1:7" s="96" customFormat="1">
      <c r="A207" s="103"/>
      <c r="B207" s="112" t="s">
        <v>303</v>
      </c>
      <c r="E207" s="104"/>
      <c r="F207" s="2424"/>
      <c r="G207" s="459"/>
    </row>
    <row r="208" spans="1:7" s="96" customFormat="1">
      <c r="A208" s="103"/>
      <c r="B208" s="112" t="s">
        <v>304</v>
      </c>
      <c r="E208" s="104"/>
      <c r="F208" s="2424"/>
      <c r="G208" s="459"/>
    </row>
    <row r="209" spans="1:7" s="96" customFormat="1">
      <c r="A209" s="103"/>
      <c r="B209" s="112" t="s">
        <v>305</v>
      </c>
      <c r="E209" s="104"/>
      <c r="F209" s="2424"/>
      <c r="G209" s="459"/>
    </row>
    <row r="210" spans="1:7" s="96" customFormat="1">
      <c r="A210" s="103"/>
      <c r="B210" s="65" t="s">
        <v>807</v>
      </c>
      <c r="E210" s="104"/>
      <c r="F210" s="2424"/>
      <c r="G210" s="459"/>
    </row>
    <row r="211" spans="1:7" s="96" customFormat="1">
      <c r="A211" s="2279" t="s">
        <v>1142</v>
      </c>
      <c r="B211" s="2274" t="s">
        <v>209</v>
      </c>
      <c r="C211" s="2269"/>
      <c r="D211" s="2269" t="s">
        <v>210</v>
      </c>
      <c r="E211" s="2278">
        <v>0</v>
      </c>
      <c r="F211" s="2465"/>
      <c r="G211" s="456"/>
    </row>
    <row r="212" spans="1:7" s="96" customFormat="1">
      <c r="A212" s="2281" t="s">
        <v>1143</v>
      </c>
      <c r="B212" s="2274" t="s">
        <v>211</v>
      </c>
      <c r="C212" s="2269"/>
      <c r="D212" s="2269" t="s">
        <v>210</v>
      </c>
      <c r="E212" s="2278">
        <v>0</v>
      </c>
      <c r="F212" s="2465"/>
      <c r="G212" s="456"/>
    </row>
    <row r="213" spans="1:7" s="96" customFormat="1">
      <c r="A213" s="2282" t="s">
        <v>1144</v>
      </c>
      <c r="B213" s="2274" t="s">
        <v>212</v>
      </c>
      <c r="C213" s="2269"/>
      <c r="D213" s="2269" t="s">
        <v>210</v>
      </c>
      <c r="E213" s="2278">
        <f>+E211</f>
        <v>0</v>
      </c>
      <c r="F213" s="2465"/>
      <c r="G213" s="456"/>
    </row>
    <row r="214" spans="1:7" s="96" customFormat="1">
      <c r="A214" s="2283" t="s">
        <v>1145</v>
      </c>
      <c r="B214" s="2274" t="s">
        <v>213</v>
      </c>
      <c r="C214" s="2269"/>
      <c r="D214" s="2269" t="s">
        <v>210</v>
      </c>
      <c r="E214" s="2278">
        <f>+E212</f>
        <v>0</v>
      </c>
      <c r="F214" s="2465"/>
      <c r="G214" s="456"/>
    </row>
    <row r="215" spans="1:7" s="96" customFormat="1">
      <c r="A215" s="248" t="s">
        <v>1146</v>
      </c>
      <c r="B215" s="244" t="s">
        <v>214</v>
      </c>
      <c r="D215" s="96" t="s">
        <v>210</v>
      </c>
      <c r="E215" s="62">
        <v>2</v>
      </c>
      <c r="F215" s="2425"/>
      <c r="G215" s="456">
        <f t="shared" ref="G215" si="3">+F215*E215</f>
        <v>0</v>
      </c>
    </row>
    <row r="216" spans="1:7" s="96" customFormat="1">
      <c r="A216" s="2284" t="s">
        <v>1147</v>
      </c>
      <c r="B216" s="2274" t="s">
        <v>215</v>
      </c>
      <c r="C216" s="2269"/>
      <c r="D216" s="2269" t="s">
        <v>210</v>
      </c>
      <c r="E216" s="2278">
        <f>+E212</f>
        <v>0</v>
      </c>
      <c r="F216" s="2439"/>
      <c r="G216" s="456"/>
    </row>
    <row r="217" spans="1:7" s="96" customFormat="1">
      <c r="E217" s="104"/>
      <c r="F217" s="2424"/>
      <c r="G217" s="459"/>
    </row>
    <row r="218" spans="1:7" s="96" customFormat="1" ht="25.5">
      <c r="A218" s="105" t="s">
        <v>1148</v>
      </c>
      <c r="B218" s="112" t="s">
        <v>808</v>
      </c>
      <c r="E218" s="104"/>
      <c r="F218" s="2424"/>
      <c r="G218" s="459"/>
    </row>
    <row r="219" spans="1:7" s="96" customFormat="1" ht="52.15" customHeight="1">
      <c r="A219" s="103"/>
      <c r="B219" s="112" t="s">
        <v>809</v>
      </c>
      <c r="C219" s="313"/>
      <c r="E219" s="104"/>
      <c r="F219" s="2424"/>
      <c r="G219" s="459"/>
    </row>
    <row r="220" spans="1:7" s="96" customFormat="1" ht="38.25">
      <c r="A220" s="103"/>
      <c r="B220" s="112" t="s">
        <v>297</v>
      </c>
      <c r="E220" s="104"/>
      <c r="F220" s="2424"/>
      <c r="G220" s="459"/>
    </row>
    <row r="221" spans="1:7" s="96" customFormat="1">
      <c r="A221" s="103"/>
      <c r="B221" s="112" t="s">
        <v>298</v>
      </c>
      <c r="E221" s="104"/>
      <c r="F221" s="2424"/>
      <c r="G221" s="459"/>
    </row>
    <row r="222" spans="1:7" s="96" customFormat="1">
      <c r="A222" s="103"/>
      <c r="B222" s="112" t="s">
        <v>310</v>
      </c>
      <c r="E222" s="104"/>
      <c r="F222" s="2424"/>
      <c r="G222" s="459"/>
    </row>
    <row r="223" spans="1:7" s="96" customFormat="1">
      <c r="A223" s="103"/>
      <c r="B223" s="112" t="s">
        <v>313</v>
      </c>
      <c r="E223" s="104"/>
      <c r="F223" s="2424"/>
      <c r="G223" s="459"/>
    </row>
    <row r="224" spans="1:7" s="96" customFormat="1">
      <c r="A224" s="103"/>
      <c r="B224" s="112" t="s">
        <v>305</v>
      </c>
      <c r="E224" s="104"/>
      <c r="F224" s="2424"/>
      <c r="G224" s="459"/>
    </row>
    <row r="225" spans="1:7" s="96" customFormat="1">
      <c r="A225" s="103"/>
      <c r="B225" s="65" t="s">
        <v>810</v>
      </c>
      <c r="E225" s="104"/>
      <c r="F225" s="2424"/>
      <c r="G225" s="459"/>
    </row>
    <row r="226" spans="1:7" s="96" customFormat="1">
      <c r="A226" s="2279" t="s">
        <v>1149</v>
      </c>
      <c r="B226" s="2274" t="s">
        <v>209</v>
      </c>
      <c r="C226" s="2269"/>
      <c r="D226" s="2269" t="s">
        <v>210</v>
      </c>
      <c r="E226" s="2278">
        <v>0</v>
      </c>
      <c r="F226" s="2465"/>
      <c r="G226" s="456"/>
    </row>
    <row r="227" spans="1:7" s="96" customFormat="1">
      <c r="A227" s="2281" t="s">
        <v>1150</v>
      </c>
      <c r="B227" s="2274" t="s">
        <v>211</v>
      </c>
      <c r="C227" s="2269"/>
      <c r="D227" s="2269" t="s">
        <v>210</v>
      </c>
      <c r="E227" s="2278">
        <v>0</v>
      </c>
      <c r="F227" s="2465"/>
      <c r="G227" s="456"/>
    </row>
    <row r="228" spans="1:7" s="96" customFormat="1">
      <c r="A228" s="2282" t="s">
        <v>1151</v>
      </c>
      <c r="B228" s="2274" t="s">
        <v>212</v>
      </c>
      <c r="C228" s="2269"/>
      <c r="D228" s="2269" t="s">
        <v>210</v>
      </c>
      <c r="E228" s="2278">
        <f>+E226</f>
        <v>0</v>
      </c>
      <c r="F228" s="2465"/>
      <c r="G228" s="456"/>
    </row>
    <row r="229" spans="1:7" s="96" customFormat="1">
      <c r="A229" s="2283" t="s">
        <v>1152</v>
      </c>
      <c r="B229" s="2274" t="s">
        <v>213</v>
      </c>
      <c r="C229" s="2269"/>
      <c r="D229" s="2269" t="s">
        <v>210</v>
      </c>
      <c r="E229" s="2278">
        <f>+E227</f>
        <v>0</v>
      </c>
      <c r="F229" s="2465"/>
      <c r="G229" s="456"/>
    </row>
    <row r="230" spans="1:7" s="96" customFormat="1">
      <c r="A230" s="248" t="s">
        <v>1153</v>
      </c>
      <c r="B230" s="244" t="s">
        <v>214</v>
      </c>
      <c r="D230" s="96" t="s">
        <v>210</v>
      </c>
      <c r="E230" s="62">
        <v>1</v>
      </c>
      <c r="F230" s="2425"/>
      <c r="G230" s="456">
        <f t="shared" ref="G230" si="4">+F230*E230</f>
        <v>0</v>
      </c>
    </row>
    <row r="231" spans="1:7" s="96" customFormat="1">
      <c r="A231" s="2284" t="s">
        <v>1154</v>
      </c>
      <c r="B231" s="2274" t="s">
        <v>215</v>
      </c>
      <c r="C231" s="2269"/>
      <c r="D231" s="2269" t="s">
        <v>210</v>
      </c>
      <c r="E231" s="2278">
        <f>+E227</f>
        <v>0</v>
      </c>
      <c r="F231" s="2465"/>
      <c r="G231" s="456"/>
    </row>
    <row r="232" spans="1:7" s="96" customFormat="1">
      <c r="A232" s="2269"/>
      <c r="B232" s="2269"/>
      <c r="C232" s="2269"/>
      <c r="D232" s="2269"/>
      <c r="E232" s="2287"/>
      <c r="F232" s="2467"/>
      <c r="G232" s="459"/>
    </row>
    <row r="233" spans="1:7" s="96" customFormat="1">
      <c r="A233" s="105" t="s">
        <v>1155</v>
      </c>
      <c r="B233" s="112" t="s">
        <v>811</v>
      </c>
      <c r="E233" s="104"/>
      <c r="F233" s="2424"/>
      <c r="G233" s="459"/>
    </row>
    <row r="234" spans="1:7" s="96" customFormat="1" ht="25.5">
      <c r="A234" s="103"/>
      <c r="B234" s="112" t="s">
        <v>812</v>
      </c>
      <c r="C234" s="313"/>
      <c r="E234" s="104"/>
      <c r="F234" s="2424"/>
      <c r="G234" s="459"/>
    </row>
    <row r="235" spans="1:7" s="96" customFormat="1">
      <c r="A235" s="103"/>
      <c r="B235" s="112" t="s">
        <v>298</v>
      </c>
      <c r="E235" s="104"/>
      <c r="F235" s="2424"/>
      <c r="G235" s="459"/>
    </row>
    <row r="236" spans="1:7" s="96" customFormat="1">
      <c r="A236" s="103"/>
      <c r="B236" s="65" t="s">
        <v>813</v>
      </c>
      <c r="E236" s="104"/>
      <c r="F236" s="2424"/>
      <c r="G236" s="459"/>
    </row>
    <row r="237" spans="1:7" s="96" customFormat="1">
      <c r="A237" s="2279" t="s">
        <v>1157</v>
      </c>
      <c r="B237" s="2274" t="s">
        <v>209</v>
      </c>
      <c r="C237" s="2269"/>
      <c r="D237" s="2269" t="s">
        <v>210</v>
      </c>
      <c r="E237" s="2278">
        <v>0</v>
      </c>
      <c r="F237" s="2465"/>
      <c r="G237" s="456"/>
    </row>
    <row r="238" spans="1:7" s="96" customFormat="1">
      <c r="A238" s="2281" t="s">
        <v>1158</v>
      </c>
      <c r="B238" s="2274" t="s">
        <v>211</v>
      </c>
      <c r="C238" s="2269"/>
      <c r="D238" s="2269" t="s">
        <v>210</v>
      </c>
      <c r="E238" s="2278">
        <v>0</v>
      </c>
      <c r="F238" s="2465"/>
      <c r="G238" s="456"/>
    </row>
    <row r="239" spans="1:7" s="96" customFormat="1">
      <c r="A239" s="2282" t="s">
        <v>1159</v>
      </c>
      <c r="B239" s="2274" t="s">
        <v>212</v>
      </c>
      <c r="C239" s="2269"/>
      <c r="D239" s="2269" t="s">
        <v>210</v>
      </c>
      <c r="E239" s="2278">
        <f>+E237</f>
        <v>0</v>
      </c>
      <c r="F239" s="2465"/>
      <c r="G239" s="456"/>
    </row>
    <row r="240" spans="1:7" s="96" customFormat="1">
      <c r="A240" s="2283" t="s">
        <v>1160</v>
      </c>
      <c r="B240" s="2274" t="s">
        <v>213</v>
      </c>
      <c r="C240" s="2269"/>
      <c r="D240" s="2269" t="s">
        <v>210</v>
      </c>
      <c r="E240" s="2278">
        <f>+E238</f>
        <v>0</v>
      </c>
      <c r="F240" s="2465"/>
      <c r="G240" s="456"/>
    </row>
    <row r="241" spans="1:7" s="96" customFormat="1">
      <c r="A241" s="248" t="s">
        <v>1161</v>
      </c>
      <c r="B241" s="244" t="s">
        <v>214</v>
      </c>
      <c r="D241" s="96" t="s">
        <v>210</v>
      </c>
      <c r="E241" s="62">
        <v>1</v>
      </c>
      <c r="F241" s="2425"/>
      <c r="G241" s="456">
        <f t="shared" ref="G241" si="5">+F241*E241</f>
        <v>0</v>
      </c>
    </row>
    <row r="242" spans="1:7" s="96" customFormat="1">
      <c r="A242" s="2284" t="s">
        <v>1162</v>
      </c>
      <c r="B242" s="2274" t="s">
        <v>215</v>
      </c>
      <c r="C242" s="2269"/>
      <c r="D242" s="2269" t="s">
        <v>210</v>
      </c>
      <c r="E242" s="2278">
        <f>+E238</f>
        <v>0</v>
      </c>
      <c r="F242" s="2465"/>
      <c r="G242" s="456"/>
    </row>
    <row r="243" spans="1:7" s="96" customFormat="1">
      <c r="E243" s="104"/>
      <c r="F243" s="2424"/>
      <c r="G243" s="459"/>
    </row>
    <row r="244" spans="1:7" s="96" customFormat="1" ht="25.5">
      <c r="A244" s="105" t="s">
        <v>1156</v>
      </c>
      <c r="B244" s="112" t="s">
        <v>814</v>
      </c>
      <c r="E244" s="104"/>
      <c r="F244" s="2424"/>
      <c r="G244" s="459"/>
    </row>
    <row r="245" spans="1:7" s="96" customFormat="1" ht="63.75">
      <c r="A245" s="103"/>
      <c r="B245" s="112" t="s">
        <v>815</v>
      </c>
      <c r="C245" s="313"/>
      <c r="E245" s="104"/>
      <c r="F245" s="2424"/>
      <c r="G245" s="459"/>
    </row>
    <row r="246" spans="1:7" s="96" customFormat="1" ht="38.25">
      <c r="A246" s="103"/>
      <c r="B246" s="112" t="s">
        <v>297</v>
      </c>
      <c r="E246" s="104"/>
      <c r="F246" s="2424"/>
      <c r="G246" s="459"/>
    </row>
    <row r="247" spans="1:7" s="96" customFormat="1">
      <c r="A247" s="103"/>
      <c r="B247" s="65" t="s">
        <v>816</v>
      </c>
      <c r="E247" s="104"/>
      <c r="F247" s="2424"/>
      <c r="G247" s="459"/>
    </row>
    <row r="248" spans="1:7" s="96" customFormat="1">
      <c r="A248" s="103"/>
      <c r="B248" s="65" t="s">
        <v>298</v>
      </c>
      <c r="E248" s="104"/>
      <c r="F248" s="2424"/>
      <c r="G248" s="459"/>
    </row>
    <row r="249" spans="1:7" s="96" customFormat="1" ht="25.15" customHeight="1">
      <c r="A249" s="103"/>
      <c r="B249" s="65" t="s">
        <v>314</v>
      </c>
      <c r="E249" s="104"/>
      <c r="F249" s="2424"/>
      <c r="G249" s="459"/>
    </row>
    <row r="250" spans="1:7" s="96" customFormat="1">
      <c r="A250" s="103"/>
      <c r="B250" s="65" t="s">
        <v>315</v>
      </c>
      <c r="E250" s="104"/>
      <c r="F250" s="2424"/>
      <c r="G250" s="459"/>
    </row>
    <row r="251" spans="1:7" s="96" customFormat="1">
      <c r="A251" s="103"/>
      <c r="B251" s="65" t="s">
        <v>301</v>
      </c>
      <c r="E251" s="104"/>
      <c r="F251" s="2424"/>
      <c r="G251" s="459"/>
    </row>
    <row r="252" spans="1:7" s="96" customFormat="1">
      <c r="A252" s="103"/>
      <c r="B252" s="65" t="s">
        <v>302</v>
      </c>
      <c r="E252" s="104"/>
      <c r="F252" s="2424"/>
      <c r="G252" s="459"/>
    </row>
    <row r="253" spans="1:7" s="96" customFormat="1">
      <c r="A253" s="103"/>
      <c r="B253" s="65" t="s">
        <v>310</v>
      </c>
      <c r="E253" s="104"/>
      <c r="F253" s="2424"/>
      <c r="G253" s="459"/>
    </row>
    <row r="254" spans="1:7" s="96" customFormat="1">
      <c r="A254" s="103"/>
      <c r="B254" s="65" t="s">
        <v>305</v>
      </c>
      <c r="E254" s="104"/>
      <c r="F254" s="2424"/>
      <c r="G254" s="459"/>
    </row>
    <row r="255" spans="1:7" s="96" customFormat="1">
      <c r="A255" s="243" t="s">
        <v>1163</v>
      </c>
      <c r="B255" s="244" t="s">
        <v>209</v>
      </c>
      <c r="D255" s="96" t="s">
        <v>210</v>
      </c>
      <c r="E255" s="62">
        <v>2</v>
      </c>
      <c r="F255" s="2425"/>
      <c r="G255" s="456">
        <f t="shared" ref="G255:G260" si="6">+F255*E255</f>
        <v>0</v>
      </c>
    </row>
    <row r="256" spans="1:7" s="96" customFormat="1">
      <c r="A256" s="245" t="s">
        <v>1164</v>
      </c>
      <c r="B256" s="244" t="s">
        <v>211</v>
      </c>
      <c r="D256" s="96" t="s">
        <v>210</v>
      </c>
      <c r="E256" s="62">
        <v>2</v>
      </c>
      <c r="F256" s="2425"/>
      <c r="G256" s="456">
        <f t="shared" si="6"/>
        <v>0</v>
      </c>
    </row>
    <row r="257" spans="1:10" s="96" customFormat="1">
      <c r="A257" s="246" t="s">
        <v>1165</v>
      </c>
      <c r="B257" s="244" t="s">
        <v>212</v>
      </c>
      <c r="D257" s="96" t="s">
        <v>210</v>
      </c>
      <c r="E257" s="62">
        <f>+E255</f>
        <v>2</v>
      </c>
      <c r="F257" s="2425"/>
      <c r="G257" s="456">
        <f t="shared" si="6"/>
        <v>0</v>
      </c>
    </row>
    <row r="258" spans="1:10" s="96" customFormat="1">
      <c r="A258" s="247" t="s">
        <v>1166</v>
      </c>
      <c r="B258" s="244" t="s">
        <v>213</v>
      </c>
      <c r="D258" s="96" t="s">
        <v>210</v>
      </c>
      <c r="E258" s="62">
        <f>+E256</f>
        <v>2</v>
      </c>
      <c r="F258" s="2425"/>
      <c r="G258" s="456">
        <f t="shared" si="6"/>
        <v>0</v>
      </c>
    </row>
    <row r="259" spans="1:10" s="96" customFormat="1">
      <c r="A259" s="248" t="s">
        <v>1167</v>
      </c>
      <c r="B259" s="244" t="s">
        <v>214</v>
      </c>
      <c r="D259" s="96" t="s">
        <v>210</v>
      </c>
      <c r="E259" s="62">
        <v>2</v>
      </c>
      <c r="F259" s="2425"/>
      <c r="G259" s="456">
        <f t="shared" si="6"/>
        <v>0</v>
      </c>
    </row>
    <row r="260" spans="1:10" s="96" customFormat="1">
      <c r="A260" s="249" t="s">
        <v>1168</v>
      </c>
      <c r="B260" s="244" t="s">
        <v>215</v>
      </c>
      <c r="D260" s="96" t="s">
        <v>210</v>
      </c>
      <c r="E260" s="62">
        <f>+E256</f>
        <v>2</v>
      </c>
      <c r="F260" s="2425"/>
      <c r="G260" s="456">
        <f t="shared" si="6"/>
        <v>0</v>
      </c>
    </row>
    <row r="261" spans="1:10" s="96" customFormat="1">
      <c r="A261" s="103"/>
      <c r="B261" s="65"/>
      <c r="E261" s="104"/>
      <c r="F261" s="2424"/>
      <c r="G261" s="459"/>
    </row>
    <row r="262" spans="1:10" s="96" customFormat="1">
      <c r="A262" s="105"/>
      <c r="B262" s="252"/>
      <c r="C262" s="92"/>
      <c r="D262" s="92"/>
      <c r="E262" s="235"/>
      <c r="F262" s="2453"/>
      <c r="G262" s="465"/>
    </row>
    <row r="263" spans="1:10" s="96" customFormat="1" ht="19.149999999999999" customHeight="1">
      <c r="A263" s="314" t="str">
        <f>+A121</f>
        <v>B.14.1.</v>
      </c>
      <c r="B263" s="315" t="str">
        <f>+B121</f>
        <v>ALU STAVBNO POHIŠTVO</v>
      </c>
      <c r="C263" s="316" t="s">
        <v>279</v>
      </c>
      <c r="D263" s="316"/>
      <c r="E263" s="317"/>
      <c r="F263" s="2468"/>
      <c r="G263" s="475">
        <f>SUM(G127:G261)</f>
        <v>0</v>
      </c>
    </row>
    <row r="264" spans="1:10" s="96" customFormat="1">
      <c r="A264" s="217"/>
      <c r="B264" s="257"/>
      <c r="C264" s="258"/>
      <c r="D264" s="258"/>
      <c r="E264" s="220"/>
      <c r="F264" s="2430"/>
      <c r="G264" s="464"/>
    </row>
    <row r="265" spans="1:10" s="96" customFormat="1">
      <c r="A265" s="243"/>
      <c r="B265" s="244" t="s">
        <v>209</v>
      </c>
      <c r="C265" s="258"/>
      <c r="D265" s="258"/>
      <c r="E265" s="220"/>
      <c r="F265" s="2430"/>
      <c r="G265" s="464">
        <f>SUM(G149+G172+G192+G211+G255+G226+G237)</f>
        <v>0</v>
      </c>
    </row>
    <row r="266" spans="1:10" s="96" customFormat="1">
      <c r="A266" s="245"/>
      <c r="B266" s="244" t="s">
        <v>211</v>
      </c>
      <c r="C266" s="258"/>
      <c r="D266" s="258"/>
      <c r="E266" s="220"/>
      <c r="F266" s="2430"/>
      <c r="G266" s="464">
        <f t="shared" ref="G266:G270" si="7">SUM(G150+G173+G193+G212+G256+G227+G238)</f>
        <v>0</v>
      </c>
    </row>
    <row r="267" spans="1:10" s="96" customFormat="1">
      <c r="A267" s="246"/>
      <c r="B267" s="244" t="s">
        <v>212</v>
      </c>
      <c r="C267" s="258"/>
      <c r="D267" s="258"/>
      <c r="E267" s="220"/>
      <c r="F267" s="2430"/>
      <c r="G267" s="464">
        <f t="shared" si="7"/>
        <v>0</v>
      </c>
    </row>
    <row r="268" spans="1:10" s="96" customFormat="1">
      <c r="A268" s="247"/>
      <c r="B268" s="244" t="s">
        <v>213</v>
      </c>
      <c r="C268" s="258"/>
      <c r="D268" s="258"/>
      <c r="E268" s="220"/>
      <c r="F268" s="2430"/>
      <c r="G268" s="464">
        <f t="shared" si="7"/>
        <v>0</v>
      </c>
    </row>
    <row r="269" spans="1:10" s="209" customFormat="1">
      <c r="A269" s="248"/>
      <c r="B269" s="244" t="s">
        <v>214</v>
      </c>
      <c r="C269" s="258"/>
      <c r="D269" s="258"/>
      <c r="E269" s="220"/>
      <c r="F269" s="2430"/>
      <c r="G269" s="464">
        <f t="shared" si="7"/>
        <v>0</v>
      </c>
      <c r="J269" s="210"/>
    </row>
    <row r="270" spans="1:10" s="209" customFormat="1">
      <c r="A270" s="249"/>
      <c r="B270" s="244" t="s">
        <v>215</v>
      </c>
      <c r="C270" s="258"/>
      <c r="D270" s="258"/>
      <c r="E270" s="220"/>
      <c r="F270" s="2430"/>
      <c r="G270" s="464">
        <f t="shared" si="7"/>
        <v>0</v>
      </c>
      <c r="J270" s="210"/>
    </row>
    <row r="271" spans="1:10">
      <c r="A271" s="217"/>
      <c r="B271" s="257"/>
      <c r="C271" s="258"/>
      <c r="D271" s="220"/>
      <c r="E271" s="220"/>
      <c r="F271" s="2430"/>
      <c r="G271" s="459"/>
    </row>
    <row r="272" spans="1:10">
      <c r="A272" s="217"/>
      <c r="B272" s="257"/>
      <c r="C272" s="258"/>
      <c r="D272" s="220"/>
      <c r="E272" s="220"/>
      <c r="F272" s="2430"/>
      <c r="G272" s="459"/>
    </row>
    <row r="273" spans="1:7">
      <c r="A273" s="217" t="s">
        <v>316</v>
      </c>
      <c r="B273" s="252" t="s">
        <v>317</v>
      </c>
      <c r="C273" s="258"/>
      <c r="D273" s="220"/>
      <c r="E273" s="220"/>
      <c r="F273" s="2430"/>
      <c r="G273" s="459"/>
    </row>
    <row r="274" spans="1:7">
      <c r="A274" s="217"/>
      <c r="B274" s="252"/>
      <c r="C274" s="258"/>
      <c r="D274" s="220"/>
      <c r="E274" s="220"/>
      <c r="F274" s="2430"/>
      <c r="G274" s="459"/>
    </row>
    <row r="275" spans="1:7" ht="25.5">
      <c r="A275" s="217"/>
      <c r="B275" s="65" t="s">
        <v>291</v>
      </c>
      <c r="C275" s="258"/>
      <c r="D275" s="220"/>
      <c r="E275" s="220"/>
      <c r="F275" s="2430"/>
      <c r="G275" s="459"/>
    </row>
    <row r="276" spans="1:7">
      <c r="A276" s="217"/>
      <c r="B276" s="65" t="s">
        <v>292</v>
      </c>
      <c r="C276" s="258"/>
      <c r="D276" s="220"/>
      <c r="E276" s="220"/>
      <c r="F276" s="2430"/>
      <c r="G276" s="459"/>
    </row>
    <row r="277" spans="1:7">
      <c r="A277" s="217"/>
      <c r="B277" s="257"/>
      <c r="C277" s="258"/>
      <c r="D277" s="220"/>
      <c r="E277" s="220"/>
      <c r="F277" s="2430"/>
      <c r="G277" s="459"/>
    </row>
    <row r="278" spans="1:7">
      <c r="A278" s="217" t="s">
        <v>318</v>
      </c>
      <c r="B278" s="257" t="s">
        <v>817</v>
      </c>
      <c r="C278" s="258"/>
      <c r="D278" s="220"/>
      <c r="E278" s="220"/>
      <c r="F278" s="2430"/>
      <c r="G278" s="459"/>
    </row>
    <row r="279" spans="1:7">
      <c r="A279" s="217"/>
      <c r="B279" s="65" t="s">
        <v>818</v>
      </c>
      <c r="C279" s="258"/>
      <c r="D279" s="220"/>
      <c r="E279" s="220"/>
      <c r="F279" s="2430"/>
      <c r="G279" s="459"/>
    </row>
    <row r="280" spans="1:7" ht="318.75">
      <c r="A280" s="217"/>
      <c r="B280" s="67" t="s">
        <v>319</v>
      </c>
      <c r="C280" s="258"/>
      <c r="D280" s="220"/>
      <c r="E280" s="220"/>
      <c r="F280" s="2430"/>
      <c r="G280" s="459"/>
    </row>
    <row r="281" spans="1:7">
      <c r="A281" s="243" t="s">
        <v>1102</v>
      </c>
      <c r="B281" s="244" t="s">
        <v>209</v>
      </c>
      <c r="C281" s="96"/>
      <c r="D281" s="96" t="s">
        <v>210</v>
      </c>
      <c r="E281" s="62">
        <v>20</v>
      </c>
      <c r="F281" s="2425"/>
      <c r="G281" s="456">
        <f t="shared" ref="G281:G286" si="8">+F281*E281</f>
        <v>0</v>
      </c>
    </row>
    <row r="282" spans="1:7">
      <c r="A282" s="245" t="s">
        <v>1103</v>
      </c>
      <c r="B282" s="244" t="s">
        <v>211</v>
      </c>
      <c r="C282" s="96"/>
      <c r="D282" s="96" t="s">
        <v>210</v>
      </c>
      <c r="E282" s="62">
        <v>26</v>
      </c>
      <c r="F282" s="2425"/>
      <c r="G282" s="456">
        <f t="shared" si="8"/>
        <v>0</v>
      </c>
    </row>
    <row r="283" spans="1:7">
      <c r="A283" s="246" t="s">
        <v>1104</v>
      </c>
      <c r="B283" s="244" t="s">
        <v>212</v>
      </c>
      <c r="C283" s="96"/>
      <c r="D283" s="96" t="s">
        <v>210</v>
      </c>
      <c r="E283" s="62">
        <f>+E281</f>
        <v>20</v>
      </c>
      <c r="F283" s="2425"/>
      <c r="G283" s="456">
        <f t="shared" si="8"/>
        <v>0</v>
      </c>
    </row>
    <row r="284" spans="1:7">
      <c r="A284" s="247" t="s">
        <v>1105</v>
      </c>
      <c r="B284" s="244" t="s">
        <v>213</v>
      </c>
      <c r="C284" s="96"/>
      <c r="D284" s="96" t="s">
        <v>210</v>
      </c>
      <c r="E284" s="62">
        <f>+E282</f>
        <v>26</v>
      </c>
      <c r="F284" s="2425"/>
      <c r="G284" s="456">
        <f t="shared" si="8"/>
        <v>0</v>
      </c>
    </row>
    <row r="285" spans="1:7">
      <c r="A285" s="248" t="s">
        <v>1106</v>
      </c>
      <c r="B285" s="244" t="s">
        <v>214</v>
      </c>
      <c r="C285" s="96"/>
      <c r="D285" s="96" t="s">
        <v>210</v>
      </c>
      <c r="E285" s="62">
        <v>24</v>
      </c>
      <c r="F285" s="2425"/>
      <c r="G285" s="456">
        <f t="shared" si="8"/>
        <v>0</v>
      </c>
    </row>
    <row r="286" spans="1:7">
      <c r="A286" s="249" t="s">
        <v>1107</v>
      </c>
      <c r="B286" s="244" t="s">
        <v>215</v>
      </c>
      <c r="C286" s="96"/>
      <c r="D286" s="96" t="s">
        <v>210</v>
      </c>
      <c r="E286" s="62">
        <f>+E282</f>
        <v>26</v>
      </c>
      <c r="F286" s="2425"/>
      <c r="G286" s="456">
        <f t="shared" si="8"/>
        <v>0</v>
      </c>
    </row>
    <row r="287" spans="1:7">
      <c r="A287" s="217"/>
      <c r="B287" s="257"/>
      <c r="C287" s="258"/>
      <c r="D287" s="220"/>
      <c r="E287" s="220"/>
      <c r="F287" s="2430"/>
      <c r="G287" s="459"/>
    </row>
    <row r="288" spans="1:7">
      <c r="A288" s="217" t="s">
        <v>320</v>
      </c>
      <c r="B288" s="257" t="s">
        <v>819</v>
      </c>
      <c r="C288" s="258"/>
      <c r="D288" s="220"/>
      <c r="E288" s="220"/>
      <c r="F288" s="2430"/>
      <c r="G288" s="459"/>
    </row>
    <row r="289" spans="1:7">
      <c r="A289" s="217"/>
      <c r="B289" s="65" t="s">
        <v>820</v>
      </c>
      <c r="C289" s="258"/>
      <c r="D289" s="220"/>
      <c r="E289" s="220"/>
      <c r="F289" s="2430"/>
      <c r="G289" s="459"/>
    </row>
    <row r="290" spans="1:7" ht="219.6" customHeight="1">
      <c r="A290" s="217"/>
      <c r="B290" s="67" t="s">
        <v>321</v>
      </c>
      <c r="C290" s="258"/>
      <c r="D290" s="220"/>
      <c r="E290" s="220"/>
      <c r="F290" s="2430"/>
      <c r="G290" s="459"/>
    </row>
    <row r="291" spans="1:7">
      <c r="A291" s="243" t="s">
        <v>1108</v>
      </c>
      <c r="B291" s="244" t="s">
        <v>209</v>
      </c>
      <c r="C291" s="96"/>
      <c r="D291" s="96" t="s">
        <v>210</v>
      </c>
      <c r="E291" s="62">
        <v>13</v>
      </c>
      <c r="F291" s="2425"/>
      <c r="G291" s="456">
        <f t="shared" ref="G291:G296" si="9">+F291*E291</f>
        <v>0</v>
      </c>
    </row>
    <row r="292" spans="1:7">
      <c r="A292" s="245" t="s">
        <v>1109</v>
      </c>
      <c r="B292" s="244" t="s">
        <v>211</v>
      </c>
      <c r="C292" s="96"/>
      <c r="D292" s="96" t="s">
        <v>210</v>
      </c>
      <c r="E292" s="62">
        <v>15</v>
      </c>
      <c r="F292" s="2425"/>
      <c r="G292" s="456">
        <f t="shared" si="9"/>
        <v>0</v>
      </c>
    </row>
    <row r="293" spans="1:7">
      <c r="A293" s="246" t="s">
        <v>1110</v>
      </c>
      <c r="B293" s="244" t="s">
        <v>212</v>
      </c>
      <c r="C293" s="96"/>
      <c r="D293" s="96" t="s">
        <v>210</v>
      </c>
      <c r="E293" s="62">
        <f>+E291</f>
        <v>13</v>
      </c>
      <c r="F293" s="2425"/>
      <c r="G293" s="456">
        <f t="shared" si="9"/>
        <v>0</v>
      </c>
    </row>
    <row r="294" spans="1:7">
      <c r="A294" s="247" t="s">
        <v>1111</v>
      </c>
      <c r="B294" s="244" t="s">
        <v>213</v>
      </c>
      <c r="C294" s="96"/>
      <c r="D294" s="96" t="s">
        <v>210</v>
      </c>
      <c r="E294" s="62">
        <f>+E292</f>
        <v>15</v>
      </c>
      <c r="F294" s="2425"/>
      <c r="G294" s="456">
        <f t="shared" si="9"/>
        <v>0</v>
      </c>
    </row>
    <row r="295" spans="1:7">
      <c r="A295" s="248" t="s">
        <v>1112</v>
      </c>
      <c r="B295" s="244" t="s">
        <v>214</v>
      </c>
      <c r="C295" s="96"/>
      <c r="D295" s="96" t="s">
        <v>210</v>
      </c>
      <c r="E295" s="62">
        <v>25</v>
      </c>
      <c r="F295" s="2425"/>
      <c r="G295" s="456">
        <f t="shared" si="9"/>
        <v>0</v>
      </c>
    </row>
    <row r="296" spans="1:7">
      <c r="A296" s="249" t="s">
        <v>1113</v>
      </c>
      <c r="B296" s="244" t="s">
        <v>215</v>
      </c>
      <c r="C296" s="96"/>
      <c r="D296" s="96" t="s">
        <v>210</v>
      </c>
      <c r="E296" s="62">
        <f>+E292</f>
        <v>15</v>
      </c>
      <c r="F296" s="2425"/>
      <c r="G296" s="456">
        <f t="shared" si="9"/>
        <v>0</v>
      </c>
    </row>
    <row r="297" spans="1:7">
      <c r="A297" s="217"/>
      <c r="B297" s="257"/>
      <c r="C297" s="258"/>
      <c r="D297" s="220"/>
      <c r="E297" s="220"/>
      <c r="F297" s="2430"/>
      <c r="G297" s="459"/>
    </row>
    <row r="298" spans="1:7" ht="21" customHeight="1">
      <c r="A298" s="314" t="str">
        <f>+A273</f>
        <v>B.14.2.</v>
      </c>
      <c r="B298" s="318" t="str">
        <f>+B273</f>
        <v>POŽARNO ODPORNA VRATA</v>
      </c>
      <c r="C298" s="316" t="s">
        <v>279</v>
      </c>
      <c r="D298" s="316"/>
      <c r="E298" s="317"/>
      <c r="F298" s="2468"/>
      <c r="G298" s="475">
        <f>SUM(G279:G296)</f>
        <v>0</v>
      </c>
    </row>
    <row r="299" spans="1:7">
      <c r="A299" s="217"/>
      <c r="B299" s="257"/>
      <c r="C299" s="258"/>
      <c r="D299" s="258"/>
      <c r="E299" s="220"/>
      <c r="F299" s="2430"/>
      <c r="G299" s="464"/>
    </row>
    <row r="300" spans="1:7">
      <c r="A300" s="243"/>
      <c r="B300" s="244" t="s">
        <v>209</v>
      </c>
      <c r="C300" s="258"/>
      <c r="D300" s="258"/>
      <c r="E300" s="220"/>
      <c r="F300" s="2430"/>
      <c r="G300" s="464">
        <f t="shared" ref="G300:G305" si="10">SUM(G281+G291)</f>
        <v>0</v>
      </c>
    </row>
    <row r="301" spans="1:7">
      <c r="A301" s="245"/>
      <c r="B301" s="244" t="s">
        <v>211</v>
      </c>
      <c r="C301" s="258"/>
      <c r="D301" s="258"/>
      <c r="E301" s="220"/>
      <c r="F301" s="2430"/>
      <c r="G301" s="464">
        <f t="shared" si="10"/>
        <v>0</v>
      </c>
    </row>
    <row r="302" spans="1:7">
      <c r="A302" s="246"/>
      <c r="B302" s="244" t="s">
        <v>212</v>
      </c>
      <c r="C302" s="258"/>
      <c r="D302" s="258"/>
      <c r="E302" s="220"/>
      <c r="F302" s="2430"/>
      <c r="G302" s="464">
        <f t="shared" si="10"/>
        <v>0</v>
      </c>
    </row>
    <row r="303" spans="1:7">
      <c r="A303" s="247"/>
      <c r="B303" s="244" t="s">
        <v>213</v>
      </c>
      <c r="C303" s="258"/>
      <c r="D303" s="258"/>
      <c r="E303" s="220"/>
      <c r="F303" s="2430"/>
      <c r="G303" s="464">
        <f t="shared" si="10"/>
        <v>0</v>
      </c>
    </row>
    <row r="304" spans="1:7">
      <c r="A304" s="248"/>
      <c r="B304" s="244" t="s">
        <v>214</v>
      </c>
      <c r="C304" s="258"/>
      <c r="D304" s="258"/>
      <c r="E304" s="220"/>
      <c r="F304" s="2430"/>
      <c r="G304" s="464">
        <f t="shared" si="10"/>
        <v>0</v>
      </c>
    </row>
    <row r="305" spans="1:7">
      <c r="A305" s="249"/>
      <c r="B305" s="244" t="s">
        <v>215</v>
      </c>
      <c r="C305" s="258"/>
      <c r="D305" s="258"/>
      <c r="E305" s="220"/>
      <c r="F305" s="2430"/>
      <c r="G305" s="464">
        <f t="shared" si="10"/>
        <v>0</v>
      </c>
    </row>
    <row r="306" spans="1:7">
      <c r="A306" s="217"/>
      <c r="B306" s="257"/>
      <c r="C306" s="258"/>
      <c r="D306" s="220"/>
      <c r="E306" s="220"/>
      <c r="F306" s="2430"/>
      <c r="G306" s="459"/>
    </row>
    <row r="307" spans="1:7">
      <c r="A307" s="217"/>
      <c r="B307" s="257"/>
      <c r="C307" s="258"/>
      <c r="D307" s="220"/>
      <c r="E307" s="220"/>
      <c r="F307" s="2430"/>
      <c r="G307" s="459"/>
    </row>
    <row r="308" spans="1:7">
      <c r="A308" s="217" t="s">
        <v>322</v>
      </c>
      <c r="B308" s="252" t="s">
        <v>323</v>
      </c>
      <c r="C308" s="258"/>
      <c r="D308" s="220"/>
      <c r="E308" s="220"/>
      <c r="F308" s="2430"/>
      <c r="G308" s="459"/>
    </row>
    <row r="309" spans="1:7">
      <c r="A309" s="217"/>
      <c r="B309" s="252"/>
      <c r="C309" s="258"/>
      <c r="D309" s="220"/>
      <c r="E309" s="220"/>
      <c r="F309" s="2430"/>
      <c r="G309" s="459"/>
    </row>
    <row r="310" spans="1:7" ht="25.5">
      <c r="A310" s="217"/>
      <c r="B310" s="65" t="s">
        <v>291</v>
      </c>
      <c r="C310" s="258"/>
      <c r="D310" s="220"/>
      <c r="E310" s="220"/>
      <c r="F310" s="2430"/>
      <c r="G310" s="459"/>
    </row>
    <row r="311" spans="1:7">
      <c r="A311" s="217"/>
      <c r="B311" s="65" t="s">
        <v>292</v>
      </c>
      <c r="C311" s="258"/>
      <c r="D311" s="220"/>
      <c r="E311" s="220"/>
      <c r="F311" s="2430"/>
      <c r="G311" s="459"/>
    </row>
    <row r="312" spans="1:7">
      <c r="A312" s="217"/>
      <c r="B312" s="65"/>
      <c r="C312" s="258"/>
      <c r="D312" s="220"/>
      <c r="E312" s="220"/>
      <c r="F312" s="2430"/>
      <c r="G312" s="459"/>
    </row>
    <row r="313" spans="1:7">
      <c r="A313" s="217"/>
      <c r="B313" s="65" t="s">
        <v>324</v>
      </c>
      <c r="C313" s="258"/>
      <c r="D313" s="220"/>
      <c r="E313" s="220"/>
      <c r="F313" s="2430"/>
      <c r="G313" s="459"/>
    </row>
    <row r="314" spans="1:7">
      <c r="A314" s="217"/>
      <c r="B314" s="65" t="s">
        <v>325</v>
      </c>
      <c r="C314" s="258"/>
      <c r="D314" s="220"/>
      <c r="E314" s="220"/>
      <c r="F314" s="2430"/>
      <c r="G314" s="459"/>
    </row>
    <row r="315" spans="1:7">
      <c r="A315" s="217"/>
      <c r="B315" s="65" t="s">
        <v>326</v>
      </c>
      <c r="C315" s="258"/>
      <c r="D315" s="220"/>
      <c r="E315" s="220"/>
      <c r="F315" s="2430"/>
      <c r="G315" s="459"/>
    </row>
    <row r="316" spans="1:7">
      <c r="A316" s="217"/>
      <c r="B316" s="257"/>
      <c r="C316" s="258"/>
      <c r="D316" s="220"/>
      <c r="E316" s="220"/>
      <c r="F316" s="2430"/>
      <c r="G316" s="459"/>
    </row>
    <row r="317" spans="1:7">
      <c r="A317" s="217" t="s">
        <v>327</v>
      </c>
      <c r="B317" s="67" t="s">
        <v>821</v>
      </c>
      <c r="C317" s="258"/>
      <c r="D317" s="220"/>
      <c r="E317" s="220"/>
      <c r="F317" s="2430"/>
      <c r="G317" s="459"/>
    </row>
    <row r="318" spans="1:7">
      <c r="A318" s="217"/>
      <c r="B318" s="65" t="s">
        <v>822</v>
      </c>
      <c r="C318" s="258"/>
      <c r="D318" s="220"/>
      <c r="E318" s="220"/>
      <c r="F318" s="2430"/>
      <c r="G318" s="459"/>
    </row>
    <row r="319" spans="1:7" ht="181.15" customHeight="1">
      <c r="A319" s="217"/>
      <c r="B319" s="67" t="s">
        <v>823</v>
      </c>
      <c r="C319" s="258"/>
      <c r="D319" s="220"/>
      <c r="E319" s="220"/>
      <c r="F319" s="2430"/>
      <c r="G319" s="459"/>
    </row>
    <row r="320" spans="1:7">
      <c r="A320" s="217"/>
      <c r="B320" s="67" t="s">
        <v>328</v>
      </c>
      <c r="C320" s="258"/>
      <c r="D320" s="220"/>
      <c r="E320" s="220"/>
      <c r="F320" s="2430"/>
      <c r="G320" s="459"/>
    </row>
    <row r="321" spans="1:13">
      <c r="A321" s="243" t="s">
        <v>1114</v>
      </c>
      <c r="B321" s="244" t="s">
        <v>209</v>
      </c>
      <c r="C321" s="96"/>
      <c r="D321" s="96" t="s">
        <v>210</v>
      </c>
      <c r="E321" s="62">
        <v>20</v>
      </c>
      <c r="F321" s="2425"/>
      <c r="G321" s="456">
        <f t="shared" ref="G321:G326" si="11">+F321*E321</f>
        <v>0</v>
      </c>
    </row>
    <row r="322" spans="1:13">
      <c r="A322" s="245" t="s">
        <v>1115</v>
      </c>
      <c r="B322" s="244" t="s">
        <v>211</v>
      </c>
      <c r="C322" s="96"/>
      <c r="D322" s="96" t="s">
        <v>210</v>
      </c>
      <c r="E322" s="62">
        <v>26</v>
      </c>
      <c r="F322" s="2425"/>
      <c r="G322" s="456">
        <f t="shared" si="11"/>
        <v>0</v>
      </c>
    </row>
    <row r="323" spans="1:13">
      <c r="A323" s="246" t="s">
        <v>1116</v>
      </c>
      <c r="B323" s="244" t="s">
        <v>212</v>
      </c>
      <c r="C323" s="96"/>
      <c r="D323" s="96" t="s">
        <v>210</v>
      </c>
      <c r="E323" s="62">
        <f>+E321</f>
        <v>20</v>
      </c>
      <c r="F323" s="2425"/>
      <c r="G323" s="456">
        <f t="shared" si="11"/>
        <v>0</v>
      </c>
      <c r="H323" s="228"/>
      <c r="I323" s="228"/>
      <c r="J323" s="229"/>
      <c r="K323" s="2235"/>
      <c r="L323" s="2235"/>
      <c r="M323" s="2235"/>
    </row>
    <row r="324" spans="1:13">
      <c r="A324" s="247" t="s">
        <v>1117</v>
      </c>
      <c r="B324" s="244" t="s">
        <v>213</v>
      </c>
      <c r="C324" s="96"/>
      <c r="D324" s="96" t="s">
        <v>210</v>
      </c>
      <c r="E324" s="62">
        <f>+E322</f>
        <v>26</v>
      </c>
      <c r="F324" s="2425"/>
      <c r="G324" s="456">
        <f t="shared" si="11"/>
        <v>0</v>
      </c>
      <c r="H324" s="228"/>
      <c r="I324" s="228"/>
      <c r="J324" s="229"/>
      <c r="K324" s="2235"/>
      <c r="L324" s="2235"/>
      <c r="M324" s="2235"/>
    </row>
    <row r="325" spans="1:13">
      <c r="A325" s="248" t="s">
        <v>1118</v>
      </c>
      <c r="B325" s="244" t="s">
        <v>214</v>
      </c>
      <c r="C325" s="96"/>
      <c r="D325" s="96" t="s">
        <v>210</v>
      </c>
      <c r="E325" s="62">
        <v>11</v>
      </c>
      <c r="F325" s="2425"/>
      <c r="G325" s="456">
        <f t="shared" si="11"/>
        <v>0</v>
      </c>
      <c r="H325" s="228"/>
      <c r="I325" s="228"/>
      <c r="J325" s="229"/>
      <c r="K325" s="2235"/>
      <c r="L325" s="2235"/>
      <c r="M325" s="2235"/>
    </row>
    <row r="326" spans="1:13">
      <c r="A326" s="249" t="s">
        <v>1119</v>
      </c>
      <c r="B326" s="244" t="s">
        <v>215</v>
      </c>
      <c r="C326" s="96"/>
      <c r="D326" s="96" t="s">
        <v>210</v>
      </c>
      <c r="E326" s="62">
        <f>+E322</f>
        <v>26</v>
      </c>
      <c r="F326" s="2425"/>
      <c r="G326" s="456">
        <f t="shared" si="11"/>
        <v>0</v>
      </c>
      <c r="H326" s="228"/>
      <c r="I326" s="228"/>
      <c r="J326" s="229"/>
      <c r="K326" s="2235"/>
      <c r="L326" s="2235"/>
      <c r="M326" s="2235"/>
    </row>
    <row r="327" spans="1:13">
      <c r="A327" s="217"/>
      <c r="B327" s="257"/>
      <c r="C327" s="258"/>
      <c r="D327" s="220"/>
      <c r="E327" s="220"/>
      <c r="F327" s="2430"/>
      <c r="G327" s="459"/>
      <c r="H327" s="228"/>
      <c r="I327" s="228"/>
      <c r="J327" s="229"/>
      <c r="K327" s="2235"/>
      <c r="L327" s="2235"/>
      <c r="M327" s="2235"/>
    </row>
    <row r="328" spans="1:13" ht="20.45" customHeight="1">
      <c r="A328" s="314" t="str">
        <f>+A308</f>
        <v>B.14.3.</v>
      </c>
      <c r="B328" s="318" t="str">
        <f>+B308</f>
        <v>KOVINSKA VRATA</v>
      </c>
      <c r="C328" s="316" t="s">
        <v>279</v>
      </c>
      <c r="D328" s="316"/>
      <c r="E328" s="317"/>
      <c r="F328" s="2468"/>
      <c r="G328" s="475">
        <f>SUM(G317:G326)</f>
        <v>0</v>
      </c>
      <c r="H328" s="228"/>
      <c r="I328" s="228"/>
      <c r="J328" s="229"/>
      <c r="K328" s="2235"/>
      <c r="L328" s="2235"/>
      <c r="M328" s="2235"/>
    </row>
    <row r="329" spans="1:13">
      <c r="A329" s="217"/>
      <c r="B329" s="257"/>
      <c r="C329" s="258"/>
      <c r="D329" s="220"/>
      <c r="E329" s="220"/>
      <c r="F329" s="2430"/>
      <c r="G329" s="459"/>
      <c r="H329" s="228"/>
      <c r="I329" s="228"/>
      <c r="J329" s="229"/>
      <c r="K329" s="2235"/>
      <c r="L329" s="2235"/>
      <c r="M329" s="2235"/>
    </row>
    <row r="330" spans="1:13">
      <c r="A330" s="217"/>
      <c r="B330" s="257"/>
      <c r="C330" s="258"/>
      <c r="D330" s="220"/>
      <c r="E330" s="220"/>
      <c r="F330" s="2430"/>
      <c r="G330" s="459"/>
      <c r="H330" s="228"/>
      <c r="I330" s="228"/>
      <c r="J330" s="229"/>
      <c r="K330" s="2235"/>
      <c r="L330" s="2235"/>
      <c r="M330" s="2235"/>
    </row>
    <row r="331" spans="1:13" ht="22.15" customHeight="1" thickBot="1">
      <c r="A331" s="319" t="str">
        <f>+A8</f>
        <v>B.14.</v>
      </c>
      <c r="B331" s="320" t="str">
        <f>+B8</f>
        <v>Alu in Fe okna in vrata</v>
      </c>
      <c r="C331" s="321" t="s">
        <v>279</v>
      </c>
      <c r="D331" s="133"/>
      <c r="E331" s="133"/>
      <c r="F331" s="2469"/>
      <c r="G331" s="473">
        <f>+G263+G298+G328</f>
        <v>0</v>
      </c>
      <c r="H331" s="2121"/>
      <c r="I331" s="2121"/>
      <c r="J331" s="2121"/>
      <c r="K331" s="2235"/>
      <c r="L331" s="2235"/>
      <c r="M331" s="2235"/>
    </row>
    <row r="332" spans="1:13" ht="13.5" thickTop="1">
      <c r="A332" s="105"/>
      <c r="B332" s="252"/>
      <c r="C332" s="92"/>
      <c r="D332" s="235"/>
      <c r="E332" s="236"/>
      <c r="F332" s="2450"/>
      <c r="G332" s="459"/>
      <c r="H332" s="228"/>
      <c r="I332" s="228"/>
      <c r="J332" s="229"/>
      <c r="K332" s="2235"/>
      <c r="L332" s="2235"/>
      <c r="M332" s="2235"/>
    </row>
    <row r="333" spans="1:13">
      <c r="A333" s="243"/>
      <c r="B333" s="244" t="s">
        <v>209</v>
      </c>
      <c r="G333" s="468">
        <f>G265+G300+G321</f>
        <v>0</v>
      </c>
      <c r="H333" s="228"/>
      <c r="I333" s="228"/>
      <c r="J333" s="229"/>
      <c r="K333" s="2235"/>
      <c r="L333" s="2235"/>
      <c r="M333" s="2235"/>
    </row>
    <row r="334" spans="1:13">
      <c r="A334" s="245"/>
      <c r="B334" s="244" t="s">
        <v>211</v>
      </c>
      <c r="G334" s="468">
        <f t="shared" ref="G334:G338" si="12">G266+G301+G322</f>
        <v>0</v>
      </c>
      <c r="H334" s="228"/>
      <c r="I334" s="228"/>
      <c r="J334" s="229"/>
      <c r="K334" s="2235"/>
      <c r="L334" s="2235"/>
      <c r="M334" s="2235"/>
    </row>
    <row r="335" spans="1:13">
      <c r="A335" s="246"/>
      <c r="B335" s="244" t="s">
        <v>212</v>
      </c>
      <c r="G335" s="468">
        <f t="shared" si="12"/>
        <v>0</v>
      </c>
      <c r="H335" s="228"/>
      <c r="I335" s="228"/>
      <c r="J335" s="229"/>
      <c r="K335" s="2235"/>
      <c r="L335" s="2235"/>
      <c r="M335" s="2235"/>
    </row>
    <row r="336" spans="1:13">
      <c r="A336" s="247"/>
      <c r="B336" s="244" t="s">
        <v>213</v>
      </c>
      <c r="G336" s="468">
        <f t="shared" si="12"/>
        <v>0</v>
      </c>
    </row>
    <row r="337" spans="1:7">
      <c r="A337" s="248"/>
      <c r="B337" s="244" t="s">
        <v>214</v>
      </c>
      <c r="G337" s="468">
        <f t="shared" si="12"/>
        <v>0</v>
      </c>
    </row>
    <row r="338" spans="1:7">
      <c r="A338" s="249"/>
      <c r="B338" s="244" t="s">
        <v>215</v>
      </c>
      <c r="G338" s="468">
        <f t="shared" si="12"/>
        <v>0</v>
      </c>
    </row>
  </sheetData>
  <sheetProtection formatRows="0"/>
  <mergeCells count="94">
    <mergeCell ref="B27:C27"/>
    <mergeCell ref="B13:C13"/>
    <mergeCell ref="B15:C15"/>
    <mergeCell ref="B17:C17"/>
    <mergeCell ref="B19:C19"/>
    <mergeCell ref="B20:C20"/>
    <mergeCell ref="B21:C21"/>
    <mergeCell ref="B22:C22"/>
    <mergeCell ref="B23:C23"/>
    <mergeCell ref="B24:C24"/>
    <mergeCell ref="B25:C25"/>
    <mergeCell ref="B26:C26"/>
    <mergeCell ref="B42:C42"/>
    <mergeCell ref="B28:C28"/>
    <mergeCell ref="B29:C29"/>
    <mergeCell ref="B30:C30"/>
    <mergeCell ref="B31:C31"/>
    <mergeCell ref="B34:C34"/>
    <mergeCell ref="B35:C35"/>
    <mergeCell ref="B36:C36"/>
    <mergeCell ref="B37:C37"/>
    <mergeCell ref="B38:C38"/>
    <mergeCell ref="B39:C39"/>
    <mergeCell ref="B40:C40"/>
    <mergeCell ref="B55:C55"/>
    <mergeCell ref="B43:C43"/>
    <mergeCell ref="B45:C45"/>
    <mergeCell ref="B46:C46"/>
    <mergeCell ref="B47:C47"/>
    <mergeCell ref="B48:C48"/>
    <mergeCell ref="B49:C49"/>
    <mergeCell ref="B50:C50"/>
    <mergeCell ref="B51:C51"/>
    <mergeCell ref="B52:C52"/>
    <mergeCell ref="B53:C53"/>
    <mergeCell ref="B54:C54"/>
    <mergeCell ref="B67:C67"/>
    <mergeCell ref="B56:C56"/>
    <mergeCell ref="B57:C57"/>
    <mergeCell ref="B58:C58"/>
    <mergeCell ref="B59:C59"/>
    <mergeCell ref="B60:C60"/>
    <mergeCell ref="B61:C61"/>
    <mergeCell ref="B62:C62"/>
    <mergeCell ref="B63:C63"/>
    <mergeCell ref="B64:C64"/>
    <mergeCell ref="B65:C65"/>
    <mergeCell ref="B66:C66"/>
    <mergeCell ref="B79:C79"/>
    <mergeCell ref="B68:C68"/>
    <mergeCell ref="B69:C69"/>
    <mergeCell ref="B70:C70"/>
    <mergeCell ref="B71:C71"/>
    <mergeCell ref="B72:C72"/>
    <mergeCell ref="B73:C73"/>
    <mergeCell ref="B74:C74"/>
    <mergeCell ref="B75:C75"/>
    <mergeCell ref="B76:C76"/>
    <mergeCell ref="B77:C77"/>
    <mergeCell ref="B78:C78"/>
    <mergeCell ref="B91:C91"/>
    <mergeCell ref="B80:C80"/>
    <mergeCell ref="B81:C81"/>
    <mergeCell ref="B82:C82"/>
    <mergeCell ref="B83:C83"/>
    <mergeCell ref="B84:C84"/>
    <mergeCell ref="B85:C85"/>
    <mergeCell ref="B86:C86"/>
    <mergeCell ref="B87:C87"/>
    <mergeCell ref="B88:C88"/>
    <mergeCell ref="B89:C89"/>
    <mergeCell ref="B90:C90"/>
    <mergeCell ref="B103:C103"/>
    <mergeCell ref="B92:C92"/>
    <mergeCell ref="B93:C93"/>
    <mergeCell ref="B94:C94"/>
    <mergeCell ref="B95:C95"/>
    <mergeCell ref="B96:C96"/>
    <mergeCell ref="B97:C97"/>
    <mergeCell ref="B98:C98"/>
    <mergeCell ref="B99:C99"/>
    <mergeCell ref="B100:C100"/>
    <mergeCell ref="B101:C101"/>
    <mergeCell ref="B102:C102"/>
    <mergeCell ref="B113:C113"/>
    <mergeCell ref="B114:C114"/>
    <mergeCell ref="B116:C116"/>
    <mergeCell ref="B117:C117"/>
    <mergeCell ref="B104:C104"/>
    <mergeCell ref="B105:C105"/>
    <mergeCell ref="B109:C109"/>
    <mergeCell ref="B110:C110"/>
    <mergeCell ref="B111:C111"/>
    <mergeCell ref="B112:C112"/>
  </mergeCells>
  <pageMargins left="0.7" right="0.7" top="0.75" bottom="0.75" header="0.3" footer="0.3"/>
  <pageSetup paperSize="9" scale="51"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7" manualBreakCount="7">
    <brk id="47" max="6" man="1"/>
    <brk id="73" max="6" man="1"/>
    <brk id="78" max="6" man="1"/>
    <brk id="106" max="6" man="1"/>
    <brk id="155" max="6" man="1"/>
    <brk id="232" max="6" man="1"/>
    <brk id="316" max="6"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tabColor rgb="FF00B050"/>
  </sheetPr>
  <dimension ref="A2:AMK366"/>
  <sheetViews>
    <sheetView view="pageBreakPreview" zoomScale="85" zoomScaleNormal="100" zoomScaleSheetLayoutView="85" workbookViewId="0"/>
  </sheetViews>
  <sheetFormatPr defaultRowHeight="12.75"/>
  <cols>
    <col min="1" max="1" width="16" style="232" customWidth="1"/>
    <col min="2" max="2" width="79.7109375" style="259" customWidth="1"/>
    <col min="3" max="3" width="22.5703125" style="230" customWidth="1"/>
    <col min="4" max="4" width="7.28515625" style="228" customWidth="1"/>
    <col min="5" max="5" width="11.28515625" style="229" customWidth="1"/>
    <col min="6" max="6" width="14.140625" style="2458" customWidth="1"/>
    <col min="7" max="7" width="20.7109375" style="468" customWidth="1"/>
    <col min="8" max="8" width="9.28515625" style="209" customWidth="1"/>
    <col min="9" max="9" width="11.28515625" style="209" customWidth="1"/>
    <col min="10" max="10" width="11.28515625" style="210" customWidth="1"/>
    <col min="11" max="1025" width="9.140625" style="211" customWidth="1"/>
  </cols>
  <sheetData>
    <row r="2" spans="1:7">
      <c r="A2" s="52" t="s">
        <v>8</v>
      </c>
      <c r="B2" s="53" t="s">
        <v>9</v>
      </c>
      <c r="C2" s="53"/>
      <c r="D2" s="54"/>
      <c r="E2" s="368"/>
      <c r="F2" s="2398"/>
      <c r="G2" s="443"/>
    </row>
    <row r="3" spans="1:7" s="212" customFormat="1">
      <c r="A3" s="52" t="s">
        <v>130</v>
      </c>
      <c r="B3" s="359" t="str">
        <f>'NASLOVNA STRAN'!$C$30</f>
        <v>Gradnja stanovanjske soseske Dečkovo naselje - DN 10</v>
      </c>
      <c r="C3" s="53"/>
      <c r="D3" s="54"/>
      <c r="E3" s="368"/>
      <c r="F3" s="2398"/>
      <c r="G3" s="443"/>
    </row>
    <row r="4" spans="1:7" s="212" customFormat="1">
      <c r="A4" s="52" t="s">
        <v>131</v>
      </c>
      <c r="B4" s="442">
        <f>'NASLOVNA STRAN'!$C$13</f>
        <v>0</v>
      </c>
      <c r="C4" s="53"/>
      <c r="D4" s="54"/>
      <c r="E4" s="368"/>
      <c r="F4" s="2398"/>
      <c r="G4" s="443"/>
    </row>
    <row r="5" spans="1:7" s="212" customFormat="1">
      <c r="A5" s="52"/>
      <c r="B5" s="53"/>
      <c r="C5" s="53"/>
      <c r="D5" s="54"/>
      <c r="E5" s="368"/>
      <c r="F5" s="2398"/>
      <c r="G5" s="443"/>
    </row>
    <row r="6" spans="1:7" s="212" customFormat="1">
      <c r="A6" s="213" t="s">
        <v>87</v>
      </c>
      <c r="B6" s="214" t="s">
        <v>88</v>
      </c>
      <c r="C6" s="214"/>
      <c r="D6" s="215"/>
      <c r="E6" s="216"/>
      <c r="F6" s="2429"/>
      <c r="G6" s="463"/>
    </row>
    <row r="7" spans="1:7" s="212" customFormat="1">
      <c r="A7" s="52"/>
      <c r="B7" s="53"/>
      <c r="C7" s="53"/>
      <c r="D7" s="54"/>
      <c r="E7" s="368"/>
      <c r="F7" s="2398"/>
      <c r="G7" s="443"/>
    </row>
    <row r="8" spans="1:7" s="212" customFormat="1">
      <c r="A8" s="213" t="s">
        <v>100</v>
      </c>
      <c r="B8" s="214" t="s">
        <v>101</v>
      </c>
      <c r="C8" s="214"/>
      <c r="D8" s="215"/>
      <c r="E8" s="216"/>
      <c r="F8" s="2429"/>
      <c r="G8" s="463"/>
    </row>
    <row r="9" spans="1:7">
      <c r="A9" s="217"/>
      <c r="B9" s="250"/>
      <c r="C9" s="219"/>
      <c r="D9" s="220"/>
      <c r="E9" s="220"/>
      <c r="F9" s="2430"/>
      <c r="G9" s="465"/>
    </row>
    <row r="10" spans="1:7">
      <c r="A10" s="83" t="s">
        <v>132</v>
      </c>
      <c r="B10" s="221" t="s">
        <v>133</v>
      </c>
      <c r="C10" s="222" t="s">
        <v>134</v>
      </c>
      <c r="D10" s="59" t="s">
        <v>140</v>
      </c>
      <c r="E10" s="363" t="s">
        <v>136</v>
      </c>
      <c r="F10" s="2399" t="s">
        <v>237</v>
      </c>
      <c r="G10" s="444" t="s">
        <v>238</v>
      </c>
    </row>
    <row r="11" spans="1:7" ht="21.6" customHeight="1">
      <c r="A11" s="223"/>
      <c r="B11" s="224" t="s">
        <v>239</v>
      </c>
      <c r="C11" s="225"/>
      <c r="D11" s="226"/>
      <c r="E11" s="226"/>
      <c r="F11" s="2431"/>
      <c r="G11" s="467"/>
    </row>
    <row r="12" spans="1:7">
      <c r="A12" s="105"/>
      <c r="B12" s="91"/>
      <c r="C12" s="92"/>
      <c r="D12" s="93"/>
      <c r="E12" s="93"/>
      <c r="F12" s="2420"/>
    </row>
    <row r="13" spans="1:7" ht="13.15" customHeight="1">
      <c r="A13" s="227"/>
      <c r="B13" s="2906" t="s">
        <v>143</v>
      </c>
      <c r="C13" s="2906"/>
    </row>
    <row r="14" spans="1:7">
      <c r="A14" s="227"/>
      <c r="B14" s="201"/>
    </row>
    <row r="15" spans="1:7" ht="70.150000000000006" customHeight="1">
      <c r="A15" s="227"/>
      <c r="B15" s="2931" t="s">
        <v>240</v>
      </c>
      <c r="C15" s="2931"/>
    </row>
    <row r="16" spans="1:7" s="212" customFormat="1">
      <c r="A16" s="227"/>
      <c r="B16" s="65"/>
      <c r="C16" s="230"/>
      <c r="D16" s="228"/>
      <c r="E16" s="229"/>
      <c r="F16" s="2458"/>
      <c r="G16" s="468"/>
    </row>
    <row r="17" spans="1:7" s="212" customFormat="1" ht="172.15" customHeight="1">
      <c r="A17" s="227"/>
      <c r="B17" s="2931" t="s">
        <v>241</v>
      </c>
      <c r="C17" s="2931"/>
      <c r="D17" s="228"/>
      <c r="E17" s="229"/>
      <c r="F17" s="2458"/>
      <c r="G17" s="468"/>
    </row>
    <row r="18" spans="1:7" s="96" customFormat="1">
      <c r="A18" s="227"/>
      <c r="B18" s="95"/>
      <c r="C18" s="230"/>
      <c r="D18" s="228"/>
      <c r="E18" s="229"/>
      <c r="F18" s="2458"/>
      <c r="G18" s="468"/>
    </row>
    <row r="19" spans="1:7" s="96" customFormat="1" ht="32.450000000000003" customHeight="1">
      <c r="A19" s="227"/>
      <c r="B19" s="2988" t="s">
        <v>242</v>
      </c>
      <c r="C19" s="2988"/>
      <c r="D19" s="228"/>
      <c r="E19" s="229"/>
      <c r="F19" s="2458"/>
      <c r="G19" s="468"/>
    </row>
    <row r="20" spans="1:7" s="96" customFormat="1">
      <c r="A20" s="227"/>
      <c r="B20" s="231"/>
      <c r="C20" s="304"/>
      <c r="D20" s="228"/>
      <c r="E20" s="229"/>
      <c r="F20" s="2458"/>
      <c r="G20" s="468"/>
    </row>
    <row r="21" spans="1:7" s="96" customFormat="1" ht="13.15" customHeight="1">
      <c r="A21" s="227"/>
      <c r="B21" s="2988" t="s">
        <v>171</v>
      </c>
      <c r="C21" s="2988"/>
      <c r="D21" s="228"/>
      <c r="E21" s="229"/>
      <c r="F21" s="2458"/>
      <c r="G21" s="468"/>
    </row>
    <row r="22" spans="1:7" s="96" customFormat="1" ht="89.45" customHeight="1">
      <c r="A22" s="227"/>
      <c r="B22" s="2988" t="s">
        <v>243</v>
      </c>
      <c r="C22" s="2988"/>
      <c r="D22" s="228"/>
      <c r="E22" s="229"/>
      <c r="F22" s="2458"/>
      <c r="G22" s="468"/>
    </row>
    <row r="23" spans="1:7" s="96" customFormat="1" ht="40.9" customHeight="1">
      <c r="A23" s="227"/>
      <c r="B23" s="2988" t="s">
        <v>244</v>
      </c>
      <c r="C23" s="2988"/>
      <c r="D23" s="228"/>
      <c r="E23" s="229"/>
      <c r="F23" s="2458"/>
      <c r="G23" s="468"/>
    </row>
    <row r="24" spans="1:7" s="96" customFormat="1">
      <c r="A24" s="227"/>
      <c r="B24" s="95"/>
      <c r="C24" s="230"/>
      <c r="D24" s="228"/>
      <c r="E24" s="229"/>
      <c r="F24" s="2458"/>
      <c r="G24" s="468"/>
    </row>
    <row r="25" spans="1:7" s="96" customFormat="1" ht="28.9" customHeight="1">
      <c r="A25" s="227"/>
      <c r="B25" s="2988" t="s">
        <v>245</v>
      </c>
      <c r="C25" s="2988"/>
      <c r="D25" s="228"/>
      <c r="E25" s="229"/>
      <c r="F25" s="2458"/>
      <c r="G25" s="468"/>
    </row>
    <row r="26" spans="1:7" s="96" customFormat="1" ht="70.150000000000006" customHeight="1">
      <c r="A26" s="232"/>
      <c r="B26" s="2988" t="s">
        <v>246</v>
      </c>
      <c r="C26" s="2988"/>
      <c r="D26" s="228"/>
      <c r="E26" s="229"/>
      <c r="F26" s="2458"/>
      <c r="G26" s="468"/>
    </row>
    <row r="27" spans="1:7" s="96" customFormat="1">
      <c r="A27" s="233"/>
      <c r="B27" s="95"/>
      <c r="C27" s="234"/>
      <c r="D27" s="235"/>
      <c r="E27" s="236"/>
      <c r="F27" s="2450"/>
      <c r="G27" s="465"/>
    </row>
    <row r="28" spans="1:7" s="96" customFormat="1" ht="17.45" customHeight="1">
      <c r="A28" s="233"/>
      <c r="B28" s="2962" t="s">
        <v>174</v>
      </c>
      <c r="C28" s="2962"/>
      <c r="D28" s="235"/>
      <c r="E28" s="236"/>
      <c r="F28" s="2450"/>
      <c r="G28" s="465"/>
    </row>
    <row r="29" spans="1:7" s="96" customFormat="1" ht="12.6" customHeight="1">
      <c r="A29" s="233"/>
      <c r="B29" s="2956" t="s">
        <v>175</v>
      </c>
      <c r="C29" s="2956"/>
      <c r="D29" s="235"/>
      <c r="E29" s="236"/>
      <c r="F29" s="2450"/>
      <c r="G29" s="465"/>
    </row>
    <row r="30" spans="1:7" s="96" customFormat="1" ht="84" customHeight="1">
      <c r="A30" s="233"/>
      <c r="B30" s="2920" t="s">
        <v>176</v>
      </c>
      <c r="C30" s="2920"/>
      <c r="D30" s="235"/>
      <c r="E30" s="236"/>
      <c r="F30" s="2450"/>
      <c r="G30" s="465"/>
    </row>
    <row r="31" spans="1:7" s="96" customFormat="1" ht="13.15" customHeight="1">
      <c r="A31" s="233"/>
      <c r="B31" s="2956" t="s">
        <v>247</v>
      </c>
      <c r="C31" s="2956"/>
      <c r="D31" s="235"/>
      <c r="E31" s="236"/>
      <c r="F31" s="2450"/>
      <c r="G31" s="465"/>
    </row>
    <row r="32" spans="1:7" s="96" customFormat="1" ht="67.150000000000006" customHeight="1">
      <c r="A32" s="233"/>
      <c r="B32" s="2920" t="s">
        <v>248</v>
      </c>
      <c r="C32" s="2920"/>
      <c r="D32" s="235"/>
      <c r="E32" s="236"/>
      <c r="F32" s="2450"/>
      <c r="G32" s="465"/>
    </row>
    <row r="33" spans="1:7" s="96" customFormat="1" ht="19.899999999999999" customHeight="1">
      <c r="A33" s="233"/>
      <c r="B33" s="2920" t="s">
        <v>249</v>
      </c>
      <c r="C33" s="2920"/>
      <c r="D33" s="235"/>
      <c r="E33" s="236"/>
      <c r="F33" s="2450"/>
      <c r="G33" s="465"/>
    </row>
    <row r="34" spans="1:7" s="96" customFormat="1" ht="13.15" customHeight="1">
      <c r="A34" s="233"/>
      <c r="B34" s="2956" t="s">
        <v>177</v>
      </c>
      <c r="C34" s="2956"/>
      <c r="D34" s="235"/>
      <c r="E34" s="236"/>
      <c r="F34" s="2450"/>
      <c r="G34" s="465"/>
    </row>
    <row r="35" spans="1:7" s="96" customFormat="1" ht="58.9" customHeight="1">
      <c r="A35" s="233"/>
      <c r="B35" s="2920" t="s">
        <v>178</v>
      </c>
      <c r="C35" s="2920"/>
      <c r="D35" s="235"/>
      <c r="E35" s="236"/>
      <c r="F35" s="2450"/>
      <c r="G35" s="465"/>
    </row>
    <row r="36" spans="1:7" s="96" customFormat="1" ht="13.15" customHeight="1">
      <c r="A36" s="233"/>
      <c r="B36" s="2956" t="s">
        <v>250</v>
      </c>
      <c r="C36" s="2956"/>
      <c r="D36" s="235"/>
      <c r="E36" s="236"/>
      <c r="F36" s="2450"/>
      <c r="G36" s="465"/>
    </row>
    <row r="37" spans="1:7" s="96" customFormat="1" ht="34.9" customHeight="1">
      <c r="A37" s="233"/>
      <c r="B37" s="2920" t="s">
        <v>251</v>
      </c>
      <c r="C37" s="2920"/>
      <c r="D37" s="235"/>
      <c r="E37" s="236"/>
      <c r="F37" s="2450"/>
      <c r="G37" s="465"/>
    </row>
    <row r="38" spans="1:7" s="96" customFormat="1" ht="13.15" customHeight="1">
      <c r="A38" s="233"/>
      <c r="B38" s="2956" t="s">
        <v>179</v>
      </c>
      <c r="C38" s="2956"/>
      <c r="D38" s="235"/>
      <c r="E38" s="236"/>
      <c r="F38" s="2450"/>
      <c r="G38" s="465"/>
    </row>
    <row r="39" spans="1:7" s="96" customFormat="1" ht="70.900000000000006" customHeight="1">
      <c r="A39" s="233"/>
      <c r="B39" s="2920" t="s">
        <v>180</v>
      </c>
      <c r="C39" s="2920"/>
      <c r="D39" s="235"/>
      <c r="E39" s="236"/>
      <c r="F39" s="2450"/>
      <c r="G39" s="465"/>
    </row>
    <row r="40" spans="1:7" s="96" customFormat="1" ht="13.15" customHeight="1">
      <c r="A40" s="233"/>
      <c r="B40" s="2956" t="s">
        <v>247</v>
      </c>
      <c r="C40" s="2956"/>
      <c r="D40" s="235"/>
      <c r="E40" s="236"/>
      <c r="F40" s="2450"/>
      <c r="G40" s="465"/>
    </row>
    <row r="41" spans="1:7" s="96" customFormat="1" ht="51.6" customHeight="1">
      <c r="A41" s="233"/>
      <c r="B41" s="2920" t="s">
        <v>252</v>
      </c>
      <c r="C41" s="2920"/>
      <c r="D41" s="235"/>
      <c r="E41" s="236"/>
      <c r="F41" s="2450"/>
      <c r="G41" s="465"/>
    </row>
    <row r="42" spans="1:7" s="96" customFormat="1" ht="55.15" customHeight="1">
      <c r="A42" s="233"/>
      <c r="B42" s="2920" t="s">
        <v>253</v>
      </c>
      <c r="C42" s="2920"/>
      <c r="D42" s="235"/>
      <c r="E42" s="236"/>
      <c r="F42" s="2450"/>
      <c r="G42" s="465"/>
    </row>
    <row r="43" spans="1:7" s="96" customFormat="1" ht="47.45" customHeight="1">
      <c r="A43" s="233"/>
      <c r="B43" s="2920" t="s">
        <v>254</v>
      </c>
      <c r="C43" s="2920"/>
      <c r="D43" s="235"/>
      <c r="E43" s="236"/>
      <c r="F43" s="2450"/>
      <c r="G43" s="465"/>
    </row>
    <row r="44" spans="1:7" s="96" customFormat="1" ht="13.15" customHeight="1">
      <c r="A44" s="233"/>
      <c r="B44" s="2956" t="s">
        <v>181</v>
      </c>
      <c r="C44" s="2956"/>
      <c r="D44" s="235"/>
      <c r="E44" s="236"/>
      <c r="F44" s="2450"/>
      <c r="G44" s="465"/>
    </row>
    <row r="45" spans="1:7" s="96" customFormat="1" ht="120" customHeight="1">
      <c r="A45" s="233"/>
      <c r="B45" s="2920" t="s">
        <v>182</v>
      </c>
      <c r="C45" s="2920"/>
      <c r="D45" s="235"/>
      <c r="E45" s="236"/>
      <c r="F45" s="2450"/>
      <c r="G45" s="465"/>
    </row>
    <row r="46" spans="1:7" s="96" customFormat="1" ht="13.15" customHeight="1">
      <c r="A46" s="233"/>
      <c r="B46" s="2956" t="s">
        <v>255</v>
      </c>
      <c r="C46" s="2956"/>
      <c r="D46" s="235"/>
      <c r="E46" s="236"/>
      <c r="F46" s="2450"/>
      <c r="G46" s="465"/>
    </row>
    <row r="47" spans="1:7" s="96" customFormat="1" ht="54" customHeight="1">
      <c r="A47" s="233"/>
      <c r="B47" s="2920" t="s">
        <v>256</v>
      </c>
      <c r="C47" s="2920"/>
      <c r="D47" s="235"/>
      <c r="E47" s="236"/>
      <c r="F47" s="2450"/>
      <c r="G47" s="465"/>
    </row>
    <row r="48" spans="1:7" s="96" customFormat="1" ht="44.45" customHeight="1">
      <c r="A48" s="233"/>
      <c r="B48" s="2920" t="s">
        <v>257</v>
      </c>
      <c r="C48" s="2920"/>
      <c r="D48" s="235"/>
      <c r="E48" s="236"/>
      <c r="F48" s="2450"/>
      <c r="G48" s="465"/>
    </row>
    <row r="49" spans="1:7" s="96" customFormat="1" ht="13.15" customHeight="1">
      <c r="A49" s="233"/>
      <c r="B49" s="2956" t="s">
        <v>183</v>
      </c>
      <c r="C49" s="2956"/>
      <c r="D49" s="235"/>
      <c r="E49" s="236"/>
      <c r="F49" s="2450"/>
      <c r="G49" s="465"/>
    </row>
    <row r="50" spans="1:7" s="96" customFormat="1" ht="85.15" customHeight="1">
      <c r="A50" s="233"/>
      <c r="B50" s="2920" t="s">
        <v>258</v>
      </c>
      <c r="C50" s="2920"/>
      <c r="D50" s="235"/>
      <c r="E50" s="236"/>
      <c r="F50" s="2450"/>
      <c r="G50" s="465"/>
    </row>
    <row r="51" spans="1:7" s="96" customFormat="1" ht="13.15" customHeight="1">
      <c r="A51" s="233"/>
      <c r="B51" s="2956" t="s">
        <v>185</v>
      </c>
      <c r="C51" s="2956"/>
      <c r="D51" s="235"/>
      <c r="E51" s="236"/>
      <c r="F51" s="2450"/>
      <c r="G51" s="465"/>
    </row>
    <row r="52" spans="1:7" s="96" customFormat="1" ht="13.15" customHeight="1">
      <c r="A52" s="233"/>
      <c r="B52" s="2956" t="s">
        <v>259</v>
      </c>
      <c r="C52" s="2956"/>
      <c r="D52" s="235"/>
      <c r="E52" s="236"/>
      <c r="F52" s="2450"/>
      <c r="G52" s="465"/>
    </row>
    <row r="53" spans="1:7" s="96" customFormat="1" ht="43.15" customHeight="1">
      <c r="A53" s="233"/>
      <c r="B53" s="2920" t="s">
        <v>260</v>
      </c>
      <c r="C53" s="2920"/>
      <c r="D53" s="235"/>
      <c r="E53" s="236"/>
      <c r="F53" s="2450"/>
      <c r="G53" s="465"/>
    </row>
    <row r="54" spans="1:7" s="96" customFormat="1" ht="127.15" customHeight="1">
      <c r="A54" s="233"/>
      <c r="B54" s="2920"/>
      <c r="C54" s="2920"/>
      <c r="D54" s="235"/>
      <c r="E54" s="236"/>
      <c r="F54" s="2450"/>
      <c r="G54" s="465"/>
    </row>
    <row r="55" spans="1:7" s="96" customFormat="1" ht="99" customHeight="1">
      <c r="A55" s="233"/>
      <c r="B55" s="2920"/>
      <c r="C55" s="2920"/>
      <c r="D55" s="235"/>
      <c r="E55" s="236"/>
      <c r="F55" s="2450"/>
      <c r="G55" s="465"/>
    </row>
    <row r="56" spans="1:7" s="96" customFormat="1" ht="75.599999999999994" customHeight="1">
      <c r="A56" s="233"/>
      <c r="B56" s="2920" t="s">
        <v>261</v>
      </c>
      <c r="C56" s="2920"/>
      <c r="D56" s="235"/>
      <c r="E56" s="236"/>
      <c r="F56" s="2450"/>
      <c r="G56" s="465"/>
    </row>
    <row r="57" spans="1:7" s="96" customFormat="1" ht="13.15" customHeight="1">
      <c r="A57" s="233"/>
      <c r="B57" s="2956" t="s">
        <v>186</v>
      </c>
      <c r="C57" s="2956"/>
      <c r="D57" s="235"/>
      <c r="E57" s="236"/>
      <c r="F57" s="2450"/>
      <c r="G57" s="465"/>
    </row>
    <row r="58" spans="1:7" s="96" customFormat="1" ht="42" customHeight="1">
      <c r="A58" s="233"/>
      <c r="B58" s="2920" t="s">
        <v>262</v>
      </c>
      <c r="C58" s="2920"/>
      <c r="D58" s="235"/>
      <c r="E58" s="236"/>
      <c r="F58" s="2450"/>
      <c r="G58" s="465"/>
    </row>
    <row r="59" spans="1:7" s="96" customFormat="1" ht="276.60000000000002" customHeight="1">
      <c r="A59" s="233"/>
      <c r="B59" s="2920"/>
      <c r="C59" s="2920"/>
      <c r="D59" s="235"/>
      <c r="E59" s="236"/>
      <c r="F59" s="2450"/>
      <c r="G59" s="465"/>
    </row>
    <row r="60" spans="1:7" s="96" customFormat="1" ht="42" customHeight="1">
      <c r="A60" s="233"/>
      <c r="B60" s="2920" t="s">
        <v>263</v>
      </c>
      <c r="C60" s="2920"/>
      <c r="D60" s="235"/>
      <c r="E60" s="236"/>
      <c r="F60" s="2450"/>
      <c r="G60" s="465"/>
    </row>
    <row r="61" spans="1:7" s="96" customFormat="1" ht="51.6" customHeight="1">
      <c r="A61" s="233"/>
      <c r="B61" s="2920" t="s">
        <v>188</v>
      </c>
      <c r="C61" s="2920"/>
      <c r="D61" s="235"/>
      <c r="E61" s="236"/>
      <c r="F61" s="2450"/>
      <c r="G61" s="465"/>
    </row>
    <row r="62" spans="1:7" s="96" customFormat="1" ht="13.15" customHeight="1">
      <c r="A62" s="233"/>
      <c r="B62" s="2956" t="s">
        <v>250</v>
      </c>
      <c r="C62" s="2956"/>
      <c r="D62" s="235"/>
      <c r="E62" s="236"/>
      <c r="F62" s="2450"/>
      <c r="G62" s="465"/>
    </row>
    <row r="63" spans="1:7" s="96" customFormat="1" ht="30" customHeight="1">
      <c r="A63" s="233"/>
      <c r="B63" s="2920" t="s">
        <v>264</v>
      </c>
      <c r="C63" s="2920"/>
      <c r="D63" s="235"/>
      <c r="E63" s="236"/>
      <c r="F63" s="2450"/>
      <c r="G63" s="465"/>
    </row>
    <row r="64" spans="1:7" s="96" customFormat="1" ht="201" customHeight="1">
      <c r="A64" s="233"/>
      <c r="B64" s="2920"/>
      <c r="C64" s="2920"/>
      <c r="D64" s="235"/>
      <c r="E64" s="236"/>
      <c r="F64" s="2450"/>
      <c r="G64" s="465"/>
    </row>
    <row r="65" spans="1:7" s="96" customFormat="1" ht="45" customHeight="1">
      <c r="A65" s="233"/>
      <c r="B65" s="2920" t="s">
        <v>265</v>
      </c>
      <c r="C65" s="2920"/>
      <c r="D65" s="235"/>
      <c r="E65" s="236"/>
      <c r="F65" s="2450"/>
      <c r="G65" s="465"/>
    </row>
    <row r="66" spans="1:7" s="96" customFormat="1" ht="13.15" customHeight="1">
      <c r="A66" s="233"/>
      <c r="B66" s="2956" t="s">
        <v>724</v>
      </c>
      <c r="C66" s="2956"/>
      <c r="D66" s="235"/>
      <c r="E66" s="236"/>
      <c r="F66" s="2450"/>
      <c r="G66" s="465"/>
    </row>
    <row r="67" spans="1:7" s="96" customFormat="1" ht="13.15" customHeight="1">
      <c r="A67" s="233"/>
      <c r="B67" s="2920" t="s">
        <v>725</v>
      </c>
      <c r="C67" s="2920"/>
      <c r="D67" s="235"/>
      <c r="E67" s="236"/>
      <c r="F67" s="2450"/>
      <c r="G67" s="465"/>
    </row>
    <row r="68" spans="1:7" s="96" customFormat="1" ht="214.15" customHeight="1">
      <c r="A68" s="233"/>
      <c r="B68" s="2920"/>
      <c r="C68" s="2920"/>
      <c r="D68" s="235"/>
      <c r="E68" s="236"/>
      <c r="F68" s="2450"/>
      <c r="G68" s="465"/>
    </row>
    <row r="69" spans="1:7" s="96" customFormat="1" ht="13.15" customHeight="1">
      <c r="A69" s="233"/>
      <c r="B69" s="2920" t="s">
        <v>726</v>
      </c>
      <c r="C69" s="2920"/>
      <c r="D69" s="235"/>
      <c r="E69" s="236"/>
      <c r="F69" s="2450"/>
      <c r="G69" s="465"/>
    </row>
    <row r="70" spans="1:7" s="96" customFormat="1" ht="61.15" customHeight="1">
      <c r="A70" s="233"/>
      <c r="B70" s="2920" t="s">
        <v>727</v>
      </c>
      <c r="C70" s="2920"/>
      <c r="D70" s="235"/>
      <c r="E70" s="236"/>
      <c r="F70" s="2450"/>
      <c r="G70" s="465"/>
    </row>
    <row r="71" spans="1:7" s="96" customFormat="1" ht="13.15" customHeight="1">
      <c r="A71" s="233"/>
      <c r="B71" s="2956" t="s">
        <v>724</v>
      </c>
      <c r="C71" s="2956"/>
      <c r="D71" s="235"/>
      <c r="E71" s="236"/>
      <c r="F71" s="2450"/>
      <c r="G71" s="465"/>
    </row>
    <row r="72" spans="1:7" s="96" customFormat="1" ht="13.15" customHeight="1">
      <c r="A72" s="233"/>
      <c r="B72" s="2920" t="s">
        <v>725</v>
      </c>
      <c r="C72" s="2920"/>
      <c r="D72" s="235"/>
      <c r="E72" s="236"/>
      <c r="F72" s="2450"/>
      <c r="G72" s="465"/>
    </row>
    <row r="73" spans="1:7" s="96" customFormat="1" ht="223.9" customHeight="1">
      <c r="A73" s="233"/>
      <c r="B73" s="2920"/>
      <c r="C73" s="2920"/>
      <c r="D73" s="235"/>
      <c r="E73" s="236"/>
      <c r="F73" s="2450"/>
      <c r="G73" s="465"/>
    </row>
    <row r="74" spans="1:7" s="96" customFormat="1" ht="13.15" customHeight="1">
      <c r="A74" s="233"/>
      <c r="B74" s="2956" t="s">
        <v>266</v>
      </c>
      <c r="C74" s="2956"/>
      <c r="D74" s="235"/>
      <c r="E74" s="236"/>
      <c r="F74" s="2450"/>
      <c r="G74" s="465"/>
    </row>
    <row r="75" spans="1:7" s="96" customFormat="1" ht="80.45" customHeight="1">
      <c r="A75" s="233"/>
      <c r="B75" s="2958" t="s">
        <v>267</v>
      </c>
      <c r="C75" s="2958"/>
      <c r="D75" s="235"/>
      <c r="E75" s="236"/>
      <c r="F75" s="2450"/>
      <c r="G75" s="465"/>
    </row>
    <row r="76" spans="1:7" s="96" customFormat="1" ht="65.45" customHeight="1">
      <c r="A76" s="233"/>
      <c r="B76" s="2920" t="s">
        <v>268</v>
      </c>
      <c r="C76" s="2920"/>
      <c r="D76" s="235"/>
      <c r="E76" s="236"/>
      <c r="F76" s="2450"/>
      <c r="G76" s="465"/>
    </row>
    <row r="77" spans="1:7" s="96" customFormat="1" ht="55.15" customHeight="1">
      <c r="A77" s="233"/>
      <c r="B77" s="2920" t="s">
        <v>269</v>
      </c>
      <c r="C77" s="2920"/>
      <c r="D77" s="235"/>
      <c r="E77" s="236"/>
      <c r="F77" s="2450"/>
      <c r="G77" s="465"/>
    </row>
    <row r="78" spans="1:7" s="96" customFormat="1" ht="41.45" customHeight="1">
      <c r="A78" s="233"/>
      <c r="B78" s="2958" t="s">
        <v>270</v>
      </c>
      <c r="C78" s="2958"/>
      <c r="D78" s="235"/>
      <c r="E78" s="236"/>
      <c r="F78" s="2450"/>
      <c r="G78" s="465"/>
    </row>
    <row r="79" spans="1:7" s="96" customFormat="1" ht="27" customHeight="1">
      <c r="A79" s="233"/>
      <c r="B79" s="2958" t="s">
        <v>271</v>
      </c>
      <c r="C79" s="2958"/>
      <c r="D79" s="235"/>
      <c r="E79" s="236"/>
      <c r="F79" s="2450"/>
      <c r="G79" s="465"/>
    </row>
    <row r="80" spans="1:7" s="96" customFormat="1" ht="28.15" customHeight="1">
      <c r="A80" s="233"/>
      <c r="B80" s="2920" t="s">
        <v>272</v>
      </c>
      <c r="C80" s="2920"/>
      <c r="D80" s="235"/>
      <c r="E80" s="236"/>
      <c r="F80" s="2450"/>
      <c r="G80" s="465"/>
    </row>
    <row r="81" spans="1:7" s="96" customFormat="1" ht="39.6" customHeight="1">
      <c r="A81" s="233"/>
      <c r="B81" s="2920" t="s">
        <v>273</v>
      </c>
      <c r="C81" s="2920"/>
      <c r="D81" s="235"/>
      <c r="E81" s="236"/>
      <c r="F81" s="2450"/>
      <c r="G81" s="465"/>
    </row>
    <row r="82" spans="1:7" s="96" customFormat="1" ht="41.45" customHeight="1">
      <c r="A82" s="233"/>
      <c r="B82" s="2920" t="s">
        <v>274</v>
      </c>
      <c r="C82" s="2920"/>
      <c r="D82" s="235"/>
      <c r="E82" s="236"/>
      <c r="F82" s="2450"/>
      <c r="G82" s="465"/>
    </row>
    <row r="83" spans="1:7" s="96" customFormat="1" ht="65.45" customHeight="1">
      <c r="A83" s="233"/>
      <c r="B83" s="2920" t="s">
        <v>275</v>
      </c>
      <c r="C83" s="2920"/>
      <c r="D83" s="235"/>
      <c r="E83" s="236"/>
      <c r="F83" s="2450"/>
      <c r="G83" s="465"/>
    </row>
    <row r="84" spans="1:7" s="96" customFormat="1">
      <c r="A84" s="233"/>
      <c r="B84" s="2920"/>
      <c r="C84" s="2920"/>
      <c r="D84" s="235"/>
      <c r="E84" s="236"/>
      <c r="F84" s="2450"/>
      <c r="G84" s="465"/>
    </row>
    <row r="85" spans="1:7" s="96" customFormat="1" ht="13.15" customHeight="1">
      <c r="A85" s="233"/>
      <c r="B85" s="2956" t="s">
        <v>190</v>
      </c>
      <c r="C85" s="2956"/>
      <c r="D85" s="235"/>
      <c r="E85" s="236"/>
      <c r="F85" s="2450"/>
      <c r="G85" s="465"/>
    </row>
    <row r="86" spans="1:7" s="96" customFormat="1" ht="13.15" customHeight="1">
      <c r="A86" s="233"/>
      <c r="B86" s="2956" t="s">
        <v>191</v>
      </c>
      <c r="C86" s="2956"/>
      <c r="D86" s="235"/>
      <c r="E86" s="236"/>
      <c r="F86" s="2450"/>
      <c r="G86" s="465"/>
    </row>
    <row r="87" spans="1:7" s="96" customFormat="1" ht="28.15" customHeight="1">
      <c r="A87" s="233"/>
      <c r="B87" s="2920" t="s">
        <v>192</v>
      </c>
      <c r="C87" s="2920"/>
      <c r="D87" s="235"/>
      <c r="E87" s="236"/>
      <c r="F87" s="2450"/>
      <c r="G87" s="465"/>
    </row>
    <row r="88" spans="1:7" s="96" customFormat="1" ht="233.45" customHeight="1">
      <c r="A88" s="233"/>
      <c r="B88" s="2920"/>
      <c r="C88" s="2920"/>
      <c r="D88" s="235"/>
      <c r="E88" s="236"/>
      <c r="F88" s="2450"/>
      <c r="G88" s="465"/>
    </row>
    <row r="89" spans="1:7" s="96" customFormat="1" ht="28.15" customHeight="1">
      <c r="A89" s="233"/>
      <c r="B89" s="2920" t="s">
        <v>193</v>
      </c>
      <c r="C89" s="2920"/>
      <c r="D89" s="235"/>
      <c r="E89" s="236"/>
      <c r="F89" s="2450"/>
      <c r="G89" s="465"/>
    </row>
    <row r="90" spans="1:7" s="96" customFormat="1" ht="13.15" customHeight="1">
      <c r="A90" s="233"/>
      <c r="B90" s="2956" t="s">
        <v>194</v>
      </c>
      <c r="C90" s="2956"/>
      <c r="D90" s="235"/>
      <c r="E90" s="236"/>
      <c r="F90" s="2450"/>
      <c r="G90" s="465"/>
    </row>
    <row r="91" spans="1:7" s="96" customFormat="1" ht="67.900000000000006" customHeight="1">
      <c r="A91" s="233"/>
      <c r="B91" s="2920" t="s">
        <v>195</v>
      </c>
      <c r="C91" s="2920"/>
      <c r="D91" s="235"/>
      <c r="E91" s="236"/>
      <c r="F91" s="2450"/>
      <c r="G91" s="465"/>
    </row>
    <row r="92" spans="1:7" s="96" customFormat="1" ht="41.45" customHeight="1">
      <c r="A92" s="233"/>
      <c r="B92" s="2920" t="s">
        <v>196</v>
      </c>
      <c r="C92" s="2920"/>
      <c r="D92" s="235"/>
      <c r="E92" s="236"/>
      <c r="F92" s="2450"/>
      <c r="G92" s="465"/>
    </row>
    <row r="93" spans="1:7" s="96" customFormat="1" ht="13.15" customHeight="1">
      <c r="A93" s="233"/>
      <c r="B93" s="2956" t="s">
        <v>197</v>
      </c>
      <c r="C93" s="2956"/>
      <c r="D93" s="235"/>
      <c r="E93" s="236"/>
      <c r="F93" s="2450"/>
      <c r="G93" s="465"/>
    </row>
    <row r="94" spans="1:7" s="96" customFormat="1" ht="43.15" customHeight="1">
      <c r="A94" s="233"/>
      <c r="B94" s="2958" t="s">
        <v>276</v>
      </c>
      <c r="C94" s="2958"/>
      <c r="D94" s="235"/>
      <c r="E94" s="236"/>
      <c r="F94" s="2450"/>
      <c r="G94" s="465"/>
    </row>
    <row r="95" spans="1:7" s="96" customFormat="1" ht="64.150000000000006" customHeight="1">
      <c r="A95" s="233"/>
      <c r="B95" s="2958" t="s">
        <v>198</v>
      </c>
      <c r="C95" s="2958"/>
      <c r="D95" s="235"/>
      <c r="E95" s="236"/>
      <c r="F95" s="2450"/>
      <c r="G95" s="465"/>
    </row>
    <row r="96" spans="1:7" s="96" customFormat="1" ht="54.6" customHeight="1">
      <c r="A96" s="233"/>
      <c r="B96" s="2958" t="s">
        <v>277</v>
      </c>
      <c r="C96" s="2958"/>
      <c r="D96" s="235"/>
      <c r="E96" s="236"/>
      <c r="F96" s="2450"/>
      <c r="G96" s="465"/>
    </row>
    <row r="97" spans="1:7" s="96" customFormat="1">
      <c r="A97" s="233"/>
      <c r="B97" s="199"/>
      <c r="C97" s="200"/>
      <c r="D97" s="235"/>
      <c r="E97" s="236"/>
      <c r="F97" s="2450"/>
      <c r="G97" s="465"/>
    </row>
    <row r="98" spans="1:7" s="96" customFormat="1">
      <c r="A98" s="305" t="s">
        <v>100</v>
      </c>
      <c r="B98" s="238" t="s">
        <v>101</v>
      </c>
      <c r="C98" s="306"/>
      <c r="D98" s="240"/>
      <c r="E98" s="241"/>
      <c r="F98" s="2454"/>
      <c r="G98" s="469"/>
    </row>
    <row r="99" spans="1:7" s="96" customFormat="1">
      <c r="A99" s="233"/>
      <c r="B99" s="199"/>
      <c r="C99" s="200"/>
      <c r="D99" s="235"/>
      <c r="E99" s="236"/>
      <c r="F99" s="2450"/>
      <c r="G99" s="465"/>
    </row>
    <row r="100" spans="1:7" s="96" customFormat="1" ht="19.149999999999999" customHeight="1">
      <c r="A100" s="233"/>
      <c r="B100" s="2906" t="s">
        <v>150</v>
      </c>
      <c r="C100" s="2906"/>
      <c r="D100" s="235"/>
      <c r="E100" s="236"/>
      <c r="F100" s="2450"/>
      <c r="G100" s="465"/>
    </row>
    <row r="101" spans="1:7" s="96" customFormat="1" ht="30.6" customHeight="1">
      <c r="A101" s="233"/>
      <c r="B101" s="2931" t="s">
        <v>728</v>
      </c>
      <c r="C101" s="2931"/>
      <c r="D101" s="235"/>
      <c r="E101" s="236"/>
      <c r="F101" s="2450"/>
      <c r="G101" s="465"/>
    </row>
    <row r="102" spans="1:7" s="96" customFormat="1" ht="83.45" customHeight="1">
      <c r="A102" s="233"/>
      <c r="B102" s="2931" t="s">
        <v>729</v>
      </c>
      <c r="C102" s="2931"/>
      <c r="D102" s="235"/>
      <c r="E102" s="236"/>
      <c r="F102" s="2450"/>
      <c r="G102" s="465"/>
    </row>
    <row r="103" spans="1:7" s="96" customFormat="1" ht="42" customHeight="1">
      <c r="A103" s="233"/>
      <c r="B103" s="2931" t="s">
        <v>278</v>
      </c>
      <c r="C103" s="2931"/>
      <c r="D103" s="235"/>
      <c r="E103" s="236"/>
      <c r="F103" s="2450"/>
      <c r="G103" s="465"/>
    </row>
    <row r="104" spans="1:7" s="96" customFormat="1" ht="6.6" customHeight="1">
      <c r="A104" s="233"/>
      <c r="B104" s="2931"/>
      <c r="C104" s="2931"/>
      <c r="D104" s="235"/>
      <c r="E104" s="236"/>
      <c r="F104" s="2450"/>
      <c r="G104" s="465"/>
    </row>
    <row r="105" spans="1:7" s="96" customFormat="1" ht="28.9" customHeight="1">
      <c r="A105" s="233"/>
      <c r="B105" s="2931" t="s">
        <v>730</v>
      </c>
      <c r="C105" s="2931"/>
      <c r="D105" s="235"/>
      <c r="E105" s="236"/>
      <c r="F105" s="2450"/>
      <c r="G105" s="465"/>
    </row>
    <row r="106" spans="1:7" s="96" customFormat="1" ht="16.899999999999999" customHeight="1">
      <c r="A106" s="233"/>
      <c r="B106" s="2931"/>
      <c r="C106" s="2931"/>
      <c r="D106" s="235"/>
      <c r="E106" s="236"/>
      <c r="F106" s="2450"/>
      <c r="G106" s="465"/>
    </row>
    <row r="107" spans="1:7" s="96" customFormat="1" ht="96" customHeight="1">
      <c r="A107" s="233"/>
      <c r="B107" s="2906" t="s">
        <v>731</v>
      </c>
      <c r="C107" s="2906"/>
      <c r="D107" s="235"/>
      <c r="E107" s="236"/>
      <c r="F107" s="2450"/>
      <c r="G107" s="465"/>
    </row>
    <row r="108" spans="1:7" s="96" customFormat="1">
      <c r="A108" s="233"/>
      <c r="B108" s="198"/>
      <c r="C108" s="202"/>
      <c r="D108" s="235"/>
      <c r="E108" s="236"/>
      <c r="F108" s="2450"/>
      <c r="G108" s="465"/>
    </row>
    <row r="109" spans="1:7" s="96" customFormat="1" ht="29.45" customHeight="1">
      <c r="A109" s="233"/>
      <c r="B109" s="2906" t="s">
        <v>732</v>
      </c>
      <c r="C109" s="2906"/>
      <c r="D109" s="235"/>
      <c r="E109" s="236"/>
      <c r="F109" s="2450"/>
      <c r="G109" s="465"/>
    </row>
    <row r="110" spans="1:7" s="96" customFormat="1">
      <c r="A110" s="233"/>
      <c r="B110" s="2931"/>
      <c r="C110" s="2931"/>
      <c r="D110" s="235"/>
      <c r="E110" s="236"/>
      <c r="F110" s="2450"/>
      <c r="G110" s="465"/>
    </row>
    <row r="111" spans="1:7" s="96" customFormat="1" ht="13.15" customHeight="1">
      <c r="A111" s="233"/>
      <c r="B111" s="2906" t="s">
        <v>733</v>
      </c>
      <c r="C111" s="2906"/>
      <c r="D111" s="235"/>
      <c r="E111" s="236"/>
      <c r="F111" s="2450"/>
      <c r="G111" s="465"/>
    </row>
    <row r="112" spans="1:7" s="96" customFormat="1" ht="70.150000000000006" customHeight="1">
      <c r="A112" s="233"/>
      <c r="B112" s="2931" t="s">
        <v>734</v>
      </c>
      <c r="C112" s="2931"/>
      <c r="D112" s="235"/>
      <c r="E112" s="236"/>
      <c r="F112" s="2450"/>
      <c r="G112" s="465"/>
    </row>
    <row r="113" spans="1:7" s="96" customFormat="1">
      <c r="A113" s="233"/>
      <c r="B113" s="2931"/>
      <c r="C113" s="2931"/>
      <c r="D113" s="235"/>
      <c r="E113" s="236"/>
      <c r="F113" s="2450"/>
      <c r="G113" s="465"/>
    </row>
    <row r="114" spans="1:7" s="96" customFormat="1">
      <c r="A114" s="233"/>
      <c r="B114" s="2931"/>
      <c r="C114" s="2931"/>
      <c r="D114" s="235"/>
      <c r="E114" s="236"/>
      <c r="F114" s="2450"/>
      <c r="G114" s="465"/>
    </row>
    <row r="115" spans="1:7" s="96" customFormat="1" ht="13.15" customHeight="1">
      <c r="A115" s="307" t="s">
        <v>100</v>
      </c>
      <c r="B115" s="2906" t="s">
        <v>735</v>
      </c>
      <c r="C115" s="2906"/>
      <c r="D115" s="235"/>
      <c r="E115" s="236"/>
      <c r="F115" s="2450"/>
      <c r="G115" s="465"/>
    </row>
    <row r="116" spans="1:7" s="96" customFormat="1" ht="25.5">
      <c r="A116" s="103"/>
      <c r="B116" s="65" t="s">
        <v>736</v>
      </c>
      <c r="D116" s="104"/>
      <c r="E116" s="104"/>
      <c r="F116" s="2424"/>
      <c r="G116" s="459"/>
    </row>
    <row r="117" spans="1:7" s="96" customFormat="1">
      <c r="A117" s="103"/>
      <c r="B117" s="65" t="s">
        <v>737</v>
      </c>
      <c r="D117" s="104"/>
      <c r="E117" s="104"/>
      <c r="F117" s="2424"/>
      <c r="G117" s="459"/>
    </row>
    <row r="118" spans="1:7" s="96" customFormat="1" ht="25.5">
      <c r="A118" s="103"/>
      <c r="B118" s="65" t="s">
        <v>738</v>
      </c>
      <c r="D118" s="104"/>
      <c r="E118" s="104"/>
      <c r="F118" s="2424"/>
      <c r="G118" s="459"/>
    </row>
    <row r="119" spans="1:7" s="96" customFormat="1">
      <c r="A119" s="103"/>
      <c r="B119" s="65" t="s">
        <v>739</v>
      </c>
      <c r="D119" s="104"/>
      <c r="E119" s="104"/>
      <c r="F119" s="2424"/>
      <c r="G119" s="459"/>
    </row>
    <row r="120" spans="1:7" s="96" customFormat="1">
      <c r="A120" s="103"/>
      <c r="B120" s="65" t="s">
        <v>740</v>
      </c>
      <c r="D120" s="104"/>
      <c r="E120" s="104"/>
      <c r="F120" s="2424"/>
      <c r="G120" s="459"/>
    </row>
    <row r="121" spans="1:7" s="96" customFormat="1">
      <c r="A121" s="103"/>
      <c r="B121" s="65"/>
      <c r="D121" s="104"/>
      <c r="E121" s="104"/>
      <c r="F121" s="2424"/>
      <c r="G121" s="459"/>
    </row>
    <row r="122" spans="1:7" s="96" customFormat="1" ht="25.5">
      <c r="A122" s="242" t="s">
        <v>741</v>
      </c>
      <c r="B122" s="65" t="s">
        <v>742</v>
      </c>
      <c r="D122" s="104"/>
      <c r="E122" s="104"/>
      <c r="F122" s="2424"/>
      <c r="G122" s="459"/>
    </row>
    <row r="123" spans="1:7" s="96" customFormat="1">
      <c r="A123" s="242"/>
      <c r="B123" s="65" t="s">
        <v>743</v>
      </c>
      <c r="D123" s="104"/>
      <c r="E123" s="104"/>
      <c r="F123" s="2424"/>
      <c r="G123" s="459"/>
    </row>
    <row r="124" spans="1:7" s="96" customFormat="1">
      <c r="A124" s="242"/>
      <c r="B124" s="65" t="s">
        <v>744</v>
      </c>
      <c r="D124" s="104"/>
      <c r="E124" s="104"/>
      <c r="F124" s="2424"/>
      <c r="G124" s="459"/>
    </row>
    <row r="125" spans="1:7" s="96" customFormat="1">
      <c r="A125" s="242"/>
      <c r="B125" s="67" t="s">
        <v>745</v>
      </c>
      <c r="D125" s="104"/>
      <c r="E125" s="104"/>
      <c r="F125" s="2424"/>
      <c r="G125" s="459"/>
    </row>
    <row r="126" spans="1:7" s="96" customFormat="1">
      <c r="A126" s="243" t="s">
        <v>1169</v>
      </c>
      <c r="B126" s="244" t="s">
        <v>209</v>
      </c>
      <c r="D126" s="96" t="s">
        <v>210</v>
      </c>
      <c r="E126" s="62">
        <v>2</v>
      </c>
      <c r="F126" s="2425"/>
      <c r="G126" s="456">
        <f t="shared" ref="G126:G131" si="0">+F126*E126</f>
        <v>0</v>
      </c>
    </row>
    <row r="127" spans="1:7" s="96" customFormat="1">
      <c r="A127" s="245" t="s">
        <v>1170</v>
      </c>
      <c r="B127" s="244" t="s">
        <v>211</v>
      </c>
      <c r="D127" s="96" t="s">
        <v>210</v>
      </c>
      <c r="E127" s="62">
        <v>2</v>
      </c>
      <c r="F127" s="2425"/>
      <c r="G127" s="456">
        <f t="shared" si="0"/>
        <v>0</v>
      </c>
    </row>
    <row r="128" spans="1:7" s="96" customFormat="1">
      <c r="A128" s="246" t="s">
        <v>1171</v>
      </c>
      <c r="B128" s="244" t="s">
        <v>212</v>
      </c>
      <c r="D128" s="96" t="s">
        <v>210</v>
      </c>
      <c r="E128" s="62">
        <v>2</v>
      </c>
      <c r="F128" s="2425"/>
      <c r="G128" s="456">
        <f t="shared" si="0"/>
        <v>0</v>
      </c>
    </row>
    <row r="129" spans="1:7" s="96" customFormat="1">
      <c r="A129" s="247" t="s">
        <v>1172</v>
      </c>
      <c r="B129" s="244" t="s">
        <v>213</v>
      </c>
      <c r="D129" s="96" t="s">
        <v>210</v>
      </c>
      <c r="E129" s="62">
        <v>2</v>
      </c>
      <c r="F129" s="2425"/>
      <c r="G129" s="456">
        <f t="shared" si="0"/>
        <v>0</v>
      </c>
    </row>
    <row r="130" spans="1:7" s="96" customFormat="1">
      <c r="A130" s="248" t="s">
        <v>1173</v>
      </c>
      <c r="B130" s="244" t="s">
        <v>214</v>
      </c>
      <c r="D130" s="96" t="s">
        <v>210</v>
      </c>
      <c r="E130" s="62">
        <v>2</v>
      </c>
      <c r="F130" s="2425"/>
      <c r="G130" s="456">
        <f t="shared" si="0"/>
        <v>0</v>
      </c>
    </row>
    <row r="131" spans="1:7" s="96" customFormat="1">
      <c r="A131" s="249" t="s">
        <v>1174</v>
      </c>
      <c r="B131" s="244" t="s">
        <v>215</v>
      </c>
      <c r="D131" s="96" t="s">
        <v>210</v>
      </c>
      <c r="E131" s="62">
        <v>2</v>
      </c>
      <c r="F131" s="2425"/>
      <c r="G131" s="456">
        <f t="shared" si="0"/>
        <v>0</v>
      </c>
    </row>
    <row r="132" spans="1:7" s="96" customFormat="1">
      <c r="A132" s="103"/>
      <c r="B132" s="65"/>
      <c r="E132" s="104"/>
      <c r="F132" s="2424"/>
      <c r="G132" s="459"/>
    </row>
    <row r="133" spans="1:7" s="96" customFormat="1" ht="25.5">
      <c r="A133" s="242" t="s">
        <v>746</v>
      </c>
      <c r="B133" s="68" t="s">
        <v>8222</v>
      </c>
      <c r="D133" s="104"/>
      <c r="E133" s="104"/>
      <c r="F133" s="2424"/>
      <c r="G133" s="459"/>
    </row>
    <row r="134" spans="1:7" s="96" customFormat="1">
      <c r="A134" s="242"/>
      <c r="B134" s="68" t="s">
        <v>747</v>
      </c>
      <c r="D134" s="104"/>
      <c r="E134" s="104"/>
      <c r="F134" s="2424"/>
      <c r="G134" s="459"/>
    </row>
    <row r="135" spans="1:7" s="96" customFormat="1">
      <c r="A135" s="242"/>
      <c r="B135" s="591" t="s">
        <v>751</v>
      </c>
      <c r="D135" s="104"/>
      <c r="E135" s="104"/>
      <c r="F135" s="2424"/>
      <c r="G135" s="459"/>
    </row>
    <row r="136" spans="1:7" s="96" customFormat="1">
      <c r="A136" s="243" t="s">
        <v>1175</v>
      </c>
      <c r="B136" s="244" t="s">
        <v>209</v>
      </c>
      <c r="D136" s="96" t="s">
        <v>210</v>
      </c>
      <c r="E136" s="62">
        <v>4</v>
      </c>
      <c r="F136" s="2425"/>
      <c r="G136" s="456">
        <f t="shared" ref="G136:G141" si="1">+F136*E136</f>
        <v>0</v>
      </c>
    </row>
    <row r="137" spans="1:7" s="96" customFormat="1">
      <c r="A137" s="245" t="s">
        <v>1176</v>
      </c>
      <c r="B137" s="244" t="s">
        <v>211</v>
      </c>
      <c r="D137" s="96" t="s">
        <v>210</v>
      </c>
      <c r="E137" s="62">
        <v>4</v>
      </c>
      <c r="F137" s="2425"/>
      <c r="G137" s="456">
        <f t="shared" si="1"/>
        <v>0</v>
      </c>
    </row>
    <row r="138" spans="1:7" s="96" customFormat="1">
      <c r="A138" s="246" t="s">
        <v>1177</v>
      </c>
      <c r="B138" s="244" t="s">
        <v>212</v>
      </c>
      <c r="D138" s="96" t="s">
        <v>210</v>
      </c>
      <c r="E138" s="62">
        <f>+E136</f>
        <v>4</v>
      </c>
      <c r="F138" s="2425"/>
      <c r="G138" s="456">
        <f t="shared" si="1"/>
        <v>0</v>
      </c>
    </row>
    <row r="139" spans="1:7" s="96" customFormat="1">
      <c r="A139" s="247" t="s">
        <v>1178</v>
      </c>
      <c r="B139" s="244" t="s">
        <v>213</v>
      </c>
      <c r="D139" s="96" t="s">
        <v>210</v>
      </c>
      <c r="E139" s="62">
        <f>+E137</f>
        <v>4</v>
      </c>
      <c r="F139" s="2425"/>
      <c r="G139" s="456">
        <f t="shared" si="1"/>
        <v>0</v>
      </c>
    </row>
    <row r="140" spans="1:7" s="96" customFormat="1">
      <c r="A140" s="248" t="s">
        <v>1179</v>
      </c>
      <c r="B140" s="244" t="s">
        <v>214</v>
      </c>
      <c r="D140" s="96" t="s">
        <v>210</v>
      </c>
      <c r="E140" s="62">
        <v>5</v>
      </c>
      <c r="F140" s="2425"/>
      <c r="G140" s="456">
        <f t="shared" si="1"/>
        <v>0</v>
      </c>
    </row>
    <row r="141" spans="1:7" s="96" customFormat="1">
      <c r="A141" s="249" t="s">
        <v>1180</v>
      </c>
      <c r="B141" s="244" t="s">
        <v>215</v>
      </c>
      <c r="D141" s="96" t="s">
        <v>210</v>
      </c>
      <c r="E141" s="62">
        <f>+E137</f>
        <v>4</v>
      </c>
      <c r="F141" s="2425"/>
      <c r="G141" s="456">
        <f t="shared" si="1"/>
        <v>0</v>
      </c>
    </row>
    <row r="142" spans="1:7" s="96" customFormat="1">
      <c r="A142" s="103"/>
      <c r="B142" s="65"/>
      <c r="E142" s="104"/>
      <c r="F142" s="2424"/>
      <c r="G142" s="459"/>
    </row>
    <row r="143" spans="1:7" s="96" customFormat="1" ht="25.5">
      <c r="A143" s="242" t="s">
        <v>749</v>
      </c>
      <c r="B143" s="68" t="s">
        <v>8223</v>
      </c>
      <c r="D143" s="104"/>
      <c r="E143" s="104"/>
      <c r="F143" s="2424"/>
      <c r="G143" s="459"/>
    </row>
    <row r="144" spans="1:7" s="96" customFormat="1">
      <c r="A144" s="242"/>
      <c r="B144" s="68" t="s">
        <v>750</v>
      </c>
      <c r="D144" s="104"/>
      <c r="E144" s="104"/>
      <c r="F144" s="2424"/>
      <c r="G144" s="459"/>
    </row>
    <row r="145" spans="1:7" s="96" customFormat="1">
      <c r="A145" s="242"/>
      <c r="B145" s="591" t="s">
        <v>748</v>
      </c>
      <c r="D145" s="104"/>
      <c r="E145" s="104"/>
      <c r="F145" s="2424"/>
      <c r="G145" s="459"/>
    </row>
    <row r="146" spans="1:7" s="96" customFormat="1">
      <c r="A146" s="243" t="s">
        <v>1181</v>
      </c>
      <c r="B146" s="244" t="s">
        <v>209</v>
      </c>
      <c r="D146" s="96" t="s">
        <v>210</v>
      </c>
      <c r="E146" s="62">
        <v>4</v>
      </c>
      <c r="F146" s="2425"/>
      <c r="G146" s="456">
        <f t="shared" ref="G146:G151" si="2">+F146*E146</f>
        <v>0</v>
      </c>
    </row>
    <row r="147" spans="1:7" s="96" customFormat="1">
      <c r="A147" s="245" t="s">
        <v>1182</v>
      </c>
      <c r="B147" s="244" t="s">
        <v>211</v>
      </c>
      <c r="D147" s="96" t="s">
        <v>210</v>
      </c>
      <c r="E147" s="62">
        <v>6</v>
      </c>
      <c r="F147" s="2425"/>
      <c r="G147" s="456">
        <f t="shared" si="2"/>
        <v>0</v>
      </c>
    </row>
    <row r="148" spans="1:7" s="96" customFormat="1">
      <c r="A148" s="246" t="s">
        <v>1183</v>
      </c>
      <c r="B148" s="244" t="s">
        <v>212</v>
      </c>
      <c r="D148" s="96" t="s">
        <v>210</v>
      </c>
      <c r="E148" s="62">
        <f>+E146</f>
        <v>4</v>
      </c>
      <c r="F148" s="2425"/>
      <c r="G148" s="456">
        <f t="shared" si="2"/>
        <v>0</v>
      </c>
    </row>
    <row r="149" spans="1:7" s="96" customFormat="1">
      <c r="A149" s="247" t="s">
        <v>1184</v>
      </c>
      <c r="B149" s="244" t="s">
        <v>213</v>
      </c>
      <c r="D149" s="96" t="s">
        <v>210</v>
      </c>
      <c r="E149" s="62">
        <f>+E147</f>
        <v>6</v>
      </c>
      <c r="F149" s="2425"/>
      <c r="G149" s="456">
        <f t="shared" si="2"/>
        <v>0</v>
      </c>
    </row>
    <row r="150" spans="1:7" s="96" customFormat="1">
      <c r="A150" s="248" t="s">
        <v>1185</v>
      </c>
      <c r="B150" s="244" t="s">
        <v>214</v>
      </c>
      <c r="D150" s="96" t="s">
        <v>210</v>
      </c>
      <c r="E150" s="62">
        <v>4</v>
      </c>
      <c r="F150" s="2425"/>
      <c r="G150" s="456">
        <f t="shared" si="2"/>
        <v>0</v>
      </c>
    </row>
    <row r="151" spans="1:7" s="96" customFormat="1">
      <c r="A151" s="249" t="s">
        <v>1186</v>
      </c>
      <c r="B151" s="244" t="s">
        <v>215</v>
      </c>
      <c r="D151" s="96" t="s">
        <v>210</v>
      </c>
      <c r="E151" s="62">
        <f>+E147</f>
        <v>6</v>
      </c>
      <c r="F151" s="2425"/>
      <c r="G151" s="456">
        <f t="shared" si="2"/>
        <v>0</v>
      </c>
    </row>
    <row r="152" spans="1:7" s="96" customFormat="1">
      <c r="A152" s="103"/>
      <c r="B152" s="65"/>
      <c r="E152" s="104"/>
      <c r="F152" s="2424"/>
      <c r="G152" s="459"/>
    </row>
    <row r="153" spans="1:7" s="96" customFormat="1" ht="25.5">
      <c r="A153" s="308" t="s">
        <v>752</v>
      </c>
      <c r="B153" s="65" t="s">
        <v>753</v>
      </c>
      <c r="E153" s="104"/>
      <c r="F153" s="2424"/>
      <c r="G153" s="459"/>
    </row>
    <row r="154" spans="1:7" s="96" customFormat="1">
      <c r="A154" s="105"/>
      <c r="B154" s="65" t="s">
        <v>754</v>
      </c>
      <c r="E154" s="104"/>
      <c r="F154" s="2424"/>
      <c r="G154" s="459"/>
    </row>
    <row r="155" spans="1:7" s="96" customFormat="1">
      <c r="A155" s="105"/>
      <c r="B155" s="65" t="s">
        <v>744</v>
      </c>
      <c r="E155" s="104"/>
      <c r="F155" s="2424"/>
      <c r="G155" s="459"/>
    </row>
    <row r="156" spans="1:7" s="96" customFormat="1">
      <c r="A156" s="105"/>
      <c r="B156" s="67" t="s">
        <v>755</v>
      </c>
      <c r="E156" s="104"/>
      <c r="F156" s="2424"/>
      <c r="G156" s="459"/>
    </row>
    <row r="157" spans="1:7" s="96" customFormat="1">
      <c r="A157" s="243" t="s">
        <v>1187</v>
      </c>
      <c r="B157" s="244" t="s">
        <v>209</v>
      </c>
      <c r="D157" s="96" t="s">
        <v>210</v>
      </c>
      <c r="E157" s="62">
        <v>2</v>
      </c>
      <c r="F157" s="2425"/>
      <c r="G157" s="456">
        <f t="shared" ref="G157:G162" si="3">+F157*E157</f>
        <v>0</v>
      </c>
    </row>
    <row r="158" spans="1:7" s="96" customFormat="1">
      <c r="A158" s="245" t="s">
        <v>1188</v>
      </c>
      <c r="B158" s="244" t="s">
        <v>211</v>
      </c>
      <c r="D158" s="96" t="s">
        <v>210</v>
      </c>
      <c r="E158" s="62">
        <v>2</v>
      </c>
      <c r="F158" s="2425"/>
      <c r="G158" s="456">
        <f t="shared" si="3"/>
        <v>0</v>
      </c>
    </row>
    <row r="159" spans="1:7" s="96" customFormat="1">
      <c r="A159" s="246" t="s">
        <v>1189</v>
      </c>
      <c r="B159" s="244" t="s">
        <v>212</v>
      </c>
      <c r="D159" s="96" t="s">
        <v>210</v>
      </c>
      <c r="E159" s="62">
        <f>+E157</f>
        <v>2</v>
      </c>
      <c r="F159" s="2425"/>
      <c r="G159" s="456">
        <f t="shared" si="3"/>
        <v>0</v>
      </c>
    </row>
    <row r="160" spans="1:7" s="96" customFormat="1">
      <c r="A160" s="247" t="s">
        <v>1190</v>
      </c>
      <c r="B160" s="244" t="s">
        <v>213</v>
      </c>
      <c r="D160" s="96" t="s">
        <v>210</v>
      </c>
      <c r="E160" s="62">
        <f>+E158</f>
        <v>2</v>
      </c>
      <c r="F160" s="2425"/>
      <c r="G160" s="456">
        <f t="shared" si="3"/>
        <v>0</v>
      </c>
    </row>
    <row r="161" spans="1:7" s="96" customFormat="1">
      <c r="A161" s="248" t="s">
        <v>1191</v>
      </c>
      <c r="B161" s="244" t="s">
        <v>214</v>
      </c>
      <c r="D161" s="96" t="s">
        <v>210</v>
      </c>
      <c r="E161" s="62">
        <v>2</v>
      </c>
      <c r="F161" s="2425"/>
      <c r="G161" s="456">
        <f t="shared" si="3"/>
        <v>0</v>
      </c>
    </row>
    <row r="162" spans="1:7" s="96" customFormat="1">
      <c r="A162" s="249" t="s">
        <v>1192</v>
      </c>
      <c r="B162" s="244" t="s">
        <v>215</v>
      </c>
      <c r="D162" s="96" t="s">
        <v>210</v>
      </c>
      <c r="E162" s="62">
        <f>+E158</f>
        <v>2</v>
      </c>
      <c r="F162" s="2425"/>
      <c r="G162" s="456">
        <f t="shared" si="3"/>
        <v>0</v>
      </c>
    </row>
    <row r="163" spans="1:7" s="96" customFormat="1">
      <c r="A163" s="103"/>
      <c r="B163" s="65"/>
      <c r="E163" s="104"/>
      <c r="F163" s="2424"/>
      <c r="G163" s="459"/>
    </row>
    <row r="164" spans="1:7" s="96" customFormat="1" ht="28.15" customHeight="1">
      <c r="A164" s="308" t="s">
        <v>756</v>
      </c>
      <c r="B164" s="68" t="s">
        <v>8224</v>
      </c>
      <c r="E164" s="104"/>
      <c r="F164" s="2424"/>
      <c r="G164" s="459"/>
    </row>
    <row r="165" spans="1:7" s="96" customFormat="1">
      <c r="A165" s="105"/>
      <c r="B165" s="68" t="s">
        <v>757</v>
      </c>
      <c r="E165" s="104"/>
      <c r="F165" s="2424"/>
      <c r="G165" s="459"/>
    </row>
    <row r="166" spans="1:7" s="96" customFormat="1">
      <c r="A166" s="105"/>
      <c r="B166" s="591" t="s">
        <v>751</v>
      </c>
      <c r="E166" s="104"/>
      <c r="F166" s="2424"/>
      <c r="G166" s="459"/>
    </row>
    <row r="167" spans="1:7" s="96" customFormat="1">
      <c r="A167" s="243" t="s">
        <v>1193</v>
      </c>
      <c r="B167" s="244" t="s">
        <v>209</v>
      </c>
      <c r="D167" s="96" t="s">
        <v>210</v>
      </c>
      <c r="E167" s="62">
        <v>6</v>
      </c>
      <c r="F167" s="2425"/>
      <c r="G167" s="456">
        <f t="shared" ref="G167:G172" si="4">+F167*E167</f>
        <v>0</v>
      </c>
    </row>
    <row r="168" spans="1:7" s="96" customFormat="1">
      <c r="A168" s="245" t="s">
        <v>1194</v>
      </c>
      <c r="B168" s="244" t="s">
        <v>211</v>
      </c>
      <c r="D168" s="96" t="s">
        <v>210</v>
      </c>
      <c r="E168" s="62">
        <v>6</v>
      </c>
      <c r="F168" s="2425"/>
      <c r="G168" s="456">
        <f t="shared" si="4"/>
        <v>0</v>
      </c>
    </row>
    <row r="169" spans="1:7" s="96" customFormat="1">
      <c r="A169" s="246" t="s">
        <v>1195</v>
      </c>
      <c r="B169" s="244" t="s">
        <v>212</v>
      </c>
      <c r="D169" s="96" t="s">
        <v>210</v>
      </c>
      <c r="E169" s="62">
        <f>+E167</f>
        <v>6</v>
      </c>
      <c r="F169" s="2425"/>
      <c r="G169" s="456">
        <f t="shared" si="4"/>
        <v>0</v>
      </c>
    </row>
    <row r="170" spans="1:7" s="96" customFormat="1">
      <c r="A170" s="247" t="s">
        <v>1196</v>
      </c>
      <c r="B170" s="244" t="s">
        <v>213</v>
      </c>
      <c r="D170" s="96" t="s">
        <v>210</v>
      </c>
      <c r="E170" s="62">
        <f>+E168</f>
        <v>6</v>
      </c>
      <c r="F170" s="2425"/>
      <c r="G170" s="456">
        <f t="shared" si="4"/>
        <v>0</v>
      </c>
    </row>
    <row r="171" spans="1:7" s="96" customFormat="1">
      <c r="A171" s="248" t="s">
        <v>1197</v>
      </c>
      <c r="B171" s="244" t="s">
        <v>214</v>
      </c>
      <c r="D171" s="96" t="s">
        <v>210</v>
      </c>
      <c r="E171" s="62">
        <v>6</v>
      </c>
      <c r="F171" s="2425"/>
      <c r="G171" s="456">
        <f t="shared" si="4"/>
        <v>0</v>
      </c>
    </row>
    <row r="172" spans="1:7" s="96" customFormat="1">
      <c r="A172" s="249" t="s">
        <v>1198</v>
      </c>
      <c r="B172" s="244" t="s">
        <v>215</v>
      </c>
      <c r="D172" s="96" t="s">
        <v>210</v>
      </c>
      <c r="E172" s="62">
        <f>+E168</f>
        <v>6</v>
      </c>
      <c r="F172" s="2425"/>
      <c r="G172" s="456">
        <f t="shared" si="4"/>
        <v>0</v>
      </c>
    </row>
    <row r="173" spans="1:7" s="96" customFormat="1">
      <c r="A173" s="103"/>
      <c r="B173" s="65"/>
      <c r="E173" s="104"/>
      <c r="F173" s="2424"/>
      <c r="G173" s="459"/>
    </row>
    <row r="174" spans="1:7" s="96" customFormat="1" ht="38.25">
      <c r="A174" s="308" t="s">
        <v>758</v>
      </c>
      <c r="B174" s="68" t="s">
        <v>8225</v>
      </c>
      <c r="E174" s="104"/>
      <c r="F174" s="2424"/>
      <c r="G174" s="459"/>
    </row>
    <row r="175" spans="1:7" s="96" customFormat="1">
      <c r="A175" s="105"/>
      <c r="B175" s="68" t="s">
        <v>759</v>
      </c>
      <c r="E175" s="104"/>
      <c r="F175" s="2424"/>
      <c r="G175" s="459"/>
    </row>
    <row r="176" spans="1:7" s="96" customFormat="1">
      <c r="A176" s="105"/>
      <c r="B176" s="591" t="s">
        <v>8226</v>
      </c>
      <c r="E176" s="104"/>
      <c r="F176" s="2424"/>
      <c r="G176" s="459"/>
    </row>
    <row r="177" spans="1:7" s="96" customFormat="1">
      <c r="A177" s="243" t="s">
        <v>1199</v>
      </c>
      <c r="B177" s="244" t="s">
        <v>209</v>
      </c>
      <c r="D177" s="96" t="s">
        <v>210</v>
      </c>
      <c r="E177" s="62">
        <v>10</v>
      </c>
      <c r="F177" s="2425"/>
      <c r="G177" s="456">
        <f t="shared" ref="G177:G182" si="5">+F177*E177</f>
        <v>0</v>
      </c>
    </row>
    <row r="178" spans="1:7" s="96" customFormat="1">
      <c r="A178" s="245" t="s">
        <v>1200</v>
      </c>
      <c r="B178" s="244" t="s">
        <v>211</v>
      </c>
      <c r="D178" s="96" t="s">
        <v>210</v>
      </c>
      <c r="E178" s="62">
        <v>15</v>
      </c>
      <c r="F178" s="2425"/>
      <c r="G178" s="456">
        <f t="shared" si="5"/>
        <v>0</v>
      </c>
    </row>
    <row r="179" spans="1:7" s="96" customFormat="1">
      <c r="A179" s="246" t="s">
        <v>1201</v>
      </c>
      <c r="B179" s="244" t="s">
        <v>212</v>
      </c>
      <c r="D179" s="96" t="s">
        <v>210</v>
      </c>
      <c r="E179" s="62">
        <f>+E177</f>
        <v>10</v>
      </c>
      <c r="F179" s="2425"/>
      <c r="G179" s="456">
        <f t="shared" si="5"/>
        <v>0</v>
      </c>
    </row>
    <row r="180" spans="1:7" s="96" customFormat="1">
      <c r="A180" s="247" t="s">
        <v>1202</v>
      </c>
      <c r="B180" s="244" t="s">
        <v>213</v>
      </c>
      <c r="D180" s="96" t="s">
        <v>210</v>
      </c>
      <c r="E180" s="62">
        <f>+E178</f>
        <v>15</v>
      </c>
      <c r="F180" s="2425"/>
      <c r="G180" s="456">
        <f t="shared" si="5"/>
        <v>0</v>
      </c>
    </row>
    <row r="181" spans="1:7" s="96" customFormat="1">
      <c r="A181" s="248" t="s">
        <v>1203</v>
      </c>
      <c r="B181" s="244" t="s">
        <v>214</v>
      </c>
      <c r="D181" s="96" t="s">
        <v>210</v>
      </c>
      <c r="E181" s="62">
        <v>10</v>
      </c>
      <c r="F181" s="2425"/>
      <c r="G181" s="456">
        <f t="shared" si="5"/>
        <v>0</v>
      </c>
    </row>
    <row r="182" spans="1:7" s="96" customFormat="1">
      <c r="A182" s="249" t="s">
        <v>1204</v>
      </c>
      <c r="B182" s="244" t="s">
        <v>215</v>
      </c>
      <c r="D182" s="96" t="s">
        <v>210</v>
      </c>
      <c r="E182" s="62">
        <f>+E178</f>
        <v>15</v>
      </c>
      <c r="F182" s="2425"/>
      <c r="G182" s="456">
        <f t="shared" si="5"/>
        <v>0</v>
      </c>
    </row>
    <row r="183" spans="1:7" s="96" customFormat="1">
      <c r="A183" s="103"/>
      <c r="B183" s="65"/>
      <c r="E183" s="104"/>
      <c r="F183" s="2424"/>
      <c r="G183" s="459"/>
    </row>
    <row r="184" spans="1:7" s="96" customFormat="1" ht="51">
      <c r="A184" s="308" t="s">
        <v>760</v>
      </c>
      <c r="B184" s="309" t="s">
        <v>761</v>
      </c>
      <c r="E184" s="104"/>
      <c r="F184" s="2424"/>
      <c r="G184" s="459"/>
    </row>
    <row r="185" spans="1:7" s="96" customFormat="1">
      <c r="A185" s="105"/>
      <c r="B185" s="65" t="s">
        <v>762</v>
      </c>
      <c r="E185" s="104"/>
      <c r="F185" s="2424"/>
      <c r="G185" s="459"/>
    </row>
    <row r="186" spans="1:7" s="96" customFormat="1">
      <c r="A186" s="105"/>
      <c r="B186" s="67" t="s">
        <v>748</v>
      </c>
      <c r="E186" s="104"/>
      <c r="F186" s="2424"/>
      <c r="G186" s="459"/>
    </row>
    <row r="187" spans="1:7" s="96" customFormat="1">
      <c r="A187" s="243" t="s">
        <v>1205</v>
      </c>
      <c r="B187" s="244" t="s">
        <v>209</v>
      </c>
      <c r="D187" s="96" t="s">
        <v>210</v>
      </c>
      <c r="E187" s="62">
        <v>2</v>
      </c>
      <c r="F187" s="2425"/>
      <c r="G187" s="456">
        <f t="shared" ref="G187:G192" si="6">+F187*E187</f>
        <v>0</v>
      </c>
    </row>
    <row r="188" spans="1:7" s="96" customFormat="1">
      <c r="A188" s="245" t="s">
        <v>1206</v>
      </c>
      <c r="B188" s="244" t="s">
        <v>211</v>
      </c>
      <c r="D188" s="96" t="s">
        <v>210</v>
      </c>
      <c r="E188" s="62">
        <v>3</v>
      </c>
      <c r="F188" s="2425"/>
      <c r="G188" s="456">
        <f t="shared" si="6"/>
        <v>0</v>
      </c>
    </row>
    <row r="189" spans="1:7" s="96" customFormat="1">
      <c r="A189" s="246" t="s">
        <v>1207</v>
      </c>
      <c r="B189" s="244" t="s">
        <v>212</v>
      </c>
      <c r="D189" s="96" t="s">
        <v>210</v>
      </c>
      <c r="E189" s="62">
        <f>+E187</f>
        <v>2</v>
      </c>
      <c r="F189" s="2425"/>
      <c r="G189" s="456">
        <f t="shared" si="6"/>
        <v>0</v>
      </c>
    </row>
    <row r="190" spans="1:7" s="96" customFormat="1">
      <c r="A190" s="247" t="s">
        <v>1208</v>
      </c>
      <c r="B190" s="244" t="s">
        <v>213</v>
      </c>
      <c r="D190" s="96" t="s">
        <v>210</v>
      </c>
      <c r="E190" s="62">
        <f>+E188</f>
        <v>3</v>
      </c>
      <c r="F190" s="2425"/>
      <c r="G190" s="456">
        <f t="shared" si="6"/>
        <v>0</v>
      </c>
    </row>
    <row r="191" spans="1:7" s="96" customFormat="1">
      <c r="A191" s="248" t="s">
        <v>1209</v>
      </c>
      <c r="B191" s="244" t="s">
        <v>214</v>
      </c>
      <c r="D191" s="96" t="s">
        <v>210</v>
      </c>
      <c r="E191" s="62">
        <v>2</v>
      </c>
      <c r="F191" s="2425"/>
      <c r="G191" s="456">
        <f t="shared" si="6"/>
        <v>0</v>
      </c>
    </row>
    <row r="192" spans="1:7" s="96" customFormat="1">
      <c r="A192" s="249" t="s">
        <v>1210</v>
      </c>
      <c r="B192" s="244" t="s">
        <v>215</v>
      </c>
      <c r="D192" s="96" t="s">
        <v>210</v>
      </c>
      <c r="E192" s="62">
        <f>+E188</f>
        <v>3</v>
      </c>
      <c r="F192" s="2425"/>
      <c r="G192" s="456">
        <f t="shared" si="6"/>
        <v>0</v>
      </c>
    </row>
    <row r="193" spans="1:7" s="96" customFormat="1">
      <c r="A193" s="103"/>
      <c r="B193" s="2362"/>
      <c r="E193" s="104"/>
      <c r="F193" s="2424"/>
      <c r="G193" s="459"/>
    </row>
    <row r="194" spans="1:7" s="96" customFormat="1" ht="25.5">
      <c r="A194" s="2371" t="s">
        <v>8232</v>
      </c>
      <c r="B194" s="68" t="s">
        <v>8227</v>
      </c>
      <c r="C194" s="410"/>
      <c r="D194" s="411"/>
      <c r="E194" s="411"/>
      <c r="F194" s="2424"/>
      <c r="G194" s="459"/>
    </row>
    <row r="195" spans="1:7" s="96" customFormat="1">
      <c r="A195" s="2371"/>
      <c r="B195" s="68" t="s">
        <v>8228</v>
      </c>
      <c r="C195" s="410"/>
      <c r="D195" s="411"/>
      <c r="E195" s="411"/>
      <c r="F195" s="2424"/>
      <c r="G195" s="459"/>
    </row>
    <row r="196" spans="1:7" s="96" customFormat="1">
      <c r="A196" s="2371"/>
      <c r="B196" s="68" t="s">
        <v>744</v>
      </c>
      <c r="C196" s="410"/>
      <c r="D196" s="411"/>
      <c r="E196" s="411"/>
      <c r="F196" s="2424"/>
      <c r="G196" s="459"/>
    </row>
    <row r="197" spans="1:7" s="96" customFormat="1">
      <c r="A197" s="2371"/>
      <c r="B197" s="591" t="s">
        <v>745</v>
      </c>
      <c r="C197" s="410"/>
      <c r="D197" s="411"/>
      <c r="E197" s="411"/>
      <c r="F197" s="2424"/>
      <c r="G197" s="459"/>
    </row>
    <row r="198" spans="1:7" s="96" customFormat="1">
      <c r="A198" s="243" t="s">
        <v>8234</v>
      </c>
      <c r="B198" s="244" t="s">
        <v>209</v>
      </c>
      <c r="D198" s="96" t="s">
        <v>210</v>
      </c>
      <c r="E198" s="590">
        <v>4</v>
      </c>
      <c r="F198" s="2425"/>
      <c r="G198" s="456">
        <f t="shared" ref="G198:G203" si="7">+F198*E198</f>
        <v>0</v>
      </c>
    </row>
    <row r="199" spans="1:7" s="96" customFormat="1">
      <c r="A199" s="245" t="s">
        <v>8235</v>
      </c>
      <c r="B199" s="244" t="s">
        <v>211</v>
      </c>
      <c r="D199" s="96" t="s">
        <v>210</v>
      </c>
      <c r="E199" s="590">
        <v>4</v>
      </c>
      <c r="F199" s="2425"/>
      <c r="G199" s="456">
        <f t="shared" si="7"/>
        <v>0</v>
      </c>
    </row>
    <row r="200" spans="1:7" s="96" customFormat="1">
      <c r="A200" s="246" t="s">
        <v>8240</v>
      </c>
      <c r="B200" s="244" t="s">
        <v>212</v>
      </c>
      <c r="D200" s="96" t="s">
        <v>210</v>
      </c>
      <c r="E200" s="590">
        <f>E198</f>
        <v>4</v>
      </c>
      <c r="F200" s="2425"/>
      <c r="G200" s="456">
        <f t="shared" si="7"/>
        <v>0</v>
      </c>
    </row>
    <row r="201" spans="1:7" s="96" customFormat="1">
      <c r="A201" s="247" t="s">
        <v>8236</v>
      </c>
      <c r="B201" s="244" t="s">
        <v>213</v>
      </c>
      <c r="D201" s="96" t="s">
        <v>210</v>
      </c>
      <c r="E201" s="590">
        <f>E199</f>
        <v>4</v>
      </c>
      <c r="F201" s="2425"/>
      <c r="G201" s="456">
        <f t="shared" si="7"/>
        <v>0</v>
      </c>
    </row>
    <row r="202" spans="1:7" s="96" customFormat="1">
      <c r="A202" s="248" t="s">
        <v>8241</v>
      </c>
      <c r="B202" s="244" t="s">
        <v>214</v>
      </c>
      <c r="D202" s="96" t="s">
        <v>210</v>
      </c>
      <c r="E202" s="590">
        <v>3</v>
      </c>
      <c r="F202" s="2425"/>
      <c r="G202" s="456">
        <f t="shared" si="7"/>
        <v>0</v>
      </c>
    </row>
    <row r="203" spans="1:7" s="96" customFormat="1">
      <c r="A203" s="249" t="s">
        <v>8238</v>
      </c>
      <c r="B203" s="244" t="s">
        <v>215</v>
      </c>
      <c r="D203" s="96" t="s">
        <v>210</v>
      </c>
      <c r="E203" s="590">
        <f>E199</f>
        <v>4</v>
      </c>
      <c r="F203" s="2425"/>
      <c r="G203" s="456">
        <f t="shared" si="7"/>
        <v>0</v>
      </c>
    </row>
    <row r="204" spans="1:7" s="96" customFormat="1">
      <c r="A204" s="2364"/>
      <c r="B204" s="1992"/>
      <c r="E204" s="590"/>
      <c r="F204" s="2420"/>
      <c r="G204" s="456"/>
    </row>
    <row r="205" spans="1:7" s="96" customFormat="1" ht="25.5">
      <c r="A205" s="2371" t="s">
        <v>8233</v>
      </c>
      <c r="B205" s="68" t="s">
        <v>8227</v>
      </c>
      <c r="D205" s="104"/>
      <c r="E205" s="411"/>
      <c r="F205" s="2424"/>
      <c r="G205" s="459"/>
    </row>
    <row r="206" spans="1:7" s="96" customFormat="1">
      <c r="A206" s="2371"/>
      <c r="B206" s="68" t="s">
        <v>8229</v>
      </c>
      <c r="D206" s="104"/>
      <c r="E206" s="411"/>
      <c r="F206" s="2424"/>
      <c r="G206" s="459"/>
    </row>
    <row r="207" spans="1:7" s="96" customFormat="1">
      <c r="A207" s="2371"/>
      <c r="B207" s="68" t="s">
        <v>8230</v>
      </c>
      <c r="D207" s="104"/>
      <c r="E207" s="411"/>
      <c r="F207" s="2424"/>
      <c r="G207" s="459"/>
    </row>
    <row r="208" spans="1:7" s="96" customFormat="1">
      <c r="A208" s="2371"/>
      <c r="B208" s="591" t="s">
        <v>8231</v>
      </c>
      <c r="D208" s="104"/>
      <c r="E208" s="411"/>
      <c r="F208" s="2424"/>
      <c r="G208" s="459"/>
    </row>
    <row r="209" spans="1:7" s="96" customFormat="1">
      <c r="A209" s="243" t="s">
        <v>8239</v>
      </c>
      <c r="B209" s="244" t="s">
        <v>209</v>
      </c>
      <c r="D209" s="96" t="s">
        <v>210</v>
      </c>
      <c r="E209" s="590">
        <v>10</v>
      </c>
      <c r="F209" s="2425"/>
      <c r="G209" s="456">
        <f t="shared" ref="G209:G214" si="8">+F209*E209</f>
        <v>0</v>
      </c>
    </row>
    <row r="210" spans="1:7" s="96" customFormat="1">
      <c r="A210" s="245" t="s">
        <v>8242</v>
      </c>
      <c r="B210" s="244" t="s">
        <v>211</v>
      </c>
      <c r="D210" s="96" t="s">
        <v>210</v>
      </c>
      <c r="E210" s="590">
        <v>14</v>
      </c>
      <c r="F210" s="2425"/>
      <c r="G210" s="456">
        <f t="shared" si="8"/>
        <v>0</v>
      </c>
    </row>
    <row r="211" spans="1:7" s="96" customFormat="1">
      <c r="A211" s="246" t="s">
        <v>8243</v>
      </c>
      <c r="B211" s="244" t="s">
        <v>212</v>
      </c>
      <c r="D211" s="96" t="s">
        <v>210</v>
      </c>
      <c r="E211" s="590">
        <f>E209</f>
        <v>10</v>
      </c>
      <c r="F211" s="2425"/>
      <c r="G211" s="456">
        <f t="shared" si="8"/>
        <v>0</v>
      </c>
    </row>
    <row r="212" spans="1:7" s="96" customFormat="1">
      <c r="A212" s="247" t="s">
        <v>8244</v>
      </c>
      <c r="B212" s="244" t="s">
        <v>213</v>
      </c>
      <c r="D212" s="96" t="s">
        <v>210</v>
      </c>
      <c r="E212" s="590">
        <f>E210</f>
        <v>14</v>
      </c>
      <c r="F212" s="2425"/>
      <c r="G212" s="456">
        <f t="shared" si="8"/>
        <v>0</v>
      </c>
    </row>
    <row r="213" spans="1:7" s="96" customFormat="1">
      <c r="A213" s="248" t="s">
        <v>8237</v>
      </c>
      <c r="B213" s="244" t="s">
        <v>214</v>
      </c>
      <c r="D213" s="96" t="s">
        <v>210</v>
      </c>
      <c r="E213" s="590">
        <v>6</v>
      </c>
      <c r="F213" s="2425"/>
      <c r="G213" s="456">
        <f t="shared" si="8"/>
        <v>0</v>
      </c>
    </row>
    <row r="214" spans="1:7" s="96" customFormat="1">
      <c r="A214" s="249" t="s">
        <v>8245</v>
      </c>
      <c r="B214" s="244" t="s">
        <v>215</v>
      </c>
      <c r="D214" s="96" t="s">
        <v>210</v>
      </c>
      <c r="E214" s="590">
        <f>E210</f>
        <v>14</v>
      </c>
      <c r="F214" s="2425"/>
      <c r="G214" s="456">
        <f t="shared" si="8"/>
        <v>0</v>
      </c>
    </row>
    <row r="215" spans="1:7" s="96" customFormat="1">
      <c r="A215" s="217"/>
      <c r="B215" s="244"/>
      <c r="E215" s="590"/>
      <c r="F215" s="2420"/>
      <c r="G215" s="456"/>
    </row>
    <row r="216" spans="1:7" s="96" customFormat="1">
      <c r="A216" s="103"/>
      <c r="B216" s="65"/>
      <c r="E216" s="411"/>
      <c r="F216" s="2424"/>
      <c r="G216" s="459"/>
    </row>
    <row r="217" spans="1:7" s="96" customFormat="1" ht="51">
      <c r="A217" s="308" t="s">
        <v>763</v>
      </c>
      <c r="B217" s="65" t="s">
        <v>764</v>
      </c>
      <c r="E217" s="411"/>
      <c r="F217" s="2424"/>
      <c r="G217" s="459"/>
    </row>
    <row r="218" spans="1:7" s="96" customFormat="1">
      <c r="A218" s="105"/>
      <c r="B218" s="65" t="s">
        <v>765</v>
      </c>
      <c r="E218" s="411"/>
      <c r="F218" s="2424"/>
      <c r="G218" s="459"/>
    </row>
    <row r="219" spans="1:7" s="96" customFormat="1">
      <c r="A219" s="105"/>
      <c r="B219" s="67" t="s">
        <v>748</v>
      </c>
      <c r="E219" s="411"/>
      <c r="F219" s="2424"/>
      <c r="G219" s="459"/>
    </row>
    <row r="220" spans="1:7" s="96" customFormat="1">
      <c r="A220" s="243" t="s">
        <v>1211</v>
      </c>
      <c r="B220" s="244" t="s">
        <v>209</v>
      </c>
      <c r="D220" s="96" t="s">
        <v>210</v>
      </c>
      <c r="E220" s="62">
        <v>12</v>
      </c>
      <c r="F220" s="2425"/>
      <c r="G220" s="456">
        <f t="shared" ref="G220:G225" si="9">+F220*E220</f>
        <v>0</v>
      </c>
    </row>
    <row r="221" spans="1:7" s="96" customFormat="1">
      <c r="A221" s="245" t="s">
        <v>1212</v>
      </c>
      <c r="B221" s="244" t="s">
        <v>211</v>
      </c>
      <c r="D221" s="96" t="s">
        <v>210</v>
      </c>
      <c r="E221" s="62">
        <v>18</v>
      </c>
      <c r="F221" s="2425"/>
      <c r="G221" s="456">
        <f t="shared" si="9"/>
        <v>0</v>
      </c>
    </row>
    <row r="222" spans="1:7" s="96" customFormat="1">
      <c r="A222" s="246" t="s">
        <v>1213</v>
      </c>
      <c r="B222" s="244" t="s">
        <v>212</v>
      </c>
      <c r="D222" s="96" t="s">
        <v>210</v>
      </c>
      <c r="E222" s="62">
        <f>+E220</f>
        <v>12</v>
      </c>
      <c r="F222" s="2425"/>
      <c r="G222" s="456">
        <f t="shared" si="9"/>
        <v>0</v>
      </c>
    </row>
    <row r="223" spans="1:7" s="96" customFormat="1">
      <c r="A223" s="247" t="s">
        <v>1214</v>
      </c>
      <c r="B223" s="244" t="s">
        <v>213</v>
      </c>
      <c r="D223" s="96" t="s">
        <v>210</v>
      </c>
      <c r="E223" s="62">
        <f>+E221</f>
        <v>18</v>
      </c>
      <c r="F223" s="2425"/>
      <c r="G223" s="456">
        <f t="shared" si="9"/>
        <v>0</v>
      </c>
    </row>
    <row r="224" spans="1:7" s="96" customFormat="1">
      <c r="A224" s="248" t="s">
        <v>1215</v>
      </c>
      <c r="B224" s="244" t="s">
        <v>214</v>
      </c>
      <c r="D224" s="96" t="s">
        <v>210</v>
      </c>
      <c r="E224" s="62">
        <v>14</v>
      </c>
      <c r="F224" s="2425"/>
      <c r="G224" s="456">
        <f t="shared" si="9"/>
        <v>0</v>
      </c>
    </row>
    <row r="225" spans="1:7" s="96" customFormat="1">
      <c r="A225" s="249" t="s">
        <v>1216</v>
      </c>
      <c r="B225" s="244" t="s">
        <v>215</v>
      </c>
      <c r="D225" s="96" t="s">
        <v>210</v>
      </c>
      <c r="E225" s="62">
        <f>+E221</f>
        <v>18</v>
      </c>
      <c r="F225" s="2425"/>
      <c r="G225" s="456">
        <f t="shared" si="9"/>
        <v>0</v>
      </c>
    </row>
    <row r="226" spans="1:7" s="96" customFormat="1">
      <c r="A226" s="103"/>
      <c r="B226" s="65"/>
      <c r="E226" s="104"/>
      <c r="F226" s="2424"/>
      <c r="G226" s="459"/>
    </row>
    <row r="227" spans="1:7" s="96" customFormat="1" ht="51">
      <c r="A227" s="2372" t="s">
        <v>766</v>
      </c>
      <c r="B227" s="2254" t="s">
        <v>8246</v>
      </c>
      <c r="C227" s="2269"/>
      <c r="D227" s="2269"/>
      <c r="E227" s="2287"/>
      <c r="F227" s="2424"/>
      <c r="G227" s="459"/>
    </row>
    <row r="228" spans="1:7" s="96" customFormat="1">
      <c r="A228" s="2373"/>
      <c r="B228" s="2254" t="s">
        <v>8247</v>
      </c>
      <c r="C228" s="2269"/>
      <c r="D228" s="2269"/>
      <c r="E228" s="2287"/>
      <c r="F228" s="2424"/>
      <c r="G228" s="459"/>
    </row>
    <row r="229" spans="1:7" s="96" customFormat="1">
      <c r="A229" s="2373"/>
      <c r="B229" s="2374" t="s">
        <v>748</v>
      </c>
      <c r="C229" s="2269"/>
      <c r="D229" s="2269"/>
      <c r="E229" s="2287"/>
      <c r="F229" s="2424"/>
      <c r="G229" s="459"/>
    </row>
    <row r="230" spans="1:7" s="96" customFormat="1">
      <c r="A230" s="2279" t="s">
        <v>1217</v>
      </c>
      <c r="B230" s="2274" t="s">
        <v>209</v>
      </c>
      <c r="C230" s="2269"/>
      <c r="D230" s="2269" t="s">
        <v>210</v>
      </c>
      <c r="E230" s="2278">
        <v>0</v>
      </c>
      <c r="F230" s="2439"/>
      <c r="G230" s="456"/>
    </row>
    <row r="231" spans="1:7" s="96" customFormat="1">
      <c r="A231" s="2281" t="s">
        <v>1218</v>
      </c>
      <c r="B231" s="2274" t="s">
        <v>211</v>
      </c>
      <c r="C231" s="2269"/>
      <c r="D231" s="2269" t="s">
        <v>210</v>
      </c>
      <c r="E231" s="2278">
        <v>0</v>
      </c>
      <c r="F231" s="2439"/>
      <c r="G231" s="456"/>
    </row>
    <row r="232" spans="1:7" s="96" customFormat="1">
      <c r="A232" s="2282" t="s">
        <v>1219</v>
      </c>
      <c r="B232" s="2274" t="s">
        <v>212</v>
      </c>
      <c r="C232" s="2269"/>
      <c r="D232" s="2269" t="s">
        <v>210</v>
      </c>
      <c r="E232" s="2278">
        <f>+E230</f>
        <v>0</v>
      </c>
      <c r="F232" s="2439"/>
      <c r="G232" s="456"/>
    </row>
    <row r="233" spans="1:7" s="96" customFormat="1">
      <c r="A233" s="2283" t="s">
        <v>1220</v>
      </c>
      <c r="B233" s="2274" t="s">
        <v>213</v>
      </c>
      <c r="C233" s="2269"/>
      <c r="D233" s="2269" t="s">
        <v>210</v>
      </c>
      <c r="E233" s="2278">
        <f>+E231</f>
        <v>0</v>
      </c>
      <c r="F233" s="2439"/>
      <c r="G233" s="456"/>
    </row>
    <row r="234" spans="1:7" s="96" customFormat="1">
      <c r="A234" s="2276" t="s">
        <v>1221</v>
      </c>
      <c r="B234" s="2274" t="s">
        <v>214</v>
      </c>
      <c r="C234" s="2269"/>
      <c r="D234" s="2269" t="s">
        <v>210</v>
      </c>
      <c r="E234" s="2278">
        <v>0</v>
      </c>
      <c r="F234" s="2439"/>
      <c r="G234" s="456"/>
    </row>
    <row r="235" spans="1:7" s="96" customFormat="1">
      <c r="A235" s="2284" t="s">
        <v>1222</v>
      </c>
      <c r="B235" s="2274" t="s">
        <v>215</v>
      </c>
      <c r="C235" s="2269"/>
      <c r="D235" s="2269" t="s">
        <v>210</v>
      </c>
      <c r="E235" s="2278">
        <f>+E231</f>
        <v>0</v>
      </c>
      <c r="F235" s="2439"/>
      <c r="G235" s="456"/>
    </row>
    <row r="236" spans="1:7" s="96" customFormat="1">
      <c r="E236" s="104"/>
      <c r="F236" s="2424"/>
      <c r="G236" s="459"/>
    </row>
    <row r="237" spans="1:7" s="96" customFormat="1">
      <c r="E237" s="104"/>
      <c r="F237" s="2424"/>
      <c r="G237" s="459"/>
    </row>
    <row r="238" spans="1:7" s="96" customFormat="1" ht="52.5" customHeight="1">
      <c r="A238" s="308" t="s">
        <v>767</v>
      </c>
      <c r="B238" s="68" t="s">
        <v>8248</v>
      </c>
      <c r="E238" s="104"/>
      <c r="F238" s="2424"/>
      <c r="G238" s="459"/>
    </row>
    <row r="239" spans="1:7" s="96" customFormat="1">
      <c r="A239" s="105"/>
      <c r="B239" s="65" t="s">
        <v>768</v>
      </c>
      <c r="E239" s="104"/>
      <c r="F239" s="2424"/>
      <c r="G239" s="459"/>
    </row>
    <row r="240" spans="1:7" s="96" customFormat="1">
      <c r="A240" s="105"/>
      <c r="B240" s="67" t="s">
        <v>748</v>
      </c>
      <c r="E240" s="104"/>
      <c r="F240" s="2424"/>
      <c r="G240" s="459"/>
    </row>
    <row r="241" spans="1:7" s="96" customFormat="1">
      <c r="A241" s="243" t="s">
        <v>1223</v>
      </c>
      <c r="B241" s="244" t="s">
        <v>209</v>
      </c>
      <c r="D241" s="96" t="s">
        <v>210</v>
      </c>
      <c r="E241" s="62">
        <v>12</v>
      </c>
      <c r="F241" s="2425"/>
      <c r="G241" s="456">
        <f t="shared" ref="G241:G246" si="10">+F241*E241</f>
        <v>0</v>
      </c>
    </row>
    <row r="242" spans="1:7" s="96" customFormat="1">
      <c r="A242" s="245" t="s">
        <v>1225</v>
      </c>
      <c r="B242" s="244" t="s">
        <v>211</v>
      </c>
      <c r="D242" s="96" t="s">
        <v>210</v>
      </c>
      <c r="E242" s="62">
        <v>18</v>
      </c>
      <c r="F242" s="2425"/>
      <c r="G242" s="456">
        <f t="shared" si="10"/>
        <v>0</v>
      </c>
    </row>
    <row r="243" spans="1:7" s="96" customFormat="1">
      <c r="A243" s="246" t="s">
        <v>1224</v>
      </c>
      <c r="B243" s="244" t="s">
        <v>212</v>
      </c>
      <c r="D243" s="96" t="s">
        <v>210</v>
      </c>
      <c r="E243" s="62">
        <f>+E241</f>
        <v>12</v>
      </c>
      <c r="F243" s="2425"/>
      <c r="G243" s="456">
        <f t="shared" si="10"/>
        <v>0</v>
      </c>
    </row>
    <row r="244" spans="1:7" s="96" customFormat="1">
      <c r="A244" s="247" t="s">
        <v>1226</v>
      </c>
      <c r="B244" s="244" t="s">
        <v>213</v>
      </c>
      <c r="D244" s="96" t="s">
        <v>210</v>
      </c>
      <c r="E244" s="62">
        <f>+E242</f>
        <v>18</v>
      </c>
      <c r="F244" s="2425"/>
      <c r="G244" s="456">
        <f t="shared" si="10"/>
        <v>0</v>
      </c>
    </row>
    <row r="245" spans="1:7" s="96" customFormat="1">
      <c r="A245" s="248" t="s">
        <v>1227</v>
      </c>
      <c r="B245" s="244" t="s">
        <v>214</v>
      </c>
      <c r="D245" s="96" t="s">
        <v>210</v>
      </c>
      <c r="E245" s="62">
        <v>14</v>
      </c>
      <c r="F245" s="2425"/>
      <c r="G245" s="456">
        <f t="shared" si="10"/>
        <v>0</v>
      </c>
    </row>
    <row r="246" spans="1:7" s="96" customFormat="1">
      <c r="A246" s="249" t="s">
        <v>1228</v>
      </c>
      <c r="B246" s="244" t="s">
        <v>215</v>
      </c>
      <c r="D246" s="96" t="s">
        <v>210</v>
      </c>
      <c r="E246" s="62">
        <f>+E242</f>
        <v>18</v>
      </c>
      <c r="F246" s="2425"/>
      <c r="G246" s="456">
        <f t="shared" si="10"/>
        <v>0</v>
      </c>
    </row>
    <row r="247" spans="1:7" s="96" customFormat="1">
      <c r="E247" s="104"/>
      <c r="F247" s="2424"/>
      <c r="G247" s="459"/>
    </row>
    <row r="248" spans="1:7" s="96" customFormat="1" ht="38.25">
      <c r="A248" s="2372" t="s">
        <v>769</v>
      </c>
      <c r="B248" s="2254" t="s">
        <v>8249</v>
      </c>
      <c r="C248" s="2269"/>
      <c r="D248" s="2269"/>
      <c r="E248" s="2287"/>
      <c r="F248" s="2424"/>
      <c r="G248" s="459"/>
    </row>
    <row r="249" spans="1:7" s="96" customFormat="1">
      <c r="A249" s="2373"/>
      <c r="B249" s="2254" t="s">
        <v>8250</v>
      </c>
      <c r="C249" s="2269"/>
      <c r="D249" s="2269"/>
      <c r="E249" s="2287"/>
      <c r="F249" s="2424"/>
      <c r="G249" s="459"/>
    </row>
    <row r="250" spans="1:7" s="96" customFormat="1">
      <c r="A250" s="2373"/>
      <c r="B250" s="2374" t="s">
        <v>748</v>
      </c>
      <c r="C250" s="2269"/>
      <c r="D250" s="2269"/>
      <c r="E250" s="2287"/>
      <c r="F250" s="2424"/>
      <c r="G250" s="459"/>
    </row>
    <row r="251" spans="1:7" s="96" customFormat="1">
      <c r="A251" s="2279" t="s">
        <v>1229</v>
      </c>
      <c r="B251" s="2274" t="s">
        <v>209</v>
      </c>
      <c r="C251" s="2269"/>
      <c r="D251" s="2269" t="s">
        <v>210</v>
      </c>
      <c r="E251" s="2278">
        <v>0</v>
      </c>
      <c r="F251" s="2439"/>
      <c r="G251" s="456"/>
    </row>
    <row r="252" spans="1:7" s="96" customFormat="1">
      <c r="A252" s="2281" t="s">
        <v>1230</v>
      </c>
      <c r="B252" s="2274" t="s">
        <v>211</v>
      </c>
      <c r="C252" s="2269"/>
      <c r="D252" s="2269" t="s">
        <v>210</v>
      </c>
      <c r="E252" s="2278">
        <v>0</v>
      </c>
      <c r="F252" s="2439"/>
      <c r="G252" s="456"/>
    </row>
    <row r="253" spans="1:7" s="96" customFormat="1">
      <c r="A253" s="2282" t="s">
        <v>1231</v>
      </c>
      <c r="B253" s="2274" t="s">
        <v>212</v>
      </c>
      <c r="C253" s="2269"/>
      <c r="D253" s="2269" t="s">
        <v>210</v>
      </c>
      <c r="E253" s="2278">
        <f>+E251</f>
        <v>0</v>
      </c>
      <c r="F253" s="2439"/>
      <c r="G253" s="456"/>
    </row>
    <row r="254" spans="1:7" s="96" customFormat="1">
      <c r="A254" s="2283" t="s">
        <v>1232</v>
      </c>
      <c r="B254" s="2274" t="s">
        <v>213</v>
      </c>
      <c r="C254" s="2269"/>
      <c r="D254" s="2269" t="s">
        <v>210</v>
      </c>
      <c r="E254" s="2278">
        <f>+E252</f>
        <v>0</v>
      </c>
      <c r="F254" s="2439"/>
      <c r="G254" s="456"/>
    </row>
    <row r="255" spans="1:7" s="96" customFormat="1">
      <c r="A255" s="2276" t="s">
        <v>1233</v>
      </c>
      <c r="B255" s="2274" t="s">
        <v>214</v>
      </c>
      <c r="C255" s="2269"/>
      <c r="D255" s="2269" t="s">
        <v>210</v>
      </c>
      <c r="E255" s="2278">
        <v>0</v>
      </c>
      <c r="F255" s="2439"/>
      <c r="G255" s="456"/>
    </row>
    <row r="256" spans="1:7" s="96" customFormat="1">
      <c r="A256" s="2284" t="s">
        <v>1234</v>
      </c>
      <c r="B256" s="2274" t="s">
        <v>215</v>
      </c>
      <c r="C256" s="2269"/>
      <c r="D256" s="2269" t="s">
        <v>210</v>
      </c>
      <c r="E256" s="2278">
        <f>+E252</f>
        <v>0</v>
      </c>
      <c r="F256" s="2439"/>
      <c r="G256" s="456"/>
    </row>
    <row r="257" spans="1:7" s="96" customFormat="1">
      <c r="E257" s="104"/>
      <c r="F257" s="2424"/>
      <c r="G257" s="459"/>
    </row>
    <row r="258" spans="1:7" s="96" customFormat="1" ht="52.15" customHeight="1">
      <c r="A258" s="308" t="s">
        <v>770</v>
      </c>
      <c r="B258" s="65" t="s">
        <v>771</v>
      </c>
      <c r="E258" s="104"/>
      <c r="F258" s="2424"/>
      <c r="G258" s="459"/>
    </row>
    <row r="259" spans="1:7" s="96" customFormat="1">
      <c r="A259" s="105"/>
      <c r="B259" s="65" t="s">
        <v>772</v>
      </c>
      <c r="E259" s="104"/>
      <c r="F259" s="2424"/>
      <c r="G259" s="459"/>
    </row>
    <row r="260" spans="1:7" s="96" customFormat="1">
      <c r="A260" s="105"/>
      <c r="B260" s="65" t="s">
        <v>744</v>
      </c>
      <c r="E260" s="104"/>
      <c r="F260" s="2424"/>
      <c r="G260" s="459"/>
    </row>
    <row r="261" spans="1:7" s="96" customFormat="1">
      <c r="A261" s="105"/>
      <c r="B261" s="67" t="s">
        <v>755</v>
      </c>
      <c r="E261" s="104"/>
      <c r="F261" s="2424"/>
      <c r="G261" s="459"/>
    </row>
    <row r="262" spans="1:7" s="96" customFormat="1">
      <c r="A262" s="243" t="s">
        <v>1235</v>
      </c>
      <c r="B262" s="244" t="s">
        <v>209</v>
      </c>
      <c r="D262" s="96" t="s">
        <v>210</v>
      </c>
      <c r="E262" s="62">
        <v>4</v>
      </c>
      <c r="F262" s="2425"/>
      <c r="G262" s="456">
        <f t="shared" ref="G262:G267" si="11">+F262*E262</f>
        <v>0</v>
      </c>
    </row>
    <row r="263" spans="1:7" s="96" customFormat="1">
      <c r="A263" s="245" t="s">
        <v>1236</v>
      </c>
      <c r="B263" s="244" t="s">
        <v>211</v>
      </c>
      <c r="D263" s="96" t="s">
        <v>210</v>
      </c>
      <c r="E263" s="62">
        <v>4</v>
      </c>
      <c r="F263" s="2425"/>
      <c r="G263" s="456">
        <f t="shared" si="11"/>
        <v>0</v>
      </c>
    </row>
    <row r="264" spans="1:7" s="96" customFormat="1">
      <c r="A264" s="246" t="s">
        <v>1237</v>
      </c>
      <c r="B264" s="244" t="s">
        <v>212</v>
      </c>
      <c r="D264" s="96" t="s">
        <v>210</v>
      </c>
      <c r="E264" s="62">
        <f>+E262</f>
        <v>4</v>
      </c>
      <c r="F264" s="2425"/>
      <c r="G264" s="456">
        <f t="shared" si="11"/>
        <v>0</v>
      </c>
    </row>
    <row r="265" spans="1:7" s="96" customFormat="1">
      <c r="A265" s="247" t="s">
        <v>1238</v>
      </c>
      <c r="B265" s="244" t="s">
        <v>213</v>
      </c>
      <c r="D265" s="96" t="s">
        <v>210</v>
      </c>
      <c r="E265" s="62">
        <f>+E263</f>
        <v>4</v>
      </c>
      <c r="F265" s="2425"/>
      <c r="G265" s="456">
        <f t="shared" si="11"/>
        <v>0</v>
      </c>
    </row>
    <row r="266" spans="1:7" s="96" customFormat="1">
      <c r="A266" s="248" t="s">
        <v>1239</v>
      </c>
      <c r="B266" s="244" t="s">
        <v>214</v>
      </c>
      <c r="D266" s="96" t="s">
        <v>210</v>
      </c>
      <c r="E266" s="62">
        <v>5</v>
      </c>
      <c r="F266" s="2425"/>
      <c r="G266" s="456">
        <f t="shared" si="11"/>
        <v>0</v>
      </c>
    </row>
    <row r="267" spans="1:7" s="96" customFormat="1">
      <c r="A267" s="249" t="s">
        <v>1240</v>
      </c>
      <c r="B267" s="244" t="s">
        <v>215</v>
      </c>
      <c r="D267" s="96" t="s">
        <v>210</v>
      </c>
      <c r="E267" s="62">
        <f>+E263</f>
        <v>4</v>
      </c>
      <c r="F267" s="2425"/>
      <c r="G267" s="456">
        <f t="shared" si="11"/>
        <v>0</v>
      </c>
    </row>
    <row r="268" spans="1:7" s="96" customFormat="1">
      <c r="A268" s="105"/>
      <c r="B268" s="65"/>
      <c r="E268" s="104"/>
      <c r="F268" s="2424"/>
      <c r="G268" s="459"/>
    </row>
    <row r="269" spans="1:7" s="96" customFormat="1" ht="51">
      <c r="A269" s="2372" t="s">
        <v>773</v>
      </c>
      <c r="B269" s="2254" t="s">
        <v>8251</v>
      </c>
      <c r="C269" s="2269"/>
      <c r="D269" s="2269"/>
      <c r="E269" s="2287"/>
      <c r="F269" s="2424"/>
      <c r="G269" s="459"/>
    </row>
    <row r="270" spans="1:7" s="96" customFormat="1">
      <c r="A270" s="2373"/>
      <c r="B270" s="2254" t="s">
        <v>8252</v>
      </c>
      <c r="C270" s="2269"/>
      <c r="D270" s="2269"/>
      <c r="E270" s="2287"/>
      <c r="F270" s="2424"/>
      <c r="G270" s="459"/>
    </row>
    <row r="271" spans="1:7" s="96" customFormat="1">
      <c r="A271" s="2373"/>
      <c r="B271" s="2254" t="s">
        <v>744</v>
      </c>
      <c r="C271" s="2269"/>
      <c r="D271" s="2269"/>
      <c r="E271" s="2287"/>
      <c r="F271" s="2424"/>
      <c r="G271" s="459"/>
    </row>
    <row r="272" spans="1:7" s="96" customFormat="1">
      <c r="A272" s="2373"/>
      <c r="B272" s="2374" t="s">
        <v>755</v>
      </c>
      <c r="C272" s="2269"/>
      <c r="D272" s="2269"/>
      <c r="E272" s="2287"/>
      <c r="F272" s="2426"/>
      <c r="G272" s="459"/>
    </row>
    <row r="273" spans="1:7" s="96" customFormat="1">
      <c r="A273" s="2279" t="s">
        <v>1241</v>
      </c>
      <c r="B273" s="2274" t="s">
        <v>209</v>
      </c>
      <c r="C273" s="2269"/>
      <c r="D273" s="2269" t="s">
        <v>210</v>
      </c>
      <c r="E273" s="2278">
        <v>0</v>
      </c>
      <c r="F273" s="2439"/>
      <c r="G273" s="456"/>
    </row>
    <row r="274" spans="1:7" s="96" customFormat="1">
      <c r="A274" s="2281" t="s">
        <v>1242</v>
      </c>
      <c r="B274" s="2274" t="s">
        <v>211</v>
      </c>
      <c r="C274" s="2269"/>
      <c r="D274" s="2269" t="s">
        <v>210</v>
      </c>
      <c r="E274" s="2278">
        <v>0</v>
      </c>
      <c r="F274" s="2439"/>
      <c r="G274" s="456"/>
    </row>
    <row r="275" spans="1:7" s="96" customFormat="1">
      <c r="A275" s="2282" t="s">
        <v>1243</v>
      </c>
      <c r="B275" s="2274" t="s">
        <v>212</v>
      </c>
      <c r="C275" s="2269"/>
      <c r="D275" s="2269" t="s">
        <v>210</v>
      </c>
      <c r="E275" s="2278">
        <f>+E273</f>
        <v>0</v>
      </c>
      <c r="F275" s="2439"/>
      <c r="G275" s="456"/>
    </row>
    <row r="276" spans="1:7" s="96" customFormat="1">
      <c r="A276" s="2283" t="s">
        <v>1244</v>
      </c>
      <c r="B276" s="2274" t="s">
        <v>213</v>
      </c>
      <c r="C276" s="2269"/>
      <c r="D276" s="2269" t="s">
        <v>210</v>
      </c>
      <c r="E276" s="2278">
        <f>+E274</f>
        <v>0</v>
      </c>
      <c r="F276" s="2439"/>
      <c r="G276" s="456"/>
    </row>
    <row r="277" spans="1:7" s="96" customFormat="1">
      <c r="A277" s="2276" t="s">
        <v>1245</v>
      </c>
      <c r="B277" s="2274" t="s">
        <v>214</v>
      </c>
      <c r="C277" s="2269"/>
      <c r="D277" s="2269" t="s">
        <v>210</v>
      </c>
      <c r="E277" s="2278">
        <v>0</v>
      </c>
      <c r="F277" s="2439"/>
      <c r="G277" s="456"/>
    </row>
    <row r="278" spans="1:7" s="96" customFormat="1">
      <c r="A278" s="2284" t="s">
        <v>1246</v>
      </c>
      <c r="B278" s="2274" t="s">
        <v>215</v>
      </c>
      <c r="C278" s="2269"/>
      <c r="D278" s="2269" t="s">
        <v>210</v>
      </c>
      <c r="E278" s="2278">
        <f>+E274</f>
        <v>0</v>
      </c>
      <c r="F278" s="2439"/>
      <c r="G278" s="456"/>
    </row>
    <row r="279" spans="1:7" s="96" customFormat="1">
      <c r="A279" s="105"/>
      <c r="B279" s="65"/>
      <c r="E279" s="104"/>
      <c r="F279" s="2426"/>
      <c r="G279" s="459"/>
    </row>
    <row r="280" spans="1:7" s="96" customFormat="1" ht="45.6" customHeight="1">
      <c r="A280" s="308" t="s">
        <v>774</v>
      </c>
      <c r="B280" s="68" t="s">
        <v>8253</v>
      </c>
      <c r="E280" s="104"/>
      <c r="F280" s="2424"/>
      <c r="G280" s="459"/>
    </row>
    <row r="281" spans="1:7" s="96" customFormat="1">
      <c r="A281" s="105"/>
      <c r="B281" s="65" t="s">
        <v>775</v>
      </c>
      <c r="E281" s="104"/>
      <c r="F281" s="2424"/>
      <c r="G281" s="459"/>
    </row>
    <row r="282" spans="1:7" s="96" customFormat="1">
      <c r="A282" s="105"/>
      <c r="B282" s="65" t="s">
        <v>744</v>
      </c>
      <c r="E282" s="104"/>
      <c r="F282" s="2424"/>
      <c r="G282" s="459"/>
    </row>
    <row r="283" spans="1:7" s="96" customFormat="1">
      <c r="A283" s="105"/>
      <c r="B283" s="67" t="s">
        <v>755</v>
      </c>
      <c r="E283" s="104"/>
      <c r="F283" s="2424"/>
      <c r="G283" s="459"/>
    </row>
    <row r="284" spans="1:7" s="96" customFormat="1">
      <c r="A284" s="243" t="s">
        <v>1247</v>
      </c>
      <c r="B284" s="244" t="s">
        <v>209</v>
      </c>
      <c r="D284" s="96" t="s">
        <v>210</v>
      </c>
      <c r="E284" s="62">
        <v>4</v>
      </c>
      <c r="F284" s="2425"/>
      <c r="G284" s="456">
        <f t="shared" ref="G284:G289" si="12">+F284*E284</f>
        <v>0</v>
      </c>
    </row>
    <row r="285" spans="1:7" s="96" customFormat="1">
      <c r="A285" s="245" t="s">
        <v>1248</v>
      </c>
      <c r="B285" s="244" t="s">
        <v>211</v>
      </c>
      <c r="D285" s="96" t="s">
        <v>210</v>
      </c>
      <c r="E285" s="62">
        <v>4</v>
      </c>
      <c r="F285" s="2425"/>
      <c r="G285" s="456">
        <f t="shared" si="12"/>
        <v>0</v>
      </c>
    </row>
    <row r="286" spans="1:7" s="96" customFormat="1">
      <c r="A286" s="246" t="s">
        <v>1249</v>
      </c>
      <c r="B286" s="244" t="s">
        <v>212</v>
      </c>
      <c r="D286" s="96" t="s">
        <v>210</v>
      </c>
      <c r="E286" s="62">
        <f>+E284</f>
        <v>4</v>
      </c>
      <c r="F286" s="2425"/>
      <c r="G286" s="456">
        <f t="shared" si="12"/>
        <v>0</v>
      </c>
    </row>
    <row r="287" spans="1:7" s="96" customFormat="1">
      <c r="A287" s="247" t="s">
        <v>1250</v>
      </c>
      <c r="B287" s="244" t="s">
        <v>213</v>
      </c>
      <c r="D287" s="96" t="s">
        <v>210</v>
      </c>
      <c r="E287" s="62">
        <f>+E285</f>
        <v>4</v>
      </c>
      <c r="F287" s="2425"/>
      <c r="G287" s="456">
        <f t="shared" si="12"/>
        <v>0</v>
      </c>
    </row>
    <row r="288" spans="1:7" s="96" customFormat="1">
      <c r="A288" s="248" t="s">
        <v>1251</v>
      </c>
      <c r="B288" s="244" t="s">
        <v>214</v>
      </c>
      <c r="D288" s="96" t="s">
        <v>210</v>
      </c>
      <c r="E288" s="62">
        <v>5</v>
      </c>
      <c r="F288" s="2425"/>
      <c r="G288" s="456">
        <f t="shared" si="12"/>
        <v>0</v>
      </c>
    </row>
    <row r="289" spans="1:7" s="96" customFormat="1">
      <c r="A289" s="249" t="s">
        <v>1252</v>
      </c>
      <c r="B289" s="244" t="s">
        <v>215</v>
      </c>
      <c r="D289" s="96" t="s">
        <v>210</v>
      </c>
      <c r="E289" s="62">
        <f>+E285</f>
        <v>4</v>
      </c>
      <c r="F289" s="2425"/>
      <c r="G289" s="456">
        <f t="shared" si="12"/>
        <v>0</v>
      </c>
    </row>
    <row r="290" spans="1:7" s="96" customFormat="1">
      <c r="E290" s="104"/>
      <c r="F290" s="2424"/>
      <c r="G290" s="459"/>
    </row>
    <row r="291" spans="1:7" s="96" customFormat="1" ht="51">
      <c r="A291" s="2372" t="s">
        <v>776</v>
      </c>
      <c r="B291" s="2254" t="s">
        <v>8254</v>
      </c>
      <c r="C291" s="2269"/>
      <c r="D291" s="2269"/>
      <c r="E291" s="2287"/>
      <c r="F291" s="2424"/>
      <c r="G291" s="459"/>
    </row>
    <row r="292" spans="1:7" s="96" customFormat="1">
      <c r="A292" s="2373"/>
      <c r="B292" s="2254" t="s">
        <v>8255</v>
      </c>
      <c r="C292" s="2269"/>
      <c r="D292" s="2269"/>
      <c r="E292" s="2287"/>
      <c r="F292" s="2424"/>
      <c r="G292" s="459"/>
    </row>
    <row r="293" spans="1:7" s="96" customFormat="1">
      <c r="A293" s="2373"/>
      <c r="B293" s="2254" t="s">
        <v>744</v>
      </c>
      <c r="C293" s="2269"/>
      <c r="D293" s="2269"/>
      <c r="E293" s="2287"/>
      <c r="F293" s="2424"/>
      <c r="G293" s="459"/>
    </row>
    <row r="294" spans="1:7" s="96" customFormat="1">
      <c r="A294" s="2373"/>
      <c r="B294" s="2374" t="s">
        <v>755</v>
      </c>
      <c r="C294" s="2269"/>
      <c r="D294" s="2269"/>
      <c r="E294" s="2287"/>
      <c r="F294" s="2426"/>
      <c r="G294" s="460"/>
    </row>
    <row r="295" spans="1:7" s="96" customFormat="1">
      <c r="A295" s="2279" t="s">
        <v>1253</v>
      </c>
      <c r="B295" s="2274" t="s">
        <v>209</v>
      </c>
      <c r="C295" s="2269"/>
      <c r="D295" s="2269" t="s">
        <v>210</v>
      </c>
      <c r="E295" s="2278">
        <v>0</v>
      </c>
      <c r="F295" s="2439"/>
      <c r="G295" s="461"/>
    </row>
    <row r="296" spans="1:7" s="96" customFormat="1">
      <c r="A296" s="2281" t="s">
        <v>1254</v>
      </c>
      <c r="B296" s="2274" t="s">
        <v>211</v>
      </c>
      <c r="C296" s="2269"/>
      <c r="D296" s="2269" t="s">
        <v>210</v>
      </c>
      <c r="E296" s="2278">
        <v>0</v>
      </c>
      <c r="F296" s="2439"/>
      <c r="G296" s="461"/>
    </row>
    <row r="297" spans="1:7" s="96" customFormat="1">
      <c r="A297" s="2282" t="s">
        <v>1255</v>
      </c>
      <c r="B297" s="2274" t="s">
        <v>212</v>
      </c>
      <c r="C297" s="2269"/>
      <c r="D297" s="2269" t="s">
        <v>210</v>
      </c>
      <c r="E297" s="2278">
        <f>+E295</f>
        <v>0</v>
      </c>
      <c r="F297" s="2439"/>
      <c r="G297" s="461"/>
    </row>
    <row r="298" spans="1:7" s="96" customFormat="1">
      <c r="A298" s="2283" t="s">
        <v>1256</v>
      </c>
      <c r="B298" s="2274" t="s">
        <v>213</v>
      </c>
      <c r="C298" s="2269"/>
      <c r="D298" s="2269" t="s">
        <v>210</v>
      </c>
      <c r="E298" s="2278">
        <f>+E296</f>
        <v>0</v>
      </c>
      <c r="F298" s="2439"/>
      <c r="G298" s="461"/>
    </row>
    <row r="299" spans="1:7" s="96" customFormat="1">
      <c r="A299" s="2276" t="s">
        <v>1257</v>
      </c>
      <c r="B299" s="2274" t="s">
        <v>214</v>
      </c>
      <c r="C299" s="2269"/>
      <c r="D299" s="2269" t="s">
        <v>210</v>
      </c>
      <c r="E299" s="2278">
        <v>0</v>
      </c>
      <c r="F299" s="2439"/>
      <c r="G299" s="461"/>
    </row>
    <row r="300" spans="1:7" s="96" customFormat="1">
      <c r="A300" s="2284" t="s">
        <v>1258</v>
      </c>
      <c r="B300" s="2274" t="s">
        <v>215</v>
      </c>
      <c r="C300" s="2269"/>
      <c r="D300" s="2269" t="s">
        <v>210</v>
      </c>
      <c r="E300" s="2278">
        <f>+E296</f>
        <v>0</v>
      </c>
      <c r="F300" s="2439"/>
      <c r="G300" s="461"/>
    </row>
    <row r="301" spans="1:7" s="96" customFormat="1">
      <c r="E301" s="104"/>
      <c r="F301" s="2426"/>
      <c r="G301" s="460"/>
    </row>
    <row r="302" spans="1:7" s="96" customFormat="1" ht="49.9" customHeight="1">
      <c r="A302" s="308" t="s">
        <v>777</v>
      </c>
      <c r="B302" s="65" t="s">
        <v>778</v>
      </c>
      <c r="E302" s="104"/>
      <c r="F302" s="2424"/>
      <c r="G302" s="459"/>
    </row>
    <row r="303" spans="1:7" s="96" customFormat="1">
      <c r="A303" s="105"/>
      <c r="B303" s="65" t="s">
        <v>779</v>
      </c>
      <c r="E303" s="104"/>
      <c r="F303" s="2424"/>
      <c r="G303" s="459"/>
    </row>
    <row r="304" spans="1:7" s="96" customFormat="1">
      <c r="A304" s="105"/>
      <c r="B304" s="65" t="s">
        <v>780</v>
      </c>
      <c r="E304" s="104"/>
      <c r="F304" s="2424"/>
      <c r="G304" s="459"/>
    </row>
    <row r="305" spans="1:7" s="96" customFormat="1">
      <c r="A305" s="2279" t="s">
        <v>1259</v>
      </c>
      <c r="B305" s="2274" t="s">
        <v>209</v>
      </c>
      <c r="C305" s="2269"/>
      <c r="D305" s="2269" t="s">
        <v>210</v>
      </c>
      <c r="E305" s="2287">
        <v>0</v>
      </c>
      <c r="F305" s="2465"/>
      <c r="G305" s="456"/>
    </row>
    <row r="306" spans="1:7" s="96" customFormat="1">
      <c r="A306" s="2281" t="s">
        <v>1260</v>
      </c>
      <c r="B306" s="2274" t="s">
        <v>211</v>
      </c>
      <c r="C306" s="2269"/>
      <c r="D306" s="2269" t="s">
        <v>210</v>
      </c>
      <c r="E306" s="2287">
        <v>0</v>
      </c>
      <c r="F306" s="2465"/>
      <c r="G306" s="456"/>
    </row>
    <row r="307" spans="1:7" s="96" customFormat="1">
      <c r="A307" s="2282" t="s">
        <v>1261</v>
      </c>
      <c r="B307" s="2274" t="s">
        <v>212</v>
      </c>
      <c r="C307" s="2269"/>
      <c r="D307" s="2269" t="s">
        <v>210</v>
      </c>
      <c r="E307" s="2287">
        <f>+E305</f>
        <v>0</v>
      </c>
      <c r="F307" s="2465"/>
      <c r="G307" s="456"/>
    </row>
    <row r="308" spans="1:7" s="96" customFormat="1">
      <c r="A308" s="2283" t="s">
        <v>1262</v>
      </c>
      <c r="B308" s="2274" t="s">
        <v>213</v>
      </c>
      <c r="C308" s="2269"/>
      <c r="D308" s="2269" t="s">
        <v>210</v>
      </c>
      <c r="E308" s="2287">
        <f>+E306</f>
        <v>0</v>
      </c>
      <c r="F308" s="2465"/>
      <c r="G308" s="456"/>
    </row>
    <row r="309" spans="1:7" s="96" customFormat="1">
      <c r="A309" s="248" t="s">
        <v>1263</v>
      </c>
      <c r="B309" s="244" t="s">
        <v>214</v>
      </c>
      <c r="D309" s="96" t="s">
        <v>210</v>
      </c>
      <c r="E309" s="104">
        <v>2</v>
      </c>
      <c r="F309" s="2425"/>
      <c r="G309" s="456">
        <f t="shared" ref="G309" si="13">+F309*E309</f>
        <v>0</v>
      </c>
    </row>
    <row r="310" spans="1:7" s="96" customFormat="1">
      <c r="A310" s="2284" t="s">
        <v>1264</v>
      </c>
      <c r="B310" s="2274" t="s">
        <v>215</v>
      </c>
      <c r="C310" s="2269"/>
      <c r="D310" s="2269" t="s">
        <v>210</v>
      </c>
      <c r="E310" s="2287">
        <f>+E306</f>
        <v>0</v>
      </c>
      <c r="F310" s="2465"/>
      <c r="G310" s="456"/>
    </row>
    <row r="311" spans="1:7" s="96" customFormat="1">
      <c r="A311" s="2269"/>
      <c r="B311" s="2269"/>
      <c r="C311" s="2269"/>
      <c r="D311" s="2269"/>
      <c r="E311" s="2287"/>
      <c r="F311" s="2467"/>
      <c r="G311" s="459"/>
    </row>
    <row r="312" spans="1:7" s="96" customFormat="1" ht="34.15" customHeight="1">
      <c r="A312" s="308" t="s">
        <v>786</v>
      </c>
      <c r="B312" s="65" t="s">
        <v>781</v>
      </c>
      <c r="E312" s="104"/>
      <c r="F312" s="2424"/>
      <c r="G312" s="459"/>
    </row>
    <row r="313" spans="1:7" s="96" customFormat="1">
      <c r="A313" s="105"/>
      <c r="B313" s="65" t="s">
        <v>782</v>
      </c>
      <c r="E313" s="104"/>
      <c r="F313" s="2424"/>
      <c r="G313" s="459"/>
    </row>
    <row r="314" spans="1:7" s="96" customFormat="1">
      <c r="A314" s="105"/>
      <c r="B314" s="67" t="s">
        <v>751</v>
      </c>
      <c r="E314" s="104"/>
      <c r="F314" s="2424"/>
      <c r="G314" s="459"/>
    </row>
    <row r="315" spans="1:7" s="96" customFormat="1">
      <c r="A315" s="243" t="s">
        <v>1265</v>
      </c>
      <c r="B315" s="244" t="s">
        <v>209</v>
      </c>
      <c r="D315" s="96" t="s">
        <v>210</v>
      </c>
      <c r="E315" s="62">
        <v>8</v>
      </c>
      <c r="F315" s="2425"/>
      <c r="G315" s="456">
        <f t="shared" ref="G315:G320" si="14">+F315*E315</f>
        <v>0</v>
      </c>
    </row>
    <row r="316" spans="1:7" s="96" customFormat="1">
      <c r="A316" s="245" t="s">
        <v>1266</v>
      </c>
      <c r="B316" s="244" t="s">
        <v>211</v>
      </c>
      <c r="D316" s="96" t="s">
        <v>210</v>
      </c>
      <c r="E316" s="62">
        <v>8</v>
      </c>
      <c r="F316" s="2425"/>
      <c r="G316" s="456">
        <f t="shared" si="14"/>
        <v>0</v>
      </c>
    </row>
    <row r="317" spans="1:7" s="96" customFormat="1">
      <c r="A317" s="246" t="s">
        <v>1267</v>
      </c>
      <c r="B317" s="244" t="s">
        <v>212</v>
      </c>
      <c r="D317" s="96" t="s">
        <v>210</v>
      </c>
      <c r="E317" s="62">
        <f>+E315</f>
        <v>8</v>
      </c>
      <c r="F317" s="2425"/>
      <c r="G317" s="456">
        <f t="shared" si="14"/>
        <v>0</v>
      </c>
    </row>
    <row r="318" spans="1:7" s="96" customFormat="1">
      <c r="A318" s="247" t="s">
        <v>1268</v>
      </c>
      <c r="B318" s="244" t="s">
        <v>213</v>
      </c>
      <c r="D318" s="96" t="s">
        <v>210</v>
      </c>
      <c r="E318" s="62">
        <f>+E316</f>
        <v>8</v>
      </c>
      <c r="F318" s="2425"/>
      <c r="G318" s="456">
        <f t="shared" si="14"/>
        <v>0</v>
      </c>
    </row>
    <row r="319" spans="1:7" s="96" customFormat="1">
      <c r="A319" s="248" t="s">
        <v>1269</v>
      </c>
      <c r="B319" s="244" t="s">
        <v>214</v>
      </c>
      <c r="D319" s="96" t="s">
        <v>210</v>
      </c>
      <c r="E319" s="62">
        <v>8</v>
      </c>
      <c r="F319" s="2425"/>
      <c r="G319" s="456">
        <f t="shared" si="14"/>
        <v>0</v>
      </c>
    </row>
    <row r="320" spans="1:7" s="96" customFormat="1">
      <c r="A320" s="249" t="s">
        <v>1270</v>
      </c>
      <c r="B320" s="244" t="s">
        <v>215</v>
      </c>
      <c r="D320" s="96" t="s">
        <v>210</v>
      </c>
      <c r="E320" s="62">
        <f>+E316</f>
        <v>8</v>
      </c>
      <c r="F320" s="2425"/>
      <c r="G320" s="456">
        <f t="shared" si="14"/>
        <v>0</v>
      </c>
    </row>
    <row r="321" spans="1:7" s="96" customFormat="1">
      <c r="A321" s="103"/>
      <c r="B321" s="65"/>
      <c r="E321" s="104"/>
      <c r="F321" s="2424"/>
      <c r="G321" s="459"/>
    </row>
    <row r="322" spans="1:7" s="96" customFormat="1" ht="34.9" customHeight="1">
      <c r="A322" s="308" t="s">
        <v>790</v>
      </c>
      <c r="B322" s="68" t="s">
        <v>8256</v>
      </c>
      <c r="E322" s="104"/>
      <c r="F322" s="2420"/>
      <c r="G322" s="459"/>
    </row>
    <row r="323" spans="1:7" s="96" customFormat="1">
      <c r="A323" s="105"/>
      <c r="B323" s="65" t="s">
        <v>783</v>
      </c>
      <c r="E323" s="104"/>
      <c r="F323" s="2424"/>
      <c r="G323" s="459"/>
    </row>
    <row r="324" spans="1:7" s="96" customFormat="1">
      <c r="A324" s="105"/>
      <c r="B324" s="65" t="s">
        <v>784</v>
      </c>
      <c r="E324" s="104"/>
      <c r="F324" s="2424"/>
      <c r="G324" s="459"/>
    </row>
    <row r="325" spans="1:7" s="96" customFormat="1">
      <c r="A325" s="105"/>
      <c r="B325" s="67" t="s">
        <v>785</v>
      </c>
      <c r="E325" s="104"/>
      <c r="F325" s="2424"/>
      <c r="G325" s="459"/>
    </row>
    <row r="326" spans="1:7" s="96" customFormat="1">
      <c r="A326" s="243" t="s">
        <v>1273</v>
      </c>
      <c r="B326" s="244" t="s">
        <v>209</v>
      </c>
      <c r="D326" s="96" t="s">
        <v>210</v>
      </c>
      <c r="E326" s="62">
        <v>6</v>
      </c>
      <c r="F326" s="2425"/>
      <c r="G326" s="456">
        <f t="shared" ref="G326:G331" si="15">+F326*E326</f>
        <v>0</v>
      </c>
    </row>
    <row r="327" spans="1:7" s="96" customFormat="1">
      <c r="A327" s="245" t="s">
        <v>1274</v>
      </c>
      <c r="B327" s="244" t="s">
        <v>211</v>
      </c>
      <c r="D327" s="96" t="s">
        <v>210</v>
      </c>
      <c r="E327" s="62">
        <v>8</v>
      </c>
      <c r="F327" s="2425"/>
      <c r="G327" s="456">
        <f t="shared" si="15"/>
        <v>0</v>
      </c>
    </row>
    <row r="328" spans="1:7" s="96" customFormat="1">
      <c r="A328" s="246" t="s">
        <v>1275</v>
      </c>
      <c r="B328" s="244" t="s">
        <v>212</v>
      </c>
      <c r="D328" s="96" t="s">
        <v>210</v>
      </c>
      <c r="E328" s="62">
        <f>+E326</f>
        <v>6</v>
      </c>
      <c r="F328" s="2425"/>
      <c r="G328" s="456">
        <f t="shared" si="15"/>
        <v>0</v>
      </c>
    </row>
    <row r="329" spans="1:7" s="96" customFormat="1">
      <c r="A329" s="247" t="s">
        <v>1276</v>
      </c>
      <c r="B329" s="244" t="s">
        <v>213</v>
      </c>
      <c r="D329" s="96" t="s">
        <v>210</v>
      </c>
      <c r="E329" s="62">
        <f>+E327</f>
        <v>8</v>
      </c>
      <c r="F329" s="2425"/>
      <c r="G329" s="456">
        <f t="shared" si="15"/>
        <v>0</v>
      </c>
    </row>
    <row r="330" spans="1:7" s="96" customFormat="1">
      <c r="A330" s="248" t="s">
        <v>1277</v>
      </c>
      <c r="B330" s="244" t="s">
        <v>214</v>
      </c>
      <c r="D330" s="96" t="s">
        <v>210</v>
      </c>
      <c r="E330" s="62">
        <v>3</v>
      </c>
      <c r="F330" s="2425"/>
      <c r="G330" s="456">
        <f t="shared" si="15"/>
        <v>0</v>
      </c>
    </row>
    <row r="331" spans="1:7" s="96" customFormat="1">
      <c r="A331" s="249" t="s">
        <v>1278</v>
      </c>
      <c r="B331" s="244" t="s">
        <v>215</v>
      </c>
      <c r="D331" s="96" t="s">
        <v>210</v>
      </c>
      <c r="E331" s="62">
        <f>+E327</f>
        <v>8</v>
      </c>
      <c r="F331" s="2425"/>
      <c r="G331" s="456">
        <f t="shared" si="15"/>
        <v>0</v>
      </c>
    </row>
    <row r="332" spans="1:7" s="96" customFormat="1">
      <c r="A332" s="103"/>
      <c r="B332" s="65"/>
      <c r="E332" s="104"/>
      <c r="F332" s="2424"/>
      <c r="G332" s="459"/>
    </row>
    <row r="333" spans="1:7" s="96" customFormat="1">
      <c r="A333" s="308" t="s">
        <v>1271</v>
      </c>
      <c r="B333" s="65" t="s">
        <v>787</v>
      </c>
      <c r="E333" s="104"/>
      <c r="F333" s="2424"/>
      <c r="G333" s="459"/>
    </row>
    <row r="334" spans="1:7" s="96" customFormat="1">
      <c r="A334" s="105"/>
      <c r="B334" s="65" t="s">
        <v>788</v>
      </c>
      <c r="E334" s="104"/>
      <c r="F334" s="2424"/>
      <c r="G334" s="459"/>
    </row>
    <row r="335" spans="1:7" s="96" customFormat="1">
      <c r="A335" s="105"/>
      <c r="B335" s="65" t="s">
        <v>789</v>
      </c>
      <c r="E335" s="104"/>
      <c r="F335" s="2424"/>
      <c r="G335" s="459"/>
    </row>
    <row r="336" spans="1:7" s="96" customFormat="1">
      <c r="A336" s="105"/>
      <c r="B336" s="67" t="s">
        <v>755</v>
      </c>
      <c r="E336" s="104"/>
      <c r="F336" s="2424"/>
      <c r="G336" s="459"/>
    </row>
    <row r="337" spans="1:7" s="96" customFormat="1">
      <c r="A337" s="243" t="s">
        <v>1279</v>
      </c>
      <c r="B337" s="244" t="s">
        <v>209</v>
      </c>
      <c r="D337" s="96" t="s">
        <v>210</v>
      </c>
      <c r="E337" s="62">
        <v>2</v>
      </c>
      <c r="F337" s="2425"/>
      <c r="G337" s="456">
        <f t="shared" ref="G337:G342" si="16">+F337*E337</f>
        <v>0</v>
      </c>
    </row>
    <row r="338" spans="1:7" s="96" customFormat="1">
      <c r="A338" s="245" t="s">
        <v>1280</v>
      </c>
      <c r="B338" s="244" t="s">
        <v>211</v>
      </c>
      <c r="D338" s="96" t="s">
        <v>210</v>
      </c>
      <c r="E338" s="62">
        <v>2</v>
      </c>
      <c r="F338" s="2425"/>
      <c r="G338" s="456">
        <f t="shared" si="16"/>
        <v>0</v>
      </c>
    </row>
    <row r="339" spans="1:7" s="96" customFormat="1">
      <c r="A339" s="246" t="s">
        <v>1281</v>
      </c>
      <c r="B339" s="244" t="s">
        <v>212</v>
      </c>
      <c r="D339" s="96" t="s">
        <v>210</v>
      </c>
      <c r="E339" s="62">
        <f>+E337</f>
        <v>2</v>
      </c>
      <c r="F339" s="2425"/>
      <c r="G339" s="456">
        <f t="shared" si="16"/>
        <v>0</v>
      </c>
    </row>
    <row r="340" spans="1:7" s="96" customFormat="1">
      <c r="A340" s="247" t="s">
        <v>1282</v>
      </c>
      <c r="B340" s="244" t="s">
        <v>213</v>
      </c>
      <c r="D340" s="96" t="s">
        <v>210</v>
      </c>
      <c r="E340" s="62">
        <f>+E338</f>
        <v>2</v>
      </c>
      <c r="F340" s="2425"/>
      <c r="G340" s="456">
        <f t="shared" si="16"/>
        <v>0</v>
      </c>
    </row>
    <row r="341" spans="1:7" s="96" customFormat="1">
      <c r="A341" s="248" t="s">
        <v>1283</v>
      </c>
      <c r="B341" s="244" t="s">
        <v>214</v>
      </c>
      <c r="D341" s="96" t="s">
        <v>210</v>
      </c>
      <c r="E341" s="62">
        <v>2</v>
      </c>
      <c r="F341" s="2425"/>
      <c r="G341" s="456">
        <f t="shared" si="16"/>
        <v>0</v>
      </c>
    </row>
    <row r="342" spans="1:7" s="96" customFormat="1">
      <c r="A342" s="249" t="s">
        <v>1284</v>
      </c>
      <c r="B342" s="244" t="s">
        <v>215</v>
      </c>
      <c r="D342" s="96" t="s">
        <v>210</v>
      </c>
      <c r="E342" s="62">
        <f>+E338</f>
        <v>2</v>
      </c>
      <c r="F342" s="2425"/>
      <c r="G342" s="456">
        <f t="shared" si="16"/>
        <v>0</v>
      </c>
    </row>
    <row r="343" spans="1:7" s="96" customFormat="1">
      <c r="A343" s="103"/>
      <c r="B343" s="65"/>
      <c r="E343" s="104"/>
      <c r="F343" s="2424"/>
      <c r="G343" s="459"/>
    </row>
    <row r="344" spans="1:7" s="96" customFormat="1">
      <c r="A344" s="103"/>
      <c r="B344" s="65"/>
      <c r="E344" s="104"/>
      <c r="F344" s="2424"/>
      <c r="G344" s="459"/>
    </row>
    <row r="345" spans="1:7" s="96" customFormat="1" ht="38.25">
      <c r="A345" s="308" t="s">
        <v>1272</v>
      </c>
      <c r="B345" s="65" t="s">
        <v>791</v>
      </c>
      <c r="E345" s="104"/>
      <c r="F345" s="2424"/>
      <c r="G345" s="459"/>
    </row>
    <row r="346" spans="1:7" s="96" customFormat="1">
      <c r="A346" s="105"/>
      <c r="B346" s="65" t="s">
        <v>792</v>
      </c>
      <c r="E346" s="104"/>
      <c r="F346" s="2424"/>
      <c r="G346" s="459"/>
    </row>
    <row r="347" spans="1:7" s="96" customFormat="1">
      <c r="A347" s="105"/>
      <c r="B347" s="67" t="s">
        <v>780</v>
      </c>
      <c r="E347" s="104"/>
      <c r="F347" s="2424"/>
      <c r="G347" s="459"/>
    </row>
    <row r="348" spans="1:7" s="96" customFormat="1">
      <c r="A348" s="243" t="s">
        <v>1285</v>
      </c>
      <c r="B348" s="244" t="s">
        <v>209</v>
      </c>
      <c r="D348" s="96" t="s">
        <v>210</v>
      </c>
      <c r="E348" s="62">
        <v>4</v>
      </c>
      <c r="F348" s="2425"/>
      <c r="G348" s="456">
        <f t="shared" ref="G348:G353" si="17">+F348*E348</f>
        <v>0</v>
      </c>
    </row>
    <row r="349" spans="1:7" s="96" customFormat="1">
      <c r="A349" s="245" t="s">
        <v>1286</v>
      </c>
      <c r="B349" s="244" t="s">
        <v>211</v>
      </c>
      <c r="D349" s="96" t="s">
        <v>210</v>
      </c>
      <c r="E349" s="62">
        <v>4</v>
      </c>
      <c r="F349" s="2425"/>
      <c r="G349" s="456">
        <f t="shared" si="17"/>
        <v>0</v>
      </c>
    </row>
    <row r="350" spans="1:7" s="96" customFormat="1">
      <c r="A350" s="246" t="s">
        <v>1287</v>
      </c>
      <c r="B350" s="244" t="s">
        <v>212</v>
      </c>
      <c r="D350" s="96" t="s">
        <v>210</v>
      </c>
      <c r="E350" s="62">
        <f>+E348</f>
        <v>4</v>
      </c>
      <c r="F350" s="2425"/>
      <c r="G350" s="456">
        <f t="shared" si="17"/>
        <v>0</v>
      </c>
    </row>
    <row r="351" spans="1:7" s="96" customFormat="1">
      <c r="A351" s="247" t="s">
        <v>1288</v>
      </c>
      <c r="B351" s="244" t="s">
        <v>213</v>
      </c>
      <c r="D351" s="96" t="s">
        <v>210</v>
      </c>
      <c r="E351" s="62">
        <f>+E349</f>
        <v>4</v>
      </c>
      <c r="F351" s="2425"/>
      <c r="G351" s="456">
        <f t="shared" si="17"/>
        <v>0</v>
      </c>
    </row>
    <row r="352" spans="1:7" s="96" customFormat="1">
      <c r="A352" s="248" t="s">
        <v>1289</v>
      </c>
      <c r="B352" s="244" t="s">
        <v>214</v>
      </c>
      <c r="D352" s="96" t="s">
        <v>210</v>
      </c>
      <c r="E352" s="62">
        <v>4</v>
      </c>
      <c r="F352" s="2425"/>
      <c r="G352" s="456">
        <f t="shared" si="17"/>
        <v>0</v>
      </c>
    </row>
    <row r="353" spans="1:7" s="96" customFormat="1">
      <c r="A353" s="249" t="s">
        <v>1290</v>
      </c>
      <c r="B353" s="244" t="s">
        <v>215</v>
      </c>
      <c r="D353" s="96" t="s">
        <v>210</v>
      </c>
      <c r="E353" s="62">
        <f>+E349</f>
        <v>4</v>
      </c>
      <c r="F353" s="2425"/>
      <c r="G353" s="456">
        <f t="shared" si="17"/>
        <v>0</v>
      </c>
    </row>
    <row r="354" spans="1:7" s="96" customFormat="1">
      <c r="A354" s="103"/>
      <c r="B354" s="65"/>
      <c r="E354" s="104"/>
      <c r="F354" s="2424"/>
      <c r="G354" s="459"/>
    </row>
    <row r="355" spans="1:7" s="96" customFormat="1">
      <c r="A355" s="105"/>
      <c r="B355" s="252"/>
      <c r="C355" s="92"/>
      <c r="D355" s="92"/>
      <c r="E355" s="235"/>
      <c r="F355" s="2453"/>
      <c r="G355" s="465"/>
    </row>
    <row r="356" spans="1:7" s="96" customFormat="1" ht="20.45" customHeight="1">
      <c r="A356" s="310" t="str">
        <f>+A98</f>
        <v>B.15.</v>
      </c>
      <c r="B356" s="224" t="str">
        <f>+B115</f>
        <v>PVC OKNA in BALKONSKA VRATA</v>
      </c>
      <c r="C356" s="311" t="s">
        <v>279</v>
      </c>
      <c r="D356" s="311"/>
      <c r="E356" s="312"/>
      <c r="F356" s="2470"/>
      <c r="G356" s="476">
        <f>SUM(G126:G355)</f>
        <v>0</v>
      </c>
    </row>
    <row r="357" spans="1:7" s="96" customFormat="1">
      <c r="A357" s="217"/>
      <c r="B357" s="257"/>
      <c r="C357" s="258"/>
      <c r="D357" s="258"/>
      <c r="E357" s="220"/>
      <c r="F357" s="2430"/>
      <c r="G357" s="464"/>
    </row>
    <row r="358" spans="1:7" s="96" customFormat="1">
      <c r="A358" s="217"/>
      <c r="B358" s="257"/>
      <c r="C358" s="258"/>
      <c r="D358" s="258"/>
      <c r="E358" s="220"/>
      <c r="F358" s="2430"/>
      <c r="G358" s="464"/>
    </row>
    <row r="359" spans="1:7" s="96" customFormat="1">
      <c r="A359" s="243"/>
      <c r="B359" s="244" t="s">
        <v>209</v>
      </c>
      <c r="C359" s="258"/>
      <c r="D359" s="258"/>
      <c r="E359" s="220"/>
      <c r="F359" s="2430"/>
      <c r="G359" s="464">
        <f>G126+G136+G146+G157+G167+G177+G187+G198+G209+G220+G241+G262+G284+G305+G315+G326+G337+G348</f>
        <v>0</v>
      </c>
    </row>
    <row r="360" spans="1:7" s="96" customFormat="1">
      <c r="A360" s="245"/>
      <c r="B360" s="244" t="s">
        <v>211</v>
      </c>
      <c r="C360" s="258"/>
      <c r="D360" s="258"/>
      <c r="E360" s="220"/>
      <c r="F360" s="2430"/>
      <c r="G360" s="464">
        <f t="shared" ref="G360:G364" si="18">G127+G137+G147+G158+G168+G178+G188+G199+G210+G221+G242+G263+G285+G306+G316+G327+G338+G349</f>
        <v>0</v>
      </c>
    </row>
    <row r="361" spans="1:7" s="96" customFormat="1">
      <c r="A361" s="246"/>
      <c r="B361" s="244" t="s">
        <v>212</v>
      </c>
      <c r="C361" s="258"/>
      <c r="D361" s="258"/>
      <c r="E361" s="220"/>
      <c r="F361" s="2430"/>
      <c r="G361" s="464">
        <f t="shared" si="18"/>
        <v>0</v>
      </c>
    </row>
    <row r="362" spans="1:7" s="96" customFormat="1">
      <c r="A362" s="247"/>
      <c r="B362" s="244" t="s">
        <v>213</v>
      </c>
      <c r="C362" s="258"/>
      <c r="D362" s="258"/>
      <c r="E362" s="220"/>
      <c r="F362" s="2430"/>
      <c r="G362" s="464">
        <f t="shared" si="18"/>
        <v>0</v>
      </c>
    </row>
    <row r="363" spans="1:7" s="96" customFormat="1">
      <c r="A363" s="248"/>
      <c r="B363" s="244" t="s">
        <v>214</v>
      </c>
      <c r="C363" s="258"/>
      <c r="D363" s="258"/>
      <c r="E363" s="220"/>
      <c r="F363" s="2430"/>
      <c r="G363" s="464">
        <f t="shared" si="18"/>
        <v>0</v>
      </c>
    </row>
    <row r="364" spans="1:7" s="96" customFormat="1">
      <c r="A364" s="249"/>
      <c r="B364" s="244" t="s">
        <v>215</v>
      </c>
      <c r="C364" s="258"/>
      <c r="D364" s="258"/>
      <c r="E364" s="220"/>
      <c r="F364" s="2430"/>
      <c r="G364" s="464">
        <f t="shared" si="18"/>
        <v>0</v>
      </c>
    </row>
    <row r="365" spans="1:7" s="96" customFormat="1">
      <c r="A365" s="217"/>
      <c r="B365" s="257"/>
      <c r="C365" s="258"/>
      <c r="D365" s="258"/>
      <c r="E365" s="220"/>
      <c r="F365" s="2430"/>
      <c r="G365" s="464"/>
    </row>
    <row r="366" spans="1:7">
      <c r="A366" s="105"/>
      <c r="B366" s="252"/>
      <c r="C366" s="92"/>
      <c r="D366" s="235"/>
      <c r="E366" s="236"/>
      <c r="F366" s="2450"/>
      <c r="G366" s="459"/>
    </row>
  </sheetData>
  <sheetProtection formatRows="0"/>
  <mergeCells count="93">
    <mergeCell ref="B30:C30"/>
    <mergeCell ref="B13:C13"/>
    <mergeCell ref="B15:C15"/>
    <mergeCell ref="B17:C17"/>
    <mergeCell ref="B19:C19"/>
    <mergeCell ref="B21:C21"/>
    <mergeCell ref="B22:C22"/>
    <mergeCell ref="B23:C23"/>
    <mergeCell ref="B25:C25"/>
    <mergeCell ref="B26:C26"/>
    <mergeCell ref="B28:C28"/>
    <mergeCell ref="B29:C29"/>
    <mergeCell ref="B42:C42"/>
    <mergeCell ref="B31:C31"/>
    <mergeCell ref="B32:C32"/>
    <mergeCell ref="B33:C33"/>
    <mergeCell ref="B34:C34"/>
    <mergeCell ref="B35:C35"/>
    <mergeCell ref="B36:C36"/>
    <mergeCell ref="B37:C37"/>
    <mergeCell ref="B38:C38"/>
    <mergeCell ref="B39:C39"/>
    <mergeCell ref="B40:C40"/>
    <mergeCell ref="B41:C41"/>
    <mergeCell ref="B54:C54"/>
    <mergeCell ref="B43:C43"/>
    <mergeCell ref="B44:C44"/>
    <mergeCell ref="B45:C45"/>
    <mergeCell ref="B46:C46"/>
    <mergeCell ref="B47:C47"/>
    <mergeCell ref="B48:C48"/>
    <mergeCell ref="B49:C49"/>
    <mergeCell ref="B50:C50"/>
    <mergeCell ref="B51:C51"/>
    <mergeCell ref="B52:C52"/>
    <mergeCell ref="B53:C53"/>
    <mergeCell ref="B66:C66"/>
    <mergeCell ref="B55:C55"/>
    <mergeCell ref="B56:C56"/>
    <mergeCell ref="B57:C57"/>
    <mergeCell ref="B58:C58"/>
    <mergeCell ref="B59:C59"/>
    <mergeCell ref="B60:C60"/>
    <mergeCell ref="B61:C61"/>
    <mergeCell ref="B62:C62"/>
    <mergeCell ref="B63:C63"/>
    <mergeCell ref="B64:C64"/>
    <mergeCell ref="B65:C65"/>
    <mergeCell ref="B78:C78"/>
    <mergeCell ref="B67:C67"/>
    <mergeCell ref="B68:C68"/>
    <mergeCell ref="B69:C69"/>
    <mergeCell ref="B70:C70"/>
    <mergeCell ref="B71:C71"/>
    <mergeCell ref="B72:C72"/>
    <mergeCell ref="B73:C73"/>
    <mergeCell ref="B74:C74"/>
    <mergeCell ref="B75:C75"/>
    <mergeCell ref="B76:C76"/>
    <mergeCell ref="B77:C77"/>
    <mergeCell ref="B90:C90"/>
    <mergeCell ref="B79:C79"/>
    <mergeCell ref="B80:C80"/>
    <mergeCell ref="B81:C81"/>
    <mergeCell ref="B82:C82"/>
    <mergeCell ref="B83:C83"/>
    <mergeCell ref="B84:C84"/>
    <mergeCell ref="B85:C85"/>
    <mergeCell ref="B86:C86"/>
    <mergeCell ref="B87:C87"/>
    <mergeCell ref="B88:C88"/>
    <mergeCell ref="B89:C89"/>
    <mergeCell ref="B105:C105"/>
    <mergeCell ref="B91:C91"/>
    <mergeCell ref="B92:C92"/>
    <mergeCell ref="B93:C93"/>
    <mergeCell ref="B94:C94"/>
    <mergeCell ref="B95:C95"/>
    <mergeCell ref="B96:C96"/>
    <mergeCell ref="B100:C100"/>
    <mergeCell ref="B101:C101"/>
    <mergeCell ref="B102:C102"/>
    <mergeCell ref="B103:C103"/>
    <mergeCell ref="B104:C104"/>
    <mergeCell ref="B113:C113"/>
    <mergeCell ref="B114:C114"/>
    <mergeCell ref="B115:C115"/>
    <mergeCell ref="B106:C106"/>
    <mergeCell ref="B107:C107"/>
    <mergeCell ref="B109:C109"/>
    <mergeCell ref="B110:C110"/>
    <mergeCell ref="B111:C111"/>
    <mergeCell ref="B112:C112"/>
  </mergeCells>
  <pageMargins left="0.7" right="0.7" top="0.75" bottom="0.75" header="0.3" footer="0.3"/>
  <pageSetup paperSize="9" scale="51"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5" manualBreakCount="5">
    <brk id="43" max="16383" man="1"/>
    <brk id="65" max="16383" man="1"/>
    <brk id="92" max="16383" man="1"/>
    <brk id="163" max="16383" man="1"/>
    <brk id="27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tabColor theme="5" tint="0.59999389629810485"/>
  </sheetPr>
  <dimension ref="A1:M110"/>
  <sheetViews>
    <sheetView view="pageBreakPreview" zoomScale="80" zoomScaleNormal="100" zoomScaleSheetLayoutView="80" zoomScalePageLayoutView="55" workbookViewId="0">
      <selection activeCell="C31" sqref="C31"/>
    </sheetView>
  </sheetViews>
  <sheetFormatPr defaultColWidth="9.140625" defaultRowHeight="12.75"/>
  <cols>
    <col min="1" max="1" width="7.42578125" style="162" customWidth="1"/>
    <col min="2" max="2" width="60.85546875" style="162" customWidth="1"/>
    <col min="3" max="3" width="39.42578125" style="162" customWidth="1"/>
    <col min="4" max="4" width="22.28515625" style="162" customWidth="1"/>
    <col min="5" max="5" width="22" style="162" customWidth="1"/>
    <col min="6" max="6" width="21.7109375" style="162" customWidth="1"/>
    <col min="7" max="7" width="18.5703125" style="162" customWidth="1"/>
    <col min="8" max="8" width="20" style="162" customWidth="1"/>
    <col min="9" max="9" width="22.42578125" style="162" customWidth="1"/>
    <col min="10" max="10" width="19.140625" style="162" customWidth="1"/>
    <col min="11" max="11" width="21.28515625" style="162" customWidth="1"/>
    <col min="12" max="16384" width="9.140625" style="162"/>
  </cols>
  <sheetData>
    <row r="1" spans="1:3" s="1821" customFormat="1">
      <c r="A1" s="1819"/>
      <c r="B1" s="1820"/>
      <c r="C1" s="1820"/>
    </row>
    <row r="2" spans="1:3" s="2" customFormat="1" ht="15">
      <c r="A2" s="1" t="s">
        <v>0</v>
      </c>
      <c r="B2" s="1"/>
      <c r="C2" s="1"/>
    </row>
    <row r="3" spans="1:3" s="1821" customFormat="1">
      <c r="A3" s="1820"/>
      <c r="B3" s="1820"/>
      <c r="C3" s="1822"/>
    </row>
    <row r="4" spans="1:3" s="1821" customFormat="1">
      <c r="A4" s="1820"/>
      <c r="B4" s="1823"/>
      <c r="C4" s="1824"/>
    </row>
    <row r="5" spans="1:3" s="6" customFormat="1" ht="14.25">
      <c r="A5" s="3" t="s">
        <v>1</v>
      </c>
      <c r="B5" s="4"/>
      <c r="C5" s="536"/>
    </row>
    <row r="6" spans="1:3" s="1821" customFormat="1">
      <c r="A6" s="1820"/>
      <c r="B6" s="1823"/>
      <c r="C6" s="1824"/>
    </row>
    <row r="7" spans="1:3" s="1821" customFormat="1" ht="25.15" customHeight="1">
      <c r="A7" s="1820"/>
      <c r="B7" s="1825" t="s">
        <v>2</v>
      </c>
      <c r="C7" s="537">
        <f>'NASLOVNA STRAN'!C13</f>
        <v>0</v>
      </c>
    </row>
    <row r="8" spans="1:3" s="1821" customFormat="1" ht="25.15" customHeight="1">
      <c r="A8" s="1820"/>
      <c r="B8" s="1825" t="s">
        <v>3</v>
      </c>
      <c r="C8" s="537">
        <f>'NASLOVNA STRAN'!C14</f>
        <v>0</v>
      </c>
    </row>
    <row r="9" spans="1:3" s="1821" customFormat="1">
      <c r="A9" s="1820"/>
      <c r="B9" s="1823"/>
      <c r="C9" s="1826"/>
    </row>
    <row r="10" spans="1:3" s="1821" customFormat="1">
      <c r="A10" s="1820"/>
      <c r="B10" s="1823"/>
      <c r="C10" s="1826"/>
    </row>
    <row r="11" spans="1:3" s="6" customFormat="1" ht="14.25">
      <c r="A11" s="3" t="s">
        <v>4</v>
      </c>
      <c r="B11" s="4"/>
      <c r="C11" s="541"/>
    </row>
    <row r="12" spans="1:3" s="1821" customFormat="1">
      <c r="A12" s="1820"/>
      <c r="B12" s="1823"/>
      <c r="C12" s="1826"/>
    </row>
    <row r="13" spans="1:3" s="1821" customFormat="1" ht="18" customHeight="1">
      <c r="A13" s="1820"/>
      <c r="B13" s="1825" t="s">
        <v>5</v>
      </c>
      <c r="C13" s="537">
        <f>'NASLOVNA STRAN'!C19</f>
        <v>0</v>
      </c>
    </row>
    <row r="14" spans="1:3" s="1821" customFormat="1" ht="18" customHeight="1">
      <c r="A14" s="1820"/>
      <c r="B14" s="1825" t="s">
        <v>6</v>
      </c>
      <c r="C14" s="537">
        <f>'NASLOVNA STRAN'!C20</f>
        <v>0</v>
      </c>
    </row>
    <row r="15" spans="1:3" s="1821" customFormat="1" ht="18" customHeight="1">
      <c r="A15" s="1820"/>
      <c r="B15" s="1825"/>
      <c r="C15" s="537"/>
    </row>
    <row r="16" spans="1:3" s="1821" customFormat="1" ht="18" customHeight="1">
      <c r="A16" s="1820"/>
      <c r="B16" s="8" t="s">
        <v>340</v>
      </c>
      <c r="C16" s="1827">
        <f>'NASLOVNA STRAN'!C22</f>
        <v>0</v>
      </c>
    </row>
    <row r="17" spans="1:12" s="1821" customFormat="1">
      <c r="A17" s="1820"/>
      <c r="B17" s="8" t="s">
        <v>341</v>
      </c>
      <c r="C17" s="1827">
        <f>'NASLOVNA STRAN'!C23</f>
        <v>0</v>
      </c>
    </row>
    <row r="18" spans="1:12" s="1821" customFormat="1">
      <c r="A18" s="1820"/>
      <c r="B18" s="1820"/>
      <c r="C18" s="1822"/>
    </row>
    <row r="19" spans="1:12" s="145" customFormat="1">
      <c r="A19" s="144"/>
      <c r="B19" s="144"/>
      <c r="C19" s="538"/>
    </row>
    <row r="20" spans="1:12" s="146" customFormat="1">
      <c r="A20" s="27" t="s">
        <v>7</v>
      </c>
      <c r="B20" s="27"/>
      <c r="C20" s="27"/>
    </row>
    <row r="21" spans="1:12" s="147" customFormat="1">
      <c r="A21" s="28"/>
      <c r="B21" s="28"/>
      <c r="C21" s="28"/>
    </row>
    <row r="22" spans="1:12" s="147" customFormat="1">
      <c r="A22" s="28"/>
      <c r="B22" s="148" t="s">
        <v>8</v>
      </c>
      <c r="C22" s="149" t="s">
        <v>9</v>
      </c>
    </row>
    <row r="23" spans="1:12" s="147" customFormat="1" ht="19.149999999999999" customHeight="1">
      <c r="A23" s="28"/>
      <c r="B23" s="150"/>
      <c r="C23" s="151" t="s">
        <v>10</v>
      </c>
    </row>
    <row r="24" spans="1:12" s="147" customFormat="1">
      <c r="A24" s="28"/>
      <c r="B24" s="152"/>
      <c r="C24" s="153"/>
    </row>
    <row r="25" spans="1:12" s="147" customFormat="1" ht="30" customHeight="1">
      <c r="A25" s="28"/>
      <c r="B25" s="154" t="s">
        <v>11</v>
      </c>
      <c r="C25" s="155" t="str">
        <f>'NASLOVNA STRAN'!C30</f>
        <v>Gradnja stanovanjske soseske Dečkovo naselje - DN 10</v>
      </c>
    </row>
    <row r="26" spans="1:12" s="147" customFormat="1" ht="21" customHeight="1">
      <c r="A26" s="28"/>
      <c r="B26" s="152" t="s">
        <v>12</v>
      </c>
      <c r="C26" s="156" t="s">
        <v>25</v>
      </c>
    </row>
    <row r="27" spans="1:12">
      <c r="A27" s="157"/>
      <c r="B27" s="158"/>
      <c r="C27" s="158"/>
      <c r="D27" s="158"/>
      <c r="E27" s="159"/>
      <c r="F27" s="160"/>
      <c r="G27" s="160"/>
      <c r="H27" s="160"/>
      <c r="I27" s="160"/>
      <c r="J27" s="161"/>
      <c r="K27" s="161"/>
      <c r="L27" s="37"/>
    </row>
    <row r="28" spans="1:12">
      <c r="A28" s="163"/>
      <c r="B28" s="164"/>
      <c r="C28" s="164"/>
      <c r="D28" s="164"/>
      <c r="E28" s="36"/>
      <c r="F28" s="37"/>
      <c r="G28" s="37"/>
      <c r="H28" s="37"/>
      <c r="I28" s="37"/>
      <c r="J28" s="161"/>
      <c r="K28" s="161"/>
      <c r="L28" s="37"/>
    </row>
    <row r="29" spans="1:12">
      <c r="A29" s="39"/>
      <c r="B29" s="39"/>
      <c r="C29" s="39"/>
      <c r="D29" s="39"/>
      <c r="E29" s="38"/>
      <c r="F29" s="41"/>
      <c r="G29" s="41"/>
      <c r="H29" s="41"/>
      <c r="I29" s="41"/>
      <c r="J29" s="165"/>
      <c r="K29" s="165"/>
      <c r="L29" s="166"/>
    </row>
    <row r="30" spans="1:12" ht="21.75" customHeight="1">
      <c r="A30" s="167"/>
      <c r="B30" s="48" t="s">
        <v>14</v>
      </c>
      <c r="C30" s="47" t="s">
        <v>344</v>
      </c>
      <c r="D30" s="168" t="s">
        <v>345</v>
      </c>
      <c r="E30" s="169" t="s">
        <v>26</v>
      </c>
      <c r="F30" s="170" t="s">
        <v>330</v>
      </c>
      <c r="G30" s="171" t="s">
        <v>331</v>
      </c>
      <c r="H30" s="172" t="s">
        <v>332</v>
      </c>
      <c r="I30" s="173" t="s">
        <v>333</v>
      </c>
      <c r="J30" s="174" t="s">
        <v>334</v>
      </c>
      <c r="K30" s="175" t="s">
        <v>335</v>
      </c>
      <c r="L30" s="166"/>
    </row>
    <row r="31" spans="1:12">
      <c r="A31" s="39"/>
      <c r="B31" s="39"/>
      <c r="E31" s="39"/>
      <c r="F31" s="39"/>
      <c r="G31" s="38"/>
      <c r="H31" s="41"/>
      <c r="I31" s="41"/>
      <c r="J31" s="41"/>
      <c r="K31" s="41"/>
      <c r="L31" s="166"/>
    </row>
    <row r="32" spans="1:12">
      <c r="A32" s="176" t="s">
        <v>15</v>
      </c>
      <c r="B32" s="48" t="s">
        <v>329</v>
      </c>
      <c r="C32" s="48"/>
      <c r="D32" s="48"/>
      <c r="E32" s="48"/>
      <c r="F32" s="48"/>
      <c r="G32" s="48"/>
      <c r="H32" s="48"/>
      <c r="I32" s="48"/>
      <c r="J32" s="48"/>
      <c r="K32" s="48"/>
      <c r="L32" s="166"/>
    </row>
    <row r="33" spans="1:12">
      <c r="A33" s="39"/>
      <c r="B33" s="39"/>
      <c r="F33" s="177"/>
      <c r="G33" s="177"/>
      <c r="H33" s="41"/>
      <c r="I33" s="41"/>
      <c r="J33" s="41"/>
      <c r="K33" s="41"/>
      <c r="L33" s="166"/>
    </row>
    <row r="34" spans="1:12">
      <c r="A34" s="50" t="s">
        <v>27</v>
      </c>
      <c r="B34" s="48" t="s">
        <v>85</v>
      </c>
      <c r="C34" s="48"/>
      <c r="D34" s="48"/>
      <c r="E34" s="48"/>
      <c r="F34" s="48"/>
      <c r="G34" s="49"/>
      <c r="H34" s="50"/>
      <c r="I34" s="50"/>
      <c r="J34" s="50"/>
      <c r="K34" s="50"/>
      <c r="L34" s="166"/>
    </row>
    <row r="35" spans="1:12">
      <c r="A35" s="178" t="s">
        <v>28</v>
      </c>
      <c r="B35" s="162" t="s">
        <v>29</v>
      </c>
      <c r="C35" s="162">
        <f>SUM(D35:K35)</f>
        <v>0</v>
      </c>
      <c r="D35" s="162">
        <f>'A.1 Pripravljalna'!G56</f>
        <v>0</v>
      </c>
      <c r="E35" s="179"/>
      <c r="F35" s="180"/>
      <c r="G35" s="180"/>
      <c r="H35" s="181"/>
      <c r="I35" s="181"/>
      <c r="J35" s="181"/>
      <c r="K35" s="181"/>
      <c r="L35" s="166"/>
    </row>
    <row r="36" spans="1:12">
      <c r="A36" s="182" t="s">
        <v>30</v>
      </c>
      <c r="B36" s="162" t="s">
        <v>86</v>
      </c>
      <c r="C36" s="162">
        <f>SUM(D36:K36)</f>
        <v>0</v>
      </c>
      <c r="D36" s="162">
        <f>'A.2 Rusitvena - odstranitvena'!G62</f>
        <v>0</v>
      </c>
      <c r="E36" s="179"/>
      <c r="F36" s="180"/>
      <c r="G36" s="180"/>
      <c r="H36" s="181"/>
      <c r="I36" s="181"/>
      <c r="J36" s="181"/>
      <c r="K36" s="181"/>
      <c r="L36" s="166"/>
    </row>
    <row r="37" spans="1:12" s="39" customFormat="1" ht="13.5" thickBot="1">
      <c r="A37" s="183" t="str">
        <f>+A34</f>
        <v xml:space="preserve">A. </v>
      </c>
      <c r="B37" s="183" t="s">
        <v>84</v>
      </c>
      <c r="C37" s="46">
        <f>SUM(C35:C36)</f>
        <v>0</v>
      </c>
      <c r="D37" s="46">
        <f>SUM(D35:D36)</f>
        <v>0</v>
      </c>
      <c r="E37" s="46"/>
      <c r="F37" s="46"/>
      <c r="G37" s="46"/>
      <c r="H37" s="46"/>
      <c r="I37" s="46"/>
      <c r="J37" s="46"/>
      <c r="K37" s="46"/>
      <c r="L37" s="41"/>
    </row>
    <row r="38" spans="1:12" s="39" customFormat="1" ht="13.5" thickTop="1">
      <c r="E38" s="51"/>
      <c r="F38" s="51"/>
      <c r="G38" s="51"/>
      <c r="H38" s="51"/>
      <c r="I38" s="51"/>
      <c r="J38" s="51"/>
      <c r="K38" s="51"/>
      <c r="L38" s="41"/>
    </row>
    <row r="39" spans="1:12" s="39" customFormat="1">
      <c r="A39" s="50" t="s">
        <v>87</v>
      </c>
      <c r="B39" s="48" t="s">
        <v>88</v>
      </c>
      <c r="C39" s="48"/>
      <c r="D39" s="48"/>
      <c r="E39" s="45"/>
      <c r="F39" s="45"/>
      <c r="G39" s="45"/>
      <c r="H39" s="45"/>
      <c r="I39" s="45"/>
      <c r="J39" s="45"/>
      <c r="K39" s="45"/>
      <c r="L39" s="41"/>
    </row>
    <row r="40" spans="1:12" s="39" customFormat="1">
      <c r="A40" s="184" t="s">
        <v>37</v>
      </c>
      <c r="B40" s="185" t="s">
        <v>31</v>
      </c>
      <c r="C40" s="162">
        <f>SUM(D40:K40)</f>
        <v>0</v>
      </c>
      <c r="E40" s="115"/>
      <c r="F40" s="186">
        <f>'B.1 Zemeljska dela'!G195</f>
        <v>0</v>
      </c>
      <c r="G40" s="162">
        <f>'B.1 Zemeljska dela'!G196</f>
        <v>0</v>
      </c>
      <c r="H40" s="162">
        <f>'B.1 Zemeljska dela'!G197</f>
        <v>0</v>
      </c>
      <c r="I40" s="162">
        <f>'B.1 Zemeljska dela'!G198</f>
        <v>0</v>
      </c>
      <c r="J40" s="162">
        <f>'B.1 Zemeljska dela'!G199</f>
        <v>0</v>
      </c>
      <c r="K40" s="162">
        <f>'B.1 Zemeljska dela'!G200</f>
        <v>0</v>
      </c>
      <c r="L40" s="41"/>
    </row>
    <row r="41" spans="1:12">
      <c r="A41" s="184" t="s">
        <v>38</v>
      </c>
      <c r="B41" s="185" t="s">
        <v>89</v>
      </c>
      <c r="C41" s="162">
        <f t="shared" ref="C41:C58" si="0">SUM(D41:K41)</f>
        <v>0</v>
      </c>
      <c r="E41" s="115"/>
      <c r="F41" s="186">
        <f>'B.2 Kanalizacija zgradbe'!G211</f>
        <v>0</v>
      </c>
      <c r="G41" s="162">
        <f>'B.2 Kanalizacija zgradbe'!G212</f>
        <v>0</v>
      </c>
      <c r="H41" s="162">
        <f>'B.2 Kanalizacija zgradbe'!G213</f>
        <v>0</v>
      </c>
      <c r="I41" s="162">
        <f>'B.2 Kanalizacija zgradbe'!G214</f>
        <v>0</v>
      </c>
      <c r="J41" s="162">
        <f>'B.2 Kanalizacija zgradbe'!G215</f>
        <v>0</v>
      </c>
      <c r="K41" s="162">
        <f>'B.2 Kanalizacija zgradbe'!G216</f>
        <v>0</v>
      </c>
    </row>
    <row r="42" spans="1:12">
      <c r="A42" s="184" t="s">
        <v>39</v>
      </c>
      <c r="B42" s="185" t="s">
        <v>90</v>
      </c>
      <c r="C42" s="162">
        <f t="shared" si="0"/>
        <v>0</v>
      </c>
      <c r="E42" s="115"/>
      <c r="F42" s="186">
        <f>'B.3 Betonska in železokrivska '!G537</f>
        <v>0</v>
      </c>
      <c r="G42" s="186">
        <f>'B.3 Betonska in železokrivska '!G538</f>
        <v>0</v>
      </c>
      <c r="H42" s="186">
        <f>'B.3 Betonska in železokrivska '!G539</f>
        <v>0</v>
      </c>
      <c r="I42" s="186">
        <f>'B.3 Betonska in železokrivska '!G540</f>
        <v>0</v>
      </c>
      <c r="J42" s="186">
        <f>'B.3 Betonska in železokrivska '!G541</f>
        <v>0</v>
      </c>
      <c r="K42" s="186">
        <f>'B.3 Betonska in železokrivska '!G542</f>
        <v>0</v>
      </c>
    </row>
    <row r="43" spans="1:12">
      <c r="A43" s="184" t="s">
        <v>41</v>
      </c>
      <c r="B43" s="162" t="s">
        <v>91</v>
      </c>
      <c r="C43" s="162">
        <f t="shared" si="0"/>
        <v>0</v>
      </c>
      <c r="E43" s="115"/>
      <c r="F43" s="162">
        <f>'B.4 Gradbeni odri'!G63</f>
        <v>0</v>
      </c>
      <c r="G43" s="162">
        <f>'B.4 Gradbeni odri'!G64</f>
        <v>0</v>
      </c>
      <c r="H43" s="162">
        <f>'B.4 Gradbeni odri'!G65</f>
        <v>0</v>
      </c>
      <c r="I43" s="162">
        <f>'B.4 Gradbeni odri'!G66</f>
        <v>0</v>
      </c>
      <c r="J43" s="162">
        <f>'B.4 Gradbeni odri'!G67</f>
        <v>0</v>
      </c>
      <c r="K43" s="162">
        <f>'B.4 Gradbeni odri'!G68</f>
        <v>0</v>
      </c>
    </row>
    <row r="44" spans="1:12">
      <c r="A44" s="184" t="s">
        <v>43</v>
      </c>
      <c r="B44" s="185" t="s">
        <v>32</v>
      </c>
      <c r="C44" s="162">
        <f t="shared" si="0"/>
        <v>0</v>
      </c>
      <c r="E44" s="115"/>
      <c r="F44" s="162">
        <f>'B.5 Zidarska dela'!G479</f>
        <v>0</v>
      </c>
      <c r="G44" s="162">
        <f>'B.5 Zidarska dela'!G480</f>
        <v>0</v>
      </c>
      <c r="H44" s="162">
        <f>'B.5 Zidarska dela'!G481</f>
        <v>0</v>
      </c>
      <c r="I44" s="162">
        <f>'B.5 Zidarska dela'!G482</f>
        <v>0</v>
      </c>
      <c r="J44" s="162">
        <f>'B.5 Zidarska dela'!G483</f>
        <v>0</v>
      </c>
      <c r="K44" s="162">
        <f>'B.5 Zidarska dela'!G484</f>
        <v>0</v>
      </c>
    </row>
    <row r="45" spans="1:12">
      <c r="A45" s="184" t="s">
        <v>44</v>
      </c>
      <c r="B45" s="185" t="s">
        <v>33</v>
      </c>
      <c r="C45" s="162">
        <f t="shared" si="0"/>
        <v>0</v>
      </c>
      <c r="E45" s="115"/>
      <c r="F45" s="162">
        <f>'B.6 Estrihi'!G221</f>
        <v>0</v>
      </c>
      <c r="G45" s="162">
        <f>'B.6 Estrihi'!G222</f>
        <v>0</v>
      </c>
      <c r="H45" s="162">
        <f>'B.6 Estrihi'!G223</f>
        <v>0</v>
      </c>
      <c r="I45" s="162">
        <f>'B.6 Estrihi'!G224</f>
        <v>0</v>
      </c>
      <c r="J45" s="162">
        <f>'B.6 Estrihi'!G225</f>
        <v>0</v>
      </c>
      <c r="K45" s="162">
        <f>'B.6 Estrihi'!G226</f>
        <v>0</v>
      </c>
    </row>
    <row r="46" spans="1:12">
      <c r="A46" s="187" t="s">
        <v>46</v>
      </c>
      <c r="B46" s="185" t="s">
        <v>92</v>
      </c>
      <c r="C46" s="162">
        <f t="shared" si="0"/>
        <v>0</v>
      </c>
      <c r="E46" s="115"/>
      <c r="F46" s="162">
        <f>'B.7 Hidroizolacije'!G125</f>
        <v>0</v>
      </c>
      <c r="G46" s="162">
        <f>'B.7 Hidroizolacije'!G126</f>
        <v>0</v>
      </c>
      <c r="H46" s="162">
        <f>'B.7 Hidroizolacije'!G127</f>
        <v>0</v>
      </c>
      <c r="I46" s="162">
        <f>'B.7 Hidroizolacije'!G128</f>
        <v>0</v>
      </c>
      <c r="J46" s="162">
        <f>'B.7 Hidroizolacije'!G129</f>
        <v>0</v>
      </c>
      <c r="K46" s="162">
        <f>'B.7 Hidroizolacije'!G130</f>
        <v>0</v>
      </c>
    </row>
    <row r="47" spans="1:12">
      <c r="A47" s="187" t="s">
        <v>48</v>
      </c>
      <c r="B47" s="185" t="s">
        <v>93</v>
      </c>
      <c r="C47" s="162">
        <f t="shared" si="0"/>
        <v>0</v>
      </c>
      <c r="E47" s="115"/>
      <c r="F47" s="186">
        <f>'B.8 Fasaderska dela'!G299</f>
        <v>0</v>
      </c>
      <c r="G47" s="186">
        <f>'B.8 Fasaderska dela'!G300</f>
        <v>0</v>
      </c>
      <c r="H47" s="186">
        <f>'B.8 Fasaderska dela'!G301</f>
        <v>0</v>
      </c>
      <c r="I47" s="186">
        <f>'B.8 Fasaderska dela'!G302</f>
        <v>0</v>
      </c>
      <c r="J47" s="186">
        <f>'B.8 Fasaderska dela'!G303</f>
        <v>0</v>
      </c>
      <c r="K47" s="186">
        <f>'B.8 Fasaderska dela'!G304</f>
        <v>0</v>
      </c>
    </row>
    <row r="48" spans="1:12">
      <c r="A48" s="178" t="s">
        <v>50</v>
      </c>
      <c r="B48" s="185" t="s">
        <v>94</v>
      </c>
      <c r="C48" s="162">
        <f>SUM(D48:K48)</f>
        <v>0</v>
      </c>
      <c r="E48" s="115"/>
      <c r="F48" s="162">
        <f>'B.10 Krovska dela-crne kritine'!G268</f>
        <v>0</v>
      </c>
      <c r="G48" s="162">
        <f>'B.10 Krovska dela-crne kritine'!G269</f>
        <v>0</v>
      </c>
      <c r="H48" s="162">
        <f>'B.10 Krovska dela-crne kritine'!G270</f>
        <v>0</v>
      </c>
      <c r="I48" s="162">
        <f>'B.10 Krovska dela-crne kritine'!G271</f>
        <v>0</v>
      </c>
      <c r="J48" s="162">
        <f>'B.10 Krovska dela-crne kritine'!G272</f>
        <v>0</v>
      </c>
      <c r="K48" s="162">
        <f>'B.10 Krovska dela-crne kritine'!G273</f>
        <v>0</v>
      </c>
    </row>
    <row r="49" spans="1:12">
      <c r="A49" s="184" t="s">
        <v>51</v>
      </c>
      <c r="B49" s="185" t="s">
        <v>95</v>
      </c>
      <c r="C49" s="162">
        <f>SUM(D49:K49)</f>
        <v>0</v>
      </c>
      <c r="E49" s="115"/>
      <c r="F49" s="162">
        <f>'B.11 Kleparska dela'!G250</f>
        <v>0</v>
      </c>
      <c r="G49" s="162">
        <f>'B.11 Kleparska dela'!G251</f>
        <v>0</v>
      </c>
      <c r="H49" s="162">
        <f>'B.11 Kleparska dela'!G252</f>
        <v>0</v>
      </c>
      <c r="I49" s="162">
        <f>'B.11 Kleparska dela'!G253</f>
        <v>0</v>
      </c>
      <c r="J49" s="162">
        <f>'B.11 Kleparska dela'!G254</f>
        <v>0</v>
      </c>
      <c r="K49" s="162">
        <f>'B.11 Kleparska dela'!G255</f>
        <v>0</v>
      </c>
    </row>
    <row r="50" spans="1:12">
      <c r="A50" s="184" t="s">
        <v>96</v>
      </c>
      <c r="B50" s="185" t="s">
        <v>45</v>
      </c>
      <c r="C50" s="162">
        <f t="shared" si="0"/>
        <v>0</v>
      </c>
      <c r="E50" s="115"/>
      <c r="F50" s="162">
        <f>'B.12 Keramičarska dela'!G263</f>
        <v>0</v>
      </c>
      <c r="G50" s="162">
        <f>'B.12 Keramičarska dela'!G264</f>
        <v>0</v>
      </c>
      <c r="H50" s="162">
        <f>'B.12 Keramičarska dela'!G265</f>
        <v>0</v>
      </c>
      <c r="I50" s="162">
        <f>'B.12 Keramičarska dela'!G266</f>
        <v>0</v>
      </c>
      <c r="J50" s="162">
        <f>'B.12 Keramičarska dela'!G267</f>
        <v>0</v>
      </c>
      <c r="K50" s="162">
        <f>'B.12 Keramičarska dela'!G268</f>
        <v>0</v>
      </c>
    </row>
    <row r="51" spans="1:12">
      <c r="A51" s="184" t="s">
        <v>97</v>
      </c>
      <c r="B51" s="185" t="s">
        <v>40</v>
      </c>
      <c r="C51" s="162">
        <f t="shared" si="0"/>
        <v>0</v>
      </c>
      <c r="E51" s="115"/>
      <c r="F51" s="162">
        <f>'B.13 Ključavničarska dela'!G295</f>
        <v>0</v>
      </c>
      <c r="G51" s="162">
        <f>'B.13 Ključavničarska dela'!G296</f>
        <v>0</v>
      </c>
      <c r="H51" s="162">
        <f>'B.13 Ključavničarska dela'!G297</f>
        <v>0</v>
      </c>
      <c r="I51" s="162">
        <f>'B.13 Ključavničarska dela'!G298</f>
        <v>0</v>
      </c>
      <c r="J51" s="162">
        <f>'B.13 Ključavničarska dela'!G299</f>
        <v>0</v>
      </c>
      <c r="K51" s="162">
        <f>'B.13 Ključavničarska dela'!G300</f>
        <v>0</v>
      </c>
    </row>
    <row r="52" spans="1:12">
      <c r="A52" s="184" t="s">
        <v>98</v>
      </c>
      <c r="B52" s="185" t="s">
        <v>99</v>
      </c>
      <c r="C52" s="162">
        <f t="shared" si="0"/>
        <v>0</v>
      </c>
      <c r="E52" s="115"/>
      <c r="F52" s="162">
        <f>'B.14 Alu+Fe okna in vrata'!G333</f>
        <v>0</v>
      </c>
      <c r="G52" s="186">
        <f>'B.14 Alu+Fe okna in vrata'!G334</f>
        <v>0</v>
      </c>
      <c r="H52" s="186">
        <f>'B.14 Alu+Fe okna in vrata'!G335</f>
        <v>0</v>
      </c>
      <c r="I52" s="186">
        <f>'B.14 Alu+Fe okna in vrata'!G336</f>
        <v>0</v>
      </c>
      <c r="J52" s="186">
        <f>'B.14 Alu+Fe okna in vrata'!G337</f>
        <v>0</v>
      </c>
      <c r="K52" s="186">
        <f>'B.14 Alu+Fe okna in vrata'!G338</f>
        <v>0</v>
      </c>
    </row>
    <row r="53" spans="1:12">
      <c r="A53" s="184" t="s">
        <v>100</v>
      </c>
      <c r="B53" s="185" t="s">
        <v>101</v>
      </c>
      <c r="C53" s="162">
        <f>SUM(D53:K53)</f>
        <v>0</v>
      </c>
      <c r="E53" s="115"/>
      <c r="F53" s="186">
        <f>'B.15 PVC okna in vrata'!G359</f>
        <v>0</v>
      </c>
      <c r="G53" s="186">
        <f>'B.15 PVC okna in vrata'!G360</f>
        <v>0</v>
      </c>
      <c r="H53" s="186">
        <f>'B.15 PVC okna in vrata'!G361</f>
        <v>0</v>
      </c>
      <c r="I53" s="186">
        <f>'B.15 PVC okna in vrata'!G362</f>
        <v>0</v>
      </c>
      <c r="J53" s="186">
        <f>'B.15 PVC okna in vrata'!G363</f>
        <v>0</v>
      </c>
      <c r="K53" s="186">
        <f>'B.15 PVC okna in vrata'!G364</f>
        <v>0</v>
      </c>
    </row>
    <row r="54" spans="1:12">
      <c r="A54" s="184" t="s">
        <v>102</v>
      </c>
      <c r="B54" s="185" t="s">
        <v>42</v>
      </c>
      <c r="C54" s="162">
        <f t="shared" si="0"/>
        <v>0</v>
      </c>
      <c r="E54" s="115"/>
      <c r="F54" s="186">
        <f>'B.16 Mizarska dela'!G204</f>
        <v>0</v>
      </c>
      <c r="G54" s="186">
        <f>'B.16 Mizarska dela'!G205</f>
        <v>0</v>
      </c>
      <c r="H54" s="186">
        <f>'B.16 Mizarska dela'!G206</f>
        <v>0</v>
      </c>
      <c r="I54" s="186">
        <f>'B.16 Mizarska dela'!G207</f>
        <v>0</v>
      </c>
      <c r="J54" s="186">
        <f>'B.16 Mizarska dela'!G208</f>
        <v>0</v>
      </c>
      <c r="K54" s="186">
        <f>'B.16 Mizarska dela'!G209</f>
        <v>0</v>
      </c>
    </row>
    <row r="55" spans="1:12">
      <c r="A55" s="184" t="s">
        <v>103</v>
      </c>
      <c r="B55" s="185" t="s">
        <v>47</v>
      </c>
      <c r="C55" s="162">
        <f t="shared" si="0"/>
        <v>0</v>
      </c>
      <c r="E55" s="115"/>
      <c r="F55" s="186">
        <f>'B.17 Tlakarska dela'!G135</f>
        <v>0</v>
      </c>
      <c r="G55" s="186">
        <f>'B.17 Tlakarska dela'!G136</f>
        <v>0</v>
      </c>
      <c r="H55" s="186">
        <f>'B.17 Tlakarska dela'!G137</f>
        <v>0</v>
      </c>
      <c r="I55" s="186">
        <f>'B.17 Tlakarska dela'!G138</f>
        <v>0</v>
      </c>
      <c r="J55" s="186">
        <f>'B.17 Tlakarska dela'!G139</f>
        <v>0</v>
      </c>
      <c r="K55" s="186">
        <f>'B.17 Tlakarska dela'!G140</f>
        <v>0</v>
      </c>
    </row>
    <row r="56" spans="1:12">
      <c r="A56" s="184" t="s">
        <v>104</v>
      </c>
      <c r="B56" s="185" t="s">
        <v>49</v>
      </c>
      <c r="C56" s="162">
        <f t="shared" si="0"/>
        <v>0</v>
      </c>
      <c r="E56" s="115"/>
      <c r="F56" s="186">
        <f>'B.18 Suhomontažna dela'!G373</f>
        <v>0</v>
      </c>
      <c r="G56" s="186">
        <f>'B.18 Suhomontažna dela'!G374</f>
        <v>0</v>
      </c>
      <c r="H56" s="186">
        <f>'B.18 Suhomontažna dela'!G375</f>
        <v>0</v>
      </c>
      <c r="I56" s="186">
        <f>'B.18 Suhomontažna dela'!G376</f>
        <v>0</v>
      </c>
      <c r="J56" s="186">
        <f>'B.18 Suhomontažna dela'!G377</f>
        <v>0</v>
      </c>
      <c r="K56" s="186">
        <f>'B.18 Suhomontažna dela'!G378</f>
        <v>0</v>
      </c>
    </row>
    <row r="57" spans="1:12">
      <c r="A57" s="184" t="s">
        <v>105</v>
      </c>
      <c r="B57" s="185" t="s">
        <v>106</v>
      </c>
      <c r="C57" s="162">
        <f t="shared" si="0"/>
        <v>0</v>
      </c>
      <c r="E57" s="115"/>
      <c r="F57" s="186">
        <f>'B.19. Slikopleskarska dela '!G311</f>
        <v>0</v>
      </c>
      <c r="G57" s="186">
        <f>'B.19. Slikopleskarska dela '!G312</f>
        <v>0</v>
      </c>
      <c r="H57" s="186">
        <f>'B.19. Slikopleskarska dela '!G313</f>
        <v>0</v>
      </c>
      <c r="I57" s="186">
        <f>'B.19. Slikopleskarska dela '!G314</f>
        <v>0</v>
      </c>
      <c r="J57" s="186">
        <f>'B.19. Slikopleskarska dela '!G315</f>
        <v>0</v>
      </c>
      <c r="K57" s="186">
        <f>'B.19. Slikopleskarska dela '!G316</f>
        <v>0</v>
      </c>
    </row>
    <row r="58" spans="1:12">
      <c r="A58" s="184" t="s">
        <v>107</v>
      </c>
      <c r="B58" s="185" t="s">
        <v>108</v>
      </c>
      <c r="C58" s="162">
        <f t="shared" si="0"/>
        <v>0</v>
      </c>
      <c r="E58" s="115"/>
      <c r="F58" s="190">
        <f>'B.21. Dvigala in oprema'!G196</f>
        <v>0</v>
      </c>
      <c r="G58" s="190">
        <f>'B.21. Dvigala in oprema'!G197</f>
        <v>0</v>
      </c>
      <c r="H58" s="190">
        <f>'B.21. Dvigala in oprema'!G198</f>
        <v>0</v>
      </c>
      <c r="I58" s="190">
        <f>'B.21. Dvigala in oprema'!G199</f>
        <v>0</v>
      </c>
      <c r="J58" s="190">
        <f>'B.21. Dvigala in oprema'!G200</f>
        <v>0</v>
      </c>
      <c r="K58" s="190">
        <f>'B.21. Dvigala in oprema'!G201</f>
        <v>0</v>
      </c>
    </row>
    <row r="59" spans="1:12" s="146" customFormat="1" ht="13.5" thickBot="1">
      <c r="A59" s="183" t="s">
        <v>87</v>
      </c>
      <c r="B59" s="183" t="s">
        <v>109</v>
      </c>
      <c r="C59" s="46">
        <f>SUM(C40:C58)</f>
        <v>0</v>
      </c>
      <c r="D59" s="46"/>
      <c r="E59" s="46"/>
      <c r="F59" s="46">
        <f>SUM(F40:F58)</f>
        <v>0</v>
      </c>
      <c r="G59" s="46">
        <f t="shared" ref="G59:J59" si="1">SUM(G40:G58)</f>
        <v>0</v>
      </c>
      <c r="H59" s="46">
        <f t="shared" si="1"/>
        <v>0</v>
      </c>
      <c r="I59" s="46">
        <f t="shared" si="1"/>
        <v>0</v>
      </c>
      <c r="J59" s="46">
        <f t="shared" si="1"/>
        <v>0</v>
      </c>
      <c r="K59" s="46">
        <f>SUM(K40:K58)</f>
        <v>0</v>
      </c>
    </row>
    <row r="60" spans="1:12" s="39" customFormat="1" ht="13.5" thickTop="1">
      <c r="A60" s="41"/>
      <c r="B60" s="113"/>
      <c r="E60" s="51"/>
      <c r="F60" s="51"/>
      <c r="G60" s="51"/>
      <c r="H60" s="51"/>
      <c r="I60" s="51"/>
      <c r="J60" s="51"/>
      <c r="K60" s="51"/>
      <c r="L60" s="41"/>
    </row>
    <row r="61" spans="1:12">
      <c r="A61" s="50" t="s">
        <v>52</v>
      </c>
      <c r="B61" s="48" t="s">
        <v>110</v>
      </c>
      <c r="C61" s="48"/>
      <c r="D61" s="48"/>
      <c r="E61" s="47"/>
      <c r="F61" s="48"/>
      <c r="G61" s="49"/>
      <c r="H61" s="50"/>
      <c r="I61" s="50"/>
      <c r="J61" s="50"/>
      <c r="K61" s="50"/>
      <c r="L61" s="166"/>
    </row>
    <row r="62" spans="1:12" s="39" customFormat="1">
      <c r="A62" s="178" t="s">
        <v>54</v>
      </c>
      <c r="B62" s="162" t="s">
        <v>31</v>
      </c>
      <c r="C62" s="162">
        <f>SUM(D62:K62)</f>
        <v>0</v>
      </c>
      <c r="E62" s="379">
        <f>'C.1 Zemeljska dela'!G148</f>
        <v>0</v>
      </c>
      <c r="F62" s="186"/>
      <c r="G62" s="186"/>
      <c r="H62" s="186"/>
      <c r="I62" s="186"/>
      <c r="J62" s="186"/>
      <c r="K62" s="186"/>
      <c r="L62" s="41"/>
    </row>
    <row r="63" spans="1:12" s="39" customFormat="1">
      <c r="A63" s="184" t="s">
        <v>56</v>
      </c>
      <c r="B63" s="185" t="s">
        <v>89</v>
      </c>
      <c r="C63" s="162">
        <f t="shared" ref="C63:C73" si="2">SUM(D63:K63)</f>
        <v>0</v>
      </c>
      <c r="E63" s="162">
        <f>'C.2 Kanalizacija zgradbe'!G174</f>
        <v>0</v>
      </c>
      <c r="F63" s="186"/>
      <c r="G63" s="186"/>
      <c r="H63" s="186"/>
      <c r="I63" s="186"/>
      <c r="J63" s="186"/>
      <c r="K63" s="186"/>
      <c r="L63" s="41"/>
    </row>
    <row r="64" spans="1:12" s="39" customFormat="1">
      <c r="A64" s="184" t="s">
        <v>111</v>
      </c>
      <c r="B64" s="185" t="s">
        <v>112</v>
      </c>
      <c r="C64" s="162">
        <f t="shared" si="2"/>
        <v>0</v>
      </c>
      <c r="E64" s="162">
        <f>'C.2.1 Globoko temeljenje'!G46</f>
        <v>0</v>
      </c>
      <c r="F64" s="186"/>
      <c r="G64" s="186"/>
      <c r="H64" s="186"/>
      <c r="I64" s="186"/>
      <c r="J64" s="186"/>
      <c r="K64" s="186"/>
      <c r="L64" s="41"/>
    </row>
    <row r="65" spans="1:12" s="39" customFormat="1">
      <c r="A65" s="178" t="s">
        <v>58</v>
      </c>
      <c r="B65" s="162" t="s">
        <v>90</v>
      </c>
      <c r="C65" s="162">
        <f t="shared" si="2"/>
        <v>0</v>
      </c>
      <c r="E65" s="162">
        <f>'C.3 Betonska in železokr. dela'!G370</f>
        <v>0</v>
      </c>
      <c r="F65" s="186"/>
      <c r="G65" s="186"/>
      <c r="H65" s="186"/>
      <c r="I65" s="186"/>
      <c r="J65" s="186"/>
      <c r="K65" s="186"/>
      <c r="L65" s="41"/>
    </row>
    <row r="66" spans="1:12" s="39" customFormat="1">
      <c r="A66" s="178" t="s">
        <v>60</v>
      </c>
      <c r="B66" s="162" t="s">
        <v>91</v>
      </c>
      <c r="C66" s="162">
        <f t="shared" si="2"/>
        <v>0</v>
      </c>
      <c r="E66" s="162">
        <f>'C.4 Gradbeni odri'!G51</f>
        <v>0</v>
      </c>
      <c r="F66" s="186"/>
      <c r="G66" s="186"/>
      <c r="H66" s="186"/>
      <c r="I66" s="186"/>
      <c r="J66" s="186"/>
      <c r="K66" s="186"/>
      <c r="L66" s="41"/>
    </row>
    <row r="67" spans="1:12" s="39" customFormat="1">
      <c r="A67" s="178" t="s">
        <v>62</v>
      </c>
      <c r="B67" s="162" t="s">
        <v>32</v>
      </c>
      <c r="C67" s="162">
        <f t="shared" si="2"/>
        <v>0</v>
      </c>
      <c r="E67" s="162">
        <f>'C.5 Zidarska dela'!G281</f>
        <v>0</v>
      </c>
      <c r="F67" s="186"/>
      <c r="G67" s="186"/>
      <c r="H67" s="186"/>
      <c r="I67" s="186"/>
      <c r="J67" s="186"/>
      <c r="K67" s="186"/>
      <c r="L67" s="41"/>
    </row>
    <row r="68" spans="1:12" s="39" customFormat="1">
      <c r="A68" s="178" t="s">
        <v>68</v>
      </c>
      <c r="B68" s="162" t="s">
        <v>94</v>
      </c>
      <c r="C68" s="162">
        <f t="shared" si="2"/>
        <v>0</v>
      </c>
      <c r="E68" s="162">
        <f>'C.10 Krovska dela - crne kritin'!G128</f>
        <v>0</v>
      </c>
      <c r="F68" s="186"/>
      <c r="G68" s="186"/>
      <c r="H68" s="186"/>
      <c r="I68" s="186"/>
      <c r="J68" s="186"/>
      <c r="K68" s="186"/>
      <c r="L68" s="41"/>
    </row>
    <row r="69" spans="1:12" s="39" customFormat="1" ht="13.5" customHeight="1">
      <c r="A69" s="178" t="s">
        <v>70</v>
      </c>
      <c r="B69" s="162" t="s">
        <v>95</v>
      </c>
      <c r="C69" s="162">
        <f t="shared" si="2"/>
        <v>0</v>
      </c>
      <c r="E69" s="162">
        <f>'C.11 Kleparska dela'!G140</f>
        <v>0</v>
      </c>
      <c r="F69" s="186"/>
      <c r="G69" s="186"/>
      <c r="H69" s="186"/>
      <c r="I69" s="186"/>
      <c r="J69" s="186"/>
      <c r="K69" s="186"/>
      <c r="L69" s="41"/>
    </row>
    <row r="70" spans="1:12" s="39" customFormat="1" ht="13.5" customHeight="1">
      <c r="A70" s="178" t="s">
        <v>113</v>
      </c>
      <c r="B70" s="162" t="s">
        <v>40</v>
      </c>
      <c r="C70" s="162">
        <f t="shared" si="2"/>
        <v>0</v>
      </c>
      <c r="E70" s="162">
        <f>'C.13 Ključavničarska dela'!G147</f>
        <v>0</v>
      </c>
      <c r="F70" s="186"/>
      <c r="G70" s="186"/>
      <c r="H70" s="188"/>
      <c r="I70" s="188"/>
      <c r="J70" s="188"/>
      <c r="K70" s="188"/>
      <c r="L70" s="41"/>
    </row>
    <row r="71" spans="1:12" s="39" customFormat="1" ht="13.5" customHeight="1">
      <c r="A71" s="178" t="s">
        <v>114</v>
      </c>
      <c r="B71" s="162" t="s">
        <v>99</v>
      </c>
      <c r="C71" s="162">
        <f t="shared" si="2"/>
        <v>0</v>
      </c>
      <c r="E71" s="162">
        <f>'C.14 Alu+Fe okna in vrata'!G142</f>
        <v>0</v>
      </c>
      <c r="F71" s="186"/>
      <c r="G71" s="186"/>
      <c r="H71" s="188"/>
      <c r="I71" s="188"/>
      <c r="J71" s="188"/>
      <c r="K71" s="188"/>
      <c r="L71" s="41"/>
    </row>
    <row r="72" spans="1:12" s="39" customFormat="1" ht="13.5" customHeight="1">
      <c r="A72" s="178" t="s">
        <v>115</v>
      </c>
      <c r="B72" s="162" t="s">
        <v>106</v>
      </c>
      <c r="C72" s="162">
        <f t="shared" si="2"/>
        <v>0</v>
      </c>
      <c r="E72" s="379">
        <f>'C.19. Slikopleskarska dela '!G206</f>
        <v>0</v>
      </c>
      <c r="F72" s="186"/>
      <c r="G72" s="186"/>
      <c r="H72" s="186"/>
      <c r="I72" s="186"/>
      <c r="J72" s="186"/>
      <c r="K72" s="186"/>
      <c r="L72" s="41"/>
    </row>
    <row r="73" spans="1:12" s="39" customFormat="1" ht="13.5" customHeight="1">
      <c r="A73" s="178" t="s">
        <v>8105</v>
      </c>
      <c r="B73" s="162" t="s">
        <v>8122</v>
      </c>
      <c r="C73" s="162">
        <f t="shared" si="2"/>
        <v>0</v>
      </c>
      <c r="E73" s="379">
        <f>'C.21. Označevanje in oprema'!G55</f>
        <v>0</v>
      </c>
      <c r="F73" s="186"/>
      <c r="G73" s="186"/>
      <c r="H73" s="186"/>
      <c r="I73" s="186"/>
      <c r="J73" s="186"/>
      <c r="K73" s="186"/>
      <c r="L73" s="41"/>
    </row>
    <row r="74" spans="1:12" s="39" customFormat="1" ht="12" customHeight="1" thickBot="1">
      <c r="A74" s="183" t="str">
        <f>+A61</f>
        <v>C.</v>
      </c>
      <c r="B74" s="189" t="s">
        <v>84</v>
      </c>
      <c r="C74" s="46">
        <f>SUM(C62:C73)</f>
        <v>0</v>
      </c>
      <c r="D74" s="46"/>
      <c r="E74" s="46">
        <f>SUM(E62:E73)</f>
        <v>0</v>
      </c>
      <c r="F74" s="46"/>
      <c r="G74" s="46"/>
      <c r="H74" s="46"/>
      <c r="I74" s="46"/>
      <c r="J74" s="46"/>
      <c r="K74" s="46"/>
      <c r="L74" s="41"/>
    </row>
    <row r="75" spans="1:12" s="39" customFormat="1" ht="12" customHeight="1" thickTop="1">
      <c r="A75" s="166"/>
      <c r="B75" s="113"/>
      <c r="E75" s="51"/>
      <c r="F75" s="51"/>
      <c r="G75" s="51"/>
      <c r="H75" s="51"/>
      <c r="I75" s="51"/>
      <c r="J75" s="51"/>
      <c r="K75" s="51"/>
      <c r="L75" s="41"/>
    </row>
    <row r="76" spans="1:12">
      <c r="A76" s="50" t="s">
        <v>72</v>
      </c>
      <c r="B76" s="48" t="s">
        <v>53</v>
      </c>
      <c r="C76" s="48"/>
      <c r="D76" s="48"/>
      <c r="E76" s="47"/>
      <c r="F76" s="48"/>
      <c r="G76" s="49"/>
      <c r="H76" s="50"/>
      <c r="I76" s="50"/>
      <c r="J76" s="50"/>
      <c r="K76" s="50"/>
      <c r="L76" s="166"/>
    </row>
    <row r="77" spans="1:12" s="39" customFormat="1">
      <c r="A77" s="178" t="s">
        <v>74</v>
      </c>
      <c r="B77" s="190" t="s">
        <v>55</v>
      </c>
      <c r="C77" s="162">
        <f t="shared" ref="C77:C87" si="3">SUM(D77:K77)</f>
        <v>0</v>
      </c>
      <c r="E77" s="188">
        <f>'REKAPITULACIJA EI GH'!D30</f>
        <v>0</v>
      </c>
      <c r="F77" s="186">
        <f>'REKAPITULACIJA EI blok B2'!D30</f>
        <v>0</v>
      </c>
      <c r="G77" s="186">
        <f>'REKAPITULACIJA EI blok B3'!D30</f>
        <v>0</v>
      </c>
      <c r="H77" s="186">
        <f>'REKAPITULACIJA EI blok B5'!D30</f>
        <v>0</v>
      </c>
      <c r="I77" s="186">
        <f>'REKAPITULACIJA EI blok B6'!D30</f>
        <v>0</v>
      </c>
      <c r="J77" s="186">
        <f>'REKAPITULACIJA EI blok B8'!D30</f>
        <v>0</v>
      </c>
      <c r="K77" s="186">
        <f>'REKAPITULACIJA EI blok B9'!D30</f>
        <v>0</v>
      </c>
      <c r="L77" s="41"/>
    </row>
    <row r="78" spans="1:12" s="39" customFormat="1" ht="12" customHeight="1">
      <c r="A78" s="178" t="s">
        <v>76</v>
      </c>
      <c r="B78" s="190" t="s">
        <v>57</v>
      </c>
      <c r="C78" s="162">
        <f t="shared" ref="C78:C86" si="4">SUM(D78:K78)</f>
        <v>0</v>
      </c>
      <c r="E78" s="188">
        <f>'REKAPITULACIJA EI GH'!D32</f>
        <v>0</v>
      </c>
      <c r="F78" s="186">
        <f>'REKAPITULACIJA EI blok B2'!D32</f>
        <v>0</v>
      </c>
      <c r="G78" s="186">
        <f>'REKAPITULACIJA EI blok B3'!D32</f>
        <v>0</v>
      </c>
      <c r="H78" s="186">
        <f>'REKAPITULACIJA EI blok B5'!D32</f>
        <v>0</v>
      </c>
      <c r="I78" s="186">
        <f>'REKAPITULACIJA EI blok B6'!D32</f>
        <v>0</v>
      </c>
      <c r="J78" s="186">
        <f>'REKAPITULACIJA EI blok B8'!D32</f>
        <v>0</v>
      </c>
      <c r="K78" s="186">
        <f>'REKAPITULACIJA EI blok B9'!D32</f>
        <v>0</v>
      </c>
      <c r="L78" s="41"/>
    </row>
    <row r="79" spans="1:12" s="39" customFormat="1" ht="12" customHeight="1">
      <c r="A79" s="178" t="s">
        <v>78</v>
      </c>
      <c r="B79" s="190" t="s">
        <v>59</v>
      </c>
      <c r="C79" s="162">
        <f t="shared" si="4"/>
        <v>0</v>
      </c>
      <c r="E79" s="188">
        <f>'REKAPITULACIJA EI GH'!D34</f>
        <v>0</v>
      </c>
      <c r="F79" s="186">
        <f>'REKAPITULACIJA EI blok B2'!D34</f>
        <v>0</v>
      </c>
      <c r="G79" s="186">
        <f>'REKAPITULACIJA EI blok B3'!D34</f>
        <v>0</v>
      </c>
      <c r="H79" s="186">
        <f>'REKAPITULACIJA EI blok B5'!D34</f>
        <v>0</v>
      </c>
      <c r="I79" s="186">
        <f>'REKAPITULACIJA EI blok B6'!D34</f>
        <v>0</v>
      </c>
      <c r="J79" s="186">
        <f>'REKAPITULACIJA EI blok B8'!D34</f>
        <v>0</v>
      </c>
      <c r="K79" s="186">
        <f>'REKAPITULACIJA EI blok B9'!D34</f>
        <v>0</v>
      </c>
      <c r="L79" s="41"/>
    </row>
    <row r="80" spans="1:12" s="39" customFormat="1" ht="12" customHeight="1">
      <c r="A80" s="178" t="s">
        <v>80</v>
      </c>
      <c r="B80" s="190" t="s">
        <v>61</v>
      </c>
      <c r="C80" s="162">
        <f t="shared" si="4"/>
        <v>0</v>
      </c>
      <c r="E80" s="188">
        <f>'REKAPITULACIJA EI GH'!D36</f>
        <v>0</v>
      </c>
      <c r="F80" s="186">
        <f>'REKAPITULACIJA EI blok B2'!D36</f>
        <v>0</v>
      </c>
      <c r="G80" s="186">
        <f>'REKAPITULACIJA EI blok B3'!D36</f>
        <v>0</v>
      </c>
      <c r="H80" s="186">
        <f>'REKAPITULACIJA EI blok B5'!D36</f>
        <v>0</v>
      </c>
      <c r="I80" s="186">
        <f>'REKAPITULACIJA EI blok B6'!D36</f>
        <v>0</v>
      </c>
      <c r="J80" s="186">
        <f>'REKAPITULACIJA EI blok B8'!D36</f>
        <v>0</v>
      </c>
      <c r="K80" s="186">
        <f>'REKAPITULACIJA EI blok B9'!D36</f>
        <v>0</v>
      </c>
      <c r="L80" s="41"/>
    </row>
    <row r="81" spans="1:12" s="39" customFormat="1" ht="12" customHeight="1">
      <c r="A81" s="178" t="s">
        <v>82</v>
      </c>
      <c r="B81" s="190" t="s">
        <v>63</v>
      </c>
      <c r="C81" s="162">
        <f t="shared" si="4"/>
        <v>0</v>
      </c>
      <c r="E81" s="188">
        <f>'REKAPITULACIJA EI GH'!D38</f>
        <v>0</v>
      </c>
      <c r="F81" s="186">
        <f>'REKAPITULACIJA EI blok B2'!D38</f>
        <v>0</v>
      </c>
      <c r="G81" s="186">
        <f>'REKAPITULACIJA EI blok B3'!D38</f>
        <v>0</v>
      </c>
      <c r="H81" s="186">
        <f>'REKAPITULACIJA EI blok B5'!D38</f>
        <v>0</v>
      </c>
      <c r="I81" s="186">
        <f>'REKAPITULACIJA EI blok B6'!D38</f>
        <v>0</v>
      </c>
      <c r="J81" s="186">
        <f>'REKAPITULACIJA EI blok B8'!D38</f>
        <v>0</v>
      </c>
      <c r="K81" s="186">
        <f>'REKAPITULACIJA EI blok B9'!D38</f>
        <v>0</v>
      </c>
      <c r="L81" s="41"/>
    </row>
    <row r="82" spans="1:12" s="39" customFormat="1" ht="12" customHeight="1">
      <c r="A82" s="178" t="s">
        <v>116</v>
      </c>
      <c r="B82" s="190" t="s">
        <v>64</v>
      </c>
      <c r="C82" s="162">
        <f t="shared" si="4"/>
        <v>0</v>
      </c>
      <c r="E82" s="188">
        <f>'REKAPITULACIJA EI GH'!D40</f>
        <v>0</v>
      </c>
      <c r="F82" s="186">
        <f>'REKAPITULACIJA EI blok B2'!D40</f>
        <v>0</v>
      </c>
      <c r="G82" s="186">
        <f>'REKAPITULACIJA EI blok B3'!D40</f>
        <v>0</v>
      </c>
      <c r="H82" s="186">
        <f>'REKAPITULACIJA EI blok B5'!D40</f>
        <v>0</v>
      </c>
      <c r="I82" s="186">
        <f>'REKAPITULACIJA EI blok B6'!D40</f>
        <v>0</v>
      </c>
      <c r="J82" s="186">
        <f>'REKAPITULACIJA EI blok B8'!D40</f>
        <v>0</v>
      </c>
      <c r="K82" s="186">
        <f>'REKAPITULACIJA EI blok B9'!D40</f>
        <v>0</v>
      </c>
      <c r="L82" s="41"/>
    </row>
    <row r="83" spans="1:12" s="164" customFormat="1">
      <c r="A83" s="192" t="s">
        <v>117</v>
      </c>
      <c r="B83" s="193" t="s">
        <v>65</v>
      </c>
      <c r="C83" s="162">
        <f t="shared" si="4"/>
        <v>0</v>
      </c>
      <c r="E83" s="749">
        <v>0</v>
      </c>
      <c r="F83" s="186">
        <f>'REKAPITULACIJA EI blok B2'!D42</f>
        <v>0</v>
      </c>
      <c r="G83" s="186">
        <f>'REKAPITULACIJA EI blok B3'!D42</f>
        <v>0</v>
      </c>
      <c r="H83" s="186">
        <f>'REKAPITULACIJA EI blok B5'!D42</f>
        <v>0</v>
      </c>
      <c r="I83" s="186">
        <f>'REKAPITULACIJA EI blok B6'!D42</f>
        <v>0</v>
      </c>
      <c r="J83" s="186">
        <f>'REKAPITULACIJA EI blok B8'!D42</f>
        <v>0</v>
      </c>
      <c r="K83" s="186">
        <f>'REKAPITULACIJA EI blok B9'!D42</f>
        <v>0</v>
      </c>
      <c r="L83" s="37"/>
    </row>
    <row r="84" spans="1:12" s="164" customFormat="1">
      <c r="A84" s="192" t="s">
        <v>118</v>
      </c>
      <c r="B84" s="193" t="s">
        <v>66</v>
      </c>
      <c r="C84" s="162">
        <f t="shared" si="4"/>
        <v>0</v>
      </c>
      <c r="E84" s="188">
        <f>'REKAPITULACIJA EI GH'!D42</f>
        <v>0</v>
      </c>
      <c r="F84" s="186">
        <f>'REKAPITULACIJA EI blok B2'!D44</f>
        <v>0</v>
      </c>
      <c r="G84" s="186">
        <f>'REKAPITULACIJA EI blok B3'!D44</f>
        <v>0</v>
      </c>
      <c r="H84" s="186">
        <f>'REKAPITULACIJA EI blok B5'!D44</f>
        <v>0</v>
      </c>
      <c r="I84" s="186">
        <f>'REKAPITULACIJA EI blok B6'!D44</f>
        <v>0</v>
      </c>
      <c r="J84" s="186">
        <f>'REKAPITULACIJA EI blok B8'!D44</f>
        <v>0</v>
      </c>
      <c r="K84" s="186">
        <f>'REKAPITULACIJA EI blok B9'!D44</f>
        <v>0</v>
      </c>
      <c r="L84" s="37"/>
    </row>
    <row r="85" spans="1:12" s="164" customFormat="1">
      <c r="A85" s="192" t="s">
        <v>119</v>
      </c>
      <c r="B85" s="193" t="s">
        <v>67</v>
      </c>
      <c r="C85" s="162">
        <f t="shared" si="4"/>
        <v>0</v>
      </c>
      <c r="E85" s="188">
        <f>'REKAPITULACIJA EI GH'!D44</f>
        <v>0</v>
      </c>
      <c r="F85" s="186">
        <f>'REKAPITULACIJA EI blok B2'!D46</f>
        <v>0</v>
      </c>
      <c r="G85" s="186">
        <f>'REKAPITULACIJA EI blok B3'!D46</f>
        <v>0</v>
      </c>
      <c r="H85" s="186">
        <f>'REKAPITULACIJA EI blok B5'!D46</f>
        <v>0</v>
      </c>
      <c r="I85" s="186">
        <f>'REKAPITULACIJA EI blok B6'!D46</f>
        <v>0</v>
      </c>
      <c r="J85" s="186">
        <f>'REKAPITULACIJA EI blok B8'!D46</f>
        <v>0</v>
      </c>
      <c r="K85" s="186">
        <f>'REKAPITULACIJA EI blok B9'!D46</f>
        <v>0</v>
      </c>
      <c r="L85" s="37"/>
    </row>
    <row r="86" spans="1:12" s="164" customFormat="1">
      <c r="A86" s="192" t="s">
        <v>120</v>
      </c>
      <c r="B86" s="193" t="s">
        <v>69</v>
      </c>
      <c r="C86" s="162">
        <f t="shared" si="4"/>
        <v>0</v>
      </c>
      <c r="E86" s="188">
        <v>0</v>
      </c>
      <c r="F86" s="186">
        <f>'REKAPITULACIJA EI blok B2'!D48</f>
        <v>0</v>
      </c>
      <c r="G86" s="186">
        <f>'REKAPITULACIJA EI blok B3'!D48</f>
        <v>0</v>
      </c>
      <c r="H86" s="186">
        <f>'REKAPITULACIJA EI blok B5'!D48</f>
        <v>0</v>
      </c>
      <c r="I86" s="186">
        <f>'REKAPITULACIJA EI blok B6'!D48</f>
        <v>0</v>
      </c>
      <c r="J86" s="186">
        <f>'REKAPITULACIJA EI blok B8'!D48</f>
        <v>0</v>
      </c>
      <c r="K86" s="186">
        <f>'REKAPITULACIJA EI blok B9'!D48</f>
        <v>0</v>
      </c>
      <c r="L86" s="37"/>
    </row>
    <row r="87" spans="1:12" s="164" customFormat="1">
      <c r="A87" s="192" t="s">
        <v>121</v>
      </c>
      <c r="B87" s="193" t="s">
        <v>71</v>
      </c>
      <c r="C87" s="162">
        <f t="shared" si="3"/>
        <v>0</v>
      </c>
      <c r="E87" s="188">
        <v>0</v>
      </c>
      <c r="F87" s="186">
        <f>'REKAPITULACIJA EI blok B2'!D50</f>
        <v>0</v>
      </c>
      <c r="G87" s="186">
        <f>'REKAPITULACIJA EI blok B3'!D50</f>
        <v>0</v>
      </c>
      <c r="H87" s="186">
        <f>'REKAPITULACIJA EI blok B5'!D50</f>
        <v>0</v>
      </c>
      <c r="I87" s="186">
        <f>'REKAPITULACIJA EI blok B6'!D50</f>
        <v>0</v>
      </c>
      <c r="J87" s="186">
        <f>'REKAPITULACIJA EI blok B8'!D50</f>
        <v>0</v>
      </c>
      <c r="K87" s="186">
        <f>'REKAPITULACIJA EI blok B9'!D50</f>
        <v>0</v>
      </c>
      <c r="L87" s="37"/>
    </row>
    <row r="88" spans="1:12" ht="13.5" thickBot="1">
      <c r="A88" s="194" t="str">
        <f>+A76</f>
        <v>D.</v>
      </c>
      <c r="B88" s="189" t="s">
        <v>84</v>
      </c>
      <c r="C88" s="46">
        <f>SUM(C77:C87)</f>
        <v>0</v>
      </c>
      <c r="D88" s="46"/>
      <c r="E88" s="46">
        <f>SUM(E77:E87)</f>
        <v>0</v>
      </c>
      <c r="F88" s="46">
        <f t="shared" ref="F88:K88" si="5">SUM(F77:F87)</f>
        <v>0</v>
      </c>
      <c r="G88" s="46">
        <f t="shared" si="5"/>
        <v>0</v>
      </c>
      <c r="H88" s="46">
        <f t="shared" si="5"/>
        <v>0</v>
      </c>
      <c r="I88" s="46">
        <f t="shared" si="5"/>
        <v>0</v>
      </c>
      <c r="J88" s="46">
        <f t="shared" si="5"/>
        <v>0</v>
      </c>
      <c r="K88" s="46">
        <f t="shared" si="5"/>
        <v>0</v>
      </c>
      <c r="L88" s="166"/>
    </row>
    <row r="89" spans="1:12" ht="13.5" thickTop="1">
      <c r="A89" s="195"/>
      <c r="B89" s="113"/>
      <c r="E89" s="38"/>
      <c r="F89" s="39"/>
      <c r="G89" s="40"/>
      <c r="H89" s="41"/>
      <c r="I89" s="41"/>
      <c r="J89" s="41"/>
      <c r="K89" s="41"/>
      <c r="L89" s="166"/>
    </row>
    <row r="90" spans="1:12">
      <c r="A90" s="50" t="s">
        <v>122</v>
      </c>
      <c r="B90" s="48" t="s">
        <v>73</v>
      </c>
      <c r="C90" s="48"/>
      <c r="D90" s="48"/>
      <c r="E90" s="47"/>
      <c r="F90" s="48"/>
      <c r="G90" s="49"/>
      <c r="H90" s="50"/>
      <c r="I90" s="50"/>
      <c r="J90" s="50"/>
      <c r="K90" s="50"/>
      <c r="L90" s="166"/>
    </row>
    <row r="91" spans="1:12">
      <c r="A91" s="178" t="s">
        <v>123</v>
      </c>
      <c r="B91" s="190" t="s">
        <v>75</v>
      </c>
      <c r="C91" s="162">
        <f>SUM(D91:K91)</f>
        <v>0</v>
      </c>
      <c r="E91" s="188"/>
      <c r="F91" s="186">
        <f>'REKAPITULACIJA SI blok B2'!D30</f>
        <v>0</v>
      </c>
      <c r="G91" s="186">
        <f>'REKAPITULACIJA SI blok B3'!D30</f>
        <v>0</v>
      </c>
      <c r="H91" s="186">
        <f>'REKAPITULACIJA SI blok B5'!D30</f>
        <v>0</v>
      </c>
      <c r="I91" s="186">
        <f>'REKAPITULACIJA SI blok B6'!D30</f>
        <v>0</v>
      </c>
      <c r="J91" s="186">
        <f>'REKAPITULACIJA SI blok B8'!D30</f>
        <v>0</v>
      </c>
      <c r="K91" s="186">
        <f>'REKAPITULACIJA SI blok B9'!D30</f>
        <v>0</v>
      </c>
      <c r="L91" s="166"/>
    </row>
    <row r="92" spans="1:12">
      <c r="A92" s="178" t="s">
        <v>124</v>
      </c>
      <c r="B92" s="190" t="s">
        <v>77</v>
      </c>
      <c r="C92" s="162">
        <f t="shared" ref="C92:C95" si="6">SUM(D92:K92)</f>
        <v>0</v>
      </c>
      <c r="E92" s="191"/>
      <c r="F92" s="186">
        <f>'REKAPITULACIJA SI blok B2'!D32</f>
        <v>0</v>
      </c>
      <c r="G92" s="186">
        <f>'REKAPITULACIJA SI blok B3'!D32</f>
        <v>0</v>
      </c>
      <c r="H92" s="186">
        <f>'REKAPITULACIJA SI blok B5'!D32</f>
        <v>0</v>
      </c>
      <c r="I92" s="186">
        <f>'REKAPITULACIJA SI blok B6'!D32</f>
        <v>0</v>
      </c>
      <c r="J92" s="186">
        <f>'REKAPITULACIJA SI blok B8'!D32</f>
        <v>0</v>
      </c>
      <c r="K92" s="186">
        <f>'REKAPITULACIJA SI blok B9'!D32</f>
        <v>0</v>
      </c>
      <c r="L92" s="166"/>
    </row>
    <row r="93" spans="1:12">
      <c r="A93" s="178" t="s">
        <v>125</v>
      </c>
      <c r="B93" s="190" t="s">
        <v>79</v>
      </c>
      <c r="C93" s="162">
        <f t="shared" si="6"/>
        <v>0</v>
      </c>
      <c r="E93" s="191"/>
      <c r="F93" s="186">
        <f>'REKAPITULACIJA SI blok B2'!D34</f>
        <v>0</v>
      </c>
      <c r="G93" s="186">
        <f>'REKAPITULACIJA SI blok B3'!D34</f>
        <v>0</v>
      </c>
      <c r="H93" s="186">
        <f>'REKAPITULACIJA SI blok B5'!D34</f>
        <v>0</v>
      </c>
      <c r="I93" s="186">
        <f>'REKAPITULACIJA SI blok B6'!D34</f>
        <v>0</v>
      </c>
      <c r="J93" s="186">
        <f>'REKAPITULACIJA SI blok B8'!D34</f>
        <v>0</v>
      </c>
      <c r="K93" s="186">
        <f>'REKAPITULACIJA SI blok B9'!D34</f>
        <v>0</v>
      </c>
      <c r="L93" s="166"/>
    </row>
    <row r="94" spans="1:12">
      <c r="A94" s="178" t="s">
        <v>126</v>
      </c>
      <c r="B94" s="190" t="s">
        <v>81</v>
      </c>
      <c r="C94" s="162">
        <f t="shared" si="6"/>
        <v>0</v>
      </c>
      <c r="E94" s="191"/>
      <c r="F94" s="186">
        <f>'REKAPITULACIJA SI blok B2'!D36</f>
        <v>0</v>
      </c>
      <c r="G94" s="186">
        <f>'REKAPITULACIJA SI blok B3'!D36</f>
        <v>0</v>
      </c>
      <c r="H94" s="186">
        <f>'REKAPITULACIJA SI blok B5'!D36</f>
        <v>0</v>
      </c>
      <c r="I94" s="186">
        <f>'REKAPITULACIJA SI blok B6'!D36</f>
        <v>0</v>
      </c>
      <c r="J94" s="186">
        <f>'REKAPITULACIJA SI blok B8'!D36</f>
        <v>0</v>
      </c>
      <c r="K94" s="186">
        <f>'REKAPITULACIJA SI blok B9'!D36</f>
        <v>0</v>
      </c>
      <c r="L94" s="166"/>
    </row>
    <row r="95" spans="1:12">
      <c r="A95" s="178" t="s">
        <v>127</v>
      </c>
      <c r="B95" s="190" t="s">
        <v>83</v>
      </c>
      <c r="C95" s="162">
        <f t="shared" si="6"/>
        <v>0</v>
      </c>
      <c r="E95" s="191"/>
      <c r="F95" s="186">
        <f>'REKAPITULACIJA SI blok B2'!D38</f>
        <v>0</v>
      </c>
      <c r="G95" s="186">
        <f>'REKAPITULACIJA SI blok B3'!D38</f>
        <v>0</v>
      </c>
      <c r="H95" s="186">
        <f>'REKAPITULACIJA SI blok B5'!D38</f>
        <v>0</v>
      </c>
      <c r="I95" s="186">
        <f>'REKAPITULACIJA SI blok B6'!D38</f>
        <v>0</v>
      </c>
      <c r="J95" s="186">
        <f>'REKAPITULACIJA SI blok B8'!D38</f>
        <v>0</v>
      </c>
      <c r="K95" s="186">
        <f>'REKAPITULACIJA SI blok B9'!D38</f>
        <v>0</v>
      </c>
      <c r="L95" s="166"/>
    </row>
    <row r="96" spans="1:12" ht="13.5" thickBot="1">
      <c r="A96" s="183" t="str">
        <f>+A90</f>
        <v>E.</v>
      </c>
      <c r="B96" s="189" t="s">
        <v>84</v>
      </c>
      <c r="C96" s="46">
        <f>SUM(C91:C95)</f>
        <v>0</v>
      </c>
      <c r="D96" s="46"/>
      <c r="E96" s="46"/>
      <c r="F96" s="46">
        <f>SUM(F91:F95)</f>
        <v>0</v>
      </c>
      <c r="G96" s="46">
        <f t="shared" ref="G96:K96" si="7">SUM(G91:G95)</f>
        <v>0</v>
      </c>
      <c r="H96" s="46">
        <f t="shared" si="7"/>
        <v>0</v>
      </c>
      <c r="I96" s="46">
        <f t="shared" si="7"/>
        <v>0</v>
      </c>
      <c r="J96" s="46">
        <f t="shared" si="7"/>
        <v>0</v>
      </c>
      <c r="K96" s="46">
        <f t="shared" si="7"/>
        <v>0</v>
      </c>
      <c r="L96" s="166"/>
    </row>
    <row r="97" spans="1:13" ht="13.5" thickTop="1">
      <c r="B97" s="39"/>
      <c r="E97" s="38"/>
      <c r="F97" s="39"/>
      <c r="G97" s="40"/>
      <c r="H97" s="41"/>
      <c r="I97" s="41"/>
      <c r="J97" s="41"/>
      <c r="K97" s="41"/>
      <c r="L97" s="166"/>
    </row>
    <row r="98" spans="1:13">
      <c r="A98" s="50" t="s">
        <v>129</v>
      </c>
      <c r="B98" s="48" t="s">
        <v>128</v>
      </c>
      <c r="C98" s="48"/>
      <c r="D98" s="48"/>
      <c r="E98" s="47"/>
      <c r="F98" s="48"/>
      <c r="G98" s="49"/>
      <c r="H98" s="50"/>
      <c r="I98" s="50"/>
      <c r="J98" s="50"/>
      <c r="K98" s="50"/>
      <c r="L98" s="166"/>
    </row>
    <row r="99" spans="1:13">
      <c r="A99" s="178" t="s">
        <v>337</v>
      </c>
      <c r="B99" s="196" t="s">
        <v>34</v>
      </c>
      <c r="C99" s="162">
        <f t="shared" ref="C99:C100" si="8">SUM(D99:K99)</f>
        <v>0</v>
      </c>
      <c r="D99" s="162">
        <f>'F.1 Zunanja ureditev'!G234</f>
        <v>0</v>
      </c>
      <c r="E99" s="188"/>
      <c r="F99" s="186"/>
      <c r="G99" s="186"/>
      <c r="H99" s="186"/>
      <c r="I99" s="186"/>
      <c r="J99" s="186"/>
      <c r="K99" s="186"/>
      <c r="L99" s="166"/>
    </row>
    <row r="100" spans="1:13">
      <c r="A100" s="178" t="s">
        <v>338</v>
      </c>
      <c r="B100" s="196" t="s">
        <v>35</v>
      </c>
      <c r="C100" s="162">
        <f t="shared" si="8"/>
        <v>0</v>
      </c>
      <c r="D100" s="162">
        <f>'F.2 Krajinska ureditev'!G112</f>
        <v>0</v>
      </c>
      <c r="E100" s="188"/>
      <c r="F100" s="186"/>
      <c r="G100" s="186"/>
      <c r="H100" s="186"/>
      <c r="I100" s="186"/>
      <c r="J100" s="186"/>
      <c r="K100" s="186"/>
      <c r="L100" s="166"/>
    </row>
    <row r="101" spans="1:13" ht="13.5" thickBot="1">
      <c r="A101" s="183" t="s">
        <v>129</v>
      </c>
      <c r="B101" s="189" t="s">
        <v>84</v>
      </c>
      <c r="C101" s="46">
        <f>SUM(C99:C100)</f>
        <v>0</v>
      </c>
      <c r="D101" s="46">
        <f>SUM(D99:D100)</f>
        <v>0</v>
      </c>
      <c r="E101" s="46"/>
      <c r="F101" s="46"/>
      <c r="G101" s="46"/>
      <c r="H101" s="46"/>
      <c r="I101" s="46"/>
      <c r="J101" s="46"/>
      <c r="K101" s="46"/>
      <c r="L101" s="166"/>
    </row>
    <row r="102" spans="1:13" ht="13.5" thickTop="1">
      <c r="B102" s="39"/>
      <c r="C102" s="38"/>
      <c r="D102" s="39"/>
      <c r="E102" s="40"/>
      <c r="F102" s="41"/>
      <c r="G102" s="41"/>
      <c r="H102" s="41"/>
      <c r="I102" s="41"/>
      <c r="K102" s="165"/>
      <c r="L102" s="166"/>
    </row>
    <row r="103" spans="1:13">
      <c r="B103" s="39"/>
      <c r="C103" s="38"/>
      <c r="D103" s="39"/>
      <c r="E103" s="40"/>
      <c r="F103" s="41"/>
      <c r="G103" s="41"/>
      <c r="H103" s="41"/>
      <c r="I103" s="41"/>
      <c r="K103" s="165"/>
      <c r="L103" s="166"/>
    </row>
    <row r="104" spans="1:13">
      <c r="A104" s="39"/>
      <c r="B104" s="42" t="s">
        <v>339</v>
      </c>
      <c r="C104" s="42">
        <f t="shared" ref="C104:K104" si="9">C101+C96+C88+C74+C59+C37</f>
        <v>0</v>
      </c>
      <c r="D104" s="42">
        <f t="shared" si="9"/>
        <v>0</v>
      </c>
      <c r="E104" s="42">
        <f t="shared" si="9"/>
        <v>0</v>
      </c>
      <c r="F104" s="42">
        <f t="shared" si="9"/>
        <v>0</v>
      </c>
      <c r="G104" s="42">
        <f t="shared" si="9"/>
        <v>0</v>
      </c>
      <c r="H104" s="42">
        <f t="shared" si="9"/>
        <v>0</v>
      </c>
      <c r="I104" s="42">
        <f t="shared" si="9"/>
        <v>0</v>
      </c>
      <c r="J104" s="140">
        <f t="shared" si="9"/>
        <v>0</v>
      </c>
      <c r="K104" s="140">
        <f t="shared" si="9"/>
        <v>0</v>
      </c>
      <c r="L104" s="165"/>
      <c r="M104" s="166"/>
    </row>
    <row r="105" spans="1:13">
      <c r="A105" s="39"/>
      <c r="B105" s="43"/>
      <c r="C105" s="43"/>
      <c r="D105" s="43"/>
      <c r="E105" s="43"/>
      <c r="F105" s="43"/>
      <c r="G105" s="43"/>
      <c r="H105" s="43"/>
      <c r="I105" s="43"/>
      <c r="K105" s="165"/>
      <c r="L105" s="165"/>
      <c r="M105" s="166"/>
    </row>
    <row r="106" spans="1:13">
      <c r="A106" s="39"/>
      <c r="B106" s="42"/>
      <c r="C106" s="114"/>
      <c r="D106" s="114"/>
      <c r="E106" s="114"/>
      <c r="F106" s="114"/>
      <c r="G106" s="114"/>
      <c r="H106" s="114"/>
      <c r="K106" s="165"/>
      <c r="L106" s="165"/>
      <c r="M106" s="166"/>
    </row>
    <row r="107" spans="1:13" ht="19.5" customHeight="1" thickBot="1">
      <c r="A107" s="1269" t="s">
        <v>5821</v>
      </c>
      <c r="B107" s="46" t="s">
        <v>5824</v>
      </c>
      <c r="C107" s="46">
        <f>0.07*C104</f>
        <v>0</v>
      </c>
      <c r="D107" s="29"/>
      <c r="E107" s="40"/>
      <c r="F107" s="41"/>
      <c r="G107" s="41"/>
      <c r="K107" s="165"/>
      <c r="L107" s="165"/>
      <c r="M107" s="166"/>
    </row>
    <row r="108" spans="1:13" ht="16.5" customHeight="1" thickTop="1">
      <c r="C108" s="41"/>
      <c r="D108" s="39"/>
      <c r="E108" s="40"/>
      <c r="F108" s="41"/>
      <c r="G108" s="41"/>
      <c r="H108" s="41"/>
      <c r="K108" s="165"/>
      <c r="L108" s="166"/>
    </row>
    <row r="109" spans="1:13" ht="19.5" customHeight="1">
      <c r="A109" s="39"/>
      <c r="B109" s="142" t="s">
        <v>5825</v>
      </c>
      <c r="C109" s="142">
        <f>C104+C107</f>
        <v>0</v>
      </c>
      <c r="D109" s="42"/>
      <c r="E109" s="42"/>
      <c r="F109" s="42"/>
      <c r="G109" s="42"/>
      <c r="H109" s="42"/>
      <c r="K109" s="165"/>
      <c r="L109" s="166"/>
    </row>
    <row r="110" spans="1:13">
      <c r="A110" s="197"/>
    </row>
  </sheetData>
  <sheetProtection formatRows="0"/>
  <printOptions horizontalCentered="1"/>
  <pageMargins left="0.7" right="0.7" top="0.75" bottom="0.75" header="0.3" footer="0.3"/>
  <pageSetup paperSize="9" scale="33" fitToHeight="0" orientation="landscape"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tabColor rgb="FF00B050"/>
  </sheetPr>
  <dimension ref="A1:AMK211"/>
  <sheetViews>
    <sheetView view="pageBreakPreview" zoomScale="85" zoomScaleNormal="100" zoomScaleSheetLayoutView="85" workbookViewId="0"/>
  </sheetViews>
  <sheetFormatPr defaultRowHeight="12.75"/>
  <cols>
    <col min="1" max="1" width="13.7109375" style="232" customWidth="1"/>
    <col min="2" max="2" width="81.28515625" style="259" customWidth="1"/>
    <col min="3" max="3" width="24.28515625" style="230" customWidth="1"/>
    <col min="4" max="4" width="7.28515625" style="228" customWidth="1"/>
    <col min="5" max="5" width="13.7109375" style="229" customWidth="1"/>
    <col min="6" max="6" width="14.140625" style="2458" customWidth="1"/>
    <col min="7" max="7" width="16.85546875" style="468" customWidth="1"/>
    <col min="8" max="9" width="12.5703125" style="209" customWidth="1"/>
    <col min="10" max="10" width="12.5703125" style="210" customWidth="1"/>
    <col min="11" max="11" width="12.5703125" style="211" customWidth="1"/>
    <col min="12" max="1025" width="9.140625" style="211" customWidth="1"/>
  </cols>
  <sheetData>
    <row r="1" spans="1:10" s="209" customFormat="1">
      <c r="A1" s="52" t="s">
        <v>8</v>
      </c>
      <c r="B1" s="53" t="s">
        <v>9</v>
      </c>
      <c r="C1" s="53"/>
      <c r="D1" s="54"/>
      <c r="E1" s="367"/>
      <c r="F1" s="2398"/>
      <c r="G1" s="443"/>
      <c r="J1" s="210"/>
    </row>
    <row r="2" spans="1:10" s="212" customFormat="1">
      <c r="A2" s="52" t="s">
        <v>130</v>
      </c>
      <c r="B2" s="359" t="str">
        <f>'NASLOVNA STRAN'!$C$30</f>
        <v>Gradnja stanovanjske soseske Dečkovo naselje - DN 10</v>
      </c>
      <c r="C2" s="53"/>
      <c r="D2" s="54"/>
      <c r="E2" s="367"/>
      <c r="F2" s="2398"/>
      <c r="G2" s="443"/>
    </row>
    <row r="3" spans="1:10" s="212" customFormat="1">
      <c r="A3" s="52" t="s">
        <v>131</v>
      </c>
      <c r="B3" s="442">
        <f>'NASLOVNA STRAN'!$C$13</f>
        <v>0</v>
      </c>
      <c r="C3" s="53"/>
      <c r="D3" s="54"/>
      <c r="E3" s="367"/>
      <c r="F3" s="2398"/>
      <c r="G3" s="443"/>
    </row>
    <row r="4" spans="1:10" s="212" customFormat="1">
      <c r="A4" s="52"/>
      <c r="B4" s="53"/>
      <c r="C4" s="53"/>
      <c r="D4" s="54"/>
      <c r="E4" s="367"/>
      <c r="F4" s="2398"/>
      <c r="G4" s="443"/>
    </row>
    <row r="5" spans="1:10" s="212" customFormat="1" ht="25.5">
      <c r="A5" s="58" t="s">
        <v>132</v>
      </c>
      <c r="B5" s="265" t="s">
        <v>133</v>
      </c>
      <c r="C5" s="266" t="s">
        <v>134</v>
      </c>
      <c r="D5" s="59" t="s">
        <v>135</v>
      </c>
      <c r="E5" s="363" t="s">
        <v>136</v>
      </c>
      <c r="F5" s="2399" t="s">
        <v>237</v>
      </c>
      <c r="G5" s="477" t="s">
        <v>137</v>
      </c>
    </row>
    <row r="6" spans="1:10" s="212" customFormat="1">
      <c r="A6" s="53"/>
      <c r="B6" s="53"/>
      <c r="C6" s="53"/>
      <c r="D6" s="54"/>
      <c r="E6" s="359"/>
      <c r="F6" s="2400"/>
      <c r="G6" s="445"/>
    </row>
    <row r="7" spans="1:10" s="212" customFormat="1">
      <c r="A7" s="267" t="s">
        <v>87</v>
      </c>
      <c r="B7" s="268" t="s">
        <v>36</v>
      </c>
      <c r="C7" s="268"/>
      <c r="D7" s="269"/>
      <c r="E7" s="270"/>
      <c r="F7" s="2471"/>
      <c r="G7" s="478"/>
    </row>
    <row r="8" spans="1:10" s="212" customFormat="1">
      <c r="A8" s="52"/>
      <c r="B8" s="53"/>
      <c r="C8" s="53"/>
      <c r="D8" s="54"/>
      <c r="E8" s="367"/>
      <c r="F8" s="2398"/>
      <c r="G8" s="443"/>
    </row>
    <row r="9" spans="1:10" s="34" customFormat="1">
      <c r="A9" s="267" t="s">
        <v>102</v>
      </c>
      <c r="B9" s="268" t="s">
        <v>138</v>
      </c>
      <c r="C9" s="268"/>
      <c r="D9" s="269"/>
      <c r="E9" s="270"/>
      <c r="F9" s="2471"/>
      <c r="G9" s="478"/>
    </row>
    <row r="10" spans="1:10" s="34" customFormat="1">
      <c r="A10" s="271"/>
      <c r="B10" s="272"/>
      <c r="C10" s="273"/>
      <c r="D10" s="274"/>
      <c r="E10" s="274"/>
      <c r="F10" s="2472"/>
      <c r="G10" s="465"/>
    </row>
    <row r="11" spans="1:10" s="34" customFormat="1">
      <c r="A11" s="275"/>
      <c r="B11" s="276" t="s">
        <v>139</v>
      </c>
      <c r="C11" s="277"/>
      <c r="D11" s="278" t="s">
        <v>140</v>
      </c>
      <c r="E11" s="279" t="s">
        <v>136</v>
      </c>
      <c r="F11" s="2473"/>
      <c r="G11" s="479" t="s">
        <v>141</v>
      </c>
    </row>
    <row r="12" spans="1:10" s="34" customFormat="1">
      <c r="A12" s="280"/>
      <c r="B12" s="281" t="s">
        <v>142</v>
      </c>
      <c r="C12" s="282"/>
      <c r="D12" s="283"/>
      <c r="E12" s="283"/>
      <c r="F12" s="2474"/>
      <c r="G12" s="467"/>
    </row>
    <row r="13" spans="1:10" s="34" customFormat="1">
      <c r="A13" s="66"/>
      <c r="B13" s="60"/>
      <c r="C13" s="44"/>
      <c r="D13" s="61"/>
      <c r="E13" s="61"/>
      <c r="F13" s="2475"/>
      <c r="G13" s="468"/>
    </row>
    <row r="14" spans="1:10" s="34" customFormat="1" ht="25.15" customHeight="1">
      <c r="A14" s="66"/>
      <c r="B14" s="284" t="s">
        <v>143</v>
      </c>
      <c r="C14" s="44"/>
      <c r="D14" s="61"/>
      <c r="E14" s="61"/>
      <c r="F14" s="2475"/>
      <c r="G14" s="468"/>
    </row>
    <row r="15" spans="1:10" s="34" customFormat="1" ht="43.9" customHeight="1">
      <c r="A15" s="66"/>
      <c r="B15" s="2996" t="s">
        <v>144</v>
      </c>
      <c r="C15" s="2996"/>
      <c r="D15" s="61"/>
      <c r="E15" s="61"/>
      <c r="F15" s="2475"/>
      <c r="G15" s="468"/>
    </row>
    <row r="16" spans="1:10" s="34" customFormat="1" ht="33" customHeight="1">
      <c r="A16" s="66"/>
      <c r="B16" s="3000" t="s">
        <v>145</v>
      </c>
      <c r="C16" s="3000"/>
      <c r="D16" s="61"/>
      <c r="E16" s="61"/>
      <c r="F16" s="2475"/>
      <c r="G16" s="468"/>
    </row>
    <row r="17" spans="1:7" s="34" customFormat="1" ht="40.15" customHeight="1">
      <c r="A17" s="66"/>
      <c r="B17" s="3001" t="s">
        <v>146</v>
      </c>
      <c r="C17" s="3001"/>
      <c r="D17" s="61"/>
      <c r="E17" s="61"/>
      <c r="F17" s="2475"/>
      <c r="G17" s="468"/>
    </row>
    <row r="18" spans="1:7" s="34" customFormat="1" ht="40.15" customHeight="1">
      <c r="A18" s="66"/>
      <c r="B18" s="2997" t="s">
        <v>147</v>
      </c>
      <c r="C18" s="2997"/>
      <c r="D18" s="61"/>
      <c r="E18" s="61"/>
      <c r="F18" s="2475"/>
      <c r="G18" s="468"/>
    </row>
    <row r="19" spans="1:7" s="34" customFormat="1" ht="52.15" customHeight="1">
      <c r="A19" s="66"/>
      <c r="B19" s="2997" t="s">
        <v>148</v>
      </c>
      <c r="C19" s="2997"/>
      <c r="D19" s="61"/>
      <c r="E19" s="61"/>
      <c r="F19" s="2475"/>
      <c r="G19" s="468"/>
    </row>
    <row r="20" spans="1:7" s="34" customFormat="1" ht="41.45" customHeight="1">
      <c r="A20" s="66"/>
      <c r="B20" s="2988" t="s">
        <v>149</v>
      </c>
      <c r="C20" s="2988"/>
      <c r="D20" s="61"/>
      <c r="E20" s="61"/>
      <c r="F20" s="2475"/>
      <c r="G20" s="468"/>
    </row>
    <row r="21" spans="1:7" s="34" customFormat="1">
      <c r="A21" s="66"/>
      <c r="B21" s="285"/>
      <c r="C21" s="44"/>
      <c r="D21" s="61"/>
      <c r="E21" s="61"/>
      <c r="F21" s="2475"/>
      <c r="G21" s="468"/>
    </row>
    <row r="22" spans="1:7" s="34" customFormat="1" ht="21.6" customHeight="1">
      <c r="A22" s="66"/>
      <c r="B22" s="2906" t="s">
        <v>150</v>
      </c>
      <c r="C22" s="2906"/>
      <c r="D22" s="61"/>
      <c r="E22" s="61"/>
      <c r="F22" s="2475"/>
      <c r="G22" s="468"/>
    </row>
    <row r="23" spans="1:7" s="34" customFormat="1" ht="13.15" customHeight="1">
      <c r="A23" s="66"/>
      <c r="B23" s="2997" t="s">
        <v>151</v>
      </c>
      <c r="C23" s="2997"/>
      <c r="D23" s="61"/>
      <c r="E23" s="61"/>
      <c r="F23" s="2475"/>
      <c r="G23" s="468"/>
    </row>
    <row r="24" spans="1:7" s="34" customFormat="1" ht="13.15" customHeight="1">
      <c r="A24" s="66"/>
      <c r="B24" s="2997" t="s">
        <v>152</v>
      </c>
      <c r="C24" s="2997"/>
      <c r="D24" s="61"/>
      <c r="E24" s="61"/>
      <c r="F24" s="2475"/>
      <c r="G24" s="468"/>
    </row>
    <row r="25" spans="1:7" s="34" customFormat="1" ht="13.15" customHeight="1">
      <c r="A25" s="66"/>
      <c r="B25" s="2997" t="s">
        <v>153</v>
      </c>
      <c r="C25" s="2997"/>
      <c r="D25" s="61"/>
      <c r="E25" s="61"/>
      <c r="F25" s="2475"/>
      <c r="G25" s="468"/>
    </row>
    <row r="26" spans="1:7" s="34" customFormat="1" ht="13.15" customHeight="1">
      <c r="A26" s="66"/>
      <c r="B26" s="2997" t="s">
        <v>154</v>
      </c>
      <c r="C26" s="2997"/>
      <c r="D26" s="61"/>
      <c r="E26" s="61"/>
      <c r="F26" s="2475"/>
      <c r="G26" s="468"/>
    </row>
    <row r="27" spans="1:7" s="34" customFormat="1" ht="30" customHeight="1">
      <c r="A27" s="66"/>
      <c r="B27" s="2997" t="s">
        <v>155</v>
      </c>
      <c r="C27" s="2997"/>
      <c r="D27" s="61"/>
      <c r="E27" s="61"/>
      <c r="F27" s="2475"/>
      <c r="G27" s="468"/>
    </row>
    <row r="28" spans="1:7" s="34" customFormat="1" ht="27.6" customHeight="1">
      <c r="A28" s="66"/>
      <c r="B28" s="2997" t="s">
        <v>156</v>
      </c>
      <c r="C28" s="2997"/>
      <c r="D28" s="61"/>
      <c r="E28" s="61"/>
      <c r="F28" s="2475"/>
      <c r="G28" s="468"/>
    </row>
    <row r="29" spans="1:7" s="34" customFormat="1" ht="42.6" customHeight="1">
      <c r="A29" s="66"/>
      <c r="B29" s="2997" t="s">
        <v>157</v>
      </c>
      <c r="C29" s="2997"/>
      <c r="D29" s="61"/>
      <c r="E29" s="61"/>
      <c r="F29" s="2475"/>
      <c r="G29" s="468"/>
    </row>
    <row r="30" spans="1:7" s="34" customFormat="1" ht="29.45" customHeight="1">
      <c r="A30" s="66"/>
      <c r="B30" s="2997" t="s">
        <v>158</v>
      </c>
      <c r="C30" s="2997"/>
      <c r="D30" s="61"/>
      <c r="E30" s="61"/>
      <c r="F30" s="2475"/>
      <c r="G30" s="468"/>
    </row>
    <row r="31" spans="1:7" s="34" customFormat="1" ht="51.6" customHeight="1">
      <c r="A31" s="66"/>
      <c r="B31" s="2997" t="s">
        <v>159</v>
      </c>
      <c r="C31" s="2997"/>
      <c r="D31" s="61"/>
      <c r="E31" s="61"/>
      <c r="F31" s="2475"/>
      <c r="G31" s="468"/>
    </row>
    <row r="32" spans="1:7" s="34" customFormat="1" ht="48.6" customHeight="1">
      <c r="A32" s="66"/>
      <c r="B32" s="2997" t="s">
        <v>160</v>
      </c>
      <c r="C32" s="2997"/>
      <c r="D32" s="61"/>
      <c r="E32" s="61"/>
      <c r="F32" s="2475"/>
      <c r="G32" s="468"/>
    </row>
    <row r="33" spans="1:7" s="34" customFormat="1" ht="24" customHeight="1">
      <c r="A33" s="66"/>
      <c r="B33" s="286" t="s">
        <v>161</v>
      </c>
      <c r="C33" s="44"/>
      <c r="D33" s="61"/>
      <c r="E33" s="61"/>
      <c r="F33" s="2475"/>
      <c r="G33" s="468"/>
    </row>
    <row r="34" spans="1:7" s="34" customFormat="1" ht="16.899999999999999" customHeight="1">
      <c r="A34" s="66"/>
      <c r="B34" s="2996" t="s">
        <v>162</v>
      </c>
      <c r="C34" s="2996"/>
      <c r="D34" s="61"/>
      <c r="E34" s="61"/>
      <c r="F34" s="2475"/>
      <c r="G34" s="468"/>
    </row>
    <row r="35" spans="1:7" s="34" customFormat="1" ht="19.149999999999999" customHeight="1">
      <c r="A35" s="66"/>
      <c r="B35" s="2996" t="s">
        <v>163</v>
      </c>
      <c r="C35" s="2996"/>
      <c r="D35" s="61"/>
      <c r="E35" s="61"/>
      <c r="F35" s="2475"/>
      <c r="G35" s="468"/>
    </row>
    <row r="36" spans="1:7" s="34" customFormat="1" ht="25.9" customHeight="1">
      <c r="A36" s="66"/>
      <c r="B36" s="2996" t="s">
        <v>164</v>
      </c>
      <c r="C36" s="2996"/>
      <c r="D36" s="61"/>
      <c r="E36" s="61"/>
      <c r="F36" s="2475"/>
      <c r="G36" s="468"/>
    </row>
    <row r="37" spans="1:7" s="34" customFormat="1" ht="22.15" customHeight="1">
      <c r="A37" s="66"/>
      <c r="B37" s="286" t="s">
        <v>165</v>
      </c>
      <c r="C37" s="44"/>
      <c r="D37" s="61"/>
      <c r="E37" s="61"/>
      <c r="F37" s="2475"/>
      <c r="G37" s="468"/>
    </row>
    <row r="38" spans="1:7" s="34" customFormat="1" ht="34.9" customHeight="1">
      <c r="A38" s="66"/>
      <c r="B38" s="2996" t="s">
        <v>166</v>
      </c>
      <c r="C38" s="2996"/>
      <c r="D38" s="61"/>
      <c r="E38" s="61"/>
      <c r="F38" s="2475"/>
      <c r="G38" s="468"/>
    </row>
    <row r="39" spans="1:7" s="34" customFormat="1">
      <c r="A39" s="66"/>
      <c r="B39" s="285" t="s">
        <v>167</v>
      </c>
      <c r="C39" s="44"/>
      <c r="D39" s="61"/>
      <c r="E39" s="61"/>
      <c r="F39" s="2475"/>
      <c r="G39" s="468"/>
    </row>
    <row r="40" spans="1:7" s="34" customFormat="1" ht="31.15" customHeight="1">
      <c r="A40" s="66"/>
      <c r="B40" s="2996" t="s">
        <v>168</v>
      </c>
      <c r="C40" s="2996"/>
      <c r="D40" s="61"/>
      <c r="E40" s="61"/>
      <c r="F40" s="2475"/>
      <c r="G40" s="468"/>
    </row>
    <row r="41" spans="1:7" s="34" customFormat="1" ht="21.6" customHeight="1">
      <c r="A41" s="66"/>
      <c r="B41" s="2996" t="s">
        <v>169</v>
      </c>
      <c r="C41" s="2996"/>
      <c r="D41" s="61"/>
      <c r="E41" s="61"/>
      <c r="F41" s="2475"/>
      <c r="G41" s="468"/>
    </row>
    <row r="42" spans="1:7" s="34" customFormat="1" ht="13.15" customHeight="1">
      <c r="A42" s="66"/>
      <c r="B42" s="2996" t="s">
        <v>170</v>
      </c>
      <c r="C42" s="2996"/>
      <c r="D42" s="61"/>
      <c r="E42" s="61"/>
      <c r="F42" s="2475"/>
      <c r="G42" s="468"/>
    </row>
    <row r="43" spans="1:7" s="34" customFormat="1">
      <c r="A43" s="66"/>
      <c r="B43" s="285"/>
      <c r="C43" s="44"/>
      <c r="D43" s="61"/>
      <c r="E43" s="61"/>
      <c r="F43" s="2475"/>
      <c r="G43" s="468"/>
    </row>
    <row r="44" spans="1:7" s="34" customFormat="1" ht="17.45" customHeight="1">
      <c r="A44" s="66"/>
      <c r="B44" s="286" t="s">
        <v>171</v>
      </c>
      <c r="C44" s="44"/>
      <c r="D44" s="61"/>
      <c r="E44" s="61"/>
      <c r="F44" s="2475"/>
      <c r="G44" s="468"/>
    </row>
    <row r="45" spans="1:7" s="34" customFormat="1">
      <c r="A45" s="66"/>
      <c r="B45" s="285" t="s">
        <v>172</v>
      </c>
      <c r="C45" s="44"/>
      <c r="D45" s="61"/>
      <c r="E45" s="61"/>
      <c r="F45" s="2475"/>
      <c r="G45" s="468"/>
    </row>
    <row r="46" spans="1:7" s="34" customFormat="1" ht="13.15" customHeight="1">
      <c r="A46" s="66"/>
      <c r="B46" s="2996" t="s">
        <v>173</v>
      </c>
      <c r="C46" s="2996"/>
      <c r="D46" s="61"/>
      <c r="E46" s="61"/>
      <c r="F46" s="2475"/>
      <c r="G46" s="468"/>
    </row>
    <row r="47" spans="1:7" s="34" customFormat="1">
      <c r="A47" s="66"/>
      <c r="B47" s="2996"/>
      <c r="C47" s="2996"/>
      <c r="D47" s="61"/>
      <c r="E47" s="61"/>
      <c r="F47" s="2475"/>
      <c r="G47" s="468"/>
    </row>
    <row r="48" spans="1:7" s="34" customFormat="1" ht="18" customHeight="1">
      <c r="A48" s="66"/>
      <c r="B48" s="2962" t="s">
        <v>174</v>
      </c>
      <c r="C48" s="2962"/>
      <c r="D48" s="61"/>
      <c r="E48" s="61"/>
      <c r="F48" s="2475"/>
      <c r="G48" s="468"/>
    </row>
    <row r="49" spans="1:7" s="34" customFormat="1" ht="13.15" customHeight="1">
      <c r="A49" s="66"/>
      <c r="B49" s="2956" t="s">
        <v>175</v>
      </c>
      <c r="C49" s="2956"/>
      <c r="D49" s="61"/>
      <c r="E49" s="61"/>
      <c r="F49" s="2475"/>
      <c r="G49" s="468"/>
    </row>
    <row r="50" spans="1:7" s="34" customFormat="1" ht="72.599999999999994" customHeight="1">
      <c r="A50" s="66"/>
      <c r="B50" s="2920" t="s">
        <v>176</v>
      </c>
      <c r="C50" s="2920"/>
      <c r="D50" s="61"/>
      <c r="E50" s="61"/>
      <c r="F50" s="2475"/>
      <c r="G50" s="468"/>
    </row>
    <row r="51" spans="1:7" s="34" customFormat="1" ht="13.15" customHeight="1">
      <c r="A51" s="66"/>
      <c r="B51" s="2956" t="s">
        <v>177</v>
      </c>
      <c r="C51" s="2956"/>
      <c r="D51" s="61"/>
      <c r="E51" s="61"/>
      <c r="F51" s="2475"/>
      <c r="G51" s="468"/>
    </row>
    <row r="52" spans="1:7" s="34" customFormat="1" ht="54" customHeight="1">
      <c r="A52" s="66"/>
      <c r="B52" s="2920" t="s">
        <v>178</v>
      </c>
      <c r="C52" s="2920"/>
      <c r="D52" s="61"/>
      <c r="E52" s="61"/>
      <c r="F52" s="2475"/>
      <c r="G52" s="468"/>
    </row>
    <row r="53" spans="1:7" s="34" customFormat="1">
      <c r="A53" s="66"/>
      <c r="B53" s="2996"/>
      <c r="C53" s="2996"/>
      <c r="D53" s="61"/>
      <c r="E53" s="61"/>
      <c r="F53" s="2475"/>
      <c r="G53" s="468"/>
    </row>
    <row r="54" spans="1:7" s="34" customFormat="1" ht="13.15" customHeight="1">
      <c r="A54" s="66"/>
      <c r="B54" s="2956" t="s">
        <v>179</v>
      </c>
      <c r="C54" s="2956"/>
      <c r="D54" s="61"/>
      <c r="E54" s="61"/>
      <c r="F54" s="2475"/>
      <c r="G54" s="468"/>
    </row>
    <row r="55" spans="1:7" s="34" customFormat="1" ht="55.15" customHeight="1">
      <c r="A55" s="66"/>
      <c r="B55" s="2920" t="s">
        <v>180</v>
      </c>
      <c r="C55" s="2920"/>
      <c r="D55" s="61"/>
      <c r="E55" s="61"/>
      <c r="F55" s="2475"/>
      <c r="G55" s="468"/>
    </row>
    <row r="56" spans="1:7" s="34" customFormat="1" ht="13.15" customHeight="1">
      <c r="A56" s="66"/>
      <c r="B56" s="2956" t="s">
        <v>181</v>
      </c>
      <c r="C56" s="2956"/>
      <c r="D56" s="61"/>
      <c r="E56" s="61"/>
      <c r="F56" s="2475"/>
      <c r="G56" s="468"/>
    </row>
    <row r="57" spans="1:7" s="34" customFormat="1" ht="119.45" customHeight="1">
      <c r="A57" s="66"/>
      <c r="B57" s="2920" t="s">
        <v>182</v>
      </c>
      <c r="C57" s="2920"/>
      <c r="D57" s="61"/>
      <c r="E57" s="61"/>
      <c r="F57" s="2475"/>
      <c r="G57" s="468"/>
    </row>
    <row r="58" spans="1:7" s="34" customFormat="1">
      <c r="A58" s="66"/>
      <c r="B58" s="2996"/>
      <c r="C58" s="2996"/>
      <c r="D58" s="61"/>
      <c r="E58" s="61"/>
      <c r="F58" s="2475"/>
      <c r="G58" s="468"/>
    </row>
    <row r="59" spans="1:7" s="34" customFormat="1" ht="13.15" customHeight="1">
      <c r="A59" s="66"/>
      <c r="B59" s="2956" t="s">
        <v>183</v>
      </c>
      <c r="C59" s="2956"/>
      <c r="D59" s="61"/>
      <c r="E59" s="61"/>
      <c r="F59" s="2475"/>
      <c r="G59" s="468"/>
    </row>
    <row r="60" spans="1:7" s="34" customFormat="1" ht="84" customHeight="1">
      <c r="A60" s="66"/>
      <c r="B60" s="2920" t="s">
        <v>184</v>
      </c>
      <c r="C60" s="2920"/>
      <c r="D60" s="61"/>
      <c r="E60" s="61"/>
      <c r="F60" s="2475"/>
      <c r="G60" s="468"/>
    </row>
    <row r="61" spans="1:7" s="34" customFormat="1">
      <c r="A61" s="66"/>
      <c r="B61" s="2996"/>
      <c r="C61" s="2996"/>
      <c r="D61" s="61"/>
      <c r="E61" s="61"/>
      <c r="F61" s="2475"/>
      <c r="G61" s="468"/>
    </row>
    <row r="62" spans="1:7" s="34" customFormat="1" ht="13.15" customHeight="1">
      <c r="A62" s="66"/>
      <c r="B62" s="2956" t="s">
        <v>185</v>
      </c>
      <c r="C62" s="2956"/>
      <c r="D62" s="61"/>
      <c r="E62" s="61"/>
      <c r="F62" s="2475"/>
      <c r="G62" s="468"/>
    </row>
    <row r="63" spans="1:7" s="34" customFormat="1" ht="13.15" customHeight="1">
      <c r="A63" s="66"/>
      <c r="B63" s="2956" t="s">
        <v>186</v>
      </c>
      <c r="C63" s="2956"/>
      <c r="D63" s="61"/>
      <c r="E63" s="61"/>
      <c r="F63" s="2475"/>
      <c r="G63" s="468"/>
    </row>
    <row r="64" spans="1:7" s="34" customFormat="1" ht="27.6" customHeight="1">
      <c r="A64" s="66"/>
      <c r="B64" s="2920" t="s">
        <v>187</v>
      </c>
      <c r="C64" s="2920"/>
      <c r="D64" s="61"/>
      <c r="E64" s="61"/>
      <c r="F64" s="2475"/>
      <c r="G64" s="468"/>
    </row>
    <row r="65" spans="1:7" s="34" customFormat="1" ht="31.15" customHeight="1">
      <c r="A65" s="66"/>
      <c r="B65" s="2920" t="s">
        <v>188</v>
      </c>
      <c r="C65" s="2920"/>
      <c r="D65" s="61"/>
      <c r="E65" s="61"/>
      <c r="F65" s="2475"/>
      <c r="G65" s="468"/>
    </row>
    <row r="66" spans="1:7" s="34" customFormat="1" ht="67.150000000000006" customHeight="1">
      <c r="A66" s="66"/>
      <c r="B66" s="2920" t="s">
        <v>189</v>
      </c>
      <c r="C66" s="2920"/>
      <c r="D66" s="61"/>
      <c r="E66" s="61"/>
      <c r="F66" s="2475"/>
      <c r="G66" s="468"/>
    </row>
    <row r="67" spans="1:7" s="34" customFormat="1">
      <c r="A67" s="66"/>
      <c r="B67" s="2996"/>
      <c r="C67" s="2996"/>
      <c r="D67" s="61"/>
      <c r="E67" s="61"/>
      <c r="F67" s="2475"/>
      <c r="G67" s="468"/>
    </row>
    <row r="68" spans="1:7" s="34" customFormat="1" ht="13.15" customHeight="1">
      <c r="A68" s="66"/>
      <c r="B68" s="2956" t="s">
        <v>190</v>
      </c>
      <c r="C68" s="2956"/>
      <c r="D68" s="61"/>
      <c r="E68" s="61"/>
      <c r="F68" s="2475"/>
      <c r="G68" s="468"/>
    </row>
    <row r="69" spans="1:7" s="34" customFormat="1" ht="13.15" customHeight="1">
      <c r="A69" s="66"/>
      <c r="B69" s="2956" t="s">
        <v>191</v>
      </c>
      <c r="C69" s="2956"/>
      <c r="D69" s="61"/>
      <c r="E69" s="61"/>
      <c r="F69" s="2475"/>
      <c r="G69" s="468"/>
    </row>
    <row r="70" spans="1:7" s="34" customFormat="1" ht="30" customHeight="1">
      <c r="A70" s="66"/>
      <c r="B70" s="2920" t="s">
        <v>192</v>
      </c>
      <c r="C70" s="2920"/>
      <c r="D70" s="61"/>
      <c r="E70" s="61"/>
      <c r="F70" s="2475"/>
      <c r="G70" s="468"/>
    </row>
    <row r="71" spans="1:7" s="34" customFormat="1" ht="226.9" customHeight="1">
      <c r="A71" s="66"/>
      <c r="B71" s="2996"/>
      <c r="C71" s="2996"/>
      <c r="D71" s="61"/>
      <c r="E71" s="61"/>
      <c r="F71" s="2475"/>
      <c r="G71" s="468"/>
    </row>
    <row r="72" spans="1:7" s="34" customFormat="1" ht="28.9" customHeight="1">
      <c r="A72" s="66"/>
      <c r="B72" s="2920" t="s">
        <v>193</v>
      </c>
      <c r="C72" s="2920"/>
      <c r="D72" s="61"/>
      <c r="E72" s="61"/>
      <c r="F72" s="2475"/>
      <c r="G72" s="468"/>
    </row>
    <row r="73" spans="1:7" s="34" customFormat="1" ht="13.15" customHeight="1">
      <c r="A73" s="66"/>
      <c r="B73" s="2956" t="s">
        <v>194</v>
      </c>
      <c r="C73" s="2956"/>
      <c r="D73" s="61"/>
      <c r="E73" s="61"/>
      <c r="F73" s="2475"/>
      <c r="G73" s="468"/>
    </row>
    <row r="74" spans="1:7" s="34" customFormat="1" ht="70.900000000000006" customHeight="1">
      <c r="A74" s="66"/>
      <c r="B74" s="2920" t="s">
        <v>195</v>
      </c>
      <c r="C74" s="2920"/>
      <c r="D74" s="61"/>
      <c r="E74" s="61"/>
      <c r="F74" s="2475"/>
      <c r="G74" s="468"/>
    </row>
    <row r="75" spans="1:7" s="34" customFormat="1" ht="43.9" customHeight="1">
      <c r="A75" s="66"/>
      <c r="B75" s="2920" t="s">
        <v>196</v>
      </c>
      <c r="C75" s="2920"/>
      <c r="D75" s="61"/>
      <c r="E75" s="61"/>
      <c r="F75" s="2475"/>
      <c r="G75" s="468"/>
    </row>
    <row r="76" spans="1:7" s="34" customFormat="1" ht="13.15" customHeight="1">
      <c r="A76" s="66"/>
      <c r="B76" s="2956" t="s">
        <v>197</v>
      </c>
      <c r="C76" s="2956"/>
      <c r="D76" s="61"/>
      <c r="E76" s="61"/>
      <c r="F76" s="2475"/>
      <c r="G76" s="468"/>
    </row>
    <row r="77" spans="1:7" s="34" customFormat="1" ht="59.45" customHeight="1">
      <c r="A77" s="66"/>
      <c r="B77" s="2958" t="s">
        <v>198</v>
      </c>
      <c r="C77" s="2958"/>
      <c r="D77" s="61"/>
      <c r="E77" s="61"/>
      <c r="F77" s="2475"/>
      <c r="G77" s="468"/>
    </row>
    <row r="78" spans="1:7" s="34" customFormat="1" ht="28.9" customHeight="1">
      <c r="A78" s="66"/>
      <c r="B78" s="2958" t="s">
        <v>199</v>
      </c>
      <c r="C78" s="2958"/>
      <c r="D78" s="61"/>
      <c r="E78" s="61"/>
      <c r="F78" s="2475"/>
      <c r="G78" s="468"/>
    </row>
    <row r="79" spans="1:7" s="34" customFormat="1">
      <c r="A79" s="66"/>
      <c r="B79" s="2996"/>
      <c r="C79" s="2996"/>
      <c r="D79" s="61"/>
      <c r="E79" s="61"/>
      <c r="F79" s="2475"/>
      <c r="G79" s="468"/>
    </row>
    <row r="80" spans="1:7" s="34" customFormat="1">
      <c r="A80" s="66"/>
      <c r="B80" s="2996"/>
      <c r="C80" s="2996"/>
      <c r="D80" s="61"/>
      <c r="E80" s="61"/>
      <c r="F80" s="2475"/>
      <c r="G80" s="468"/>
    </row>
    <row r="81" spans="1:7" s="34" customFormat="1" ht="16.899999999999999" customHeight="1">
      <c r="A81" s="287" t="str">
        <f>+A9</f>
        <v>B.16.</v>
      </c>
      <c r="B81" s="288" t="str">
        <f>+B9</f>
        <v>Mizarska dela - Notranja vrata</v>
      </c>
      <c r="C81" s="289"/>
      <c r="D81" s="290"/>
      <c r="E81" s="290"/>
      <c r="F81" s="2476"/>
      <c r="G81" s="480"/>
    </row>
    <row r="82" spans="1:7" s="34" customFormat="1">
      <c r="A82" s="66"/>
      <c r="B82" s="2996"/>
      <c r="C82" s="2996"/>
      <c r="D82" s="61"/>
      <c r="E82" s="61"/>
      <c r="F82" s="2475"/>
      <c r="G82" s="468"/>
    </row>
    <row r="83" spans="1:7" s="34" customFormat="1" ht="12.6" customHeight="1">
      <c r="A83" s="66"/>
      <c r="B83" s="2906" t="s">
        <v>200</v>
      </c>
      <c r="C83" s="2906"/>
      <c r="D83" s="61"/>
      <c r="E83" s="61"/>
      <c r="F83" s="2475"/>
      <c r="G83" s="468"/>
    </row>
    <row r="84" spans="1:7" s="34" customFormat="1" ht="55.15" customHeight="1">
      <c r="A84" s="66"/>
      <c r="B84" s="2997" t="s">
        <v>201</v>
      </c>
      <c r="C84" s="2997"/>
      <c r="D84" s="61"/>
      <c r="E84" s="61"/>
      <c r="F84" s="2475"/>
      <c r="G84" s="468"/>
    </row>
    <row r="85" spans="1:7" s="34" customFormat="1" ht="46.15" customHeight="1">
      <c r="A85" s="66"/>
      <c r="B85" s="2997" t="s">
        <v>160</v>
      </c>
      <c r="C85" s="2997"/>
      <c r="D85" s="61"/>
      <c r="E85" s="61"/>
      <c r="F85" s="2475"/>
      <c r="G85" s="468"/>
    </row>
    <row r="86" spans="1:7" s="34" customFormat="1" ht="46.15" customHeight="1">
      <c r="A86" s="66"/>
      <c r="B86" s="2997" t="s">
        <v>202</v>
      </c>
      <c r="C86" s="2997"/>
      <c r="D86" s="61"/>
      <c r="E86" s="61"/>
      <c r="F86" s="2475"/>
      <c r="G86" s="468"/>
    </row>
    <row r="87" spans="1:7" s="34" customFormat="1" ht="153.6" customHeight="1">
      <c r="A87" s="66"/>
      <c r="B87" s="291"/>
      <c r="C87" s="292"/>
      <c r="D87" s="61"/>
      <c r="E87" s="61"/>
      <c r="F87" s="2475"/>
      <c r="G87" s="468"/>
    </row>
    <row r="88" spans="1:7" s="34" customFormat="1" ht="63.6" customHeight="1">
      <c r="A88" s="66"/>
      <c r="B88" s="2920" t="s">
        <v>203</v>
      </c>
      <c r="C88" s="2920"/>
      <c r="D88" s="61"/>
      <c r="E88" s="61"/>
      <c r="F88" s="2475"/>
      <c r="G88" s="468"/>
    </row>
    <row r="89" spans="1:7" s="34" customFormat="1">
      <c r="A89" s="66"/>
      <c r="B89" s="2996"/>
      <c r="C89" s="2996"/>
      <c r="D89" s="61"/>
      <c r="E89" s="61"/>
      <c r="F89" s="2475"/>
      <c r="G89" s="468"/>
    </row>
    <row r="90" spans="1:7" s="34" customFormat="1">
      <c r="A90" s="271"/>
      <c r="B90" s="293"/>
      <c r="E90" s="62"/>
      <c r="F90" s="2475"/>
      <c r="G90" s="166"/>
    </row>
    <row r="91" spans="1:7" s="34" customFormat="1">
      <c r="A91" s="63"/>
      <c r="B91" s="64" t="s">
        <v>204</v>
      </c>
      <c r="E91" s="62"/>
      <c r="F91" s="2477"/>
      <c r="G91" s="162"/>
    </row>
    <row r="92" spans="1:7" s="34" customFormat="1" ht="25.5">
      <c r="A92" s="63"/>
      <c r="B92" s="65" t="s">
        <v>205</v>
      </c>
      <c r="E92" s="62"/>
      <c r="F92" s="2477"/>
      <c r="G92" s="162"/>
    </row>
    <row r="93" spans="1:7" s="34" customFormat="1" ht="15" customHeight="1">
      <c r="A93" s="63"/>
      <c r="B93" s="65" t="s">
        <v>206</v>
      </c>
      <c r="E93" s="62"/>
      <c r="F93" s="2477"/>
      <c r="G93" s="162"/>
    </row>
    <row r="94" spans="1:7" s="34" customFormat="1">
      <c r="A94" s="66"/>
      <c r="B94" s="67"/>
      <c r="E94" s="62"/>
      <c r="F94" s="2477"/>
      <c r="G94" s="162"/>
    </row>
    <row r="95" spans="1:7" s="34" customFormat="1">
      <c r="A95" s="66" t="s">
        <v>207</v>
      </c>
      <c r="B95" s="65" t="s">
        <v>702</v>
      </c>
      <c r="E95" s="62"/>
      <c r="F95" s="2477"/>
      <c r="G95" s="162"/>
    </row>
    <row r="96" spans="1:7" s="34" customFormat="1">
      <c r="A96" s="66"/>
      <c r="B96" s="65" t="s">
        <v>703</v>
      </c>
      <c r="E96" s="62"/>
      <c r="F96" s="2477"/>
      <c r="G96" s="162"/>
    </row>
    <row r="97" spans="1:7" s="34" customFormat="1">
      <c r="A97" s="66"/>
      <c r="B97" s="67" t="s">
        <v>208</v>
      </c>
      <c r="E97" s="62"/>
      <c r="F97" s="2477"/>
      <c r="G97" s="162"/>
    </row>
    <row r="98" spans="1:7" s="34" customFormat="1">
      <c r="A98" s="294" t="s">
        <v>1291</v>
      </c>
      <c r="B98" s="244" t="s">
        <v>209</v>
      </c>
      <c r="C98" s="62"/>
      <c r="D98" s="34" t="s">
        <v>210</v>
      </c>
      <c r="E98" s="62">
        <v>53</v>
      </c>
      <c r="F98" s="2425"/>
      <c r="G98" s="166">
        <f t="shared" ref="G98:G103" si="0">+F98*E98</f>
        <v>0</v>
      </c>
    </row>
    <row r="99" spans="1:7" s="34" customFormat="1">
      <c r="A99" s="295" t="s">
        <v>1292</v>
      </c>
      <c r="B99" s="244" t="s">
        <v>211</v>
      </c>
      <c r="C99" s="62"/>
      <c r="D99" s="34" t="s">
        <v>210</v>
      </c>
      <c r="E99" s="62">
        <v>69</v>
      </c>
      <c r="F99" s="2425"/>
      <c r="G99" s="166">
        <f t="shared" si="0"/>
        <v>0</v>
      </c>
    </row>
    <row r="100" spans="1:7" s="34" customFormat="1">
      <c r="A100" s="296" t="s">
        <v>1293</v>
      </c>
      <c r="B100" s="244" t="s">
        <v>212</v>
      </c>
      <c r="C100" s="62"/>
      <c r="D100" s="34" t="s">
        <v>210</v>
      </c>
      <c r="E100" s="62">
        <f>+E98</f>
        <v>53</v>
      </c>
      <c r="F100" s="2425"/>
      <c r="G100" s="166">
        <f t="shared" si="0"/>
        <v>0</v>
      </c>
    </row>
    <row r="101" spans="1:7" s="34" customFormat="1">
      <c r="A101" s="297" t="s">
        <v>1294</v>
      </c>
      <c r="B101" s="244" t="s">
        <v>213</v>
      </c>
      <c r="C101" s="62"/>
      <c r="D101" s="34" t="s">
        <v>210</v>
      </c>
      <c r="E101" s="62">
        <f>+E99</f>
        <v>69</v>
      </c>
      <c r="F101" s="2425"/>
      <c r="G101" s="166">
        <f t="shared" si="0"/>
        <v>0</v>
      </c>
    </row>
    <row r="102" spans="1:7" s="34" customFormat="1">
      <c r="A102" s="298" t="s">
        <v>1295</v>
      </c>
      <c r="B102" s="244" t="s">
        <v>214</v>
      </c>
      <c r="C102" s="62"/>
      <c r="D102" s="34" t="s">
        <v>210</v>
      </c>
      <c r="E102" s="62">
        <v>25</v>
      </c>
      <c r="F102" s="2425"/>
      <c r="G102" s="166">
        <f t="shared" si="0"/>
        <v>0</v>
      </c>
    </row>
    <row r="103" spans="1:7" s="34" customFormat="1">
      <c r="A103" s="299" t="s">
        <v>1296</v>
      </c>
      <c r="B103" s="244" t="s">
        <v>215</v>
      </c>
      <c r="C103" s="62"/>
      <c r="D103" s="34" t="s">
        <v>210</v>
      </c>
      <c r="E103" s="62">
        <f>+E99</f>
        <v>69</v>
      </c>
      <c r="F103" s="2425"/>
      <c r="G103" s="166">
        <f t="shared" si="0"/>
        <v>0</v>
      </c>
    </row>
    <row r="104" spans="1:7" s="34" customFormat="1">
      <c r="A104" s="271"/>
      <c r="B104" s="293"/>
      <c r="E104" s="62"/>
      <c r="F104" s="2475"/>
      <c r="G104" s="166"/>
    </row>
    <row r="105" spans="1:7" s="34" customFormat="1">
      <c r="A105" s="66" t="s">
        <v>216</v>
      </c>
      <c r="B105" s="65" t="s">
        <v>704</v>
      </c>
      <c r="E105" s="62"/>
      <c r="F105" s="2477"/>
      <c r="G105" s="162"/>
    </row>
    <row r="106" spans="1:7" s="34" customFormat="1">
      <c r="A106" s="66"/>
      <c r="B106" s="65" t="s">
        <v>705</v>
      </c>
      <c r="E106" s="62"/>
      <c r="F106" s="2477"/>
      <c r="G106" s="162"/>
    </row>
    <row r="107" spans="1:7" s="34" customFormat="1">
      <c r="A107" s="66"/>
      <c r="B107" s="65" t="s">
        <v>217</v>
      </c>
      <c r="E107" s="62"/>
      <c r="F107" s="2477"/>
      <c r="G107" s="162"/>
    </row>
    <row r="108" spans="1:7" s="34" customFormat="1">
      <c r="A108" s="66"/>
      <c r="B108" s="67" t="s">
        <v>218</v>
      </c>
      <c r="E108" s="62"/>
      <c r="F108" s="2477"/>
      <c r="G108" s="162"/>
    </row>
    <row r="109" spans="1:7" s="34" customFormat="1">
      <c r="A109" s="2290" t="s">
        <v>1297</v>
      </c>
      <c r="B109" s="2274" t="s">
        <v>209</v>
      </c>
      <c r="C109" s="2289"/>
      <c r="D109" s="2289" t="s">
        <v>210</v>
      </c>
      <c r="E109" s="2278">
        <v>0</v>
      </c>
      <c r="F109" s="2465"/>
      <c r="G109" s="166"/>
    </row>
    <row r="110" spans="1:7" s="34" customFormat="1">
      <c r="A110" s="2291" t="s">
        <v>1298</v>
      </c>
      <c r="B110" s="2274" t="s">
        <v>211</v>
      </c>
      <c r="C110" s="2289"/>
      <c r="D110" s="2289" t="s">
        <v>210</v>
      </c>
      <c r="E110" s="2278">
        <v>0</v>
      </c>
      <c r="F110" s="2465"/>
      <c r="G110" s="166"/>
    </row>
    <row r="111" spans="1:7" s="34" customFormat="1">
      <c r="A111" s="2292" t="s">
        <v>1300</v>
      </c>
      <c r="B111" s="2274" t="s">
        <v>212</v>
      </c>
      <c r="C111" s="2289"/>
      <c r="D111" s="2289" t="s">
        <v>210</v>
      </c>
      <c r="E111" s="2278">
        <f>+E109</f>
        <v>0</v>
      </c>
      <c r="F111" s="2465"/>
      <c r="G111" s="166"/>
    </row>
    <row r="112" spans="1:7" s="34" customFormat="1">
      <c r="A112" s="2293" t="s">
        <v>1299</v>
      </c>
      <c r="B112" s="2274" t="s">
        <v>213</v>
      </c>
      <c r="C112" s="2289"/>
      <c r="D112" s="2289" t="s">
        <v>210</v>
      </c>
      <c r="E112" s="2278">
        <f>+E110</f>
        <v>0</v>
      </c>
      <c r="F112" s="2465"/>
      <c r="G112" s="166"/>
    </row>
    <row r="113" spans="1:7" s="34" customFormat="1">
      <c r="A113" s="298" t="s">
        <v>1302</v>
      </c>
      <c r="B113" s="244" t="s">
        <v>214</v>
      </c>
      <c r="D113" s="34" t="s">
        <v>210</v>
      </c>
      <c r="E113" s="62">
        <v>21</v>
      </c>
      <c r="F113" s="2425"/>
      <c r="G113" s="166">
        <f t="shared" ref="G113" si="1">+F113*E113</f>
        <v>0</v>
      </c>
    </row>
    <row r="114" spans="1:7" s="34" customFormat="1">
      <c r="A114" s="2288" t="s">
        <v>1301</v>
      </c>
      <c r="B114" s="2274" t="s">
        <v>215</v>
      </c>
      <c r="C114" s="2289"/>
      <c r="D114" s="2289" t="s">
        <v>210</v>
      </c>
      <c r="E114" s="2278">
        <f>+E110</f>
        <v>0</v>
      </c>
      <c r="F114" s="2465"/>
      <c r="G114" s="166"/>
    </row>
    <row r="115" spans="1:7" s="34" customFormat="1">
      <c r="A115" s="66"/>
      <c r="B115" s="67"/>
      <c r="E115" s="62"/>
      <c r="F115" s="2477"/>
      <c r="G115" s="162"/>
    </row>
    <row r="116" spans="1:7" s="34" customFormat="1">
      <c r="A116" s="66" t="s">
        <v>219</v>
      </c>
      <c r="B116" s="65" t="s">
        <v>706</v>
      </c>
      <c r="E116" s="62"/>
      <c r="F116" s="2477"/>
      <c r="G116" s="162"/>
    </row>
    <row r="117" spans="1:7" s="34" customFormat="1">
      <c r="A117" s="66"/>
      <c r="B117" s="65" t="s">
        <v>707</v>
      </c>
      <c r="E117" s="62"/>
      <c r="F117" s="2477"/>
      <c r="G117" s="162"/>
    </row>
    <row r="118" spans="1:7" s="34" customFormat="1" ht="25.5">
      <c r="A118" s="66"/>
      <c r="B118" s="65" t="s">
        <v>220</v>
      </c>
      <c r="E118" s="62"/>
      <c r="F118" s="2477"/>
      <c r="G118" s="162"/>
    </row>
    <row r="119" spans="1:7" s="34" customFormat="1">
      <c r="A119" s="66"/>
      <c r="B119" s="65" t="s">
        <v>221</v>
      </c>
      <c r="E119" s="62"/>
      <c r="F119" s="2477"/>
      <c r="G119" s="162"/>
    </row>
    <row r="120" spans="1:7" s="34" customFormat="1">
      <c r="A120" s="66"/>
      <c r="B120" s="67" t="s">
        <v>222</v>
      </c>
      <c r="E120" s="62"/>
      <c r="F120" s="2477"/>
      <c r="G120" s="162"/>
    </row>
    <row r="121" spans="1:7" s="34" customFormat="1">
      <c r="A121" s="294" t="s">
        <v>1303</v>
      </c>
      <c r="B121" s="244" t="s">
        <v>209</v>
      </c>
      <c r="C121" s="62"/>
      <c r="D121" s="34" t="s">
        <v>210</v>
      </c>
      <c r="E121" s="62">
        <v>36</v>
      </c>
      <c r="F121" s="2425"/>
      <c r="G121" s="166">
        <f t="shared" ref="G121:G126" si="2">+F121*E121</f>
        <v>0</v>
      </c>
    </row>
    <row r="122" spans="1:7" s="34" customFormat="1">
      <c r="A122" s="295" t="s">
        <v>1304</v>
      </c>
      <c r="B122" s="244" t="s">
        <v>211</v>
      </c>
      <c r="C122" s="62"/>
      <c r="D122" s="34" t="s">
        <v>210</v>
      </c>
      <c r="E122" s="62">
        <v>46</v>
      </c>
      <c r="F122" s="2425"/>
      <c r="G122" s="166">
        <f t="shared" si="2"/>
        <v>0</v>
      </c>
    </row>
    <row r="123" spans="1:7" s="34" customFormat="1">
      <c r="A123" s="296" t="s">
        <v>1305</v>
      </c>
      <c r="B123" s="244" t="s">
        <v>212</v>
      </c>
      <c r="C123" s="62"/>
      <c r="D123" s="34" t="s">
        <v>210</v>
      </c>
      <c r="E123" s="62">
        <f>+E121</f>
        <v>36</v>
      </c>
      <c r="F123" s="2425"/>
      <c r="G123" s="166">
        <f t="shared" si="2"/>
        <v>0</v>
      </c>
    </row>
    <row r="124" spans="1:7" s="34" customFormat="1">
      <c r="A124" s="297" t="s">
        <v>1306</v>
      </c>
      <c r="B124" s="244" t="s">
        <v>213</v>
      </c>
      <c r="C124" s="62"/>
      <c r="D124" s="34" t="s">
        <v>210</v>
      </c>
      <c r="E124" s="62">
        <f>+E122</f>
        <v>46</v>
      </c>
      <c r="F124" s="2425"/>
      <c r="G124" s="166">
        <f t="shared" si="2"/>
        <v>0</v>
      </c>
    </row>
    <row r="125" spans="1:7" s="34" customFormat="1">
      <c r="A125" s="298" t="s">
        <v>1307</v>
      </c>
      <c r="B125" s="244" t="s">
        <v>214</v>
      </c>
      <c r="C125" s="62"/>
      <c r="D125" s="34" t="s">
        <v>210</v>
      </c>
      <c r="E125" s="62">
        <v>18</v>
      </c>
      <c r="F125" s="2425"/>
      <c r="G125" s="166">
        <f t="shared" si="2"/>
        <v>0</v>
      </c>
    </row>
    <row r="126" spans="1:7" s="34" customFormat="1">
      <c r="A126" s="299" t="s">
        <v>1308</v>
      </c>
      <c r="B126" s="244" t="s">
        <v>215</v>
      </c>
      <c r="C126" s="62"/>
      <c r="D126" s="34" t="s">
        <v>210</v>
      </c>
      <c r="E126" s="62">
        <f>+E122</f>
        <v>46</v>
      </c>
      <c r="F126" s="2425"/>
      <c r="G126" s="166">
        <f t="shared" si="2"/>
        <v>0</v>
      </c>
    </row>
    <row r="127" spans="1:7" s="34" customFormat="1">
      <c r="A127" s="66"/>
      <c r="B127" s="67"/>
      <c r="E127" s="62"/>
      <c r="F127" s="2477"/>
      <c r="G127" s="162"/>
    </row>
    <row r="128" spans="1:7" s="34" customFormat="1">
      <c r="A128" s="66" t="s">
        <v>223</v>
      </c>
      <c r="B128" s="65" t="s">
        <v>708</v>
      </c>
      <c r="E128" s="62"/>
      <c r="F128" s="2477"/>
      <c r="G128" s="162"/>
    </row>
    <row r="129" spans="1:7" s="34" customFormat="1">
      <c r="A129" s="66"/>
      <c r="B129" s="65" t="s">
        <v>709</v>
      </c>
      <c r="E129" s="62"/>
      <c r="F129" s="2477"/>
      <c r="G129" s="162"/>
    </row>
    <row r="130" spans="1:7" s="34" customFormat="1" ht="25.5">
      <c r="A130" s="66"/>
      <c r="B130" s="65" t="s">
        <v>220</v>
      </c>
      <c r="E130" s="62"/>
      <c r="F130" s="2477"/>
      <c r="G130" s="162"/>
    </row>
    <row r="131" spans="1:7" s="34" customFormat="1">
      <c r="A131" s="66"/>
      <c r="B131" s="65" t="s">
        <v>221</v>
      </c>
      <c r="E131" s="62"/>
      <c r="F131" s="2477"/>
      <c r="G131" s="162"/>
    </row>
    <row r="132" spans="1:7" s="34" customFormat="1">
      <c r="A132" s="66"/>
      <c r="B132" s="67" t="s">
        <v>224</v>
      </c>
      <c r="E132" s="62"/>
      <c r="F132" s="2477"/>
      <c r="G132" s="162"/>
    </row>
    <row r="133" spans="1:7" s="34" customFormat="1">
      <c r="A133" s="2290" t="s">
        <v>1309</v>
      </c>
      <c r="B133" s="2274" t="s">
        <v>209</v>
      </c>
      <c r="C133" s="2289"/>
      <c r="D133" s="2289" t="s">
        <v>210</v>
      </c>
      <c r="E133" s="2278">
        <v>0</v>
      </c>
      <c r="F133" s="2465"/>
      <c r="G133" s="166"/>
    </row>
    <row r="134" spans="1:7" s="34" customFormat="1">
      <c r="A134" s="2291" t="s">
        <v>1310</v>
      </c>
      <c r="B134" s="2274" t="s">
        <v>211</v>
      </c>
      <c r="C134" s="2289"/>
      <c r="D134" s="2289" t="s">
        <v>210</v>
      </c>
      <c r="E134" s="2278">
        <v>0</v>
      </c>
      <c r="F134" s="2465"/>
      <c r="G134" s="166"/>
    </row>
    <row r="135" spans="1:7" s="34" customFormat="1">
      <c r="A135" s="2292" t="s">
        <v>1311</v>
      </c>
      <c r="B135" s="2274" t="s">
        <v>212</v>
      </c>
      <c r="C135" s="2289"/>
      <c r="D135" s="2289" t="s">
        <v>210</v>
      </c>
      <c r="E135" s="2278">
        <f>+E133</f>
        <v>0</v>
      </c>
      <c r="F135" s="2465"/>
      <c r="G135" s="166"/>
    </row>
    <row r="136" spans="1:7" s="34" customFormat="1">
      <c r="A136" s="2293" t="s">
        <v>1312</v>
      </c>
      <c r="B136" s="2274" t="s">
        <v>213</v>
      </c>
      <c r="C136" s="2289"/>
      <c r="D136" s="2289" t="s">
        <v>210</v>
      </c>
      <c r="E136" s="2278">
        <f>+E134</f>
        <v>0</v>
      </c>
      <c r="F136" s="2465"/>
      <c r="G136" s="166"/>
    </row>
    <row r="137" spans="1:7" s="34" customFormat="1">
      <c r="A137" s="298" t="s">
        <v>1313</v>
      </c>
      <c r="B137" s="244" t="s">
        <v>214</v>
      </c>
      <c r="C137" s="353"/>
      <c r="D137" s="353" t="s">
        <v>210</v>
      </c>
      <c r="E137" s="62">
        <v>15</v>
      </c>
      <c r="F137" s="2425"/>
      <c r="G137" s="166">
        <f t="shared" ref="G137" si="3">+F137*E137</f>
        <v>0</v>
      </c>
    </row>
    <row r="138" spans="1:7" s="34" customFormat="1">
      <c r="A138" s="2288" t="s">
        <v>1314</v>
      </c>
      <c r="B138" s="2274" t="s">
        <v>215</v>
      </c>
      <c r="C138" s="2289"/>
      <c r="D138" s="2289" t="s">
        <v>210</v>
      </c>
      <c r="E138" s="2278">
        <f>+E134</f>
        <v>0</v>
      </c>
      <c r="F138" s="2465"/>
      <c r="G138" s="166"/>
    </row>
    <row r="139" spans="1:7" s="34" customFormat="1">
      <c r="A139" s="66"/>
      <c r="B139" s="67"/>
      <c r="E139" s="62"/>
      <c r="F139" s="2477"/>
      <c r="G139" s="162"/>
    </row>
    <row r="140" spans="1:7" s="34" customFormat="1" ht="19.149999999999999" customHeight="1">
      <c r="A140" s="66" t="s">
        <v>225</v>
      </c>
      <c r="B140" s="65" t="s">
        <v>710</v>
      </c>
      <c r="E140" s="62"/>
      <c r="F140" s="2477"/>
      <c r="G140" s="162"/>
    </row>
    <row r="141" spans="1:7" s="34" customFormat="1">
      <c r="A141" s="66"/>
      <c r="B141" s="65" t="s">
        <v>711</v>
      </c>
      <c r="E141" s="62"/>
      <c r="F141" s="2477"/>
      <c r="G141" s="162"/>
    </row>
    <row r="142" spans="1:7" s="34" customFormat="1">
      <c r="A142" s="66"/>
      <c r="B142" s="67" t="s">
        <v>226</v>
      </c>
      <c r="E142" s="62"/>
      <c r="F142" s="2477"/>
      <c r="G142" s="162"/>
    </row>
    <row r="143" spans="1:7" s="34" customFormat="1">
      <c r="A143" s="294" t="s">
        <v>1315</v>
      </c>
      <c r="B143" s="244" t="s">
        <v>209</v>
      </c>
      <c r="C143" s="62"/>
      <c r="D143" s="34" t="s">
        <v>210</v>
      </c>
      <c r="E143" s="62">
        <v>4</v>
      </c>
      <c r="F143" s="2425"/>
      <c r="G143" s="166">
        <f t="shared" ref="G143:G148" si="4">+F143*E143</f>
        <v>0</v>
      </c>
    </row>
    <row r="144" spans="1:7" s="34" customFormat="1">
      <c r="A144" s="295" t="s">
        <v>1316</v>
      </c>
      <c r="B144" s="244" t="s">
        <v>211</v>
      </c>
      <c r="C144" s="62"/>
      <c r="D144" s="34" t="s">
        <v>210</v>
      </c>
      <c r="E144" s="62">
        <v>4</v>
      </c>
      <c r="F144" s="2425"/>
      <c r="G144" s="166">
        <f t="shared" si="4"/>
        <v>0</v>
      </c>
    </row>
    <row r="145" spans="1:7" s="34" customFormat="1">
      <c r="A145" s="296" t="s">
        <v>1317</v>
      </c>
      <c r="B145" s="244" t="s">
        <v>212</v>
      </c>
      <c r="C145" s="62"/>
      <c r="D145" s="34" t="s">
        <v>210</v>
      </c>
      <c r="E145" s="62">
        <f>+E143</f>
        <v>4</v>
      </c>
      <c r="F145" s="2425"/>
      <c r="G145" s="166">
        <f t="shared" si="4"/>
        <v>0</v>
      </c>
    </row>
    <row r="146" spans="1:7" s="34" customFormat="1">
      <c r="A146" s="297" t="s">
        <v>1318</v>
      </c>
      <c r="B146" s="244" t="s">
        <v>213</v>
      </c>
      <c r="C146" s="62"/>
      <c r="D146" s="34" t="s">
        <v>210</v>
      </c>
      <c r="E146" s="62">
        <f>+E144</f>
        <v>4</v>
      </c>
      <c r="F146" s="2425"/>
      <c r="G146" s="166">
        <f t="shared" si="4"/>
        <v>0</v>
      </c>
    </row>
    <row r="147" spans="1:7" s="34" customFormat="1">
      <c r="A147" s="298" t="s">
        <v>1319</v>
      </c>
      <c r="B147" s="244" t="s">
        <v>214</v>
      </c>
      <c r="C147" s="62"/>
      <c r="D147" s="34" t="s">
        <v>210</v>
      </c>
      <c r="E147" s="62">
        <v>2</v>
      </c>
      <c r="F147" s="2425"/>
      <c r="G147" s="166">
        <f t="shared" si="4"/>
        <v>0</v>
      </c>
    </row>
    <row r="148" spans="1:7" s="34" customFormat="1">
      <c r="A148" s="299" t="s">
        <v>1320</v>
      </c>
      <c r="B148" s="244" t="s">
        <v>215</v>
      </c>
      <c r="C148" s="62"/>
      <c r="D148" s="34" t="s">
        <v>210</v>
      </c>
      <c r="E148" s="62">
        <f>+E144</f>
        <v>4</v>
      </c>
      <c r="F148" s="2425"/>
      <c r="G148" s="166">
        <f t="shared" si="4"/>
        <v>0</v>
      </c>
    </row>
    <row r="149" spans="1:7" s="34" customFormat="1">
      <c r="A149" s="66"/>
      <c r="B149" s="67"/>
      <c r="E149" s="62"/>
      <c r="F149" s="2477"/>
      <c r="G149" s="162"/>
    </row>
    <row r="150" spans="1:7" s="34" customFormat="1" ht="18" customHeight="1">
      <c r="A150" s="66" t="s">
        <v>227</v>
      </c>
      <c r="B150" s="65" t="s">
        <v>712</v>
      </c>
      <c r="E150" s="62"/>
      <c r="F150" s="2477"/>
      <c r="G150" s="162"/>
    </row>
    <row r="151" spans="1:7" s="34" customFormat="1">
      <c r="A151" s="66"/>
      <c r="B151" s="65" t="s">
        <v>713</v>
      </c>
      <c r="E151" s="62"/>
      <c r="F151" s="2477"/>
      <c r="G151" s="162"/>
    </row>
    <row r="152" spans="1:7" s="34" customFormat="1" ht="18.600000000000001" customHeight="1">
      <c r="A152" s="66"/>
      <c r="B152" s="65" t="s">
        <v>714</v>
      </c>
      <c r="E152" s="62"/>
      <c r="F152" s="2477"/>
      <c r="G152" s="162"/>
    </row>
    <row r="153" spans="1:7" s="34" customFormat="1" ht="15.6" customHeight="1">
      <c r="A153" s="66"/>
      <c r="B153" s="65" t="s">
        <v>228</v>
      </c>
      <c r="E153" s="62"/>
      <c r="F153" s="2477"/>
      <c r="G153" s="162"/>
    </row>
    <row r="154" spans="1:7" s="34" customFormat="1" ht="25.5">
      <c r="A154" s="66"/>
      <c r="B154" s="65" t="s">
        <v>229</v>
      </c>
      <c r="E154" s="62"/>
      <c r="F154" s="2477"/>
      <c r="G154" s="162"/>
    </row>
    <row r="155" spans="1:7" s="34" customFormat="1">
      <c r="A155" s="66"/>
      <c r="B155" s="67" t="s">
        <v>230</v>
      </c>
      <c r="E155" s="62"/>
      <c r="F155" s="2477"/>
      <c r="G155" s="162"/>
    </row>
    <row r="156" spans="1:7" s="34" customFormat="1">
      <c r="A156" s="294" t="s">
        <v>1321</v>
      </c>
      <c r="B156" s="244" t="s">
        <v>209</v>
      </c>
      <c r="C156" s="62"/>
      <c r="D156" s="34" t="s">
        <v>210</v>
      </c>
      <c r="E156" s="62">
        <v>6</v>
      </c>
      <c r="F156" s="2425"/>
      <c r="G156" s="166">
        <f t="shared" ref="G156:G161" si="5">+F156*E156</f>
        <v>0</v>
      </c>
    </row>
    <row r="157" spans="1:7" s="34" customFormat="1">
      <c r="A157" s="295" t="s">
        <v>1322</v>
      </c>
      <c r="B157" s="244" t="s">
        <v>211</v>
      </c>
      <c r="C157" s="62"/>
      <c r="D157" s="34" t="s">
        <v>210</v>
      </c>
      <c r="E157" s="62">
        <v>8</v>
      </c>
      <c r="F157" s="2425"/>
      <c r="G157" s="166">
        <f t="shared" si="5"/>
        <v>0</v>
      </c>
    </row>
    <row r="158" spans="1:7" s="34" customFormat="1">
      <c r="A158" s="296" t="s">
        <v>1323</v>
      </c>
      <c r="B158" s="244" t="s">
        <v>212</v>
      </c>
      <c r="C158" s="62"/>
      <c r="D158" s="34" t="s">
        <v>210</v>
      </c>
      <c r="E158" s="62">
        <f>+E156</f>
        <v>6</v>
      </c>
      <c r="F158" s="2425"/>
      <c r="G158" s="166">
        <f t="shared" si="5"/>
        <v>0</v>
      </c>
    </row>
    <row r="159" spans="1:7" s="34" customFormat="1">
      <c r="A159" s="297" t="s">
        <v>1324</v>
      </c>
      <c r="B159" s="244" t="s">
        <v>213</v>
      </c>
      <c r="C159" s="62"/>
      <c r="D159" s="34" t="s">
        <v>210</v>
      </c>
      <c r="E159" s="62">
        <f>+E157</f>
        <v>8</v>
      </c>
      <c r="F159" s="2425"/>
      <c r="G159" s="166">
        <f t="shared" si="5"/>
        <v>0</v>
      </c>
    </row>
    <row r="160" spans="1:7" s="34" customFormat="1">
      <c r="A160" s="298" t="s">
        <v>1325</v>
      </c>
      <c r="B160" s="244" t="s">
        <v>214</v>
      </c>
      <c r="C160" s="62"/>
      <c r="D160" s="34" t="s">
        <v>210</v>
      </c>
      <c r="E160" s="62">
        <v>7</v>
      </c>
      <c r="F160" s="2425"/>
      <c r="G160" s="166">
        <f t="shared" si="5"/>
        <v>0</v>
      </c>
    </row>
    <row r="161" spans="1:7" s="34" customFormat="1">
      <c r="A161" s="299" t="s">
        <v>1326</v>
      </c>
      <c r="B161" s="244" t="s">
        <v>215</v>
      </c>
      <c r="C161" s="62"/>
      <c r="D161" s="34" t="s">
        <v>210</v>
      </c>
      <c r="E161" s="62">
        <f>+E157</f>
        <v>8</v>
      </c>
      <c r="F161" s="2425"/>
      <c r="G161" s="166">
        <f t="shared" si="5"/>
        <v>0</v>
      </c>
    </row>
    <row r="162" spans="1:7" s="34" customFormat="1">
      <c r="A162" s="66"/>
      <c r="B162" s="67"/>
      <c r="E162" s="62"/>
      <c r="F162" s="2477"/>
      <c r="G162" s="162"/>
    </row>
    <row r="163" spans="1:7" s="34" customFormat="1" ht="21.6" customHeight="1">
      <c r="A163" s="66" t="s">
        <v>231</v>
      </c>
      <c r="B163" s="65" t="s">
        <v>715</v>
      </c>
      <c r="E163" s="62"/>
      <c r="F163" s="2477"/>
      <c r="G163" s="162"/>
    </row>
    <row r="164" spans="1:7" s="34" customFormat="1">
      <c r="A164" s="66"/>
      <c r="B164" s="65" t="s">
        <v>716</v>
      </c>
      <c r="E164" s="62"/>
      <c r="F164" s="2477"/>
      <c r="G164" s="162"/>
    </row>
    <row r="165" spans="1:7" s="34" customFormat="1">
      <c r="A165" s="66"/>
      <c r="B165" s="65" t="s">
        <v>717</v>
      </c>
      <c r="E165" s="62"/>
      <c r="F165" s="2477"/>
      <c r="G165" s="162"/>
    </row>
    <row r="166" spans="1:7" s="34" customFormat="1">
      <c r="A166" s="66"/>
      <c r="B166" s="65" t="s">
        <v>228</v>
      </c>
      <c r="E166" s="62"/>
      <c r="F166" s="2477"/>
      <c r="G166" s="162"/>
    </row>
    <row r="167" spans="1:7" s="34" customFormat="1" ht="25.5">
      <c r="A167" s="66"/>
      <c r="B167" s="65" t="s">
        <v>229</v>
      </c>
      <c r="E167" s="62"/>
      <c r="F167" s="2477"/>
      <c r="G167" s="162"/>
    </row>
    <row r="168" spans="1:7" s="34" customFormat="1">
      <c r="A168" s="66"/>
      <c r="B168" s="67" t="s">
        <v>230</v>
      </c>
      <c r="E168" s="62"/>
      <c r="F168" s="2477"/>
      <c r="G168" s="162"/>
    </row>
    <row r="169" spans="1:7" s="34" customFormat="1">
      <c r="A169" s="294" t="s">
        <v>1327</v>
      </c>
      <c r="B169" s="244" t="s">
        <v>209</v>
      </c>
      <c r="C169" s="62"/>
      <c r="D169" s="34" t="s">
        <v>210</v>
      </c>
      <c r="E169" s="62">
        <v>6</v>
      </c>
      <c r="F169" s="2425"/>
      <c r="G169" s="166">
        <f t="shared" ref="G169:G174" si="6">+F169*E169</f>
        <v>0</v>
      </c>
    </row>
    <row r="170" spans="1:7" s="34" customFormat="1">
      <c r="A170" s="295" t="s">
        <v>1328</v>
      </c>
      <c r="B170" s="244" t="s">
        <v>211</v>
      </c>
      <c r="C170" s="62"/>
      <c r="D170" s="34" t="s">
        <v>210</v>
      </c>
      <c r="E170" s="62">
        <v>8</v>
      </c>
      <c r="F170" s="2425"/>
      <c r="G170" s="166">
        <f t="shared" si="6"/>
        <v>0</v>
      </c>
    </row>
    <row r="171" spans="1:7" s="34" customFormat="1">
      <c r="A171" s="296" t="s">
        <v>1329</v>
      </c>
      <c r="B171" s="244" t="s">
        <v>212</v>
      </c>
      <c r="C171" s="62"/>
      <c r="D171" s="34" t="s">
        <v>210</v>
      </c>
      <c r="E171" s="62">
        <f>+E169</f>
        <v>6</v>
      </c>
      <c r="F171" s="2425"/>
      <c r="G171" s="166">
        <f t="shared" si="6"/>
        <v>0</v>
      </c>
    </row>
    <row r="172" spans="1:7" s="34" customFormat="1">
      <c r="A172" s="297" t="s">
        <v>1330</v>
      </c>
      <c r="B172" s="244" t="s">
        <v>213</v>
      </c>
      <c r="C172" s="62"/>
      <c r="D172" s="34" t="s">
        <v>210</v>
      </c>
      <c r="E172" s="62">
        <f>+E170</f>
        <v>8</v>
      </c>
      <c r="F172" s="2425"/>
      <c r="G172" s="166">
        <f t="shared" si="6"/>
        <v>0</v>
      </c>
    </row>
    <row r="173" spans="1:7" s="34" customFormat="1">
      <c r="A173" s="298" t="s">
        <v>1331</v>
      </c>
      <c r="B173" s="244" t="s">
        <v>214</v>
      </c>
      <c r="C173" s="62"/>
      <c r="D173" s="34" t="s">
        <v>210</v>
      </c>
      <c r="E173" s="62">
        <v>8</v>
      </c>
      <c r="F173" s="2425"/>
      <c r="G173" s="166">
        <f t="shared" si="6"/>
        <v>0</v>
      </c>
    </row>
    <row r="174" spans="1:7" s="34" customFormat="1">
      <c r="A174" s="299" t="s">
        <v>1332</v>
      </c>
      <c r="B174" s="244" t="s">
        <v>215</v>
      </c>
      <c r="C174" s="62"/>
      <c r="D174" s="34" t="s">
        <v>210</v>
      </c>
      <c r="E174" s="62">
        <f>+E170</f>
        <v>8</v>
      </c>
      <c r="F174" s="2425"/>
      <c r="G174" s="166">
        <f t="shared" si="6"/>
        <v>0</v>
      </c>
    </row>
    <row r="175" spans="1:7" s="34" customFormat="1">
      <c r="A175" s="66"/>
      <c r="B175" s="67"/>
      <c r="E175" s="62"/>
      <c r="F175" s="2477"/>
      <c r="G175" s="162"/>
    </row>
    <row r="176" spans="1:7" s="34" customFormat="1" ht="25.5">
      <c r="A176" s="66" t="s">
        <v>232</v>
      </c>
      <c r="B176" s="65" t="s">
        <v>718</v>
      </c>
      <c r="E176" s="62"/>
      <c r="F176" s="2477"/>
      <c r="G176" s="162"/>
    </row>
    <row r="177" spans="1:7" s="34" customFormat="1">
      <c r="A177" s="66"/>
      <c r="B177" s="65" t="s">
        <v>719</v>
      </c>
      <c r="E177" s="62"/>
      <c r="F177" s="2477"/>
      <c r="G177" s="162"/>
    </row>
    <row r="178" spans="1:7" s="34" customFormat="1">
      <c r="A178" s="66"/>
      <c r="B178" s="65" t="s">
        <v>720</v>
      </c>
      <c r="E178" s="62"/>
      <c r="F178" s="2477"/>
      <c r="G178" s="162"/>
    </row>
    <row r="179" spans="1:7" s="34" customFormat="1">
      <c r="A179" s="66"/>
      <c r="B179" s="65" t="s">
        <v>228</v>
      </c>
      <c r="E179" s="62"/>
      <c r="F179" s="2477"/>
      <c r="G179" s="162"/>
    </row>
    <row r="180" spans="1:7" s="34" customFormat="1" ht="25.5">
      <c r="A180" s="66"/>
      <c r="B180" s="65" t="s">
        <v>229</v>
      </c>
      <c r="E180" s="62"/>
      <c r="F180" s="2477"/>
      <c r="G180" s="162"/>
    </row>
    <row r="181" spans="1:7" s="34" customFormat="1">
      <c r="A181" s="66"/>
      <c r="B181" s="67" t="s">
        <v>230</v>
      </c>
      <c r="E181" s="62"/>
      <c r="F181" s="2477"/>
      <c r="G181" s="162"/>
    </row>
    <row r="182" spans="1:7" s="34" customFormat="1">
      <c r="A182" s="294" t="s">
        <v>1333</v>
      </c>
      <c r="B182" s="244" t="s">
        <v>209</v>
      </c>
      <c r="C182" s="62"/>
      <c r="D182" s="34" t="s">
        <v>210</v>
      </c>
      <c r="E182" s="62">
        <v>2</v>
      </c>
      <c r="F182" s="2425"/>
      <c r="G182" s="166">
        <f t="shared" ref="G182:G187" si="7">+F182*E182</f>
        <v>0</v>
      </c>
    </row>
    <row r="183" spans="1:7" s="34" customFormat="1">
      <c r="A183" s="295" t="s">
        <v>1334</v>
      </c>
      <c r="B183" s="244" t="s">
        <v>211</v>
      </c>
      <c r="C183" s="62"/>
      <c r="D183" s="34" t="s">
        <v>210</v>
      </c>
      <c r="E183" s="62">
        <v>2</v>
      </c>
      <c r="F183" s="2425"/>
      <c r="G183" s="166">
        <f t="shared" si="7"/>
        <v>0</v>
      </c>
    </row>
    <row r="184" spans="1:7" s="34" customFormat="1">
      <c r="A184" s="296" t="s">
        <v>1335</v>
      </c>
      <c r="B184" s="244" t="s">
        <v>212</v>
      </c>
      <c r="C184" s="62"/>
      <c r="D184" s="34" t="s">
        <v>210</v>
      </c>
      <c r="E184" s="62">
        <f>+E182</f>
        <v>2</v>
      </c>
      <c r="F184" s="2425"/>
      <c r="G184" s="166">
        <f t="shared" si="7"/>
        <v>0</v>
      </c>
    </row>
    <row r="185" spans="1:7" s="34" customFormat="1">
      <c r="A185" s="297" t="s">
        <v>1336</v>
      </c>
      <c r="B185" s="244" t="s">
        <v>213</v>
      </c>
      <c r="C185" s="62"/>
      <c r="D185" s="34" t="s">
        <v>210</v>
      </c>
      <c r="E185" s="62">
        <f>+E183</f>
        <v>2</v>
      </c>
      <c r="F185" s="2425"/>
      <c r="G185" s="166">
        <f t="shared" si="7"/>
        <v>0</v>
      </c>
    </row>
    <row r="186" spans="1:7" s="34" customFormat="1">
      <c r="A186" s="298" t="s">
        <v>1337</v>
      </c>
      <c r="B186" s="244" t="s">
        <v>214</v>
      </c>
      <c r="C186" s="62"/>
      <c r="D186" s="34" t="s">
        <v>210</v>
      </c>
      <c r="E186" s="62">
        <v>1</v>
      </c>
      <c r="F186" s="2425"/>
      <c r="G186" s="166">
        <f t="shared" si="7"/>
        <v>0</v>
      </c>
    </row>
    <row r="187" spans="1:7" s="34" customFormat="1">
      <c r="A187" s="299" t="s">
        <v>1338</v>
      </c>
      <c r="B187" s="244" t="s">
        <v>215</v>
      </c>
      <c r="C187" s="62"/>
      <c r="D187" s="34" t="s">
        <v>210</v>
      </c>
      <c r="E187" s="62">
        <f>+E183</f>
        <v>2</v>
      </c>
      <c r="F187" s="2425"/>
      <c r="G187" s="166">
        <f t="shared" si="7"/>
        <v>0</v>
      </c>
    </row>
    <row r="188" spans="1:7" s="34" customFormat="1">
      <c r="A188" s="66"/>
      <c r="B188" s="67"/>
      <c r="E188" s="62"/>
      <c r="F188" s="2477"/>
      <c r="G188" s="162"/>
    </row>
    <row r="189" spans="1:7" s="34" customFormat="1" ht="17.45" customHeight="1">
      <c r="A189" s="66" t="s">
        <v>233</v>
      </c>
      <c r="B189" s="65" t="s">
        <v>721</v>
      </c>
      <c r="E189" s="62"/>
      <c r="F189" s="2477"/>
      <c r="G189" s="162"/>
    </row>
    <row r="190" spans="1:7" s="34" customFormat="1">
      <c r="A190" s="66"/>
      <c r="B190" s="65" t="s">
        <v>722</v>
      </c>
      <c r="E190" s="62"/>
      <c r="F190" s="2477"/>
      <c r="G190" s="162"/>
    </row>
    <row r="191" spans="1:7" s="34" customFormat="1">
      <c r="A191" s="66"/>
      <c r="B191" s="65" t="s">
        <v>723</v>
      </c>
      <c r="E191" s="62"/>
      <c r="F191" s="2477"/>
      <c r="G191" s="162"/>
    </row>
    <row r="192" spans="1:7" s="34" customFormat="1">
      <c r="A192" s="66"/>
      <c r="B192" s="65" t="s">
        <v>234</v>
      </c>
      <c r="E192" s="62"/>
      <c r="F192" s="2477"/>
      <c r="G192" s="162"/>
    </row>
    <row r="193" spans="1:10" s="34" customFormat="1" ht="25.5">
      <c r="A193" s="66"/>
      <c r="B193" s="65" t="s">
        <v>229</v>
      </c>
      <c r="E193" s="62"/>
      <c r="F193" s="2477"/>
      <c r="G193" s="162"/>
    </row>
    <row r="194" spans="1:10" s="34" customFormat="1">
      <c r="A194" s="66"/>
      <c r="B194" s="67" t="s">
        <v>235</v>
      </c>
      <c r="E194" s="62"/>
      <c r="F194" s="2477"/>
      <c r="G194" s="162"/>
    </row>
    <row r="195" spans="1:10" s="34" customFormat="1">
      <c r="A195" s="294" t="s">
        <v>1339</v>
      </c>
      <c r="B195" s="244" t="s">
        <v>209</v>
      </c>
      <c r="C195" s="62"/>
      <c r="D195" s="34" t="s">
        <v>210</v>
      </c>
      <c r="E195" s="62">
        <v>4</v>
      </c>
      <c r="F195" s="2425"/>
      <c r="G195" s="166">
        <f t="shared" ref="G195:G200" si="8">+F195*E195</f>
        <v>0</v>
      </c>
    </row>
    <row r="196" spans="1:10" s="34" customFormat="1">
      <c r="A196" s="295" t="s">
        <v>1340</v>
      </c>
      <c r="B196" s="244" t="s">
        <v>211</v>
      </c>
      <c r="C196" s="62"/>
      <c r="D196" s="34" t="s">
        <v>210</v>
      </c>
      <c r="E196" s="62">
        <v>4</v>
      </c>
      <c r="F196" s="2425"/>
      <c r="G196" s="166">
        <f t="shared" si="8"/>
        <v>0</v>
      </c>
    </row>
    <row r="197" spans="1:10" s="34" customFormat="1">
      <c r="A197" s="296" t="s">
        <v>1341</v>
      </c>
      <c r="B197" s="244" t="s">
        <v>212</v>
      </c>
      <c r="C197" s="62"/>
      <c r="D197" s="34" t="s">
        <v>210</v>
      </c>
      <c r="E197" s="62">
        <f>+E195</f>
        <v>4</v>
      </c>
      <c r="F197" s="2425"/>
      <c r="G197" s="166">
        <f t="shared" si="8"/>
        <v>0</v>
      </c>
    </row>
    <row r="198" spans="1:10" s="34" customFormat="1">
      <c r="A198" s="297" t="s">
        <v>1342</v>
      </c>
      <c r="B198" s="244" t="s">
        <v>213</v>
      </c>
      <c r="C198" s="62"/>
      <c r="D198" s="34" t="s">
        <v>210</v>
      </c>
      <c r="E198" s="62">
        <f>+E196</f>
        <v>4</v>
      </c>
      <c r="F198" s="2425"/>
      <c r="G198" s="166">
        <f t="shared" si="8"/>
        <v>0</v>
      </c>
    </row>
    <row r="199" spans="1:10" s="34" customFormat="1">
      <c r="A199" s="2294" t="s">
        <v>1343</v>
      </c>
      <c r="B199" s="2274" t="s">
        <v>214</v>
      </c>
      <c r="C199" s="2278"/>
      <c r="D199" s="2289" t="s">
        <v>210</v>
      </c>
      <c r="E199" s="2278">
        <v>0</v>
      </c>
      <c r="F199" s="2439"/>
      <c r="G199" s="166"/>
    </row>
    <row r="200" spans="1:10" s="34" customFormat="1">
      <c r="A200" s="299" t="s">
        <v>1344</v>
      </c>
      <c r="B200" s="244" t="s">
        <v>215</v>
      </c>
      <c r="C200" s="62"/>
      <c r="D200" s="34" t="s">
        <v>210</v>
      </c>
      <c r="E200" s="62">
        <f>+E196</f>
        <v>4</v>
      </c>
      <c r="F200" s="2425"/>
      <c r="G200" s="166">
        <f t="shared" si="8"/>
        <v>0</v>
      </c>
    </row>
    <row r="201" spans="1:10" s="34" customFormat="1">
      <c r="A201" s="66"/>
      <c r="B201" s="67"/>
      <c r="E201" s="62"/>
      <c r="F201" s="2477"/>
      <c r="G201" s="162"/>
    </row>
    <row r="202" spans="1:10" s="34" customFormat="1">
      <c r="A202" s="300"/>
      <c r="B202" s="281" t="s">
        <v>236</v>
      </c>
      <c r="C202" s="301"/>
      <c r="D202" s="301"/>
      <c r="E202" s="283"/>
      <c r="F202" s="2478"/>
      <c r="G202" s="481">
        <f>SUM(G90:G201)</f>
        <v>0</v>
      </c>
    </row>
    <row r="203" spans="1:10" s="34" customFormat="1">
      <c r="A203" s="271"/>
      <c r="B203" s="302"/>
      <c r="C203" s="303"/>
      <c r="D203" s="303"/>
      <c r="E203" s="274"/>
      <c r="F203" s="2472"/>
      <c r="G203" s="161"/>
    </row>
    <row r="204" spans="1:10" s="34" customFormat="1">
      <c r="A204" s="294"/>
      <c r="B204" s="244" t="s">
        <v>209</v>
      </c>
      <c r="C204" s="303"/>
      <c r="D204" s="303"/>
      <c r="E204" s="274"/>
      <c r="F204" s="2472"/>
      <c r="G204" s="161">
        <f t="shared" ref="G204:G209" si="9">+G98+G109+G121+G133+G143+G156+G169+G182+G195</f>
        <v>0</v>
      </c>
    </row>
    <row r="205" spans="1:10" s="34" customFormat="1">
      <c r="A205" s="295"/>
      <c r="B205" s="244" t="s">
        <v>211</v>
      </c>
      <c r="C205" s="303"/>
      <c r="D205" s="303"/>
      <c r="E205" s="274"/>
      <c r="F205" s="2472"/>
      <c r="G205" s="161">
        <f t="shared" si="9"/>
        <v>0</v>
      </c>
    </row>
    <row r="206" spans="1:10" s="34" customFormat="1">
      <c r="A206" s="296"/>
      <c r="B206" s="244" t="s">
        <v>212</v>
      </c>
      <c r="C206" s="303"/>
      <c r="D206" s="303"/>
      <c r="E206" s="274"/>
      <c r="F206" s="2472"/>
      <c r="G206" s="161">
        <f t="shared" si="9"/>
        <v>0</v>
      </c>
    </row>
    <row r="207" spans="1:10" s="34" customFormat="1">
      <c r="A207" s="297"/>
      <c r="B207" s="244" t="s">
        <v>213</v>
      </c>
      <c r="C207" s="303"/>
      <c r="D207" s="303"/>
      <c r="E207" s="274"/>
      <c r="F207" s="2472"/>
      <c r="G207" s="161">
        <f t="shared" si="9"/>
        <v>0</v>
      </c>
    </row>
    <row r="208" spans="1:10" s="209" customFormat="1">
      <c r="A208" s="298"/>
      <c r="B208" s="244" t="s">
        <v>214</v>
      </c>
      <c r="C208" s="303"/>
      <c r="D208" s="303"/>
      <c r="E208" s="274"/>
      <c r="F208" s="2472"/>
      <c r="G208" s="161">
        <f t="shared" si="9"/>
        <v>0</v>
      </c>
      <c r="J208" s="210"/>
    </row>
    <row r="209" spans="1:10" s="209" customFormat="1">
      <c r="A209" s="299"/>
      <c r="B209" s="244" t="s">
        <v>215</v>
      </c>
      <c r="C209" s="303"/>
      <c r="D209" s="303"/>
      <c r="E209" s="274"/>
      <c r="F209" s="2472"/>
      <c r="G209" s="161">
        <f t="shared" si="9"/>
        <v>0</v>
      </c>
      <c r="J209" s="210"/>
    </row>
    <row r="210" spans="1:10" s="209" customFormat="1">
      <c r="A210" s="271"/>
      <c r="B210" s="293"/>
      <c r="C210" s="303"/>
      <c r="D210" s="303"/>
      <c r="E210" s="274"/>
      <c r="F210" s="2472"/>
      <c r="G210" s="161"/>
      <c r="J210" s="210"/>
    </row>
    <row r="211" spans="1:10" s="209" customFormat="1">
      <c r="A211" s="271"/>
      <c r="B211" s="302"/>
      <c r="C211" s="303"/>
      <c r="D211" s="274"/>
      <c r="E211" s="274"/>
      <c r="F211" s="2472"/>
      <c r="G211" s="162"/>
      <c r="J211" s="210"/>
    </row>
  </sheetData>
  <sheetProtection formatRows="0"/>
  <mergeCells count="66">
    <mergeCell ref="B89:C89"/>
    <mergeCell ref="B76:C76"/>
    <mergeCell ref="B77:C77"/>
    <mergeCell ref="B78:C78"/>
    <mergeCell ref="B79:C79"/>
    <mergeCell ref="B80:C80"/>
    <mergeCell ref="B82:C82"/>
    <mergeCell ref="B83:C83"/>
    <mergeCell ref="B84:C84"/>
    <mergeCell ref="B85:C85"/>
    <mergeCell ref="B86:C86"/>
    <mergeCell ref="B88:C88"/>
    <mergeCell ref="B75:C75"/>
    <mergeCell ref="B64:C64"/>
    <mergeCell ref="B65:C65"/>
    <mergeCell ref="B66:C66"/>
    <mergeCell ref="B67:C67"/>
    <mergeCell ref="B68:C68"/>
    <mergeCell ref="B69:C69"/>
    <mergeCell ref="B70:C70"/>
    <mergeCell ref="B71:C71"/>
    <mergeCell ref="B72:C72"/>
    <mergeCell ref="B73:C73"/>
    <mergeCell ref="B74:C74"/>
    <mergeCell ref="B63:C63"/>
    <mergeCell ref="B52:C52"/>
    <mergeCell ref="B53:C53"/>
    <mergeCell ref="B54:C54"/>
    <mergeCell ref="B55:C55"/>
    <mergeCell ref="B56:C56"/>
    <mergeCell ref="B57:C57"/>
    <mergeCell ref="B58:C58"/>
    <mergeCell ref="B59:C59"/>
    <mergeCell ref="B60:C60"/>
    <mergeCell ref="B61:C61"/>
    <mergeCell ref="B62:C62"/>
    <mergeCell ref="B51:C51"/>
    <mergeCell ref="B35:C35"/>
    <mergeCell ref="B36:C36"/>
    <mergeCell ref="B38:C38"/>
    <mergeCell ref="B40:C40"/>
    <mergeCell ref="B41:C41"/>
    <mergeCell ref="B42:C42"/>
    <mergeCell ref="B46:C46"/>
    <mergeCell ref="B47:C47"/>
    <mergeCell ref="B48:C48"/>
    <mergeCell ref="B49:C49"/>
    <mergeCell ref="B50:C50"/>
    <mergeCell ref="B34:C34"/>
    <mergeCell ref="B22:C22"/>
    <mergeCell ref="B23:C23"/>
    <mergeCell ref="B24:C24"/>
    <mergeCell ref="B25:C25"/>
    <mergeCell ref="B26:C26"/>
    <mergeCell ref="B27:C27"/>
    <mergeCell ref="B28:C28"/>
    <mergeCell ref="B29:C29"/>
    <mergeCell ref="B30:C30"/>
    <mergeCell ref="B31:C31"/>
    <mergeCell ref="B32:C32"/>
    <mergeCell ref="B20:C20"/>
    <mergeCell ref="B15:C15"/>
    <mergeCell ref="B16:C16"/>
    <mergeCell ref="B17:C17"/>
    <mergeCell ref="B18:C18"/>
    <mergeCell ref="B19:C19"/>
  </mergeCells>
  <pageMargins left="0.7" right="0.7" top="0.75" bottom="0.75" header="0.3" footer="0.3"/>
  <pageSetup paperSize="9" scale="50"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2" manualBreakCount="2">
    <brk id="58" max="16383" man="1"/>
    <brk id="104"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AMK142"/>
  <sheetViews>
    <sheetView view="pageBreakPreview" zoomScale="85" zoomScaleNormal="100" zoomScaleSheetLayoutView="85" workbookViewId="0"/>
  </sheetViews>
  <sheetFormatPr defaultRowHeight="12.75"/>
  <cols>
    <col min="1" max="1" width="14.42578125" style="232" customWidth="1"/>
    <col min="2" max="2" width="84" style="259" customWidth="1"/>
    <col min="3" max="3" width="11.5703125" style="230" customWidth="1"/>
    <col min="4" max="4" width="7.28515625" style="228" customWidth="1"/>
    <col min="5" max="5" width="11.28515625" style="229" customWidth="1"/>
    <col min="6" max="6" width="12.28515625" style="468" customWidth="1"/>
    <col min="7" max="7" width="20" style="468" customWidth="1"/>
    <col min="8" max="8" width="7.7109375" style="209" customWidth="1"/>
    <col min="9" max="9" width="8.42578125" style="209" customWidth="1"/>
    <col min="10" max="10" width="5.85546875" style="210" customWidth="1"/>
    <col min="11" max="1025" width="9.140625" style="211" customWidth="1"/>
  </cols>
  <sheetData>
    <row r="2" spans="1:7">
      <c r="A2" s="367" t="s">
        <v>8</v>
      </c>
      <c r="B2" s="359" t="s">
        <v>9</v>
      </c>
      <c r="C2" s="359"/>
      <c r="D2" s="361"/>
      <c r="E2" s="367"/>
      <c r="F2" s="443"/>
      <c r="G2" s="443"/>
    </row>
    <row r="3" spans="1:7" s="212" customFormat="1">
      <c r="A3" s="367" t="s">
        <v>130</v>
      </c>
      <c r="B3" s="359" t="str">
        <f>'NASLOVNA STRAN'!$C$30</f>
        <v>Gradnja stanovanjske soseske Dečkovo naselje - DN 10</v>
      </c>
      <c r="C3" s="359"/>
      <c r="D3" s="361"/>
      <c r="E3" s="367"/>
      <c r="F3" s="443"/>
      <c r="G3" s="443"/>
    </row>
    <row r="4" spans="1:7" s="212" customFormat="1">
      <c r="A4" s="367" t="s">
        <v>131</v>
      </c>
      <c r="B4" s="442">
        <f>'NASLOVNA STRAN'!$C$13</f>
        <v>0</v>
      </c>
      <c r="C4" s="359"/>
      <c r="D4" s="361"/>
      <c r="E4" s="367"/>
      <c r="F4" s="443"/>
      <c r="G4" s="443"/>
    </row>
    <row r="5" spans="1:7" s="212" customFormat="1">
      <c r="A5" s="367"/>
      <c r="B5" s="359"/>
      <c r="C5" s="359"/>
      <c r="D5" s="361"/>
      <c r="E5" s="367"/>
      <c r="F5" s="443"/>
      <c r="G5" s="443"/>
    </row>
    <row r="6" spans="1:7" s="212" customFormat="1">
      <c r="A6" s="213" t="s">
        <v>87</v>
      </c>
      <c r="B6" s="214" t="s">
        <v>88</v>
      </c>
      <c r="C6" s="214"/>
      <c r="D6" s="215"/>
      <c r="E6" s="216"/>
      <c r="F6" s="463"/>
      <c r="G6" s="463"/>
    </row>
    <row r="7" spans="1:7" s="212" customFormat="1">
      <c r="A7" s="367"/>
      <c r="B7" s="359"/>
      <c r="C7" s="359"/>
      <c r="D7" s="361"/>
      <c r="E7" s="367"/>
      <c r="F7" s="443"/>
      <c r="G7" s="443"/>
    </row>
    <row r="8" spans="1:7" s="212" customFormat="1">
      <c r="A8" s="213" t="s">
        <v>103</v>
      </c>
      <c r="B8" s="214" t="s">
        <v>47</v>
      </c>
      <c r="C8" s="214"/>
      <c r="D8" s="215"/>
      <c r="E8" s="216"/>
      <c r="F8" s="463"/>
      <c r="G8" s="463"/>
    </row>
    <row r="9" spans="1:7">
      <c r="A9" s="217"/>
      <c r="B9" s="650"/>
      <c r="C9" s="219"/>
      <c r="D9" s="220"/>
      <c r="E9" s="220"/>
      <c r="F9" s="464"/>
      <c r="G9" s="465"/>
    </row>
    <row r="10" spans="1:7" ht="38.25">
      <c r="A10" s="83" t="s">
        <v>132</v>
      </c>
      <c r="B10" s="221" t="s">
        <v>133</v>
      </c>
      <c r="C10" s="222" t="s">
        <v>134</v>
      </c>
      <c r="D10" s="203" t="s">
        <v>140</v>
      </c>
      <c r="E10" s="204" t="s">
        <v>136</v>
      </c>
      <c r="F10" s="453" t="s">
        <v>237</v>
      </c>
      <c r="G10" s="453" t="s">
        <v>238</v>
      </c>
    </row>
    <row r="11" spans="1:7" ht="21.6" customHeight="1">
      <c r="A11" s="223"/>
      <c r="B11" s="224" t="s">
        <v>3396</v>
      </c>
      <c r="C11" s="225"/>
      <c r="D11" s="226"/>
      <c r="E11" s="226"/>
      <c r="F11" s="466"/>
      <c r="G11" s="467"/>
    </row>
    <row r="12" spans="1:7">
      <c r="A12" s="105"/>
      <c r="B12" s="91"/>
      <c r="C12" s="92"/>
      <c r="D12" s="93"/>
      <c r="E12" s="93"/>
      <c r="F12" s="456"/>
    </row>
    <row r="13" spans="1:7">
      <c r="A13" s="105"/>
      <c r="B13" s="659" t="s">
        <v>3230</v>
      </c>
      <c r="C13" s="660"/>
      <c r="D13" s="93"/>
      <c r="E13" s="93"/>
      <c r="F13" s="456"/>
    </row>
    <row r="14" spans="1:7" ht="50.45" customHeight="1">
      <c r="A14" s="105"/>
      <c r="B14" s="2908" t="s">
        <v>3397</v>
      </c>
      <c r="C14" s="2908"/>
      <c r="D14" s="93"/>
      <c r="E14" s="93"/>
      <c r="F14" s="456"/>
    </row>
    <row r="15" spans="1:7">
      <c r="A15" s="105"/>
      <c r="B15" s="91"/>
      <c r="C15" s="92"/>
      <c r="D15" s="93"/>
      <c r="E15" s="93"/>
      <c r="F15" s="456"/>
    </row>
    <row r="16" spans="1:7" ht="13.15" customHeight="1">
      <c r="A16" s="227"/>
      <c r="B16" s="2976" t="s">
        <v>143</v>
      </c>
      <c r="C16" s="2976"/>
    </row>
    <row r="17" spans="1:7">
      <c r="A17" s="227"/>
      <c r="B17" s="643"/>
    </row>
    <row r="18" spans="1:7" ht="13.15" customHeight="1">
      <c r="A18" s="227"/>
      <c r="B18" s="2974" t="s">
        <v>2297</v>
      </c>
      <c r="C18" s="2974"/>
    </row>
    <row r="19" spans="1:7" ht="105.6" customHeight="1">
      <c r="A19" s="227"/>
      <c r="B19" s="2908" t="s">
        <v>3398</v>
      </c>
      <c r="C19" s="2908"/>
    </row>
    <row r="20" spans="1:7" ht="34.9" customHeight="1">
      <c r="A20" s="227"/>
      <c r="B20" s="2908" t="s">
        <v>2298</v>
      </c>
      <c r="C20" s="2908"/>
    </row>
    <row r="21" spans="1:7" ht="122.45" customHeight="1">
      <c r="A21" s="227"/>
      <c r="B21" s="2908" t="s">
        <v>3399</v>
      </c>
      <c r="C21" s="2908"/>
    </row>
    <row r="22" spans="1:7" s="96" customFormat="1" ht="21" customHeight="1">
      <c r="A22" s="227"/>
      <c r="B22" s="2913" t="s">
        <v>171</v>
      </c>
      <c r="C22" s="2913"/>
      <c r="D22" s="228"/>
      <c r="E22" s="229"/>
      <c r="F22" s="468"/>
      <c r="G22" s="468"/>
    </row>
    <row r="23" spans="1:7" s="96" customFormat="1" ht="190.9" customHeight="1">
      <c r="A23" s="227"/>
      <c r="B23" s="2904" t="s">
        <v>3400</v>
      </c>
      <c r="C23" s="2904"/>
      <c r="D23" s="228"/>
      <c r="E23" s="229"/>
      <c r="F23" s="468"/>
      <c r="G23" s="468"/>
    </row>
    <row r="24" spans="1:7" s="96" customFormat="1" ht="15" customHeight="1">
      <c r="A24" s="227"/>
      <c r="B24" s="2904" t="s">
        <v>3401</v>
      </c>
      <c r="C24" s="2904"/>
      <c r="D24" s="228"/>
      <c r="E24" s="229"/>
      <c r="F24" s="468"/>
      <c r="G24" s="468"/>
    </row>
    <row r="25" spans="1:7" s="96" customFormat="1" ht="48.6" customHeight="1">
      <c r="A25" s="227"/>
      <c r="B25" s="2904" t="s">
        <v>3402</v>
      </c>
      <c r="C25" s="2904"/>
      <c r="D25" s="228"/>
      <c r="E25" s="229"/>
      <c r="F25" s="468"/>
      <c r="G25" s="468"/>
    </row>
    <row r="26" spans="1:7" s="96" customFormat="1" ht="25.15" customHeight="1">
      <c r="A26" s="227"/>
      <c r="B26" s="2904" t="s">
        <v>3403</v>
      </c>
      <c r="C26" s="2904"/>
      <c r="D26" s="228"/>
      <c r="E26" s="229"/>
      <c r="F26" s="468"/>
      <c r="G26" s="468"/>
    </row>
    <row r="27" spans="1:7" s="96" customFormat="1" ht="57" customHeight="1">
      <c r="A27" s="227"/>
      <c r="B27" s="2904" t="s">
        <v>244</v>
      </c>
      <c r="C27" s="2904"/>
      <c r="D27" s="228"/>
      <c r="E27" s="229"/>
      <c r="F27" s="468"/>
      <c r="G27" s="468"/>
    </row>
    <row r="28" spans="1:7" s="96" customFormat="1" ht="27" customHeight="1">
      <c r="A28" s="227"/>
      <c r="B28" s="2913" t="s">
        <v>245</v>
      </c>
      <c r="C28" s="2913"/>
      <c r="D28" s="228"/>
      <c r="E28" s="229"/>
      <c r="F28" s="468"/>
      <c r="G28" s="468"/>
    </row>
    <row r="29" spans="1:7" s="96" customFormat="1" ht="40.15" customHeight="1">
      <c r="A29" s="227"/>
      <c r="B29" s="2904" t="s">
        <v>3404</v>
      </c>
      <c r="C29" s="2904"/>
      <c r="D29" s="228"/>
      <c r="E29" s="229"/>
      <c r="F29" s="468"/>
      <c r="G29" s="468"/>
    </row>
    <row r="30" spans="1:7" s="96" customFormat="1" ht="23.45" customHeight="1">
      <c r="A30" s="233"/>
      <c r="B30" s="2913" t="s">
        <v>3405</v>
      </c>
      <c r="C30" s="2913"/>
      <c r="D30" s="235"/>
      <c r="E30" s="236"/>
      <c r="F30" s="465"/>
      <c r="G30" s="465"/>
    </row>
    <row r="31" spans="1:7" s="96" customFormat="1" ht="56.45" customHeight="1">
      <c r="A31" s="233"/>
      <c r="B31" s="2981" t="s">
        <v>3406</v>
      </c>
      <c r="C31" s="2981"/>
      <c r="D31" s="235"/>
      <c r="E31" s="236"/>
      <c r="F31" s="465"/>
      <c r="G31" s="465"/>
    </row>
    <row r="32" spans="1:7" s="96" customFormat="1" ht="99.6" customHeight="1">
      <c r="A32" s="233"/>
      <c r="B32" s="2904" t="s">
        <v>3407</v>
      </c>
      <c r="C32" s="2904"/>
      <c r="D32" s="235"/>
      <c r="E32" s="236"/>
      <c r="F32" s="465"/>
      <c r="G32" s="465"/>
    </row>
    <row r="33" spans="1:7" s="96" customFormat="1" ht="43.9" customHeight="1">
      <c r="A33" s="233"/>
      <c r="B33" s="2981" t="s">
        <v>3408</v>
      </c>
      <c r="C33" s="2981"/>
      <c r="D33" s="235"/>
      <c r="E33" s="236"/>
      <c r="F33" s="465"/>
      <c r="G33" s="465"/>
    </row>
    <row r="34" spans="1:7" s="96" customFormat="1" ht="58.15" customHeight="1">
      <c r="A34" s="233"/>
      <c r="B34" s="2904" t="s">
        <v>3409</v>
      </c>
      <c r="C34" s="2904"/>
      <c r="D34" s="235"/>
      <c r="E34" s="236"/>
      <c r="F34" s="465"/>
      <c r="G34" s="465"/>
    </row>
    <row r="35" spans="1:7" s="96" customFormat="1" ht="13.15" customHeight="1">
      <c r="A35" s="233"/>
      <c r="B35" s="2904" t="s">
        <v>3410</v>
      </c>
      <c r="C35" s="2904"/>
      <c r="D35" s="235"/>
      <c r="E35" s="236"/>
      <c r="F35" s="465"/>
      <c r="G35" s="465"/>
    </row>
    <row r="36" spans="1:7" s="96" customFormat="1" ht="294.60000000000002" customHeight="1">
      <c r="A36" s="233"/>
      <c r="B36" s="2904" t="s">
        <v>3411</v>
      </c>
      <c r="C36" s="2904"/>
      <c r="D36" s="235"/>
      <c r="E36" s="236"/>
      <c r="F36" s="465"/>
      <c r="G36" s="465"/>
    </row>
    <row r="37" spans="1:7" s="96" customFormat="1">
      <c r="A37" s="233"/>
      <c r="B37" s="2904"/>
      <c r="C37" s="2904"/>
      <c r="D37" s="235"/>
      <c r="E37" s="236"/>
      <c r="F37" s="465"/>
      <c r="G37" s="465"/>
    </row>
    <row r="38" spans="1:7" s="96" customFormat="1" ht="13.15" customHeight="1">
      <c r="A38" s="233"/>
      <c r="B38" s="2913" t="s">
        <v>1518</v>
      </c>
      <c r="C38" s="2913"/>
      <c r="D38" s="235"/>
      <c r="E38" s="236"/>
      <c r="F38" s="465"/>
      <c r="G38" s="465"/>
    </row>
    <row r="39" spans="1:7" s="96" customFormat="1" ht="73.150000000000006" customHeight="1">
      <c r="A39" s="233"/>
      <c r="B39" s="2904" t="s">
        <v>3244</v>
      </c>
      <c r="C39" s="2904"/>
      <c r="D39" s="235"/>
      <c r="E39" s="236"/>
      <c r="F39" s="465"/>
      <c r="G39" s="465"/>
    </row>
    <row r="40" spans="1:7" s="96" customFormat="1">
      <c r="A40" s="233"/>
      <c r="B40" s="2904"/>
      <c r="C40" s="2904"/>
      <c r="D40" s="235"/>
      <c r="E40" s="236"/>
      <c r="F40" s="465"/>
      <c r="G40" s="465"/>
    </row>
    <row r="41" spans="1:7" s="96" customFormat="1" ht="17.45" customHeight="1">
      <c r="A41" s="233"/>
      <c r="B41" s="2977" t="s">
        <v>174</v>
      </c>
      <c r="C41" s="2977"/>
      <c r="D41" s="235"/>
      <c r="E41" s="236"/>
      <c r="F41" s="465"/>
      <c r="G41" s="465"/>
    </row>
    <row r="42" spans="1:7" s="96" customFormat="1" ht="16.899999999999999" customHeight="1">
      <c r="A42" s="233"/>
      <c r="B42" s="2913" t="s">
        <v>2629</v>
      </c>
      <c r="C42" s="2913"/>
      <c r="D42" s="235"/>
      <c r="E42" s="236"/>
      <c r="F42" s="465"/>
      <c r="G42" s="465"/>
    </row>
    <row r="43" spans="1:7" s="96" customFormat="1" ht="21" customHeight="1">
      <c r="A43" s="233"/>
      <c r="B43" s="2913" t="s">
        <v>3247</v>
      </c>
      <c r="C43" s="2913"/>
      <c r="D43" s="235"/>
      <c r="E43" s="236"/>
      <c r="F43" s="465"/>
      <c r="G43" s="465"/>
    </row>
    <row r="44" spans="1:7" s="96" customFormat="1" ht="108" customHeight="1">
      <c r="A44" s="233"/>
      <c r="B44" s="2904" t="s">
        <v>3248</v>
      </c>
      <c r="C44" s="2904"/>
      <c r="D44" s="235"/>
      <c r="E44" s="236"/>
      <c r="F44" s="465"/>
      <c r="G44" s="465"/>
    </row>
    <row r="45" spans="1:7" s="96" customFormat="1" ht="16.149999999999999" customHeight="1">
      <c r="A45" s="233"/>
      <c r="B45" s="2913" t="s">
        <v>3249</v>
      </c>
      <c r="C45" s="2913"/>
      <c r="D45" s="235"/>
      <c r="E45" s="236"/>
      <c r="F45" s="465"/>
      <c r="G45" s="465"/>
    </row>
    <row r="46" spans="1:7" s="96" customFormat="1" ht="13.9" customHeight="1">
      <c r="A46" s="233"/>
      <c r="B46" s="2920" t="s">
        <v>3250</v>
      </c>
      <c r="C46" s="2920"/>
      <c r="D46" s="235"/>
      <c r="E46" s="236"/>
      <c r="F46" s="465"/>
      <c r="G46" s="465"/>
    </row>
    <row r="47" spans="1:7" s="96" customFormat="1" ht="219.6" hidden="1" customHeight="1">
      <c r="A47" s="233"/>
      <c r="B47" s="2920" t="s">
        <v>3251</v>
      </c>
      <c r="C47" s="2920"/>
      <c r="D47" s="235"/>
      <c r="E47" s="236"/>
      <c r="F47" s="465"/>
      <c r="G47" s="465"/>
    </row>
    <row r="48" spans="1:7" s="96" customFormat="1" ht="78" customHeight="1">
      <c r="A48" s="233"/>
      <c r="B48" s="2920" t="s">
        <v>3252</v>
      </c>
      <c r="C48" s="2920"/>
      <c r="D48" s="235"/>
      <c r="E48" s="236"/>
      <c r="F48" s="465"/>
      <c r="G48" s="465"/>
    </row>
    <row r="49" spans="1:7" s="96" customFormat="1" ht="18" customHeight="1">
      <c r="A49" s="233"/>
      <c r="B49" s="2960" t="s">
        <v>3253</v>
      </c>
      <c r="C49" s="2960"/>
      <c r="D49" s="235"/>
      <c r="E49" s="236"/>
      <c r="F49" s="465"/>
      <c r="G49" s="465"/>
    </row>
    <row r="50" spans="1:7" s="96" customFormat="1" ht="246" customHeight="1">
      <c r="A50" s="233"/>
      <c r="B50" s="2904" t="s">
        <v>3254</v>
      </c>
      <c r="C50" s="2904"/>
      <c r="D50" s="235"/>
      <c r="E50" s="236"/>
      <c r="F50" s="465"/>
      <c r="G50" s="465"/>
    </row>
    <row r="51" spans="1:7" s="96" customFormat="1" ht="20.45" customHeight="1">
      <c r="A51" s="233"/>
      <c r="B51" s="2960" t="s">
        <v>3255</v>
      </c>
      <c r="C51" s="2960"/>
      <c r="D51" s="235"/>
      <c r="E51" s="236"/>
      <c r="F51" s="465"/>
      <c r="G51" s="465"/>
    </row>
    <row r="52" spans="1:7" s="96" customFormat="1" ht="66" customHeight="1">
      <c r="A52" s="233"/>
      <c r="B52" s="2904" t="s">
        <v>3256</v>
      </c>
      <c r="C52" s="2904"/>
      <c r="D52" s="235"/>
      <c r="E52" s="236"/>
      <c r="F52" s="465"/>
      <c r="G52" s="465"/>
    </row>
    <row r="53" spans="1:7" s="96" customFormat="1" ht="19.149999999999999" customHeight="1">
      <c r="A53" s="233"/>
      <c r="B53" s="2960" t="s">
        <v>3257</v>
      </c>
      <c r="C53" s="2960"/>
      <c r="D53" s="235"/>
      <c r="E53" s="236"/>
      <c r="F53" s="465"/>
      <c r="G53" s="465"/>
    </row>
    <row r="54" spans="1:7" s="96" customFormat="1" ht="18.600000000000001" customHeight="1">
      <c r="A54" s="233"/>
      <c r="B54" s="2960" t="s">
        <v>3258</v>
      </c>
      <c r="C54" s="2960"/>
      <c r="D54" s="235"/>
      <c r="E54" s="236"/>
      <c r="F54" s="465"/>
      <c r="G54" s="465"/>
    </row>
    <row r="55" spans="1:7" s="96" customFormat="1" ht="183" hidden="1" customHeight="1">
      <c r="A55" s="233"/>
      <c r="B55" s="2904" t="s">
        <v>3259</v>
      </c>
      <c r="C55" s="2904"/>
      <c r="D55" s="235"/>
      <c r="E55" s="236"/>
      <c r="F55" s="465"/>
      <c r="G55" s="465"/>
    </row>
    <row r="56" spans="1:7" s="96" customFormat="1" ht="106.15" hidden="1" customHeight="1">
      <c r="A56" s="233"/>
      <c r="B56" s="2904" t="s">
        <v>3260</v>
      </c>
      <c r="C56" s="2904"/>
      <c r="D56" s="2983"/>
      <c r="E56" s="2983"/>
      <c r="F56" s="2983"/>
      <c r="G56" s="2983"/>
    </row>
    <row r="57" spans="1:7" s="96" customFormat="1" ht="127.15" hidden="1" customHeight="1">
      <c r="A57" s="233"/>
      <c r="B57" s="2904"/>
      <c r="C57" s="2904"/>
      <c r="D57" s="235"/>
      <c r="E57" s="236"/>
      <c r="F57" s="465"/>
      <c r="G57" s="465"/>
    </row>
    <row r="58" spans="1:7" s="96" customFormat="1" ht="92.45" hidden="1" customHeight="1">
      <c r="A58" s="233"/>
      <c r="B58" s="2904" t="s">
        <v>3261</v>
      </c>
      <c r="C58" s="2904"/>
      <c r="D58" s="235"/>
      <c r="E58" s="236"/>
      <c r="F58" s="465"/>
      <c r="G58" s="465"/>
    </row>
    <row r="59" spans="1:7" s="96" customFormat="1" ht="27" customHeight="1">
      <c r="A59" s="233"/>
      <c r="B59" s="2904" t="s">
        <v>3262</v>
      </c>
      <c r="C59" s="2904"/>
      <c r="D59" s="235"/>
      <c r="E59" s="236"/>
      <c r="F59" s="465"/>
      <c r="G59" s="465"/>
    </row>
    <row r="60" spans="1:7" s="96" customFormat="1" ht="21.6" customHeight="1">
      <c r="A60" s="233"/>
      <c r="B60" s="2980" t="s">
        <v>3263</v>
      </c>
      <c r="C60" s="2980"/>
      <c r="D60" s="235"/>
      <c r="E60" s="236"/>
      <c r="F60" s="465"/>
      <c r="G60" s="465"/>
    </row>
    <row r="61" spans="1:7" s="96" customFormat="1" ht="187.15" customHeight="1">
      <c r="A61" s="233"/>
      <c r="B61" s="2904" t="s">
        <v>3264</v>
      </c>
      <c r="C61" s="2904"/>
      <c r="D61" s="235"/>
      <c r="E61" s="236"/>
      <c r="F61" s="465"/>
      <c r="G61" s="465"/>
    </row>
    <row r="62" spans="1:7" s="96" customFormat="1" ht="54" customHeight="1">
      <c r="A62" s="233"/>
      <c r="B62" s="2904" t="s">
        <v>3265</v>
      </c>
      <c r="C62" s="2904"/>
      <c r="D62" s="235"/>
      <c r="E62" s="236"/>
      <c r="F62" s="465"/>
      <c r="G62" s="465"/>
    </row>
    <row r="63" spans="1:7" s="96" customFormat="1" ht="57" customHeight="1">
      <c r="A63" s="233"/>
      <c r="B63" s="2904" t="s">
        <v>3266</v>
      </c>
      <c r="C63" s="2904"/>
      <c r="D63" s="235"/>
      <c r="E63" s="236"/>
      <c r="F63" s="465"/>
      <c r="G63" s="465"/>
    </row>
    <row r="64" spans="1:7" s="96" customFormat="1" ht="85.15" customHeight="1">
      <c r="A64" s="233"/>
      <c r="B64" s="2904" t="s">
        <v>3267</v>
      </c>
      <c r="C64" s="2904"/>
      <c r="D64" s="235"/>
      <c r="E64" s="236"/>
      <c r="F64" s="465"/>
      <c r="G64" s="465"/>
    </row>
    <row r="65" spans="1:7" s="96" customFormat="1" ht="117.6" customHeight="1">
      <c r="A65" s="233"/>
      <c r="B65" s="2904" t="s">
        <v>3268</v>
      </c>
      <c r="C65" s="2904"/>
      <c r="D65" s="235"/>
      <c r="E65" s="236"/>
      <c r="F65" s="465"/>
      <c r="G65" s="465"/>
    </row>
    <row r="66" spans="1:7" s="96" customFormat="1" ht="16.899999999999999" customHeight="1">
      <c r="A66" s="233"/>
      <c r="B66" s="2913" t="s">
        <v>3269</v>
      </c>
      <c r="C66" s="2913"/>
      <c r="D66" s="235"/>
      <c r="E66" s="236"/>
      <c r="F66" s="465"/>
      <c r="G66" s="465"/>
    </row>
    <row r="67" spans="1:7" s="96" customFormat="1" ht="106.15" customHeight="1">
      <c r="A67" s="233"/>
      <c r="B67" s="2904" t="s">
        <v>3270</v>
      </c>
      <c r="C67" s="2904"/>
      <c r="D67" s="235"/>
      <c r="E67" s="236"/>
      <c r="F67" s="465"/>
      <c r="G67" s="465"/>
    </row>
    <row r="68" spans="1:7" s="96" customFormat="1" ht="22.9" customHeight="1">
      <c r="A68" s="233"/>
      <c r="B68" s="2913" t="s">
        <v>3271</v>
      </c>
      <c r="C68" s="2913"/>
      <c r="D68" s="235"/>
      <c r="E68" s="236"/>
      <c r="F68" s="465"/>
      <c r="G68" s="465"/>
    </row>
    <row r="69" spans="1:7" s="96" customFormat="1" ht="39" customHeight="1">
      <c r="A69" s="233"/>
      <c r="B69" s="2904" t="s">
        <v>3272</v>
      </c>
      <c r="C69" s="2904"/>
      <c r="D69" s="235"/>
      <c r="E69" s="236"/>
      <c r="F69" s="465"/>
      <c r="G69" s="465"/>
    </row>
    <row r="70" spans="1:7" s="96" customFormat="1" ht="17.45" hidden="1" customHeight="1">
      <c r="A70" s="233"/>
      <c r="B70" s="2913" t="s">
        <v>3273</v>
      </c>
      <c r="C70" s="2913"/>
      <c r="D70" s="235"/>
      <c r="E70" s="236"/>
      <c r="F70" s="465"/>
      <c r="G70" s="465"/>
    </row>
    <row r="71" spans="1:7" s="96" customFormat="1" ht="41.45" hidden="1" customHeight="1">
      <c r="A71" s="233"/>
      <c r="B71" s="2904" t="s">
        <v>3274</v>
      </c>
      <c r="C71" s="2904"/>
      <c r="D71" s="235"/>
      <c r="E71" s="236"/>
      <c r="F71" s="465"/>
      <c r="G71" s="465"/>
    </row>
    <row r="72" spans="1:7" s="96" customFormat="1" ht="158.44999999999999" hidden="1" customHeight="1">
      <c r="A72" s="233"/>
      <c r="B72" s="2904"/>
      <c r="C72" s="2904"/>
      <c r="D72" s="235"/>
      <c r="E72" s="236"/>
      <c r="F72" s="465"/>
      <c r="G72" s="465"/>
    </row>
    <row r="73" spans="1:7" s="96" customFormat="1" ht="22.9" hidden="1" customHeight="1">
      <c r="A73" s="233"/>
      <c r="B73" s="2913" t="s">
        <v>3275</v>
      </c>
      <c r="C73" s="2913"/>
      <c r="D73" s="235"/>
      <c r="E73" s="236"/>
      <c r="F73" s="465"/>
      <c r="G73" s="465"/>
    </row>
    <row r="74" spans="1:7" s="96" customFormat="1" ht="15.6" hidden="1" customHeight="1">
      <c r="A74" s="233"/>
      <c r="B74" s="2904" t="s">
        <v>3276</v>
      </c>
      <c r="C74" s="2904"/>
      <c r="D74" s="235"/>
      <c r="E74" s="236"/>
      <c r="F74" s="465"/>
      <c r="G74" s="465"/>
    </row>
    <row r="75" spans="1:7" s="96" customFormat="1" ht="21" hidden="1" customHeight="1">
      <c r="A75" s="233"/>
      <c r="B75" s="2913" t="s">
        <v>3277</v>
      </c>
      <c r="C75" s="2913"/>
      <c r="D75" s="235"/>
      <c r="E75" s="236"/>
      <c r="F75" s="465"/>
      <c r="G75" s="465"/>
    </row>
    <row r="76" spans="1:7" s="96" customFormat="1" ht="19.899999999999999" hidden="1" customHeight="1">
      <c r="A76" s="233"/>
      <c r="B76" s="2904" t="s">
        <v>3278</v>
      </c>
      <c r="C76" s="2904"/>
      <c r="D76" s="235"/>
      <c r="E76" s="236"/>
      <c r="F76" s="465"/>
      <c r="G76" s="465"/>
    </row>
    <row r="77" spans="1:7" s="96" customFormat="1" ht="156" hidden="1" customHeight="1">
      <c r="A77" s="233"/>
      <c r="B77" s="2980"/>
      <c r="C77" s="2980"/>
      <c r="D77" s="235"/>
      <c r="E77" s="236"/>
      <c r="F77" s="465"/>
      <c r="G77" s="465"/>
    </row>
    <row r="78" spans="1:7" s="96" customFormat="1" ht="14.45" customHeight="1">
      <c r="A78" s="233"/>
      <c r="B78" s="2913" t="s">
        <v>3279</v>
      </c>
      <c r="C78" s="2913"/>
      <c r="D78" s="235"/>
      <c r="E78" s="236"/>
      <c r="F78" s="465"/>
      <c r="G78" s="465"/>
    </row>
    <row r="79" spans="1:7" s="96" customFormat="1" ht="13.9" customHeight="1">
      <c r="A79" s="233"/>
      <c r="B79" s="2904" t="s">
        <v>3280</v>
      </c>
      <c r="C79" s="2904"/>
      <c r="D79" s="235"/>
      <c r="E79" s="236"/>
      <c r="F79" s="465"/>
      <c r="G79" s="465"/>
    </row>
    <row r="80" spans="1:7" s="96" customFormat="1" ht="237" customHeight="1">
      <c r="A80" s="233"/>
      <c r="B80" s="2904" t="s">
        <v>3281</v>
      </c>
      <c r="C80" s="2904"/>
      <c r="D80" s="235"/>
      <c r="E80" s="236"/>
      <c r="F80" s="465"/>
      <c r="G80" s="465"/>
    </row>
    <row r="81" spans="1:7" s="96" customFormat="1" ht="18" customHeight="1">
      <c r="A81" s="233"/>
      <c r="B81" s="2913" t="s">
        <v>3282</v>
      </c>
      <c r="C81" s="2913"/>
      <c r="D81" s="235"/>
      <c r="E81" s="236"/>
      <c r="F81" s="465"/>
      <c r="G81" s="465"/>
    </row>
    <row r="82" spans="1:7" s="96" customFormat="1" ht="64.900000000000006" customHeight="1">
      <c r="A82" s="233"/>
      <c r="B82" s="2904" t="s">
        <v>3283</v>
      </c>
      <c r="C82" s="2904"/>
      <c r="D82" s="235"/>
      <c r="E82" s="236"/>
      <c r="F82" s="465"/>
      <c r="G82" s="465"/>
    </row>
    <row r="83" spans="1:7" s="96" customFormat="1" ht="9" customHeight="1">
      <c r="A83" s="233"/>
      <c r="B83" s="2904"/>
      <c r="C83" s="2904"/>
      <c r="D83" s="235"/>
      <c r="E83" s="236"/>
      <c r="F83" s="465"/>
      <c r="G83" s="465"/>
    </row>
    <row r="84" spans="1:7" s="96" customFormat="1" ht="22.15" customHeight="1">
      <c r="A84" s="233"/>
      <c r="B84" s="2913" t="s">
        <v>3284</v>
      </c>
      <c r="C84" s="2913"/>
      <c r="D84" s="235"/>
      <c r="E84" s="236"/>
      <c r="F84" s="465"/>
      <c r="G84" s="465"/>
    </row>
    <row r="85" spans="1:7" s="96" customFormat="1" ht="147" customHeight="1">
      <c r="A85" s="233"/>
      <c r="B85" s="2904" t="s">
        <v>3285</v>
      </c>
      <c r="C85" s="2904"/>
      <c r="D85" s="235"/>
      <c r="E85" s="236"/>
      <c r="F85" s="465"/>
      <c r="G85" s="465"/>
    </row>
    <row r="86" spans="1:7" s="96" customFormat="1" ht="205.9" customHeight="1">
      <c r="A86" s="233"/>
      <c r="B86" s="2904" t="s">
        <v>3286</v>
      </c>
      <c r="C86" s="2904"/>
      <c r="D86" s="235"/>
      <c r="E86" s="236"/>
      <c r="F86" s="465"/>
      <c r="G86" s="465"/>
    </row>
    <row r="87" spans="1:7" s="96" customFormat="1" ht="58.9" customHeight="1">
      <c r="A87" s="233"/>
      <c r="B87" s="2904" t="s">
        <v>1565</v>
      </c>
      <c r="C87" s="2904"/>
      <c r="D87" s="235"/>
      <c r="E87" s="236"/>
      <c r="F87" s="465"/>
      <c r="G87" s="465"/>
    </row>
    <row r="88" spans="1:7" s="96" customFormat="1" ht="14.45" customHeight="1">
      <c r="A88" s="233"/>
      <c r="B88" s="2035"/>
      <c r="C88" s="2041"/>
      <c r="D88" s="235"/>
      <c r="E88" s="236"/>
      <c r="F88" s="465"/>
      <c r="G88" s="465"/>
    </row>
    <row r="89" spans="1:7" s="96" customFormat="1">
      <c r="A89" s="233"/>
      <c r="B89" s="2035"/>
      <c r="C89" s="2042"/>
      <c r="D89" s="235"/>
      <c r="E89" s="236"/>
      <c r="F89" s="465"/>
      <c r="G89" s="465"/>
    </row>
    <row r="90" spans="1:7" s="96" customFormat="1">
      <c r="A90" s="661" t="s">
        <v>3412</v>
      </c>
      <c r="B90" s="662" t="s">
        <v>3413</v>
      </c>
      <c r="C90" s="663"/>
      <c r="D90" s="664"/>
      <c r="E90" s="665"/>
      <c r="F90" s="1870"/>
      <c r="G90" s="1870"/>
    </row>
    <row r="91" spans="1:7" s="96" customFormat="1">
      <c r="A91" s="233"/>
      <c r="B91" s="2035"/>
      <c r="C91" s="2042"/>
      <c r="D91" s="235"/>
      <c r="E91" s="236"/>
      <c r="F91" s="465"/>
      <c r="G91" s="465"/>
    </row>
    <row r="92" spans="1:7" s="96" customFormat="1" ht="19.149999999999999" customHeight="1">
      <c r="A92" s="233"/>
      <c r="B92" s="2982" t="s">
        <v>352</v>
      </c>
      <c r="C92" s="2982"/>
      <c r="D92" s="235"/>
      <c r="E92" s="236"/>
      <c r="F92" s="465"/>
      <c r="G92" s="465"/>
    </row>
    <row r="93" spans="1:7" s="96" customFormat="1" ht="19.899999999999999" customHeight="1">
      <c r="A93" s="233"/>
      <c r="B93" s="2982" t="s">
        <v>3414</v>
      </c>
      <c r="C93" s="2982"/>
      <c r="D93" s="235"/>
      <c r="E93" s="236"/>
      <c r="F93" s="465"/>
      <c r="G93" s="465"/>
    </row>
    <row r="94" spans="1:7" s="96" customFormat="1" ht="58.15" customHeight="1">
      <c r="A94" s="233"/>
      <c r="B94" s="2908" t="s">
        <v>3415</v>
      </c>
      <c r="C94" s="2908"/>
      <c r="D94" s="235"/>
      <c r="E94" s="236"/>
      <c r="F94" s="465"/>
      <c r="G94" s="465"/>
    </row>
    <row r="95" spans="1:7" s="96" customFormat="1" ht="54.6" customHeight="1">
      <c r="A95" s="233"/>
      <c r="B95" s="2908" t="s">
        <v>3416</v>
      </c>
      <c r="C95" s="2908"/>
      <c r="D95" s="235"/>
      <c r="E95" s="236"/>
      <c r="F95" s="465"/>
      <c r="G95" s="465"/>
    </row>
    <row r="96" spans="1:7" s="96" customFormat="1" ht="388.9" customHeight="1">
      <c r="A96" s="233"/>
      <c r="B96" s="2984"/>
      <c r="C96" s="2984"/>
      <c r="D96" s="235"/>
      <c r="E96" s="236"/>
      <c r="F96" s="465"/>
      <c r="G96" s="465"/>
    </row>
    <row r="97" spans="1:7" s="96" customFormat="1" ht="13.9" customHeight="1">
      <c r="A97" s="233"/>
      <c r="B97" s="2984"/>
      <c r="C97" s="2984"/>
      <c r="D97" s="235"/>
      <c r="E97" s="236"/>
      <c r="F97" s="465"/>
      <c r="G97" s="465"/>
    </row>
    <row r="98" spans="1:7" s="96" customFormat="1" ht="25.5">
      <c r="A98" s="233" t="s">
        <v>3417</v>
      </c>
      <c r="B98" s="644" t="s">
        <v>3418</v>
      </c>
      <c r="C98" s="645"/>
      <c r="D98" s="235"/>
      <c r="E98" s="236"/>
      <c r="F98" s="465"/>
      <c r="G98" s="465"/>
    </row>
    <row r="99" spans="1:7" s="96" customFormat="1" ht="30" customHeight="1">
      <c r="A99" s="233"/>
      <c r="B99" s="644" t="s">
        <v>3419</v>
      </c>
      <c r="C99" s="645"/>
      <c r="D99" s="235"/>
      <c r="E99" s="236"/>
      <c r="F99" s="465"/>
      <c r="G99" s="465"/>
    </row>
    <row r="100" spans="1:7" s="96" customFormat="1" ht="27.6" customHeight="1">
      <c r="A100" s="233"/>
      <c r="B100" s="644" t="s">
        <v>3420</v>
      </c>
      <c r="C100" s="645"/>
      <c r="D100" s="235"/>
      <c r="E100" s="236"/>
      <c r="F100" s="465"/>
      <c r="G100" s="465"/>
    </row>
    <row r="101" spans="1:7" s="96" customFormat="1" ht="14.45" customHeight="1">
      <c r="A101" s="233"/>
      <c r="B101" s="652" t="s">
        <v>3421</v>
      </c>
      <c r="C101" s="645"/>
      <c r="D101" s="235"/>
      <c r="E101" s="236"/>
      <c r="F101" s="465"/>
      <c r="G101" s="465"/>
    </row>
    <row r="102" spans="1:7" s="96" customFormat="1" ht="16.149999999999999" customHeight="1">
      <c r="A102" s="233"/>
      <c r="B102" s="644" t="s">
        <v>3422</v>
      </c>
      <c r="C102" s="645"/>
      <c r="D102" s="235"/>
      <c r="E102" s="236"/>
      <c r="F102" s="2450"/>
      <c r="G102" s="465"/>
    </row>
    <row r="103" spans="1:7" s="96" customFormat="1" ht="32.450000000000003" customHeight="1">
      <c r="A103" s="233"/>
      <c r="B103" s="644" t="s">
        <v>3423</v>
      </c>
      <c r="C103" s="645"/>
      <c r="D103" s="235"/>
      <c r="E103" s="236"/>
      <c r="F103" s="2450"/>
      <c r="G103" s="465"/>
    </row>
    <row r="104" spans="1:7" s="96" customFormat="1" ht="33.6" customHeight="1">
      <c r="A104" s="233"/>
      <c r="B104" s="644" t="s">
        <v>3424</v>
      </c>
      <c r="C104" s="645"/>
      <c r="D104" s="235"/>
      <c r="E104" s="236"/>
      <c r="F104" s="2450"/>
      <c r="G104" s="465"/>
    </row>
    <row r="105" spans="1:7" s="96" customFormat="1" ht="16.149999999999999" customHeight="1">
      <c r="A105" s="233"/>
      <c r="B105" s="644"/>
      <c r="C105" s="645"/>
      <c r="D105" s="235"/>
      <c r="E105" s="236"/>
      <c r="F105" s="2450"/>
      <c r="G105" s="465"/>
    </row>
    <row r="106" spans="1:7" s="96" customFormat="1" ht="16.149999999999999" customHeight="1">
      <c r="A106" s="233" t="s">
        <v>3425</v>
      </c>
      <c r="B106" s="208" t="s">
        <v>3426</v>
      </c>
      <c r="C106" s="139"/>
      <c r="D106" s="235"/>
      <c r="E106" s="236"/>
      <c r="F106" s="2450"/>
      <c r="G106" s="465"/>
    </row>
    <row r="107" spans="1:7" s="96" customFormat="1">
      <c r="A107" s="242"/>
      <c r="B107" s="65" t="s">
        <v>3427</v>
      </c>
      <c r="D107" s="104"/>
      <c r="E107" s="104"/>
      <c r="F107" s="2424"/>
      <c r="G107" s="459"/>
    </row>
    <row r="108" spans="1:7" s="96" customFormat="1">
      <c r="A108" s="243" t="s">
        <v>3428</v>
      </c>
      <c r="B108" s="244" t="s">
        <v>209</v>
      </c>
      <c r="D108" s="96" t="s">
        <v>353</v>
      </c>
      <c r="E108" s="104">
        <v>822</v>
      </c>
      <c r="F108" s="2451"/>
      <c r="G108" s="456">
        <f t="shared" ref="G108:G113" si="0">+F108*E108</f>
        <v>0</v>
      </c>
    </row>
    <row r="109" spans="1:7" s="96" customFormat="1">
      <c r="A109" s="245" t="s">
        <v>3429</v>
      </c>
      <c r="B109" s="244" t="s">
        <v>211</v>
      </c>
      <c r="D109" s="96" t="s">
        <v>353</v>
      </c>
      <c r="E109" s="104">
        <v>1058</v>
      </c>
      <c r="F109" s="2451"/>
      <c r="G109" s="456">
        <f t="shared" si="0"/>
        <v>0</v>
      </c>
    </row>
    <row r="110" spans="1:7" s="96" customFormat="1">
      <c r="A110" s="246" t="s">
        <v>3430</v>
      </c>
      <c r="B110" s="244" t="s">
        <v>212</v>
      </c>
      <c r="D110" s="96" t="s">
        <v>353</v>
      </c>
      <c r="E110" s="104">
        <f>+E108</f>
        <v>822</v>
      </c>
      <c r="F110" s="2451"/>
      <c r="G110" s="456">
        <f t="shared" si="0"/>
        <v>0</v>
      </c>
    </row>
    <row r="111" spans="1:7" s="96" customFormat="1">
      <c r="A111" s="247" t="s">
        <v>3431</v>
      </c>
      <c r="B111" s="244" t="s">
        <v>213</v>
      </c>
      <c r="D111" s="96" t="s">
        <v>353</v>
      </c>
      <c r="E111" s="104">
        <f>+E109</f>
        <v>1058</v>
      </c>
      <c r="F111" s="2451"/>
      <c r="G111" s="456">
        <f t="shared" si="0"/>
        <v>0</v>
      </c>
    </row>
    <row r="112" spans="1:7" s="96" customFormat="1">
      <c r="A112" s="248" t="s">
        <v>3432</v>
      </c>
      <c r="B112" s="244" t="s">
        <v>214</v>
      </c>
      <c r="D112" s="96" t="s">
        <v>353</v>
      </c>
      <c r="E112" s="104">
        <f>625+213</f>
        <v>838</v>
      </c>
      <c r="F112" s="2451"/>
      <c r="G112" s="456">
        <f t="shared" si="0"/>
        <v>0</v>
      </c>
    </row>
    <row r="113" spans="1:7" s="96" customFormat="1">
      <c r="A113" s="249" t="s">
        <v>3433</v>
      </c>
      <c r="B113" s="244" t="s">
        <v>215</v>
      </c>
      <c r="D113" s="96" t="s">
        <v>353</v>
      </c>
      <c r="E113" s="104">
        <f>+E109</f>
        <v>1058</v>
      </c>
      <c r="F113" s="2451"/>
      <c r="G113" s="456">
        <f t="shared" si="0"/>
        <v>0</v>
      </c>
    </row>
    <row r="114" spans="1:7" s="96" customFormat="1">
      <c r="A114" s="103"/>
      <c r="B114" s="208"/>
      <c r="E114" s="104"/>
      <c r="F114" s="2424"/>
      <c r="G114" s="459"/>
    </row>
    <row r="115" spans="1:7" s="96" customFormat="1">
      <c r="E115" s="104"/>
      <c r="F115" s="2424"/>
      <c r="G115" s="459"/>
    </row>
    <row r="116" spans="1:7" s="96" customFormat="1">
      <c r="A116" s="661" t="s">
        <v>3434</v>
      </c>
      <c r="B116" s="662" t="s">
        <v>3382</v>
      </c>
      <c r="C116" s="663"/>
      <c r="D116" s="664"/>
      <c r="E116" s="665"/>
      <c r="F116" s="2452"/>
      <c r="G116" s="1870"/>
    </row>
    <row r="117" spans="1:7" s="96" customFormat="1">
      <c r="E117" s="104"/>
      <c r="F117" s="2424"/>
      <c r="G117" s="459"/>
    </row>
    <row r="118" spans="1:7" s="96" customFormat="1">
      <c r="A118" s="233" t="s">
        <v>3435</v>
      </c>
      <c r="B118" s="644" t="s">
        <v>3436</v>
      </c>
      <c r="E118" s="104"/>
      <c r="F118" s="2424"/>
      <c r="G118" s="459"/>
    </row>
    <row r="119" spans="1:7" s="96" customFormat="1">
      <c r="A119" s="233"/>
      <c r="B119" s="644" t="s">
        <v>3385</v>
      </c>
      <c r="E119" s="104"/>
      <c r="F119" s="2424"/>
      <c r="G119" s="459"/>
    </row>
    <row r="120" spans="1:7" s="96" customFormat="1">
      <c r="A120" s="233"/>
      <c r="B120" s="644" t="s">
        <v>3386</v>
      </c>
      <c r="E120" s="104"/>
      <c r="F120" s="2424"/>
      <c r="G120" s="459"/>
    </row>
    <row r="121" spans="1:7" s="96" customFormat="1">
      <c r="A121" s="103"/>
      <c r="B121" s="207"/>
      <c r="E121" s="104"/>
      <c r="F121" s="2424"/>
      <c r="G121" s="459"/>
    </row>
    <row r="122" spans="1:7" s="96" customFormat="1" ht="18" customHeight="1">
      <c r="A122" s="233" t="s">
        <v>3437</v>
      </c>
      <c r="B122" s="65" t="s">
        <v>3438</v>
      </c>
      <c r="E122" s="104"/>
      <c r="F122" s="2424"/>
      <c r="G122" s="459"/>
    </row>
    <row r="123" spans="1:7" s="96" customFormat="1" ht="15" customHeight="1">
      <c r="A123" s="242"/>
      <c r="B123" s="65" t="s">
        <v>3439</v>
      </c>
      <c r="E123" s="104"/>
      <c r="F123" s="2424"/>
      <c r="G123" s="459"/>
    </row>
    <row r="124" spans="1:7" s="96" customFormat="1">
      <c r="A124" s="243" t="s">
        <v>3440</v>
      </c>
      <c r="B124" s="244" t="s">
        <v>209</v>
      </c>
      <c r="D124" s="96" t="s">
        <v>354</v>
      </c>
      <c r="E124" s="104">
        <f>54*0.9</f>
        <v>48.6</v>
      </c>
      <c r="F124" s="2451"/>
      <c r="G124" s="456">
        <f t="shared" ref="G124:G129" si="1">+F124*E124</f>
        <v>0</v>
      </c>
    </row>
    <row r="125" spans="1:7" s="96" customFormat="1">
      <c r="A125" s="245" t="s">
        <v>3441</v>
      </c>
      <c r="B125" s="244" t="s">
        <v>211</v>
      </c>
      <c r="D125" s="96" t="s">
        <v>354</v>
      </c>
      <c r="E125" s="104">
        <f>69*0.9</f>
        <v>62.1</v>
      </c>
      <c r="F125" s="2451"/>
      <c r="G125" s="456">
        <f t="shared" si="1"/>
        <v>0</v>
      </c>
    </row>
    <row r="126" spans="1:7" s="96" customFormat="1">
      <c r="A126" s="246" t="s">
        <v>3442</v>
      </c>
      <c r="B126" s="244" t="s">
        <v>212</v>
      </c>
      <c r="D126" s="96" t="s">
        <v>354</v>
      </c>
      <c r="E126" s="104">
        <f>+E124</f>
        <v>48.6</v>
      </c>
      <c r="F126" s="2451"/>
      <c r="G126" s="456">
        <f t="shared" si="1"/>
        <v>0</v>
      </c>
    </row>
    <row r="127" spans="1:7" s="96" customFormat="1">
      <c r="A127" s="247" t="s">
        <v>3443</v>
      </c>
      <c r="B127" s="244" t="s">
        <v>213</v>
      </c>
      <c r="D127" s="96" t="s">
        <v>354</v>
      </c>
      <c r="E127" s="104">
        <f>+E125</f>
        <v>62.1</v>
      </c>
      <c r="F127" s="2451"/>
      <c r="G127" s="456">
        <f t="shared" si="1"/>
        <v>0</v>
      </c>
    </row>
    <row r="128" spans="1:7" s="96" customFormat="1">
      <c r="A128" s="248" t="s">
        <v>3444</v>
      </c>
      <c r="B128" s="244" t="s">
        <v>214</v>
      </c>
      <c r="D128" s="96" t="s">
        <v>354</v>
      </c>
      <c r="E128" s="104">
        <f>25*0.9+21*1</f>
        <v>43.5</v>
      </c>
      <c r="F128" s="2451"/>
      <c r="G128" s="456">
        <f t="shared" si="1"/>
        <v>0</v>
      </c>
    </row>
    <row r="129" spans="1:10" s="96" customFormat="1">
      <c r="A129" s="249" t="s">
        <v>3445</v>
      </c>
      <c r="B129" s="244" t="s">
        <v>215</v>
      </c>
      <c r="D129" s="96" t="s">
        <v>354</v>
      </c>
      <c r="E129" s="104">
        <f>+E125</f>
        <v>62.1</v>
      </c>
      <c r="F129" s="2451"/>
      <c r="G129" s="456">
        <f t="shared" si="1"/>
        <v>0</v>
      </c>
    </row>
    <row r="130" spans="1:10" s="96" customFormat="1">
      <c r="A130" s="103"/>
      <c r="B130" s="208"/>
      <c r="E130" s="104"/>
      <c r="F130" s="2424"/>
      <c r="G130" s="459"/>
    </row>
    <row r="131" spans="1:10" s="96" customFormat="1">
      <c r="B131" s="252"/>
      <c r="C131" s="92"/>
      <c r="D131" s="92"/>
      <c r="E131" s="235"/>
      <c r="F131" s="2453"/>
      <c r="G131" s="465"/>
    </row>
    <row r="132" spans="1:10" s="96" customFormat="1" ht="20.45" customHeight="1" thickBot="1">
      <c r="A132" s="253" t="str">
        <f>+A8</f>
        <v>B.17.</v>
      </c>
      <c r="B132" s="254" t="str">
        <f>+B8</f>
        <v>Tlakarska dela</v>
      </c>
      <c r="C132" s="255" t="s">
        <v>279</v>
      </c>
      <c r="D132" s="255"/>
      <c r="E132" s="256"/>
      <c r="F132" s="472"/>
      <c r="G132" s="472">
        <f>SUM(G107:G131)</f>
        <v>0</v>
      </c>
    </row>
    <row r="133" spans="1:10" s="96" customFormat="1" ht="13.5" thickTop="1">
      <c r="A133" s="217"/>
      <c r="B133" s="651"/>
      <c r="C133" s="258"/>
      <c r="D133" s="258"/>
      <c r="E133" s="220"/>
      <c r="F133" s="464"/>
      <c r="G133" s="464"/>
    </row>
    <row r="134" spans="1:10" s="96" customFormat="1">
      <c r="A134" s="217"/>
      <c r="B134" s="651"/>
      <c r="C134" s="258"/>
      <c r="D134" s="258"/>
      <c r="E134" s="220"/>
      <c r="F134" s="464"/>
      <c r="G134" s="464"/>
    </row>
    <row r="135" spans="1:10" s="96" customFormat="1">
      <c r="A135" s="243"/>
      <c r="B135" s="244" t="s">
        <v>209</v>
      </c>
      <c r="C135" s="258"/>
      <c r="D135" s="258"/>
      <c r="E135" s="220"/>
      <c r="F135" s="464"/>
      <c r="G135" s="464">
        <f t="shared" ref="G135:G140" si="2">+G108+G124</f>
        <v>0</v>
      </c>
    </row>
    <row r="136" spans="1:10" s="96" customFormat="1">
      <c r="A136" s="245"/>
      <c r="B136" s="244" t="s">
        <v>211</v>
      </c>
      <c r="C136" s="258"/>
      <c r="D136" s="258"/>
      <c r="E136" s="220"/>
      <c r="F136" s="464"/>
      <c r="G136" s="464">
        <f t="shared" si="2"/>
        <v>0</v>
      </c>
    </row>
    <row r="137" spans="1:10" s="96" customFormat="1">
      <c r="A137" s="246"/>
      <c r="B137" s="244" t="s">
        <v>212</v>
      </c>
      <c r="C137" s="258"/>
      <c r="D137" s="258"/>
      <c r="E137" s="220"/>
      <c r="F137" s="464"/>
      <c r="G137" s="464">
        <f t="shared" si="2"/>
        <v>0</v>
      </c>
    </row>
    <row r="138" spans="1:10" s="96" customFormat="1">
      <c r="A138" s="247"/>
      <c r="B138" s="244" t="s">
        <v>213</v>
      </c>
      <c r="C138" s="258"/>
      <c r="D138" s="258"/>
      <c r="E138" s="220"/>
      <c r="F138" s="464"/>
      <c r="G138" s="464">
        <f t="shared" si="2"/>
        <v>0</v>
      </c>
    </row>
    <row r="139" spans="1:10" s="96" customFormat="1">
      <c r="A139" s="248"/>
      <c r="B139" s="244" t="s">
        <v>214</v>
      </c>
      <c r="C139" s="258"/>
      <c r="D139" s="258"/>
      <c r="E139" s="220"/>
      <c r="F139" s="464"/>
      <c r="G139" s="464">
        <f t="shared" si="2"/>
        <v>0</v>
      </c>
    </row>
    <row r="140" spans="1:10" s="96" customFormat="1">
      <c r="A140" s="249"/>
      <c r="B140" s="244" t="s">
        <v>215</v>
      </c>
      <c r="C140" s="258"/>
      <c r="D140" s="258"/>
      <c r="E140" s="220"/>
      <c r="F140" s="464"/>
      <c r="G140" s="464">
        <f t="shared" si="2"/>
        <v>0</v>
      </c>
    </row>
    <row r="141" spans="1:10" s="96" customFormat="1">
      <c r="A141" s="217"/>
      <c r="B141" s="651"/>
      <c r="C141" s="258"/>
      <c r="D141" s="258"/>
      <c r="E141" s="220"/>
      <c r="F141" s="464"/>
      <c r="G141" s="464"/>
    </row>
    <row r="142" spans="1:10" s="209" customFormat="1">
      <c r="A142" s="105"/>
      <c r="B142" s="252"/>
      <c r="C142" s="92"/>
      <c r="D142" s="235"/>
      <c r="E142" s="236"/>
      <c r="F142" s="465"/>
      <c r="G142" s="459"/>
      <c r="J142" s="210"/>
    </row>
  </sheetData>
  <sheetProtection formatRows="0"/>
  <mergeCells count="79">
    <mergeCell ref="B97:C97"/>
    <mergeCell ref="B87:C87"/>
    <mergeCell ref="B92:C92"/>
    <mergeCell ref="B93:C93"/>
    <mergeCell ref="B94:C94"/>
    <mergeCell ref="B95:C95"/>
    <mergeCell ref="B96:C96"/>
    <mergeCell ref="B86:C86"/>
    <mergeCell ref="B75:C75"/>
    <mergeCell ref="B76:C76"/>
    <mergeCell ref="B77:C77"/>
    <mergeCell ref="B78:C78"/>
    <mergeCell ref="B79:C79"/>
    <mergeCell ref="B80:C80"/>
    <mergeCell ref="B81:C81"/>
    <mergeCell ref="B82:C82"/>
    <mergeCell ref="B83:C83"/>
    <mergeCell ref="B84:C84"/>
    <mergeCell ref="B85:C85"/>
    <mergeCell ref="B74:C74"/>
    <mergeCell ref="B63:C63"/>
    <mergeCell ref="B64:C64"/>
    <mergeCell ref="B65:C65"/>
    <mergeCell ref="B66:C66"/>
    <mergeCell ref="B67:C67"/>
    <mergeCell ref="B68:C68"/>
    <mergeCell ref="B69:C69"/>
    <mergeCell ref="B70:C70"/>
    <mergeCell ref="B71:C71"/>
    <mergeCell ref="B72:C72"/>
    <mergeCell ref="B73:C73"/>
    <mergeCell ref="B62:C62"/>
    <mergeCell ref="B52:C52"/>
    <mergeCell ref="B53:C53"/>
    <mergeCell ref="B54:C54"/>
    <mergeCell ref="B55:C55"/>
    <mergeCell ref="B56:C56"/>
    <mergeCell ref="B57:C57"/>
    <mergeCell ref="B58:C58"/>
    <mergeCell ref="B59:C59"/>
    <mergeCell ref="B60:C60"/>
    <mergeCell ref="B61:C61"/>
    <mergeCell ref="D56:G56"/>
    <mergeCell ref="B46:C46"/>
    <mergeCell ref="B47:C47"/>
    <mergeCell ref="B48:C48"/>
    <mergeCell ref="B49:C49"/>
    <mergeCell ref="B50:C50"/>
    <mergeCell ref="B51:C51"/>
    <mergeCell ref="B45:C45"/>
    <mergeCell ref="B34:C34"/>
    <mergeCell ref="B35:C35"/>
    <mergeCell ref="B36:C36"/>
    <mergeCell ref="B37:C37"/>
    <mergeCell ref="B38:C38"/>
    <mergeCell ref="B39:C39"/>
    <mergeCell ref="B40:C40"/>
    <mergeCell ref="B41:C41"/>
    <mergeCell ref="B42:C42"/>
    <mergeCell ref="B43:C43"/>
    <mergeCell ref="B44:C44"/>
    <mergeCell ref="B33:C33"/>
    <mergeCell ref="B22:C22"/>
    <mergeCell ref="B23:C23"/>
    <mergeCell ref="B24:C24"/>
    <mergeCell ref="B25:C25"/>
    <mergeCell ref="B26:C26"/>
    <mergeCell ref="B27:C27"/>
    <mergeCell ref="B28:C28"/>
    <mergeCell ref="B29:C29"/>
    <mergeCell ref="B30:C30"/>
    <mergeCell ref="B31:C31"/>
    <mergeCell ref="B32:C32"/>
    <mergeCell ref="B21:C21"/>
    <mergeCell ref="B14:C14"/>
    <mergeCell ref="B16:C16"/>
    <mergeCell ref="B18:C18"/>
    <mergeCell ref="B19:C19"/>
    <mergeCell ref="B20:C20"/>
  </mergeCells>
  <pageMargins left="0.7" right="0.7" top="0.75" bottom="0.75" header="0.3" footer="0.3"/>
  <pageSetup paperSize="9" scale="52"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2" manualBreakCount="2">
    <brk id="32" max="16383" man="1"/>
    <brk id="88"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tabColor rgb="FF00B050"/>
  </sheetPr>
  <dimension ref="A2:AMK380"/>
  <sheetViews>
    <sheetView view="pageBreakPreview" zoomScale="85" zoomScaleNormal="100" zoomScaleSheetLayoutView="85" workbookViewId="0">
      <selection activeCell="A2" sqref="A2"/>
    </sheetView>
  </sheetViews>
  <sheetFormatPr defaultRowHeight="12.75"/>
  <cols>
    <col min="1" max="1" width="17.5703125" style="232" customWidth="1"/>
    <col min="2" max="2" width="84" style="259" customWidth="1"/>
    <col min="3" max="3" width="18.7109375" style="230" customWidth="1"/>
    <col min="4" max="4" width="7.28515625" style="228" customWidth="1"/>
    <col min="5" max="5" width="11.28515625" style="229" customWidth="1"/>
    <col min="6" max="6" width="14.140625" style="468" customWidth="1"/>
    <col min="7" max="7" width="20.28515625" style="468" customWidth="1"/>
    <col min="8" max="8" width="10.140625" style="209" customWidth="1"/>
    <col min="9" max="9" width="12.85546875" style="209" customWidth="1"/>
    <col min="10" max="10" width="6.7109375" style="210" customWidth="1"/>
    <col min="11" max="1025" width="9.140625" style="211" customWidth="1"/>
  </cols>
  <sheetData>
    <row r="2" spans="1:7">
      <c r="A2" s="52" t="s">
        <v>8</v>
      </c>
      <c r="B2" s="53" t="s">
        <v>9</v>
      </c>
      <c r="C2" s="53"/>
      <c r="D2" s="54"/>
      <c r="E2" s="368"/>
      <c r="F2" s="443"/>
      <c r="G2" s="443"/>
    </row>
    <row r="3" spans="1:7" s="212" customFormat="1">
      <c r="A3" s="52" t="s">
        <v>130</v>
      </c>
      <c r="B3" s="359" t="str">
        <f>'NASLOVNA STRAN'!$C$30</f>
        <v>Gradnja stanovanjske soseske Dečkovo naselje - DN 10</v>
      </c>
      <c r="C3" s="53"/>
      <c r="D3" s="54"/>
      <c r="E3" s="368"/>
      <c r="F3" s="443"/>
      <c r="G3" s="443"/>
    </row>
    <row r="4" spans="1:7" s="212" customFormat="1">
      <c r="A4" s="52" t="s">
        <v>131</v>
      </c>
      <c r="B4" s="442">
        <f>'NASLOVNA STRAN'!$C$13</f>
        <v>0</v>
      </c>
      <c r="C4" s="53"/>
      <c r="D4" s="54"/>
      <c r="E4" s="368"/>
      <c r="F4" s="443"/>
      <c r="G4" s="443"/>
    </row>
    <row r="5" spans="1:7" s="212" customFormat="1">
      <c r="A5" s="52"/>
      <c r="B5" s="53"/>
      <c r="C5" s="53"/>
      <c r="D5" s="54"/>
      <c r="E5" s="368"/>
      <c r="F5" s="443"/>
      <c r="G5" s="443"/>
    </row>
    <row r="6" spans="1:7" s="212" customFormat="1">
      <c r="A6" s="213" t="s">
        <v>87</v>
      </c>
      <c r="B6" s="214" t="s">
        <v>88</v>
      </c>
      <c r="C6" s="214"/>
      <c r="D6" s="215"/>
      <c r="E6" s="216"/>
      <c r="F6" s="463"/>
      <c r="G6" s="463"/>
    </row>
    <row r="7" spans="1:7" s="212" customFormat="1">
      <c r="A7" s="52"/>
      <c r="B7" s="53"/>
      <c r="C7" s="53"/>
      <c r="D7" s="54"/>
      <c r="E7" s="368"/>
      <c r="F7" s="443"/>
      <c r="G7" s="443"/>
    </row>
    <row r="8" spans="1:7" s="212" customFormat="1">
      <c r="A8" s="213" t="s">
        <v>104</v>
      </c>
      <c r="B8" s="214" t="s">
        <v>49</v>
      </c>
      <c r="C8" s="214"/>
      <c r="D8" s="215"/>
      <c r="E8" s="216"/>
      <c r="F8" s="463"/>
      <c r="G8" s="463"/>
    </row>
    <row r="9" spans="1:7">
      <c r="A9" s="217"/>
      <c r="B9" s="218"/>
      <c r="C9" s="219"/>
      <c r="D9" s="220"/>
      <c r="E9" s="220"/>
      <c r="F9" s="464"/>
      <c r="G9" s="465"/>
    </row>
    <row r="10" spans="1:7" ht="25.5">
      <c r="A10" s="83" t="s">
        <v>132</v>
      </c>
      <c r="B10" s="221" t="s">
        <v>133</v>
      </c>
      <c r="C10" s="222" t="s">
        <v>134</v>
      </c>
      <c r="D10" s="203" t="s">
        <v>140</v>
      </c>
      <c r="E10" s="204" t="s">
        <v>136</v>
      </c>
      <c r="F10" s="453" t="s">
        <v>237</v>
      </c>
      <c r="G10" s="453" t="s">
        <v>238</v>
      </c>
    </row>
    <row r="11" spans="1:7" ht="21.6" customHeight="1">
      <c r="A11" s="223"/>
      <c r="B11" s="224" t="s">
        <v>568</v>
      </c>
      <c r="C11" s="225"/>
      <c r="D11" s="226"/>
      <c r="E11" s="226"/>
      <c r="F11" s="466"/>
      <c r="G11" s="467"/>
    </row>
    <row r="12" spans="1:7">
      <c r="A12" s="105"/>
      <c r="B12" s="91"/>
      <c r="C12" s="92"/>
      <c r="D12" s="93"/>
      <c r="E12" s="93"/>
      <c r="F12" s="456"/>
    </row>
    <row r="13" spans="1:7" ht="13.15" customHeight="1">
      <c r="A13" s="227"/>
      <c r="B13" s="2906" t="s">
        <v>143</v>
      </c>
      <c r="C13" s="2906"/>
    </row>
    <row r="14" spans="1:7">
      <c r="A14" s="227"/>
      <c r="B14" s="134"/>
    </row>
    <row r="15" spans="1:7" ht="34.15" customHeight="1">
      <c r="A15" s="227"/>
      <c r="B15" s="2931" t="s">
        <v>569</v>
      </c>
      <c r="C15" s="2931"/>
    </row>
    <row r="16" spans="1:7" s="96" customFormat="1" ht="265.14999999999998" customHeight="1">
      <c r="A16" s="227"/>
      <c r="B16" s="2988" t="s">
        <v>570</v>
      </c>
      <c r="C16" s="2988"/>
      <c r="D16" s="228"/>
      <c r="E16" s="229"/>
      <c r="F16" s="468"/>
      <c r="G16" s="468"/>
    </row>
    <row r="17" spans="1:7" s="96" customFormat="1" ht="46.9" customHeight="1">
      <c r="A17" s="227"/>
      <c r="B17" s="2904" t="s">
        <v>244</v>
      </c>
      <c r="C17" s="2904"/>
      <c r="D17" s="228"/>
      <c r="E17" s="229"/>
      <c r="F17" s="468"/>
      <c r="G17" s="468"/>
    </row>
    <row r="18" spans="1:7" s="96" customFormat="1" ht="17.45" customHeight="1">
      <c r="A18" s="227"/>
      <c r="B18" s="2989" t="s">
        <v>374</v>
      </c>
      <c r="C18" s="2989"/>
      <c r="D18" s="228"/>
      <c r="E18" s="229"/>
      <c r="F18" s="468"/>
      <c r="G18" s="468"/>
    </row>
    <row r="19" spans="1:7" s="96" customFormat="1" ht="72" customHeight="1">
      <c r="A19" s="227"/>
      <c r="B19" s="2988" t="s">
        <v>571</v>
      </c>
      <c r="C19" s="2988"/>
      <c r="D19" s="228"/>
      <c r="E19" s="229"/>
      <c r="F19" s="468"/>
      <c r="G19" s="468"/>
    </row>
    <row r="20" spans="1:7" s="96" customFormat="1" ht="13.15" customHeight="1">
      <c r="A20" s="227"/>
      <c r="B20" s="2988" t="s">
        <v>245</v>
      </c>
      <c r="C20" s="2988"/>
      <c r="D20" s="228"/>
      <c r="E20" s="229"/>
      <c r="F20" s="468"/>
      <c r="G20" s="468"/>
    </row>
    <row r="21" spans="1:7" s="96" customFormat="1">
      <c r="A21" s="227"/>
      <c r="B21" s="95"/>
      <c r="C21" s="230"/>
      <c r="D21" s="228"/>
      <c r="E21" s="229"/>
      <c r="F21" s="468"/>
      <c r="G21" s="468"/>
    </row>
    <row r="22" spans="1:7" s="96" customFormat="1" ht="28.15" customHeight="1">
      <c r="A22" s="227"/>
      <c r="B22" s="2988" t="s">
        <v>245</v>
      </c>
      <c r="C22" s="2988"/>
      <c r="D22" s="228"/>
      <c r="E22" s="229"/>
      <c r="F22" s="468"/>
      <c r="G22" s="468"/>
    </row>
    <row r="23" spans="1:7" s="96" customFormat="1" ht="134.44999999999999" customHeight="1">
      <c r="A23" s="232"/>
      <c r="B23" s="2988" t="s">
        <v>572</v>
      </c>
      <c r="C23" s="2988"/>
      <c r="D23" s="228"/>
      <c r="E23" s="229"/>
      <c r="F23" s="468"/>
      <c r="G23" s="468"/>
    </row>
    <row r="24" spans="1:7" s="96" customFormat="1">
      <c r="A24" s="233"/>
      <c r="B24" s="95"/>
      <c r="C24" s="234"/>
      <c r="D24" s="235"/>
      <c r="E24" s="236"/>
      <c r="F24" s="465"/>
      <c r="G24" s="465"/>
    </row>
    <row r="25" spans="1:7" s="96" customFormat="1">
      <c r="A25" s="233"/>
      <c r="B25" s="95"/>
      <c r="C25" s="234"/>
      <c r="D25" s="235"/>
      <c r="E25" s="236"/>
      <c r="F25" s="465"/>
      <c r="G25" s="465"/>
    </row>
    <row r="26" spans="1:7" s="96" customFormat="1" ht="17.45" customHeight="1">
      <c r="A26" s="233"/>
      <c r="B26" s="2962" t="s">
        <v>174</v>
      </c>
      <c r="C26" s="2962"/>
      <c r="D26" s="235"/>
      <c r="E26" s="236"/>
      <c r="F26" s="465"/>
      <c r="G26" s="465"/>
    </row>
    <row r="27" spans="1:7" s="96" customFormat="1" ht="17.45" customHeight="1">
      <c r="A27" s="233"/>
      <c r="B27" s="2956" t="s">
        <v>175</v>
      </c>
      <c r="C27" s="2956"/>
      <c r="D27" s="235"/>
      <c r="E27" s="236"/>
      <c r="F27" s="465"/>
      <c r="G27" s="465"/>
    </row>
    <row r="28" spans="1:7" s="96" customFormat="1" ht="34.15" customHeight="1">
      <c r="A28" s="233"/>
      <c r="B28" s="2920" t="s">
        <v>573</v>
      </c>
      <c r="C28" s="2920"/>
      <c r="D28" s="235"/>
      <c r="E28" s="236"/>
      <c r="F28" s="465"/>
      <c r="G28" s="465"/>
    </row>
    <row r="29" spans="1:7" s="96" customFormat="1" ht="13.15" customHeight="1">
      <c r="A29" s="233"/>
      <c r="B29" s="2956" t="s">
        <v>346</v>
      </c>
      <c r="C29" s="2956"/>
      <c r="D29" s="235"/>
      <c r="E29" s="236"/>
      <c r="F29" s="465"/>
      <c r="G29" s="465"/>
    </row>
    <row r="30" spans="1:7" s="96" customFormat="1" ht="43.15" customHeight="1">
      <c r="A30" s="233"/>
      <c r="B30" s="2920" t="s">
        <v>347</v>
      </c>
      <c r="C30" s="2920"/>
      <c r="D30" s="235"/>
      <c r="E30" s="236"/>
      <c r="F30" s="465"/>
      <c r="G30" s="465"/>
    </row>
    <row r="31" spans="1:7" s="96" customFormat="1" ht="13.15" customHeight="1">
      <c r="A31" s="233"/>
      <c r="B31" s="2956" t="s">
        <v>380</v>
      </c>
      <c r="C31" s="2956"/>
      <c r="D31" s="235"/>
      <c r="E31" s="236"/>
      <c r="F31" s="465"/>
      <c r="G31" s="465"/>
    </row>
    <row r="32" spans="1:7" s="96" customFormat="1" ht="55.15" customHeight="1">
      <c r="A32" s="233"/>
      <c r="B32" s="2920" t="s">
        <v>574</v>
      </c>
      <c r="C32" s="2920"/>
      <c r="D32" s="235"/>
      <c r="E32" s="236"/>
      <c r="F32" s="465"/>
      <c r="G32" s="465"/>
    </row>
    <row r="33" spans="1:7" s="96" customFormat="1" ht="133.9" customHeight="1">
      <c r="A33" s="233"/>
      <c r="B33" s="2920" t="s">
        <v>575</v>
      </c>
      <c r="C33" s="2920"/>
      <c r="D33" s="235"/>
      <c r="E33" s="236"/>
      <c r="F33" s="465"/>
      <c r="G33" s="465"/>
    </row>
    <row r="34" spans="1:7" s="96" customFormat="1" ht="13.15" customHeight="1">
      <c r="A34" s="233"/>
      <c r="B34" s="2956" t="s">
        <v>576</v>
      </c>
      <c r="C34" s="2956"/>
      <c r="D34" s="235"/>
      <c r="E34" s="236"/>
      <c r="F34" s="465"/>
      <c r="G34" s="465"/>
    </row>
    <row r="35" spans="1:7" s="96" customFormat="1" ht="82.15" customHeight="1">
      <c r="A35" s="233"/>
      <c r="B35" s="2920" t="s">
        <v>577</v>
      </c>
      <c r="C35" s="2920"/>
      <c r="D35" s="235"/>
      <c r="E35" s="236"/>
      <c r="F35" s="465"/>
      <c r="G35" s="465"/>
    </row>
    <row r="36" spans="1:7" s="96" customFormat="1" ht="12.6" customHeight="1">
      <c r="A36" s="233"/>
      <c r="B36" s="138"/>
      <c r="C36" s="205"/>
      <c r="D36" s="235"/>
      <c r="E36" s="236"/>
      <c r="F36" s="465"/>
      <c r="G36" s="465"/>
    </row>
    <row r="37" spans="1:7" s="96" customFormat="1" ht="13.15" customHeight="1">
      <c r="A37" s="233"/>
      <c r="B37" s="2956" t="s">
        <v>348</v>
      </c>
      <c r="C37" s="2956"/>
      <c r="D37" s="235"/>
      <c r="E37" s="236"/>
      <c r="F37" s="465"/>
      <c r="G37" s="465"/>
    </row>
    <row r="38" spans="1:7" s="96" customFormat="1" ht="16.149999999999999" customHeight="1">
      <c r="A38" s="233"/>
      <c r="B38" s="2956" t="s">
        <v>578</v>
      </c>
      <c r="C38" s="2956"/>
      <c r="D38" s="235"/>
      <c r="E38" s="236"/>
      <c r="F38" s="465"/>
      <c r="G38" s="465"/>
    </row>
    <row r="39" spans="1:7" s="96" customFormat="1" ht="177.6" customHeight="1">
      <c r="A39" s="233"/>
      <c r="B39" s="2920" t="s">
        <v>579</v>
      </c>
      <c r="C39" s="2920"/>
      <c r="D39" s="235"/>
      <c r="E39" s="236"/>
      <c r="F39" s="465"/>
      <c r="G39" s="465"/>
    </row>
    <row r="40" spans="1:7" s="96" customFormat="1" ht="13.15" customHeight="1">
      <c r="A40" s="233"/>
      <c r="B40" s="2956" t="s">
        <v>580</v>
      </c>
      <c r="C40" s="2956"/>
      <c r="D40" s="235"/>
      <c r="E40" s="236"/>
      <c r="F40" s="465"/>
      <c r="G40" s="465"/>
    </row>
    <row r="41" spans="1:7" s="96" customFormat="1" ht="56.45" customHeight="1">
      <c r="A41" s="233"/>
      <c r="B41" s="2920" t="s">
        <v>581</v>
      </c>
      <c r="C41" s="2920"/>
      <c r="D41" s="235"/>
      <c r="E41" s="236"/>
      <c r="F41" s="465"/>
      <c r="G41" s="465"/>
    </row>
    <row r="42" spans="1:7" s="96" customFormat="1">
      <c r="A42" s="233"/>
      <c r="D42" s="235"/>
      <c r="E42" s="236"/>
      <c r="F42" s="465"/>
      <c r="G42" s="465"/>
    </row>
    <row r="43" spans="1:7" s="96" customFormat="1" ht="13.15" customHeight="1">
      <c r="A43" s="233"/>
      <c r="B43" s="2956" t="s">
        <v>190</v>
      </c>
      <c r="C43" s="2956"/>
      <c r="D43" s="235"/>
      <c r="E43" s="236"/>
      <c r="F43" s="465"/>
      <c r="G43" s="465"/>
    </row>
    <row r="44" spans="1:7" s="96" customFormat="1" ht="13.15" customHeight="1">
      <c r="A44" s="233"/>
      <c r="B44" s="2956" t="s">
        <v>582</v>
      </c>
      <c r="C44" s="2956"/>
      <c r="D44" s="235"/>
      <c r="E44" s="236"/>
      <c r="F44" s="465"/>
      <c r="G44" s="465"/>
    </row>
    <row r="45" spans="1:7" s="96" customFormat="1" ht="55.9" customHeight="1">
      <c r="A45" s="233"/>
      <c r="B45" s="2920" t="s">
        <v>583</v>
      </c>
      <c r="C45" s="2920"/>
      <c r="D45" s="235"/>
      <c r="E45" s="236"/>
      <c r="F45" s="465"/>
      <c r="G45" s="465"/>
    </row>
    <row r="46" spans="1:7" s="96" customFormat="1" ht="67.150000000000006" customHeight="1">
      <c r="A46" s="233"/>
      <c r="B46" s="2920" t="s">
        <v>584</v>
      </c>
      <c r="C46" s="2920"/>
      <c r="D46" s="235"/>
      <c r="E46" s="236"/>
      <c r="F46" s="465"/>
      <c r="G46" s="465"/>
    </row>
    <row r="47" spans="1:7" s="96" customFormat="1" ht="119.45" customHeight="1">
      <c r="A47" s="233"/>
      <c r="B47" s="2920" t="s">
        <v>585</v>
      </c>
      <c r="C47" s="2920"/>
      <c r="D47" s="235"/>
      <c r="E47" s="236"/>
      <c r="F47" s="465"/>
      <c r="G47" s="465"/>
    </row>
    <row r="48" spans="1:7" s="96" customFormat="1" ht="117" customHeight="1">
      <c r="A48" s="233"/>
      <c r="B48" s="2920" t="s">
        <v>586</v>
      </c>
      <c r="C48" s="2920"/>
      <c r="D48" s="2983"/>
      <c r="E48" s="2983"/>
      <c r="F48" s="2983"/>
      <c r="G48" s="2983"/>
    </row>
    <row r="49" spans="1:7" s="96" customFormat="1" ht="114.6" customHeight="1">
      <c r="A49" s="233"/>
      <c r="B49" s="2920" t="s">
        <v>587</v>
      </c>
      <c r="C49" s="2920"/>
      <c r="D49" s="235"/>
      <c r="E49" s="236"/>
      <c r="F49" s="465"/>
      <c r="G49" s="465"/>
    </row>
    <row r="50" spans="1:7" s="96" customFormat="1" ht="15.6" customHeight="1">
      <c r="A50" s="233"/>
      <c r="B50" s="2956" t="s">
        <v>197</v>
      </c>
      <c r="C50" s="2956"/>
      <c r="D50" s="235"/>
      <c r="E50" s="236"/>
      <c r="F50" s="465"/>
      <c r="G50" s="465"/>
    </row>
    <row r="51" spans="1:7" s="96" customFormat="1" ht="18.600000000000001" customHeight="1">
      <c r="A51" s="233"/>
      <c r="B51" s="2920" t="s">
        <v>588</v>
      </c>
      <c r="C51" s="2920"/>
      <c r="D51" s="235"/>
      <c r="E51" s="236"/>
      <c r="F51" s="465"/>
      <c r="G51" s="465"/>
    </row>
    <row r="52" spans="1:7" s="96" customFormat="1" ht="193.15" customHeight="1">
      <c r="A52" s="233"/>
      <c r="B52" s="2920"/>
      <c r="C52" s="2920"/>
      <c r="D52" s="235"/>
      <c r="E52" s="236"/>
      <c r="F52" s="465"/>
      <c r="G52" s="465"/>
    </row>
    <row r="53" spans="1:7" s="96" customFormat="1" ht="14.45" customHeight="1">
      <c r="A53" s="233"/>
      <c r="B53" s="2956"/>
      <c r="C53" s="2956"/>
      <c r="D53" s="235"/>
      <c r="E53" s="236"/>
      <c r="F53" s="465"/>
      <c r="G53" s="465"/>
    </row>
    <row r="54" spans="1:7" s="96" customFormat="1" ht="14.45" customHeight="1">
      <c r="A54" s="233"/>
      <c r="B54" s="2920" t="s">
        <v>349</v>
      </c>
      <c r="C54" s="2920"/>
      <c r="D54" s="235"/>
      <c r="E54" s="236"/>
      <c r="F54" s="465"/>
      <c r="G54" s="465"/>
    </row>
    <row r="55" spans="1:7" s="96" customFormat="1" ht="30.6" customHeight="1">
      <c r="A55" s="233"/>
      <c r="B55" s="2920" t="s">
        <v>350</v>
      </c>
      <c r="C55" s="2920"/>
      <c r="D55" s="235"/>
      <c r="E55" s="236"/>
      <c r="F55" s="465"/>
      <c r="G55" s="465"/>
    </row>
    <row r="56" spans="1:7" s="96" customFormat="1" ht="43.15" customHeight="1">
      <c r="A56" s="233"/>
      <c r="B56" s="2920" t="s">
        <v>399</v>
      </c>
      <c r="C56" s="2920"/>
      <c r="D56" s="235"/>
      <c r="E56" s="236"/>
      <c r="F56" s="465"/>
      <c r="G56" s="465"/>
    </row>
    <row r="57" spans="1:7" s="96" customFormat="1" ht="42.6" customHeight="1">
      <c r="A57" s="233"/>
      <c r="B57" s="2920" t="s">
        <v>589</v>
      </c>
      <c r="C57" s="2920"/>
      <c r="D57" s="235"/>
      <c r="E57" s="236"/>
      <c r="F57" s="465"/>
      <c r="G57" s="465"/>
    </row>
    <row r="58" spans="1:7" s="96" customFormat="1" ht="42.6" customHeight="1">
      <c r="A58" s="233"/>
      <c r="B58" s="2920" t="s">
        <v>590</v>
      </c>
      <c r="C58" s="2920"/>
      <c r="D58" s="235"/>
      <c r="E58" s="236"/>
      <c r="F58" s="465"/>
      <c r="G58" s="465"/>
    </row>
    <row r="59" spans="1:7" s="96" customFormat="1" ht="54" customHeight="1">
      <c r="A59" s="233"/>
      <c r="B59" s="2920" t="s">
        <v>402</v>
      </c>
      <c r="C59" s="2920"/>
      <c r="D59" s="235"/>
      <c r="E59" s="236"/>
      <c r="F59" s="465"/>
      <c r="G59" s="465"/>
    </row>
    <row r="60" spans="1:7" s="96" customFormat="1" ht="69" customHeight="1">
      <c r="A60" s="233"/>
      <c r="B60" s="2920" t="s">
        <v>403</v>
      </c>
      <c r="C60" s="2920"/>
      <c r="D60" s="235"/>
      <c r="E60" s="236"/>
      <c r="F60" s="465"/>
      <c r="G60" s="465"/>
    </row>
    <row r="61" spans="1:7" s="96" customFormat="1" ht="31.15" customHeight="1">
      <c r="A61" s="233"/>
      <c r="B61" s="2920" t="s">
        <v>404</v>
      </c>
      <c r="C61" s="2920"/>
      <c r="D61" s="235"/>
      <c r="E61" s="236"/>
      <c r="F61" s="465"/>
      <c r="G61" s="465"/>
    </row>
    <row r="62" spans="1:7" s="96" customFormat="1" ht="15" customHeight="1">
      <c r="A62" s="233"/>
      <c r="B62" s="2920" t="s">
        <v>351</v>
      </c>
      <c r="C62" s="2920"/>
      <c r="D62" s="235"/>
      <c r="E62" s="236"/>
      <c r="F62" s="465"/>
      <c r="G62" s="465"/>
    </row>
    <row r="63" spans="1:7" s="96" customFormat="1" ht="94.9" customHeight="1">
      <c r="A63" s="233"/>
      <c r="B63" s="2920" t="s">
        <v>405</v>
      </c>
      <c r="C63" s="2920"/>
      <c r="D63" s="235"/>
      <c r="E63" s="236"/>
      <c r="F63" s="465"/>
      <c r="G63" s="465"/>
    </row>
    <row r="64" spans="1:7" s="96" customFormat="1" ht="54" customHeight="1">
      <c r="A64" s="233"/>
      <c r="B64" s="2920" t="s">
        <v>406</v>
      </c>
      <c r="C64" s="2920"/>
      <c r="D64" s="235"/>
      <c r="E64" s="236"/>
      <c r="F64" s="465"/>
      <c r="G64" s="465"/>
    </row>
    <row r="65" spans="1:7" s="96" customFormat="1" ht="14.45" customHeight="1">
      <c r="A65" s="233"/>
      <c r="B65" s="138"/>
      <c r="C65" s="206"/>
      <c r="D65" s="235"/>
      <c r="E65" s="236"/>
      <c r="F65" s="465"/>
      <c r="G65" s="465"/>
    </row>
    <row r="66" spans="1:7" s="96" customFormat="1" ht="14.45" customHeight="1">
      <c r="A66" s="233"/>
      <c r="B66" s="137" t="s">
        <v>407</v>
      </c>
      <c r="C66" s="206"/>
      <c r="D66" s="235"/>
      <c r="E66" s="236"/>
      <c r="F66" s="465"/>
      <c r="G66" s="465"/>
    </row>
    <row r="67" spans="1:7" s="96" customFormat="1" ht="14.45" customHeight="1">
      <c r="A67" s="233"/>
      <c r="B67" s="138" t="s">
        <v>591</v>
      </c>
      <c r="C67" s="206"/>
      <c r="D67" s="235"/>
      <c r="E67" s="236"/>
      <c r="F67" s="465"/>
      <c r="G67" s="465"/>
    </row>
    <row r="68" spans="1:7" s="96" customFormat="1" ht="14.45" customHeight="1">
      <c r="A68" s="233"/>
      <c r="B68" s="138" t="s">
        <v>592</v>
      </c>
      <c r="C68" s="206"/>
      <c r="D68" s="235"/>
      <c r="E68" s="236"/>
      <c r="F68" s="465"/>
      <c r="G68" s="465"/>
    </row>
    <row r="69" spans="1:7" s="96" customFormat="1" ht="14.45" customHeight="1">
      <c r="A69" s="233"/>
      <c r="B69" s="138" t="s">
        <v>593</v>
      </c>
      <c r="C69" s="206"/>
      <c r="D69" s="235"/>
      <c r="E69" s="236"/>
      <c r="F69" s="465"/>
      <c r="G69" s="465"/>
    </row>
    <row r="70" spans="1:7" s="96" customFormat="1" ht="14.45" customHeight="1">
      <c r="A70" s="233"/>
      <c r="B70" s="138" t="s">
        <v>594</v>
      </c>
      <c r="C70" s="206"/>
      <c r="D70" s="235"/>
      <c r="E70" s="236"/>
      <c r="F70" s="465"/>
      <c r="G70" s="465"/>
    </row>
    <row r="71" spans="1:7" s="96" customFormat="1" ht="14.45" customHeight="1">
      <c r="A71" s="233"/>
      <c r="B71" s="138"/>
      <c r="C71" s="206"/>
      <c r="D71" s="235"/>
      <c r="E71" s="236"/>
      <c r="F71" s="465"/>
      <c r="G71" s="465"/>
    </row>
    <row r="72" spans="1:7" s="96" customFormat="1" ht="31.15" customHeight="1">
      <c r="A72" s="233"/>
      <c r="B72" s="2920" t="s">
        <v>595</v>
      </c>
      <c r="C72" s="2920"/>
      <c r="D72" s="235"/>
      <c r="E72" s="236"/>
      <c r="F72" s="465"/>
      <c r="G72" s="465"/>
    </row>
    <row r="73" spans="1:7" s="96" customFormat="1" ht="66.599999999999994" customHeight="1">
      <c r="A73" s="233"/>
      <c r="B73" s="2920" t="s">
        <v>596</v>
      </c>
      <c r="C73" s="2920"/>
      <c r="D73" s="235"/>
      <c r="E73" s="236"/>
      <c r="F73" s="465"/>
      <c r="G73" s="465"/>
    </row>
    <row r="74" spans="1:7" s="96" customFormat="1" ht="26.45" customHeight="1">
      <c r="A74" s="233"/>
      <c r="B74" s="2920" t="s">
        <v>410</v>
      </c>
      <c r="C74" s="2920"/>
      <c r="D74" s="235"/>
      <c r="E74" s="236"/>
      <c r="F74" s="465"/>
      <c r="G74" s="465"/>
    </row>
    <row r="75" spans="1:7" s="96" customFormat="1" ht="108" customHeight="1">
      <c r="A75" s="233"/>
      <c r="B75" s="2904" t="s">
        <v>597</v>
      </c>
      <c r="C75" s="2904"/>
      <c r="D75" s="235"/>
      <c r="E75" s="104"/>
      <c r="F75" s="459"/>
      <c r="G75" s="465"/>
    </row>
    <row r="76" spans="1:7" s="96" customFormat="1" ht="133.15" customHeight="1">
      <c r="A76" s="233"/>
      <c r="B76" s="2920" t="s">
        <v>598</v>
      </c>
      <c r="C76" s="2920"/>
      <c r="D76" s="235"/>
      <c r="E76" s="236"/>
      <c r="F76" s="465"/>
      <c r="G76" s="465"/>
    </row>
    <row r="77" spans="1:7" s="96" customFormat="1" ht="31.9" customHeight="1">
      <c r="A77" s="233"/>
      <c r="B77" s="2920" t="s">
        <v>412</v>
      </c>
      <c r="C77" s="2920"/>
      <c r="D77" s="235"/>
      <c r="E77" s="236"/>
      <c r="F77" s="465"/>
      <c r="G77" s="465"/>
    </row>
    <row r="78" spans="1:7" s="96" customFormat="1" ht="14.45" customHeight="1">
      <c r="A78" s="233"/>
      <c r="B78" s="2920" t="s">
        <v>599</v>
      </c>
      <c r="C78" s="2920"/>
      <c r="D78" s="235"/>
      <c r="E78" s="236"/>
      <c r="F78" s="465"/>
      <c r="G78" s="465"/>
    </row>
    <row r="79" spans="1:7" s="96" customFormat="1" ht="15.6" customHeight="1">
      <c r="A79" s="233"/>
      <c r="B79" s="2920" t="s">
        <v>600</v>
      </c>
      <c r="C79" s="2920"/>
      <c r="D79" s="235"/>
      <c r="E79" s="236"/>
      <c r="F79" s="465"/>
      <c r="G79" s="465"/>
    </row>
    <row r="80" spans="1:7" s="96" customFormat="1" ht="14.45" customHeight="1">
      <c r="A80" s="233"/>
      <c r="B80" s="2920"/>
      <c r="C80" s="2920"/>
      <c r="D80" s="235"/>
      <c r="E80" s="236"/>
      <c r="F80" s="465"/>
      <c r="G80" s="465"/>
    </row>
    <row r="81" spans="1:7" s="96" customFormat="1" ht="14.45" customHeight="1">
      <c r="A81" s="233"/>
      <c r="B81" s="2956" t="s">
        <v>415</v>
      </c>
      <c r="C81" s="2956"/>
      <c r="D81" s="235"/>
      <c r="E81" s="236"/>
      <c r="F81" s="465"/>
      <c r="G81" s="465"/>
    </row>
    <row r="82" spans="1:7" s="96" customFormat="1" ht="52.9" customHeight="1">
      <c r="A82" s="233"/>
      <c r="B82" s="2962" t="s">
        <v>601</v>
      </c>
      <c r="C82" s="2962"/>
      <c r="D82" s="235"/>
      <c r="E82" s="236"/>
      <c r="F82" s="2450"/>
      <c r="G82" s="465"/>
    </row>
    <row r="83" spans="1:7" s="96" customFormat="1" ht="67.900000000000006" customHeight="1">
      <c r="A83" s="233"/>
      <c r="B83" s="2962" t="s">
        <v>602</v>
      </c>
      <c r="C83" s="2962"/>
      <c r="D83" s="235"/>
      <c r="E83" s="236"/>
      <c r="F83" s="2450"/>
      <c r="G83" s="465"/>
    </row>
    <row r="84" spans="1:7" s="96" customFormat="1" ht="12.6" customHeight="1">
      <c r="A84" s="233"/>
      <c r="B84" s="2920"/>
      <c r="C84" s="2920"/>
      <c r="D84" s="235"/>
      <c r="E84" s="236"/>
      <c r="F84" s="2450"/>
      <c r="G84" s="465"/>
    </row>
    <row r="85" spans="1:7" s="96" customFormat="1" ht="13.9" customHeight="1">
      <c r="A85" s="233"/>
      <c r="B85" s="138"/>
      <c r="C85" s="205"/>
      <c r="D85" s="235"/>
      <c r="E85" s="236"/>
      <c r="F85" s="2450"/>
      <c r="G85" s="465"/>
    </row>
    <row r="86" spans="1:7" s="96" customFormat="1">
      <c r="A86" s="233"/>
      <c r="B86" s="138"/>
      <c r="C86" s="205"/>
      <c r="D86" s="235"/>
      <c r="E86" s="236"/>
      <c r="F86" s="2450"/>
      <c r="G86" s="465"/>
    </row>
    <row r="87" spans="1:7" s="96" customFormat="1">
      <c r="A87" s="237" t="s">
        <v>603</v>
      </c>
      <c r="B87" s="238" t="s">
        <v>604</v>
      </c>
      <c r="C87" s="239"/>
      <c r="D87" s="240"/>
      <c r="E87" s="241"/>
      <c r="F87" s="2454"/>
      <c r="G87" s="469"/>
    </row>
    <row r="88" spans="1:7" s="96" customFormat="1">
      <c r="A88" s="233"/>
      <c r="B88" s="138"/>
      <c r="C88" s="205"/>
      <c r="D88" s="235"/>
      <c r="E88" s="236"/>
      <c r="F88" s="2450"/>
      <c r="G88" s="465"/>
    </row>
    <row r="89" spans="1:7" s="96" customFormat="1" ht="19.149999999999999" customHeight="1">
      <c r="A89" s="233"/>
      <c r="B89" s="2906" t="s">
        <v>352</v>
      </c>
      <c r="C89" s="2906"/>
      <c r="D89" s="235"/>
      <c r="E89" s="236"/>
      <c r="F89" s="2450"/>
      <c r="G89" s="465"/>
    </row>
    <row r="90" spans="1:7" s="96" customFormat="1" ht="14.45" customHeight="1">
      <c r="A90" s="233"/>
      <c r="B90" s="2931" t="s">
        <v>605</v>
      </c>
      <c r="C90" s="2931"/>
      <c r="D90" s="235"/>
      <c r="E90" s="236"/>
      <c r="F90" s="2450"/>
      <c r="G90" s="465"/>
    </row>
    <row r="91" spans="1:7" s="96" customFormat="1" ht="12.6" customHeight="1">
      <c r="A91" s="233"/>
      <c r="B91" s="2955" t="s">
        <v>606</v>
      </c>
      <c r="C91" s="2955"/>
      <c r="D91" s="235"/>
      <c r="E91" s="236"/>
      <c r="F91" s="2450"/>
      <c r="G91" s="465"/>
    </row>
    <row r="92" spans="1:7" s="96" customFormat="1" ht="51.6" customHeight="1">
      <c r="A92" s="233"/>
      <c r="B92" s="2931" t="s">
        <v>607</v>
      </c>
      <c r="C92" s="2931"/>
      <c r="D92" s="235"/>
      <c r="E92" s="236"/>
      <c r="F92" s="2450"/>
      <c r="G92" s="465"/>
    </row>
    <row r="93" spans="1:7" s="96" customFormat="1" ht="39.6" customHeight="1">
      <c r="A93" s="233"/>
      <c r="B93" s="2955" t="s">
        <v>608</v>
      </c>
      <c r="C93" s="2955"/>
      <c r="D93" s="235"/>
      <c r="E93" s="236"/>
      <c r="F93" s="2450"/>
      <c r="G93" s="465"/>
    </row>
    <row r="94" spans="1:7" s="96" customFormat="1" ht="32.450000000000003" customHeight="1">
      <c r="A94" s="233"/>
      <c r="B94" s="2955" t="s">
        <v>609</v>
      </c>
      <c r="C94" s="2955"/>
      <c r="D94" s="235"/>
      <c r="E94" s="236"/>
      <c r="F94" s="2450"/>
      <c r="G94" s="465"/>
    </row>
    <row r="95" spans="1:7" s="96" customFormat="1" ht="40.9" customHeight="1">
      <c r="A95" s="233"/>
      <c r="B95" s="2955" t="s">
        <v>610</v>
      </c>
      <c r="C95" s="2955"/>
      <c r="D95" s="235"/>
      <c r="E95" s="236"/>
      <c r="F95" s="2450"/>
      <c r="G95" s="465"/>
    </row>
    <row r="96" spans="1:7" s="96" customFormat="1" ht="28.9" customHeight="1">
      <c r="A96" s="233"/>
      <c r="B96" s="2931" t="s">
        <v>611</v>
      </c>
      <c r="C96" s="2931"/>
      <c r="D96" s="235"/>
      <c r="E96" s="236"/>
      <c r="F96" s="2450"/>
      <c r="G96" s="465"/>
    </row>
    <row r="97" spans="1:7" s="96" customFormat="1" ht="28.9" customHeight="1">
      <c r="A97" s="233"/>
      <c r="B97" s="2955" t="s">
        <v>612</v>
      </c>
      <c r="C97" s="2955"/>
      <c r="D97" s="235"/>
      <c r="E97" s="236"/>
      <c r="F97" s="2450"/>
      <c r="G97" s="465"/>
    </row>
    <row r="98" spans="1:7" s="96" customFormat="1">
      <c r="A98" s="233"/>
      <c r="B98" s="136"/>
      <c r="C98" s="135"/>
      <c r="D98" s="235"/>
      <c r="E98" s="236"/>
      <c r="F98" s="2450"/>
      <c r="G98" s="465"/>
    </row>
    <row r="99" spans="1:7" s="96" customFormat="1" ht="38.450000000000003" customHeight="1">
      <c r="A99" s="233" t="s">
        <v>613</v>
      </c>
      <c r="B99" s="136" t="s">
        <v>614</v>
      </c>
      <c r="C99" s="139"/>
      <c r="D99" s="235"/>
      <c r="E99" s="236"/>
      <c r="F99" s="2450"/>
      <c r="G99" s="465"/>
    </row>
    <row r="100" spans="1:7" s="96" customFormat="1">
      <c r="A100" s="103"/>
      <c r="B100" s="65"/>
      <c r="D100" s="104"/>
      <c r="E100" s="104"/>
      <c r="F100" s="2424"/>
      <c r="G100" s="459"/>
    </row>
    <row r="101" spans="1:7" s="96" customFormat="1" ht="25.5">
      <c r="A101" s="233" t="s">
        <v>615</v>
      </c>
      <c r="B101" s="208" t="s">
        <v>616</v>
      </c>
      <c r="D101" s="104"/>
      <c r="E101" s="104"/>
      <c r="F101" s="2424"/>
      <c r="G101" s="459"/>
    </row>
    <row r="102" spans="1:7" s="96" customFormat="1">
      <c r="A102" s="242"/>
      <c r="B102" s="65" t="s">
        <v>617</v>
      </c>
      <c r="D102" s="104"/>
      <c r="E102" s="104"/>
      <c r="F102" s="2424"/>
      <c r="G102" s="459"/>
    </row>
    <row r="103" spans="1:7" s="96" customFormat="1">
      <c r="A103" s="243" t="s">
        <v>1345</v>
      </c>
      <c r="B103" s="244" t="s">
        <v>209</v>
      </c>
      <c r="D103" s="96" t="s">
        <v>353</v>
      </c>
      <c r="E103" s="104">
        <v>624</v>
      </c>
      <c r="F103" s="2425"/>
      <c r="G103" s="456">
        <f t="shared" ref="G103:G108" si="0">+F103*E103</f>
        <v>0</v>
      </c>
    </row>
    <row r="104" spans="1:7" s="96" customFormat="1">
      <c r="A104" s="245" t="s">
        <v>1346</v>
      </c>
      <c r="B104" s="244" t="s">
        <v>211</v>
      </c>
      <c r="D104" s="96" t="s">
        <v>353</v>
      </c>
      <c r="E104" s="104">
        <v>748</v>
      </c>
      <c r="F104" s="2425"/>
      <c r="G104" s="456">
        <f t="shared" si="0"/>
        <v>0</v>
      </c>
    </row>
    <row r="105" spans="1:7" s="96" customFormat="1">
      <c r="A105" s="246" t="s">
        <v>1347</v>
      </c>
      <c r="B105" s="244" t="s">
        <v>212</v>
      </c>
      <c r="D105" s="96" t="s">
        <v>353</v>
      </c>
      <c r="E105" s="104">
        <f>+E103</f>
        <v>624</v>
      </c>
      <c r="F105" s="2425"/>
      <c r="G105" s="456">
        <f t="shared" si="0"/>
        <v>0</v>
      </c>
    </row>
    <row r="106" spans="1:7" s="96" customFormat="1">
      <c r="A106" s="247" t="s">
        <v>1348</v>
      </c>
      <c r="B106" s="244" t="s">
        <v>213</v>
      </c>
      <c r="D106" s="96" t="s">
        <v>353</v>
      </c>
      <c r="E106" s="104">
        <f>+E104</f>
        <v>748</v>
      </c>
      <c r="F106" s="2425"/>
      <c r="G106" s="456">
        <f t="shared" si="0"/>
        <v>0</v>
      </c>
    </row>
    <row r="107" spans="1:7" s="96" customFormat="1">
      <c r="A107" s="248" t="s">
        <v>1349</v>
      </c>
      <c r="B107" s="244" t="s">
        <v>214</v>
      </c>
      <c r="D107" s="96" t="s">
        <v>353</v>
      </c>
      <c r="E107" s="104">
        <v>489</v>
      </c>
      <c r="F107" s="2425"/>
      <c r="G107" s="456">
        <f t="shared" si="0"/>
        <v>0</v>
      </c>
    </row>
    <row r="108" spans="1:7" s="96" customFormat="1">
      <c r="A108" s="249" t="s">
        <v>1350</v>
      </c>
      <c r="B108" s="244" t="s">
        <v>215</v>
      </c>
      <c r="D108" s="96" t="s">
        <v>353</v>
      </c>
      <c r="E108" s="104">
        <f>+E104</f>
        <v>748</v>
      </c>
      <c r="F108" s="2425"/>
      <c r="G108" s="456">
        <f t="shared" si="0"/>
        <v>0</v>
      </c>
    </row>
    <row r="109" spans="1:7" s="96" customFormat="1">
      <c r="A109" s="103"/>
      <c r="B109" s="65"/>
      <c r="E109" s="104"/>
      <c r="F109" s="2424"/>
      <c r="G109" s="459"/>
    </row>
    <row r="110" spans="1:7" s="96" customFormat="1" ht="38.25">
      <c r="A110" s="233" t="s">
        <v>618</v>
      </c>
      <c r="B110" s="208" t="s">
        <v>619</v>
      </c>
      <c r="D110" s="104"/>
      <c r="E110" s="104"/>
      <c r="F110" s="2424"/>
      <c r="G110" s="459"/>
    </row>
    <row r="111" spans="1:7" s="96" customFormat="1">
      <c r="A111" s="242"/>
      <c r="B111" s="65" t="s">
        <v>620</v>
      </c>
      <c r="D111" s="104"/>
      <c r="E111" s="104"/>
      <c r="F111" s="2424"/>
      <c r="G111" s="459"/>
    </row>
    <row r="112" spans="1:7" s="96" customFormat="1">
      <c r="A112" s="243" t="s">
        <v>1351</v>
      </c>
      <c r="B112" s="244" t="s">
        <v>209</v>
      </c>
      <c r="D112" s="96" t="s">
        <v>353</v>
      </c>
      <c r="E112" s="104">
        <v>403</v>
      </c>
      <c r="F112" s="2425"/>
      <c r="G112" s="456">
        <f t="shared" ref="G112:G117" si="1">+F112*E112</f>
        <v>0</v>
      </c>
    </row>
    <row r="113" spans="1:7" s="96" customFormat="1">
      <c r="A113" s="245" t="s">
        <v>1352</v>
      </c>
      <c r="B113" s="244" t="s">
        <v>211</v>
      </c>
      <c r="D113" s="96" t="s">
        <v>353</v>
      </c>
      <c r="E113" s="104">
        <v>520</v>
      </c>
      <c r="F113" s="2425"/>
      <c r="G113" s="456">
        <f t="shared" si="1"/>
        <v>0</v>
      </c>
    </row>
    <row r="114" spans="1:7" s="96" customFormat="1">
      <c r="A114" s="246" t="s">
        <v>1353</v>
      </c>
      <c r="B114" s="244" t="s">
        <v>212</v>
      </c>
      <c r="D114" s="96" t="s">
        <v>353</v>
      </c>
      <c r="E114" s="104">
        <f>+E112</f>
        <v>403</v>
      </c>
      <c r="F114" s="2425"/>
      <c r="G114" s="456">
        <f t="shared" si="1"/>
        <v>0</v>
      </c>
    </row>
    <row r="115" spans="1:7" s="96" customFormat="1">
      <c r="A115" s="247" t="s">
        <v>1354</v>
      </c>
      <c r="B115" s="244" t="s">
        <v>213</v>
      </c>
      <c r="D115" s="96" t="s">
        <v>353</v>
      </c>
      <c r="E115" s="104">
        <f>+E113</f>
        <v>520</v>
      </c>
      <c r="F115" s="2425"/>
      <c r="G115" s="456">
        <f t="shared" si="1"/>
        <v>0</v>
      </c>
    </row>
    <row r="116" spans="1:7" s="96" customFormat="1">
      <c r="A116" s="248" t="s">
        <v>1355</v>
      </c>
      <c r="B116" s="244" t="s">
        <v>214</v>
      </c>
      <c r="D116" s="96" t="s">
        <v>353</v>
      </c>
      <c r="E116" s="104">
        <v>466</v>
      </c>
      <c r="F116" s="2425"/>
      <c r="G116" s="456">
        <f t="shared" si="1"/>
        <v>0</v>
      </c>
    </row>
    <row r="117" spans="1:7" s="96" customFormat="1">
      <c r="A117" s="249" t="s">
        <v>1356</v>
      </c>
      <c r="B117" s="244" t="s">
        <v>215</v>
      </c>
      <c r="D117" s="96" t="s">
        <v>353</v>
      </c>
      <c r="E117" s="104">
        <f>+E113</f>
        <v>520</v>
      </c>
      <c r="F117" s="2425"/>
      <c r="G117" s="456">
        <f t="shared" si="1"/>
        <v>0</v>
      </c>
    </row>
    <row r="118" spans="1:7" s="96" customFormat="1">
      <c r="A118" s="103"/>
      <c r="B118" s="65"/>
      <c r="E118" s="104"/>
      <c r="F118" s="2424"/>
      <c r="G118" s="459"/>
    </row>
    <row r="119" spans="1:7" s="96" customFormat="1" ht="25.5">
      <c r="A119" s="233" t="s">
        <v>621</v>
      </c>
      <c r="B119" s="208" t="s">
        <v>622</v>
      </c>
      <c r="D119" s="104"/>
      <c r="E119" s="104"/>
      <c r="F119" s="2424"/>
      <c r="G119" s="459"/>
    </row>
    <row r="120" spans="1:7" s="96" customFormat="1" ht="16.899999999999999" customHeight="1">
      <c r="A120" s="242"/>
      <c r="B120" s="65" t="s">
        <v>623</v>
      </c>
      <c r="D120" s="104"/>
      <c r="E120" s="104"/>
      <c r="F120" s="2424"/>
      <c r="G120" s="459"/>
    </row>
    <row r="121" spans="1:7" s="96" customFormat="1">
      <c r="A121" s="243" t="s">
        <v>1357</v>
      </c>
      <c r="B121" s="244" t="s">
        <v>209</v>
      </c>
      <c r="D121" s="96" t="s">
        <v>353</v>
      </c>
      <c r="E121" s="104">
        <v>76</v>
      </c>
      <c r="F121" s="2425"/>
      <c r="G121" s="456">
        <f t="shared" ref="G121:G126" si="2">+F121*E121</f>
        <v>0</v>
      </c>
    </row>
    <row r="122" spans="1:7" s="96" customFormat="1">
      <c r="A122" s="245" t="s">
        <v>1358</v>
      </c>
      <c r="B122" s="244" t="s">
        <v>211</v>
      </c>
      <c r="D122" s="96" t="s">
        <v>353</v>
      </c>
      <c r="E122" s="104">
        <v>100</v>
      </c>
      <c r="F122" s="2425"/>
      <c r="G122" s="456">
        <f t="shared" si="2"/>
        <v>0</v>
      </c>
    </row>
    <row r="123" spans="1:7" s="96" customFormat="1">
      <c r="A123" s="246" t="s">
        <v>1359</v>
      </c>
      <c r="B123" s="244" t="s">
        <v>212</v>
      </c>
      <c r="D123" s="96" t="s">
        <v>353</v>
      </c>
      <c r="E123" s="104">
        <f>+E121</f>
        <v>76</v>
      </c>
      <c r="F123" s="2425"/>
      <c r="G123" s="456">
        <f t="shared" si="2"/>
        <v>0</v>
      </c>
    </row>
    <row r="124" spans="1:7" s="96" customFormat="1">
      <c r="A124" s="247" t="s">
        <v>1360</v>
      </c>
      <c r="B124" s="244" t="s">
        <v>213</v>
      </c>
      <c r="D124" s="96" t="s">
        <v>353</v>
      </c>
      <c r="E124" s="104">
        <f>+E122</f>
        <v>100</v>
      </c>
      <c r="F124" s="2425"/>
      <c r="G124" s="456">
        <f t="shared" si="2"/>
        <v>0</v>
      </c>
    </row>
    <row r="125" spans="1:7" s="96" customFormat="1">
      <c r="A125" s="248" t="s">
        <v>1361</v>
      </c>
      <c r="B125" s="244" t="s">
        <v>214</v>
      </c>
      <c r="D125" s="96" t="s">
        <v>353</v>
      </c>
      <c r="E125" s="104">
        <v>36</v>
      </c>
      <c r="F125" s="2425"/>
      <c r="G125" s="456">
        <f t="shared" si="2"/>
        <v>0</v>
      </c>
    </row>
    <row r="126" spans="1:7" s="96" customFormat="1">
      <c r="A126" s="249" t="s">
        <v>1362</v>
      </c>
      <c r="B126" s="244" t="s">
        <v>215</v>
      </c>
      <c r="D126" s="96" t="s">
        <v>353</v>
      </c>
      <c r="E126" s="104">
        <f>+E122</f>
        <v>100</v>
      </c>
      <c r="F126" s="2425"/>
      <c r="G126" s="456">
        <f t="shared" si="2"/>
        <v>0</v>
      </c>
    </row>
    <row r="127" spans="1:7" s="96" customFormat="1">
      <c r="A127" s="103"/>
      <c r="B127" s="65"/>
      <c r="E127" s="104"/>
      <c r="F127" s="2424"/>
      <c r="G127" s="459"/>
    </row>
    <row r="128" spans="1:7" s="96" customFormat="1" ht="28.15" customHeight="1">
      <c r="A128" s="233" t="s">
        <v>624</v>
      </c>
      <c r="B128" s="208" t="s">
        <v>625</v>
      </c>
      <c r="D128" s="104"/>
      <c r="E128" s="104"/>
      <c r="F128" s="2424"/>
      <c r="G128" s="459"/>
    </row>
    <row r="129" spans="1:7" s="96" customFormat="1">
      <c r="A129" s="242"/>
      <c r="B129" s="65" t="s">
        <v>626</v>
      </c>
      <c r="D129" s="104"/>
      <c r="E129" s="104"/>
      <c r="F129" s="2424"/>
      <c r="G129" s="459"/>
    </row>
    <row r="130" spans="1:7" s="96" customFormat="1">
      <c r="A130" s="243" t="s">
        <v>1363</v>
      </c>
      <c r="B130" s="244" t="s">
        <v>209</v>
      </c>
      <c r="D130" s="96" t="s">
        <v>353</v>
      </c>
      <c r="E130" s="104">
        <v>92</v>
      </c>
      <c r="F130" s="2425"/>
      <c r="G130" s="456">
        <f t="shared" ref="G130:G135" si="3">+F130*E130</f>
        <v>0</v>
      </c>
    </row>
    <row r="131" spans="1:7" s="96" customFormat="1">
      <c r="A131" s="245" t="s">
        <v>1364</v>
      </c>
      <c r="B131" s="244" t="s">
        <v>211</v>
      </c>
      <c r="D131" s="96" t="s">
        <v>353</v>
      </c>
      <c r="E131" s="104">
        <v>112</v>
      </c>
      <c r="F131" s="2425"/>
      <c r="G131" s="456">
        <f t="shared" si="3"/>
        <v>0</v>
      </c>
    </row>
    <row r="132" spans="1:7" s="96" customFormat="1">
      <c r="A132" s="246" t="s">
        <v>1365</v>
      </c>
      <c r="B132" s="244" t="s">
        <v>212</v>
      </c>
      <c r="D132" s="96" t="s">
        <v>353</v>
      </c>
      <c r="E132" s="104">
        <f>+E130</f>
        <v>92</v>
      </c>
      <c r="F132" s="2425"/>
      <c r="G132" s="456">
        <f t="shared" si="3"/>
        <v>0</v>
      </c>
    </row>
    <row r="133" spans="1:7" s="96" customFormat="1">
      <c r="A133" s="247" t="s">
        <v>1366</v>
      </c>
      <c r="B133" s="244" t="s">
        <v>213</v>
      </c>
      <c r="D133" s="96" t="s">
        <v>353</v>
      </c>
      <c r="E133" s="104">
        <f>+E131</f>
        <v>112</v>
      </c>
      <c r="F133" s="2425"/>
      <c r="G133" s="456">
        <f t="shared" si="3"/>
        <v>0</v>
      </c>
    </row>
    <row r="134" spans="1:7" s="96" customFormat="1">
      <c r="A134" s="248" t="s">
        <v>1367</v>
      </c>
      <c r="B134" s="244" t="s">
        <v>214</v>
      </c>
      <c r="D134" s="96" t="s">
        <v>353</v>
      </c>
      <c r="E134" s="104">
        <v>132</v>
      </c>
      <c r="F134" s="2425"/>
      <c r="G134" s="456">
        <f t="shared" si="3"/>
        <v>0</v>
      </c>
    </row>
    <row r="135" spans="1:7" s="96" customFormat="1">
      <c r="A135" s="249" t="s">
        <v>1368</v>
      </c>
      <c r="B135" s="244" t="s">
        <v>215</v>
      </c>
      <c r="D135" s="96" t="s">
        <v>353</v>
      </c>
      <c r="E135" s="104">
        <f>+E131</f>
        <v>112</v>
      </c>
      <c r="F135" s="2425"/>
      <c r="G135" s="456">
        <f t="shared" si="3"/>
        <v>0</v>
      </c>
    </row>
    <row r="136" spans="1:7" s="96" customFormat="1">
      <c r="A136" s="103"/>
      <c r="B136" s="65"/>
      <c r="E136" s="104"/>
      <c r="F136" s="2424"/>
      <c r="G136" s="459"/>
    </row>
    <row r="137" spans="1:7" s="96" customFormat="1">
      <c r="A137" s="103"/>
      <c r="B137" s="65"/>
      <c r="E137" s="104"/>
      <c r="F137" s="2424"/>
      <c r="G137" s="459"/>
    </row>
    <row r="138" spans="1:7" s="96" customFormat="1" ht="38.25">
      <c r="A138" s="233" t="s">
        <v>627</v>
      </c>
      <c r="B138" s="136" t="s">
        <v>628</v>
      </c>
      <c r="D138" s="104"/>
      <c r="E138" s="104"/>
      <c r="F138" s="2424"/>
      <c r="G138" s="459"/>
    </row>
    <row r="139" spans="1:7" s="96" customFormat="1">
      <c r="A139" s="242"/>
      <c r="B139" s="65"/>
      <c r="D139" s="104"/>
      <c r="E139" s="104"/>
      <c r="F139" s="2424"/>
      <c r="G139" s="459"/>
    </row>
    <row r="140" spans="1:7" s="96" customFormat="1" ht="38.25">
      <c r="A140" s="233" t="s">
        <v>629</v>
      </c>
      <c r="B140" s="208" t="s">
        <v>630</v>
      </c>
      <c r="D140" s="104"/>
      <c r="E140" s="104"/>
      <c r="F140" s="2424"/>
      <c r="G140" s="459"/>
    </row>
    <row r="141" spans="1:7" s="96" customFormat="1" ht="17.45" customHeight="1">
      <c r="A141" s="242"/>
      <c r="B141" s="65" t="s">
        <v>631</v>
      </c>
      <c r="D141" s="104"/>
      <c r="E141" s="104"/>
      <c r="F141" s="2424"/>
      <c r="G141" s="459"/>
    </row>
    <row r="142" spans="1:7" s="96" customFormat="1">
      <c r="A142" s="243" t="s">
        <v>1369</v>
      </c>
      <c r="B142" s="244" t="s">
        <v>209</v>
      </c>
      <c r="D142" s="96" t="s">
        <v>353</v>
      </c>
      <c r="E142" s="104">
        <v>177</v>
      </c>
      <c r="F142" s="2425"/>
      <c r="G142" s="456">
        <f t="shared" ref="G142:G147" si="4">+F142*E142</f>
        <v>0</v>
      </c>
    </row>
    <row r="143" spans="1:7" s="96" customFormat="1">
      <c r="A143" s="245" t="s">
        <v>1370</v>
      </c>
      <c r="B143" s="244" t="s">
        <v>211</v>
      </c>
      <c r="D143" s="96" t="s">
        <v>353</v>
      </c>
      <c r="E143" s="104">
        <v>233</v>
      </c>
      <c r="F143" s="2425"/>
      <c r="G143" s="456">
        <f t="shared" si="4"/>
        <v>0</v>
      </c>
    </row>
    <row r="144" spans="1:7" s="96" customFormat="1">
      <c r="A144" s="246" t="s">
        <v>1371</v>
      </c>
      <c r="B144" s="244" t="s">
        <v>212</v>
      </c>
      <c r="D144" s="96" t="s">
        <v>353</v>
      </c>
      <c r="E144" s="104">
        <f>+E142</f>
        <v>177</v>
      </c>
      <c r="F144" s="2425"/>
      <c r="G144" s="456">
        <f t="shared" si="4"/>
        <v>0</v>
      </c>
    </row>
    <row r="145" spans="1:7" s="96" customFormat="1">
      <c r="A145" s="247" t="s">
        <v>1372</v>
      </c>
      <c r="B145" s="244" t="s">
        <v>213</v>
      </c>
      <c r="D145" s="96" t="s">
        <v>353</v>
      </c>
      <c r="E145" s="104">
        <f>+E143</f>
        <v>233</v>
      </c>
      <c r="F145" s="2425"/>
      <c r="G145" s="456">
        <f t="shared" si="4"/>
        <v>0</v>
      </c>
    </row>
    <row r="146" spans="1:7" s="96" customFormat="1">
      <c r="A146" s="248" t="s">
        <v>1373</v>
      </c>
      <c r="B146" s="244" t="s">
        <v>214</v>
      </c>
      <c r="D146" s="96" t="s">
        <v>353</v>
      </c>
      <c r="E146" s="104">
        <v>142</v>
      </c>
      <c r="F146" s="2425"/>
      <c r="G146" s="456">
        <f t="shared" si="4"/>
        <v>0</v>
      </c>
    </row>
    <row r="147" spans="1:7" s="96" customFormat="1">
      <c r="A147" s="249" t="s">
        <v>1374</v>
      </c>
      <c r="B147" s="244" t="s">
        <v>215</v>
      </c>
      <c r="D147" s="96" t="s">
        <v>353</v>
      </c>
      <c r="E147" s="104">
        <f>+E143</f>
        <v>233</v>
      </c>
      <c r="F147" s="2425"/>
      <c r="G147" s="456">
        <f t="shared" si="4"/>
        <v>0</v>
      </c>
    </row>
    <row r="148" spans="1:7" s="96" customFormat="1">
      <c r="A148" s="103"/>
      <c r="B148" s="65"/>
      <c r="E148" s="104"/>
      <c r="F148" s="2424"/>
      <c r="G148" s="459"/>
    </row>
    <row r="149" spans="1:7" s="96" customFormat="1" ht="51">
      <c r="A149" s="233" t="s">
        <v>632</v>
      </c>
      <c r="B149" s="208" t="s">
        <v>633</v>
      </c>
      <c r="D149" s="104"/>
      <c r="E149" s="104"/>
      <c r="F149" s="2424"/>
      <c r="G149" s="459"/>
    </row>
    <row r="150" spans="1:7" s="96" customFormat="1">
      <c r="A150" s="242"/>
      <c r="B150" s="65" t="s">
        <v>634</v>
      </c>
      <c r="D150" s="104"/>
      <c r="E150" s="104"/>
      <c r="F150" s="2424"/>
      <c r="G150" s="459"/>
    </row>
    <row r="151" spans="1:7" s="96" customFormat="1">
      <c r="A151" s="243" t="s">
        <v>1375</v>
      </c>
      <c r="B151" s="244" t="s">
        <v>209</v>
      </c>
      <c r="D151" s="96" t="s">
        <v>353</v>
      </c>
      <c r="E151" s="104">
        <v>111</v>
      </c>
      <c r="F151" s="2425"/>
      <c r="G151" s="456">
        <f t="shared" ref="G151:G156" si="5">+F151*E151</f>
        <v>0</v>
      </c>
    </row>
    <row r="152" spans="1:7" s="96" customFormat="1">
      <c r="A152" s="245" t="s">
        <v>1376</v>
      </c>
      <c r="B152" s="244" t="s">
        <v>211</v>
      </c>
      <c r="D152" s="96" t="s">
        <v>353</v>
      </c>
      <c r="E152" s="104">
        <v>156</v>
      </c>
      <c r="F152" s="2425"/>
      <c r="G152" s="456">
        <f t="shared" si="5"/>
        <v>0</v>
      </c>
    </row>
    <row r="153" spans="1:7" s="96" customFormat="1">
      <c r="A153" s="246" t="s">
        <v>1377</v>
      </c>
      <c r="B153" s="244" t="s">
        <v>212</v>
      </c>
      <c r="D153" s="96" t="s">
        <v>353</v>
      </c>
      <c r="E153" s="104">
        <f>+E151</f>
        <v>111</v>
      </c>
      <c r="F153" s="2425"/>
      <c r="G153" s="456">
        <f t="shared" si="5"/>
        <v>0</v>
      </c>
    </row>
    <row r="154" spans="1:7" s="96" customFormat="1">
      <c r="A154" s="247" t="s">
        <v>1378</v>
      </c>
      <c r="B154" s="244" t="s">
        <v>213</v>
      </c>
      <c r="D154" s="96" t="s">
        <v>353</v>
      </c>
      <c r="E154" s="104">
        <f>+E152</f>
        <v>156</v>
      </c>
      <c r="F154" s="2425"/>
      <c r="G154" s="456">
        <f t="shared" si="5"/>
        <v>0</v>
      </c>
    </row>
    <row r="155" spans="1:7" s="96" customFormat="1">
      <c r="A155" s="248" t="s">
        <v>1379</v>
      </c>
      <c r="B155" s="244" t="s">
        <v>214</v>
      </c>
      <c r="D155" s="96" t="s">
        <v>353</v>
      </c>
      <c r="E155" s="104">
        <v>100</v>
      </c>
      <c r="F155" s="2425"/>
      <c r="G155" s="456">
        <f t="shared" si="5"/>
        <v>0</v>
      </c>
    </row>
    <row r="156" spans="1:7" s="96" customFormat="1">
      <c r="A156" s="249" t="s">
        <v>1380</v>
      </c>
      <c r="B156" s="244" t="s">
        <v>215</v>
      </c>
      <c r="D156" s="96" t="s">
        <v>353</v>
      </c>
      <c r="E156" s="104">
        <f>+E152</f>
        <v>156</v>
      </c>
      <c r="F156" s="2425"/>
      <c r="G156" s="456">
        <f t="shared" si="5"/>
        <v>0</v>
      </c>
    </row>
    <row r="157" spans="1:7" s="96" customFormat="1">
      <c r="A157" s="103"/>
      <c r="B157" s="65"/>
      <c r="E157" s="104"/>
      <c r="F157" s="2424"/>
      <c r="G157" s="459"/>
    </row>
    <row r="158" spans="1:7" s="96" customFormat="1" ht="38.25">
      <c r="A158" s="233" t="s">
        <v>635</v>
      </c>
      <c r="B158" s="208" t="s">
        <v>636</v>
      </c>
      <c r="D158" s="104"/>
      <c r="E158" s="104"/>
      <c r="F158" s="2424"/>
      <c r="G158" s="459"/>
    </row>
    <row r="159" spans="1:7" s="96" customFormat="1">
      <c r="A159" s="242"/>
      <c r="B159" s="65" t="s">
        <v>637</v>
      </c>
      <c r="D159" s="104"/>
      <c r="E159" s="104"/>
      <c r="F159" s="2424"/>
      <c r="G159" s="459"/>
    </row>
    <row r="160" spans="1:7" s="96" customFormat="1">
      <c r="A160" s="243" t="s">
        <v>1381</v>
      </c>
      <c r="B160" s="244" t="s">
        <v>209</v>
      </c>
      <c r="D160" s="96" t="s">
        <v>353</v>
      </c>
      <c r="E160" s="104">
        <v>7</v>
      </c>
      <c r="F160" s="2425"/>
      <c r="G160" s="456">
        <f t="shared" ref="G160:G165" si="6">+F160*E160</f>
        <v>0</v>
      </c>
    </row>
    <row r="161" spans="1:7" s="96" customFormat="1">
      <c r="A161" s="245" t="s">
        <v>1382</v>
      </c>
      <c r="B161" s="244" t="s">
        <v>211</v>
      </c>
      <c r="D161" s="96" t="s">
        <v>353</v>
      </c>
      <c r="E161" s="104">
        <v>42</v>
      </c>
      <c r="F161" s="2425"/>
      <c r="G161" s="456">
        <f t="shared" si="6"/>
        <v>0</v>
      </c>
    </row>
    <row r="162" spans="1:7" s="96" customFormat="1">
      <c r="A162" s="246" t="s">
        <v>1383</v>
      </c>
      <c r="B162" s="244" t="s">
        <v>212</v>
      </c>
      <c r="D162" s="96" t="s">
        <v>353</v>
      </c>
      <c r="E162" s="104">
        <f>+E160</f>
        <v>7</v>
      </c>
      <c r="F162" s="2425"/>
      <c r="G162" s="456">
        <f t="shared" si="6"/>
        <v>0</v>
      </c>
    </row>
    <row r="163" spans="1:7" s="96" customFormat="1">
      <c r="A163" s="247" t="s">
        <v>1384</v>
      </c>
      <c r="B163" s="244" t="s">
        <v>213</v>
      </c>
      <c r="D163" s="96" t="s">
        <v>353</v>
      </c>
      <c r="E163" s="104">
        <f>+E161</f>
        <v>42</v>
      </c>
      <c r="F163" s="2425"/>
      <c r="G163" s="456">
        <f t="shared" si="6"/>
        <v>0</v>
      </c>
    </row>
    <row r="164" spans="1:7" s="96" customFormat="1">
      <c r="A164" s="248" t="s">
        <v>1385</v>
      </c>
      <c r="B164" s="244" t="s">
        <v>214</v>
      </c>
      <c r="D164" s="96" t="s">
        <v>353</v>
      </c>
      <c r="E164" s="104">
        <v>6</v>
      </c>
      <c r="F164" s="2425"/>
      <c r="G164" s="456">
        <f t="shared" si="6"/>
        <v>0</v>
      </c>
    </row>
    <row r="165" spans="1:7" s="96" customFormat="1">
      <c r="A165" s="249" t="s">
        <v>1386</v>
      </c>
      <c r="B165" s="244" t="s">
        <v>215</v>
      </c>
      <c r="D165" s="96" t="s">
        <v>353</v>
      </c>
      <c r="E165" s="104">
        <f>+E161</f>
        <v>42</v>
      </c>
      <c r="F165" s="2425"/>
      <c r="G165" s="456">
        <f t="shared" si="6"/>
        <v>0</v>
      </c>
    </row>
    <row r="166" spans="1:7" s="96" customFormat="1">
      <c r="A166" s="103"/>
      <c r="B166" s="65"/>
      <c r="E166" s="104"/>
      <c r="F166" s="2424"/>
      <c r="G166" s="459"/>
    </row>
    <row r="167" spans="1:7" s="96" customFormat="1">
      <c r="E167" s="104"/>
      <c r="F167" s="2424"/>
      <c r="G167" s="459"/>
    </row>
    <row r="168" spans="1:7" s="96" customFormat="1" ht="38.25">
      <c r="A168" s="233" t="s">
        <v>638</v>
      </c>
      <c r="B168" s="136" t="s">
        <v>639</v>
      </c>
      <c r="E168" s="104"/>
      <c r="F168" s="2424"/>
      <c r="G168" s="459"/>
    </row>
    <row r="169" spans="1:7" s="96" customFormat="1">
      <c r="A169" s="103"/>
      <c r="B169" s="207"/>
      <c r="E169" s="104"/>
      <c r="F169" s="2424"/>
      <c r="G169" s="459"/>
    </row>
    <row r="170" spans="1:7" s="96" customFormat="1" ht="30" customHeight="1">
      <c r="A170" s="233" t="s">
        <v>640</v>
      </c>
      <c r="B170" s="208" t="s">
        <v>641</v>
      </c>
      <c r="E170" s="104"/>
      <c r="F170" s="2424"/>
      <c r="G170" s="459"/>
    </row>
    <row r="171" spans="1:7" s="96" customFormat="1" ht="17.45" customHeight="1">
      <c r="A171" s="233"/>
      <c r="B171" s="65" t="s">
        <v>642</v>
      </c>
      <c r="E171" s="104"/>
      <c r="F171" s="2424"/>
      <c r="G171" s="459"/>
    </row>
    <row r="172" spans="1:7" s="96" customFormat="1" ht="28.9" customHeight="1">
      <c r="A172" s="103"/>
      <c r="B172" s="65" t="s">
        <v>643</v>
      </c>
      <c r="E172" s="104"/>
      <c r="F172" s="2424"/>
      <c r="G172" s="459"/>
    </row>
    <row r="173" spans="1:7" s="96" customFormat="1">
      <c r="A173" s="243" t="s">
        <v>1387</v>
      </c>
      <c r="B173" s="244" t="s">
        <v>209</v>
      </c>
      <c r="D173" s="96" t="s">
        <v>353</v>
      </c>
      <c r="E173" s="104">
        <v>616</v>
      </c>
      <c r="F173" s="2425"/>
      <c r="G173" s="456">
        <f t="shared" ref="G173:G178" si="7">+F173*E173</f>
        <v>0</v>
      </c>
    </row>
    <row r="174" spans="1:7" s="96" customFormat="1">
      <c r="A174" s="245" t="s">
        <v>1388</v>
      </c>
      <c r="B174" s="244" t="s">
        <v>211</v>
      </c>
      <c r="D174" s="96" t="s">
        <v>353</v>
      </c>
      <c r="E174" s="104">
        <v>774</v>
      </c>
      <c r="F174" s="2425"/>
      <c r="G174" s="456">
        <f t="shared" si="7"/>
        <v>0</v>
      </c>
    </row>
    <row r="175" spans="1:7" s="96" customFormat="1">
      <c r="A175" s="246" t="s">
        <v>1389</v>
      </c>
      <c r="B175" s="244" t="s">
        <v>212</v>
      </c>
      <c r="D175" s="96" t="s">
        <v>353</v>
      </c>
      <c r="E175" s="104">
        <f>+E173</f>
        <v>616</v>
      </c>
      <c r="F175" s="2425"/>
      <c r="G175" s="456">
        <f t="shared" si="7"/>
        <v>0</v>
      </c>
    </row>
    <row r="176" spans="1:7" s="96" customFormat="1">
      <c r="A176" s="247" t="s">
        <v>1390</v>
      </c>
      <c r="B176" s="244" t="s">
        <v>213</v>
      </c>
      <c r="D176" s="96" t="s">
        <v>353</v>
      </c>
      <c r="E176" s="104">
        <f>+E174</f>
        <v>774</v>
      </c>
      <c r="F176" s="2425"/>
      <c r="G176" s="456">
        <f t="shared" si="7"/>
        <v>0</v>
      </c>
    </row>
    <row r="177" spans="1:7" s="96" customFormat="1">
      <c r="A177" s="248" t="s">
        <v>1391</v>
      </c>
      <c r="B177" s="244" t="s">
        <v>214</v>
      </c>
      <c r="D177" s="96" t="s">
        <v>353</v>
      </c>
      <c r="E177" s="104">
        <v>713</v>
      </c>
      <c r="F177" s="2425"/>
      <c r="G177" s="456">
        <f t="shared" si="7"/>
        <v>0</v>
      </c>
    </row>
    <row r="178" spans="1:7" s="96" customFormat="1">
      <c r="A178" s="249" t="s">
        <v>1392</v>
      </c>
      <c r="B178" s="244" t="s">
        <v>215</v>
      </c>
      <c r="D178" s="96" t="s">
        <v>353</v>
      </c>
      <c r="E178" s="104">
        <f>+E174</f>
        <v>774</v>
      </c>
      <c r="F178" s="2425"/>
      <c r="G178" s="456">
        <f t="shared" si="7"/>
        <v>0</v>
      </c>
    </row>
    <row r="179" spans="1:7" s="96" customFormat="1">
      <c r="A179" s="103"/>
      <c r="B179" s="65"/>
      <c r="E179" s="104"/>
      <c r="F179" s="2424"/>
      <c r="G179" s="459"/>
    </row>
    <row r="180" spans="1:7" s="96" customFormat="1" ht="31.9" customHeight="1">
      <c r="A180" s="233" t="s">
        <v>644</v>
      </c>
      <c r="B180" s="208" t="s">
        <v>645</v>
      </c>
      <c r="E180" s="104"/>
      <c r="F180" s="2424"/>
      <c r="G180" s="459"/>
    </row>
    <row r="181" spans="1:7" s="96" customFormat="1" ht="25.5">
      <c r="A181" s="105"/>
      <c r="B181" s="65" t="s">
        <v>646</v>
      </c>
      <c r="E181" s="104"/>
      <c r="F181" s="2424"/>
      <c r="G181" s="459"/>
    </row>
    <row r="182" spans="1:7" s="96" customFormat="1">
      <c r="A182" s="105"/>
      <c r="B182" s="65" t="s">
        <v>647</v>
      </c>
      <c r="E182" s="104"/>
      <c r="F182" s="2424"/>
      <c r="G182" s="459"/>
    </row>
    <row r="183" spans="1:7" s="96" customFormat="1">
      <c r="A183" s="243" t="s">
        <v>1393</v>
      </c>
      <c r="B183" s="244" t="s">
        <v>209</v>
      </c>
      <c r="D183" s="96" t="s">
        <v>353</v>
      </c>
      <c r="E183" s="104">
        <v>25</v>
      </c>
      <c r="F183" s="2425"/>
      <c r="G183" s="456">
        <f t="shared" ref="G183:G188" si="8">+F183*E183</f>
        <v>0</v>
      </c>
    </row>
    <row r="184" spans="1:7" s="96" customFormat="1">
      <c r="A184" s="245" t="s">
        <v>1394</v>
      </c>
      <c r="B184" s="244" t="s">
        <v>211</v>
      </c>
      <c r="D184" s="96" t="s">
        <v>353</v>
      </c>
      <c r="E184" s="104">
        <v>37</v>
      </c>
      <c r="F184" s="2425"/>
      <c r="G184" s="456">
        <f t="shared" si="8"/>
        <v>0</v>
      </c>
    </row>
    <row r="185" spans="1:7" s="96" customFormat="1">
      <c r="A185" s="246" t="s">
        <v>1395</v>
      </c>
      <c r="B185" s="244" t="s">
        <v>212</v>
      </c>
      <c r="D185" s="96" t="s">
        <v>353</v>
      </c>
      <c r="E185" s="104">
        <f>E183</f>
        <v>25</v>
      </c>
      <c r="F185" s="2425"/>
      <c r="G185" s="456">
        <f t="shared" si="8"/>
        <v>0</v>
      </c>
    </row>
    <row r="186" spans="1:7" s="96" customFormat="1">
      <c r="A186" s="247" t="s">
        <v>1396</v>
      </c>
      <c r="B186" s="244" t="s">
        <v>213</v>
      </c>
      <c r="D186" s="96" t="s">
        <v>353</v>
      </c>
      <c r="E186" s="104">
        <f>E184</f>
        <v>37</v>
      </c>
      <c r="F186" s="2425"/>
      <c r="G186" s="456">
        <f t="shared" si="8"/>
        <v>0</v>
      </c>
    </row>
    <row r="187" spans="1:7" s="96" customFormat="1">
      <c r="A187" s="248" t="s">
        <v>1397</v>
      </c>
      <c r="B187" s="244" t="s">
        <v>214</v>
      </c>
      <c r="D187" s="96" t="s">
        <v>353</v>
      </c>
      <c r="E187" s="104">
        <v>24</v>
      </c>
      <c r="F187" s="2425"/>
      <c r="G187" s="456">
        <f t="shared" si="8"/>
        <v>0</v>
      </c>
    </row>
    <row r="188" spans="1:7" s="96" customFormat="1">
      <c r="A188" s="249" t="s">
        <v>1398</v>
      </c>
      <c r="B188" s="244" t="s">
        <v>215</v>
      </c>
      <c r="D188" s="96" t="s">
        <v>353</v>
      </c>
      <c r="E188" s="104">
        <f>E184</f>
        <v>37</v>
      </c>
      <c r="F188" s="2425"/>
      <c r="G188" s="456">
        <f t="shared" si="8"/>
        <v>0</v>
      </c>
    </row>
    <row r="189" spans="1:7" s="96" customFormat="1">
      <c r="A189" s="103"/>
      <c r="B189" s="65"/>
      <c r="E189" s="104"/>
      <c r="F189" s="2424"/>
      <c r="G189" s="459"/>
    </row>
    <row r="190" spans="1:7" s="96" customFormat="1" ht="38.25">
      <c r="A190" s="233" t="s">
        <v>648</v>
      </c>
      <c r="B190" s="208" t="s">
        <v>649</v>
      </c>
      <c r="E190" s="104"/>
      <c r="F190" s="2424"/>
      <c r="G190" s="459"/>
    </row>
    <row r="191" spans="1:7" s="96" customFormat="1">
      <c r="A191" s="233"/>
      <c r="B191" s="65" t="s">
        <v>642</v>
      </c>
      <c r="E191" s="104"/>
      <c r="F191" s="2424"/>
      <c r="G191" s="459"/>
    </row>
    <row r="192" spans="1:7" s="96" customFormat="1">
      <c r="A192" s="105"/>
      <c r="B192" s="65" t="s">
        <v>650</v>
      </c>
      <c r="E192" s="104"/>
      <c r="F192" s="2424"/>
      <c r="G192" s="459"/>
    </row>
    <row r="193" spans="1:7" s="96" customFormat="1">
      <c r="A193" s="243" t="s">
        <v>1399</v>
      </c>
      <c r="B193" s="244" t="s">
        <v>209</v>
      </c>
      <c r="D193" s="96" t="s">
        <v>353</v>
      </c>
      <c r="E193" s="104">
        <v>223</v>
      </c>
      <c r="F193" s="2425"/>
      <c r="G193" s="456">
        <f t="shared" ref="G193:G198" si="9">+F193*E193</f>
        <v>0</v>
      </c>
    </row>
    <row r="194" spans="1:7" s="96" customFormat="1">
      <c r="A194" s="245" t="s">
        <v>1400</v>
      </c>
      <c r="B194" s="244" t="s">
        <v>211</v>
      </c>
      <c r="D194" s="96" t="s">
        <v>353</v>
      </c>
      <c r="E194" s="104">
        <v>296</v>
      </c>
      <c r="F194" s="2425"/>
      <c r="G194" s="456">
        <f t="shared" si="9"/>
        <v>0</v>
      </c>
    </row>
    <row r="195" spans="1:7" s="96" customFormat="1">
      <c r="A195" s="246" t="s">
        <v>1401</v>
      </c>
      <c r="B195" s="244" t="s">
        <v>212</v>
      </c>
      <c r="D195" s="96" t="s">
        <v>353</v>
      </c>
      <c r="E195" s="104">
        <f>+E193</f>
        <v>223</v>
      </c>
      <c r="F195" s="2425"/>
      <c r="G195" s="456">
        <f t="shared" si="9"/>
        <v>0</v>
      </c>
    </row>
    <row r="196" spans="1:7" s="96" customFormat="1">
      <c r="A196" s="247" t="s">
        <v>1402</v>
      </c>
      <c r="B196" s="244" t="s">
        <v>213</v>
      </c>
      <c r="D196" s="96" t="s">
        <v>353</v>
      </c>
      <c r="E196" s="104">
        <f>+E194</f>
        <v>296</v>
      </c>
      <c r="F196" s="2425"/>
      <c r="G196" s="456">
        <f t="shared" si="9"/>
        <v>0</v>
      </c>
    </row>
    <row r="197" spans="1:7" s="96" customFormat="1">
      <c r="A197" s="248" t="s">
        <v>1403</v>
      </c>
      <c r="B197" s="244" t="s">
        <v>214</v>
      </c>
      <c r="D197" s="96" t="s">
        <v>353</v>
      </c>
      <c r="E197" s="104">
        <v>299</v>
      </c>
      <c r="F197" s="2425"/>
      <c r="G197" s="456">
        <f t="shared" si="9"/>
        <v>0</v>
      </c>
    </row>
    <row r="198" spans="1:7" s="96" customFormat="1">
      <c r="A198" s="249" t="s">
        <v>1404</v>
      </c>
      <c r="B198" s="244" t="s">
        <v>215</v>
      </c>
      <c r="D198" s="96" t="s">
        <v>353</v>
      </c>
      <c r="E198" s="104">
        <f>+E194</f>
        <v>296</v>
      </c>
      <c r="F198" s="2425"/>
      <c r="G198" s="456">
        <f t="shared" si="9"/>
        <v>0</v>
      </c>
    </row>
    <row r="199" spans="1:7" s="96" customFormat="1">
      <c r="A199" s="103"/>
      <c r="B199" s="65"/>
      <c r="E199" s="104"/>
      <c r="F199" s="2424"/>
      <c r="G199" s="459"/>
    </row>
    <row r="200" spans="1:7" s="96" customFormat="1" ht="38.25">
      <c r="A200" s="233" t="s">
        <v>651</v>
      </c>
      <c r="B200" s="208" t="s">
        <v>652</v>
      </c>
      <c r="E200" s="104"/>
      <c r="F200" s="2424"/>
      <c r="G200" s="459"/>
    </row>
    <row r="201" spans="1:7" s="96" customFormat="1">
      <c r="A201" s="233"/>
      <c r="B201" s="65" t="s">
        <v>642</v>
      </c>
      <c r="E201" s="104"/>
      <c r="F201" s="2424"/>
      <c r="G201" s="459"/>
    </row>
    <row r="202" spans="1:7" s="96" customFormat="1">
      <c r="A202" s="105"/>
      <c r="B202" s="65" t="s">
        <v>653</v>
      </c>
      <c r="E202" s="104"/>
      <c r="F202" s="2424"/>
      <c r="G202" s="459"/>
    </row>
    <row r="203" spans="1:7" s="96" customFormat="1">
      <c r="A203" s="243" t="s">
        <v>1405</v>
      </c>
      <c r="B203" s="244" t="s">
        <v>209</v>
      </c>
      <c r="D203" s="96" t="s">
        <v>353</v>
      </c>
      <c r="E203" s="104">
        <v>6</v>
      </c>
      <c r="F203" s="2425"/>
      <c r="G203" s="456">
        <f t="shared" ref="G203:G208" si="10">+F203*E203</f>
        <v>0</v>
      </c>
    </row>
    <row r="204" spans="1:7" s="96" customFormat="1">
      <c r="A204" s="245" t="s">
        <v>1406</v>
      </c>
      <c r="B204" s="244" t="s">
        <v>211</v>
      </c>
      <c r="D204" s="96" t="s">
        <v>353</v>
      </c>
      <c r="E204" s="104">
        <v>8</v>
      </c>
      <c r="F204" s="2425"/>
      <c r="G204" s="456">
        <f t="shared" si="10"/>
        <v>0</v>
      </c>
    </row>
    <row r="205" spans="1:7" s="96" customFormat="1">
      <c r="A205" s="246" t="s">
        <v>1407</v>
      </c>
      <c r="B205" s="244" t="s">
        <v>212</v>
      </c>
      <c r="D205" s="96" t="s">
        <v>353</v>
      </c>
      <c r="E205" s="104">
        <f>+E203</f>
        <v>6</v>
      </c>
      <c r="F205" s="2425"/>
      <c r="G205" s="456">
        <f t="shared" si="10"/>
        <v>0</v>
      </c>
    </row>
    <row r="206" spans="1:7" s="96" customFormat="1">
      <c r="A206" s="247" t="s">
        <v>1408</v>
      </c>
      <c r="B206" s="244" t="s">
        <v>213</v>
      </c>
      <c r="D206" s="96" t="s">
        <v>353</v>
      </c>
      <c r="E206" s="104">
        <f>+E204</f>
        <v>8</v>
      </c>
      <c r="F206" s="2425"/>
      <c r="G206" s="456">
        <f t="shared" si="10"/>
        <v>0</v>
      </c>
    </row>
    <row r="207" spans="1:7" s="96" customFormat="1">
      <c r="A207" s="248" t="s">
        <v>1409</v>
      </c>
      <c r="B207" s="244" t="s">
        <v>214</v>
      </c>
      <c r="D207" s="96" t="s">
        <v>353</v>
      </c>
      <c r="E207" s="104">
        <v>24</v>
      </c>
      <c r="F207" s="2425"/>
      <c r="G207" s="456">
        <f t="shared" si="10"/>
        <v>0</v>
      </c>
    </row>
    <row r="208" spans="1:7" s="96" customFormat="1">
      <c r="A208" s="249" t="s">
        <v>1410</v>
      </c>
      <c r="B208" s="244" t="s">
        <v>215</v>
      </c>
      <c r="D208" s="96" t="s">
        <v>353</v>
      </c>
      <c r="E208" s="104">
        <f>+E204</f>
        <v>8</v>
      </c>
      <c r="F208" s="2425"/>
      <c r="G208" s="456">
        <f t="shared" si="10"/>
        <v>0</v>
      </c>
    </row>
    <row r="209" spans="1:7" s="96" customFormat="1">
      <c r="A209" s="103"/>
      <c r="B209" s="65"/>
      <c r="E209" s="104"/>
      <c r="F209" s="2424"/>
      <c r="G209" s="459"/>
    </row>
    <row r="210" spans="1:7" s="96" customFormat="1" ht="38.25">
      <c r="A210" s="233" t="s">
        <v>654</v>
      </c>
      <c r="B210" s="208" t="s">
        <v>655</v>
      </c>
      <c r="E210" s="104"/>
      <c r="F210" s="2424"/>
      <c r="G210" s="459"/>
    </row>
    <row r="211" spans="1:7" s="96" customFormat="1">
      <c r="A211" s="233"/>
      <c r="B211" s="65" t="s">
        <v>642</v>
      </c>
      <c r="E211" s="104"/>
      <c r="F211" s="2424"/>
      <c r="G211" s="459"/>
    </row>
    <row r="212" spans="1:7" s="96" customFormat="1">
      <c r="A212" s="105"/>
      <c r="B212" s="65" t="s">
        <v>656</v>
      </c>
      <c r="E212" s="104"/>
      <c r="F212" s="2424"/>
      <c r="G212" s="459"/>
    </row>
    <row r="213" spans="1:7" s="96" customFormat="1">
      <c r="A213" s="243" t="s">
        <v>1411</v>
      </c>
      <c r="B213" s="244" t="s">
        <v>209</v>
      </c>
      <c r="D213" s="96" t="s">
        <v>353</v>
      </c>
      <c r="E213" s="104">
        <v>31</v>
      </c>
      <c r="F213" s="2425"/>
      <c r="G213" s="456">
        <f t="shared" ref="G213:G218" si="11">+F213*E213</f>
        <v>0</v>
      </c>
    </row>
    <row r="214" spans="1:7" s="96" customFormat="1">
      <c r="A214" s="245" t="s">
        <v>1412</v>
      </c>
      <c r="B214" s="244" t="s">
        <v>211</v>
      </c>
      <c r="D214" s="96" t="s">
        <v>353</v>
      </c>
      <c r="E214" s="104">
        <v>42</v>
      </c>
      <c r="F214" s="2425"/>
      <c r="G214" s="456">
        <f t="shared" si="11"/>
        <v>0</v>
      </c>
    </row>
    <row r="215" spans="1:7" s="96" customFormat="1">
      <c r="A215" s="246" t="s">
        <v>1413</v>
      </c>
      <c r="B215" s="244" t="s">
        <v>212</v>
      </c>
      <c r="D215" s="96" t="s">
        <v>353</v>
      </c>
      <c r="E215" s="104">
        <f>+E213</f>
        <v>31</v>
      </c>
      <c r="F215" s="2425"/>
      <c r="G215" s="456">
        <f t="shared" si="11"/>
        <v>0</v>
      </c>
    </row>
    <row r="216" spans="1:7" s="96" customFormat="1">
      <c r="A216" s="247" t="s">
        <v>1414</v>
      </c>
      <c r="B216" s="244" t="s">
        <v>213</v>
      </c>
      <c r="D216" s="96" t="s">
        <v>353</v>
      </c>
      <c r="E216" s="104">
        <f>+E214</f>
        <v>42</v>
      </c>
      <c r="F216" s="2425"/>
      <c r="G216" s="456">
        <f t="shared" si="11"/>
        <v>0</v>
      </c>
    </row>
    <row r="217" spans="1:7" s="96" customFormat="1">
      <c r="A217" s="248" t="s">
        <v>1415</v>
      </c>
      <c r="B217" s="244" t="s">
        <v>214</v>
      </c>
      <c r="D217" s="96" t="s">
        <v>353</v>
      </c>
      <c r="E217" s="104">
        <v>26</v>
      </c>
      <c r="F217" s="2425"/>
      <c r="G217" s="456">
        <f t="shared" si="11"/>
        <v>0</v>
      </c>
    </row>
    <row r="218" spans="1:7" s="96" customFormat="1">
      <c r="A218" s="249" t="s">
        <v>1416</v>
      </c>
      <c r="B218" s="244" t="s">
        <v>215</v>
      </c>
      <c r="D218" s="96" t="s">
        <v>353</v>
      </c>
      <c r="E218" s="104">
        <f>+E214</f>
        <v>42</v>
      </c>
      <c r="F218" s="2425"/>
      <c r="G218" s="456">
        <f t="shared" si="11"/>
        <v>0</v>
      </c>
    </row>
    <row r="219" spans="1:7" s="96" customFormat="1">
      <c r="A219" s="217"/>
      <c r="B219" s="244"/>
      <c r="E219" s="104"/>
      <c r="F219" s="2420"/>
      <c r="G219" s="456"/>
    </row>
    <row r="220" spans="1:7" s="96" customFormat="1" ht="38.25">
      <c r="A220" s="233" t="s">
        <v>657</v>
      </c>
      <c r="B220" s="208" t="s">
        <v>658</v>
      </c>
      <c r="E220" s="104"/>
      <c r="F220" s="2424"/>
      <c r="G220" s="459"/>
    </row>
    <row r="221" spans="1:7" s="96" customFormat="1" ht="25.5">
      <c r="A221" s="105"/>
      <c r="B221" s="65" t="s">
        <v>646</v>
      </c>
      <c r="E221" s="104"/>
      <c r="F221" s="2424"/>
      <c r="G221" s="459"/>
    </row>
    <row r="222" spans="1:7" s="96" customFormat="1">
      <c r="A222" s="105"/>
      <c r="B222" s="65" t="s">
        <v>659</v>
      </c>
      <c r="E222" s="104"/>
      <c r="F222" s="2424"/>
      <c r="G222" s="459"/>
    </row>
    <row r="223" spans="1:7" s="96" customFormat="1">
      <c r="A223" s="243" t="s">
        <v>1417</v>
      </c>
      <c r="B223" s="244" t="s">
        <v>209</v>
      </c>
      <c r="D223" s="96" t="s">
        <v>353</v>
      </c>
      <c r="E223" s="104">
        <v>153</v>
      </c>
      <c r="F223" s="2425"/>
      <c r="G223" s="456">
        <f t="shared" ref="G223:G228" si="12">+F223*E223</f>
        <v>0</v>
      </c>
    </row>
    <row r="224" spans="1:7" s="96" customFormat="1">
      <c r="A224" s="245" t="s">
        <v>1418</v>
      </c>
      <c r="B224" s="244" t="s">
        <v>211</v>
      </c>
      <c r="D224" s="96" t="s">
        <v>353</v>
      </c>
      <c r="E224" s="104">
        <v>183</v>
      </c>
      <c r="F224" s="2425"/>
      <c r="G224" s="456">
        <f t="shared" si="12"/>
        <v>0</v>
      </c>
    </row>
    <row r="225" spans="1:7" s="96" customFormat="1">
      <c r="A225" s="246" t="s">
        <v>1419</v>
      </c>
      <c r="B225" s="244" t="s">
        <v>212</v>
      </c>
      <c r="D225" s="96" t="s">
        <v>353</v>
      </c>
      <c r="E225" s="104">
        <f>E223</f>
        <v>153</v>
      </c>
      <c r="F225" s="2425"/>
      <c r="G225" s="456">
        <f t="shared" si="12"/>
        <v>0</v>
      </c>
    </row>
    <row r="226" spans="1:7" s="96" customFormat="1">
      <c r="A226" s="247" t="s">
        <v>1420</v>
      </c>
      <c r="B226" s="244" t="s">
        <v>213</v>
      </c>
      <c r="D226" s="96" t="s">
        <v>353</v>
      </c>
      <c r="E226" s="104">
        <f>E224</f>
        <v>183</v>
      </c>
      <c r="F226" s="2425"/>
      <c r="G226" s="456">
        <f t="shared" si="12"/>
        <v>0</v>
      </c>
    </row>
    <row r="227" spans="1:7" s="96" customFormat="1">
      <c r="A227" s="248" t="s">
        <v>1421</v>
      </c>
      <c r="B227" s="244" t="s">
        <v>214</v>
      </c>
      <c r="D227" s="96" t="s">
        <v>353</v>
      </c>
      <c r="E227" s="104">
        <v>140</v>
      </c>
      <c r="F227" s="2425"/>
      <c r="G227" s="456">
        <f t="shared" si="12"/>
        <v>0</v>
      </c>
    </row>
    <row r="228" spans="1:7" s="96" customFormat="1">
      <c r="A228" s="249" t="s">
        <v>1422</v>
      </c>
      <c r="B228" s="244" t="s">
        <v>215</v>
      </c>
      <c r="D228" s="96" t="s">
        <v>353</v>
      </c>
      <c r="E228" s="104">
        <f>E224</f>
        <v>183</v>
      </c>
      <c r="F228" s="2425"/>
      <c r="G228" s="456">
        <f t="shared" si="12"/>
        <v>0</v>
      </c>
    </row>
    <row r="229" spans="1:7" s="96" customFormat="1">
      <c r="A229" s="217"/>
      <c r="B229" s="244"/>
      <c r="E229" s="104"/>
      <c r="F229" s="2420"/>
      <c r="G229" s="456"/>
    </row>
    <row r="230" spans="1:7" s="96" customFormat="1">
      <c r="A230" s="103"/>
      <c r="B230" s="65"/>
      <c r="E230" s="104"/>
      <c r="F230" s="2424"/>
      <c r="G230" s="459"/>
    </row>
    <row r="231" spans="1:7" s="96" customFormat="1" ht="43.15" customHeight="1">
      <c r="A231" s="233" t="s">
        <v>1423</v>
      </c>
      <c r="B231" s="136" t="s">
        <v>660</v>
      </c>
      <c r="E231" s="104"/>
      <c r="F231" s="2424"/>
      <c r="G231" s="459"/>
    </row>
    <row r="232" spans="1:7" s="96" customFormat="1">
      <c r="A232" s="103"/>
      <c r="B232" s="207"/>
      <c r="E232" s="104"/>
      <c r="F232" s="2424"/>
      <c r="G232" s="459"/>
    </row>
    <row r="233" spans="1:7" s="96" customFormat="1" ht="39.6" customHeight="1">
      <c r="A233" s="233" t="s">
        <v>1424</v>
      </c>
      <c r="B233" s="208" t="s">
        <v>661</v>
      </c>
      <c r="E233" s="104"/>
      <c r="F233" s="2424"/>
      <c r="G233" s="459"/>
    </row>
    <row r="234" spans="1:7" s="96" customFormat="1">
      <c r="A234" s="103"/>
      <c r="B234" s="65" t="s">
        <v>662</v>
      </c>
      <c r="E234" s="104"/>
      <c r="F234" s="2424"/>
      <c r="G234" s="459"/>
    </row>
    <row r="235" spans="1:7" s="96" customFormat="1">
      <c r="A235" s="243" t="s">
        <v>1426</v>
      </c>
      <c r="B235" s="244" t="s">
        <v>209</v>
      </c>
      <c r="D235" s="96" t="s">
        <v>353</v>
      </c>
      <c r="E235" s="104">
        <v>50</v>
      </c>
      <c r="F235" s="2425"/>
      <c r="G235" s="456">
        <f t="shared" ref="G235:G240" si="13">+F235*E235</f>
        <v>0</v>
      </c>
    </row>
    <row r="236" spans="1:7" s="96" customFormat="1">
      <c r="A236" s="245" t="s">
        <v>1427</v>
      </c>
      <c r="B236" s="244" t="s">
        <v>211</v>
      </c>
      <c r="D236" s="96" t="s">
        <v>353</v>
      </c>
      <c r="E236" s="104">
        <v>64</v>
      </c>
      <c r="F236" s="2425"/>
      <c r="G236" s="456">
        <f t="shared" si="13"/>
        <v>0</v>
      </c>
    </row>
    <row r="237" spans="1:7" s="96" customFormat="1">
      <c r="A237" s="246" t="s">
        <v>1428</v>
      </c>
      <c r="B237" s="244" t="s">
        <v>212</v>
      </c>
      <c r="D237" s="96" t="s">
        <v>353</v>
      </c>
      <c r="E237" s="104">
        <f>+E235</f>
        <v>50</v>
      </c>
      <c r="F237" s="2425"/>
      <c r="G237" s="456">
        <f t="shared" si="13"/>
        <v>0</v>
      </c>
    </row>
    <row r="238" spans="1:7" s="96" customFormat="1">
      <c r="A238" s="247" t="s">
        <v>1429</v>
      </c>
      <c r="B238" s="244" t="s">
        <v>213</v>
      </c>
      <c r="D238" s="96" t="s">
        <v>353</v>
      </c>
      <c r="E238" s="104">
        <f>+E236</f>
        <v>64</v>
      </c>
      <c r="F238" s="2425"/>
      <c r="G238" s="456">
        <f t="shared" si="13"/>
        <v>0</v>
      </c>
    </row>
    <row r="239" spans="1:7" s="96" customFormat="1">
      <c r="A239" s="248" t="s">
        <v>1430</v>
      </c>
      <c r="B239" s="244" t="s">
        <v>214</v>
      </c>
      <c r="D239" s="96" t="s">
        <v>353</v>
      </c>
      <c r="E239" s="104">
        <v>108</v>
      </c>
      <c r="F239" s="2425"/>
      <c r="G239" s="456">
        <f t="shared" si="13"/>
        <v>0</v>
      </c>
    </row>
    <row r="240" spans="1:7" s="96" customFormat="1">
      <c r="A240" s="249" t="s">
        <v>1431</v>
      </c>
      <c r="B240" s="244" t="s">
        <v>215</v>
      </c>
      <c r="D240" s="96" t="s">
        <v>353</v>
      </c>
      <c r="E240" s="104">
        <f>+E236</f>
        <v>64</v>
      </c>
      <c r="F240" s="2425"/>
      <c r="G240" s="456">
        <f t="shared" si="13"/>
        <v>0</v>
      </c>
    </row>
    <row r="241" spans="1:7" s="96" customFormat="1">
      <c r="A241" s="103"/>
      <c r="B241" s="65"/>
      <c r="E241" s="104"/>
      <c r="F241" s="2424"/>
      <c r="G241" s="459"/>
    </row>
    <row r="242" spans="1:7" s="96" customFormat="1" ht="38.25">
      <c r="A242" s="233" t="s">
        <v>1425</v>
      </c>
      <c r="B242" s="208" t="s">
        <v>663</v>
      </c>
      <c r="E242" s="104"/>
      <c r="F242" s="2424"/>
      <c r="G242" s="459"/>
    </row>
    <row r="243" spans="1:7" s="96" customFormat="1">
      <c r="A243" s="103"/>
      <c r="B243" s="65" t="s">
        <v>664</v>
      </c>
      <c r="E243" s="104"/>
      <c r="F243" s="2424"/>
      <c r="G243" s="459"/>
    </row>
    <row r="244" spans="1:7" s="96" customFormat="1">
      <c r="A244" s="243" t="s">
        <v>1432</v>
      </c>
      <c r="B244" s="244" t="s">
        <v>209</v>
      </c>
      <c r="D244" s="96" t="s">
        <v>353</v>
      </c>
      <c r="E244" s="104">
        <v>81</v>
      </c>
      <c r="F244" s="2425"/>
      <c r="G244" s="456">
        <f t="shared" ref="G244:G249" si="14">+F244*E244</f>
        <v>0</v>
      </c>
    </row>
    <row r="245" spans="1:7" s="96" customFormat="1">
      <c r="A245" s="245" t="s">
        <v>1433</v>
      </c>
      <c r="B245" s="244" t="s">
        <v>211</v>
      </c>
      <c r="D245" s="96" t="s">
        <v>353</v>
      </c>
      <c r="E245" s="104">
        <v>98</v>
      </c>
      <c r="F245" s="2425"/>
      <c r="G245" s="456">
        <f t="shared" si="14"/>
        <v>0</v>
      </c>
    </row>
    <row r="246" spans="1:7" s="96" customFormat="1">
      <c r="A246" s="246" t="s">
        <v>1434</v>
      </c>
      <c r="B246" s="244" t="s">
        <v>212</v>
      </c>
      <c r="D246" s="96" t="s">
        <v>353</v>
      </c>
      <c r="E246" s="104">
        <f>+E244</f>
        <v>81</v>
      </c>
      <c r="F246" s="2425"/>
      <c r="G246" s="456">
        <f t="shared" si="14"/>
        <v>0</v>
      </c>
    </row>
    <row r="247" spans="1:7" s="96" customFormat="1">
      <c r="A247" s="247" t="s">
        <v>1435</v>
      </c>
      <c r="B247" s="244" t="s">
        <v>213</v>
      </c>
      <c r="D247" s="96" t="s">
        <v>353</v>
      </c>
      <c r="E247" s="104">
        <f>+E245</f>
        <v>98</v>
      </c>
      <c r="F247" s="2425"/>
      <c r="G247" s="456">
        <f t="shared" si="14"/>
        <v>0</v>
      </c>
    </row>
    <row r="248" spans="1:7" s="96" customFormat="1">
      <c r="A248" s="248" t="s">
        <v>1436</v>
      </c>
      <c r="B248" s="244" t="s">
        <v>214</v>
      </c>
      <c r="D248" s="96" t="s">
        <v>353</v>
      </c>
      <c r="E248" s="104">
        <v>124</v>
      </c>
      <c r="F248" s="2425"/>
      <c r="G248" s="456">
        <f t="shared" si="14"/>
        <v>0</v>
      </c>
    </row>
    <row r="249" spans="1:7" s="96" customFormat="1">
      <c r="A249" s="249" t="s">
        <v>1437</v>
      </c>
      <c r="B249" s="244" t="s">
        <v>215</v>
      </c>
      <c r="D249" s="96" t="s">
        <v>353</v>
      </c>
      <c r="E249" s="104">
        <f>+E245</f>
        <v>98</v>
      </c>
      <c r="F249" s="2425"/>
      <c r="G249" s="456">
        <f t="shared" si="14"/>
        <v>0</v>
      </c>
    </row>
    <row r="250" spans="1:7" s="96" customFormat="1">
      <c r="A250" s="103"/>
      <c r="B250" s="65"/>
      <c r="E250" s="104"/>
      <c r="F250" s="2424"/>
      <c r="G250" s="459"/>
    </row>
    <row r="251" spans="1:7" s="96" customFormat="1">
      <c r="A251" s="103"/>
      <c r="B251" s="65"/>
      <c r="E251" s="104"/>
      <c r="F251" s="2424"/>
      <c r="G251" s="459"/>
    </row>
    <row r="252" spans="1:7" s="96" customFormat="1" ht="16.899999999999999" customHeight="1">
      <c r="A252" s="260" t="s">
        <v>665</v>
      </c>
      <c r="B252" s="261" t="s">
        <v>666</v>
      </c>
      <c r="C252" s="262"/>
      <c r="D252" s="262"/>
      <c r="E252" s="263"/>
      <c r="F252" s="2456"/>
      <c r="G252" s="470"/>
    </row>
    <row r="253" spans="1:7" s="96" customFormat="1" ht="43.15" customHeight="1">
      <c r="A253" s="233"/>
      <c r="B253" s="134" t="s">
        <v>667</v>
      </c>
      <c r="E253" s="104"/>
      <c r="F253" s="2424"/>
      <c r="G253" s="459"/>
    </row>
    <row r="254" spans="1:7" s="96" customFormat="1" ht="69" customHeight="1">
      <c r="A254" s="233"/>
      <c r="B254" s="134" t="s">
        <v>668</v>
      </c>
      <c r="E254" s="104"/>
      <c r="F254" s="2424"/>
      <c r="G254" s="459"/>
    </row>
    <row r="255" spans="1:7" s="96" customFormat="1" ht="31.15" customHeight="1">
      <c r="A255" s="233"/>
      <c r="B255" s="136" t="s">
        <v>669</v>
      </c>
      <c r="E255" s="104"/>
      <c r="F255" s="2424"/>
      <c r="G255" s="459"/>
    </row>
    <row r="256" spans="1:7" s="96" customFormat="1">
      <c r="A256" s="103"/>
      <c r="B256" s="207"/>
      <c r="E256" s="104"/>
      <c r="F256" s="2424"/>
      <c r="G256" s="459"/>
    </row>
    <row r="257" spans="1:7" s="96" customFormat="1" ht="38.25">
      <c r="A257" s="233" t="s">
        <v>670</v>
      </c>
      <c r="B257" s="208" t="s">
        <v>671</v>
      </c>
      <c r="E257" s="104"/>
      <c r="F257" s="2424"/>
      <c r="G257" s="459"/>
    </row>
    <row r="258" spans="1:7" s="96" customFormat="1">
      <c r="A258" s="103"/>
      <c r="B258" s="65" t="s">
        <v>672</v>
      </c>
      <c r="E258" s="104"/>
      <c r="F258" s="2424"/>
      <c r="G258" s="459"/>
    </row>
    <row r="259" spans="1:7" s="96" customFormat="1">
      <c r="A259" s="243" t="s">
        <v>1438</v>
      </c>
      <c r="B259" s="244" t="s">
        <v>209</v>
      </c>
      <c r="D259" s="96" t="s">
        <v>353</v>
      </c>
      <c r="E259" s="104">
        <v>195</v>
      </c>
      <c r="F259" s="2425"/>
      <c r="G259" s="456">
        <f t="shared" ref="G259:G264" si="15">+F259*E259</f>
        <v>0</v>
      </c>
    </row>
    <row r="260" spans="1:7" s="96" customFormat="1">
      <c r="A260" s="245" t="s">
        <v>1439</v>
      </c>
      <c r="B260" s="244" t="s">
        <v>211</v>
      </c>
      <c r="D260" s="96" t="s">
        <v>353</v>
      </c>
      <c r="E260" s="104">
        <v>247</v>
      </c>
      <c r="F260" s="2425"/>
      <c r="G260" s="456">
        <f t="shared" si="15"/>
        <v>0</v>
      </c>
    </row>
    <row r="261" spans="1:7" s="96" customFormat="1">
      <c r="A261" s="246" t="s">
        <v>1440</v>
      </c>
      <c r="B261" s="244" t="s">
        <v>212</v>
      </c>
      <c r="D261" s="96" t="s">
        <v>353</v>
      </c>
      <c r="E261" s="104">
        <f>+E259</f>
        <v>195</v>
      </c>
      <c r="F261" s="2425"/>
      <c r="G261" s="456">
        <f t="shared" si="15"/>
        <v>0</v>
      </c>
    </row>
    <row r="262" spans="1:7" s="96" customFormat="1">
      <c r="A262" s="247" t="s">
        <v>1441</v>
      </c>
      <c r="B262" s="244" t="s">
        <v>213</v>
      </c>
      <c r="D262" s="96" t="s">
        <v>353</v>
      </c>
      <c r="E262" s="104">
        <f>+E260</f>
        <v>247</v>
      </c>
      <c r="F262" s="2425"/>
      <c r="G262" s="456">
        <f t="shared" si="15"/>
        <v>0</v>
      </c>
    </row>
    <row r="263" spans="1:7" s="96" customFormat="1">
      <c r="A263" s="248" t="s">
        <v>1442</v>
      </c>
      <c r="B263" s="244" t="s">
        <v>214</v>
      </c>
      <c r="D263" s="96" t="s">
        <v>353</v>
      </c>
      <c r="E263" s="104">
        <v>129</v>
      </c>
      <c r="F263" s="2425"/>
      <c r="G263" s="456">
        <f t="shared" si="15"/>
        <v>0</v>
      </c>
    </row>
    <row r="264" spans="1:7" s="96" customFormat="1">
      <c r="A264" s="249" t="s">
        <v>1443</v>
      </c>
      <c r="B264" s="244" t="s">
        <v>215</v>
      </c>
      <c r="D264" s="96" t="s">
        <v>353</v>
      </c>
      <c r="E264" s="104">
        <f>+E260</f>
        <v>247</v>
      </c>
      <c r="F264" s="2425"/>
      <c r="G264" s="456">
        <f t="shared" si="15"/>
        <v>0</v>
      </c>
    </row>
    <row r="265" spans="1:7" s="96" customFormat="1">
      <c r="A265" s="217"/>
      <c r="B265" s="244"/>
      <c r="E265" s="104"/>
      <c r="F265" s="2420"/>
      <c r="G265" s="456"/>
    </row>
    <row r="266" spans="1:7" s="96" customFormat="1" ht="38.25">
      <c r="A266" s="233" t="s">
        <v>673</v>
      </c>
      <c r="B266" s="208" t="s">
        <v>674</v>
      </c>
      <c r="E266" s="104"/>
      <c r="F266" s="2424"/>
      <c r="G266" s="459"/>
    </row>
    <row r="267" spans="1:7" s="96" customFormat="1">
      <c r="A267" s="103"/>
      <c r="B267" s="65" t="s">
        <v>672</v>
      </c>
      <c r="E267" s="104"/>
      <c r="F267" s="2424"/>
      <c r="G267" s="459"/>
    </row>
    <row r="268" spans="1:7" s="96" customFormat="1">
      <c r="A268" s="243" t="s">
        <v>1444</v>
      </c>
      <c r="B268" s="244" t="s">
        <v>209</v>
      </c>
      <c r="D268" s="96" t="s">
        <v>353</v>
      </c>
      <c r="E268" s="104">
        <v>89</v>
      </c>
      <c r="F268" s="2425"/>
      <c r="G268" s="456">
        <f t="shared" ref="G268:G273" si="16">+F268*E268</f>
        <v>0</v>
      </c>
    </row>
    <row r="269" spans="1:7" s="96" customFormat="1">
      <c r="A269" s="245" t="s">
        <v>1445</v>
      </c>
      <c r="B269" s="244" t="s">
        <v>211</v>
      </c>
      <c r="D269" s="96" t="s">
        <v>353</v>
      </c>
      <c r="E269" s="104">
        <v>120</v>
      </c>
      <c r="F269" s="2425"/>
      <c r="G269" s="456">
        <f t="shared" si="16"/>
        <v>0</v>
      </c>
    </row>
    <row r="270" spans="1:7" s="96" customFormat="1">
      <c r="A270" s="246" t="s">
        <v>1446</v>
      </c>
      <c r="B270" s="244" t="s">
        <v>212</v>
      </c>
      <c r="D270" s="96" t="s">
        <v>353</v>
      </c>
      <c r="E270" s="104">
        <f>+E268</f>
        <v>89</v>
      </c>
      <c r="F270" s="2425"/>
      <c r="G270" s="456">
        <f t="shared" si="16"/>
        <v>0</v>
      </c>
    </row>
    <row r="271" spans="1:7" s="96" customFormat="1">
      <c r="A271" s="247" t="s">
        <v>1447</v>
      </c>
      <c r="B271" s="244" t="s">
        <v>213</v>
      </c>
      <c r="D271" s="96" t="s">
        <v>353</v>
      </c>
      <c r="E271" s="104">
        <f>+E269</f>
        <v>120</v>
      </c>
      <c r="F271" s="2425"/>
      <c r="G271" s="456">
        <f t="shared" si="16"/>
        <v>0</v>
      </c>
    </row>
    <row r="272" spans="1:7" s="96" customFormat="1">
      <c r="A272" s="248" t="s">
        <v>1448</v>
      </c>
      <c r="B272" s="244" t="s">
        <v>214</v>
      </c>
      <c r="D272" s="96" t="s">
        <v>353</v>
      </c>
      <c r="E272" s="104">
        <v>70</v>
      </c>
      <c r="F272" s="2425"/>
      <c r="G272" s="456">
        <f t="shared" si="16"/>
        <v>0</v>
      </c>
    </row>
    <row r="273" spans="1:7" s="96" customFormat="1">
      <c r="A273" s="249" t="s">
        <v>1449</v>
      </c>
      <c r="B273" s="244" t="s">
        <v>215</v>
      </c>
      <c r="D273" s="96" t="s">
        <v>353</v>
      </c>
      <c r="E273" s="104">
        <f>+E269</f>
        <v>120</v>
      </c>
      <c r="F273" s="2425"/>
      <c r="G273" s="456">
        <f t="shared" si="16"/>
        <v>0</v>
      </c>
    </row>
    <row r="274" spans="1:7" s="96" customFormat="1">
      <c r="A274" s="217"/>
      <c r="B274" s="244"/>
      <c r="E274" s="104"/>
      <c r="F274" s="2420"/>
      <c r="G274" s="456"/>
    </row>
    <row r="275" spans="1:7" s="96" customFormat="1" ht="38.25">
      <c r="A275" s="233" t="s">
        <v>675</v>
      </c>
      <c r="B275" s="208" t="s">
        <v>676</v>
      </c>
      <c r="E275" s="104"/>
      <c r="F275" s="2424"/>
      <c r="G275" s="459"/>
    </row>
    <row r="276" spans="1:7" s="96" customFormat="1">
      <c r="A276" s="103"/>
      <c r="B276" s="65" t="s">
        <v>672</v>
      </c>
      <c r="E276" s="104"/>
      <c r="F276" s="2424"/>
      <c r="G276" s="459"/>
    </row>
    <row r="277" spans="1:7" s="96" customFormat="1">
      <c r="A277" s="243" t="s">
        <v>1450</v>
      </c>
      <c r="B277" s="244" t="s">
        <v>209</v>
      </c>
      <c r="D277" s="96" t="s">
        <v>353</v>
      </c>
      <c r="E277" s="104">
        <v>21</v>
      </c>
      <c r="F277" s="2425"/>
      <c r="G277" s="456">
        <f t="shared" ref="G277:G282" si="17">+F277*E277</f>
        <v>0</v>
      </c>
    </row>
    <row r="278" spans="1:7" s="96" customFormat="1">
      <c r="A278" s="245" t="s">
        <v>1451</v>
      </c>
      <c r="B278" s="244" t="s">
        <v>211</v>
      </c>
      <c r="D278" s="96" t="s">
        <v>353</v>
      </c>
      <c r="E278" s="104">
        <v>31</v>
      </c>
      <c r="F278" s="2425"/>
      <c r="G278" s="456">
        <f t="shared" si="17"/>
        <v>0</v>
      </c>
    </row>
    <row r="279" spans="1:7" s="96" customFormat="1">
      <c r="A279" s="246" t="s">
        <v>1452</v>
      </c>
      <c r="B279" s="244" t="s">
        <v>212</v>
      </c>
      <c r="D279" s="96" t="s">
        <v>353</v>
      </c>
      <c r="E279" s="104">
        <f>+E277</f>
        <v>21</v>
      </c>
      <c r="F279" s="2425"/>
      <c r="G279" s="456">
        <f t="shared" si="17"/>
        <v>0</v>
      </c>
    </row>
    <row r="280" spans="1:7" s="96" customFormat="1">
      <c r="A280" s="247" t="s">
        <v>1453</v>
      </c>
      <c r="B280" s="244" t="s">
        <v>213</v>
      </c>
      <c r="D280" s="96" t="s">
        <v>353</v>
      </c>
      <c r="E280" s="104">
        <f>+E278</f>
        <v>31</v>
      </c>
      <c r="F280" s="2425"/>
      <c r="G280" s="456">
        <f t="shared" si="17"/>
        <v>0</v>
      </c>
    </row>
    <row r="281" spans="1:7" s="96" customFormat="1">
      <c r="A281" s="248" t="s">
        <v>1454</v>
      </c>
      <c r="B281" s="244" t="s">
        <v>214</v>
      </c>
      <c r="D281" s="96" t="s">
        <v>353</v>
      </c>
      <c r="E281" s="104">
        <v>26</v>
      </c>
      <c r="F281" s="2425"/>
      <c r="G281" s="456">
        <f t="shared" si="17"/>
        <v>0</v>
      </c>
    </row>
    <row r="282" spans="1:7" s="96" customFormat="1">
      <c r="A282" s="249" t="s">
        <v>1455</v>
      </c>
      <c r="B282" s="244" t="s">
        <v>215</v>
      </c>
      <c r="D282" s="96" t="s">
        <v>353</v>
      </c>
      <c r="E282" s="104">
        <f>+E278</f>
        <v>31</v>
      </c>
      <c r="F282" s="2425"/>
      <c r="G282" s="456">
        <f t="shared" si="17"/>
        <v>0</v>
      </c>
    </row>
    <row r="283" spans="1:7" s="96" customFormat="1">
      <c r="A283" s="103"/>
      <c r="B283" s="65"/>
      <c r="E283" s="104"/>
      <c r="F283" s="2424"/>
      <c r="G283" s="459"/>
    </row>
    <row r="284" spans="1:7" s="96" customFormat="1" ht="25.5">
      <c r="A284" s="233" t="s">
        <v>677</v>
      </c>
      <c r="B284" s="65" t="s">
        <v>678</v>
      </c>
      <c r="E284" s="104"/>
      <c r="F284" s="2424"/>
      <c r="G284" s="459"/>
    </row>
    <row r="285" spans="1:7" s="96" customFormat="1">
      <c r="A285" s="103"/>
      <c r="B285" s="65" t="s">
        <v>679</v>
      </c>
      <c r="E285" s="104"/>
      <c r="F285" s="2424"/>
      <c r="G285" s="459"/>
    </row>
    <row r="286" spans="1:7" s="96" customFormat="1">
      <c r="A286" s="243" t="s">
        <v>1456</v>
      </c>
      <c r="B286" s="244" t="s">
        <v>209</v>
      </c>
      <c r="D286" s="96" t="s">
        <v>210</v>
      </c>
      <c r="E286" s="104">
        <f>17*0+20*2</f>
        <v>40</v>
      </c>
      <c r="F286" s="2425"/>
      <c r="G286" s="456">
        <f t="shared" ref="G286:G291" si="18">+F286*E286</f>
        <v>0</v>
      </c>
    </row>
    <row r="287" spans="1:7" s="96" customFormat="1">
      <c r="A287" s="245" t="s">
        <v>1457</v>
      </c>
      <c r="B287" s="244" t="s">
        <v>211</v>
      </c>
      <c r="D287" s="96" t="s">
        <v>210</v>
      </c>
      <c r="E287" s="104">
        <f>22*0+26*2</f>
        <v>52</v>
      </c>
      <c r="F287" s="2425"/>
      <c r="G287" s="456">
        <f t="shared" si="18"/>
        <v>0</v>
      </c>
    </row>
    <row r="288" spans="1:7" s="96" customFormat="1">
      <c r="A288" s="246" t="s">
        <v>1458</v>
      </c>
      <c r="B288" s="244" t="s">
        <v>212</v>
      </c>
      <c r="D288" s="96" t="s">
        <v>210</v>
      </c>
      <c r="E288" s="104">
        <f>+E286</f>
        <v>40</v>
      </c>
      <c r="F288" s="2425"/>
      <c r="G288" s="456">
        <f t="shared" si="18"/>
        <v>0</v>
      </c>
    </row>
    <row r="289" spans="1:7" s="96" customFormat="1">
      <c r="A289" s="247" t="s">
        <v>1459</v>
      </c>
      <c r="B289" s="244" t="s">
        <v>213</v>
      </c>
      <c r="D289" s="96" t="s">
        <v>210</v>
      </c>
      <c r="E289" s="104">
        <f>+E287</f>
        <v>52</v>
      </c>
      <c r="F289" s="2425"/>
      <c r="G289" s="456">
        <f t="shared" si="18"/>
        <v>0</v>
      </c>
    </row>
    <row r="290" spans="1:7" s="96" customFormat="1">
      <c r="A290" s="248" t="s">
        <v>1460</v>
      </c>
      <c r="B290" s="244" t="s">
        <v>214</v>
      </c>
      <c r="D290" s="96" t="s">
        <v>210</v>
      </c>
      <c r="E290" s="104">
        <f>14*0+24*2</f>
        <v>48</v>
      </c>
      <c r="F290" s="2425"/>
      <c r="G290" s="456">
        <f t="shared" si="18"/>
        <v>0</v>
      </c>
    </row>
    <row r="291" spans="1:7" s="96" customFormat="1">
      <c r="A291" s="249" t="s">
        <v>1461</v>
      </c>
      <c r="B291" s="244" t="s">
        <v>215</v>
      </c>
      <c r="D291" s="96" t="s">
        <v>210</v>
      </c>
      <c r="E291" s="104">
        <f>+E287</f>
        <v>52</v>
      </c>
      <c r="F291" s="2425"/>
      <c r="G291" s="456">
        <f t="shared" si="18"/>
        <v>0</v>
      </c>
    </row>
    <row r="292" spans="1:7" s="96" customFormat="1">
      <c r="A292" s="103"/>
      <c r="B292" s="65"/>
      <c r="E292" s="104"/>
      <c r="F292" s="2424"/>
      <c r="G292" s="459"/>
    </row>
    <row r="293" spans="1:7" s="96" customFormat="1" ht="25.5">
      <c r="A293" s="233" t="s">
        <v>680</v>
      </c>
      <c r="B293" s="65" t="s">
        <v>678</v>
      </c>
      <c r="E293" s="104"/>
      <c r="F293" s="2424"/>
      <c r="G293" s="459"/>
    </row>
    <row r="294" spans="1:7" s="96" customFormat="1">
      <c r="A294" s="103"/>
      <c r="B294" s="65" t="s">
        <v>681</v>
      </c>
      <c r="E294" s="104"/>
      <c r="F294" s="2424"/>
      <c r="G294" s="459"/>
    </row>
    <row r="295" spans="1:7" s="96" customFormat="1">
      <c r="A295" s="243" t="s">
        <v>1462</v>
      </c>
      <c r="B295" s="244" t="s">
        <v>209</v>
      </c>
      <c r="D295" s="96" t="s">
        <v>210</v>
      </c>
      <c r="E295" s="104">
        <f>17*1+20*0</f>
        <v>17</v>
      </c>
      <c r="F295" s="2425"/>
      <c r="G295" s="456">
        <f t="shared" ref="G295:G300" si="19">+F295*E295</f>
        <v>0</v>
      </c>
    </row>
    <row r="296" spans="1:7" s="96" customFormat="1">
      <c r="A296" s="245" t="s">
        <v>1463</v>
      </c>
      <c r="B296" s="244" t="s">
        <v>211</v>
      </c>
      <c r="D296" s="96" t="s">
        <v>210</v>
      </c>
      <c r="E296" s="104">
        <f>22*1+26*0</f>
        <v>22</v>
      </c>
      <c r="F296" s="2425"/>
      <c r="G296" s="456">
        <f t="shared" si="19"/>
        <v>0</v>
      </c>
    </row>
    <row r="297" spans="1:7" s="96" customFormat="1">
      <c r="A297" s="246" t="s">
        <v>1464</v>
      </c>
      <c r="B297" s="244" t="s">
        <v>212</v>
      </c>
      <c r="D297" s="96" t="s">
        <v>210</v>
      </c>
      <c r="E297" s="104">
        <f>+E295</f>
        <v>17</v>
      </c>
      <c r="F297" s="2425"/>
      <c r="G297" s="456">
        <f t="shared" si="19"/>
        <v>0</v>
      </c>
    </row>
    <row r="298" spans="1:7" s="96" customFormat="1">
      <c r="A298" s="247" t="s">
        <v>1465</v>
      </c>
      <c r="B298" s="244" t="s">
        <v>213</v>
      </c>
      <c r="D298" s="96" t="s">
        <v>210</v>
      </c>
      <c r="E298" s="104">
        <f>+E296</f>
        <v>22</v>
      </c>
      <c r="F298" s="2425"/>
      <c r="G298" s="456">
        <f t="shared" si="19"/>
        <v>0</v>
      </c>
    </row>
    <row r="299" spans="1:7" s="96" customFormat="1">
      <c r="A299" s="248" t="s">
        <v>1466</v>
      </c>
      <c r="B299" s="244" t="s">
        <v>214</v>
      </c>
      <c r="D299" s="96" t="s">
        <v>210</v>
      </c>
      <c r="E299" s="104">
        <f>14*1+24*0</f>
        <v>14</v>
      </c>
      <c r="F299" s="2425"/>
      <c r="G299" s="456">
        <f t="shared" si="19"/>
        <v>0</v>
      </c>
    </row>
    <row r="300" spans="1:7" s="96" customFormat="1">
      <c r="A300" s="249" t="s">
        <v>1467</v>
      </c>
      <c r="B300" s="244" t="s">
        <v>215</v>
      </c>
      <c r="D300" s="96" t="s">
        <v>210</v>
      </c>
      <c r="E300" s="104">
        <f>+E296</f>
        <v>22</v>
      </c>
      <c r="F300" s="2425"/>
      <c r="G300" s="456">
        <f t="shared" si="19"/>
        <v>0</v>
      </c>
    </row>
    <row r="301" spans="1:7" s="96" customFormat="1">
      <c r="A301" s="103"/>
      <c r="B301" s="65"/>
      <c r="E301" s="104"/>
      <c r="F301" s="2424"/>
      <c r="G301" s="459"/>
    </row>
    <row r="302" spans="1:7" s="96" customFormat="1">
      <c r="A302" s="103"/>
      <c r="B302" s="65"/>
      <c r="E302" s="104"/>
      <c r="F302" s="2424"/>
      <c r="G302" s="459"/>
    </row>
    <row r="303" spans="1:7" s="96" customFormat="1" ht="14.45" customHeight="1">
      <c r="A303" s="260" t="s">
        <v>682</v>
      </c>
      <c r="B303" s="264" t="s">
        <v>683</v>
      </c>
      <c r="C303" s="262"/>
      <c r="D303" s="262"/>
      <c r="E303" s="263"/>
      <c r="F303" s="2456"/>
      <c r="G303" s="470"/>
    </row>
    <row r="304" spans="1:7" s="96" customFormat="1">
      <c r="A304" s="105"/>
      <c r="B304" s="65" t="s">
        <v>684</v>
      </c>
      <c r="E304" s="104"/>
      <c r="F304" s="2424"/>
      <c r="G304" s="459"/>
    </row>
    <row r="305" spans="1:7" s="96" customFormat="1">
      <c r="A305" s="105"/>
      <c r="B305" s="65"/>
      <c r="E305" s="104"/>
      <c r="F305" s="2424"/>
      <c r="G305" s="459"/>
    </row>
    <row r="306" spans="1:7" s="96" customFormat="1" ht="17.45" customHeight="1">
      <c r="A306" s="233" t="s">
        <v>685</v>
      </c>
      <c r="B306" s="65" t="s">
        <v>686</v>
      </c>
      <c r="E306" s="104"/>
      <c r="F306" s="2424"/>
      <c r="G306" s="459"/>
    </row>
    <row r="307" spans="1:7" s="96" customFormat="1">
      <c r="A307" s="105"/>
      <c r="B307" s="65" t="s">
        <v>355</v>
      </c>
      <c r="E307" s="104"/>
      <c r="F307" s="2424"/>
      <c r="G307" s="459"/>
    </row>
    <row r="308" spans="1:7" s="96" customFormat="1">
      <c r="A308" s="243" t="s">
        <v>1468</v>
      </c>
      <c r="B308" s="244" t="s">
        <v>209</v>
      </c>
      <c r="D308" s="96" t="s">
        <v>353</v>
      </c>
      <c r="E308" s="104">
        <v>10</v>
      </c>
      <c r="F308" s="2425"/>
      <c r="G308" s="456">
        <f t="shared" ref="G308:G313" si="20">+F308*E308</f>
        <v>0</v>
      </c>
    </row>
    <row r="309" spans="1:7" s="96" customFormat="1">
      <c r="A309" s="245" t="s">
        <v>1469</v>
      </c>
      <c r="B309" s="244" t="s">
        <v>211</v>
      </c>
      <c r="D309" s="96" t="s">
        <v>353</v>
      </c>
      <c r="E309" s="104">
        <v>10</v>
      </c>
      <c r="F309" s="2425"/>
      <c r="G309" s="456">
        <f t="shared" si="20"/>
        <v>0</v>
      </c>
    </row>
    <row r="310" spans="1:7" s="96" customFormat="1">
      <c r="A310" s="246" t="s">
        <v>1470</v>
      </c>
      <c r="B310" s="244" t="s">
        <v>212</v>
      </c>
      <c r="D310" s="96" t="s">
        <v>353</v>
      </c>
      <c r="E310" s="104">
        <f>+E308</f>
        <v>10</v>
      </c>
      <c r="F310" s="2425"/>
      <c r="G310" s="456">
        <f t="shared" si="20"/>
        <v>0</v>
      </c>
    </row>
    <row r="311" spans="1:7" s="96" customFormat="1">
      <c r="A311" s="247" t="s">
        <v>1471</v>
      </c>
      <c r="B311" s="244" t="s">
        <v>213</v>
      </c>
      <c r="D311" s="96" t="s">
        <v>353</v>
      </c>
      <c r="E311" s="104">
        <f>+E309</f>
        <v>10</v>
      </c>
      <c r="F311" s="2425"/>
      <c r="G311" s="456">
        <f t="shared" si="20"/>
        <v>0</v>
      </c>
    </row>
    <row r="312" spans="1:7" s="96" customFormat="1">
      <c r="A312" s="248" t="s">
        <v>1472</v>
      </c>
      <c r="B312" s="244" t="s">
        <v>214</v>
      </c>
      <c r="D312" s="96" t="s">
        <v>353</v>
      </c>
      <c r="E312" s="104">
        <v>10</v>
      </c>
      <c r="F312" s="2425"/>
      <c r="G312" s="456">
        <f t="shared" si="20"/>
        <v>0</v>
      </c>
    </row>
    <row r="313" spans="1:7" s="96" customFormat="1">
      <c r="A313" s="249" t="s">
        <v>1473</v>
      </c>
      <c r="B313" s="244" t="s">
        <v>215</v>
      </c>
      <c r="D313" s="96" t="s">
        <v>353</v>
      </c>
      <c r="E313" s="104">
        <f>+E309</f>
        <v>10</v>
      </c>
      <c r="F313" s="2425"/>
      <c r="G313" s="456">
        <f t="shared" si="20"/>
        <v>0</v>
      </c>
    </row>
    <row r="314" spans="1:7" s="96" customFormat="1">
      <c r="A314" s="103"/>
      <c r="B314" s="65"/>
      <c r="E314" s="104"/>
      <c r="F314" s="2424"/>
      <c r="G314" s="459"/>
    </row>
    <row r="315" spans="1:7" s="96" customFormat="1" ht="25.5">
      <c r="A315" s="233" t="s">
        <v>687</v>
      </c>
      <c r="B315" s="65" t="s">
        <v>688</v>
      </c>
      <c r="E315" s="104"/>
      <c r="F315" s="2424"/>
      <c r="G315" s="459"/>
    </row>
    <row r="316" spans="1:7" s="96" customFormat="1">
      <c r="A316" s="105"/>
      <c r="B316" s="65" t="s">
        <v>689</v>
      </c>
      <c r="E316" s="104"/>
      <c r="F316" s="2424"/>
      <c r="G316" s="459"/>
    </row>
    <row r="317" spans="1:7" s="96" customFormat="1">
      <c r="A317" s="243" t="s">
        <v>1474</v>
      </c>
      <c r="B317" s="244" t="s">
        <v>209</v>
      </c>
      <c r="D317" s="96" t="s">
        <v>353</v>
      </c>
      <c r="E317" s="104">
        <f>14.5*2</f>
        <v>29</v>
      </c>
      <c r="F317" s="2425"/>
      <c r="G317" s="456">
        <f t="shared" ref="G317:G322" si="21">+F317*E317</f>
        <v>0</v>
      </c>
    </row>
    <row r="318" spans="1:7" s="96" customFormat="1">
      <c r="A318" s="245" t="s">
        <v>1475</v>
      </c>
      <c r="B318" s="244" t="s">
        <v>211</v>
      </c>
      <c r="D318" s="96" t="s">
        <v>353</v>
      </c>
      <c r="E318" s="104">
        <f>14.5*2</f>
        <v>29</v>
      </c>
      <c r="F318" s="2425"/>
      <c r="G318" s="456">
        <f t="shared" si="21"/>
        <v>0</v>
      </c>
    </row>
    <row r="319" spans="1:7" s="96" customFormat="1">
      <c r="A319" s="246" t="s">
        <v>1476</v>
      </c>
      <c r="B319" s="244" t="s">
        <v>212</v>
      </c>
      <c r="D319" s="96" t="s">
        <v>353</v>
      </c>
      <c r="E319" s="104">
        <f>+E317</f>
        <v>29</v>
      </c>
      <c r="F319" s="2425"/>
      <c r="G319" s="456">
        <f t="shared" si="21"/>
        <v>0</v>
      </c>
    </row>
    <row r="320" spans="1:7" s="96" customFormat="1">
      <c r="A320" s="247" t="s">
        <v>1477</v>
      </c>
      <c r="B320" s="244" t="s">
        <v>213</v>
      </c>
      <c r="D320" s="96" t="s">
        <v>353</v>
      </c>
      <c r="E320" s="104">
        <f>+E318</f>
        <v>29</v>
      </c>
      <c r="F320" s="2425"/>
      <c r="G320" s="456">
        <f t="shared" si="21"/>
        <v>0</v>
      </c>
    </row>
    <row r="321" spans="1:7" s="96" customFormat="1">
      <c r="A321" s="248" t="s">
        <v>1478</v>
      </c>
      <c r="B321" s="244" t="s">
        <v>214</v>
      </c>
      <c r="D321" s="96" t="s">
        <v>353</v>
      </c>
      <c r="E321" s="104">
        <f>14.5+11.5</f>
        <v>26</v>
      </c>
      <c r="F321" s="2425"/>
      <c r="G321" s="456">
        <f t="shared" si="21"/>
        <v>0</v>
      </c>
    </row>
    <row r="322" spans="1:7" s="96" customFormat="1">
      <c r="A322" s="249" t="s">
        <v>1479</v>
      </c>
      <c r="B322" s="244" t="s">
        <v>215</v>
      </c>
      <c r="D322" s="96" t="s">
        <v>353</v>
      </c>
      <c r="E322" s="104">
        <f>+E318</f>
        <v>29</v>
      </c>
      <c r="F322" s="2425"/>
      <c r="G322" s="456">
        <f t="shared" si="21"/>
        <v>0</v>
      </c>
    </row>
    <row r="323" spans="1:7" s="96" customFormat="1">
      <c r="A323" s="103"/>
      <c r="B323" s="65"/>
      <c r="E323" s="104"/>
      <c r="F323" s="2424"/>
      <c r="G323" s="459"/>
    </row>
    <row r="324" spans="1:7" s="96" customFormat="1">
      <c r="A324" s="233" t="s">
        <v>690</v>
      </c>
      <c r="B324" s="65" t="s">
        <v>691</v>
      </c>
      <c r="E324" s="104"/>
      <c r="F324" s="2424"/>
      <c r="G324" s="459"/>
    </row>
    <row r="325" spans="1:7" s="96" customFormat="1">
      <c r="A325" s="105"/>
      <c r="B325" s="65" t="s">
        <v>355</v>
      </c>
      <c r="E325" s="104"/>
      <c r="F325" s="2424"/>
      <c r="G325" s="459"/>
    </row>
    <row r="326" spans="1:7" s="96" customFormat="1">
      <c r="A326" s="243" t="s">
        <v>1480</v>
      </c>
      <c r="B326" s="244" t="s">
        <v>209</v>
      </c>
      <c r="D326" s="96" t="s">
        <v>353</v>
      </c>
      <c r="E326" s="104">
        <v>10</v>
      </c>
      <c r="F326" s="2425"/>
      <c r="G326" s="456">
        <f t="shared" ref="G326:G331" si="22">+F326*E326</f>
        <v>0</v>
      </c>
    </row>
    <row r="327" spans="1:7" s="96" customFormat="1">
      <c r="A327" s="245" t="s">
        <v>1481</v>
      </c>
      <c r="B327" s="244" t="s">
        <v>211</v>
      </c>
      <c r="D327" s="96" t="s">
        <v>353</v>
      </c>
      <c r="E327" s="104">
        <v>10</v>
      </c>
      <c r="F327" s="2425"/>
      <c r="G327" s="456">
        <f t="shared" si="22"/>
        <v>0</v>
      </c>
    </row>
    <row r="328" spans="1:7" s="96" customFormat="1">
      <c r="A328" s="246" t="s">
        <v>1482</v>
      </c>
      <c r="B328" s="244" t="s">
        <v>212</v>
      </c>
      <c r="D328" s="96" t="s">
        <v>353</v>
      </c>
      <c r="E328" s="104">
        <f>+E326</f>
        <v>10</v>
      </c>
      <c r="F328" s="2425"/>
      <c r="G328" s="456">
        <f t="shared" si="22"/>
        <v>0</v>
      </c>
    </row>
    <row r="329" spans="1:7" s="96" customFormat="1">
      <c r="A329" s="247" t="s">
        <v>1483</v>
      </c>
      <c r="B329" s="244" t="s">
        <v>213</v>
      </c>
      <c r="D329" s="96" t="s">
        <v>353</v>
      </c>
      <c r="E329" s="104">
        <f>+E327</f>
        <v>10</v>
      </c>
      <c r="F329" s="2425"/>
      <c r="G329" s="456">
        <f t="shared" si="22"/>
        <v>0</v>
      </c>
    </row>
    <row r="330" spans="1:7" s="96" customFormat="1">
      <c r="A330" s="248" t="s">
        <v>1484</v>
      </c>
      <c r="B330" s="244" t="s">
        <v>214</v>
      </c>
      <c r="D330" s="96" t="s">
        <v>353</v>
      </c>
      <c r="E330" s="104">
        <v>10</v>
      </c>
      <c r="F330" s="2425"/>
      <c r="G330" s="456">
        <f t="shared" si="22"/>
        <v>0</v>
      </c>
    </row>
    <row r="331" spans="1:7" s="96" customFormat="1">
      <c r="A331" s="249" t="s">
        <v>1485</v>
      </c>
      <c r="B331" s="244" t="s">
        <v>215</v>
      </c>
      <c r="D331" s="96" t="s">
        <v>353</v>
      </c>
      <c r="E331" s="104">
        <f>+E327</f>
        <v>10</v>
      </c>
      <c r="F331" s="2425"/>
      <c r="G331" s="456">
        <f t="shared" si="22"/>
        <v>0</v>
      </c>
    </row>
    <row r="332" spans="1:7" s="96" customFormat="1">
      <c r="A332" s="103"/>
      <c r="B332" s="65"/>
      <c r="E332" s="104"/>
      <c r="F332" s="2424"/>
      <c r="G332" s="459"/>
    </row>
    <row r="333" spans="1:7" s="96" customFormat="1" ht="38.25">
      <c r="A333" s="233" t="s">
        <v>692</v>
      </c>
      <c r="B333" s="65" t="s">
        <v>693</v>
      </c>
      <c r="E333" s="104"/>
      <c r="F333" s="2424"/>
      <c r="G333" s="459"/>
    </row>
    <row r="334" spans="1:7" s="96" customFormat="1">
      <c r="A334" s="105"/>
      <c r="B334" s="65" t="s">
        <v>694</v>
      </c>
      <c r="E334" s="104"/>
      <c r="F334" s="2424"/>
      <c r="G334" s="459"/>
    </row>
    <row r="335" spans="1:7" s="96" customFormat="1">
      <c r="A335" s="243" t="s">
        <v>1486</v>
      </c>
      <c r="B335" s="244" t="s">
        <v>209</v>
      </c>
      <c r="D335" s="96" t="s">
        <v>354</v>
      </c>
      <c r="E335" s="104">
        <f>20*(3+3)</f>
        <v>120</v>
      </c>
      <c r="F335" s="2425"/>
      <c r="G335" s="456">
        <f t="shared" ref="G335:G340" si="23">+F335*E335</f>
        <v>0</v>
      </c>
    </row>
    <row r="336" spans="1:7" s="96" customFormat="1">
      <c r="A336" s="245" t="s">
        <v>1487</v>
      </c>
      <c r="B336" s="244" t="s">
        <v>211</v>
      </c>
      <c r="D336" s="96" t="s">
        <v>354</v>
      </c>
      <c r="E336" s="104">
        <f>26*(3+3)</f>
        <v>156</v>
      </c>
      <c r="F336" s="2425"/>
      <c r="G336" s="456">
        <f t="shared" si="23"/>
        <v>0</v>
      </c>
    </row>
    <row r="337" spans="1:7" s="96" customFormat="1">
      <c r="A337" s="246" t="s">
        <v>1488</v>
      </c>
      <c r="B337" s="244" t="s">
        <v>212</v>
      </c>
      <c r="D337" s="96" t="s">
        <v>354</v>
      </c>
      <c r="E337" s="104">
        <f>+E335</f>
        <v>120</v>
      </c>
      <c r="F337" s="2425"/>
      <c r="G337" s="456">
        <f t="shared" si="23"/>
        <v>0</v>
      </c>
    </row>
    <row r="338" spans="1:7" s="96" customFormat="1">
      <c r="A338" s="247" t="s">
        <v>1489</v>
      </c>
      <c r="B338" s="244" t="s">
        <v>213</v>
      </c>
      <c r="D338" s="96" t="s">
        <v>354</v>
      </c>
      <c r="E338" s="104">
        <f>+E336</f>
        <v>156</v>
      </c>
      <c r="F338" s="2425"/>
      <c r="G338" s="456">
        <f t="shared" si="23"/>
        <v>0</v>
      </c>
    </row>
    <row r="339" spans="1:7" s="96" customFormat="1">
      <c r="A339" s="248" t="s">
        <v>1490</v>
      </c>
      <c r="B339" s="244" t="s">
        <v>214</v>
      </c>
      <c r="D339" s="96" t="s">
        <v>354</v>
      </c>
      <c r="E339" s="104">
        <f>10*(3+3)+7*5+7*3</f>
        <v>116</v>
      </c>
      <c r="F339" s="2425"/>
      <c r="G339" s="456">
        <f t="shared" si="23"/>
        <v>0</v>
      </c>
    </row>
    <row r="340" spans="1:7" s="96" customFormat="1">
      <c r="A340" s="249" t="s">
        <v>1491</v>
      </c>
      <c r="B340" s="244" t="s">
        <v>215</v>
      </c>
      <c r="D340" s="96" t="s">
        <v>354</v>
      </c>
      <c r="E340" s="104">
        <f>+E336</f>
        <v>156</v>
      </c>
      <c r="F340" s="2425"/>
      <c r="G340" s="456">
        <f t="shared" si="23"/>
        <v>0</v>
      </c>
    </row>
    <row r="341" spans="1:7" s="96" customFormat="1">
      <c r="A341" s="103"/>
      <c r="B341" s="65"/>
      <c r="E341" s="104"/>
      <c r="F341" s="2424"/>
      <c r="G341" s="459"/>
    </row>
    <row r="342" spans="1:7" s="96" customFormat="1" ht="25.5">
      <c r="A342" s="233" t="s">
        <v>695</v>
      </c>
      <c r="B342" s="65" t="s">
        <v>696</v>
      </c>
      <c r="E342" s="104"/>
      <c r="F342" s="2424"/>
      <c r="G342" s="459"/>
    </row>
    <row r="343" spans="1:7" s="96" customFormat="1">
      <c r="A343" s="105"/>
      <c r="B343" s="65" t="s">
        <v>355</v>
      </c>
      <c r="E343" s="104"/>
      <c r="F343" s="2424"/>
      <c r="G343" s="459"/>
    </row>
    <row r="344" spans="1:7" s="96" customFormat="1">
      <c r="A344" s="243" t="s">
        <v>1492</v>
      </c>
      <c r="B344" s="244" t="s">
        <v>209</v>
      </c>
      <c r="D344" s="96" t="s">
        <v>353</v>
      </c>
      <c r="E344" s="104">
        <v>10</v>
      </c>
      <c r="F344" s="2425"/>
      <c r="G344" s="456">
        <f t="shared" ref="G344:G349" si="24">+F344*E344</f>
        <v>0</v>
      </c>
    </row>
    <row r="345" spans="1:7" s="96" customFormat="1">
      <c r="A345" s="245" t="s">
        <v>1493</v>
      </c>
      <c r="B345" s="244" t="s">
        <v>211</v>
      </c>
      <c r="D345" s="96" t="s">
        <v>353</v>
      </c>
      <c r="E345" s="104">
        <v>10</v>
      </c>
      <c r="F345" s="2425"/>
      <c r="G345" s="456">
        <f t="shared" si="24"/>
        <v>0</v>
      </c>
    </row>
    <row r="346" spans="1:7" s="96" customFormat="1">
      <c r="A346" s="246" t="s">
        <v>1494</v>
      </c>
      <c r="B346" s="244" t="s">
        <v>212</v>
      </c>
      <c r="D346" s="96" t="s">
        <v>353</v>
      </c>
      <c r="E346" s="104">
        <f>+E344</f>
        <v>10</v>
      </c>
      <c r="F346" s="2425"/>
      <c r="G346" s="456">
        <f t="shared" si="24"/>
        <v>0</v>
      </c>
    </row>
    <row r="347" spans="1:7" s="96" customFormat="1">
      <c r="A347" s="247" t="s">
        <v>1495</v>
      </c>
      <c r="B347" s="244" t="s">
        <v>213</v>
      </c>
      <c r="D347" s="96" t="s">
        <v>353</v>
      </c>
      <c r="E347" s="104">
        <f>+E345</f>
        <v>10</v>
      </c>
      <c r="F347" s="2425"/>
      <c r="G347" s="456">
        <f t="shared" si="24"/>
        <v>0</v>
      </c>
    </row>
    <row r="348" spans="1:7" s="96" customFormat="1">
      <c r="A348" s="248" t="s">
        <v>1496</v>
      </c>
      <c r="B348" s="244" t="s">
        <v>214</v>
      </c>
      <c r="D348" s="96" t="s">
        <v>353</v>
      </c>
      <c r="E348" s="104">
        <v>10</v>
      </c>
      <c r="F348" s="2425"/>
      <c r="G348" s="456">
        <f t="shared" si="24"/>
        <v>0</v>
      </c>
    </row>
    <row r="349" spans="1:7" s="96" customFormat="1">
      <c r="A349" s="249" t="s">
        <v>1497</v>
      </c>
      <c r="B349" s="244" t="s">
        <v>215</v>
      </c>
      <c r="D349" s="96" t="s">
        <v>353</v>
      </c>
      <c r="E349" s="104">
        <f>+E345</f>
        <v>10</v>
      </c>
      <c r="F349" s="2425"/>
      <c r="G349" s="456">
        <f t="shared" si="24"/>
        <v>0</v>
      </c>
    </row>
    <row r="350" spans="1:7" s="96" customFormat="1">
      <c r="A350" s="103"/>
      <c r="B350" s="65"/>
      <c r="E350" s="104"/>
      <c r="F350" s="2424"/>
      <c r="G350" s="459"/>
    </row>
    <row r="351" spans="1:7" s="96" customFormat="1" ht="27.6" customHeight="1">
      <c r="A351" s="233" t="s">
        <v>697</v>
      </c>
      <c r="B351" s="65" t="s">
        <v>698</v>
      </c>
      <c r="E351" s="104"/>
      <c r="F351" s="2424"/>
      <c r="G351" s="459"/>
    </row>
    <row r="352" spans="1:7" s="96" customFormat="1">
      <c r="A352" s="105"/>
      <c r="B352" s="65" t="s">
        <v>355</v>
      </c>
      <c r="E352" s="104"/>
      <c r="F352" s="2424"/>
      <c r="G352" s="459"/>
    </row>
    <row r="353" spans="1:7" s="96" customFormat="1">
      <c r="A353" s="243" t="s">
        <v>1498</v>
      </c>
      <c r="B353" s="244" t="s">
        <v>209</v>
      </c>
      <c r="D353" s="96" t="s">
        <v>210</v>
      </c>
      <c r="E353" s="104">
        <v>5</v>
      </c>
      <c r="F353" s="2425"/>
      <c r="G353" s="456">
        <f t="shared" ref="G353:G358" si="25">+F353*E353</f>
        <v>0</v>
      </c>
    </row>
    <row r="354" spans="1:7" s="96" customFormat="1">
      <c r="A354" s="245" t="s">
        <v>1499</v>
      </c>
      <c r="B354" s="244" t="s">
        <v>211</v>
      </c>
      <c r="D354" s="96" t="s">
        <v>210</v>
      </c>
      <c r="E354" s="104">
        <v>5</v>
      </c>
      <c r="F354" s="2425"/>
      <c r="G354" s="456">
        <f t="shared" si="25"/>
        <v>0</v>
      </c>
    </row>
    <row r="355" spans="1:7" s="96" customFormat="1">
      <c r="A355" s="246" t="s">
        <v>1500</v>
      </c>
      <c r="B355" s="244" t="s">
        <v>212</v>
      </c>
      <c r="D355" s="96" t="s">
        <v>210</v>
      </c>
      <c r="E355" s="104">
        <v>5</v>
      </c>
      <c r="F355" s="2425"/>
      <c r="G355" s="456">
        <f t="shared" si="25"/>
        <v>0</v>
      </c>
    </row>
    <row r="356" spans="1:7" s="96" customFormat="1">
      <c r="A356" s="247" t="s">
        <v>1501</v>
      </c>
      <c r="B356" s="244" t="s">
        <v>213</v>
      </c>
      <c r="D356" s="96" t="s">
        <v>210</v>
      </c>
      <c r="E356" s="104">
        <v>5</v>
      </c>
      <c r="F356" s="2425"/>
      <c r="G356" s="456">
        <f t="shared" si="25"/>
        <v>0</v>
      </c>
    </row>
    <row r="357" spans="1:7" s="96" customFormat="1">
      <c r="A357" s="248" t="s">
        <v>1502</v>
      </c>
      <c r="B357" s="244" t="s">
        <v>214</v>
      </c>
      <c r="D357" s="96" t="s">
        <v>210</v>
      </c>
      <c r="E357" s="104">
        <v>5</v>
      </c>
      <c r="F357" s="2425"/>
      <c r="G357" s="456">
        <f t="shared" si="25"/>
        <v>0</v>
      </c>
    </row>
    <row r="358" spans="1:7" s="96" customFormat="1">
      <c r="A358" s="249" t="s">
        <v>1503</v>
      </c>
      <c r="B358" s="244" t="s">
        <v>215</v>
      </c>
      <c r="D358" s="96" t="s">
        <v>210</v>
      </c>
      <c r="E358" s="104">
        <v>5</v>
      </c>
      <c r="F358" s="2425"/>
      <c r="G358" s="456">
        <f t="shared" si="25"/>
        <v>0</v>
      </c>
    </row>
    <row r="359" spans="1:7" s="96" customFormat="1">
      <c r="A359" s="103"/>
      <c r="B359" s="65"/>
      <c r="E359" s="104"/>
      <c r="F359" s="2424"/>
      <c r="G359" s="459"/>
    </row>
    <row r="360" spans="1:7" s="96" customFormat="1" ht="31.9" customHeight="1">
      <c r="A360" s="233" t="s">
        <v>699</v>
      </c>
      <c r="B360" s="65" t="s">
        <v>700</v>
      </c>
      <c r="E360" s="104"/>
      <c r="F360" s="2424"/>
      <c r="G360" s="459"/>
    </row>
    <row r="361" spans="1:7" s="96" customFormat="1" ht="18" customHeight="1">
      <c r="A361" s="233"/>
      <c r="B361" s="65" t="s">
        <v>701</v>
      </c>
      <c r="E361" s="104"/>
      <c r="F361" s="2424"/>
      <c r="G361" s="459"/>
    </row>
    <row r="362" spans="1:7" s="96" customFormat="1">
      <c r="A362" s="243" t="s">
        <v>1504</v>
      </c>
      <c r="B362" s="244" t="s">
        <v>209</v>
      </c>
      <c r="D362" s="96" t="s">
        <v>353</v>
      </c>
      <c r="E362" s="104">
        <v>480</v>
      </c>
      <c r="F362" s="2425"/>
      <c r="G362" s="456">
        <f t="shared" ref="G362:G367" si="26">+F362*E362</f>
        <v>0</v>
      </c>
    </row>
    <row r="363" spans="1:7" s="96" customFormat="1">
      <c r="A363" s="245" t="s">
        <v>1505</v>
      </c>
      <c r="B363" s="244" t="s">
        <v>211</v>
      </c>
      <c r="D363" s="96" t="s">
        <v>353</v>
      </c>
      <c r="E363" s="104">
        <v>624</v>
      </c>
      <c r="F363" s="2425"/>
      <c r="G363" s="456">
        <f t="shared" si="26"/>
        <v>0</v>
      </c>
    </row>
    <row r="364" spans="1:7" s="96" customFormat="1">
      <c r="A364" s="246" t="s">
        <v>1506</v>
      </c>
      <c r="B364" s="244" t="s">
        <v>212</v>
      </c>
      <c r="D364" s="96" t="s">
        <v>353</v>
      </c>
      <c r="E364" s="104">
        <f>+E362</f>
        <v>480</v>
      </c>
      <c r="F364" s="2425"/>
      <c r="G364" s="456">
        <f t="shared" si="26"/>
        <v>0</v>
      </c>
    </row>
    <row r="365" spans="1:7" s="96" customFormat="1">
      <c r="A365" s="247" t="s">
        <v>1507</v>
      </c>
      <c r="B365" s="244" t="s">
        <v>213</v>
      </c>
      <c r="D365" s="96" t="s">
        <v>353</v>
      </c>
      <c r="E365" s="104">
        <f>+E363</f>
        <v>624</v>
      </c>
      <c r="F365" s="2425"/>
      <c r="G365" s="456">
        <f t="shared" si="26"/>
        <v>0</v>
      </c>
    </row>
    <row r="366" spans="1:7" s="96" customFormat="1">
      <c r="A366" s="248" t="s">
        <v>1508</v>
      </c>
      <c r="B366" s="244" t="s">
        <v>214</v>
      </c>
      <c r="D366" s="96" t="s">
        <v>353</v>
      </c>
      <c r="E366" s="104">
        <v>600</v>
      </c>
      <c r="F366" s="2425"/>
      <c r="G366" s="456">
        <f t="shared" si="26"/>
        <v>0</v>
      </c>
    </row>
    <row r="367" spans="1:7" s="96" customFormat="1">
      <c r="A367" s="249" t="s">
        <v>1509</v>
      </c>
      <c r="B367" s="244" t="s">
        <v>215</v>
      </c>
      <c r="D367" s="96" t="s">
        <v>353</v>
      </c>
      <c r="E367" s="104">
        <f>+E363</f>
        <v>624</v>
      </c>
      <c r="F367" s="2425"/>
      <c r="G367" s="456">
        <f t="shared" si="26"/>
        <v>0</v>
      </c>
    </row>
    <row r="368" spans="1:7" s="96" customFormat="1">
      <c r="A368" s="103"/>
      <c r="B368" s="65"/>
      <c r="E368" s="104"/>
      <c r="F368" s="2424"/>
      <c r="G368" s="459"/>
    </row>
    <row r="369" spans="1:10" s="96" customFormat="1">
      <c r="B369" s="252"/>
      <c r="C369" s="92"/>
      <c r="D369" s="92"/>
      <c r="E369" s="235"/>
      <c r="F369" s="2453"/>
      <c r="G369" s="465"/>
    </row>
    <row r="370" spans="1:10" s="96" customFormat="1" ht="20.45" customHeight="1" thickBot="1">
      <c r="A370" s="253" t="str">
        <f>+A8</f>
        <v>B.18.</v>
      </c>
      <c r="B370" s="254" t="str">
        <f>+B8</f>
        <v>Suhomontažna dela</v>
      </c>
      <c r="C370" s="255" t="s">
        <v>279</v>
      </c>
      <c r="D370" s="255"/>
      <c r="E370" s="256"/>
      <c r="F370" s="472"/>
      <c r="G370" s="472">
        <f>SUM(G101:G369)</f>
        <v>0</v>
      </c>
    </row>
    <row r="371" spans="1:10" s="96" customFormat="1" ht="13.5" thickTop="1">
      <c r="A371" s="217"/>
      <c r="B371" s="257"/>
      <c r="C371" s="258"/>
      <c r="D371" s="258"/>
      <c r="E371" s="220"/>
      <c r="F371" s="464"/>
      <c r="G371" s="464"/>
    </row>
    <row r="372" spans="1:10" s="96" customFormat="1">
      <c r="A372" s="217"/>
      <c r="B372" s="257"/>
      <c r="C372" s="258"/>
      <c r="D372" s="258"/>
      <c r="E372" s="220"/>
      <c r="F372" s="464"/>
      <c r="G372" s="464"/>
    </row>
    <row r="373" spans="1:10" s="96" customFormat="1">
      <c r="A373" s="243"/>
      <c r="B373" s="244" t="s">
        <v>209</v>
      </c>
      <c r="C373" s="258"/>
      <c r="D373" s="258"/>
      <c r="E373" s="220"/>
      <c r="F373" s="464"/>
      <c r="G373" s="464">
        <f t="shared" ref="G373:G378" si="27">G103+G112+G121+G130+G142+G151+G160+G173+G183+G193+G203+G213+G223+G235+G244+G259+G268+G277+G286+G295+G308+G317+G326+G335+G344+G353+G362</f>
        <v>0</v>
      </c>
    </row>
    <row r="374" spans="1:10" s="96" customFormat="1">
      <c r="A374" s="245"/>
      <c r="B374" s="244" t="s">
        <v>211</v>
      </c>
      <c r="C374" s="258"/>
      <c r="D374" s="258"/>
      <c r="E374" s="220"/>
      <c r="F374" s="464"/>
      <c r="G374" s="464">
        <f t="shared" si="27"/>
        <v>0</v>
      </c>
    </row>
    <row r="375" spans="1:10" s="96" customFormat="1">
      <c r="A375" s="246"/>
      <c r="B375" s="244" t="s">
        <v>212</v>
      </c>
      <c r="C375" s="258"/>
      <c r="D375" s="258"/>
      <c r="E375" s="220"/>
      <c r="F375" s="464"/>
      <c r="G375" s="464">
        <f t="shared" si="27"/>
        <v>0</v>
      </c>
    </row>
    <row r="376" spans="1:10" s="96" customFormat="1">
      <c r="A376" s="247"/>
      <c r="B376" s="244" t="s">
        <v>213</v>
      </c>
      <c r="C376" s="258"/>
      <c r="D376" s="258"/>
      <c r="E376" s="220"/>
      <c r="F376" s="464"/>
      <c r="G376" s="464">
        <f t="shared" si="27"/>
        <v>0</v>
      </c>
    </row>
    <row r="377" spans="1:10" s="96" customFormat="1">
      <c r="A377" s="248"/>
      <c r="B377" s="244" t="s">
        <v>214</v>
      </c>
      <c r="C377" s="258"/>
      <c r="D377" s="258"/>
      <c r="E377" s="220"/>
      <c r="F377" s="464"/>
      <c r="G377" s="464">
        <f t="shared" si="27"/>
        <v>0</v>
      </c>
    </row>
    <row r="378" spans="1:10" s="96" customFormat="1">
      <c r="A378" s="249"/>
      <c r="B378" s="244" t="s">
        <v>215</v>
      </c>
      <c r="C378" s="258"/>
      <c r="D378" s="258"/>
      <c r="E378" s="220"/>
      <c r="F378" s="464"/>
      <c r="G378" s="464">
        <f t="shared" si="27"/>
        <v>0</v>
      </c>
    </row>
    <row r="379" spans="1:10" s="96" customFormat="1">
      <c r="A379" s="217"/>
      <c r="B379" s="257"/>
      <c r="C379" s="258"/>
      <c r="D379" s="258"/>
      <c r="E379" s="220"/>
      <c r="F379" s="464"/>
      <c r="G379" s="464"/>
    </row>
    <row r="380" spans="1:10" s="209" customFormat="1">
      <c r="A380" s="105"/>
      <c r="B380" s="252"/>
      <c r="C380" s="92"/>
      <c r="D380" s="235"/>
      <c r="E380" s="236"/>
      <c r="F380" s="465"/>
      <c r="G380" s="459"/>
      <c r="J380" s="210"/>
    </row>
  </sheetData>
  <sheetProtection formatRows="0"/>
  <mergeCells count="69">
    <mergeCell ref="B95:C95"/>
    <mergeCell ref="B96:C96"/>
    <mergeCell ref="B97:C97"/>
    <mergeCell ref="B89:C89"/>
    <mergeCell ref="B90:C90"/>
    <mergeCell ref="B91:C91"/>
    <mergeCell ref="B92:C92"/>
    <mergeCell ref="B93:C93"/>
    <mergeCell ref="B94:C94"/>
    <mergeCell ref="B84:C84"/>
    <mergeCell ref="B73:C73"/>
    <mergeCell ref="B74:C74"/>
    <mergeCell ref="B75:C75"/>
    <mergeCell ref="B76:C76"/>
    <mergeCell ref="B77:C77"/>
    <mergeCell ref="B78:C78"/>
    <mergeCell ref="B79:C79"/>
    <mergeCell ref="B80:C80"/>
    <mergeCell ref="B81:C81"/>
    <mergeCell ref="B82:C82"/>
    <mergeCell ref="B83:C83"/>
    <mergeCell ref="B72:C72"/>
    <mergeCell ref="B54:C54"/>
    <mergeCell ref="B55:C55"/>
    <mergeCell ref="B56:C56"/>
    <mergeCell ref="B57:C57"/>
    <mergeCell ref="B58:C58"/>
    <mergeCell ref="B59:C59"/>
    <mergeCell ref="B60:C60"/>
    <mergeCell ref="B61:C61"/>
    <mergeCell ref="B62:C62"/>
    <mergeCell ref="B63:C63"/>
    <mergeCell ref="B64:C64"/>
    <mergeCell ref="D48:G48"/>
    <mergeCell ref="B49:C49"/>
    <mergeCell ref="B50:C50"/>
    <mergeCell ref="B51:C51"/>
    <mergeCell ref="B52:C52"/>
    <mergeCell ref="B53:C53"/>
    <mergeCell ref="B43:C43"/>
    <mergeCell ref="B44:C44"/>
    <mergeCell ref="B45:C45"/>
    <mergeCell ref="B46:C46"/>
    <mergeCell ref="B47:C47"/>
    <mergeCell ref="B48:C48"/>
    <mergeCell ref="B41:C41"/>
    <mergeCell ref="B29:C29"/>
    <mergeCell ref="B30:C30"/>
    <mergeCell ref="B31:C31"/>
    <mergeCell ref="B32:C32"/>
    <mergeCell ref="B33:C33"/>
    <mergeCell ref="B34:C34"/>
    <mergeCell ref="B35:C35"/>
    <mergeCell ref="B37:C37"/>
    <mergeCell ref="B38:C38"/>
    <mergeCell ref="B39:C39"/>
    <mergeCell ref="B40:C40"/>
    <mergeCell ref="B28:C28"/>
    <mergeCell ref="B13:C13"/>
    <mergeCell ref="B15:C15"/>
    <mergeCell ref="B16:C16"/>
    <mergeCell ref="B17:C17"/>
    <mergeCell ref="B18:C18"/>
    <mergeCell ref="B19:C19"/>
    <mergeCell ref="B20:C20"/>
    <mergeCell ref="B22:C22"/>
    <mergeCell ref="B23:C23"/>
    <mergeCell ref="B26:C26"/>
    <mergeCell ref="B27:C27"/>
  </mergeCells>
  <pageMargins left="0.7" right="0.7" top="0.75" bottom="0.75" header="0.3" footer="0.3"/>
  <pageSetup paperSize="9" scale="51"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2" manualBreakCount="2">
    <brk id="39" max="16383" man="1"/>
    <brk id="136" max="6"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AMK318"/>
  <sheetViews>
    <sheetView view="pageBreakPreview" zoomScale="85" zoomScaleNormal="100" zoomScaleSheetLayoutView="85" zoomScalePageLayoutView="90" workbookViewId="0">
      <selection activeCell="A2" sqref="A2"/>
    </sheetView>
  </sheetViews>
  <sheetFormatPr defaultColWidth="9.140625" defaultRowHeight="15"/>
  <cols>
    <col min="1" max="1" width="16.85546875" style="1284" customWidth="1"/>
    <col min="2" max="2" width="84" style="1293" customWidth="1"/>
    <col min="3" max="3" width="11.5703125" style="1283" customWidth="1"/>
    <col min="4" max="4" width="6.140625" style="1281" customWidth="1"/>
    <col min="5" max="5" width="11.28515625" style="1282" customWidth="1"/>
    <col min="6" max="6" width="16.7109375" style="1867" customWidth="1"/>
    <col min="7" max="7" width="16" style="1867" customWidth="1"/>
    <col min="8" max="8" width="7.7109375" style="1277" customWidth="1"/>
    <col min="9" max="9" width="7.28515625" style="1277" customWidth="1"/>
    <col min="10" max="10" width="8.5703125" style="1279" customWidth="1"/>
    <col min="11" max="1025" width="9.140625" style="1292" customWidth="1"/>
    <col min="1026" max="16384" width="9.140625" style="1311"/>
  </cols>
  <sheetData>
    <row r="2" spans="1:7">
      <c r="A2" s="367" t="s">
        <v>8</v>
      </c>
      <c r="B2" s="359" t="s">
        <v>9</v>
      </c>
      <c r="C2" s="359"/>
      <c r="D2" s="361"/>
      <c r="E2" s="368"/>
      <c r="F2" s="443"/>
      <c r="G2" s="443"/>
    </row>
    <row r="3" spans="1:7" s="1278" customFormat="1" ht="12.75">
      <c r="A3" s="367" t="s">
        <v>130</v>
      </c>
      <c r="B3" s="359" t="str">
        <f>'NASLOVNA STRAN'!$C$30</f>
        <v>Gradnja stanovanjske soseske Dečkovo naselje - DN 10</v>
      </c>
      <c r="C3" s="359"/>
      <c r="D3" s="361"/>
      <c r="E3" s="368"/>
      <c r="F3" s="443"/>
      <c r="G3" s="443"/>
    </row>
    <row r="4" spans="1:7" s="1278" customFormat="1" ht="12.75">
      <c r="A4" s="367" t="s">
        <v>131</v>
      </c>
      <c r="B4" s="442">
        <f>'NASLOVNA STRAN'!$C$13</f>
        <v>0</v>
      </c>
      <c r="C4" s="359"/>
      <c r="D4" s="361"/>
      <c r="E4" s="368"/>
      <c r="F4" s="443"/>
      <c r="G4" s="443"/>
    </row>
    <row r="5" spans="1:7" s="1278" customFormat="1" ht="12.75">
      <c r="A5" s="367"/>
      <c r="B5" s="359"/>
      <c r="C5" s="359"/>
      <c r="D5" s="361"/>
      <c r="E5" s="368"/>
      <c r="F5" s="443"/>
      <c r="G5" s="443"/>
    </row>
    <row r="6" spans="1:7" s="1278" customFormat="1" ht="12.75">
      <c r="A6" s="213" t="s">
        <v>87</v>
      </c>
      <c r="B6" s="214" t="s">
        <v>88</v>
      </c>
      <c r="C6" s="214"/>
      <c r="D6" s="215"/>
      <c r="E6" s="216"/>
      <c r="F6" s="463"/>
      <c r="G6" s="463"/>
    </row>
    <row r="7" spans="1:7" s="1278" customFormat="1" ht="12.75">
      <c r="A7" s="367"/>
      <c r="B7" s="359"/>
      <c r="C7" s="359"/>
      <c r="D7" s="361"/>
      <c r="E7" s="368"/>
      <c r="F7" s="443"/>
      <c r="G7" s="443"/>
    </row>
    <row r="8" spans="1:7" s="1278" customFormat="1" ht="12.75">
      <c r="A8" s="213" t="s">
        <v>105</v>
      </c>
      <c r="B8" s="214" t="s">
        <v>5912</v>
      </c>
      <c r="C8" s="214"/>
      <c r="D8" s="215"/>
      <c r="E8" s="216"/>
      <c r="F8" s="463"/>
      <c r="G8" s="463"/>
    </row>
    <row r="9" spans="1:7">
      <c r="A9" s="217"/>
      <c r="B9" s="657"/>
      <c r="C9" s="219"/>
      <c r="D9" s="220"/>
      <c r="E9" s="220"/>
      <c r="F9" s="464"/>
      <c r="G9" s="1865"/>
    </row>
    <row r="10" spans="1:7" ht="38.25">
      <c r="A10" s="83" t="s">
        <v>132</v>
      </c>
      <c r="B10" s="221" t="s">
        <v>133</v>
      </c>
      <c r="C10" s="222" t="s">
        <v>134</v>
      </c>
      <c r="D10" s="203" t="s">
        <v>140</v>
      </c>
      <c r="E10" s="204" t="s">
        <v>136</v>
      </c>
      <c r="F10" s="453" t="s">
        <v>237</v>
      </c>
      <c r="G10" s="453" t="s">
        <v>238</v>
      </c>
    </row>
    <row r="11" spans="1:7" ht="21.6" customHeight="1">
      <c r="A11" s="223"/>
      <c r="B11" s="3020" t="s">
        <v>5913</v>
      </c>
      <c r="C11" s="3020"/>
      <c r="D11" s="3020"/>
      <c r="E11" s="226"/>
      <c r="F11" s="466"/>
      <c r="G11" s="1866"/>
    </row>
    <row r="12" spans="1:7">
      <c r="A12" s="105"/>
      <c r="B12" s="91"/>
      <c r="C12" s="92"/>
      <c r="D12" s="93"/>
      <c r="E12" s="93"/>
      <c r="F12" s="456"/>
    </row>
    <row r="13" spans="1:7" ht="14.45" customHeight="1">
      <c r="A13" s="105"/>
      <c r="B13" s="3019" t="s">
        <v>5914</v>
      </c>
      <c r="C13" s="3019"/>
      <c r="D13" s="3019"/>
      <c r="E13" s="93"/>
      <c r="F13" s="456"/>
    </row>
    <row r="14" spans="1:7" ht="83.45" customHeight="1">
      <c r="A14" s="105"/>
      <c r="B14" s="3002" t="s">
        <v>5915</v>
      </c>
      <c r="C14" s="3002"/>
      <c r="D14" s="3002"/>
      <c r="E14" s="93"/>
      <c r="F14" s="456"/>
    </row>
    <row r="15" spans="1:7" ht="14.45" customHeight="1">
      <c r="A15" s="105"/>
      <c r="B15" s="3019" t="s">
        <v>5916</v>
      </c>
      <c r="C15" s="3019"/>
      <c r="D15" s="3019"/>
      <c r="E15" s="93"/>
      <c r="F15" s="456"/>
    </row>
    <row r="16" spans="1:7" ht="60.6" customHeight="1">
      <c r="A16" s="105"/>
      <c r="B16" s="3002" t="s">
        <v>5917</v>
      </c>
      <c r="C16" s="3002"/>
      <c r="D16" s="3002"/>
      <c r="E16" s="93"/>
      <c r="F16" s="456"/>
    </row>
    <row r="17" spans="1:7" ht="14.45" customHeight="1">
      <c r="A17" s="105"/>
      <c r="B17" s="3019" t="s">
        <v>5918</v>
      </c>
      <c r="C17" s="3019"/>
      <c r="D17" s="3019"/>
      <c r="E17" s="93"/>
      <c r="F17" s="456"/>
    </row>
    <row r="18" spans="1:7" ht="126" customHeight="1">
      <c r="A18" s="105"/>
      <c r="B18" s="3002" t="s">
        <v>5919</v>
      </c>
      <c r="C18" s="3002"/>
      <c r="D18" s="3002"/>
      <c r="E18" s="93"/>
      <c r="F18" s="456"/>
    </row>
    <row r="19" spans="1:7" ht="14.45" customHeight="1">
      <c r="A19" s="105"/>
      <c r="B19" s="3019" t="s">
        <v>5920</v>
      </c>
      <c r="C19" s="3019"/>
      <c r="D19" s="3019"/>
      <c r="E19" s="93"/>
      <c r="F19" s="456"/>
    </row>
    <row r="20" spans="1:7" ht="44.45" customHeight="1">
      <c r="A20" s="105"/>
      <c r="B20" s="3002" t="s">
        <v>5921</v>
      </c>
      <c r="C20" s="3002"/>
      <c r="D20" s="3002"/>
      <c r="E20" s="93"/>
      <c r="F20" s="456"/>
    </row>
    <row r="21" spans="1:7" ht="24" customHeight="1">
      <c r="A21" s="105"/>
      <c r="B21" s="1276" t="s">
        <v>3230</v>
      </c>
      <c r="C21" s="1294"/>
      <c r="D21" s="1295"/>
      <c r="E21" s="93"/>
      <c r="F21" s="456"/>
    </row>
    <row r="22" spans="1:7" ht="17.45" customHeight="1">
      <c r="A22" s="105"/>
      <c r="B22" s="3002" t="s">
        <v>2295</v>
      </c>
      <c r="C22" s="3002"/>
      <c r="D22" s="3002"/>
      <c r="E22" s="93"/>
      <c r="F22" s="456"/>
    </row>
    <row r="23" spans="1:7" ht="27.6" customHeight="1">
      <c r="A23" s="105"/>
      <c r="B23" s="3002" t="s">
        <v>5922</v>
      </c>
      <c r="C23" s="3002"/>
      <c r="D23" s="3002"/>
      <c r="E23" s="93"/>
      <c r="F23" s="456"/>
    </row>
    <row r="24" spans="1:7" ht="21.6" customHeight="1">
      <c r="A24" s="1280"/>
      <c r="B24" s="3019" t="s">
        <v>143</v>
      </c>
      <c r="C24" s="3019"/>
      <c r="D24" s="1296"/>
    </row>
    <row r="25" spans="1:7" s="96" customFormat="1" ht="234.6" customHeight="1">
      <c r="A25" s="1280"/>
      <c r="B25" s="2941" t="s">
        <v>5923</v>
      </c>
      <c r="C25" s="2941"/>
      <c r="D25" s="2941"/>
      <c r="E25" s="1282"/>
      <c r="F25" s="1867"/>
      <c r="G25" s="1867"/>
    </row>
    <row r="26" spans="1:7" s="96" customFormat="1" ht="21" customHeight="1">
      <c r="A26" s="1280"/>
      <c r="B26" s="3018" t="s">
        <v>171</v>
      </c>
      <c r="C26" s="3018"/>
      <c r="D26" s="1296"/>
      <c r="E26" s="1282"/>
      <c r="F26" s="1867"/>
      <c r="G26" s="1867"/>
    </row>
    <row r="27" spans="1:7" s="96" customFormat="1" ht="124.9" customHeight="1">
      <c r="A27" s="1280"/>
      <c r="B27" s="3007" t="s">
        <v>5924</v>
      </c>
      <c r="C27" s="3007"/>
      <c r="D27" s="3007"/>
      <c r="E27" s="1282"/>
      <c r="F27" s="1867"/>
      <c r="G27" s="1867"/>
    </row>
    <row r="28" spans="1:7" s="96" customFormat="1" ht="15" customHeight="1">
      <c r="A28" s="1280"/>
      <c r="B28" s="3007" t="s">
        <v>3401</v>
      </c>
      <c r="C28" s="3007"/>
      <c r="D28" s="1297"/>
      <c r="E28" s="1282"/>
      <c r="F28" s="1867"/>
      <c r="G28" s="1867"/>
    </row>
    <row r="29" spans="1:7" s="96" customFormat="1" ht="40.15" customHeight="1">
      <c r="A29" s="1280"/>
      <c r="B29" s="3007" t="s">
        <v>6182</v>
      </c>
      <c r="C29" s="3007"/>
      <c r="D29" s="3007"/>
      <c r="E29" s="1282"/>
      <c r="F29" s="1867"/>
      <c r="G29" s="1867"/>
    </row>
    <row r="30" spans="1:7" s="96" customFormat="1" ht="16.149999999999999" customHeight="1">
      <c r="A30" s="1280"/>
      <c r="B30" s="3007" t="s">
        <v>5927</v>
      </c>
      <c r="C30" s="3007"/>
      <c r="D30" s="3007"/>
      <c r="E30" s="1282"/>
      <c r="F30" s="1867"/>
      <c r="G30" s="1867"/>
    </row>
    <row r="31" spans="1:7" s="96" customFormat="1" ht="27" customHeight="1">
      <c r="A31" s="1280"/>
      <c r="B31" s="3007" t="s">
        <v>6183</v>
      </c>
      <c r="C31" s="3007"/>
      <c r="D31" s="3007"/>
      <c r="E31" s="1282"/>
      <c r="F31" s="1867"/>
      <c r="G31" s="1867"/>
    </row>
    <row r="32" spans="1:7" s="96" customFormat="1" ht="41.45" customHeight="1">
      <c r="A32" s="1280"/>
      <c r="B32" s="3007" t="s">
        <v>244</v>
      </c>
      <c r="C32" s="3007"/>
      <c r="D32" s="3007"/>
      <c r="E32" s="1282"/>
      <c r="F32" s="1867"/>
      <c r="G32" s="1867"/>
    </row>
    <row r="33" spans="1:7" s="96" customFormat="1" ht="33.6" customHeight="1">
      <c r="A33" s="1280"/>
      <c r="B33" s="3008" t="s">
        <v>245</v>
      </c>
      <c r="C33" s="3008"/>
      <c r="D33" s="3008"/>
      <c r="E33" s="1282"/>
      <c r="F33" s="1867"/>
      <c r="G33" s="1867"/>
    </row>
    <row r="34" spans="1:7" s="96" customFormat="1" ht="57.6" customHeight="1">
      <c r="A34" s="1280"/>
      <c r="B34" s="3007" t="s">
        <v>5929</v>
      </c>
      <c r="C34" s="3007"/>
      <c r="D34" s="3007"/>
      <c r="E34" s="1282"/>
      <c r="F34" s="1867"/>
      <c r="G34" s="1867"/>
    </row>
    <row r="35" spans="1:7" s="96" customFormat="1" ht="19.149999999999999" customHeight="1">
      <c r="A35" s="1285"/>
      <c r="B35" s="3007" t="s">
        <v>5930</v>
      </c>
      <c r="C35" s="3007"/>
      <c r="D35" s="3007"/>
      <c r="E35" s="1288"/>
      <c r="F35" s="1865"/>
      <c r="G35" s="1865"/>
    </row>
    <row r="36" spans="1:7" s="96" customFormat="1" ht="22.15" customHeight="1">
      <c r="A36" s="1285"/>
      <c r="B36" s="3018" t="s">
        <v>5931</v>
      </c>
      <c r="C36" s="3018"/>
      <c r="D36" s="3018"/>
      <c r="E36" s="1298"/>
      <c r="F36" s="1865"/>
      <c r="G36" s="1865"/>
    </row>
    <row r="37" spans="1:7" s="96" customFormat="1" ht="16.149999999999999" customHeight="1">
      <c r="A37" s="1285"/>
      <c r="B37" s="3015" t="s">
        <v>5932</v>
      </c>
      <c r="C37" s="3015"/>
      <c r="D37" s="3015"/>
      <c r="E37" s="1298"/>
      <c r="F37" s="1865"/>
      <c r="G37" s="1865"/>
    </row>
    <row r="38" spans="1:7" s="96" customFormat="1" ht="188.45" customHeight="1">
      <c r="A38" s="1285"/>
      <c r="B38" s="3007" t="s">
        <v>5933</v>
      </c>
      <c r="C38" s="3007"/>
      <c r="D38" s="3007"/>
      <c r="E38" s="1288"/>
      <c r="F38" s="1865"/>
      <c r="G38" s="1865"/>
    </row>
    <row r="39" spans="1:7" s="96" customFormat="1" ht="55.9" customHeight="1">
      <c r="A39" s="1285"/>
      <c r="B39" s="3007" t="s">
        <v>5934</v>
      </c>
      <c r="C39" s="3007"/>
      <c r="D39" s="3007"/>
      <c r="E39" s="1288"/>
      <c r="F39" s="1865"/>
      <c r="G39" s="1865"/>
    </row>
    <row r="40" spans="1:7" s="96" customFormat="1" ht="24.6" customHeight="1">
      <c r="A40" s="1285"/>
      <c r="B40" s="3008" t="s">
        <v>5935</v>
      </c>
      <c r="C40" s="3008"/>
      <c r="D40" s="3008"/>
      <c r="E40" s="1288"/>
      <c r="F40" s="1865"/>
      <c r="G40" s="1865"/>
    </row>
    <row r="41" spans="1:7" s="96" customFormat="1" ht="13.15" customHeight="1">
      <c r="A41" s="1285"/>
      <c r="B41" s="3007" t="s">
        <v>5936</v>
      </c>
      <c r="C41" s="3007"/>
      <c r="D41" s="1299"/>
      <c r="E41" s="1288"/>
      <c r="F41" s="1865"/>
      <c r="G41" s="1865"/>
    </row>
    <row r="42" spans="1:7" s="96" customFormat="1" ht="68.45" customHeight="1">
      <c r="A42" s="1285"/>
      <c r="B42" s="3007" t="s">
        <v>5937</v>
      </c>
      <c r="C42" s="3007"/>
      <c r="D42" s="3007"/>
      <c r="E42" s="1288"/>
      <c r="F42" s="1865"/>
      <c r="G42" s="1865"/>
    </row>
    <row r="43" spans="1:7" s="96" customFormat="1" ht="15.6" customHeight="1">
      <c r="A43" s="1285"/>
      <c r="B43" s="3007" t="s">
        <v>5938</v>
      </c>
      <c r="C43" s="3007"/>
      <c r="D43" s="3007"/>
      <c r="E43" s="1288"/>
      <c r="F43" s="1865"/>
      <c r="G43" s="1865"/>
    </row>
    <row r="44" spans="1:7" s="96" customFormat="1" ht="57.6" customHeight="1">
      <c r="A44" s="1285"/>
      <c r="B44" s="3007" t="s">
        <v>5939</v>
      </c>
      <c r="C44" s="3007"/>
      <c r="D44" s="3007"/>
      <c r="E44" s="1288"/>
      <c r="F44" s="1865"/>
      <c r="G44" s="1865"/>
    </row>
    <row r="45" spans="1:7" s="96" customFormat="1" ht="21.6" customHeight="1">
      <c r="A45" s="1285"/>
      <c r="B45" s="3008" t="s">
        <v>5940</v>
      </c>
      <c r="C45" s="3008"/>
      <c r="D45" s="3008"/>
      <c r="E45" s="1298"/>
      <c r="F45" s="1865"/>
      <c r="G45" s="1865"/>
    </row>
    <row r="46" spans="1:7" s="96" customFormat="1" ht="16.899999999999999" customHeight="1">
      <c r="A46" s="1285"/>
      <c r="B46" s="3016" t="s">
        <v>5941</v>
      </c>
      <c r="C46" s="3016"/>
      <c r="D46" s="1299"/>
      <c r="E46" s="1288"/>
      <c r="F46" s="1865"/>
      <c r="G46" s="1865"/>
    </row>
    <row r="47" spans="1:7" s="96" customFormat="1" ht="83.45" customHeight="1">
      <c r="A47" s="1285"/>
      <c r="B47" s="3007" t="s">
        <v>5942</v>
      </c>
      <c r="C47" s="3007"/>
      <c r="D47" s="3007"/>
      <c r="E47" s="1288"/>
      <c r="F47" s="1865"/>
      <c r="G47" s="1865"/>
    </row>
    <row r="48" spans="1:7" s="96" customFormat="1" ht="18" customHeight="1">
      <c r="A48" s="1285"/>
      <c r="B48" s="3016" t="s">
        <v>5943</v>
      </c>
      <c r="C48" s="3016"/>
      <c r="D48" s="1299"/>
      <c r="E48" s="1288"/>
      <c r="F48" s="1865"/>
      <c r="G48" s="1865"/>
    </row>
    <row r="49" spans="1:7" s="96" customFormat="1" ht="85.9" customHeight="1">
      <c r="A49" s="1285"/>
      <c r="B49" s="3007" t="s">
        <v>5944</v>
      </c>
      <c r="C49" s="3007"/>
      <c r="D49" s="3007"/>
      <c r="E49" s="1288"/>
      <c r="F49" s="1865"/>
      <c r="G49" s="1865"/>
    </row>
    <row r="50" spans="1:7" s="96" customFormat="1" ht="16.899999999999999" customHeight="1">
      <c r="A50" s="1285"/>
      <c r="B50" s="3008" t="s">
        <v>5945</v>
      </c>
      <c r="C50" s="3008"/>
      <c r="D50" s="3008"/>
      <c r="E50" s="1288"/>
      <c r="F50" s="1865"/>
      <c r="G50" s="1865"/>
    </row>
    <row r="51" spans="1:7" s="96" customFormat="1" ht="152.44999999999999" customHeight="1">
      <c r="A51" s="1285"/>
      <c r="B51" s="3007" t="s">
        <v>5946</v>
      </c>
      <c r="C51" s="3007"/>
      <c r="D51" s="3007"/>
      <c r="E51" s="1288"/>
      <c r="F51" s="1865"/>
      <c r="G51" s="1865"/>
    </row>
    <row r="52" spans="1:7" s="96" customFormat="1" ht="24" customHeight="1">
      <c r="A52" s="1285"/>
      <c r="B52" s="3018" t="s">
        <v>5947</v>
      </c>
      <c r="C52" s="3018"/>
      <c r="D52" s="3018"/>
      <c r="E52" s="1288"/>
      <c r="F52" s="1865"/>
      <c r="G52" s="1865"/>
    </row>
    <row r="53" spans="1:7" s="96" customFormat="1" ht="16.899999999999999" customHeight="1">
      <c r="A53" s="1285"/>
      <c r="B53" s="3008" t="s">
        <v>5948</v>
      </c>
      <c r="C53" s="3008"/>
      <c r="D53" s="3008"/>
      <c r="E53" s="1288"/>
      <c r="F53" s="1865"/>
      <c r="G53" s="1865"/>
    </row>
    <row r="54" spans="1:7" s="96" customFormat="1" ht="99" customHeight="1">
      <c r="A54" s="1285"/>
      <c r="B54" s="3007" t="s">
        <v>5949</v>
      </c>
      <c r="C54" s="3007"/>
      <c r="D54" s="3007"/>
      <c r="E54" s="1288"/>
      <c r="F54" s="1865"/>
      <c r="G54" s="1865"/>
    </row>
    <row r="55" spans="1:7" s="96" customFormat="1" ht="20.45" customHeight="1">
      <c r="A55" s="1285"/>
      <c r="B55" s="3008" t="s">
        <v>5950</v>
      </c>
      <c r="C55" s="3008"/>
      <c r="D55" s="3008"/>
      <c r="E55" s="1288"/>
      <c r="F55" s="1865"/>
      <c r="G55" s="1865"/>
    </row>
    <row r="56" spans="1:7" s="96" customFormat="1" ht="43.9" customHeight="1">
      <c r="A56" s="1285"/>
      <c r="B56" s="3007" t="s">
        <v>5951</v>
      </c>
      <c r="C56" s="3007"/>
      <c r="D56" s="3007"/>
      <c r="E56" s="1288"/>
      <c r="F56" s="1865"/>
      <c r="G56" s="1865"/>
    </row>
    <row r="57" spans="1:7" s="96" customFormat="1" ht="16.149999999999999" customHeight="1">
      <c r="A57" s="1285"/>
      <c r="B57" s="3008" t="s">
        <v>5952</v>
      </c>
      <c r="C57" s="3008"/>
      <c r="D57" s="3008"/>
      <c r="E57" s="1288"/>
      <c r="F57" s="1865"/>
      <c r="G57" s="1865"/>
    </row>
    <row r="58" spans="1:7" s="96" customFormat="1" ht="153" customHeight="1">
      <c r="A58" s="1285"/>
      <c r="B58" s="3007" t="s">
        <v>5953</v>
      </c>
      <c r="C58" s="3007"/>
      <c r="D58" s="3007"/>
      <c r="E58" s="1288"/>
      <c r="F58" s="1865"/>
      <c r="G58" s="1865"/>
    </row>
    <row r="59" spans="1:7" s="96" customFormat="1" ht="15.6" customHeight="1">
      <c r="A59" s="1285"/>
      <c r="B59" s="3008" t="s">
        <v>5954</v>
      </c>
      <c r="C59" s="3008"/>
      <c r="D59" s="3008"/>
      <c r="E59" s="1288"/>
      <c r="F59" s="1865"/>
      <c r="G59" s="1865"/>
    </row>
    <row r="60" spans="1:7" s="96" customFormat="1" ht="56.45" customHeight="1">
      <c r="A60" s="1285"/>
      <c r="B60" s="3007" t="s">
        <v>5955</v>
      </c>
      <c r="C60" s="3007"/>
      <c r="D60" s="3007"/>
      <c r="E60" s="1288"/>
      <c r="F60" s="1865"/>
      <c r="G60" s="1865"/>
    </row>
    <row r="61" spans="1:7" s="96" customFormat="1" ht="204" customHeight="1">
      <c r="A61" s="1285"/>
      <c r="B61" s="3007" t="s">
        <v>5956</v>
      </c>
      <c r="C61" s="3007"/>
      <c r="D61" s="3007"/>
      <c r="E61" s="1288"/>
      <c r="F61" s="1865"/>
      <c r="G61" s="1865"/>
    </row>
    <row r="62" spans="1:7" s="96" customFormat="1" ht="21.6" customHeight="1">
      <c r="A62" s="1285"/>
      <c r="B62" s="3008" t="s">
        <v>1518</v>
      </c>
      <c r="C62" s="3008"/>
      <c r="D62" s="1300"/>
      <c r="E62" s="1288"/>
      <c r="F62" s="1865"/>
      <c r="G62" s="1865"/>
    </row>
    <row r="63" spans="1:7" s="96" customFormat="1" ht="61.15" customHeight="1">
      <c r="A63" s="1285"/>
      <c r="B63" s="3007" t="s">
        <v>5957</v>
      </c>
      <c r="C63" s="3007"/>
      <c r="D63" s="3007"/>
      <c r="E63" s="1288"/>
      <c r="F63" s="1865"/>
      <c r="G63" s="1865"/>
    </row>
    <row r="64" spans="1:7" s="96" customFormat="1" ht="28.15" customHeight="1">
      <c r="A64" s="1285"/>
      <c r="B64" s="3007" t="s">
        <v>5958</v>
      </c>
      <c r="C64" s="3007"/>
      <c r="D64" s="3007"/>
      <c r="E64" s="1288"/>
      <c r="F64" s="1865"/>
      <c r="G64" s="1865"/>
    </row>
    <row r="65" spans="1:7" s="96" customFormat="1" ht="26.45" customHeight="1">
      <c r="A65" s="1285"/>
      <c r="B65" s="3007" t="s">
        <v>5959</v>
      </c>
      <c r="C65" s="3007"/>
      <c r="D65" s="3007"/>
      <c r="E65" s="1288"/>
      <c r="F65" s="1865"/>
      <c r="G65" s="1865"/>
    </row>
    <row r="66" spans="1:7" s="96" customFormat="1" ht="28.15" customHeight="1">
      <c r="A66" s="1285"/>
      <c r="B66" s="3007" t="s">
        <v>5960</v>
      </c>
      <c r="C66" s="3007"/>
      <c r="D66" s="3007"/>
      <c r="E66" s="1288"/>
      <c r="F66" s="1865"/>
      <c r="G66" s="1865"/>
    </row>
    <row r="67" spans="1:7" s="96" customFormat="1" ht="16.899999999999999" customHeight="1">
      <c r="A67" s="1285"/>
      <c r="B67" s="3007" t="s">
        <v>5961</v>
      </c>
      <c r="C67" s="3007"/>
      <c r="D67" s="3007"/>
      <c r="E67" s="1288"/>
      <c r="F67" s="1865"/>
      <c r="G67" s="1865"/>
    </row>
    <row r="68" spans="1:7" s="96" customFormat="1" ht="12.75">
      <c r="A68" s="1285"/>
      <c r="B68" s="3016"/>
      <c r="C68" s="3016"/>
      <c r="D68" s="3016"/>
      <c r="E68" s="1288"/>
      <c r="F68" s="1865"/>
      <c r="G68" s="1865"/>
    </row>
    <row r="69" spans="1:7" s="96" customFormat="1" ht="17.45" customHeight="1">
      <c r="A69" s="1285"/>
      <c r="B69" s="3017" t="s">
        <v>174</v>
      </c>
      <c r="C69" s="3017"/>
      <c r="D69" s="1301"/>
      <c r="E69" s="1288"/>
      <c r="F69" s="1865"/>
      <c r="G69" s="1865"/>
    </row>
    <row r="70" spans="1:7" s="96" customFormat="1" ht="22.15" customHeight="1">
      <c r="A70" s="1285"/>
      <c r="B70" s="3008" t="s">
        <v>2629</v>
      </c>
      <c r="C70" s="3008"/>
      <c r="D70" s="1301"/>
      <c r="E70" s="1288"/>
      <c r="F70" s="1865"/>
      <c r="G70" s="1865"/>
    </row>
    <row r="71" spans="1:7" s="96" customFormat="1" ht="21" customHeight="1">
      <c r="A71" s="1285"/>
      <c r="B71" s="3008" t="s">
        <v>5962</v>
      </c>
      <c r="C71" s="3008"/>
      <c r="D71" s="1301"/>
      <c r="E71" s="1288"/>
      <c r="F71" s="1865"/>
      <c r="G71" s="1865"/>
    </row>
    <row r="72" spans="1:7" s="96" customFormat="1" ht="72" customHeight="1">
      <c r="A72" s="1285"/>
      <c r="B72" s="3007" t="s">
        <v>5963</v>
      </c>
      <c r="C72" s="3007"/>
      <c r="D72" s="3007"/>
      <c r="E72" s="1288"/>
      <c r="F72" s="1865"/>
      <c r="G72" s="1865"/>
    </row>
    <row r="73" spans="1:7" s="96" customFormat="1" ht="16.149999999999999" customHeight="1">
      <c r="A73" s="1285"/>
      <c r="B73" s="3014" t="s">
        <v>5964</v>
      </c>
      <c r="C73" s="3014"/>
      <c r="D73" s="1302"/>
      <c r="E73" s="1288"/>
      <c r="F73" s="1865"/>
      <c r="G73" s="1865"/>
    </row>
    <row r="74" spans="1:7" s="96" customFormat="1" ht="54.6" customHeight="1">
      <c r="A74" s="1285"/>
      <c r="B74" s="3007" t="s">
        <v>5177</v>
      </c>
      <c r="C74" s="3007"/>
      <c r="D74" s="3007"/>
      <c r="E74" s="1288"/>
      <c r="F74" s="1865"/>
      <c r="G74" s="1865"/>
    </row>
    <row r="75" spans="1:7" s="96" customFormat="1" ht="17.45" customHeight="1">
      <c r="A75" s="1285"/>
      <c r="B75" s="3014" t="s">
        <v>5965</v>
      </c>
      <c r="C75" s="3014"/>
      <c r="D75" s="1302"/>
      <c r="E75" s="1288"/>
      <c r="F75" s="1865"/>
      <c r="G75" s="1865"/>
    </row>
    <row r="76" spans="1:7" s="96" customFormat="1" ht="40.9" customHeight="1">
      <c r="A76" s="1285"/>
      <c r="B76" s="3007" t="s">
        <v>5966</v>
      </c>
      <c r="C76" s="3007"/>
      <c r="D76" s="3007"/>
      <c r="E76" s="1288"/>
      <c r="F76" s="1865"/>
      <c r="G76" s="1865"/>
    </row>
    <row r="77" spans="1:7" s="96" customFormat="1" ht="19.149999999999999" customHeight="1">
      <c r="A77" s="1285"/>
      <c r="B77" s="3014" t="s">
        <v>5967</v>
      </c>
      <c r="C77" s="3014"/>
      <c r="D77" s="1302"/>
      <c r="E77" s="1288"/>
      <c r="F77" s="1865"/>
      <c r="G77" s="1865"/>
    </row>
    <row r="78" spans="1:7" s="96" customFormat="1" ht="28.15" customHeight="1">
      <c r="A78" s="1285"/>
      <c r="B78" s="3007" t="s">
        <v>5968</v>
      </c>
      <c r="C78" s="3007"/>
      <c r="D78" s="3007"/>
      <c r="E78" s="1288"/>
      <c r="F78" s="1865"/>
      <c r="G78" s="1865"/>
    </row>
    <row r="79" spans="1:7" s="96" customFormat="1" ht="21.6" customHeight="1">
      <c r="A79" s="1285"/>
      <c r="B79" s="3008" t="s">
        <v>5969</v>
      </c>
      <c r="C79" s="3008"/>
      <c r="D79" s="1300"/>
      <c r="E79" s="1288"/>
      <c r="F79" s="1865"/>
      <c r="G79" s="1865"/>
    </row>
    <row r="80" spans="1:7" s="96" customFormat="1" ht="28.15" customHeight="1">
      <c r="A80" s="1285"/>
      <c r="B80" s="3007" t="s">
        <v>5970</v>
      </c>
      <c r="C80" s="3007"/>
      <c r="D80" s="3007"/>
      <c r="E80" s="1288"/>
      <c r="F80" s="1865"/>
      <c r="G80" s="1865"/>
    </row>
    <row r="81" spans="1:7" s="96" customFormat="1" ht="17.45" customHeight="1">
      <c r="A81" s="1285"/>
      <c r="B81" s="3014" t="s">
        <v>5971</v>
      </c>
      <c r="C81" s="3014"/>
      <c r="D81" s="1302"/>
      <c r="E81" s="1288"/>
      <c r="F81" s="1865"/>
      <c r="G81" s="1865"/>
    </row>
    <row r="82" spans="1:7" s="96" customFormat="1" ht="97.15" customHeight="1">
      <c r="A82" s="1285"/>
      <c r="B82" s="3007" t="s">
        <v>5972</v>
      </c>
      <c r="C82" s="3007"/>
      <c r="D82" s="3007"/>
      <c r="E82" s="1288"/>
      <c r="F82" s="1865"/>
      <c r="G82" s="1865"/>
    </row>
    <row r="83" spans="1:7" s="96" customFormat="1" ht="16.149999999999999" customHeight="1">
      <c r="A83" s="1285"/>
      <c r="B83" s="3014" t="s">
        <v>5973</v>
      </c>
      <c r="C83" s="3014"/>
      <c r="D83" s="1302"/>
      <c r="E83" s="1288"/>
      <c r="F83" s="1865"/>
      <c r="G83" s="1865"/>
    </row>
    <row r="84" spans="1:7" s="96" customFormat="1" ht="55.9" customHeight="1">
      <c r="A84" s="1285"/>
      <c r="B84" s="3007" t="s">
        <v>5974</v>
      </c>
      <c r="C84" s="3007"/>
      <c r="D84" s="3007"/>
      <c r="E84" s="1288"/>
      <c r="F84" s="1865"/>
      <c r="G84" s="1865"/>
    </row>
    <row r="85" spans="1:7" s="96" customFormat="1" ht="16.899999999999999" customHeight="1">
      <c r="A85" s="1285"/>
      <c r="B85" s="3014" t="s">
        <v>5975</v>
      </c>
      <c r="C85" s="3014"/>
      <c r="D85" s="1302"/>
      <c r="E85" s="1288"/>
      <c r="F85" s="1865"/>
      <c r="G85" s="1865"/>
    </row>
    <row r="86" spans="1:7" s="96" customFormat="1" ht="15" customHeight="1">
      <c r="A86" s="1285"/>
      <c r="B86" s="3007" t="s">
        <v>5976</v>
      </c>
      <c r="C86" s="3007"/>
      <c r="D86" s="3007"/>
      <c r="E86" s="1288"/>
      <c r="F86" s="1865"/>
      <c r="G86" s="1865"/>
    </row>
    <row r="87" spans="1:7" s="96" customFormat="1" ht="28.15" customHeight="1">
      <c r="A87" s="1285"/>
      <c r="B87" s="3007" t="s">
        <v>5977</v>
      </c>
      <c r="C87" s="3007"/>
      <c r="D87" s="3007"/>
      <c r="E87" s="1288"/>
      <c r="F87" s="1865"/>
      <c r="G87" s="1865"/>
    </row>
    <row r="88" spans="1:7" s="96" customFormat="1" ht="23.45" customHeight="1">
      <c r="A88" s="1285"/>
      <c r="B88" s="3015" t="s">
        <v>5978</v>
      </c>
      <c r="C88" s="3015"/>
      <c r="D88" s="1300"/>
      <c r="E88" s="1288"/>
      <c r="F88" s="1865"/>
      <c r="G88" s="1865"/>
    </row>
    <row r="89" spans="1:7" s="96" customFormat="1" ht="18.600000000000001" customHeight="1">
      <c r="A89" s="1285"/>
      <c r="B89" s="3014" t="s">
        <v>5964</v>
      </c>
      <c r="C89" s="3014"/>
      <c r="D89" s="3014"/>
      <c r="E89" s="1288"/>
      <c r="F89" s="1865"/>
      <c r="G89" s="1865"/>
    </row>
    <row r="90" spans="1:7" s="96" customFormat="1" ht="155.25" customHeight="1">
      <c r="A90" s="1285"/>
      <c r="B90" s="3007" t="s">
        <v>5979</v>
      </c>
      <c r="C90" s="3007"/>
      <c r="D90" s="3007"/>
      <c r="E90" s="1288"/>
      <c r="F90" s="1865"/>
      <c r="G90" s="1865"/>
    </row>
    <row r="91" spans="1:7" s="96" customFormat="1" ht="18.600000000000001" customHeight="1">
      <c r="A91" s="1285"/>
      <c r="B91" s="3008" t="s">
        <v>3255</v>
      </c>
      <c r="C91" s="3008"/>
      <c r="D91" s="1300"/>
      <c r="E91" s="1288"/>
      <c r="F91" s="1865"/>
      <c r="G91" s="1865"/>
    </row>
    <row r="92" spans="1:7" s="96" customFormat="1" ht="66" customHeight="1">
      <c r="A92" s="1285"/>
      <c r="B92" s="3012" t="s">
        <v>5182</v>
      </c>
      <c r="C92" s="3012"/>
      <c r="D92" s="3012"/>
      <c r="E92" s="1288"/>
      <c r="F92" s="1865"/>
      <c r="G92" s="1865"/>
    </row>
    <row r="93" spans="1:7" s="96" customFormat="1" ht="24" customHeight="1">
      <c r="A93" s="1285"/>
      <c r="B93" s="3008" t="s">
        <v>5980</v>
      </c>
      <c r="C93" s="3008"/>
      <c r="D93" s="1300"/>
      <c r="E93" s="1288"/>
      <c r="F93" s="1865"/>
      <c r="G93" s="1865"/>
    </row>
    <row r="94" spans="1:7" s="96" customFormat="1" ht="18.600000000000001" customHeight="1">
      <c r="A94" s="1285"/>
      <c r="B94" s="3008" t="s">
        <v>5981</v>
      </c>
      <c r="C94" s="3008"/>
      <c r="D94" s="1303"/>
      <c r="E94" s="1288"/>
      <c r="F94" s="1865"/>
      <c r="G94" s="1865"/>
    </row>
    <row r="95" spans="1:7" s="96" customFormat="1" ht="161.25" customHeight="1">
      <c r="A95" s="1285"/>
      <c r="B95" s="3012" t="s">
        <v>5982</v>
      </c>
      <c r="C95" s="3012"/>
      <c r="D95" s="3012"/>
      <c r="E95" s="1288"/>
      <c r="F95" s="1865"/>
      <c r="G95" s="1865"/>
    </row>
    <row r="96" spans="1:7" s="96" customFormat="1" ht="16.899999999999999" customHeight="1">
      <c r="A96" s="1285"/>
      <c r="B96" s="3010" t="s">
        <v>5983</v>
      </c>
      <c r="C96" s="3010"/>
      <c r="D96" s="3013"/>
      <c r="E96" s="3013"/>
      <c r="F96" s="3013"/>
      <c r="G96" s="3013"/>
    </row>
    <row r="97" spans="1:7" s="96" customFormat="1" ht="26.45" customHeight="1">
      <c r="A97" s="1285"/>
      <c r="B97" s="3009" t="s">
        <v>5984</v>
      </c>
      <c r="C97" s="3009"/>
      <c r="D97" s="3009"/>
      <c r="E97" s="1288"/>
      <c r="F97" s="1865"/>
      <c r="G97" s="1865"/>
    </row>
    <row r="98" spans="1:7" s="96" customFormat="1" ht="193.5" customHeight="1">
      <c r="A98" s="1285"/>
      <c r="B98" s="3009" t="s">
        <v>5985</v>
      </c>
      <c r="C98" s="3009"/>
      <c r="D98" s="3009"/>
      <c r="E98" s="1288"/>
      <c r="F98" s="1865"/>
      <c r="G98" s="1865"/>
    </row>
    <row r="99" spans="1:7" s="96" customFormat="1" ht="19.149999999999999" customHeight="1">
      <c r="A99" s="1285"/>
      <c r="B99" s="3010" t="s">
        <v>5986</v>
      </c>
      <c r="C99" s="3010"/>
      <c r="D99" s="1304"/>
      <c r="E99" s="1288"/>
      <c r="F99" s="1865"/>
      <c r="G99" s="1865"/>
    </row>
    <row r="100" spans="1:7" s="96" customFormat="1" ht="157.5" customHeight="1">
      <c r="A100" s="1285"/>
      <c r="B100" s="3011" t="s">
        <v>5987</v>
      </c>
      <c r="C100" s="3011"/>
      <c r="D100" s="3011"/>
      <c r="E100" s="1288"/>
      <c r="F100" s="1865"/>
      <c r="G100" s="1865"/>
    </row>
    <row r="101" spans="1:7" s="96" customFormat="1" ht="22.9" customHeight="1">
      <c r="A101" s="1285"/>
      <c r="B101" s="3008" t="s">
        <v>3271</v>
      </c>
      <c r="C101" s="3008"/>
      <c r="D101" s="1301"/>
      <c r="E101" s="1288"/>
      <c r="F101" s="1865"/>
      <c r="G101" s="1865"/>
    </row>
    <row r="102" spans="1:7" s="96" customFormat="1" ht="229.9" customHeight="1">
      <c r="A102" s="1285"/>
      <c r="B102" s="3007" t="s">
        <v>5988</v>
      </c>
      <c r="C102" s="3007"/>
      <c r="D102" s="3007"/>
      <c r="E102" s="1288"/>
      <c r="F102" s="1865"/>
      <c r="G102" s="1865"/>
    </row>
    <row r="103" spans="1:7" s="96" customFormat="1" ht="96.75" customHeight="1">
      <c r="A103" s="1285"/>
      <c r="B103" s="3007" t="s">
        <v>5989</v>
      </c>
      <c r="C103" s="3007"/>
      <c r="D103" s="3007"/>
      <c r="E103" s="1288"/>
      <c r="F103" s="1865"/>
      <c r="G103" s="1865"/>
    </row>
    <row r="104" spans="1:7" s="96" customFormat="1" ht="22.15" customHeight="1">
      <c r="A104" s="1285"/>
      <c r="B104" s="3008" t="s">
        <v>3284</v>
      </c>
      <c r="C104" s="3008"/>
      <c r="D104" s="1299"/>
      <c r="E104" s="1288"/>
      <c r="F104" s="1865"/>
      <c r="G104" s="1865"/>
    </row>
    <row r="105" spans="1:7" s="96" customFormat="1" ht="198" customHeight="1">
      <c r="A105" s="1285"/>
      <c r="B105" s="3007" t="s">
        <v>5990</v>
      </c>
      <c r="C105" s="3007"/>
      <c r="D105" s="3007"/>
      <c r="E105" s="1288"/>
      <c r="F105" s="1865"/>
      <c r="G105" s="1865"/>
    </row>
    <row r="106" spans="1:7" s="96" customFormat="1" ht="64.5" customHeight="1">
      <c r="A106" s="1285"/>
      <c r="B106" s="3007" t="s">
        <v>1565</v>
      </c>
      <c r="C106" s="3007"/>
      <c r="D106" s="3007"/>
      <c r="E106" s="1288"/>
      <c r="F106" s="1865"/>
      <c r="G106" s="1865"/>
    </row>
    <row r="107" spans="1:7" s="96" customFormat="1" ht="14.45" customHeight="1">
      <c r="A107" s="1285"/>
      <c r="B107" s="1291"/>
      <c r="C107" s="654"/>
      <c r="D107" s="1287"/>
      <c r="E107" s="1288"/>
      <c r="F107" s="1865"/>
      <c r="G107" s="1865"/>
    </row>
    <row r="108" spans="1:7" s="96" customFormat="1" ht="12.75">
      <c r="A108" s="1285"/>
      <c r="B108" s="1291"/>
      <c r="C108" s="655"/>
      <c r="D108" s="1287"/>
      <c r="E108" s="1288"/>
      <c r="F108" s="1865"/>
      <c r="G108" s="1865"/>
    </row>
    <row r="109" spans="1:7" s="96" customFormat="1" ht="12.75">
      <c r="A109" s="661" t="s">
        <v>6184</v>
      </c>
      <c r="B109" s="662" t="s">
        <v>5992</v>
      </c>
      <c r="C109" s="663"/>
      <c r="D109" s="1305"/>
      <c r="E109" s="1306"/>
      <c r="F109" s="1871"/>
      <c r="G109" s="1871"/>
    </row>
    <row r="110" spans="1:7" s="96" customFormat="1" ht="12.75">
      <c r="A110" s="1285"/>
      <c r="B110" s="1291"/>
      <c r="C110" s="655"/>
      <c r="D110" s="1287"/>
      <c r="E110" s="1288"/>
      <c r="F110" s="1865"/>
      <c r="G110" s="1865"/>
    </row>
    <row r="111" spans="1:7" s="96" customFormat="1" ht="19.149999999999999" customHeight="1">
      <c r="A111" s="1285"/>
      <c r="B111" s="3004" t="s">
        <v>5993</v>
      </c>
      <c r="C111" s="3004"/>
      <c r="D111" s="1287"/>
      <c r="E111" s="1288"/>
      <c r="F111" s="1865"/>
      <c r="G111" s="1865"/>
    </row>
    <row r="112" spans="1:7" s="96" customFormat="1" ht="76.900000000000006" customHeight="1">
      <c r="A112" s="1285"/>
      <c r="B112" s="2937" t="s">
        <v>5994</v>
      </c>
      <c r="C112" s="2937"/>
      <c r="D112" s="1287"/>
      <c r="E112" s="1288"/>
      <c r="F112" s="1865"/>
      <c r="G112" s="1865"/>
    </row>
    <row r="113" spans="1:7" s="96" customFormat="1" ht="20.45" customHeight="1">
      <c r="A113" s="1285"/>
      <c r="B113" s="2946" t="s">
        <v>5995</v>
      </c>
      <c r="C113" s="2946"/>
      <c r="D113" s="1287"/>
      <c r="E113" s="1288"/>
      <c r="F113" s="1865"/>
      <c r="G113" s="1865"/>
    </row>
    <row r="114" spans="1:7" s="96" customFormat="1" ht="13.9" customHeight="1">
      <c r="A114" s="1285"/>
      <c r="B114" s="1307"/>
      <c r="C114" s="1308"/>
      <c r="D114" s="1287"/>
      <c r="E114" s="1288"/>
      <c r="F114" s="1865"/>
      <c r="G114" s="1865"/>
    </row>
    <row r="115" spans="1:7" s="96" customFormat="1" ht="28.15" customHeight="1">
      <c r="A115" s="1285" t="s">
        <v>6185</v>
      </c>
      <c r="B115" s="1309" t="s">
        <v>6186</v>
      </c>
      <c r="C115" s="653"/>
      <c r="D115" s="1287"/>
      <c r="E115" s="1288"/>
      <c r="F115" s="1865"/>
      <c r="G115" s="1865"/>
    </row>
    <row r="116" spans="1:7" s="96" customFormat="1" ht="30.6" customHeight="1">
      <c r="A116" s="1285"/>
      <c r="B116" s="1309" t="s">
        <v>6187</v>
      </c>
      <c r="C116" s="653"/>
      <c r="D116" s="1287"/>
      <c r="E116" s="1288"/>
      <c r="F116" s="1865"/>
      <c r="G116" s="1865"/>
    </row>
    <row r="117" spans="1:7" s="96" customFormat="1" ht="15" customHeight="1">
      <c r="A117" s="1285"/>
      <c r="B117" s="1309" t="s">
        <v>5999</v>
      </c>
      <c r="C117" s="653"/>
      <c r="D117" s="1287"/>
      <c r="E117" s="1288"/>
      <c r="F117" s="1865"/>
      <c r="G117" s="1865"/>
    </row>
    <row r="118" spans="1:7" s="96" customFormat="1" ht="42.6" customHeight="1">
      <c r="A118" s="1285"/>
      <c r="B118" s="1309" t="s">
        <v>6188</v>
      </c>
      <c r="C118" s="653"/>
      <c r="D118" s="1287"/>
      <c r="E118" s="1288"/>
      <c r="F118" s="1865"/>
      <c r="G118" s="1865"/>
    </row>
    <row r="119" spans="1:7" s="96" customFormat="1" ht="16.149999999999999" customHeight="1">
      <c r="A119" s="1285"/>
      <c r="B119" s="1309"/>
      <c r="C119" s="653"/>
      <c r="D119" s="1287"/>
      <c r="E119" s="1288"/>
      <c r="F119" s="2433"/>
      <c r="G119" s="1865"/>
    </row>
    <row r="120" spans="1:7" s="96" customFormat="1" ht="28.15" customHeight="1">
      <c r="A120" s="1285" t="s">
        <v>6189</v>
      </c>
      <c r="B120" s="208" t="s">
        <v>6010</v>
      </c>
      <c r="C120" s="139"/>
      <c r="D120" s="1287"/>
      <c r="E120" s="1288"/>
      <c r="F120" s="2433"/>
      <c r="G120" s="1865"/>
    </row>
    <row r="121" spans="1:7" s="96" customFormat="1" ht="12.75">
      <c r="A121" s="242"/>
      <c r="B121" s="1259" t="s">
        <v>6190</v>
      </c>
      <c r="D121" s="104"/>
      <c r="E121" s="104"/>
      <c r="F121" s="2424"/>
      <c r="G121" s="459"/>
    </row>
    <row r="122" spans="1:7" s="96" customFormat="1" ht="12.75">
      <c r="A122" s="243" t="s">
        <v>6191</v>
      </c>
      <c r="B122" s="244" t="s">
        <v>209</v>
      </c>
      <c r="D122" s="96" t="s">
        <v>353</v>
      </c>
      <c r="E122" s="104">
        <f>2486+1607+9.3*3*2-283-E187</f>
        <v>3416.77</v>
      </c>
      <c r="F122" s="2451"/>
      <c r="G122" s="456">
        <f t="shared" ref="G122:G127" si="0">+F122*E122</f>
        <v>0</v>
      </c>
    </row>
    <row r="123" spans="1:7" s="96" customFormat="1" ht="12.75">
      <c r="A123" s="245" t="s">
        <v>6192</v>
      </c>
      <c r="B123" s="244" t="s">
        <v>211</v>
      </c>
      <c r="D123" s="96" t="s">
        <v>353</v>
      </c>
      <c r="E123" s="104">
        <f>3080+2006+9.3*4*2-367-E188</f>
        <v>4225.87</v>
      </c>
      <c r="F123" s="2451"/>
      <c r="G123" s="456">
        <f t="shared" si="0"/>
        <v>0</v>
      </c>
    </row>
    <row r="124" spans="1:7" s="96" customFormat="1" ht="12.75">
      <c r="A124" s="246" t="s">
        <v>6193</v>
      </c>
      <c r="B124" s="244" t="s">
        <v>212</v>
      </c>
      <c r="D124" s="96" t="s">
        <v>353</v>
      </c>
      <c r="E124" s="104">
        <f>+E122</f>
        <v>3416.77</v>
      </c>
      <c r="F124" s="2451"/>
      <c r="G124" s="456">
        <f t="shared" si="0"/>
        <v>0</v>
      </c>
    </row>
    <row r="125" spans="1:7" s="96" customFormat="1" ht="12.75">
      <c r="A125" s="247" t="s">
        <v>6194</v>
      </c>
      <c r="B125" s="244" t="s">
        <v>213</v>
      </c>
      <c r="D125" s="96" t="s">
        <v>353</v>
      </c>
      <c r="E125" s="104">
        <f>+E123</f>
        <v>4225.87</v>
      </c>
      <c r="F125" s="2451"/>
      <c r="G125" s="456">
        <f t="shared" si="0"/>
        <v>0</v>
      </c>
    </row>
    <row r="126" spans="1:7" s="96" customFormat="1" ht="12.75">
      <c r="A126" s="248" t="s">
        <v>6195</v>
      </c>
      <c r="B126" s="244" t="s">
        <v>214</v>
      </c>
      <c r="D126" s="96" t="s">
        <v>353</v>
      </c>
      <c r="E126" s="104">
        <f>2484+1713+9.3*3*3 - 198-E191</f>
        <v>3652.54</v>
      </c>
      <c r="F126" s="2451"/>
      <c r="G126" s="456">
        <f t="shared" si="0"/>
        <v>0</v>
      </c>
    </row>
    <row r="127" spans="1:7" s="96" customFormat="1" ht="12.75">
      <c r="A127" s="249" t="s">
        <v>6196</v>
      </c>
      <c r="B127" s="244" t="s">
        <v>215</v>
      </c>
      <c r="D127" s="96" t="s">
        <v>353</v>
      </c>
      <c r="E127" s="104">
        <f>+E123</f>
        <v>4225.87</v>
      </c>
      <c r="F127" s="2451"/>
      <c r="G127" s="456">
        <f t="shared" si="0"/>
        <v>0</v>
      </c>
    </row>
    <row r="128" spans="1:7" s="96" customFormat="1" ht="12.75">
      <c r="A128" s="103"/>
      <c r="B128" s="1259"/>
      <c r="E128" s="104"/>
      <c r="F128" s="2424"/>
      <c r="G128" s="459"/>
    </row>
    <row r="129" spans="1:7" s="96" customFormat="1" ht="27.6" customHeight="1">
      <c r="A129" s="1285" t="s">
        <v>6197</v>
      </c>
      <c r="B129" s="208" t="s">
        <v>6198</v>
      </c>
      <c r="C129" s="139"/>
      <c r="D129" s="1287"/>
      <c r="E129" s="1288"/>
      <c r="F129" s="2433"/>
      <c r="G129" s="1865"/>
    </row>
    <row r="130" spans="1:7" s="96" customFormat="1" ht="12.75">
      <c r="A130" s="242"/>
      <c r="B130" s="1259" t="s">
        <v>6199</v>
      </c>
      <c r="D130" s="104"/>
      <c r="E130" s="104"/>
      <c r="F130" s="2424"/>
      <c r="G130" s="459"/>
    </row>
    <row r="131" spans="1:7" s="96" customFormat="1" ht="12.75">
      <c r="A131" s="243" t="s">
        <v>6200</v>
      </c>
      <c r="B131" s="244" t="s">
        <v>209</v>
      </c>
      <c r="D131" s="96" t="s">
        <v>353</v>
      </c>
      <c r="E131" s="104">
        <f>2591+283</f>
        <v>2874</v>
      </c>
      <c r="F131" s="2451"/>
      <c r="G131" s="456">
        <f t="shared" ref="G131:G136" si="1">+F131*E131</f>
        <v>0</v>
      </c>
    </row>
    <row r="132" spans="1:7" s="96" customFormat="1" ht="12.75">
      <c r="A132" s="245" t="s">
        <v>6201</v>
      </c>
      <c r="B132" s="244" t="s">
        <v>211</v>
      </c>
      <c r="D132" s="96" t="s">
        <v>353</v>
      </c>
      <c r="E132" s="104">
        <f>3308+367</f>
        <v>3675</v>
      </c>
      <c r="F132" s="2451"/>
      <c r="G132" s="456">
        <f t="shared" si="1"/>
        <v>0</v>
      </c>
    </row>
    <row r="133" spans="1:7" s="96" customFormat="1" ht="12.75">
      <c r="A133" s="246" t="s">
        <v>6202</v>
      </c>
      <c r="B133" s="244" t="s">
        <v>212</v>
      </c>
      <c r="D133" s="96" t="s">
        <v>353</v>
      </c>
      <c r="E133" s="104">
        <f>+E131</f>
        <v>2874</v>
      </c>
      <c r="F133" s="2451"/>
      <c r="G133" s="456">
        <f t="shared" si="1"/>
        <v>0</v>
      </c>
    </row>
    <row r="134" spans="1:7" s="96" customFormat="1" ht="12.75">
      <c r="A134" s="247" t="s">
        <v>6203</v>
      </c>
      <c r="B134" s="244" t="s">
        <v>213</v>
      </c>
      <c r="D134" s="96" t="s">
        <v>353</v>
      </c>
      <c r="E134" s="104">
        <f>+E132</f>
        <v>3675</v>
      </c>
      <c r="F134" s="2451"/>
      <c r="G134" s="456">
        <f t="shared" si="1"/>
        <v>0</v>
      </c>
    </row>
    <row r="135" spans="1:7" s="96" customFormat="1" ht="12.75">
      <c r="A135" s="248" t="s">
        <v>6204</v>
      </c>
      <c r="B135" s="244" t="s">
        <v>214</v>
      </c>
      <c r="D135" s="96" t="s">
        <v>353</v>
      </c>
      <c r="E135" s="104">
        <f>2659+198</f>
        <v>2857</v>
      </c>
      <c r="F135" s="2451"/>
      <c r="G135" s="456">
        <f t="shared" si="1"/>
        <v>0</v>
      </c>
    </row>
    <row r="136" spans="1:7" s="96" customFormat="1" ht="12.75">
      <c r="A136" s="249" t="s">
        <v>6205</v>
      </c>
      <c r="B136" s="244" t="s">
        <v>215</v>
      </c>
      <c r="D136" s="96" t="s">
        <v>353</v>
      </c>
      <c r="E136" s="104">
        <f>+E132</f>
        <v>3675</v>
      </c>
      <c r="F136" s="2451"/>
      <c r="G136" s="456">
        <f t="shared" si="1"/>
        <v>0</v>
      </c>
    </row>
    <row r="137" spans="1:7" s="96" customFormat="1" ht="12.75">
      <c r="A137" s="103"/>
      <c r="B137" s="1259"/>
      <c r="E137" s="104"/>
      <c r="F137" s="2424"/>
      <c r="G137" s="459"/>
    </row>
    <row r="138" spans="1:7" s="96" customFormat="1" ht="25.5">
      <c r="A138" s="1285" t="s">
        <v>6206</v>
      </c>
      <c r="B138" s="208" t="s">
        <v>6207</v>
      </c>
      <c r="C138" s="139"/>
      <c r="D138" s="1287"/>
      <c r="E138" s="1288"/>
      <c r="F138" s="2433"/>
      <c r="G138" s="1865"/>
    </row>
    <row r="139" spans="1:7" s="96" customFormat="1" ht="12.75">
      <c r="A139" s="242"/>
      <c r="B139" s="1259" t="s">
        <v>6208</v>
      </c>
      <c r="D139" s="104"/>
      <c r="E139" s="104"/>
      <c r="F139" s="2424"/>
      <c r="G139" s="459"/>
    </row>
    <row r="140" spans="1:7" s="96" customFormat="1" ht="12.75">
      <c r="A140" s="243" t="s">
        <v>6209</v>
      </c>
      <c r="B140" s="244" t="s">
        <v>209</v>
      </c>
      <c r="D140" s="96" t="s">
        <v>353</v>
      </c>
      <c r="E140" s="104">
        <f>(1.38*2+1.58+1.6)*3 + 2*(1.24*3+2.13)*3 + 1.24*3</f>
        <v>56.64</v>
      </c>
      <c r="F140" s="2451"/>
      <c r="G140" s="456">
        <f t="shared" ref="G140:G145" si="2">+F140*E140</f>
        <v>0</v>
      </c>
    </row>
    <row r="141" spans="1:7" s="96" customFormat="1" ht="12.75">
      <c r="A141" s="245" t="s">
        <v>6210</v>
      </c>
      <c r="B141" s="244" t="s">
        <v>211</v>
      </c>
      <c r="D141" s="96" t="s">
        <v>353</v>
      </c>
      <c r="E141" s="104">
        <f>(1.38*2+1.58+1.6)*3 + 3*(1.24*3+2.13)*3 + 1.24*3</f>
        <v>74.19</v>
      </c>
      <c r="F141" s="2451"/>
      <c r="G141" s="456">
        <f t="shared" si="2"/>
        <v>0</v>
      </c>
    </row>
    <row r="142" spans="1:7" s="96" customFormat="1" ht="12.75">
      <c r="A142" s="246" t="s">
        <v>6211</v>
      </c>
      <c r="B142" s="244" t="s">
        <v>212</v>
      </c>
      <c r="D142" s="96" t="s">
        <v>353</v>
      </c>
      <c r="E142" s="104">
        <f>+E140</f>
        <v>56.64</v>
      </c>
      <c r="F142" s="2451"/>
      <c r="G142" s="456">
        <f t="shared" si="2"/>
        <v>0</v>
      </c>
    </row>
    <row r="143" spans="1:7" s="96" customFormat="1" ht="12.75">
      <c r="A143" s="247" t="s">
        <v>6212</v>
      </c>
      <c r="B143" s="244" t="s">
        <v>213</v>
      </c>
      <c r="D143" s="96" t="s">
        <v>353</v>
      </c>
      <c r="E143" s="104">
        <f>+E141</f>
        <v>74.19</v>
      </c>
      <c r="F143" s="2451"/>
      <c r="G143" s="456">
        <f t="shared" si="2"/>
        <v>0</v>
      </c>
    </row>
    <row r="144" spans="1:7" s="96" customFormat="1" ht="12.75">
      <c r="A144" s="248" t="s">
        <v>6213</v>
      </c>
      <c r="B144" s="244" t="s">
        <v>214</v>
      </c>
      <c r="D144" s="96" t="s">
        <v>353</v>
      </c>
      <c r="E144" s="104">
        <f>(1.38+2.01+1.5*2)*3 + 2*(1.24*2+0.975*2)*3</f>
        <v>45.75</v>
      </c>
      <c r="F144" s="2451"/>
      <c r="G144" s="456">
        <f t="shared" si="2"/>
        <v>0</v>
      </c>
    </row>
    <row r="145" spans="1:7" s="96" customFormat="1" ht="12.75">
      <c r="A145" s="249" t="s">
        <v>6214</v>
      </c>
      <c r="B145" s="244" t="s">
        <v>215</v>
      </c>
      <c r="D145" s="96" t="s">
        <v>353</v>
      </c>
      <c r="E145" s="104">
        <f>+E141</f>
        <v>74.19</v>
      </c>
      <c r="F145" s="2451"/>
      <c r="G145" s="456">
        <f t="shared" si="2"/>
        <v>0</v>
      </c>
    </row>
    <row r="146" spans="1:7" s="96" customFormat="1" ht="12.75">
      <c r="A146" s="103"/>
      <c r="B146" s="1259"/>
      <c r="E146" s="104"/>
      <c r="F146" s="2424"/>
      <c r="G146" s="459"/>
    </row>
    <row r="147" spans="1:7" s="96" customFormat="1" ht="12.75">
      <c r="A147" s="103"/>
      <c r="B147" s="1259"/>
      <c r="E147" s="104"/>
      <c r="F147" s="2424"/>
      <c r="G147" s="459"/>
    </row>
    <row r="148" spans="1:7" s="96" customFormat="1" ht="40.15" customHeight="1">
      <c r="A148" s="1285" t="s">
        <v>6215</v>
      </c>
      <c r="B148" s="1309" t="s">
        <v>6216</v>
      </c>
      <c r="E148" s="104"/>
      <c r="F148" s="2424"/>
      <c r="G148" s="459"/>
    </row>
    <row r="149" spans="1:7" s="96" customFormat="1" ht="46.9" customHeight="1">
      <c r="A149" s="1285"/>
      <c r="B149" s="1309" t="s">
        <v>5998</v>
      </c>
      <c r="E149" s="104"/>
      <c r="F149" s="2424"/>
      <c r="G149" s="459"/>
    </row>
    <row r="150" spans="1:7" s="96" customFormat="1" ht="17.45" customHeight="1">
      <c r="A150" s="1285"/>
      <c r="B150" s="1309" t="s">
        <v>5999</v>
      </c>
      <c r="E150" s="104"/>
      <c r="F150" s="2424"/>
      <c r="G150" s="459"/>
    </row>
    <row r="151" spans="1:7" s="96" customFormat="1" ht="58.15" customHeight="1">
      <c r="A151" s="1285"/>
      <c r="B151" s="1309" t="s">
        <v>6217</v>
      </c>
      <c r="E151" s="104"/>
      <c r="F151" s="2424"/>
      <c r="G151" s="459"/>
    </row>
    <row r="152" spans="1:7" s="96" customFormat="1" ht="12.75">
      <c r="A152" s="103"/>
      <c r="B152" s="1259"/>
      <c r="E152" s="104"/>
      <c r="F152" s="2424"/>
      <c r="G152" s="459"/>
    </row>
    <row r="153" spans="1:7" s="96" customFormat="1" ht="27.6" customHeight="1">
      <c r="A153" s="1285" t="s">
        <v>6218</v>
      </c>
      <c r="B153" s="208" t="s">
        <v>6002</v>
      </c>
      <c r="C153" s="139"/>
      <c r="D153" s="1287"/>
      <c r="E153" s="1288"/>
      <c r="F153" s="2433"/>
      <c r="G153" s="1865"/>
    </row>
    <row r="154" spans="1:7" s="96" customFormat="1" ht="12.75">
      <c r="A154" s="242"/>
      <c r="B154" s="1259" t="s">
        <v>6190</v>
      </c>
      <c r="D154" s="104"/>
      <c r="E154" s="104"/>
      <c r="F154" s="2424"/>
      <c r="G154" s="459"/>
    </row>
    <row r="155" spans="1:7" s="96" customFormat="1" ht="12.75">
      <c r="A155" s="243" t="s">
        <v>6219</v>
      </c>
      <c r="B155" s="244" t="s">
        <v>209</v>
      </c>
      <c r="D155" s="96" t="s">
        <v>353</v>
      </c>
      <c r="E155" s="104">
        <v>205</v>
      </c>
      <c r="F155" s="2451"/>
      <c r="G155" s="456">
        <f t="shared" ref="G155:G160" si="3">+F155*E155</f>
        <v>0</v>
      </c>
    </row>
    <row r="156" spans="1:7" s="96" customFormat="1" ht="12.75">
      <c r="A156" s="245" t="s">
        <v>6220</v>
      </c>
      <c r="B156" s="244" t="s">
        <v>211</v>
      </c>
      <c r="D156" s="96" t="s">
        <v>353</v>
      </c>
      <c r="E156" s="104">
        <v>238</v>
      </c>
      <c r="F156" s="2451"/>
      <c r="G156" s="456">
        <f t="shared" si="3"/>
        <v>0</v>
      </c>
    </row>
    <row r="157" spans="1:7" s="96" customFormat="1" ht="12.75">
      <c r="A157" s="246" t="s">
        <v>6221</v>
      </c>
      <c r="B157" s="244" t="s">
        <v>212</v>
      </c>
      <c r="D157" s="96" t="s">
        <v>353</v>
      </c>
      <c r="E157" s="104">
        <f>+E155</f>
        <v>205</v>
      </c>
      <c r="F157" s="2451"/>
      <c r="G157" s="456">
        <f t="shared" si="3"/>
        <v>0</v>
      </c>
    </row>
    <row r="158" spans="1:7" s="96" customFormat="1" ht="12.75">
      <c r="A158" s="247" t="s">
        <v>6222</v>
      </c>
      <c r="B158" s="244" t="s">
        <v>213</v>
      </c>
      <c r="D158" s="96" t="s">
        <v>353</v>
      </c>
      <c r="E158" s="104">
        <f>+E156</f>
        <v>238</v>
      </c>
      <c r="F158" s="2451"/>
      <c r="G158" s="456">
        <f t="shared" si="3"/>
        <v>0</v>
      </c>
    </row>
    <row r="159" spans="1:7" s="96" customFormat="1" ht="12.75">
      <c r="A159" s="248" t="s">
        <v>6223</v>
      </c>
      <c r="B159" s="244" t="s">
        <v>214</v>
      </c>
      <c r="D159" s="96" t="s">
        <v>353</v>
      </c>
      <c r="E159" s="104">
        <v>275</v>
      </c>
      <c r="F159" s="2451"/>
      <c r="G159" s="456">
        <f t="shared" si="3"/>
        <v>0</v>
      </c>
    </row>
    <row r="160" spans="1:7" s="96" customFormat="1" ht="12.75">
      <c r="A160" s="249" t="s">
        <v>6224</v>
      </c>
      <c r="B160" s="244" t="s">
        <v>215</v>
      </c>
      <c r="D160" s="96" t="s">
        <v>353</v>
      </c>
      <c r="E160" s="104">
        <f>+E156</f>
        <v>238</v>
      </c>
      <c r="F160" s="2451"/>
      <c r="G160" s="456">
        <f t="shared" si="3"/>
        <v>0</v>
      </c>
    </row>
    <row r="161" spans="1:7" s="96" customFormat="1" ht="12.75">
      <c r="A161" s="103"/>
      <c r="B161" s="1259"/>
      <c r="E161" s="104"/>
      <c r="F161" s="2424"/>
      <c r="G161" s="459"/>
    </row>
    <row r="162" spans="1:7" s="96" customFormat="1" ht="30.6" customHeight="1">
      <c r="A162" s="1285" t="s">
        <v>6225</v>
      </c>
      <c r="B162" s="208" t="s">
        <v>6226</v>
      </c>
      <c r="C162" s="139"/>
      <c r="D162" s="1287"/>
      <c r="E162" s="1288"/>
      <c r="F162" s="2433"/>
      <c r="G162" s="1865"/>
    </row>
    <row r="163" spans="1:7" s="96" customFormat="1" ht="15.6" customHeight="1">
      <c r="A163" s="242"/>
      <c r="B163" s="1259" t="s">
        <v>6199</v>
      </c>
      <c r="D163" s="104"/>
      <c r="E163" s="104"/>
      <c r="F163" s="2424"/>
      <c r="G163" s="459"/>
    </row>
    <row r="164" spans="1:7" s="96" customFormat="1" ht="12.75">
      <c r="A164" s="243" t="s">
        <v>6227</v>
      </c>
      <c r="B164" s="244" t="s">
        <v>209</v>
      </c>
      <c r="D164" s="96" t="s">
        <v>353</v>
      </c>
      <c r="E164" s="104">
        <v>695</v>
      </c>
      <c r="F164" s="2451"/>
      <c r="G164" s="456">
        <f t="shared" ref="G164:G169" si="4">+F164*E164</f>
        <v>0</v>
      </c>
    </row>
    <row r="165" spans="1:7" s="96" customFormat="1" ht="12.75">
      <c r="A165" s="245" t="s">
        <v>6228</v>
      </c>
      <c r="B165" s="244" t="s">
        <v>211</v>
      </c>
      <c r="D165" s="96" t="s">
        <v>353</v>
      </c>
      <c r="E165" s="104">
        <v>861</v>
      </c>
      <c r="F165" s="2451"/>
      <c r="G165" s="456">
        <f t="shared" si="4"/>
        <v>0</v>
      </c>
    </row>
    <row r="166" spans="1:7" s="96" customFormat="1" ht="12.75">
      <c r="A166" s="246" t="s">
        <v>6229</v>
      </c>
      <c r="B166" s="244" t="s">
        <v>212</v>
      </c>
      <c r="D166" s="96" t="s">
        <v>353</v>
      </c>
      <c r="E166" s="104">
        <f>+E164</f>
        <v>695</v>
      </c>
      <c r="F166" s="2451"/>
      <c r="G166" s="456">
        <f t="shared" si="4"/>
        <v>0</v>
      </c>
    </row>
    <row r="167" spans="1:7" s="96" customFormat="1" ht="12.75">
      <c r="A167" s="247" t="s">
        <v>6230</v>
      </c>
      <c r="B167" s="244" t="s">
        <v>213</v>
      </c>
      <c r="D167" s="96" t="s">
        <v>353</v>
      </c>
      <c r="E167" s="104">
        <f>+E165</f>
        <v>861</v>
      </c>
      <c r="F167" s="2451"/>
      <c r="G167" s="456">
        <f t="shared" si="4"/>
        <v>0</v>
      </c>
    </row>
    <row r="168" spans="1:7" s="96" customFormat="1" ht="12.75">
      <c r="A168" s="248" t="s">
        <v>6231</v>
      </c>
      <c r="B168" s="244" t="s">
        <v>214</v>
      </c>
      <c r="D168" s="96" t="s">
        <v>353</v>
      </c>
      <c r="E168" s="104">
        <v>722</v>
      </c>
      <c r="F168" s="2451"/>
      <c r="G168" s="456">
        <f t="shared" si="4"/>
        <v>0</v>
      </c>
    </row>
    <row r="169" spans="1:7" s="96" customFormat="1" ht="12.75">
      <c r="A169" s="249" t="s">
        <v>6232</v>
      </c>
      <c r="B169" s="244" t="s">
        <v>215</v>
      </c>
      <c r="D169" s="96" t="s">
        <v>353</v>
      </c>
      <c r="E169" s="104">
        <f>+E165</f>
        <v>861</v>
      </c>
      <c r="F169" s="2451"/>
      <c r="G169" s="456">
        <f t="shared" si="4"/>
        <v>0</v>
      </c>
    </row>
    <row r="170" spans="1:7" s="96" customFormat="1" ht="12.75">
      <c r="A170" s="103"/>
      <c r="B170" s="1259"/>
      <c r="E170" s="104"/>
      <c r="F170" s="2424"/>
      <c r="G170" s="459"/>
    </row>
    <row r="171" spans="1:7" s="96" customFormat="1" ht="25.5">
      <c r="A171" s="1285" t="s">
        <v>6233</v>
      </c>
      <c r="B171" s="208" t="s">
        <v>6234</v>
      </c>
      <c r="C171" s="139"/>
      <c r="D171" s="1287"/>
      <c r="E171" s="1288"/>
      <c r="F171" s="2433"/>
      <c r="G171" s="1865"/>
    </row>
    <row r="172" spans="1:7" s="96" customFormat="1" ht="12.75">
      <c r="A172" s="242"/>
      <c r="B172" s="1259" t="s">
        <v>6208</v>
      </c>
      <c r="D172" s="104"/>
      <c r="E172" s="104"/>
      <c r="F172" s="2424"/>
      <c r="G172" s="459"/>
    </row>
    <row r="173" spans="1:7" s="96" customFormat="1" ht="12.75">
      <c r="A173" s="243" t="s">
        <v>6235</v>
      </c>
      <c r="B173" s="244" t="s">
        <v>209</v>
      </c>
      <c r="D173" s="96" t="s">
        <v>353</v>
      </c>
      <c r="E173" s="104">
        <v>16</v>
      </c>
      <c r="F173" s="2451"/>
      <c r="G173" s="456">
        <f t="shared" ref="G173:G178" si="5">+F173*E173</f>
        <v>0</v>
      </c>
    </row>
    <row r="174" spans="1:7" s="96" customFormat="1" ht="12.75">
      <c r="A174" s="245" t="s">
        <v>6236</v>
      </c>
      <c r="B174" s="244" t="s">
        <v>211</v>
      </c>
      <c r="D174" s="96" t="s">
        <v>353</v>
      </c>
      <c r="E174" s="104">
        <v>16</v>
      </c>
      <c r="F174" s="2451"/>
      <c r="G174" s="456">
        <f t="shared" si="5"/>
        <v>0</v>
      </c>
    </row>
    <row r="175" spans="1:7" s="96" customFormat="1" ht="12.75">
      <c r="A175" s="246" t="s">
        <v>6237</v>
      </c>
      <c r="B175" s="244" t="s">
        <v>212</v>
      </c>
      <c r="D175" s="96" t="s">
        <v>353</v>
      </c>
      <c r="E175" s="104">
        <f>+E173</f>
        <v>16</v>
      </c>
      <c r="F175" s="2451"/>
      <c r="G175" s="456">
        <f t="shared" si="5"/>
        <v>0</v>
      </c>
    </row>
    <row r="176" spans="1:7" s="96" customFormat="1" ht="12.75">
      <c r="A176" s="247" t="s">
        <v>6238</v>
      </c>
      <c r="B176" s="244" t="s">
        <v>213</v>
      </c>
      <c r="D176" s="96" t="s">
        <v>353</v>
      </c>
      <c r="E176" s="104">
        <f>+E174</f>
        <v>16</v>
      </c>
      <c r="F176" s="2451"/>
      <c r="G176" s="456">
        <f t="shared" si="5"/>
        <v>0</v>
      </c>
    </row>
    <row r="177" spans="1:7" s="96" customFormat="1" ht="12.75">
      <c r="A177" s="248" t="s">
        <v>6239</v>
      </c>
      <c r="B177" s="244" t="s">
        <v>214</v>
      </c>
      <c r="D177" s="96" t="s">
        <v>353</v>
      </c>
      <c r="E177" s="104">
        <v>18</v>
      </c>
      <c r="F177" s="2451"/>
      <c r="G177" s="456">
        <f t="shared" si="5"/>
        <v>0</v>
      </c>
    </row>
    <row r="178" spans="1:7" s="96" customFormat="1" ht="12.75">
      <c r="A178" s="249" t="s">
        <v>6240</v>
      </c>
      <c r="B178" s="244" t="s">
        <v>215</v>
      </c>
      <c r="D178" s="96" t="s">
        <v>353</v>
      </c>
      <c r="E178" s="104">
        <f>+E174</f>
        <v>16</v>
      </c>
      <c r="F178" s="2451"/>
      <c r="G178" s="456">
        <f t="shared" si="5"/>
        <v>0</v>
      </c>
    </row>
    <row r="179" spans="1:7" s="96" customFormat="1" ht="12.75">
      <c r="A179" s="103"/>
      <c r="B179" s="1259"/>
      <c r="E179" s="104"/>
      <c r="F179" s="2424"/>
      <c r="G179" s="459"/>
    </row>
    <row r="180" spans="1:7" s="96" customFormat="1" ht="12.75">
      <c r="A180" s="103"/>
      <c r="B180" s="1259"/>
      <c r="E180" s="104"/>
      <c r="F180" s="2424"/>
      <c r="G180" s="459"/>
    </row>
    <row r="181" spans="1:7" s="96" customFormat="1" ht="25.5">
      <c r="A181" s="1285" t="s">
        <v>6241</v>
      </c>
      <c r="B181" s="1309" t="s">
        <v>6242</v>
      </c>
      <c r="C181" s="653"/>
      <c r="D181" s="1287"/>
      <c r="E181" s="1288"/>
      <c r="F181" s="2433"/>
      <c r="G181" s="1865"/>
    </row>
    <row r="182" spans="1:7" s="96" customFormat="1" ht="19.149999999999999" customHeight="1">
      <c r="A182" s="1285"/>
      <c r="B182" s="1309" t="s">
        <v>6007</v>
      </c>
      <c r="C182" s="653"/>
      <c r="D182" s="1287"/>
      <c r="E182" s="1288"/>
      <c r="F182" s="2433"/>
      <c r="G182" s="1865"/>
    </row>
    <row r="183" spans="1:7" s="96" customFormat="1" ht="46.15" customHeight="1">
      <c r="A183" s="1285"/>
      <c r="B183" s="1309" t="s">
        <v>6188</v>
      </c>
      <c r="C183" s="653"/>
      <c r="D183" s="1287"/>
      <c r="E183" s="1288"/>
      <c r="F183" s="2433"/>
      <c r="G183" s="1865"/>
    </row>
    <row r="184" spans="1:7" s="96" customFormat="1" ht="12.75">
      <c r="A184" s="1285"/>
      <c r="B184" s="1309"/>
      <c r="E184" s="104"/>
      <c r="F184" s="2424"/>
      <c r="G184" s="459"/>
    </row>
    <row r="185" spans="1:7" s="96" customFormat="1" ht="37.15" customHeight="1">
      <c r="A185" s="1285" t="s">
        <v>6243</v>
      </c>
      <c r="B185" s="208" t="s">
        <v>6010</v>
      </c>
      <c r="C185" s="139"/>
      <c r="D185" s="1287"/>
      <c r="E185" s="1288"/>
      <c r="F185" s="2433"/>
      <c r="G185" s="1865"/>
    </row>
    <row r="186" spans="1:7" s="96" customFormat="1" ht="25.5">
      <c r="A186" s="242"/>
      <c r="B186" s="1259" t="s">
        <v>6244</v>
      </c>
      <c r="D186" s="104"/>
      <c r="E186" s="104"/>
      <c r="F186" s="2424"/>
      <c r="G186" s="459"/>
    </row>
    <row r="187" spans="1:7" s="96" customFormat="1" ht="12.75">
      <c r="A187" s="243" t="s">
        <v>6245</v>
      </c>
      <c r="B187" s="244" t="s">
        <v>209</v>
      </c>
      <c r="D187" s="96" t="s">
        <v>353</v>
      </c>
      <c r="E187" s="104">
        <f>2*(2*(2.5+1.65))*3.2*4 + 2*(11.47*2 + 9.55 + 9.01)*2.85</f>
        <v>449.03</v>
      </c>
      <c r="F187" s="2451"/>
      <c r="G187" s="456">
        <f t="shared" ref="G187:G192" si="6">+F187*E187</f>
        <v>0</v>
      </c>
    </row>
    <row r="188" spans="1:7" s="96" customFormat="1" ht="12.75">
      <c r="A188" s="245" t="s">
        <v>6246</v>
      </c>
      <c r="B188" s="244" t="s">
        <v>211</v>
      </c>
      <c r="D188" s="96" t="s">
        <v>353</v>
      </c>
      <c r="E188" s="104">
        <f>2*(2*(2.5+1.65))*3.2*5 + 2*(11.47*3 + 9.55 + 9.01)*2.85</f>
        <v>567.53</v>
      </c>
      <c r="F188" s="2451"/>
      <c r="G188" s="456">
        <f t="shared" si="6"/>
        <v>0</v>
      </c>
    </row>
    <row r="189" spans="1:7" s="96" customFormat="1" ht="12.75">
      <c r="A189" s="246" t="s">
        <v>6247</v>
      </c>
      <c r="B189" s="244" t="s">
        <v>212</v>
      </c>
      <c r="D189" s="96" t="s">
        <v>353</v>
      </c>
      <c r="E189" s="104">
        <f>+E187</f>
        <v>449.03</v>
      </c>
      <c r="F189" s="2451"/>
      <c r="G189" s="456">
        <f t="shared" si="6"/>
        <v>0</v>
      </c>
    </row>
    <row r="190" spans="1:7" s="96" customFormat="1" ht="12.75">
      <c r="A190" s="247" t="s">
        <v>6248</v>
      </c>
      <c r="B190" s="244" t="s">
        <v>213</v>
      </c>
      <c r="D190" s="96" t="s">
        <v>353</v>
      </c>
      <c r="E190" s="104">
        <f>+E188</f>
        <v>567.53</v>
      </c>
      <c r="F190" s="2451"/>
      <c r="G190" s="456">
        <f t="shared" si="6"/>
        <v>0</v>
      </c>
    </row>
    <row r="191" spans="1:7" s="96" customFormat="1" ht="12.75">
      <c r="A191" s="248" t="s">
        <v>6249</v>
      </c>
      <c r="B191" s="244" t="s">
        <v>214</v>
      </c>
      <c r="D191" s="96" t="s">
        <v>353</v>
      </c>
      <c r="E191" s="104">
        <f>2*(2*(2.5+1.65))*3.2*4 + (11.47*2 + 9.55 + 9.01)*2.85 + (8.72*4)*2.85</f>
        <v>430.16</v>
      </c>
      <c r="F191" s="2451"/>
      <c r="G191" s="456">
        <f t="shared" si="6"/>
        <v>0</v>
      </c>
    </row>
    <row r="192" spans="1:7" s="96" customFormat="1" ht="12.75">
      <c r="A192" s="249" t="s">
        <v>6250</v>
      </c>
      <c r="B192" s="244" t="s">
        <v>215</v>
      </c>
      <c r="D192" s="96" t="s">
        <v>353</v>
      </c>
      <c r="E192" s="104">
        <f>+E188</f>
        <v>567.53</v>
      </c>
      <c r="F192" s="2451"/>
      <c r="G192" s="456">
        <f t="shared" si="6"/>
        <v>0</v>
      </c>
    </row>
    <row r="193" spans="1:7" s="96" customFormat="1" ht="12.75">
      <c r="A193" s="103"/>
      <c r="B193" s="1259"/>
      <c r="E193" s="104"/>
      <c r="F193" s="2424"/>
      <c r="G193" s="459"/>
    </row>
    <row r="194" spans="1:7" s="96" customFormat="1" ht="12.75">
      <c r="A194" s="103"/>
      <c r="B194" s="1259"/>
      <c r="E194" s="104"/>
      <c r="F194" s="2424"/>
      <c r="G194" s="459"/>
    </row>
    <row r="195" spans="1:7" s="96" customFormat="1" ht="12.75">
      <c r="A195" s="661" t="s">
        <v>6251</v>
      </c>
      <c r="B195" s="662" t="s">
        <v>6014</v>
      </c>
      <c r="C195" s="663"/>
      <c r="D195" s="1305"/>
      <c r="E195" s="1306"/>
      <c r="F195" s="2479"/>
      <c r="G195" s="1871"/>
    </row>
    <row r="196" spans="1:7" s="96" customFormat="1" ht="12.75">
      <c r="A196" s="1285"/>
      <c r="B196" s="1291"/>
      <c r="C196" s="655"/>
      <c r="D196" s="1287"/>
      <c r="E196" s="1288"/>
      <c r="F196" s="2433"/>
      <c r="G196" s="1865"/>
    </row>
    <row r="197" spans="1:7" s="96" customFormat="1" ht="24" customHeight="1">
      <c r="A197" s="1285"/>
      <c r="B197" s="3004" t="s">
        <v>5993</v>
      </c>
      <c r="C197" s="3004"/>
      <c r="D197" s="1287"/>
      <c r="E197" s="1288"/>
      <c r="F197" s="2433"/>
      <c r="G197" s="1865"/>
    </row>
    <row r="198" spans="1:7" s="96" customFormat="1" ht="87.6" customHeight="1">
      <c r="A198" s="1285"/>
      <c r="B198" s="2937" t="s">
        <v>6015</v>
      </c>
      <c r="C198" s="2937"/>
      <c r="D198" s="1287"/>
      <c r="E198" s="1288"/>
      <c r="F198" s="2433"/>
      <c r="G198" s="1865"/>
    </row>
    <row r="199" spans="1:7" s="96" customFormat="1" ht="24" customHeight="1">
      <c r="A199" s="1285"/>
      <c r="B199" s="3005" t="s">
        <v>6016</v>
      </c>
      <c r="C199" s="3005"/>
      <c r="D199" s="1287"/>
      <c r="E199" s="1288"/>
      <c r="F199" s="2433"/>
      <c r="G199" s="1865"/>
    </row>
    <row r="200" spans="1:7" s="96" customFormat="1" ht="12.75">
      <c r="A200" s="1285"/>
      <c r="B200" s="1307"/>
      <c r="C200" s="1308"/>
      <c r="D200" s="1287"/>
      <c r="E200" s="1288"/>
      <c r="F200" s="2433"/>
      <c r="G200" s="1865"/>
    </row>
    <row r="201" spans="1:7" s="96" customFormat="1" ht="17.45" customHeight="1">
      <c r="A201" s="1285" t="s">
        <v>6252</v>
      </c>
      <c r="B201" s="1309" t="s">
        <v>6253</v>
      </c>
      <c r="C201" s="653"/>
      <c r="D201" s="1287"/>
      <c r="E201" s="1288"/>
      <c r="F201" s="2433"/>
      <c r="G201" s="1865"/>
    </row>
    <row r="202" spans="1:7" s="96" customFormat="1" ht="38.25">
      <c r="A202" s="1285"/>
      <c r="B202" s="1309" t="s">
        <v>6019</v>
      </c>
      <c r="C202" s="653"/>
      <c r="D202" s="1287"/>
      <c r="E202" s="1288"/>
      <c r="F202" s="2433"/>
      <c r="G202" s="1865"/>
    </row>
    <row r="203" spans="1:7" s="96" customFormat="1" ht="12.75">
      <c r="A203" s="1285"/>
      <c r="B203" s="1309" t="s">
        <v>5999</v>
      </c>
      <c r="C203" s="653"/>
      <c r="D203" s="1287"/>
      <c r="E203" s="1288"/>
      <c r="F203" s="2433"/>
      <c r="G203" s="1865"/>
    </row>
    <row r="204" spans="1:7" s="96" customFormat="1" ht="39" customHeight="1">
      <c r="A204" s="1285"/>
      <c r="B204" s="1310" t="s">
        <v>6020</v>
      </c>
      <c r="C204" s="653"/>
      <c r="D204" s="1287"/>
      <c r="E204" s="1288"/>
      <c r="F204" s="2433"/>
      <c r="G204" s="1865"/>
    </row>
    <row r="205" spans="1:7" s="96" customFormat="1" ht="12.75">
      <c r="A205" s="103"/>
      <c r="B205" s="1259"/>
      <c r="E205" s="104"/>
      <c r="F205" s="2424"/>
      <c r="G205" s="459"/>
    </row>
    <row r="206" spans="1:7" s="96" customFormat="1" ht="25.5">
      <c r="A206" s="1285" t="s">
        <v>6254</v>
      </c>
      <c r="B206" s="208" t="s">
        <v>6022</v>
      </c>
      <c r="C206" s="139"/>
      <c r="D206" s="1287"/>
      <c r="E206" s="1288"/>
      <c r="F206" s="2433"/>
      <c r="G206" s="1865"/>
    </row>
    <row r="207" spans="1:7" s="96" customFormat="1" ht="25.5">
      <c r="A207" s="242"/>
      <c r="B207" s="1259" t="s">
        <v>6255</v>
      </c>
      <c r="D207" s="104"/>
      <c r="E207" s="104"/>
      <c r="F207" s="2424"/>
      <c r="G207" s="459"/>
    </row>
    <row r="208" spans="1:7" s="96" customFormat="1" ht="12.75">
      <c r="A208" s="243" t="s">
        <v>6256</v>
      </c>
      <c r="B208" s="244" t="s">
        <v>209</v>
      </c>
      <c r="D208" s="96" t="s">
        <v>353</v>
      </c>
      <c r="E208" s="104">
        <f>(2.5*1.8 + (2.5+2*1.8)*0.2)*6*3   +   (1.2*1.05 + (1.2+2*1.05)*0.2)*2   +   (12.5*1.4 + (12.5+2*1.4)*0.2)</f>
        <v>127.36</v>
      </c>
      <c r="F208" s="2451"/>
      <c r="G208" s="456">
        <f t="shared" ref="G208:G213" si="7">+F208*E208</f>
        <v>0</v>
      </c>
    </row>
    <row r="209" spans="1:7" s="96" customFormat="1" ht="12.75">
      <c r="A209" s="245" t="s">
        <v>6257</v>
      </c>
      <c r="B209" s="244" t="s">
        <v>211</v>
      </c>
      <c r="D209" s="96" t="s">
        <v>353</v>
      </c>
      <c r="E209" s="104">
        <f>(2.5*1.8 + (2.5+2*1.8)*0.2)*6*4   +   (1.2*1.05 + (1.2+2*1.05)*0.2)*3   +   (12.5*1.4 + (12.5+2*1.4)*0.2)</f>
        <v>163.6</v>
      </c>
      <c r="F209" s="2451"/>
      <c r="G209" s="456">
        <f t="shared" si="7"/>
        <v>0</v>
      </c>
    </row>
    <row r="210" spans="1:7" s="96" customFormat="1" ht="12.75">
      <c r="A210" s="246" t="s">
        <v>6258</v>
      </c>
      <c r="B210" s="244" t="s">
        <v>212</v>
      </c>
      <c r="D210" s="96" t="s">
        <v>353</v>
      </c>
      <c r="E210" s="104">
        <f>+E208</f>
        <v>127.36</v>
      </c>
      <c r="F210" s="2451"/>
      <c r="G210" s="456">
        <f t="shared" si="7"/>
        <v>0</v>
      </c>
    </row>
    <row r="211" spans="1:7" s="96" customFormat="1" ht="12.75">
      <c r="A211" s="247" t="s">
        <v>6259</v>
      </c>
      <c r="B211" s="244" t="s">
        <v>213</v>
      </c>
      <c r="D211" s="96" t="s">
        <v>353</v>
      </c>
      <c r="E211" s="104">
        <f>+E209</f>
        <v>163.6</v>
      </c>
      <c r="F211" s="2451"/>
      <c r="G211" s="456">
        <f t="shared" si="7"/>
        <v>0</v>
      </c>
    </row>
    <row r="212" spans="1:7" s="96" customFormat="1" ht="12.75">
      <c r="A212" s="248" t="s">
        <v>6260</v>
      </c>
      <c r="B212" s="244" t="s">
        <v>214</v>
      </c>
      <c r="D212" s="96" t="s">
        <v>353</v>
      </c>
      <c r="E212" s="104">
        <f>(2.5*1.8 + (2.5+2*1.8)*0.2)*7*3   +   (1.2*1.05 + (1.2+2*1.05)*0.2)*2   +   (9.82*1.4 + (9.82+2*1.4)*0.2)</f>
        <v>140.22999999999999</v>
      </c>
      <c r="F212" s="2451"/>
      <c r="G212" s="456">
        <f t="shared" si="7"/>
        <v>0</v>
      </c>
    </row>
    <row r="213" spans="1:7" s="96" customFormat="1" ht="12.75">
      <c r="A213" s="249" t="s">
        <v>6261</v>
      </c>
      <c r="B213" s="244" t="s">
        <v>215</v>
      </c>
      <c r="D213" s="96" t="s">
        <v>353</v>
      </c>
      <c r="E213" s="104">
        <f>+E209</f>
        <v>163.6</v>
      </c>
      <c r="F213" s="2451"/>
      <c r="G213" s="456">
        <f t="shared" si="7"/>
        <v>0</v>
      </c>
    </row>
    <row r="214" spans="1:7" s="96" customFormat="1" ht="12.75">
      <c r="A214" s="103"/>
      <c r="B214" s="1259"/>
      <c r="E214" s="104"/>
      <c r="F214" s="2424"/>
      <c r="G214" s="459"/>
    </row>
    <row r="215" spans="1:7" s="96" customFormat="1" ht="25.5">
      <c r="A215" s="1285" t="s">
        <v>6262</v>
      </c>
      <c r="B215" s="1309" t="s">
        <v>6263</v>
      </c>
      <c r="C215" s="653"/>
      <c r="D215" s="1287"/>
      <c r="E215" s="1288"/>
      <c r="F215" s="2433"/>
      <c r="G215" s="1865"/>
    </row>
    <row r="216" spans="1:7" s="96" customFormat="1" ht="15.6" customHeight="1">
      <c r="A216" s="1285"/>
      <c r="B216" s="1309" t="s">
        <v>6026</v>
      </c>
      <c r="C216" s="653"/>
      <c r="D216" s="1287"/>
      <c r="E216" s="1288"/>
      <c r="F216" s="2433"/>
      <c r="G216" s="1865"/>
    </row>
    <row r="217" spans="1:7" s="96" customFormat="1" ht="42" customHeight="1">
      <c r="A217" s="1285"/>
      <c r="B217" s="1310" t="s">
        <v>6020</v>
      </c>
      <c r="C217" s="653"/>
      <c r="D217" s="1287"/>
      <c r="E217" s="1288"/>
      <c r="F217" s="2433"/>
      <c r="G217" s="1865"/>
    </row>
    <row r="218" spans="1:7" s="96" customFormat="1" ht="12.75">
      <c r="A218" s="103"/>
      <c r="B218" s="1259"/>
      <c r="E218" s="104"/>
      <c r="F218" s="2424"/>
      <c r="G218" s="459"/>
    </row>
    <row r="219" spans="1:7" s="96" customFormat="1" ht="25.5">
      <c r="A219" s="1285" t="s">
        <v>6027</v>
      </c>
      <c r="B219" s="208" t="s">
        <v>6022</v>
      </c>
      <c r="C219" s="139"/>
      <c r="D219" s="1287"/>
      <c r="E219" s="1288"/>
      <c r="F219" s="2433"/>
      <c r="G219" s="1865"/>
    </row>
    <row r="220" spans="1:7" s="96" customFormat="1" ht="12.75">
      <c r="A220" s="242"/>
      <c r="B220" s="1259" t="s">
        <v>6264</v>
      </c>
      <c r="D220" s="104"/>
      <c r="E220" s="104"/>
      <c r="F220" s="2424"/>
      <c r="G220" s="459"/>
    </row>
    <row r="221" spans="1:7" s="96" customFormat="1" ht="12.75">
      <c r="A221" s="243" t="s">
        <v>6265</v>
      </c>
      <c r="B221" s="244" t="s">
        <v>209</v>
      </c>
      <c r="D221" s="96" t="s">
        <v>353</v>
      </c>
      <c r="E221" s="104">
        <v>1</v>
      </c>
      <c r="F221" s="2451"/>
      <c r="G221" s="456">
        <f t="shared" ref="G221:G226" si="8">+F221*E221</f>
        <v>0</v>
      </c>
    </row>
    <row r="222" spans="1:7" s="96" customFormat="1" ht="12.75">
      <c r="A222" s="245" t="s">
        <v>6266</v>
      </c>
      <c r="B222" s="244" t="s">
        <v>211</v>
      </c>
      <c r="D222" s="96" t="s">
        <v>353</v>
      </c>
      <c r="E222" s="104">
        <v>1</v>
      </c>
      <c r="F222" s="2451"/>
      <c r="G222" s="456">
        <f t="shared" si="8"/>
        <v>0</v>
      </c>
    </row>
    <row r="223" spans="1:7" s="96" customFormat="1" ht="12.75">
      <c r="A223" s="246" t="s">
        <v>6267</v>
      </c>
      <c r="B223" s="244" t="s">
        <v>212</v>
      </c>
      <c r="D223" s="96" t="s">
        <v>353</v>
      </c>
      <c r="E223" s="104">
        <f>+E221</f>
        <v>1</v>
      </c>
      <c r="F223" s="2451"/>
      <c r="G223" s="456">
        <f t="shared" si="8"/>
        <v>0</v>
      </c>
    </row>
    <row r="224" spans="1:7" s="96" customFormat="1" ht="12.75">
      <c r="A224" s="247" t="s">
        <v>6268</v>
      </c>
      <c r="B224" s="244" t="s">
        <v>213</v>
      </c>
      <c r="D224" s="96" t="s">
        <v>353</v>
      </c>
      <c r="E224" s="104">
        <f>+E222</f>
        <v>1</v>
      </c>
      <c r="F224" s="2451"/>
      <c r="G224" s="456">
        <f t="shared" si="8"/>
        <v>0</v>
      </c>
    </row>
    <row r="225" spans="1:7" s="96" customFormat="1" ht="12.75">
      <c r="A225" s="248" t="s">
        <v>6269</v>
      </c>
      <c r="B225" s="244" t="s">
        <v>214</v>
      </c>
      <c r="D225" s="96" t="s">
        <v>353</v>
      </c>
      <c r="E225" s="104">
        <v>1</v>
      </c>
      <c r="F225" s="2451"/>
      <c r="G225" s="456">
        <f t="shared" si="8"/>
        <v>0</v>
      </c>
    </row>
    <row r="226" spans="1:7" s="96" customFormat="1" ht="12.75">
      <c r="A226" s="249" t="s">
        <v>6270</v>
      </c>
      <c r="B226" s="244" t="s">
        <v>215</v>
      </c>
      <c r="D226" s="96" t="s">
        <v>353</v>
      </c>
      <c r="E226" s="104">
        <f>+E222</f>
        <v>1</v>
      </c>
      <c r="F226" s="2451"/>
      <c r="G226" s="456">
        <f t="shared" si="8"/>
        <v>0</v>
      </c>
    </row>
    <row r="227" spans="1:7" s="96" customFormat="1" ht="12.75">
      <c r="A227" s="103"/>
      <c r="B227" s="1259"/>
      <c r="E227" s="104"/>
      <c r="F227" s="2424"/>
      <c r="G227" s="459"/>
    </row>
    <row r="228" spans="1:7" s="96" customFormat="1" ht="12.75">
      <c r="A228" s="103"/>
      <c r="B228" s="1259"/>
      <c r="E228" s="104"/>
      <c r="F228" s="2424"/>
      <c r="G228" s="459"/>
    </row>
    <row r="229" spans="1:7" s="96" customFormat="1" ht="12.75">
      <c r="A229" s="661" t="s">
        <v>6271</v>
      </c>
      <c r="B229" s="662" t="s">
        <v>6030</v>
      </c>
      <c r="C229" s="663"/>
      <c r="D229" s="1305"/>
      <c r="E229" s="1306"/>
      <c r="F229" s="2479"/>
      <c r="G229" s="1871"/>
    </row>
    <row r="230" spans="1:7" s="96" customFormat="1" ht="12.75">
      <c r="A230" s="1285"/>
      <c r="B230" s="1291"/>
      <c r="C230" s="655"/>
      <c r="E230" s="104"/>
      <c r="F230" s="2424"/>
      <c r="G230" s="459"/>
    </row>
    <row r="231" spans="1:7" s="96" customFormat="1" ht="13.15" customHeight="1">
      <c r="A231" s="1285"/>
      <c r="B231" s="2936" t="s">
        <v>6031</v>
      </c>
      <c r="C231" s="2936"/>
      <c r="E231" s="104"/>
      <c r="F231" s="2424"/>
      <c r="G231" s="459"/>
    </row>
    <row r="232" spans="1:7" s="96" customFormat="1" ht="15.6" customHeight="1">
      <c r="A232" s="1285"/>
      <c r="B232" s="3006" t="s">
        <v>6032</v>
      </c>
      <c r="C232" s="3006"/>
      <c r="E232" s="104"/>
      <c r="F232" s="2424"/>
      <c r="G232" s="459"/>
    </row>
    <row r="233" spans="1:7" s="96" customFormat="1" ht="39" customHeight="1">
      <c r="A233" s="1285"/>
      <c r="B233" s="3002" t="s">
        <v>6033</v>
      </c>
      <c r="C233" s="3002"/>
      <c r="E233" s="104"/>
      <c r="F233" s="2424"/>
      <c r="G233" s="459"/>
    </row>
    <row r="234" spans="1:7" s="96" customFormat="1" ht="15.6" customHeight="1">
      <c r="A234" s="1285"/>
      <c r="B234" s="3003" t="s">
        <v>6034</v>
      </c>
      <c r="C234" s="3003"/>
      <c r="E234" s="104"/>
      <c r="F234" s="2424"/>
      <c r="G234" s="459"/>
    </row>
    <row r="235" spans="1:7" s="96" customFormat="1" ht="27" customHeight="1">
      <c r="A235" s="1285"/>
      <c r="B235" s="3002" t="s">
        <v>6035</v>
      </c>
      <c r="C235" s="3002"/>
      <c r="E235" s="104"/>
      <c r="F235" s="2424"/>
      <c r="G235" s="459"/>
    </row>
    <row r="236" spans="1:7" s="96" customFormat="1" ht="14.45" customHeight="1">
      <c r="A236" s="1285"/>
      <c r="B236" s="3003" t="s">
        <v>2140</v>
      </c>
      <c r="C236" s="3003"/>
      <c r="E236" s="104"/>
      <c r="F236" s="2424"/>
      <c r="G236" s="459"/>
    </row>
    <row r="237" spans="1:7" s="96" customFormat="1" ht="15.6" customHeight="1">
      <c r="A237" s="1285"/>
      <c r="B237" s="3002" t="s">
        <v>6036</v>
      </c>
      <c r="C237" s="3002"/>
      <c r="E237" s="104"/>
      <c r="F237" s="2424"/>
      <c r="G237" s="459"/>
    </row>
    <row r="238" spans="1:7" s="96" customFormat="1" ht="55.9" customHeight="1">
      <c r="A238" s="1285"/>
      <c r="B238" s="3002" t="s">
        <v>6037</v>
      </c>
      <c r="C238" s="3002"/>
      <c r="E238" s="104"/>
      <c r="F238" s="2424"/>
      <c r="G238" s="459"/>
    </row>
    <row r="239" spans="1:7" s="96" customFormat="1" ht="43.15" customHeight="1">
      <c r="A239" s="1285"/>
      <c r="B239" s="3002" t="s">
        <v>6038</v>
      </c>
      <c r="C239" s="3002"/>
      <c r="E239" s="104"/>
      <c r="F239" s="2424"/>
      <c r="G239" s="459"/>
    </row>
    <row r="240" spans="1:7" s="96" customFormat="1" ht="15.6" customHeight="1">
      <c r="A240" s="1285"/>
      <c r="B240" s="3002" t="s">
        <v>6039</v>
      </c>
      <c r="C240" s="3002"/>
      <c r="E240" s="104"/>
      <c r="F240" s="2424"/>
      <c r="G240" s="459"/>
    </row>
    <row r="241" spans="1:7" s="96" customFormat="1" ht="27.6" customHeight="1">
      <c r="A241" s="1285"/>
      <c r="B241" s="3002" t="s">
        <v>6040</v>
      </c>
      <c r="C241" s="3002"/>
      <c r="E241" s="104"/>
      <c r="F241" s="2424"/>
      <c r="G241" s="459"/>
    </row>
    <row r="242" spans="1:7" s="96" customFormat="1" ht="28.9" customHeight="1">
      <c r="A242" s="1285"/>
      <c r="B242" s="3002" t="s">
        <v>6041</v>
      </c>
      <c r="C242" s="3002"/>
      <c r="E242" s="104"/>
      <c r="F242" s="2424"/>
      <c r="G242" s="459"/>
    </row>
    <row r="243" spans="1:7" s="96" customFormat="1" ht="28.9" customHeight="1">
      <c r="A243" s="1285"/>
      <c r="B243" s="3002" t="s">
        <v>6042</v>
      </c>
      <c r="C243" s="3002"/>
      <c r="E243" s="104"/>
      <c r="F243" s="2424"/>
      <c r="G243" s="459"/>
    </row>
    <row r="244" spans="1:7" s="96" customFormat="1" ht="28.15" customHeight="1">
      <c r="A244" s="1285"/>
      <c r="B244" s="3002" t="s">
        <v>6043</v>
      </c>
      <c r="C244" s="3002"/>
      <c r="E244" s="104"/>
      <c r="F244" s="2424"/>
      <c r="G244" s="459"/>
    </row>
    <row r="245" spans="1:7" s="96" customFormat="1" ht="28.15" customHeight="1">
      <c r="A245" s="1285"/>
      <c r="B245" s="3002" t="s">
        <v>6044</v>
      </c>
      <c r="C245" s="3002"/>
      <c r="E245" s="104"/>
      <c r="F245" s="2424"/>
      <c r="G245" s="459"/>
    </row>
    <row r="246" spans="1:7" s="96" customFormat="1" ht="15.6" customHeight="1">
      <c r="A246" s="1285"/>
      <c r="B246" s="3002" t="s">
        <v>6045</v>
      </c>
      <c r="C246" s="3002"/>
      <c r="E246" s="104"/>
      <c r="F246" s="2424"/>
      <c r="G246" s="459"/>
    </row>
    <row r="247" spans="1:7" s="96" customFormat="1" ht="15.6" customHeight="1">
      <c r="A247" s="1285"/>
      <c r="B247" s="1307"/>
      <c r="C247" s="1308"/>
      <c r="E247" s="104"/>
      <c r="F247" s="2424"/>
      <c r="G247" s="459"/>
    </row>
    <row r="248" spans="1:7" s="96" customFormat="1" ht="12.75">
      <c r="A248" s="1285" t="s">
        <v>6272</v>
      </c>
      <c r="B248" s="208" t="s">
        <v>6047</v>
      </c>
      <c r="E248" s="104"/>
      <c r="F248" s="2424"/>
      <c r="G248" s="459"/>
    </row>
    <row r="249" spans="1:7" s="96" customFormat="1" ht="25.5">
      <c r="A249" s="103"/>
      <c r="B249" s="1259" t="s">
        <v>6048</v>
      </c>
      <c r="E249" s="104"/>
      <c r="F249" s="2424"/>
      <c r="G249" s="459"/>
    </row>
    <row r="250" spans="1:7" s="96" customFormat="1" ht="40.15" customHeight="1">
      <c r="A250" s="103"/>
      <c r="B250" s="1259" t="s">
        <v>6049</v>
      </c>
      <c r="E250" s="104"/>
      <c r="F250" s="2424"/>
      <c r="G250" s="459"/>
    </row>
    <row r="251" spans="1:7" s="96" customFormat="1" ht="29.45" customHeight="1">
      <c r="A251" s="103"/>
      <c r="B251" s="1259" t="s">
        <v>6050</v>
      </c>
      <c r="E251" s="104"/>
      <c r="F251" s="2424"/>
      <c r="G251" s="459"/>
    </row>
    <row r="252" spans="1:7" s="96" customFormat="1" ht="13.9" customHeight="1">
      <c r="A252" s="103"/>
      <c r="B252" s="1259" t="s">
        <v>6051</v>
      </c>
      <c r="E252" s="104"/>
      <c r="F252" s="2424"/>
      <c r="G252" s="459"/>
    </row>
    <row r="253" spans="1:7" s="96" customFormat="1" ht="12.75">
      <c r="A253" s="103"/>
      <c r="B253" s="1259" t="s">
        <v>6052</v>
      </c>
      <c r="E253" s="104"/>
      <c r="F253" s="2424"/>
      <c r="G253" s="459"/>
    </row>
    <row r="254" spans="1:7" s="96" customFormat="1" ht="12.75">
      <c r="A254" s="103"/>
      <c r="B254" s="1259"/>
      <c r="E254" s="104"/>
      <c r="F254" s="2424"/>
      <c r="G254" s="459"/>
    </row>
    <row r="255" spans="1:7" s="96" customFormat="1" ht="25.5">
      <c r="A255" s="1285" t="s">
        <v>6273</v>
      </c>
      <c r="B255" s="208" t="s">
        <v>6054</v>
      </c>
      <c r="E255" s="104"/>
      <c r="F255" s="2424"/>
      <c r="G255" s="459"/>
    </row>
    <row r="256" spans="1:7" s="96" customFormat="1" ht="28.9" customHeight="1">
      <c r="A256" s="103"/>
      <c r="B256" s="1259" t="s">
        <v>6055</v>
      </c>
      <c r="E256" s="104"/>
      <c r="F256" s="2424"/>
      <c r="G256" s="459"/>
    </row>
    <row r="257" spans="1:7" s="96" customFormat="1" ht="12.75">
      <c r="A257" s="243" t="s">
        <v>6274</v>
      </c>
      <c r="B257" s="244" t="s">
        <v>209</v>
      </c>
      <c r="D257" s="96" t="s">
        <v>353</v>
      </c>
      <c r="E257" s="104">
        <v>40</v>
      </c>
      <c r="F257" s="2451"/>
      <c r="G257" s="456">
        <f t="shared" ref="G257:G262" si="9">+F257*E257</f>
        <v>0</v>
      </c>
    </row>
    <row r="258" spans="1:7" s="96" customFormat="1" ht="12.75">
      <c r="A258" s="245" t="s">
        <v>6275</v>
      </c>
      <c r="B258" s="244" t="s">
        <v>211</v>
      </c>
      <c r="D258" s="96" t="s">
        <v>353</v>
      </c>
      <c r="E258" s="104">
        <v>60</v>
      </c>
      <c r="F258" s="2451"/>
      <c r="G258" s="456">
        <f t="shared" si="9"/>
        <v>0</v>
      </c>
    </row>
    <row r="259" spans="1:7" s="96" customFormat="1" ht="12.75">
      <c r="A259" s="246" t="s">
        <v>6276</v>
      </c>
      <c r="B259" s="244" t="s">
        <v>212</v>
      </c>
      <c r="D259" s="96" t="s">
        <v>353</v>
      </c>
      <c r="E259" s="104">
        <f>+E257</f>
        <v>40</v>
      </c>
      <c r="F259" s="2451"/>
      <c r="G259" s="456">
        <f t="shared" si="9"/>
        <v>0</v>
      </c>
    </row>
    <row r="260" spans="1:7" s="96" customFormat="1" ht="12.75">
      <c r="A260" s="247" t="s">
        <v>6277</v>
      </c>
      <c r="B260" s="244" t="s">
        <v>213</v>
      </c>
      <c r="D260" s="96" t="s">
        <v>353</v>
      </c>
      <c r="E260" s="104">
        <f>+E258</f>
        <v>60</v>
      </c>
      <c r="F260" s="2451"/>
      <c r="G260" s="456">
        <f t="shared" si="9"/>
        <v>0</v>
      </c>
    </row>
    <row r="261" spans="1:7" s="96" customFormat="1" ht="12.75">
      <c r="A261" s="248" t="s">
        <v>6278</v>
      </c>
      <c r="B261" s="244" t="s">
        <v>214</v>
      </c>
      <c r="D261" s="96" t="s">
        <v>353</v>
      </c>
      <c r="E261" s="104">
        <v>50</v>
      </c>
      <c r="F261" s="2451"/>
      <c r="G261" s="456">
        <f t="shared" si="9"/>
        <v>0</v>
      </c>
    </row>
    <row r="262" spans="1:7" s="96" customFormat="1" ht="12.75">
      <c r="A262" s="249" t="s">
        <v>6279</v>
      </c>
      <c r="B262" s="244" t="s">
        <v>215</v>
      </c>
      <c r="D262" s="96" t="s">
        <v>353</v>
      </c>
      <c r="E262" s="104">
        <f>+E258</f>
        <v>60</v>
      </c>
      <c r="F262" s="2451"/>
      <c r="G262" s="456">
        <f t="shared" si="9"/>
        <v>0</v>
      </c>
    </row>
    <row r="263" spans="1:7" s="96" customFormat="1" ht="12" customHeight="1">
      <c r="E263" s="104"/>
      <c r="F263" s="2424"/>
      <c r="G263" s="459"/>
    </row>
    <row r="264" spans="1:7" s="96" customFormat="1" ht="12.75">
      <c r="A264" s="103"/>
      <c r="B264" s="1259"/>
      <c r="E264" s="104"/>
      <c r="F264" s="2424"/>
      <c r="G264" s="459"/>
    </row>
    <row r="265" spans="1:7" s="96" customFormat="1" ht="12.75">
      <c r="A265" s="1285" t="s">
        <v>6280</v>
      </c>
      <c r="B265" s="208" t="s">
        <v>6281</v>
      </c>
      <c r="E265" s="104"/>
      <c r="F265" s="2424"/>
      <c r="G265" s="459"/>
    </row>
    <row r="266" spans="1:7" s="96" customFormat="1" ht="25.5">
      <c r="A266" s="103"/>
      <c r="B266" s="1259" t="s">
        <v>6282</v>
      </c>
      <c r="E266" s="104"/>
      <c r="F266" s="2424"/>
      <c r="G266" s="459"/>
    </row>
    <row r="267" spans="1:7" s="96" customFormat="1" ht="38.25">
      <c r="A267" s="103"/>
      <c r="B267" s="1259" t="s">
        <v>6060</v>
      </c>
      <c r="E267" s="104"/>
      <c r="F267" s="2424"/>
      <c r="G267" s="459"/>
    </row>
    <row r="268" spans="1:7" s="96" customFormat="1" ht="25.5">
      <c r="A268" s="103"/>
      <c r="B268" s="1259" t="s">
        <v>6050</v>
      </c>
      <c r="E268" s="104"/>
      <c r="F268" s="2424"/>
      <c r="G268" s="459"/>
    </row>
    <row r="269" spans="1:7" s="96" customFormat="1" ht="12.75">
      <c r="A269" s="103"/>
      <c r="B269" s="1259" t="s">
        <v>6051</v>
      </c>
      <c r="E269" s="104"/>
      <c r="F269" s="2424"/>
      <c r="G269" s="459"/>
    </row>
    <row r="270" spans="1:7" s="96" customFormat="1" ht="12.75">
      <c r="A270" s="103"/>
      <c r="B270" s="1259" t="s">
        <v>6052</v>
      </c>
      <c r="E270" s="104"/>
      <c r="F270" s="2424"/>
      <c r="G270" s="459"/>
    </row>
    <row r="271" spans="1:7" s="96" customFormat="1" ht="12.75">
      <c r="A271" s="103"/>
      <c r="B271" s="1259"/>
      <c r="E271" s="104"/>
      <c r="F271" s="2424"/>
      <c r="G271" s="459"/>
    </row>
    <row r="272" spans="1:7" s="96" customFormat="1" ht="18.600000000000001" customHeight="1">
      <c r="A272" s="1285" t="s">
        <v>6283</v>
      </c>
      <c r="B272" s="208" t="s">
        <v>6284</v>
      </c>
      <c r="E272" s="104"/>
      <c r="F272" s="2424"/>
      <c r="G272" s="459"/>
    </row>
    <row r="273" spans="1:7" s="96" customFormat="1" ht="25.5">
      <c r="A273" s="103"/>
      <c r="B273" s="1259" t="s">
        <v>6285</v>
      </c>
      <c r="E273" s="104"/>
      <c r="F273" s="2424"/>
      <c r="G273" s="459"/>
    </row>
    <row r="274" spans="1:7" s="96" customFormat="1" ht="12.75">
      <c r="A274" s="243" t="s">
        <v>6286</v>
      </c>
      <c r="B274" s="244" t="s">
        <v>209</v>
      </c>
      <c r="D274" s="96" t="s">
        <v>210</v>
      </c>
      <c r="E274" s="104">
        <v>20</v>
      </c>
      <c r="F274" s="2451"/>
      <c r="G274" s="456">
        <f t="shared" ref="G274:G279" si="10">+F274*E274</f>
        <v>0</v>
      </c>
    </row>
    <row r="275" spans="1:7" s="96" customFormat="1" ht="12.75">
      <c r="A275" s="245" t="s">
        <v>6287</v>
      </c>
      <c r="B275" s="244" t="s">
        <v>211</v>
      </c>
      <c r="D275" s="96" t="s">
        <v>210</v>
      </c>
      <c r="E275" s="104">
        <v>30</v>
      </c>
      <c r="F275" s="2451"/>
      <c r="G275" s="456">
        <f t="shared" si="10"/>
        <v>0</v>
      </c>
    </row>
    <row r="276" spans="1:7" s="96" customFormat="1" ht="12.75">
      <c r="A276" s="246" t="s">
        <v>6288</v>
      </c>
      <c r="B276" s="244" t="s">
        <v>212</v>
      </c>
      <c r="D276" s="96" t="s">
        <v>210</v>
      </c>
      <c r="E276" s="104">
        <f>+E274</f>
        <v>20</v>
      </c>
      <c r="F276" s="2451"/>
      <c r="G276" s="456">
        <f t="shared" si="10"/>
        <v>0</v>
      </c>
    </row>
    <row r="277" spans="1:7" s="96" customFormat="1" ht="12.75">
      <c r="A277" s="247" t="s">
        <v>6289</v>
      </c>
      <c r="B277" s="244" t="s">
        <v>213</v>
      </c>
      <c r="D277" s="96" t="s">
        <v>210</v>
      </c>
      <c r="E277" s="104">
        <f>+E275</f>
        <v>30</v>
      </c>
      <c r="F277" s="2451"/>
      <c r="G277" s="456">
        <f t="shared" si="10"/>
        <v>0</v>
      </c>
    </row>
    <row r="278" spans="1:7" s="96" customFormat="1" ht="12.75">
      <c r="A278" s="248" t="s">
        <v>6290</v>
      </c>
      <c r="B278" s="244" t="s">
        <v>214</v>
      </c>
      <c r="D278" s="96" t="s">
        <v>210</v>
      </c>
      <c r="E278" s="104">
        <v>25</v>
      </c>
      <c r="F278" s="2451"/>
      <c r="G278" s="456">
        <f t="shared" si="10"/>
        <v>0</v>
      </c>
    </row>
    <row r="279" spans="1:7" s="96" customFormat="1" ht="12.75">
      <c r="A279" s="249" t="s">
        <v>6291</v>
      </c>
      <c r="B279" s="244" t="s">
        <v>215</v>
      </c>
      <c r="D279" s="96" t="s">
        <v>210</v>
      </c>
      <c r="E279" s="104">
        <f>+E275</f>
        <v>30</v>
      </c>
      <c r="F279" s="2451"/>
      <c r="G279" s="456">
        <f t="shared" si="10"/>
        <v>0</v>
      </c>
    </row>
    <row r="280" spans="1:7" s="96" customFormat="1" ht="12.75">
      <c r="E280" s="104"/>
      <c r="F280" s="2424"/>
      <c r="G280" s="459"/>
    </row>
    <row r="281" spans="1:7" s="96" customFormat="1" ht="12.75">
      <c r="A281" s="103"/>
      <c r="B281" s="1259"/>
      <c r="E281" s="104"/>
      <c r="F281" s="2424"/>
      <c r="G281" s="459"/>
    </row>
    <row r="282" spans="1:7" s="96" customFormat="1" ht="12.75">
      <c r="A282" s="1285" t="s">
        <v>6292</v>
      </c>
      <c r="B282" s="208" t="s">
        <v>6058</v>
      </c>
      <c r="E282" s="104"/>
      <c r="F282" s="2424"/>
      <c r="G282" s="459"/>
    </row>
    <row r="283" spans="1:7" s="96" customFormat="1" ht="25.15" customHeight="1">
      <c r="A283" s="103"/>
      <c r="B283" s="1259" t="s">
        <v>6059</v>
      </c>
      <c r="E283" s="104"/>
      <c r="F283" s="2424"/>
      <c r="G283" s="459"/>
    </row>
    <row r="284" spans="1:7" s="96" customFormat="1" ht="38.25">
      <c r="A284" s="103"/>
      <c r="B284" s="1259" t="s">
        <v>6060</v>
      </c>
      <c r="E284" s="104"/>
      <c r="F284" s="2424"/>
      <c r="G284" s="459"/>
    </row>
    <row r="285" spans="1:7" s="96" customFormat="1" ht="25.15" customHeight="1">
      <c r="A285" s="103"/>
      <c r="B285" s="1259" t="s">
        <v>6061</v>
      </c>
      <c r="E285" s="104"/>
      <c r="F285" s="2424"/>
      <c r="G285" s="459"/>
    </row>
    <row r="286" spans="1:7" s="96" customFormat="1" ht="12.75">
      <c r="A286" s="103"/>
      <c r="B286" s="1259" t="s">
        <v>6051</v>
      </c>
      <c r="E286" s="104"/>
      <c r="F286" s="2424"/>
      <c r="G286" s="459"/>
    </row>
    <row r="287" spans="1:7" s="96" customFormat="1" ht="25.5">
      <c r="A287" s="103"/>
      <c r="B287" s="1259" t="s">
        <v>6062</v>
      </c>
      <c r="E287" s="104"/>
      <c r="F287" s="2424"/>
      <c r="G287" s="459"/>
    </row>
    <row r="288" spans="1:7" s="96" customFormat="1" ht="12.75">
      <c r="A288" s="103"/>
      <c r="B288" s="1259"/>
      <c r="E288" s="104"/>
      <c r="F288" s="2424"/>
      <c r="G288" s="459"/>
    </row>
    <row r="289" spans="1:7" s="96" customFormat="1" ht="35.450000000000003" customHeight="1">
      <c r="A289" s="1285" t="s">
        <v>6293</v>
      </c>
      <c r="B289" s="208" t="s">
        <v>6294</v>
      </c>
      <c r="E289" s="104"/>
      <c r="F289" s="2424"/>
      <c r="G289" s="459"/>
    </row>
    <row r="290" spans="1:7" s="96" customFormat="1" ht="12.75">
      <c r="A290" s="1285"/>
      <c r="B290" s="1259" t="s">
        <v>6295</v>
      </c>
      <c r="E290" s="104"/>
      <c r="F290" s="2424"/>
      <c r="G290" s="459"/>
    </row>
    <row r="291" spans="1:7" s="96" customFormat="1" ht="12.75">
      <c r="A291" s="243" t="s">
        <v>6296</v>
      </c>
      <c r="B291" s="244" t="s">
        <v>209</v>
      </c>
      <c r="D291" s="96" t="s">
        <v>353</v>
      </c>
      <c r="E291" s="104">
        <f>2*(2.5*1.65+2*(2.5+1.65)*1)</f>
        <v>24.85</v>
      </c>
      <c r="F291" s="2451"/>
      <c r="G291" s="456">
        <f t="shared" ref="G291:G296" si="11">+F291*E291</f>
        <v>0</v>
      </c>
    </row>
    <row r="292" spans="1:7" s="96" customFormat="1" ht="12.75">
      <c r="A292" s="245" t="s">
        <v>6297</v>
      </c>
      <c r="B292" s="244" t="s">
        <v>211</v>
      </c>
      <c r="D292" s="96" t="s">
        <v>353</v>
      </c>
      <c r="E292" s="104">
        <f>2*(2.5*1.65+2*(2.5+1.65)*1)</f>
        <v>24.85</v>
      </c>
      <c r="F292" s="2451"/>
      <c r="G292" s="456">
        <f t="shared" si="11"/>
        <v>0</v>
      </c>
    </row>
    <row r="293" spans="1:7" s="96" customFormat="1" ht="12.75">
      <c r="A293" s="246" t="s">
        <v>6298</v>
      </c>
      <c r="B293" s="244" t="s">
        <v>212</v>
      </c>
      <c r="D293" s="96" t="s">
        <v>353</v>
      </c>
      <c r="E293" s="104">
        <f>+E291</f>
        <v>24.85</v>
      </c>
      <c r="F293" s="2451"/>
      <c r="G293" s="456">
        <f t="shared" si="11"/>
        <v>0</v>
      </c>
    </row>
    <row r="294" spans="1:7" s="96" customFormat="1" ht="12.75">
      <c r="A294" s="247" t="s">
        <v>6299</v>
      </c>
      <c r="B294" s="244" t="s">
        <v>213</v>
      </c>
      <c r="D294" s="96" t="s">
        <v>353</v>
      </c>
      <c r="E294" s="104">
        <f>+E292</f>
        <v>24.85</v>
      </c>
      <c r="F294" s="2451"/>
      <c r="G294" s="456">
        <f t="shared" si="11"/>
        <v>0</v>
      </c>
    </row>
    <row r="295" spans="1:7" s="96" customFormat="1" ht="12.75">
      <c r="A295" s="248" t="s">
        <v>6300</v>
      </c>
      <c r="B295" s="244" t="s">
        <v>214</v>
      </c>
      <c r="D295" s="96" t="s">
        <v>353</v>
      </c>
      <c r="E295" s="104">
        <f>2*(2.5*1.65+2*(2.5+1.65)*1)</f>
        <v>24.85</v>
      </c>
      <c r="F295" s="2451"/>
      <c r="G295" s="456">
        <f t="shared" si="11"/>
        <v>0</v>
      </c>
    </row>
    <row r="296" spans="1:7" s="96" customFormat="1" ht="12.75">
      <c r="A296" s="249" t="s">
        <v>6301</v>
      </c>
      <c r="B296" s="244" t="s">
        <v>215</v>
      </c>
      <c r="D296" s="96" t="s">
        <v>353</v>
      </c>
      <c r="E296" s="104">
        <f>+E292</f>
        <v>24.85</v>
      </c>
      <c r="F296" s="2451"/>
      <c r="G296" s="456">
        <f t="shared" si="11"/>
        <v>0</v>
      </c>
    </row>
    <row r="297" spans="1:7" s="96" customFormat="1" ht="12.75">
      <c r="A297" s="103"/>
      <c r="B297" s="1259"/>
      <c r="E297" s="104"/>
      <c r="F297" s="2424"/>
      <c r="G297" s="459"/>
    </row>
    <row r="298" spans="1:7" s="96" customFormat="1" ht="55.15" customHeight="1">
      <c r="A298" s="1285" t="s">
        <v>6302</v>
      </c>
      <c r="B298" s="208" t="s">
        <v>6303</v>
      </c>
      <c r="E298" s="104"/>
      <c r="F298" s="2424"/>
      <c r="G298" s="459"/>
    </row>
    <row r="299" spans="1:7" s="96" customFormat="1" ht="16.149999999999999" customHeight="1">
      <c r="A299" s="1285"/>
      <c r="B299" s="1259" t="s">
        <v>6304</v>
      </c>
      <c r="E299" s="104"/>
      <c r="F299" s="2424"/>
      <c r="G299" s="459"/>
    </row>
    <row r="300" spans="1:7" s="96" customFormat="1" ht="12.75">
      <c r="A300" s="243" t="s">
        <v>6305</v>
      </c>
      <c r="B300" s="244" t="s">
        <v>209</v>
      </c>
      <c r="D300" s="96" t="s">
        <v>353</v>
      </c>
      <c r="E300" s="104">
        <v>214</v>
      </c>
      <c r="F300" s="2451"/>
      <c r="G300" s="456">
        <f t="shared" ref="G300:G305" si="12">+F300*E300</f>
        <v>0</v>
      </c>
    </row>
    <row r="301" spans="1:7" s="96" customFormat="1" ht="12.75">
      <c r="A301" s="245" t="s">
        <v>6306</v>
      </c>
      <c r="B301" s="244" t="s">
        <v>211</v>
      </c>
      <c r="D301" s="96" t="s">
        <v>353</v>
      </c>
      <c r="E301" s="104">
        <v>253</v>
      </c>
      <c r="F301" s="2451"/>
      <c r="G301" s="456">
        <f t="shared" si="12"/>
        <v>0</v>
      </c>
    </row>
    <row r="302" spans="1:7" s="96" customFormat="1" ht="12.75">
      <c r="A302" s="246" t="s">
        <v>6307</v>
      </c>
      <c r="B302" s="244" t="s">
        <v>212</v>
      </c>
      <c r="D302" s="96" t="s">
        <v>353</v>
      </c>
      <c r="E302" s="104">
        <f>+E300</f>
        <v>214</v>
      </c>
      <c r="F302" s="2451"/>
      <c r="G302" s="456">
        <f t="shared" si="12"/>
        <v>0</v>
      </c>
    </row>
    <row r="303" spans="1:7" s="96" customFormat="1" ht="12.75">
      <c r="A303" s="247" t="s">
        <v>6308</v>
      </c>
      <c r="B303" s="244" t="s">
        <v>213</v>
      </c>
      <c r="D303" s="96" t="s">
        <v>353</v>
      </c>
      <c r="E303" s="104">
        <f>+E301</f>
        <v>253</v>
      </c>
      <c r="F303" s="2451"/>
      <c r="G303" s="456">
        <f t="shared" si="12"/>
        <v>0</v>
      </c>
    </row>
    <row r="304" spans="1:7" s="96" customFormat="1" ht="12.75">
      <c r="A304" s="248" t="s">
        <v>6309</v>
      </c>
      <c r="B304" s="244" t="s">
        <v>214</v>
      </c>
      <c r="D304" s="96" t="s">
        <v>353</v>
      </c>
      <c r="E304" s="104">
        <v>205</v>
      </c>
      <c r="F304" s="2451"/>
      <c r="G304" s="456">
        <f t="shared" si="12"/>
        <v>0</v>
      </c>
    </row>
    <row r="305" spans="1:10" s="96" customFormat="1" ht="12.75">
      <c r="A305" s="249" t="s">
        <v>6310</v>
      </c>
      <c r="B305" s="244" t="s">
        <v>215</v>
      </c>
      <c r="D305" s="96" t="s">
        <v>353</v>
      </c>
      <c r="E305" s="104">
        <f>+E301</f>
        <v>253</v>
      </c>
      <c r="F305" s="2451"/>
      <c r="G305" s="456">
        <f t="shared" si="12"/>
        <v>0</v>
      </c>
    </row>
    <row r="306" spans="1:10" s="96" customFormat="1" ht="12.75">
      <c r="A306" s="103"/>
      <c r="B306" s="1259"/>
      <c r="E306" s="104"/>
      <c r="F306" s="2424"/>
      <c r="G306" s="459"/>
    </row>
    <row r="307" spans="1:10" s="96" customFormat="1" ht="12.75">
      <c r="B307" s="252"/>
      <c r="C307" s="92"/>
      <c r="D307" s="92"/>
      <c r="E307" s="1287"/>
      <c r="F307" s="1869"/>
      <c r="G307" s="1865"/>
    </row>
    <row r="308" spans="1:10" s="96" customFormat="1" ht="20.45" customHeight="1" thickBot="1">
      <c r="A308" s="253" t="str">
        <f>+A8</f>
        <v>B.19.</v>
      </c>
      <c r="B308" s="254" t="str">
        <f>+B8</f>
        <v>Slikopleskarska dela</v>
      </c>
      <c r="C308" s="255" t="s">
        <v>279</v>
      </c>
      <c r="D308" s="255"/>
      <c r="E308" s="256"/>
      <c r="F308" s="472"/>
      <c r="G308" s="472">
        <f>SUM(G115:G307)</f>
        <v>0</v>
      </c>
    </row>
    <row r="309" spans="1:10" s="96" customFormat="1" ht="13.5" thickTop="1">
      <c r="A309" s="217"/>
      <c r="B309" s="658"/>
      <c r="C309" s="258"/>
      <c r="D309" s="258"/>
      <c r="E309" s="220"/>
      <c r="F309" s="464"/>
      <c r="G309" s="464"/>
    </row>
    <row r="310" spans="1:10" s="96" customFormat="1" ht="12.75">
      <c r="A310" s="217"/>
      <c r="B310" s="658"/>
      <c r="C310" s="258"/>
      <c r="D310" s="258"/>
      <c r="E310" s="220"/>
      <c r="F310" s="464"/>
      <c r="G310" s="464"/>
    </row>
    <row r="311" spans="1:10" s="96" customFormat="1" ht="12.75">
      <c r="A311" s="243"/>
      <c r="B311" s="244" t="s">
        <v>209</v>
      </c>
      <c r="C311" s="258"/>
      <c r="D311" s="258"/>
      <c r="E311" s="220"/>
      <c r="F311" s="464"/>
      <c r="G311" s="464">
        <f t="shared" ref="G311:G316" si="13">+G122+G131+G140+G155+G164+G173+G187+G208+G221+G257+G274+G291+G300</f>
        <v>0</v>
      </c>
    </row>
    <row r="312" spans="1:10" s="96" customFormat="1" ht="12.75">
      <c r="A312" s="245"/>
      <c r="B312" s="244" t="s">
        <v>211</v>
      </c>
      <c r="C312" s="258"/>
      <c r="D312" s="258"/>
      <c r="E312" s="220"/>
      <c r="F312" s="464"/>
      <c r="G312" s="464">
        <f t="shared" si="13"/>
        <v>0</v>
      </c>
    </row>
    <row r="313" spans="1:10" s="96" customFormat="1" ht="12.75">
      <c r="A313" s="246"/>
      <c r="B313" s="244" t="s">
        <v>212</v>
      </c>
      <c r="C313" s="258"/>
      <c r="D313" s="258"/>
      <c r="E313" s="220"/>
      <c r="F313" s="464"/>
      <c r="G313" s="464">
        <f t="shared" si="13"/>
        <v>0</v>
      </c>
    </row>
    <row r="314" spans="1:10" s="96" customFormat="1" ht="12.75">
      <c r="A314" s="247"/>
      <c r="B314" s="244" t="s">
        <v>213</v>
      </c>
      <c r="C314" s="258"/>
      <c r="D314" s="258"/>
      <c r="E314" s="220"/>
      <c r="F314" s="464"/>
      <c r="G314" s="464">
        <f t="shared" si="13"/>
        <v>0</v>
      </c>
    </row>
    <row r="315" spans="1:10" s="96" customFormat="1" ht="12.75">
      <c r="A315" s="248"/>
      <c r="B315" s="244" t="s">
        <v>214</v>
      </c>
      <c r="C315" s="258"/>
      <c r="D315" s="258"/>
      <c r="E315" s="220"/>
      <c r="F315" s="464"/>
      <c r="G315" s="464">
        <f t="shared" si="13"/>
        <v>0</v>
      </c>
    </row>
    <row r="316" spans="1:10" s="96" customFormat="1" ht="12.75">
      <c r="A316" s="249"/>
      <c r="B316" s="244" t="s">
        <v>215</v>
      </c>
      <c r="C316" s="258"/>
      <c r="D316" s="258"/>
      <c r="E316" s="220"/>
      <c r="F316" s="464"/>
      <c r="G316" s="464">
        <f t="shared" si="13"/>
        <v>0</v>
      </c>
    </row>
    <row r="317" spans="1:10" s="96" customFormat="1" ht="12.75">
      <c r="A317" s="217"/>
      <c r="B317" s="658"/>
      <c r="C317" s="258"/>
      <c r="D317" s="258"/>
      <c r="E317" s="220"/>
      <c r="F317" s="464"/>
      <c r="G317" s="464"/>
    </row>
    <row r="318" spans="1:10" s="1277" customFormat="1" ht="12.75">
      <c r="A318" s="105"/>
      <c r="B318" s="252"/>
      <c r="C318" s="92"/>
      <c r="D318" s="1287"/>
      <c r="E318" s="1288"/>
      <c r="F318" s="1865"/>
      <c r="G318" s="459"/>
      <c r="J318" s="1279"/>
    </row>
  </sheetData>
  <sheetProtection formatRows="0"/>
  <mergeCells count="117">
    <mergeCell ref="B11:D11"/>
    <mergeCell ref="B13:D13"/>
    <mergeCell ref="B14:D14"/>
    <mergeCell ref="B15:D15"/>
    <mergeCell ref="B16:D16"/>
    <mergeCell ref="B17:D17"/>
    <mergeCell ref="B25:D25"/>
    <mergeCell ref="B26:C26"/>
    <mergeCell ref="B27:D27"/>
    <mergeCell ref="B28:C28"/>
    <mergeCell ref="B29:D29"/>
    <mergeCell ref="B30:D30"/>
    <mergeCell ref="B18:D18"/>
    <mergeCell ref="B19:D19"/>
    <mergeCell ref="B20:D20"/>
    <mergeCell ref="B22:D22"/>
    <mergeCell ref="B23:D23"/>
    <mergeCell ref="B24:C24"/>
    <mergeCell ref="B37:D37"/>
    <mergeCell ref="B38:D38"/>
    <mergeCell ref="B39:D39"/>
    <mergeCell ref="B40:D40"/>
    <mergeCell ref="B41:C41"/>
    <mergeCell ref="B42:D42"/>
    <mergeCell ref="B31:D31"/>
    <mergeCell ref="B32:D32"/>
    <mergeCell ref="B33:D33"/>
    <mergeCell ref="B34:D34"/>
    <mergeCell ref="B35:D35"/>
    <mergeCell ref="B36:D36"/>
    <mergeCell ref="B49:D49"/>
    <mergeCell ref="B50:D50"/>
    <mergeCell ref="B51:D51"/>
    <mergeCell ref="B52:D52"/>
    <mergeCell ref="B53:D53"/>
    <mergeCell ref="B54:D54"/>
    <mergeCell ref="B43:D43"/>
    <mergeCell ref="B44:D44"/>
    <mergeCell ref="B45:D45"/>
    <mergeCell ref="B46:C46"/>
    <mergeCell ref="B47:D47"/>
    <mergeCell ref="B48:C48"/>
    <mergeCell ref="B61:D61"/>
    <mergeCell ref="B62:C62"/>
    <mergeCell ref="B63:D63"/>
    <mergeCell ref="B64:D64"/>
    <mergeCell ref="B65:D65"/>
    <mergeCell ref="B66:D66"/>
    <mergeCell ref="B55:D55"/>
    <mergeCell ref="B56:D56"/>
    <mergeCell ref="B57:D57"/>
    <mergeCell ref="B58:D58"/>
    <mergeCell ref="B59:D59"/>
    <mergeCell ref="B60:D60"/>
    <mergeCell ref="B73:C73"/>
    <mergeCell ref="B74:D74"/>
    <mergeCell ref="B75:C75"/>
    <mergeCell ref="B76:D76"/>
    <mergeCell ref="B77:C77"/>
    <mergeCell ref="B78:D78"/>
    <mergeCell ref="B67:D67"/>
    <mergeCell ref="B68:D68"/>
    <mergeCell ref="B69:C69"/>
    <mergeCell ref="B70:C70"/>
    <mergeCell ref="B71:C71"/>
    <mergeCell ref="B72:D72"/>
    <mergeCell ref="B85:C85"/>
    <mergeCell ref="B86:D86"/>
    <mergeCell ref="B87:D87"/>
    <mergeCell ref="B88:C88"/>
    <mergeCell ref="B89:D89"/>
    <mergeCell ref="B90:D90"/>
    <mergeCell ref="B79:C79"/>
    <mergeCell ref="B80:D80"/>
    <mergeCell ref="B81:C81"/>
    <mergeCell ref="B82:D82"/>
    <mergeCell ref="B83:C83"/>
    <mergeCell ref="B84:D84"/>
    <mergeCell ref="B97:D97"/>
    <mergeCell ref="B98:D98"/>
    <mergeCell ref="B99:C99"/>
    <mergeCell ref="B100:D100"/>
    <mergeCell ref="B101:C101"/>
    <mergeCell ref="B102:D102"/>
    <mergeCell ref="B91:C91"/>
    <mergeCell ref="B92:D92"/>
    <mergeCell ref="B93:C93"/>
    <mergeCell ref="B94:C94"/>
    <mergeCell ref="B95:D95"/>
    <mergeCell ref="B96:C96"/>
    <mergeCell ref="D96:G96"/>
    <mergeCell ref="B113:C113"/>
    <mergeCell ref="B197:C197"/>
    <mergeCell ref="B198:C198"/>
    <mergeCell ref="B199:C199"/>
    <mergeCell ref="B231:C231"/>
    <mergeCell ref="B232:C232"/>
    <mergeCell ref="B103:D103"/>
    <mergeCell ref="B104:C104"/>
    <mergeCell ref="B105:D105"/>
    <mergeCell ref="B106:D106"/>
    <mergeCell ref="B111:C111"/>
    <mergeCell ref="B112:C112"/>
    <mergeCell ref="B245:C245"/>
    <mergeCell ref="B246:C246"/>
    <mergeCell ref="B239:C239"/>
    <mergeCell ref="B240:C240"/>
    <mergeCell ref="B241:C241"/>
    <mergeCell ref="B242:C242"/>
    <mergeCell ref="B243:C243"/>
    <mergeCell ref="B244:C244"/>
    <mergeCell ref="B233:C233"/>
    <mergeCell ref="B234:C234"/>
    <mergeCell ref="B235:C235"/>
    <mergeCell ref="B236:C236"/>
    <mergeCell ref="B237:C237"/>
    <mergeCell ref="B238:C238"/>
  </mergeCells>
  <pageMargins left="0.7" right="0.7" top="0.75" bottom="0.75" header="0.3" footer="0.3"/>
  <pageSetup paperSize="9" scale="52" firstPageNumber="0" orientation="portrait" horizontalDpi="300" verticalDpi="300"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6" manualBreakCount="6">
    <brk id="35" max="6" man="1"/>
    <brk id="58" max="6" man="1"/>
    <brk id="92" max="16383" man="1"/>
    <brk id="107" max="16383" man="1"/>
    <brk id="180" max="6" man="1"/>
    <brk id="246" max="6"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AMK205"/>
  <sheetViews>
    <sheetView view="pageBreakPreview" topLeftCell="A166" zoomScale="85" zoomScaleNormal="90" zoomScaleSheetLayoutView="85" zoomScalePageLayoutView="90" workbookViewId="0"/>
  </sheetViews>
  <sheetFormatPr defaultRowHeight="12.75"/>
  <cols>
    <col min="1" max="1" width="14.42578125" style="1284" customWidth="1"/>
    <col min="2" max="2" width="79.7109375" style="1293" customWidth="1"/>
    <col min="3" max="3" width="10.28515625" style="1283" customWidth="1"/>
    <col min="4" max="4" width="7.28515625" style="1281" customWidth="1"/>
    <col min="5" max="5" width="9.85546875" style="1282" customWidth="1"/>
    <col min="6" max="7" width="20.42578125" style="1867" customWidth="1"/>
    <col min="8" max="8" width="7" style="1277" customWidth="1"/>
    <col min="9" max="9" width="4.5703125" style="1277" customWidth="1"/>
    <col min="10" max="10" width="7.28515625" style="1279" customWidth="1"/>
    <col min="11" max="1025" width="9.140625" style="1292" customWidth="1"/>
  </cols>
  <sheetData>
    <row r="2" spans="1:7">
      <c r="A2" s="367" t="s">
        <v>8</v>
      </c>
      <c r="B2" s="359" t="s">
        <v>9</v>
      </c>
      <c r="C2" s="359"/>
      <c r="D2" s="361"/>
      <c r="E2" s="367"/>
      <c r="F2" s="443"/>
      <c r="G2" s="443"/>
    </row>
    <row r="3" spans="1:7" s="1278" customFormat="1">
      <c r="A3" s="367" t="s">
        <v>130</v>
      </c>
      <c r="B3" s="359" t="str">
        <f>'NASLOVNA STRAN'!$C$30</f>
        <v>Gradnja stanovanjske soseske Dečkovo naselje - DN 10</v>
      </c>
      <c r="C3" s="359"/>
      <c r="D3" s="361"/>
      <c r="E3" s="367"/>
      <c r="F3" s="443"/>
      <c r="G3" s="443"/>
    </row>
    <row r="4" spans="1:7" s="1278" customFormat="1">
      <c r="A4" s="367" t="s">
        <v>131</v>
      </c>
      <c r="B4" s="442">
        <f>'NASLOVNA STRAN'!$C$13</f>
        <v>0</v>
      </c>
      <c r="C4" s="359"/>
      <c r="D4" s="361"/>
      <c r="E4" s="367"/>
      <c r="F4" s="443"/>
      <c r="G4" s="443"/>
    </row>
    <row r="5" spans="1:7" s="1278" customFormat="1">
      <c r="A5" s="367"/>
      <c r="B5" s="359"/>
      <c r="C5" s="359"/>
      <c r="D5" s="361"/>
      <c r="E5" s="367"/>
      <c r="F5" s="443"/>
      <c r="G5" s="443"/>
    </row>
    <row r="6" spans="1:7" s="1278" customFormat="1">
      <c r="A6" s="213" t="s">
        <v>87</v>
      </c>
      <c r="B6" s="214" t="s">
        <v>370</v>
      </c>
      <c r="C6" s="214"/>
      <c r="D6" s="215"/>
      <c r="E6" s="216"/>
      <c r="F6" s="463"/>
      <c r="G6" s="463"/>
    </row>
    <row r="7" spans="1:7" s="1278" customFormat="1">
      <c r="A7" s="367"/>
      <c r="B7" s="359"/>
      <c r="C7" s="359"/>
      <c r="D7" s="361"/>
      <c r="E7" s="367"/>
      <c r="F7" s="443"/>
      <c r="G7" s="443"/>
    </row>
    <row r="8" spans="1:7" s="1278" customFormat="1">
      <c r="A8" s="213" t="s">
        <v>107</v>
      </c>
      <c r="B8" s="214" t="s">
        <v>108</v>
      </c>
      <c r="C8" s="214"/>
      <c r="D8" s="215"/>
      <c r="E8" s="216"/>
      <c r="F8" s="463"/>
      <c r="G8" s="463"/>
    </row>
    <row r="9" spans="1:7">
      <c r="A9" s="217"/>
      <c r="B9" s="657"/>
      <c r="C9" s="219"/>
      <c r="D9" s="220"/>
      <c r="E9" s="220"/>
      <c r="F9" s="464"/>
      <c r="G9" s="1865"/>
    </row>
    <row r="10" spans="1:7" ht="38.25">
      <c r="A10" s="83" t="s">
        <v>132</v>
      </c>
      <c r="B10" s="221" t="s">
        <v>133</v>
      </c>
      <c r="C10" s="222" t="s">
        <v>134</v>
      </c>
      <c r="D10" s="364" t="s">
        <v>140</v>
      </c>
      <c r="E10" s="363" t="s">
        <v>136</v>
      </c>
      <c r="F10" s="444" t="s">
        <v>237</v>
      </c>
      <c r="G10" s="444" t="s">
        <v>238</v>
      </c>
    </row>
    <row r="11" spans="1:7" ht="33" customHeight="1">
      <c r="A11" s="223"/>
      <c r="B11" s="2944" t="s">
        <v>7968</v>
      </c>
      <c r="C11" s="2944"/>
      <c r="D11" s="226"/>
      <c r="E11" s="226"/>
      <c r="F11" s="466"/>
      <c r="G11" s="1866"/>
    </row>
    <row r="12" spans="1:7">
      <c r="A12" s="105"/>
      <c r="B12" s="91"/>
      <c r="C12" s="92"/>
      <c r="D12" s="93"/>
      <c r="E12" s="93"/>
      <c r="F12" s="456"/>
    </row>
    <row r="13" spans="1:7">
      <c r="A13" s="105"/>
      <c r="B13" s="3024" t="s">
        <v>3222</v>
      </c>
      <c r="C13" s="3025"/>
      <c r="D13" s="3025"/>
      <c r="E13" s="93"/>
      <c r="F13" s="456"/>
    </row>
    <row r="14" spans="1:7" ht="53.45" customHeight="1">
      <c r="A14" s="105"/>
      <c r="B14" s="3026" t="s">
        <v>3224</v>
      </c>
      <c r="C14" s="3026"/>
      <c r="D14" s="3026"/>
      <c r="E14" s="93"/>
      <c r="F14" s="456"/>
    </row>
    <row r="15" spans="1:7" ht="70.150000000000006" customHeight="1">
      <c r="A15" s="1280"/>
      <c r="B15" s="3027" t="s">
        <v>3223</v>
      </c>
      <c r="C15" s="3028"/>
      <c r="D15" s="3028"/>
    </row>
    <row r="16" spans="1:7" ht="20.45" customHeight="1">
      <c r="A16" s="1280"/>
      <c r="B16" s="3024" t="s">
        <v>3450</v>
      </c>
      <c r="C16" s="3025"/>
      <c r="D16" s="3025"/>
    </row>
    <row r="17" spans="1:7" ht="33" customHeight="1">
      <c r="A17" s="1280"/>
      <c r="B17" s="3029" t="s">
        <v>3451</v>
      </c>
      <c r="C17" s="3030"/>
      <c r="D17" s="3030"/>
    </row>
    <row r="18" spans="1:7" ht="29.45" customHeight="1">
      <c r="A18" s="1280"/>
      <c r="B18" s="3029" t="s">
        <v>3452</v>
      </c>
      <c r="C18" s="3030"/>
      <c r="D18" s="3030"/>
    </row>
    <row r="19" spans="1:7" ht="40.15" customHeight="1">
      <c r="A19" s="1280"/>
      <c r="B19" s="3029" t="s">
        <v>7969</v>
      </c>
      <c r="C19" s="3030"/>
      <c r="D19" s="3030"/>
      <c r="F19" s="2432"/>
    </row>
    <row r="20" spans="1:7" ht="54.6" customHeight="1">
      <c r="A20" s="1280"/>
      <c r="B20" s="3029" t="s">
        <v>2585</v>
      </c>
      <c r="C20" s="3030"/>
      <c r="D20" s="3030"/>
      <c r="F20" s="2432"/>
    </row>
    <row r="21" spans="1:7" ht="40.15" customHeight="1">
      <c r="A21" s="1280"/>
      <c r="B21" s="3029" t="s">
        <v>7970</v>
      </c>
      <c r="C21" s="3030"/>
      <c r="D21" s="3030"/>
      <c r="F21" s="2432"/>
    </row>
    <row r="22" spans="1:7" s="96" customFormat="1" ht="8.4499999999999993" customHeight="1">
      <c r="A22" s="1285"/>
      <c r="B22" s="2935"/>
      <c r="C22" s="2935"/>
      <c r="D22" s="1287"/>
      <c r="E22" s="1288"/>
      <c r="F22" s="2433"/>
      <c r="G22" s="1865"/>
    </row>
    <row r="23" spans="1:7" s="96" customFormat="1">
      <c r="A23" s="1285"/>
      <c r="B23" s="2935"/>
      <c r="C23" s="2935"/>
      <c r="D23" s="1287"/>
      <c r="E23" s="1288"/>
      <c r="F23" s="2433"/>
      <c r="G23" s="1865"/>
    </row>
    <row r="24" spans="1:7" s="96" customFormat="1">
      <c r="A24" s="487" t="s">
        <v>7971</v>
      </c>
      <c r="B24" s="238" t="s">
        <v>7972</v>
      </c>
      <c r="C24" s="306"/>
      <c r="D24" s="1289"/>
      <c r="E24" s="1290"/>
      <c r="F24" s="2434"/>
      <c r="G24" s="1868"/>
    </row>
    <row r="25" spans="1:7" s="96" customFormat="1">
      <c r="A25" s="1285"/>
      <c r="B25" s="1291"/>
      <c r="C25" s="1256"/>
      <c r="D25" s="1287"/>
      <c r="E25" s="1288"/>
      <c r="F25" s="2433"/>
      <c r="G25" s="1865"/>
    </row>
    <row r="26" spans="1:7" s="96" customFormat="1" ht="17.45" customHeight="1">
      <c r="A26" s="1285"/>
      <c r="B26" s="2936" t="s">
        <v>150</v>
      </c>
      <c r="C26" s="2936"/>
      <c r="D26" s="1287"/>
      <c r="E26" s="1288"/>
      <c r="F26" s="2433"/>
      <c r="G26" s="1865"/>
    </row>
    <row r="27" spans="1:7" s="96" customFormat="1" ht="54" customHeight="1">
      <c r="A27" s="1285"/>
      <c r="B27" s="2946" t="s">
        <v>7973</v>
      </c>
      <c r="C27" s="2946"/>
      <c r="D27" s="1287"/>
      <c r="E27" s="1288"/>
      <c r="F27" s="2433"/>
      <c r="G27" s="1865"/>
    </row>
    <row r="28" spans="1:7" s="96" customFormat="1" ht="25.9" customHeight="1">
      <c r="A28" s="1285"/>
      <c r="B28" s="3002" t="s">
        <v>7974</v>
      </c>
      <c r="C28" s="3002"/>
      <c r="D28" s="1287"/>
      <c r="E28" s="1288"/>
      <c r="F28" s="2433"/>
      <c r="G28" s="1865"/>
    </row>
    <row r="29" spans="1:7" s="96" customFormat="1" ht="37.5" customHeight="1">
      <c r="A29" s="103"/>
      <c r="B29" s="3002" t="s">
        <v>7975</v>
      </c>
      <c r="C29" s="3002"/>
      <c r="E29" s="104"/>
      <c r="F29" s="2424"/>
      <c r="G29" s="459"/>
    </row>
    <row r="30" spans="1:7" s="96" customFormat="1" ht="25.9" customHeight="1">
      <c r="A30" s="103"/>
      <c r="B30" s="3002" t="s">
        <v>7976</v>
      </c>
      <c r="C30" s="3002"/>
      <c r="E30" s="104"/>
      <c r="F30" s="2424"/>
      <c r="G30" s="459"/>
    </row>
    <row r="31" spans="1:7" s="96" customFormat="1" ht="16.149999999999999" customHeight="1">
      <c r="A31" s="103"/>
      <c r="B31" s="3002" t="s">
        <v>7977</v>
      </c>
      <c r="C31" s="3002"/>
      <c r="E31" s="104"/>
      <c r="F31" s="2424"/>
      <c r="G31" s="459"/>
    </row>
    <row r="32" spans="1:7" s="96" customFormat="1" ht="26.45" customHeight="1">
      <c r="A32" s="103"/>
      <c r="B32" s="3002" t="s">
        <v>7978</v>
      </c>
      <c r="C32" s="3002"/>
      <c r="E32" s="104"/>
      <c r="F32" s="2424"/>
      <c r="G32" s="459"/>
    </row>
    <row r="33" spans="1:7" s="96" customFormat="1" ht="26.45" customHeight="1">
      <c r="A33" s="103"/>
      <c r="B33" s="3002" t="s">
        <v>7979</v>
      </c>
      <c r="C33" s="3002"/>
      <c r="E33" s="104"/>
      <c r="F33" s="2424"/>
      <c r="G33" s="459"/>
    </row>
    <row r="34" spans="1:7" s="96" customFormat="1" ht="26.45" customHeight="1">
      <c r="A34" s="103"/>
      <c r="B34" s="3002" t="s">
        <v>7980</v>
      </c>
      <c r="C34" s="3002"/>
      <c r="E34" s="104"/>
      <c r="F34" s="2424"/>
      <c r="G34" s="459"/>
    </row>
    <row r="35" spans="1:7" s="96" customFormat="1" ht="18" customHeight="1">
      <c r="A35" s="103"/>
      <c r="B35" s="3002" t="s">
        <v>7981</v>
      </c>
      <c r="C35" s="3002"/>
      <c r="E35" s="104"/>
      <c r="F35" s="2424"/>
      <c r="G35" s="459"/>
    </row>
    <row r="36" spans="1:7" s="96" customFormat="1" ht="18" customHeight="1">
      <c r="A36" s="103"/>
      <c r="B36" s="3002" t="s">
        <v>7982</v>
      </c>
      <c r="C36" s="3002"/>
      <c r="E36" s="104"/>
      <c r="F36" s="2424"/>
      <c r="G36" s="459"/>
    </row>
    <row r="37" spans="1:7" s="96" customFormat="1" ht="18" customHeight="1">
      <c r="A37" s="103"/>
      <c r="B37" s="3002" t="s">
        <v>7983</v>
      </c>
      <c r="C37" s="3002"/>
      <c r="E37" s="104"/>
      <c r="F37" s="2424"/>
      <c r="G37" s="459"/>
    </row>
    <row r="38" spans="1:7" s="96" customFormat="1" ht="12.6" customHeight="1">
      <c r="A38" s="103"/>
      <c r="B38" s="3002" t="s">
        <v>7984</v>
      </c>
      <c r="C38" s="3002"/>
      <c r="E38" s="104"/>
      <c r="F38" s="2424"/>
      <c r="G38" s="459"/>
    </row>
    <row r="39" spans="1:7" s="96" customFormat="1">
      <c r="A39" s="103"/>
      <c r="E39" s="104"/>
      <c r="F39" s="2424"/>
      <c r="G39" s="459"/>
    </row>
    <row r="40" spans="1:7" s="96" customFormat="1" ht="46.9" customHeight="1">
      <c r="A40" s="105" t="s">
        <v>7985</v>
      </c>
      <c r="B40" s="436" t="s">
        <v>7986</v>
      </c>
      <c r="C40" s="207"/>
      <c r="E40" s="104"/>
      <c r="F40" s="2424"/>
      <c r="G40" s="459"/>
    </row>
    <row r="41" spans="1:7" s="96" customFormat="1" ht="71.45" customHeight="1">
      <c r="A41" s="103"/>
      <c r="B41" s="1982" t="s">
        <v>7987</v>
      </c>
      <c r="C41" s="207"/>
      <c r="E41" s="104"/>
      <c r="F41" s="2424"/>
      <c r="G41" s="459"/>
    </row>
    <row r="42" spans="1:7" s="96" customFormat="1" ht="44.45" customHeight="1">
      <c r="A42" s="103"/>
      <c r="B42" s="2124" t="s">
        <v>7988</v>
      </c>
      <c r="C42" s="207"/>
      <c r="E42" s="104"/>
      <c r="F42" s="2424"/>
      <c r="G42" s="459"/>
    </row>
    <row r="43" spans="1:7" s="96" customFormat="1">
      <c r="A43" s="103"/>
      <c r="B43" s="2124" t="s">
        <v>7989</v>
      </c>
      <c r="C43" s="207"/>
      <c r="E43" s="104"/>
      <c r="F43" s="2424"/>
      <c r="G43" s="459"/>
    </row>
    <row r="44" spans="1:7" s="96" customFormat="1">
      <c r="A44" s="103"/>
      <c r="B44" s="2124" t="s">
        <v>7990</v>
      </c>
      <c r="C44" s="207"/>
      <c r="E44" s="104"/>
      <c r="F44" s="2424"/>
      <c r="G44" s="459"/>
    </row>
    <row r="45" spans="1:7" s="96" customFormat="1">
      <c r="A45" s="103"/>
      <c r="B45" s="2124" t="s">
        <v>7991</v>
      </c>
      <c r="C45" s="207"/>
      <c r="E45" s="104"/>
      <c r="F45" s="2424"/>
      <c r="G45" s="459"/>
    </row>
    <row r="46" spans="1:7" s="96" customFormat="1">
      <c r="A46" s="103"/>
      <c r="B46" s="2124" t="s">
        <v>7992</v>
      </c>
      <c r="C46" s="207"/>
      <c r="E46" s="104"/>
      <c r="F46" s="2424"/>
      <c r="G46" s="459"/>
    </row>
    <row r="47" spans="1:7" s="96" customFormat="1">
      <c r="A47" s="103"/>
      <c r="B47" s="2124" t="s">
        <v>7993</v>
      </c>
      <c r="C47" s="207"/>
      <c r="E47" s="104"/>
      <c r="F47" s="2424"/>
      <c r="G47" s="459"/>
    </row>
    <row r="48" spans="1:7" s="96" customFormat="1">
      <c r="A48" s="103"/>
      <c r="B48" s="2124" t="s">
        <v>7994</v>
      </c>
      <c r="C48" s="207"/>
      <c r="E48" s="104"/>
      <c r="F48" s="2424"/>
      <c r="G48" s="459"/>
    </row>
    <row r="49" spans="1:7" s="96" customFormat="1">
      <c r="A49" s="103"/>
      <c r="B49" s="2124" t="s">
        <v>7995</v>
      </c>
      <c r="C49" s="207"/>
      <c r="E49" s="104"/>
      <c r="F49" s="2424"/>
      <c r="G49" s="459"/>
    </row>
    <row r="50" spans="1:7" s="96" customFormat="1" ht="25.5">
      <c r="A50" s="103"/>
      <c r="B50" s="2124" t="s">
        <v>7996</v>
      </c>
      <c r="C50" s="207"/>
      <c r="E50" s="104"/>
      <c r="F50" s="2424"/>
      <c r="G50" s="459"/>
    </row>
    <row r="51" spans="1:7" s="96" customFormat="1">
      <c r="A51" s="103"/>
      <c r="B51" s="2124" t="s">
        <v>7997</v>
      </c>
      <c r="C51" s="207"/>
      <c r="E51" s="104"/>
      <c r="F51" s="2424"/>
      <c r="G51" s="459"/>
    </row>
    <row r="52" spans="1:7" s="96" customFormat="1">
      <c r="A52" s="103"/>
      <c r="B52" s="2124" t="s">
        <v>7998</v>
      </c>
      <c r="C52" s="207"/>
      <c r="E52" s="104"/>
      <c r="F52" s="2424"/>
      <c r="G52" s="459"/>
    </row>
    <row r="53" spans="1:7" s="96" customFormat="1" ht="25.5">
      <c r="A53" s="103"/>
      <c r="B53" s="2124" t="s">
        <v>7996</v>
      </c>
      <c r="C53" s="207"/>
      <c r="E53" s="104"/>
      <c r="F53" s="2424"/>
      <c r="G53" s="459"/>
    </row>
    <row r="54" spans="1:7" s="96" customFormat="1">
      <c r="A54" s="103"/>
      <c r="B54" s="2124" t="s">
        <v>7999</v>
      </c>
      <c r="C54" s="207"/>
      <c r="E54" s="104"/>
      <c r="F54" s="2424"/>
      <c r="G54" s="459"/>
    </row>
    <row r="55" spans="1:7" s="96" customFormat="1" ht="139.15" customHeight="1">
      <c r="A55" s="103"/>
      <c r="B55" s="2124" t="s">
        <v>8000</v>
      </c>
      <c r="C55" s="207"/>
      <c r="E55" s="104"/>
      <c r="F55" s="2424"/>
      <c r="G55" s="459"/>
    </row>
    <row r="56" spans="1:7" s="96" customFormat="1" ht="91.5" customHeight="1">
      <c r="A56" s="103"/>
      <c r="B56" s="2124" t="s">
        <v>8001</v>
      </c>
      <c r="C56" s="207"/>
      <c r="E56" s="104"/>
      <c r="F56" s="2424"/>
      <c r="G56" s="459"/>
    </row>
    <row r="57" spans="1:7" s="96" customFormat="1" ht="86.25" customHeight="1">
      <c r="A57" s="103"/>
      <c r="B57" s="2124" t="s">
        <v>8002</v>
      </c>
      <c r="C57" s="207"/>
      <c r="E57" s="104"/>
      <c r="F57" s="2424"/>
      <c r="G57" s="459"/>
    </row>
    <row r="58" spans="1:7" s="96" customFormat="1" ht="179.45" customHeight="1">
      <c r="A58" s="103"/>
      <c r="B58" s="2124" t="s">
        <v>8003</v>
      </c>
      <c r="C58" s="207"/>
      <c r="E58" s="104"/>
      <c r="F58" s="2424"/>
      <c r="G58" s="459"/>
    </row>
    <row r="59" spans="1:7" s="96" customFormat="1">
      <c r="A59" s="2263" t="s">
        <v>8004</v>
      </c>
      <c r="B59" s="2277" t="s">
        <v>209</v>
      </c>
      <c r="C59" s="2285"/>
      <c r="D59" s="2269" t="s">
        <v>369</v>
      </c>
      <c r="E59" s="62"/>
      <c r="F59" s="2420"/>
      <c r="G59" s="456"/>
    </row>
    <row r="60" spans="1:7" s="96" customFormat="1" ht="12" customHeight="1">
      <c r="A60" s="245" t="s">
        <v>8005</v>
      </c>
      <c r="B60" s="441" t="s">
        <v>211</v>
      </c>
      <c r="C60" s="207"/>
      <c r="D60" s="96" t="s">
        <v>369</v>
      </c>
      <c r="E60" s="62">
        <v>2</v>
      </c>
      <c r="F60" s="2425"/>
      <c r="G60" s="456">
        <f t="shared" ref="G60:G64" si="0">+F60*E60</f>
        <v>0</v>
      </c>
    </row>
    <row r="61" spans="1:7" s="96" customFormat="1">
      <c r="A61" s="2263" t="s">
        <v>8006</v>
      </c>
      <c r="B61" s="2277" t="s">
        <v>212</v>
      </c>
      <c r="C61" s="2285"/>
      <c r="D61" s="2269" t="s">
        <v>369</v>
      </c>
      <c r="E61" s="62"/>
      <c r="F61" s="2420"/>
      <c r="G61" s="456"/>
    </row>
    <row r="62" spans="1:7" s="96" customFormat="1">
      <c r="A62" s="247" t="s">
        <v>8007</v>
      </c>
      <c r="B62" s="441" t="s">
        <v>213</v>
      </c>
      <c r="C62" s="207"/>
      <c r="D62" s="96" t="s">
        <v>369</v>
      </c>
      <c r="E62" s="62">
        <f>+E60</f>
        <v>2</v>
      </c>
      <c r="F62" s="2425"/>
      <c r="G62" s="456">
        <f t="shared" si="0"/>
        <v>0</v>
      </c>
    </row>
    <row r="63" spans="1:7" s="96" customFormat="1">
      <c r="A63" s="2263" t="s">
        <v>8008</v>
      </c>
      <c r="B63" s="2277" t="s">
        <v>214</v>
      </c>
      <c r="C63" s="2285"/>
      <c r="D63" s="2269" t="s">
        <v>369</v>
      </c>
      <c r="E63" s="62"/>
      <c r="F63" s="2420"/>
      <c r="G63" s="456"/>
    </row>
    <row r="64" spans="1:7" s="96" customFormat="1">
      <c r="A64" s="249" t="s">
        <v>8009</v>
      </c>
      <c r="B64" s="441" t="s">
        <v>215</v>
      </c>
      <c r="C64" s="207"/>
      <c r="D64" s="96" t="s">
        <v>369</v>
      </c>
      <c r="E64" s="62">
        <f>+E60</f>
        <v>2</v>
      </c>
      <c r="F64" s="2425"/>
      <c r="G64" s="456">
        <f t="shared" si="0"/>
        <v>0</v>
      </c>
    </row>
    <row r="65" spans="1:7" s="96" customFormat="1">
      <c r="B65" s="207"/>
      <c r="C65" s="207"/>
      <c r="F65" s="2424"/>
      <c r="G65" s="459"/>
    </row>
    <row r="66" spans="1:7" s="96" customFormat="1" ht="38.25">
      <c r="A66" s="105" t="s">
        <v>8010</v>
      </c>
      <c r="B66" s="436" t="s">
        <v>7986</v>
      </c>
      <c r="C66" s="207"/>
      <c r="E66" s="104"/>
      <c r="F66" s="2424"/>
      <c r="G66" s="459"/>
    </row>
    <row r="67" spans="1:7" s="96" customFormat="1" ht="70.150000000000006" customHeight="1">
      <c r="A67" s="103"/>
      <c r="B67" s="1982" t="s">
        <v>8011</v>
      </c>
      <c r="C67" s="2037"/>
      <c r="E67" s="104"/>
      <c r="F67" s="2424"/>
      <c r="G67" s="459"/>
    </row>
    <row r="68" spans="1:7" s="96" customFormat="1" ht="18" customHeight="1">
      <c r="A68" s="103"/>
      <c r="B68" s="67" t="s">
        <v>8012</v>
      </c>
      <c r="C68" s="207"/>
      <c r="E68" s="104"/>
      <c r="F68" s="2424"/>
      <c r="G68" s="459"/>
    </row>
    <row r="69" spans="1:7" s="96" customFormat="1">
      <c r="A69" s="243" t="s">
        <v>8013</v>
      </c>
      <c r="B69" s="441" t="s">
        <v>209</v>
      </c>
      <c r="C69" s="207"/>
      <c r="D69" s="96" t="s">
        <v>369</v>
      </c>
      <c r="E69" s="62">
        <v>2</v>
      </c>
      <c r="F69" s="2425"/>
      <c r="G69" s="456">
        <f t="shared" ref="G69:G73" si="1">+F69*E69</f>
        <v>0</v>
      </c>
    </row>
    <row r="70" spans="1:7" s="96" customFormat="1">
      <c r="A70" s="2263" t="s">
        <v>8014</v>
      </c>
      <c r="B70" s="2277" t="s">
        <v>211</v>
      </c>
      <c r="C70" s="2285"/>
      <c r="D70" s="2269" t="s">
        <v>369</v>
      </c>
      <c r="E70" s="62"/>
      <c r="F70" s="2420"/>
      <c r="G70" s="456"/>
    </row>
    <row r="71" spans="1:7" s="96" customFormat="1">
      <c r="A71" s="246" t="s">
        <v>8015</v>
      </c>
      <c r="B71" s="441" t="s">
        <v>212</v>
      </c>
      <c r="C71" s="207"/>
      <c r="D71" s="96" t="s">
        <v>369</v>
      </c>
      <c r="E71" s="62">
        <f>+E69</f>
        <v>2</v>
      </c>
      <c r="F71" s="2425"/>
      <c r="G71" s="456">
        <f t="shared" si="1"/>
        <v>0</v>
      </c>
    </row>
    <row r="72" spans="1:7" s="96" customFormat="1">
      <c r="A72" s="2263" t="s">
        <v>8016</v>
      </c>
      <c r="B72" s="2277" t="s">
        <v>213</v>
      </c>
      <c r="C72" s="2285"/>
      <c r="D72" s="2269" t="s">
        <v>369</v>
      </c>
      <c r="E72" s="62"/>
      <c r="F72" s="2420"/>
      <c r="G72" s="456"/>
    </row>
    <row r="73" spans="1:7" s="96" customFormat="1">
      <c r="A73" s="248" t="s">
        <v>8017</v>
      </c>
      <c r="B73" s="441" t="s">
        <v>214</v>
      </c>
      <c r="C73" s="207"/>
      <c r="D73" s="96" t="s">
        <v>369</v>
      </c>
      <c r="E73" s="62">
        <v>2</v>
      </c>
      <c r="F73" s="2425"/>
      <c r="G73" s="456">
        <f t="shared" si="1"/>
        <v>0</v>
      </c>
    </row>
    <row r="74" spans="1:7" s="96" customFormat="1">
      <c r="A74" s="2263" t="s">
        <v>8018</v>
      </c>
      <c r="B74" s="2277" t="s">
        <v>215</v>
      </c>
      <c r="C74" s="2285"/>
      <c r="D74" s="2269" t="s">
        <v>369</v>
      </c>
      <c r="E74" s="2278"/>
      <c r="F74" s="2480"/>
      <c r="G74" s="2280"/>
    </row>
    <row r="75" spans="1:7" s="96" customFormat="1">
      <c r="B75" s="207"/>
      <c r="C75" s="207"/>
      <c r="F75" s="2424"/>
      <c r="G75" s="459"/>
    </row>
    <row r="76" spans="1:7" s="96" customFormat="1">
      <c r="B76" s="207"/>
      <c r="C76" s="207"/>
      <c r="F76" s="2424"/>
      <c r="G76" s="459"/>
    </row>
    <row r="77" spans="1:7" s="96" customFormat="1">
      <c r="A77" s="487" t="s">
        <v>8019</v>
      </c>
      <c r="B77" s="238" t="s">
        <v>8020</v>
      </c>
      <c r="C77" s="306"/>
      <c r="D77" s="1289"/>
      <c r="E77" s="1290"/>
      <c r="F77" s="2434"/>
      <c r="G77" s="1868"/>
    </row>
    <row r="78" spans="1:7" s="96" customFormat="1">
      <c r="A78" s="1285"/>
      <c r="B78" s="2039"/>
      <c r="C78" s="2036"/>
      <c r="D78" s="1287"/>
      <c r="E78" s="1288"/>
      <c r="F78" s="2433"/>
      <c r="G78" s="1865"/>
    </row>
    <row r="79" spans="1:7" s="96" customFormat="1">
      <c r="A79" s="1285"/>
      <c r="B79" s="2933" t="s">
        <v>8021</v>
      </c>
      <c r="C79" s="2921"/>
      <c r="D79" s="1287"/>
      <c r="E79" s="1288"/>
      <c r="F79" s="2433"/>
      <c r="G79" s="1865"/>
    </row>
    <row r="80" spans="1:7" s="96" customFormat="1" ht="40.15" customHeight="1">
      <c r="A80" s="1285"/>
      <c r="B80" s="2933" t="s">
        <v>8022</v>
      </c>
      <c r="C80" s="2921"/>
      <c r="D80" s="1287"/>
      <c r="E80" s="1288"/>
      <c r="F80" s="2433"/>
      <c r="G80" s="1865"/>
    </row>
    <row r="81" spans="1:7" s="96" customFormat="1">
      <c r="A81" s="1285"/>
      <c r="B81" s="2039"/>
      <c r="C81" s="2036"/>
      <c r="D81" s="1287"/>
      <c r="E81" s="1288"/>
      <c r="F81" s="2433"/>
      <c r="G81" s="1865"/>
    </row>
    <row r="82" spans="1:7" s="96" customFormat="1" ht="12.6" customHeight="1">
      <c r="A82" s="1285"/>
      <c r="B82" s="3004" t="s">
        <v>150</v>
      </c>
      <c r="C82" s="3004"/>
      <c r="D82" s="1287"/>
      <c r="E82" s="1288"/>
      <c r="F82" s="2433"/>
      <c r="G82" s="1865"/>
    </row>
    <row r="83" spans="1:7" s="96" customFormat="1" ht="28.9" customHeight="1">
      <c r="A83" s="1285"/>
      <c r="B83" s="2932" t="s">
        <v>8023</v>
      </c>
      <c r="C83" s="2932"/>
      <c r="D83" s="1287"/>
      <c r="E83" s="1288"/>
      <c r="F83" s="2433"/>
      <c r="G83" s="1865"/>
    </row>
    <row r="84" spans="1:7" s="96" customFormat="1" ht="13.9" customHeight="1">
      <c r="A84" s="103"/>
      <c r="B84" s="2037"/>
      <c r="C84" s="207"/>
      <c r="E84" s="104"/>
      <c r="F84" s="2424"/>
      <c r="G84" s="459"/>
    </row>
    <row r="85" spans="1:7" s="96" customFormat="1" ht="43.15" customHeight="1">
      <c r="A85" s="105" t="s">
        <v>8024</v>
      </c>
      <c r="B85" s="436" t="s">
        <v>8025</v>
      </c>
      <c r="C85" s="207"/>
      <c r="E85" s="104"/>
      <c r="F85" s="2424"/>
      <c r="G85" s="459"/>
    </row>
    <row r="86" spans="1:7" s="96" customFormat="1" ht="16.149999999999999" customHeight="1">
      <c r="A86" s="103"/>
      <c r="B86" s="67" t="s">
        <v>8026</v>
      </c>
      <c r="C86" s="207"/>
      <c r="E86" s="104"/>
      <c r="F86" s="2424"/>
      <c r="G86" s="459"/>
    </row>
    <row r="87" spans="1:7" s="96" customFormat="1" ht="15" customHeight="1">
      <c r="A87" s="243" t="s">
        <v>8027</v>
      </c>
      <c r="B87" s="441" t="s">
        <v>209</v>
      </c>
      <c r="C87" s="207"/>
      <c r="D87" s="96" t="s">
        <v>210</v>
      </c>
      <c r="E87" s="62">
        <v>8</v>
      </c>
      <c r="F87" s="2481"/>
      <c r="G87" s="456">
        <f t="shared" ref="G87:G92" si="2">+F87*E87</f>
        <v>0</v>
      </c>
    </row>
    <row r="88" spans="1:7" s="96" customFormat="1" ht="13.9" customHeight="1">
      <c r="A88" s="245" t="s">
        <v>8028</v>
      </c>
      <c r="B88" s="441" t="s">
        <v>211</v>
      </c>
      <c r="C88" s="207"/>
      <c r="D88" s="96" t="s">
        <v>210</v>
      </c>
      <c r="E88" s="62">
        <v>10</v>
      </c>
      <c r="F88" s="2481"/>
      <c r="G88" s="456">
        <f t="shared" si="2"/>
        <v>0</v>
      </c>
    </row>
    <row r="89" spans="1:7" s="96" customFormat="1" ht="13.9" customHeight="1">
      <c r="A89" s="246" t="s">
        <v>8029</v>
      </c>
      <c r="B89" s="441" t="s">
        <v>212</v>
      </c>
      <c r="C89" s="207"/>
      <c r="D89" s="96" t="s">
        <v>210</v>
      </c>
      <c r="E89" s="62">
        <v>8</v>
      </c>
      <c r="F89" s="2481"/>
      <c r="G89" s="456">
        <f t="shared" si="2"/>
        <v>0</v>
      </c>
    </row>
    <row r="90" spans="1:7" s="96" customFormat="1" ht="13.9" customHeight="1">
      <c r="A90" s="247" t="s">
        <v>8030</v>
      </c>
      <c r="B90" s="441" t="s">
        <v>213</v>
      </c>
      <c r="C90" s="207"/>
      <c r="D90" s="96" t="s">
        <v>210</v>
      </c>
      <c r="E90" s="62">
        <v>10</v>
      </c>
      <c r="F90" s="2481"/>
      <c r="G90" s="456">
        <f t="shared" si="2"/>
        <v>0</v>
      </c>
    </row>
    <row r="91" spans="1:7" s="96" customFormat="1" ht="13.9" customHeight="1">
      <c r="A91" s="248" t="s">
        <v>8031</v>
      </c>
      <c r="B91" s="441" t="s">
        <v>214</v>
      </c>
      <c r="C91" s="207"/>
      <c r="D91" s="96" t="s">
        <v>210</v>
      </c>
      <c r="E91" s="62">
        <v>8</v>
      </c>
      <c r="F91" s="2481"/>
      <c r="G91" s="456">
        <f t="shared" si="2"/>
        <v>0</v>
      </c>
    </row>
    <row r="92" spans="1:7" s="96" customFormat="1" ht="13.9" customHeight="1">
      <c r="A92" s="249" t="s">
        <v>8032</v>
      </c>
      <c r="B92" s="441" t="s">
        <v>215</v>
      </c>
      <c r="C92" s="207"/>
      <c r="D92" s="96" t="s">
        <v>210</v>
      </c>
      <c r="E92" s="62">
        <v>10</v>
      </c>
      <c r="F92" s="2481"/>
      <c r="G92" s="456">
        <f t="shared" si="2"/>
        <v>0</v>
      </c>
    </row>
    <row r="93" spans="1:7" s="96" customFormat="1" ht="13.9" customHeight="1">
      <c r="A93" s="103"/>
      <c r="B93" s="67" t="s">
        <v>8033</v>
      </c>
      <c r="C93" s="207"/>
      <c r="E93" s="104"/>
      <c r="F93" s="2424"/>
      <c r="G93" s="459"/>
    </row>
    <row r="94" spans="1:7" s="96" customFormat="1" ht="13.9" customHeight="1">
      <c r="A94" s="243" t="s">
        <v>8034</v>
      </c>
      <c r="B94" s="441" t="s">
        <v>209</v>
      </c>
      <c r="C94" s="207"/>
      <c r="D94" s="96" t="s">
        <v>210</v>
      </c>
      <c r="E94" s="62">
        <v>2</v>
      </c>
      <c r="F94" s="2481"/>
      <c r="G94" s="456">
        <f t="shared" ref="G94:G99" si="3">+F94*E94</f>
        <v>0</v>
      </c>
    </row>
    <row r="95" spans="1:7" s="96" customFormat="1" ht="13.9" customHeight="1">
      <c r="A95" s="245" t="s">
        <v>8035</v>
      </c>
      <c r="B95" s="441" t="s">
        <v>211</v>
      </c>
      <c r="C95" s="207"/>
      <c r="D95" s="96" t="s">
        <v>210</v>
      </c>
      <c r="E95" s="62">
        <v>2</v>
      </c>
      <c r="F95" s="2481"/>
      <c r="G95" s="456">
        <f t="shared" si="3"/>
        <v>0</v>
      </c>
    </row>
    <row r="96" spans="1:7" s="96" customFormat="1" ht="13.9" customHeight="1">
      <c r="A96" s="246" t="s">
        <v>8036</v>
      </c>
      <c r="B96" s="441" t="s">
        <v>212</v>
      </c>
      <c r="C96" s="207"/>
      <c r="D96" s="96" t="s">
        <v>210</v>
      </c>
      <c r="E96" s="62">
        <v>2</v>
      </c>
      <c r="F96" s="2481"/>
      <c r="G96" s="456">
        <f t="shared" si="3"/>
        <v>0</v>
      </c>
    </row>
    <row r="97" spans="1:7" s="96" customFormat="1" ht="13.9" customHeight="1">
      <c r="A97" s="247" t="s">
        <v>8037</v>
      </c>
      <c r="B97" s="441" t="s">
        <v>213</v>
      </c>
      <c r="C97" s="207"/>
      <c r="D97" s="96" t="s">
        <v>210</v>
      </c>
      <c r="E97" s="62">
        <v>2</v>
      </c>
      <c r="F97" s="2481"/>
      <c r="G97" s="456">
        <f t="shared" si="3"/>
        <v>0</v>
      </c>
    </row>
    <row r="98" spans="1:7" s="96" customFormat="1" ht="13.9" customHeight="1">
      <c r="A98" s="248" t="s">
        <v>8038</v>
      </c>
      <c r="B98" s="441" t="s">
        <v>214</v>
      </c>
      <c r="C98" s="207"/>
      <c r="D98" s="96" t="s">
        <v>210</v>
      </c>
      <c r="E98" s="62">
        <v>2</v>
      </c>
      <c r="F98" s="2481"/>
      <c r="G98" s="456">
        <f t="shared" si="3"/>
        <v>0</v>
      </c>
    </row>
    <row r="99" spans="1:7" s="96" customFormat="1" ht="13.9" customHeight="1">
      <c r="A99" s="249" t="s">
        <v>8039</v>
      </c>
      <c r="B99" s="441" t="s">
        <v>215</v>
      </c>
      <c r="C99" s="207"/>
      <c r="D99" s="96" t="s">
        <v>210</v>
      </c>
      <c r="E99" s="62">
        <v>2</v>
      </c>
      <c r="F99" s="2481"/>
      <c r="G99" s="456">
        <f t="shared" si="3"/>
        <v>0</v>
      </c>
    </row>
    <row r="100" spans="1:7" s="96" customFormat="1" ht="13.9" customHeight="1">
      <c r="A100" s="103"/>
      <c r="B100" s="2037"/>
      <c r="C100" s="207"/>
      <c r="E100" s="104"/>
      <c r="F100" s="2424"/>
      <c r="G100" s="459"/>
    </row>
    <row r="101" spans="1:7" s="96" customFormat="1" ht="29.45" customHeight="1">
      <c r="A101" s="105" t="s">
        <v>8040</v>
      </c>
      <c r="B101" s="436" t="s">
        <v>8041</v>
      </c>
      <c r="C101" s="207"/>
      <c r="E101" s="104"/>
      <c r="F101" s="2424"/>
      <c r="G101" s="459"/>
    </row>
    <row r="102" spans="1:7" s="96" customFormat="1" ht="13.9" customHeight="1">
      <c r="A102" s="103"/>
      <c r="B102" s="67" t="s">
        <v>8042</v>
      </c>
      <c r="C102" s="207"/>
      <c r="E102" s="104"/>
      <c r="F102" s="2424"/>
      <c r="G102" s="459"/>
    </row>
    <row r="103" spans="1:7" s="96" customFormat="1" ht="13.9" customHeight="1">
      <c r="A103" s="243" t="s">
        <v>8027</v>
      </c>
      <c r="B103" s="441" t="s">
        <v>209</v>
      </c>
      <c r="C103" s="207"/>
      <c r="D103" s="96" t="s">
        <v>369</v>
      </c>
      <c r="E103" s="62">
        <v>2</v>
      </c>
      <c r="F103" s="2481"/>
      <c r="G103" s="456">
        <f t="shared" ref="G103:G108" si="4">+F103*E103</f>
        <v>0</v>
      </c>
    </row>
    <row r="104" spans="1:7" s="96" customFormat="1" ht="13.9" customHeight="1">
      <c r="A104" s="245" t="s">
        <v>8028</v>
      </c>
      <c r="B104" s="441" t="s">
        <v>211</v>
      </c>
      <c r="C104" s="207"/>
      <c r="D104" s="96" t="s">
        <v>369</v>
      </c>
      <c r="E104" s="62">
        <v>2</v>
      </c>
      <c r="F104" s="2481"/>
      <c r="G104" s="456">
        <f t="shared" si="4"/>
        <v>0</v>
      </c>
    </row>
    <row r="105" spans="1:7" s="96" customFormat="1" ht="13.9" customHeight="1">
      <c r="A105" s="246" t="s">
        <v>8029</v>
      </c>
      <c r="B105" s="441" t="s">
        <v>212</v>
      </c>
      <c r="C105" s="207"/>
      <c r="D105" s="96" t="s">
        <v>369</v>
      </c>
      <c r="E105" s="62">
        <f>+E103</f>
        <v>2</v>
      </c>
      <c r="F105" s="2481"/>
      <c r="G105" s="456">
        <f t="shared" si="4"/>
        <v>0</v>
      </c>
    </row>
    <row r="106" spans="1:7" s="96" customFormat="1" ht="13.9" customHeight="1">
      <c r="A106" s="247" t="s">
        <v>8030</v>
      </c>
      <c r="B106" s="441" t="s">
        <v>213</v>
      </c>
      <c r="C106" s="207"/>
      <c r="D106" s="96" t="s">
        <v>369</v>
      </c>
      <c r="E106" s="62">
        <f>+E104</f>
        <v>2</v>
      </c>
      <c r="F106" s="2481"/>
      <c r="G106" s="456">
        <f t="shared" si="4"/>
        <v>0</v>
      </c>
    </row>
    <row r="107" spans="1:7" s="96" customFormat="1" ht="13.9" customHeight="1">
      <c r="A107" s="248" t="s">
        <v>8031</v>
      </c>
      <c r="B107" s="441" t="s">
        <v>214</v>
      </c>
      <c r="C107" s="207"/>
      <c r="D107" s="96" t="s">
        <v>369</v>
      </c>
      <c r="E107" s="62">
        <v>2</v>
      </c>
      <c r="F107" s="2481"/>
      <c r="G107" s="456">
        <f t="shared" si="4"/>
        <v>0</v>
      </c>
    </row>
    <row r="108" spans="1:7" s="96" customFormat="1" ht="13.9" customHeight="1">
      <c r="A108" s="249" t="s">
        <v>8032</v>
      </c>
      <c r="B108" s="441" t="s">
        <v>215</v>
      </c>
      <c r="C108" s="207"/>
      <c r="D108" s="96" t="s">
        <v>369</v>
      </c>
      <c r="E108" s="62">
        <f>+E104</f>
        <v>2</v>
      </c>
      <c r="F108" s="2481"/>
      <c r="G108" s="456">
        <f t="shared" si="4"/>
        <v>0</v>
      </c>
    </row>
    <row r="109" spans="1:7" s="96" customFormat="1" ht="13.9" customHeight="1">
      <c r="A109" s="103"/>
      <c r="B109" s="2037"/>
      <c r="C109" s="207"/>
      <c r="E109" s="104"/>
      <c r="F109" s="2424"/>
      <c r="G109" s="459"/>
    </row>
    <row r="110" spans="1:7" s="96" customFormat="1" ht="13.9" customHeight="1">
      <c r="A110" s="103"/>
      <c r="B110" s="2037"/>
      <c r="C110" s="207"/>
      <c r="E110" s="104"/>
      <c r="F110" s="2424"/>
      <c r="G110" s="459"/>
    </row>
    <row r="111" spans="1:7" s="96" customFormat="1" ht="13.9" customHeight="1">
      <c r="A111" s="487" t="s">
        <v>8043</v>
      </c>
      <c r="B111" s="238" t="s">
        <v>8044</v>
      </c>
      <c r="C111" s="306"/>
      <c r="D111" s="1289"/>
      <c r="E111" s="1290"/>
      <c r="F111" s="2434"/>
      <c r="G111" s="1868"/>
    </row>
    <row r="112" spans="1:7" s="96" customFormat="1" ht="13.9" customHeight="1">
      <c r="A112" s="1285"/>
      <c r="B112" s="2039"/>
      <c r="C112" s="2036"/>
      <c r="D112" s="1287"/>
      <c r="E112" s="1288"/>
      <c r="F112" s="2433"/>
      <c r="G112" s="1865"/>
    </row>
    <row r="113" spans="1:7" s="96" customFormat="1" ht="13.9" customHeight="1">
      <c r="A113" s="1285"/>
      <c r="B113" s="3021" t="s">
        <v>8045</v>
      </c>
      <c r="C113" s="3021"/>
      <c r="D113" s="1287"/>
      <c r="E113" s="1288"/>
      <c r="F113" s="2433"/>
      <c r="G113" s="1865"/>
    </row>
    <row r="114" spans="1:7" s="2389" customFormat="1" ht="13.9" customHeight="1">
      <c r="A114" s="2387" t="s">
        <v>8046</v>
      </c>
      <c r="B114" s="1993" t="s">
        <v>8257</v>
      </c>
      <c r="C114" s="2384"/>
      <c r="D114" s="2383"/>
      <c r="E114" s="2266"/>
      <c r="F114" s="2482"/>
      <c r="G114" s="2385"/>
    </row>
    <row r="115" spans="1:7" s="2389" customFormat="1" ht="13.9" customHeight="1">
      <c r="A115" s="2387"/>
      <c r="B115" s="591" t="s">
        <v>8048</v>
      </c>
      <c r="C115" s="2384"/>
      <c r="D115" s="2383"/>
      <c r="E115" s="2266"/>
      <c r="F115" s="2482"/>
      <c r="G115" s="2385"/>
    </row>
    <row r="116" spans="1:7" s="2389" customFormat="1" ht="13.9" customHeight="1">
      <c r="A116" s="2279" t="s">
        <v>8049</v>
      </c>
      <c r="B116" s="2380" t="s">
        <v>209</v>
      </c>
      <c r="C116" s="2252"/>
      <c r="D116" s="2252" t="s">
        <v>369</v>
      </c>
      <c r="E116" s="2379">
        <v>0</v>
      </c>
      <c r="F116" s="2483"/>
      <c r="G116" s="2381"/>
    </row>
    <row r="117" spans="1:7" s="2389" customFormat="1" ht="13.9" customHeight="1">
      <c r="A117" s="2281" t="s">
        <v>8050</v>
      </c>
      <c r="B117" s="2380" t="s">
        <v>211</v>
      </c>
      <c r="C117" s="2252"/>
      <c r="D117" s="2252" t="s">
        <v>369</v>
      </c>
      <c r="E117" s="2379">
        <v>0</v>
      </c>
      <c r="F117" s="2483"/>
      <c r="G117" s="2381"/>
    </row>
    <row r="118" spans="1:7" s="2389" customFormat="1" ht="13.9" customHeight="1">
      <c r="A118" s="2282" t="s">
        <v>8051</v>
      </c>
      <c r="B118" s="2380" t="s">
        <v>212</v>
      </c>
      <c r="C118" s="2252"/>
      <c r="D118" s="2252" t="s">
        <v>369</v>
      </c>
      <c r="E118" s="2379">
        <f>+E116</f>
        <v>0</v>
      </c>
      <c r="F118" s="2483"/>
      <c r="G118" s="2381"/>
    </row>
    <row r="119" spans="1:7" s="2389" customFormat="1" ht="13.9" customHeight="1">
      <c r="A119" s="2283" t="s">
        <v>8052</v>
      </c>
      <c r="B119" s="2380" t="s">
        <v>213</v>
      </c>
      <c r="C119" s="2252"/>
      <c r="D119" s="2252" t="s">
        <v>369</v>
      </c>
      <c r="E119" s="2379">
        <f>+E117</f>
        <v>0</v>
      </c>
      <c r="F119" s="2483"/>
      <c r="G119" s="2381"/>
    </row>
    <row r="120" spans="1:7" s="2389" customFormat="1" ht="13.9" customHeight="1">
      <c r="A120" s="2390" t="s">
        <v>8053</v>
      </c>
      <c r="B120" s="1992" t="s">
        <v>214</v>
      </c>
      <c r="C120" s="410"/>
      <c r="D120" s="410" t="s">
        <v>369</v>
      </c>
      <c r="E120" s="590">
        <v>1</v>
      </c>
      <c r="F120" s="2484"/>
      <c r="G120" s="2388">
        <f>+F120*E120</f>
        <v>0</v>
      </c>
    </row>
    <row r="121" spans="1:7" s="2389" customFormat="1" ht="13.9" customHeight="1">
      <c r="A121" s="2284" t="s">
        <v>8054</v>
      </c>
      <c r="B121" s="2380" t="s">
        <v>215</v>
      </c>
      <c r="C121" s="2252"/>
      <c r="D121" s="2252" t="s">
        <v>369</v>
      </c>
      <c r="E121" s="2379">
        <f>+E117</f>
        <v>0</v>
      </c>
      <c r="F121" s="2483"/>
      <c r="G121" s="2381"/>
    </row>
    <row r="122" spans="1:7" s="2389" customFormat="1" ht="13.9" customHeight="1">
      <c r="A122" s="2386"/>
      <c r="B122" s="1992"/>
      <c r="C122" s="410"/>
      <c r="D122" s="410"/>
      <c r="E122" s="590"/>
      <c r="F122" s="2462"/>
      <c r="G122" s="2388"/>
    </row>
    <row r="123" spans="1:7" s="2389" customFormat="1" ht="13.9" customHeight="1">
      <c r="A123" s="2387" t="s">
        <v>8046</v>
      </c>
      <c r="B123" s="1993" t="s">
        <v>8258</v>
      </c>
      <c r="C123" s="2384"/>
      <c r="D123" s="2383"/>
      <c r="E123" s="2266"/>
      <c r="F123" s="2482"/>
      <c r="G123" s="2385"/>
    </row>
    <row r="124" spans="1:7" s="2389" customFormat="1" ht="13.9" customHeight="1">
      <c r="A124" s="2387"/>
      <c r="B124" s="591" t="s">
        <v>8048</v>
      </c>
      <c r="C124" s="2384"/>
      <c r="D124" s="2383"/>
      <c r="E124" s="2266"/>
      <c r="F124" s="2482"/>
      <c r="G124" s="2385"/>
    </row>
    <row r="125" spans="1:7" s="2389" customFormat="1" ht="13.9" customHeight="1">
      <c r="A125" s="2279" t="s">
        <v>8057</v>
      </c>
      <c r="B125" s="2380" t="s">
        <v>209</v>
      </c>
      <c r="C125" s="2252"/>
      <c r="D125" s="2252" t="s">
        <v>369</v>
      </c>
      <c r="E125" s="2379">
        <v>0</v>
      </c>
      <c r="F125" s="2483"/>
      <c r="G125" s="2381"/>
    </row>
    <row r="126" spans="1:7" s="2389" customFormat="1" ht="13.9" customHeight="1">
      <c r="A126" s="2281" t="s">
        <v>8058</v>
      </c>
      <c r="B126" s="2380" t="s">
        <v>211</v>
      </c>
      <c r="C126" s="2252"/>
      <c r="D126" s="2252" t="s">
        <v>369</v>
      </c>
      <c r="E126" s="2379">
        <v>0</v>
      </c>
      <c r="F126" s="2483"/>
      <c r="G126" s="2381"/>
    </row>
    <row r="127" spans="1:7" s="2389" customFormat="1" ht="13.9" customHeight="1">
      <c r="A127" s="2282" t="s">
        <v>8059</v>
      </c>
      <c r="B127" s="2380" t="s">
        <v>212</v>
      </c>
      <c r="C127" s="2252"/>
      <c r="D127" s="2252" t="s">
        <v>369</v>
      </c>
      <c r="E127" s="2379">
        <f>+E125</f>
        <v>0</v>
      </c>
      <c r="F127" s="2483"/>
      <c r="G127" s="2381"/>
    </row>
    <row r="128" spans="1:7" s="2389" customFormat="1" ht="13.9" customHeight="1">
      <c r="A128" s="2283" t="s">
        <v>8060</v>
      </c>
      <c r="B128" s="2380" t="s">
        <v>213</v>
      </c>
      <c r="C128" s="2252"/>
      <c r="D128" s="2252" t="s">
        <v>369</v>
      </c>
      <c r="E128" s="2379">
        <f>+E126</f>
        <v>0</v>
      </c>
      <c r="F128" s="2483"/>
      <c r="G128" s="2381"/>
    </row>
    <row r="129" spans="1:7" s="2389" customFormat="1" ht="13.9" customHeight="1">
      <c r="A129" s="2390" t="s">
        <v>8061</v>
      </c>
      <c r="B129" s="1992" t="s">
        <v>214</v>
      </c>
      <c r="C129" s="410"/>
      <c r="D129" s="410" t="s">
        <v>369</v>
      </c>
      <c r="E129" s="590">
        <v>1</v>
      </c>
      <c r="F129" s="2484"/>
      <c r="G129" s="2388">
        <f>+F129*E129</f>
        <v>0</v>
      </c>
    </row>
    <row r="130" spans="1:7" s="2389" customFormat="1" ht="13.9" customHeight="1">
      <c r="A130" s="2284" t="s">
        <v>8062</v>
      </c>
      <c r="B130" s="2380" t="s">
        <v>215</v>
      </c>
      <c r="C130" s="2252"/>
      <c r="D130" s="2252" t="s">
        <v>369</v>
      </c>
      <c r="E130" s="2379">
        <f>+E126</f>
        <v>0</v>
      </c>
      <c r="F130" s="2483"/>
      <c r="G130" s="2381"/>
    </row>
    <row r="131" spans="1:7" s="96" customFormat="1" ht="13.9" customHeight="1">
      <c r="A131" s="1285"/>
      <c r="B131" s="2382"/>
      <c r="C131" s="2384"/>
      <c r="D131" s="2383"/>
      <c r="E131" s="2266"/>
      <c r="F131" s="2433"/>
      <c r="G131" s="1865"/>
    </row>
    <row r="132" spans="1:7" s="96" customFormat="1" ht="55.15" customHeight="1">
      <c r="A132" s="105" t="s">
        <v>8259</v>
      </c>
      <c r="B132" s="436" t="s">
        <v>8047</v>
      </c>
      <c r="C132" s="2363"/>
      <c r="E132" s="104"/>
      <c r="F132" s="2424"/>
      <c r="G132" s="459"/>
    </row>
    <row r="133" spans="1:7" s="96" customFormat="1" ht="125.45" customHeight="1">
      <c r="A133" s="105"/>
      <c r="B133" s="436"/>
      <c r="C133" s="2363"/>
      <c r="E133" s="104"/>
      <c r="F133" s="2424"/>
      <c r="G133" s="459"/>
    </row>
    <row r="134" spans="1:7" s="96" customFormat="1" ht="15" customHeight="1">
      <c r="A134" s="103"/>
      <c r="B134" s="67" t="s">
        <v>8048</v>
      </c>
      <c r="C134" s="2363"/>
      <c r="E134" s="104"/>
      <c r="F134" s="2424"/>
      <c r="G134" s="459"/>
    </row>
    <row r="135" spans="1:7" s="96" customFormat="1" ht="13.9" customHeight="1">
      <c r="A135" s="243" t="s">
        <v>8261</v>
      </c>
      <c r="B135" s="441" t="s">
        <v>209</v>
      </c>
      <c r="C135" s="2363"/>
      <c r="D135" s="96" t="s">
        <v>369</v>
      </c>
      <c r="E135" s="62">
        <v>2</v>
      </c>
      <c r="F135" s="2425"/>
      <c r="G135" s="456">
        <f t="shared" ref="G135:G140" si="5">+F135*E135</f>
        <v>0</v>
      </c>
    </row>
    <row r="136" spans="1:7" s="96" customFormat="1" ht="13.9" customHeight="1">
      <c r="A136" s="245" t="s">
        <v>8262</v>
      </c>
      <c r="B136" s="441" t="s">
        <v>211</v>
      </c>
      <c r="C136" s="2363"/>
      <c r="D136" s="96" t="s">
        <v>369</v>
      </c>
      <c r="E136" s="62">
        <v>2</v>
      </c>
      <c r="F136" s="2425"/>
      <c r="G136" s="456">
        <f t="shared" si="5"/>
        <v>0</v>
      </c>
    </row>
    <row r="137" spans="1:7" s="96" customFormat="1" ht="13.9" customHeight="1">
      <c r="A137" s="246" t="s">
        <v>8263</v>
      </c>
      <c r="B137" s="441" t="s">
        <v>212</v>
      </c>
      <c r="C137" s="2363"/>
      <c r="D137" s="96" t="s">
        <v>369</v>
      </c>
      <c r="E137" s="62">
        <f>+E135</f>
        <v>2</v>
      </c>
      <c r="F137" s="2425"/>
      <c r="G137" s="456">
        <f t="shared" si="5"/>
        <v>0</v>
      </c>
    </row>
    <row r="138" spans="1:7" s="96" customFormat="1" ht="13.9" customHeight="1">
      <c r="A138" s="247" t="s">
        <v>8264</v>
      </c>
      <c r="B138" s="441" t="s">
        <v>213</v>
      </c>
      <c r="C138" s="2363"/>
      <c r="D138" s="96" t="s">
        <v>369</v>
      </c>
      <c r="E138" s="62">
        <f>+E136</f>
        <v>2</v>
      </c>
      <c r="F138" s="2425"/>
      <c r="G138" s="456">
        <f t="shared" si="5"/>
        <v>0</v>
      </c>
    </row>
    <row r="139" spans="1:7" s="96" customFormat="1" ht="13.9" customHeight="1">
      <c r="A139" s="248" t="s">
        <v>8265</v>
      </c>
      <c r="B139" s="441" t="s">
        <v>214</v>
      </c>
      <c r="C139" s="2363"/>
      <c r="D139" s="96" t="s">
        <v>369</v>
      </c>
      <c r="E139" s="62">
        <v>2</v>
      </c>
      <c r="F139" s="2425"/>
      <c r="G139" s="456">
        <f t="shared" si="5"/>
        <v>0</v>
      </c>
    </row>
    <row r="140" spans="1:7" s="96" customFormat="1" ht="13.9" customHeight="1">
      <c r="A140" s="249" t="s">
        <v>8266</v>
      </c>
      <c r="B140" s="441" t="s">
        <v>215</v>
      </c>
      <c r="C140" s="2363"/>
      <c r="D140" s="96" t="s">
        <v>369</v>
      </c>
      <c r="E140" s="62">
        <f>+E136</f>
        <v>2</v>
      </c>
      <c r="F140" s="2425"/>
      <c r="G140" s="456">
        <f t="shared" si="5"/>
        <v>0</v>
      </c>
    </row>
    <row r="141" spans="1:7" s="96" customFormat="1" ht="13.9" customHeight="1">
      <c r="A141" s="103"/>
      <c r="B141" s="2362"/>
      <c r="C141" s="2363"/>
      <c r="E141" s="104"/>
      <c r="F141" s="2424"/>
      <c r="G141" s="459"/>
    </row>
    <row r="142" spans="1:7" s="96" customFormat="1" ht="29.45" customHeight="1">
      <c r="A142" s="105" t="s">
        <v>8260</v>
      </c>
      <c r="B142" s="436" t="s">
        <v>8055</v>
      </c>
      <c r="C142" s="2363"/>
      <c r="E142" s="104"/>
      <c r="F142" s="2424"/>
      <c r="G142" s="459"/>
    </row>
    <row r="143" spans="1:7" s="96" customFormat="1" ht="13.9" customHeight="1">
      <c r="A143" s="103"/>
      <c r="B143" s="67" t="s">
        <v>8056</v>
      </c>
      <c r="C143" s="2363"/>
      <c r="E143" s="104"/>
      <c r="F143" s="2424"/>
      <c r="G143" s="459"/>
    </row>
    <row r="144" spans="1:7" s="96" customFormat="1" ht="13.9" customHeight="1">
      <c r="A144" s="243" t="s">
        <v>8267</v>
      </c>
      <c r="B144" s="441" t="s">
        <v>209</v>
      </c>
      <c r="C144" s="2363"/>
      <c r="D144" s="96" t="s">
        <v>210</v>
      </c>
      <c r="E144" s="62">
        <v>2</v>
      </c>
      <c r="F144" s="2425"/>
      <c r="G144" s="456">
        <f t="shared" ref="G144:G149" si="6">+F144*E144</f>
        <v>0</v>
      </c>
    </row>
    <row r="145" spans="1:7" s="96" customFormat="1" ht="13.9" customHeight="1">
      <c r="A145" s="245" t="s">
        <v>8268</v>
      </c>
      <c r="B145" s="441" t="s">
        <v>211</v>
      </c>
      <c r="C145" s="2363"/>
      <c r="D145" s="96" t="s">
        <v>210</v>
      </c>
      <c r="E145" s="62">
        <v>2</v>
      </c>
      <c r="F145" s="2425"/>
      <c r="G145" s="456">
        <f t="shared" si="6"/>
        <v>0</v>
      </c>
    </row>
    <row r="146" spans="1:7" s="96" customFormat="1" ht="13.9" customHeight="1">
      <c r="A146" s="246" t="s">
        <v>8269</v>
      </c>
      <c r="B146" s="441" t="s">
        <v>212</v>
      </c>
      <c r="C146" s="2363"/>
      <c r="D146" s="96" t="s">
        <v>210</v>
      </c>
      <c r="E146" s="62">
        <f>+E144</f>
        <v>2</v>
      </c>
      <c r="F146" s="2425"/>
      <c r="G146" s="456">
        <f t="shared" si="6"/>
        <v>0</v>
      </c>
    </row>
    <row r="147" spans="1:7" s="96" customFormat="1" ht="13.9" customHeight="1">
      <c r="A147" s="247" t="s">
        <v>8270</v>
      </c>
      <c r="B147" s="441" t="s">
        <v>213</v>
      </c>
      <c r="C147" s="2363"/>
      <c r="D147" s="96" t="s">
        <v>210</v>
      </c>
      <c r="E147" s="62">
        <f>+E145</f>
        <v>2</v>
      </c>
      <c r="F147" s="2425"/>
      <c r="G147" s="456">
        <f t="shared" si="6"/>
        <v>0</v>
      </c>
    </row>
    <row r="148" spans="1:7" s="96" customFormat="1" ht="13.9" customHeight="1">
      <c r="A148" s="248" t="s">
        <v>8271</v>
      </c>
      <c r="B148" s="441" t="s">
        <v>214</v>
      </c>
      <c r="C148" s="207"/>
      <c r="D148" s="96" t="s">
        <v>210</v>
      </c>
      <c r="E148" s="62">
        <v>2</v>
      </c>
      <c r="F148" s="2425"/>
      <c r="G148" s="456">
        <f t="shared" si="6"/>
        <v>0</v>
      </c>
    </row>
    <row r="149" spans="1:7" s="96" customFormat="1" ht="13.9" customHeight="1">
      <c r="A149" s="249" t="s">
        <v>8272</v>
      </c>
      <c r="B149" s="441" t="s">
        <v>215</v>
      </c>
      <c r="C149" s="207"/>
      <c r="D149" s="96" t="s">
        <v>210</v>
      </c>
      <c r="E149" s="62">
        <f>+E145</f>
        <v>2</v>
      </c>
      <c r="F149" s="2425"/>
      <c r="G149" s="456">
        <f t="shared" si="6"/>
        <v>0</v>
      </c>
    </row>
    <row r="150" spans="1:7" s="96" customFormat="1" ht="16.899999999999999" customHeight="1">
      <c r="A150" s="103"/>
      <c r="B150" s="2037"/>
      <c r="C150" s="207"/>
      <c r="E150" s="104"/>
      <c r="F150" s="2424"/>
      <c r="G150" s="459"/>
    </row>
    <row r="151" spans="1:7" s="96" customFormat="1" ht="13.9" customHeight="1">
      <c r="A151" s="103"/>
      <c r="B151" s="2037"/>
      <c r="C151" s="207"/>
      <c r="E151" s="104"/>
      <c r="F151" s="2424"/>
      <c r="G151" s="459"/>
    </row>
    <row r="152" spans="1:7" s="96" customFormat="1" ht="13.9" customHeight="1">
      <c r="A152" s="487" t="s">
        <v>8063</v>
      </c>
      <c r="B152" s="238" t="s">
        <v>8064</v>
      </c>
      <c r="C152" s="306"/>
      <c r="D152" s="1289"/>
      <c r="E152" s="1290"/>
      <c r="F152" s="2434"/>
      <c r="G152" s="1868"/>
    </row>
    <row r="153" spans="1:7" s="96" customFormat="1" ht="13.9" customHeight="1">
      <c r="A153" s="1285"/>
      <c r="B153" s="2039"/>
      <c r="C153" s="2036"/>
      <c r="D153" s="1287"/>
      <c r="E153" s="1288"/>
      <c r="F153" s="2433"/>
      <c r="G153" s="1865"/>
    </row>
    <row r="154" spans="1:7" s="96" customFormat="1" ht="13.9" customHeight="1">
      <c r="A154" s="1285"/>
      <c r="B154" s="3021" t="s">
        <v>8065</v>
      </c>
      <c r="C154" s="3021"/>
      <c r="D154" s="1287"/>
      <c r="E154" s="1288"/>
      <c r="F154" s="2433"/>
      <c r="G154" s="1865"/>
    </row>
    <row r="155" spans="1:7" s="96" customFormat="1" ht="65.45" customHeight="1">
      <c r="A155" s="103"/>
      <c r="B155" s="3022" t="s">
        <v>8066</v>
      </c>
      <c r="C155" s="3023"/>
      <c r="E155" s="104"/>
      <c r="F155" s="2424"/>
      <c r="G155" s="459"/>
    </row>
    <row r="156" spans="1:7" s="96" customFormat="1" ht="13.9" customHeight="1">
      <c r="A156" s="103"/>
      <c r="B156" s="2037"/>
      <c r="C156" s="207"/>
      <c r="E156" s="104"/>
      <c r="F156" s="2424"/>
      <c r="G156" s="459"/>
    </row>
    <row r="157" spans="1:7" s="96" customFormat="1" ht="54.6" customHeight="1">
      <c r="A157" s="105" t="s">
        <v>8067</v>
      </c>
      <c r="B157" s="436" t="s">
        <v>8068</v>
      </c>
      <c r="C157" s="207"/>
      <c r="E157" s="104"/>
      <c r="F157" s="2424"/>
      <c r="G157" s="459"/>
    </row>
    <row r="158" spans="1:7" s="96" customFormat="1" ht="13.9" customHeight="1">
      <c r="A158" s="103"/>
      <c r="B158" s="67" t="s">
        <v>8069</v>
      </c>
      <c r="C158" s="207"/>
      <c r="E158" s="104"/>
      <c r="F158" s="2424"/>
      <c r="G158" s="459"/>
    </row>
    <row r="159" spans="1:7" s="96" customFormat="1" ht="13.9" customHeight="1">
      <c r="A159" s="243" t="s">
        <v>8070</v>
      </c>
      <c r="B159" s="441" t="s">
        <v>209</v>
      </c>
      <c r="C159" s="207"/>
      <c r="D159" s="96" t="s">
        <v>369</v>
      </c>
      <c r="E159" s="62">
        <v>2</v>
      </c>
      <c r="F159" s="2425"/>
      <c r="G159" s="456">
        <f t="shared" ref="G159:G164" si="7">+F159*E159</f>
        <v>0</v>
      </c>
    </row>
    <row r="160" spans="1:7" s="96" customFormat="1" ht="13.9" customHeight="1">
      <c r="A160" s="245" t="s">
        <v>8071</v>
      </c>
      <c r="B160" s="441" t="s">
        <v>211</v>
      </c>
      <c r="C160" s="207"/>
      <c r="D160" s="96" t="s">
        <v>369</v>
      </c>
      <c r="E160" s="62">
        <v>2</v>
      </c>
      <c r="F160" s="2425"/>
      <c r="G160" s="456">
        <f t="shared" si="7"/>
        <v>0</v>
      </c>
    </row>
    <row r="161" spans="1:7" s="96" customFormat="1" ht="13.9" customHeight="1">
      <c r="A161" s="246" t="s">
        <v>8072</v>
      </c>
      <c r="B161" s="441" t="s">
        <v>212</v>
      </c>
      <c r="C161" s="207"/>
      <c r="D161" s="96" t="s">
        <v>369</v>
      </c>
      <c r="E161" s="62">
        <f>+E159</f>
        <v>2</v>
      </c>
      <c r="F161" s="2425"/>
      <c r="G161" s="456">
        <f t="shared" si="7"/>
        <v>0</v>
      </c>
    </row>
    <row r="162" spans="1:7" s="96" customFormat="1" ht="13.9" customHeight="1">
      <c r="A162" s="247" t="s">
        <v>8073</v>
      </c>
      <c r="B162" s="441" t="s">
        <v>213</v>
      </c>
      <c r="C162" s="207"/>
      <c r="D162" s="96" t="s">
        <v>369</v>
      </c>
      <c r="E162" s="62">
        <f>+E160</f>
        <v>2</v>
      </c>
      <c r="F162" s="2425"/>
      <c r="G162" s="456">
        <f t="shared" si="7"/>
        <v>0</v>
      </c>
    </row>
    <row r="163" spans="1:7" s="96" customFormat="1" ht="13.9" customHeight="1">
      <c r="A163" s="248" t="s">
        <v>8074</v>
      </c>
      <c r="B163" s="441" t="s">
        <v>214</v>
      </c>
      <c r="C163" s="207"/>
      <c r="D163" s="96" t="s">
        <v>369</v>
      </c>
      <c r="E163" s="62">
        <v>2</v>
      </c>
      <c r="F163" s="2425"/>
      <c r="G163" s="456">
        <f t="shared" si="7"/>
        <v>0</v>
      </c>
    </row>
    <row r="164" spans="1:7" s="96" customFormat="1" ht="13.9" customHeight="1">
      <c r="A164" s="249" t="s">
        <v>8075</v>
      </c>
      <c r="B164" s="441" t="s">
        <v>215</v>
      </c>
      <c r="C164" s="207"/>
      <c r="D164" s="96" t="s">
        <v>369</v>
      </c>
      <c r="E164" s="62">
        <f>+E160</f>
        <v>2</v>
      </c>
      <c r="F164" s="2425"/>
      <c r="G164" s="456">
        <f t="shared" si="7"/>
        <v>0</v>
      </c>
    </row>
    <row r="165" spans="1:7" s="96" customFormat="1" ht="13.9" customHeight="1">
      <c r="A165" s="103"/>
      <c r="B165" s="2037"/>
      <c r="C165" s="207"/>
      <c r="E165" s="104"/>
      <c r="F165" s="2424"/>
      <c r="G165" s="459"/>
    </row>
    <row r="166" spans="1:7" s="96" customFormat="1" ht="27" customHeight="1">
      <c r="A166" s="105" t="s">
        <v>8076</v>
      </c>
      <c r="B166" s="436" t="s">
        <v>8077</v>
      </c>
      <c r="C166" s="207"/>
      <c r="E166" s="104"/>
      <c r="F166" s="2424"/>
      <c r="G166" s="459"/>
    </row>
    <row r="167" spans="1:7" s="96" customFormat="1" ht="13.9" customHeight="1">
      <c r="A167" s="103"/>
      <c r="B167" s="67" t="s">
        <v>8078</v>
      </c>
      <c r="C167" s="207"/>
      <c r="E167" s="104"/>
      <c r="F167" s="2424"/>
      <c r="G167" s="459"/>
    </row>
    <row r="168" spans="1:7" s="96" customFormat="1" ht="13.9" customHeight="1">
      <c r="A168" s="243" t="s">
        <v>8079</v>
      </c>
      <c r="B168" s="441" t="s">
        <v>209</v>
      </c>
      <c r="C168" s="207"/>
      <c r="D168" s="96" t="s">
        <v>210</v>
      </c>
      <c r="E168" s="62">
        <v>8</v>
      </c>
      <c r="F168" s="2425"/>
      <c r="G168" s="456">
        <f t="shared" ref="G168:G173" si="8">+F168*E168</f>
        <v>0</v>
      </c>
    </row>
    <row r="169" spans="1:7" s="96" customFormat="1" ht="13.9" customHeight="1">
      <c r="A169" s="245" t="s">
        <v>8080</v>
      </c>
      <c r="B169" s="441" t="s">
        <v>211</v>
      </c>
      <c r="C169" s="207"/>
      <c r="D169" s="96" t="s">
        <v>210</v>
      </c>
      <c r="E169" s="62">
        <v>10</v>
      </c>
      <c r="F169" s="2425"/>
      <c r="G169" s="456">
        <f t="shared" si="8"/>
        <v>0</v>
      </c>
    </row>
    <row r="170" spans="1:7" s="96" customFormat="1" ht="13.15" customHeight="1">
      <c r="A170" s="246" t="s">
        <v>8081</v>
      </c>
      <c r="B170" s="441" t="s">
        <v>212</v>
      </c>
      <c r="C170" s="207"/>
      <c r="D170" s="96" t="s">
        <v>210</v>
      </c>
      <c r="E170" s="62">
        <f>+E168</f>
        <v>8</v>
      </c>
      <c r="F170" s="2425"/>
      <c r="G170" s="456">
        <f t="shared" si="8"/>
        <v>0</v>
      </c>
    </row>
    <row r="171" spans="1:7" s="96" customFormat="1" ht="14.45" customHeight="1">
      <c r="A171" s="247" t="s">
        <v>8082</v>
      </c>
      <c r="B171" s="441" t="s">
        <v>213</v>
      </c>
      <c r="C171" s="207"/>
      <c r="D171" s="96" t="s">
        <v>210</v>
      </c>
      <c r="E171" s="62">
        <f>+E169</f>
        <v>10</v>
      </c>
      <c r="F171" s="2425"/>
      <c r="G171" s="456">
        <f t="shared" si="8"/>
        <v>0</v>
      </c>
    </row>
    <row r="172" spans="1:7" s="96" customFormat="1" ht="13.9" customHeight="1">
      <c r="A172" s="248" t="s">
        <v>8083</v>
      </c>
      <c r="B172" s="441" t="s">
        <v>214</v>
      </c>
      <c r="C172" s="207"/>
      <c r="D172" s="96" t="s">
        <v>210</v>
      </c>
      <c r="E172" s="62">
        <v>8</v>
      </c>
      <c r="F172" s="2425"/>
      <c r="G172" s="456">
        <f t="shared" si="8"/>
        <v>0</v>
      </c>
    </row>
    <row r="173" spans="1:7" s="96" customFormat="1" ht="13.9" customHeight="1">
      <c r="A173" s="249" t="s">
        <v>8084</v>
      </c>
      <c r="B173" s="441" t="s">
        <v>215</v>
      </c>
      <c r="C173" s="207"/>
      <c r="D173" s="96" t="s">
        <v>210</v>
      </c>
      <c r="E173" s="62">
        <f>+E169</f>
        <v>10</v>
      </c>
      <c r="F173" s="2425"/>
      <c r="G173" s="456">
        <f t="shared" si="8"/>
        <v>0</v>
      </c>
    </row>
    <row r="174" spans="1:7" s="96" customFormat="1" ht="13.9" customHeight="1">
      <c r="B174" s="207"/>
      <c r="C174" s="207"/>
      <c r="F174" s="2424"/>
      <c r="G174" s="459"/>
    </row>
    <row r="175" spans="1:7" s="96" customFormat="1" ht="40.9" customHeight="1">
      <c r="A175" s="105" t="s">
        <v>8085</v>
      </c>
      <c r="B175" s="436" t="s">
        <v>8086</v>
      </c>
      <c r="C175" s="207"/>
      <c r="E175" s="104"/>
      <c r="F175" s="2424"/>
      <c r="G175" s="459"/>
    </row>
    <row r="176" spans="1:7" s="96" customFormat="1" ht="13.9" customHeight="1">
      <c r="A176" s="103"/>
      <c r="B176" s="67" t="s">
        <v>8087</v>
      </c>
      <c r="C176" s="207"/>
      <c r="E176" s="104"/>
      <c r="F176" s="2424"/>
      <c r="G176" s="459"/>
    </row>
    <row r="177" spans="1:7" s="96" customFormat="1" ht="13.9" customHeight="1">
      <c r="A177" s="243" t="s">
        <v>8088</v>
      </c>
      <c r="B177" s="441" t="s">
        <v>209</v>
      </c>
      <c r="C177" s="207"/>
      <c r="D177" s="96" t="s">
        <v>8089</v>
      </c>
      <c r="E177" s="62">
        <v>20</v>
      </c>
      <c r="F177" s="2425"/>
      <c r="G177" s="456">
        <f t="shared" ref="G177:G182" si="9">+F177*E177</f>
        <v>0</v>
      </c>
    </row>
    <row r="178" spans="1:7" s="96" customFormat="1" ht="13.9" customHeight="1">
      <c r="A178" s="245" t="s">
        <v>8090</v>
      </c>
      <c r="B178" s="441" t="s">
        <v>211</v>
      </c>
      <c r="C178" s="207"/>
      <c r="D178" s="96" t="s">
        <v>8089</v>
      </c>
      <c r="E178" s="62">
        <v>26</v>
      </c>
      <c r="F178" s="2425"/>
      <c r="G178" s="456">
        <f t="shared" si="9"/>
        <v>0</v>
      </c>
    </row>
    <row r="179" spans="1:7" s="96" customFormat="1" ht="13.9" customHeight="1">
      <c r="A179" s="246" t="s">
        <v>8091</v>
      </c>
      <c r="B179" s="441" t="s">
        <v>212</v>
      </c>
      <c r="C179" s="207"/>
      <c r="D179" s="96" t="s">
        <v>8089</v>
      </c>
      <c r="E179" s="62">
        <f>+E177</f>
        <v>20</v>
      </c>
      <c r="F179" s="2425"/>
      <c r="G179" s="456">
        <f t="shared" si="9"/>
        <v>0</v>
      </c>
    </row>
    <row r="180" spans="1:7" s="96" customFormat="1" ht="15" customHeight="1">
      <c r="A180" s="247" t="s">
        <v>8092</v>
      </c>
      <c r="B180" s="441" t="s">
        <v>213</v>
      </c>
      <c r="C180" s="207"/>
      <c r="D180" s="96" t="s">
        <v>8089</v>
      </c>
      <c r="E180" s="62">
        <f>+E178</f>
        <v>26</v>
      </c>
      <c r="F180" s="2425"/>
      <c r="G180" s="456">
        <f t="shared" si="9"/>
        <v>0</v>
      </c>
    </row>
    <row r="181" spans="1:7" s="96" customFormat="1" ht="13.9" customHeight="1">
      <c r="A181" s="248" t="s">
        <v>8093</v>
      </c>
      <c r="B181" s="441" t="s">
        <v>214</v>
      </c>
      <c r="C181" s="207"/>
      <c r="D181" s="96" t="s">
        <v>8089</v>
      </c>
      <c r="E181" s="62">
        <v>24</v>
      </c>
      <c r="F181" s="2425"/>
      <c r="G181" s="456">
        <f t="shared" si="9"/>
        <v>0</v>
      </c>
    </row>
    <row r="182" spans="1:7" s="96" customFormat="1" ht="13.9" customHeight="1">
      <c r="A182" s="249" t="s">
        <v>8094</v>
      </c>
      <c r="B182" s="441" t="s">
        <v>215</v>
      </c>
      <c r="C182" s="207"/>
      <c r="D182" s="96" t="s">
        <v>8089</v>
      </c>
      <c r="E182" s="62">
        <f>+E178</f>
        <v>26</v>
      </c>
      <c r="F182" s="2425"/>
      <c r="G182" s="456">
        <f t="shared" si="9"/>
        <v>0</v>
      </c>
    </row>
    <row r="183" spans="1:7" s="96" customFormat="1" ht="13.9" customHeight="1">
      <c r="B183" s="207"/>
      <c r="C183" s="207"/>
      <c r="F183" s="2424"/>
      <c r="G183" s="459"/>
    </row>
    <row r="184" spans="1:7" s="96" customFormat="1" ht="39" customHeight="1">
      <c r="A184" s="105" t="s">
        <v>8095</v>
      </c>
      <c r="B184" s="436" t="s">
        <v>8096</v>
      </c>
      <c r="C184" s="207"/>
      <c r="E184" s="104"/>
      <c r="F184" s="2424"/>
      <c r="G184" s="459"/>
    </row>
    <row r="185" spans="1:7" s="96" customFormat="1" ht="27.6" customHeight="1">
      <c r="A185" s="103"/>
      <c r="B185" s="67" t="s">
        <v>8097</v>
      </c>
      <c r="C185" s="207"/>
      <c r="E185" s="104"/>
      <c r="F185" s="2424"/>
      <c r="G185" s="459"/>
    </row>
    <row r="186" spans="1:7" s="96" customFormat="1" ht="13.9" customHeight="1">
      <c r="A186" s="243" t="s">
        <v>8098</v>
      </c>
      <c r="B186" s="441" t="s">
        <v>209</v>
      </c>
      <c r="C186" s="207"/>
      <c r="D186" s="96" t="s">
        <v>210</v>
      </c>
      <c r="E186" s="62">
        <v>10</v>
      </c>
      <c r="F186" s="2425"/>
      <c r="G186" s="456">
        <f t="shared" ref="G186:G191" si="10">+F186*E186</f>
        <v>0</v>
      </c>
    </row>
    <row r="187" spans="1:7" s="96" customFormat="1" ht="13.9" customHeight="1">
      <c r="A187" s="245" t="s">
        <v>8099</v>
      </c>
      <c r="B187" s="441" t="s">
        <v>211</v>
      </c>
      <c r="C187" s="207"/>
      <c r="D187" s="96" t="s">
        <v>210</v>
      </c>
      <c r="E187" s="62">
        <v>12</v>
      </c>
      <c r="F187" s="2425"/>
      <c r="G187" s="456">
        <f t="shared" si="10"/>
        <v>0</v>
      </c>
    </row>
    <row r="188" spans="1:7" s="96" customFormat="1" ht="13.9" customHeight="1">
      <c r="A188" s="246" t="s">
        <v>8100</v>
      </c>
      <c r="B188" s="441" t="s">
        <v>212</v>
      </c>
      <c r="C188" s="207"/>
      <c r="D188" s="96" t="s">
        <v>210</v>
      </c>
      <c r="E188" s="62">
        <f>+E186</f>
        <v>10</v>
      </c>
      <c r="F188" s="2425"/>
      <c r="G188" s="456">
        <f t="shared" si="10"/>
        <v>0</v>
      </c>
    </row>
    <row r="189" spans="1:7" s="96" customFormat="1" ht="13.9" customHeight="1">
      <c r="A189" s="247" t="s">
        <v>8101</v>
      </c>
      <c r="B189" s="441" t="s">
        <v>213</v>
      </c>
      <c r="C189" s="207"/>
      <c r="D189" s="96" t="s">
        <v>210</v>
      </c>
      <c r="E189" s="62">
        <f>+E187</f>
        <v>12</v>
      </c>
      <c r="F189" s="2425"/>
      <c r="G189" s="456">
        <f t="shared" si="10"/>
        <v>0</v>
      </c>
    </row>
    <row r="190" spans="1:7" s="96" customFormat="1" ht="13.9" customHeight="1">
      <c r="A190" s="248" t="s">
        <v>8102</v>
      </c>
      <c r="B190" s="441" t="s">
        <v>214</v>
      </c>
      <c r="C190" s="207"/>
      <c r="D190" s="96" t="s">
        <v>210</v>
      </c>
      <c r="E190" s="62">
        <v>14</v>
      </c>
      <c r="F190" s="2425"/>
      <c r="G190" s="456">
        <f t="shared" si="10"/>
        <v>0</v>
      </c>
    </row>
    <row r="191" spans="1:7" s="96" customFormat="1" ht="13.9" customHeight="1">
      <c r="A191" s="249" t="s">
        <v>8103</v>
      </c>
      <c r="B191" s="441" t="s">
        <v>215</v>
      </c>
      <c r="C191" s="207"/>
      <c r="D191" s="96" t="s">
        <v>210</v>
      </c>
      <c r="E191" s="62">
        <f>+E187</f>
        <v>12</v>
      </c>
      <c r="F191" s="2425"/>
      <c r="G191" s="456">
        <f t="shared" si="10"/>
        <v>0</v>
      </c>
    </row>
    <row r="192" spans="1:7" s="96" customFormat="1" ht="13.9" customHeight="1">
      <c r="A192" s="980"/>
      <c r="B192" s="441"/>
      <c r="C192" s="207"/>
      <c r="E192" s="62"/>
      <c r="F192" s="2420"/>
      <c r="G192" s="456"/>
    </row>
    <row r="193" spans="1:10" s="96" customFormat="1">
      <c r="A193" s="105"/>
      <c r="B193" s="252"/>
      <c r="C193" s="2091"/>
      <c r="D193" s="92"/>
      <c r="E193" s="1287"/>
      <c r="F193" s="2435"/>
      <c r="G193" s="1865"/>
    </row>
    <row r="194" spans="1:10" s="96" customFormat="1" ht="17.45" customHeight="1" thickBot="1">
      <c r="A194" s="253" t="str">
        <f>+A8</f>
        <v>B.21.</v>
      </c>
      <c r="B194" s="2125" t="str">
        <f>+B8</f>
        <v>Osebna dvigala, oprema</v>
      </c>
      <c r="C194" s="2111" t="s">
        <v>279</v>
      </c>
      <c r="D194" s="321"/>
      <c r="E194" s="133"/>
      <c r="F194" s="473"/>
      <c r="G194" s="473">
        <f>SUM(G29:G193)</f>
        <v>0</v>
      </c>
    </row>
    <row r="195" spans="1:10" s="96" customFormat="1" ht="13.5" thickTop="1">
      <c r="A195" s="217"/>
      <c r="B195" s="2046"/>
      <c r="C195" s="2114"/>
      <c r="D195" s="258"/>
      <c r="E195" s="220"/>
      <c r="F195" s="464"/>
      <c r="G195" s="464"/>
    </row>
    <row r="196" spans="1:10" s="96" customFormat="1">
      <c r="A196" s="243"/>
      <c r="B196" s="441" t="s">
        <v>209</v>
      </c>
      <c r="C196" s="2114"/>
      <c r="D196" s="258"/>
      <c r="E196" s="220"/>
      <c r="F196" s="464"/>
      <c r="G196" s="464">
        <f>+G59+G69+G87+G94+G103+G135+G144+G159+G168+G177+G186+G116+G125</f>
        <v>0</v>
      </c>
    </row>
    <row r="197" spans="1:10" s="96" customFormat="1">
      <c r="A197" s="245"/>
      <c r="B197" s="441" t="s">
        <v>211</v>
      </c>
      <c r="C197" s="2114"/>
      <c r="D197" s="258"/>
      <c r="E197" s="220"/>
      <c r="F197" s="464"/>
      <c r="G197" s="464">
        <f t="shared" ref="G197:G201" si="11">+G60+G70+G88+G95+G104+G136+G145+G160+G169+G178+G187+G117+G126</f>
        <v>0</v>
      </c>
    </row>
    <row r="198" spans="1:10" s="96" customFormat="1">
      <c r="A198" s="246"/>
      <c r="B198" s="441" t="s">
        <v>212</v>
      </c>
      <c r="C198" s="2114"/>
      <c r="D198" s="258"/>
      <c r="E198" s="220"/>
      <c r="F198" s="464"/>
      <c r="G198" s="464">
        <f t="shared" si="11"/>
        <v>0</v>
      </c>
    </row>
    <row r="199" spans="1:10" s="96" customFormat="1">
      <c r="A199" s="247"/>
      <c r="B199" s="441" t="s">
        <v>213</v>
      </c>
      <c r="C199" s="2114"/>
      <c r="D199" s="258"/>
      <c r="E199" s="220"/>
      <c r="F199" s="464"/>
      <c r="G199" s="464">
        <f t="shared" si="11"/>
        <v>0</v>
      </c>
    </row>
    <row r="200" spans="1:10" s="1277" customFormat="1">
      <c r="A200" s="248"/>
      <c r="B200" s="441" t="s">
        <v>214</v>
      </c>
      <c r="C200" s="2114"/>
      <c r="D200" s="258"/>
      <c r="E200" s="220"/>
      <c r="F200" s="464"/>
      <c r="G200" s="464">
        <f t="shared" si="11"/>
        <v>0</v>
      </c>
      <c r="J200" s="1279"/>
    </row>
    <row r="201" spans="1:10" s="1277" customFormat="1">
      <c r="A201" s="249"/>
      <c r="B201" s="441" t="s">
        <v>215</v>
      </c>
      <c r="C201" s="2114"/>
      <c r="D201" s="258"/>
      <c r="E201" s="220"/>
      <c r="F201" s="464"/>
      <c r="G201" s="464">
        <f t="shared" si="11"/>
        <v>0</v>
      </c>
      <c r="J201" s="1279"/>
    </row>
    <row r="202" spans="1:10">
      <c r="A202" s="217"/>
      <c r="B202" s="2046"/>
      <c r="C202" s="2114"/>
      <c r="D202" s="220"/>
      <c r="E202" s="220"/>
      <c r="F202" s="464"/>
      <c r="G202" s="459"/>
    </row>
    <row r="203" spans="1:10">
      <c r="A203" s="105"/>
      <c r="B203" s="252"/>
      <c r="C203" s="2091"/>
      <c r="D203" s="1287"/>
      <c r="E203" s="1288"/>
      <c r="F203" s="1865"/>
      <c r="G203" s="459"/>
    </row>
    <row r="204" spans="1:10">
      <c r="C204" s="2084"/>
    </row>
    <row r="205" spans="1:10">
      <c r="C205" s="2084"/>
    </row>
  </sheetData>
  <sheetProtection formatRows="0"/>
  <mergeCells count="32">
    <mergeCell ref="B23:C23"/>
    <mergeCell ref="B11:C11"/>
    <mergeCell ref="B13:D13"/>
    <mergeCell ref="B14:D14"/>
    <mergeCell ref="B15:D15"/>
    <mergeCell ref="B16:D16"/>
    <mergeCell ref="B17:D17"/>
    <mergeCell ref="B18:D18"/>
    <mergeCell ref="B19:D19"/>
    <mergeCell ref="B20:D20"/>
    <mergeCell ref="B21:D21"/>
    <mergeCell ref="B22:C22"/>
    <mergeCell ref="B37:C37"/>
    <mergeCell ref="B26:C26"/>
    <mergeCell ref="B27:C27"/>
    <mergeCell ref="B28:C28"/>
    <mergeCell ref="B29:C29"/>
    <mergeCell ref="B30:C30"/>
    <mergeCell ref="B31:C31"/>
    <mergeCell ref="B32:C32"/>
    <mergeCell ref="B33:C33"/>
    <mergeCell ref="B34:C34"/>
    <mergeCell ref="B35:C35"/>
    <mergeCell ref="B36:C36"/>
    <mergeCell ref="B154:C154"/>
    <mergeCell ref="B155:C155"/>
    <mergeCell ref="B38:C38"/>
    <mergeCell ref="B79:C79"/>
    <mergeCell ref="B80:C80"/>
    <mergeCell ref="B82:C82"/>
    <mergeCell ref="B83:C83"/>
    <mergeCell ref="B113:C113"/>
  </mergeCells>
  <pageMargins left="0.7" right="0.7" top="0.75" bottom="0.75" header="0.3" footer="0.3"/>
  <pageSetup paperSize="9" scale="55" firstPageNumber="0" fitToHeight="0" orientation="portrait" horizontalDpi="300" verticalDpi="300"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rowBreaks count="3" manualBreakCount="3">
    <brk id="22" max="6" man="1"/>
    <brk id="65" max="6" man="1"/>
    <brk id="141" max="6"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J150"/>
  <sheetViews>
    <sheetView view="pageBreakPreview" topLeftCell="A124" zoomScale="85" zoomScaleNormal="100" zoomScaleSheetLayoutView="85" workbookViewId="0"/>
  </sheetViews>
  <sheetFormatPr defaultColWidth="9.140625" defaultRowHeight="12.75"/>
  <cols>
    <col min="1" max="1" width="13.28515625" style="69" customWidth="1"/>
    <col min="2" max="2" width="79.7109375" style="70" customWidth="1"/>
    <col min="3" max="3" width="14.5703125" style="71" customWidth="1"/>
    <col min="4" max="4" width="7.28515625" style="72" customWidth="1"/>
    <col min="5" max="5" width="11.28515625" style="73" customWidth="1"/>
    <col min="6" max="6" width="10.7109375" style="457" customWidth="1"/>
    <col min="7" max="7" width="17.140625" style="457" customWidth="1"/>
    <col min="8" max="8" width="9.28515625" style="55" customWidth="1"/>
    <col min="9" max="9" width="6.140625" style="55" customWidth="1"/>
    <col min="10" max="10" width="11.28515625" style="56" customWidth="1"/>
    <col min="11" max="16384" width="9.140625" style="74"/>
  </cols>
  <sheetData>
    <row r="2" spans="1:7">
      <c r="A2" s="367" t="s">
        <v>8</v>
      </c>
      <c r="B2" s="359" t="s">
        <v>9</v>
      </c>
      <c r="C2" s="359"/>
      <c r="D2" s="361"/>
      <c r="E2" s="368"/>
      <c r="F2" s="443"/>
      <c r="G2" s="443"/>
    </row>
    <row r="3" spans="1:7" s="57" customFormat="1">
      <c r="A3" s="369" t="s">
        <v>130</v>
      </c>
      <c r="B3" s="359" t="str">
        <f>'NASLOVNA STRAN'!$C$30</f>
        <v>Gradnja stanovanjske soseske Dečkovo naselje - DN 10</v>
      </c>
      <c r="C3" s="359"/>
      <c r="D3" s="361"/>
      <c r="E3" s="368"/>
      <c r="F3" s="443"/>
      <c r="G3" s="443"/>
    </row>
    <row r="4" spans="1:7" s="57" customFormat="1">
      <c r="A4" s="367" t="s">
        <v>131</v>
      </c>
      <c r="B4" s="442">
        <f>'NASLOVNA STRAN'!$C$13</f>
        <v>0</v>
      </c>
      <c r="C4" s="359"/>
      <c r="D4" s="361"/>
      <c r="E4" s="368"/>
      <c r="F4" s="443"/>
      <c r="G4" s="443"/>
    </row>
    <row r="5" spans="1:7" s="57" customFormat="1">
      <c r="A5" s="367"/>
      <c r="B5" s="359"/>
      <c r="C5" s="359"/>
      <c r="D5" s="361"/>
      <c r="E5" s="368"/>
      <c r="F5" s="443"/>
      <c r="G5" s="443"/>
    </row>
    <row r="6" spans="1:7" s="57" customFormat="1">
      <c r="A6" s="75" t="s">
        <v>52</v>
      </c>
      <c r="B6" s="76" t="s">
        <v>110</v>
      </c>
      <c r="C6" s="76"/>
      <c r="D6" s="77"/>
      <c r="E6" s="78"/>
      <c r="F6" s="450"/>
      <c r="G6" s="450"/>
    </row>
    <row r="7" spans="1:7" s="57" customFormat="1">
      <c r="A7" s="367"/>
      <c r="B7" s="359"/>
      <c r="C7" s="359"/>
      <c r="D7" s="361"/>
      <c r="E7" s="368"/>
      <c r="F7" s="443"/>
      <c r="G7" s="443"/>
    </row>
    <row r="8" spans="1:7" s="57" customFormat="1">
      <c r="A8" s="75" t="s">
        <v>54</v>
      </c>
      <c r="B8" s="76" t="s">
        <v>31</v>
      </c>
      <c r="C8" s="76"/>
      <c r="D8" s="77"/>
      <c r="E8" s="78"/>
      <c r="F8" s="450"/>
      <c r="G8" s="450"/>
    </row>
    <row r="9" spans="1:7">
      <c r="A9" s="79"/>
      <c r="B9" s="80"/>
      <c r="C9" s="81"/>
      <c r="D9" s="82"/>
      <c r="E9" s="82"/>
      <c r="F9" s="451"/>
      <c r="G9" s="452"/>
    </row>
    <row r="10" spans="1:7" ht="25.5">
      <c r="A10" s="83" t="s">
        <v>132</v>
      </c>
      <c r="B10" s="84" t="s">
        <v>133</v>
      </c>
      <c r="C10" s="85" t="s">
        <v>134</v>
      </c>
      <c r="D10" s="364" t="s">
        <v>140</v>
      </c>
      <c r="E10" s="363" t="s">
        <v>136</v>
      </c>
      <c r="F10" s="444" t="s">
        <v>237</v>
      </c>
      <c r="G10" s="444" t="s">
        <v>238</v>
      </c>
    </row>
    <row r="11" spans="1:7" ht="43.9" customHeight="1">
      <c r="A11" s="86"/>
      <c r="B11" s="1263" t="s">
        <v>5690</v>
      </c>
      <c r="C11" s="88"/>
      <c r="D11" s="89"/>
      <c r="E11" s="89"/>
      <c r="F11" s="454"/>
      <c r="G11" s="455"/>
    </row>
    <row r="12" spans="1:7">
      <c r="A12" s="90"/>
      <c r="B12" s="91"/>
      <c r="C12" s="92"/>
      <c r="D12" s="93"/>
      <c r="E12" s="93"/>
      <c r="F12" s="456"/>
    </row>
    <row r="13" spans="1:7">
      <c r="A13" s="94"/>
      <c r="B13" s="2906" t="s">
        <v>143</v>
      </c>
      <c r="C13" s="2954"/>
    </row>
    <row r="14" spans="1:7">
      <c r="A14" s="94"/>
      <c r="B14" s="643"/>
    </row>
    <row r="15" spans="1:7" ht="41.45" customHeight="1">
      <c r="A15" s="94"/>
      <c r="B15" s="3032" t="s">
        <v>2294</v>
      </c>
      <c r="C15" s="3033"/>
    </row>
    <row r="16" spans="1:7" s="57" customFormat="1" ht="52.15" customHeight="1">
      <c r="A16" s="94"/>
      <c r="B16" s="3032" t="s">
        <v>5691</v>
      </c>
      <c r="C16" s="3033"/>
      <c r="D16" s="72"/>
      <c r="E16" s="73"/>
      <c r="F16" s="457"/>
      <c r="G16" s="457"/>
    </row>
    <row r="17" spans="1:7" s="96" customFormat="1" ht="16.899999999999999" customHeight="1">
      <c r="A17" s="94"/>
      <c r="B17" s="3034" t="s">
        <v>2582</v>
      </c>
      <c r="C17" s="3035"/>
      <c r="D17" s="72"/>
      <c r="E17" s="73"/>
      <c r="F17" s="457"/>
      <c r="G17" s="457"/>
    </row>
    <row r="18" spans="1:7" s="96" customFormat="1" ht="316.89999999999998" customHeight="1">
      <c r="A18" s="94"/>
      <c r="B18" s="2966" t="s">
        <v>5692</v>
      </c>
      <c r="C18" s="2967"/>
      <c r="D18" s="72"/>
      <c r="E18" s="73"/>
      <c r="F18" s="457"/>
      <c r="G18" s="457"/>
    </row>
    <row r="19" spans="1:7" s="96" customFormat="1" ht="98.45" customHeight="1">
      <c r="A19" s="94"/>
      <c r="B19" s="2966" t="s">
        <v>5693</v>
      </c>
      <c r="C19" s="3031"/>
      <c r="D19" s="72"/>
      <c r="E19" s="73"/>
      <c r="F19" s="457"/>
      <c r="G19" s="457"/>
    </row>
    <row r="20" spans="1:7" s="96" customFormat="1" ht="27" customHeight="1">
      <c r="A20" s="94"/>
      <c r="B20" s="2966" t="s">
        <v>2590</v>
      </c>
      <c r="C20" s="2967"/>
      <c r="D20" s="72"/>
      <c r="E20" s="73"/>
      <c r="F20" s="457"/>
      <c r="G20" s="457"/>
    </row>
    <row r="21" spans="1:7" s="96" customFormat="1" ht="15.6" customHeight="1">
      <c r="A21" s="94"/>
      <c r="B21" s="2966" t="s">
        <v>2591</v>
      </c>
      <c r="C21" s="2967"/>
      <c r="D21" s="72"/>
      <c r="E21" s="73"/>
      <c r="F21" s="457"/>
      <c r="G21" s="457"/>
    </row>
    <row r="22" spans="1:7" s="96" customFormat="1" ht="28.15" customHeight="1">
      <c r="A22" s="94"/>
      <c r="B22" s="2966" t="s">
        <v>2592</v>
      </c>
      <c r="C22" s="2967"/>
      <c r="D22" s="72"/>
      <c r="E22" s="73"/>
      <c r="F22" s="457"/>
      <c r="G22" s="457"/>
    </row>
    <row r="23" spans="1:7" s="96" customFormat="1" ht="18" customHeight="1">
      <c r="A23" s="94"/>
      <c r="B23" s="2995" t="s">
        <v>2593</v>
      </c>
      <c r="C23" s="3037"/>
      <c r="D23" s="72"/>
      <c r="E23" s="73"/>
      <c r="F23" s="457"/>
      <c r="G23" s="457"/>
    </row>
    <row r="24" spans="1:7" s="96" customFormat="1" ht="55.9" customHeight="1">
      <c r="A24" s="94"/>
      <c r="B24" s="2966" t="s">
        <v>2594</v>
      </c>
      <c r="C24" s="2967"/>
      <c r="D24" s="72"/>
      <c r="E24" s="73"/>
      <c r="F24" s="457"/>
      <c r="G24" s="457"/>
    </row>
    <row r="25" spans="1:7" s="96" customFormat="1" ht="19.149999999999999" customHeight="1">
      <c r="A25" s="94"/>
      <c r="B25" s="2995" t="s">
        <v>2595</v>
      </c>
      <c r="C25" s="3037"/>
      <c r="D25" s="72"/>
      <c r="E25" s="73"/>
      <c r="F25" s="457"/>
      <c r="G25" s="457"/>
    </row>
    <row r="26" spans="1:7" s="96" customFormat="1" ht="73.150000000000006" customHeight="1">
      <c r="A26" s="94"/>
      <c r="B26" s="2966" t="s">
        <v>2596</v>
      </c>
      <c r="C26" s="2967"/>
      <c r="D26" s="72"/>
      <c r="E26" s="73"/>
      <c r="F26" s="457"/>
      <c r="G26" s="457"/>
    </row>
    <row r="27" spans="1:7" s="96" customFormat="1" ht="27.6" customHeight="1">
      <c r="A27" s="94"/>
      <c r="B27" s="2966" t="s">
        <v>2597</v>
      </c>
      <c r="C27" s="2967"/>
      <c r="D27" s="72"/>
      <c r="E27" s="73"/>
      <c r="F27" s="457"/>
      <c r="G27" s="457"/>
    </row>
    <row r="28" spans="1:7" s="96" customFormat="1">
      <c r="A28" s="94"/>
      <c r="B28" s="642"/>
      <c r="C28" s="1264"/>
      <c r="D28" s="72"/>
      <c r="E28" s="73"/>
      <c r="F28" s="457"/>
      <c r="G28" s="457"/>
    </row>
    <row r="29" spans="1:7" s="96" customFormat="1" ht="28.15" customHeight="1">
      <c r="A29" s="94"/>
      <c r="B29" s="2970" t="s">
        <v>2112</v>
      </c>
      <c r="C29" s="3038"/>
      <c r="D29" s="72"/>
      <c r="E29" s="73"/>
      <c r="F29" s="457"/>
      <c r="G29" s="457"/>
    </row>
    <row r="30" spans="1:7" s="96" customFormat="1" ht="69" customHeight="1">
      <c r="A30" s="69"/>
      <c r="B30" s="2966" t="s">
        <v>5694</v>
      </c>
      <c r="C30" s="2967"/>
      <c r="D30" s="72"/>
      <c r="E30" s="73"/>
      <c r="F30" s="457"/>
      <c r="G30" s="457"/>
    </row>
    <row r="31" spans="1:7" s="96" customFormat="1">
      <c r="A31" s="97"/>
      <c r="B31" s="642"/>
      <c r="C31" s="1255"/>
      <c r="D31" s="649"/>
      <c r="E31" s="99"/>
      <c r="F31" s="452"/>
      <c r="G31" s="452"/>
    </row>
    <row r="32" spans="1:7" s="96" customFormat="1" ht="17.45" customHeight="1">
      <c r="A32" s="97"/>
      <c r="B32" s="3039" t="s">
        <v>174</v>
      </c>
      <c r="C32" s="3040"/>
      <c r="D32" s="649"/>
      <c r="E32" s="99"/>
      <c r="F32" s="452"/>
      <c r="G32" s="452"/>
    </row>
    <row r="33" spans="1:7" s="96" customFormat="1" ht="17.45" customHeight="1">
      <c r="A33" s="97"/>
      <c r="B33" s="2970" t="s">
        <v>2599</v>
      </c>
      <c r="C33" s="3036"/>
      <c r="D33" s="649"/>
      <c r="E33" s="99"/>
      <c r="F33" s="452"/>
      <c r="G33" s="452"/>
    </row>
    <row r="34" spans="1:7" s="96" customFormat="1" ht="91.9" customHeight="1">
      <c r="A34" s="97"/>
      <c r="B34" s="2966" t="s">
        <v>2600</v>
      </c>
      <c r="C34" s="3031"/>
      <c r="D34" s="649"/>
      <c r="E34" s="99"/>
      <c r="F34" s="452"/>
      <c r="G34" s="452"/>
    </row>
    <row r="35" spans="1:7" s="96" customFormat="1" ht="28.9" customHeight="1">
      <c r="A35" s="97"/>
      <c r="B35" s="2966" t="s">
        <v>2601</v>
      </c>
      <c r="C35" s="3041"/>
      <c r="D35" s="649"/>
      <c r="E35" s="99"/>
      <c r="F35" s="452"/>
      <c r="G35" s="452"/>
    </row>
    <row r="36" spans="1:7" s="96" customFormat="1" ht="364.15" customHeight="1">
      <c r="A36" s="97"/>
      <c r="B36" s="2920"/>
      <c r="C36" s="2921"/>
      <c r="D36" s="649"/>
      <c r="E36" s="99"/>
      <c r="F36" s="452"/>
      <c r="G36" s="452"/>
    </row>
    <row r="37" spans="1:7" s="96" customFormat="1" ht="22.9" customHeight="1" thickBot="1">
      <c r="A37" s="97"/>
      <c r="B37" s="3042" t="s">
        <v>2602</v>
      </c>
      <c r="C37" s="3043"/>
      <c r="D37" s="649"/>
      <c r="E37" s="99"/>
      <c r="F37" s="452"/>
      <c r="G37" s="452"/>
    </row>
    <row r="38" spans="1:7" s="96" customFormat="1" ht="292.14999999999998" customHeight="1">
      <c r="A38" s="97"/>
      <c r="B38" s="2966" t="s">
        <v>2603</v>
      </c>
      <c r="C38" s="3031"/>
      <c r="D38" s="649"/>
      <c r="E38" s="99"/>
      <c r="F38" s="452"/>
      <c r="G38" s="452"/>
    </row>
    <row r="39" spans="1:7" s="96" customFormat="1" ht="22.9" customHeight="1">
      <c r="A39" s="97"/>
      <c r="B39" s="2995" t="s">
        <v>2604</v>
      </c>
      <c r="C39" s="3044"/>
      <c r="D39" s="649"/>
      <c r="E39" s="99"/>
      <c r="F39" s="452"/>
      <c r="G39" s="452"/>
    </row>
    <row r="40" spans="1:7" s="96" customFormat="1" ht="346.15" customHeight="1">
      <c r="A40" s="97"/>
      <c r="B40" s="2966" t="s">
        <v>2605</v>
      </c>
      <c r="C40" s="3031"/>
      <c r="D40" s="649"/>
      <c r="E40" s="99"/>
      <c r="F40" s="452"/>
      <c r="G40" s="452"/>
    </row>
    <row r="41" spans="1:7" s="96" customFormat="1" ht="148.9" customHeight="1">
      <c r="A41" s="97"/>
      <c r="B41" s="2966" t="s">
        <v>2606</v>
      </c>
      <c r="C41" s="3041"/>
      <c r="D41" s="649"/>
      <c r="E41" s="99"/>
      <c r="F41" s="452"/>
      <c r="G41" s="452"/>
    </row>
    <row r="42" spans="1:7" s="96" customFormat="1" ht="43.15" customHeight="1">
      <c r="A42" s="97"/>
      <c r="B42" s="2966" t="s">
        <v>2607</v>
      </c>
      <c r="C42" s="3041"/>
      <c r="D42" s="649"/>
      <c r="E42" s="99"/>
      <c r="F42" s="452"/>
      <c r="G42" s="452"/>
    </row>
    <row r="43" spans="1:7" s="96" customFormat="1" ht="19.149999999999999" customHeight="1">
      <c r="A43" s="97"/>
      <c r="B43" s="2995" t="s">
        <v>5695</v>
      </c>
      <c r="C43" s="3045"/>
      <c r="D43" s="649"/>
      <c r="E43" s="99"/>
      <c r="F43" s="452"/>
      <c r="G43" s="452"/>
    </row>
    <row r="44" spans="1:7" s="96" customFormat="1" ht="238.9" customHeight="1">
      <c r="A44" s="97"/>
      <c r="B44" s="2966" t="s">
        <v>2609</v>
      </c>
      <c r="C44" s="3041"/>
      <c r="D44" s="649"/>
      <c r="E44" s="99"/>
      <c r="F44" s="452"/>
      <c r="G44" s="452"/>
    </row>
    <row r="45" spans="1:7" s="96" customFormat="1" ht="201.6" customHeight="1">
      <c r="A45" s="97"/>
      <c r="B45" s="2966" t="s">
        <v>2610</v>
      </c>
      <c r="C45" s="3031"/>
      <c r="D45" s="649"/>
      <c r="E45" s="99"/>
      <c r="F45" s="452"/>
      <c r="G45" s="452"/>
    </row>
    <row r="46" spans="1:7" s="96" customFormat="1" ht="12.6" customHeight="1">
      <c r="A46" s="97"/>
      <c r="B46" s="2966"/>
      <c r="C46" s="3031"/>
      <c r="D46" s="649"/>
      <c r="E46" s="656"/>
      <c r="F46" s="452"/>
      <c r="G46" s="452"/>
    </row>
    <row r="47" spans="1:7" s="96" customFormat="1" ht="15" customHeight="1">
      <c r="A47" s="97"/>
      <c r="B47" s="2995" t="s">
        <v>2611</v>
      </c>
      <c r="C47" s="3046"/>
      <c r="D47" s="649"/>
      <c r="E47" s="99"/>
      <c r="F47" s="452"/>
      <c r="G47" s="452"/>
    </row>
    <row r="48" spans="1:7" s="96" customFormat="1" ht="138.6" customHeight="1">
      <c r="A48" s="97"/>
      <c r="B48" s="2966" t="s">
        <v>5696</v>
      </c>
      <c r="C48" s="3047"/>
      <c r="D48" s="649"/>
      <c r="E48" s="99"/>
      <c r="F48" s="452"/>
      <c r="G48" s="452"/>
    </row>
    <row r="49" spans="1:7" s="96" customFormat="1" ht="221.45" customHeight="1">
      <c r="A49" s="97"/>
      <c r="B49" s="2904" t="s">
        <v>5697</v>
      </c>
      <c r="C49" s="2905"/>
      <c r="D49" s="649"/>
      <c r="E49" s="99"/>
      <c r="F49" s="452"/>
      <c r="G49" s="452"/>
    </row>
    <row r="50" spans="1:7" s="96" customFormat="1" ht="9" customHeight="1">
      <c r="A50" s="97"/>
      <c r="B50" s="2966"/>
      <c r="C50" s="3031"/>
      <c r="D50" s="649"/>
      <c r="E50" s="99"/>
      <c r="F50" s="452"/>
      <c r="G50" s="452"/>
    </row>
    <row r="51" spans="1:7" s="96" customFormat="1" ht="15" customHeight="1" thickBot="1">
      <c r="A51" s="97"/>
      <c r="B51" s="3042" t="s">
        <v>5698</v>
      </c>
      <c r="C51" s="3048"/>
      <c r="D51" s="649"/>
      <c r="E51" s="99"/>
      <c r="F51" s="452"/>
      <c r="G51" s="452"/>
    </row>
    <row r="52" spans="1:7" s="96" customFormat="1" ht="19.149999999999999" customHeight="1">
      <c r="A52" s="97"/>
      <c r="B52" s="2966" t="s">
        <v>5699</v>
      </c>
      <c r="C52" s="3031"/>
      <c r="D52" s="649"/>
      <c r="E52" s="99"/>
      <c r="F52" s="452"/>
      <c r="G52" s="452"/>
    </row>
    <row r="53" spans="1:7" s="96" customFormat="1" ht="19.149999999999999" customHeight="1">
      <c r="A53" s="97"/>
      <c r="B53" s="2995" t="s">
        <v>2626</v>
      </c>
      <c r="C53" s="3046"/>
      <c r="D53" s="649"/>
      <c r="E53" s="99"/>
      <c r="F53" s="452"/>
      <c r="G53" s="452"/>
    </row>
    <row r="54" spans="1:7" s="96" customFormat="1" ht="127.9" customHeight="1">
      <c r="A54" s="97"/>
      <c r="B54" s="2966" t="s">
        <v>5700</v>
      </c>
      <c r="C54" s="3031"/>
      <c r="D54" s="649"/>
      <c r="E54" s="99"/>
      <c r="F54" s="452"/>
      <c r="G54" s="452"/>
    </row>
    <row r="55" spans="1:7" s="96" customFormat="1" ht="46.15" customHeight="1">
      <c r="A55" s="97"/>
      <c r="B55" s="2966" t="s">
        <v>5701</v>
      </c>
      <c r="C55" s="3031"/>
      <c r="D55" s="649"/>
      <c r="E55" s="99"/>
      <c r="F55" s="452"/>
      <c r="G55" s="452"/>
    </row>
    <row r="56" spans="1:7" s="96" customFormat="1" ht="70.150000000000006" customHeight="1">
      <c r="A56" s="97"/>
      <c r="B56" s="2966" t="s">
        <v>5702</v>
      </c>
      <c r="C56" s="3031"/>
      <c r="D56" s="649"/>
      <c r="E56" s="99"/>
      <c r="F56" s="452"/>
      <c r="G56" s="452"/>
    </row>
    <row r="57" spans="1:7" s="96" customFormat="1" ht="21" customHeight="1">
      <c r="A57" s="97"/>
      <c r="B57" s="2995" t="s">
        <v>5703</v>
      </c>
      <c r="C57" s="3046"/>
      <c r="D57" s="649"/>
      <c r="E57" s="99"/>
      <c r="F57" s="452"/>
      <c r="G57" s="452"/>
    </row>
    <row r="58" spans="1:7" s="96" customFormat="1" ht="54" customHeight="1">
      <c r="A58" s="97"/>
      <c r="B58" s="2966" t="s">
        <v>5704</v>
      </c>
      <c r="C58" s="3031"/>
      <c r="D58" s="649"/>
      <c r="E58" s="99"/>
      <c r="F58" s="452"/>
      <c r="G58" s="452"/>
    </row>
    <row r="59" spans="1:7" s="96" customFormat="1" ht="69" customHeight="1">
      <c r="A59" s="97"/>
      <c r="B59" s="2966" t="s">
        <v>5705</v>
      </c>
      <c r="C59" s="3031"/>
      <c r="D59" s="649"/>
      <c r="E59" s="99"/>
      <c r="F59" s="452"/>
      <c r="G59" s="452"/>
    </row>
    <row r="60" spans="1:7" s="96" customFormat="1" ht="165.6" customHeight="1">
      <c r="A60" s="97"/>
      <c r="B60" s="2966" t="s">
        <v>5706</v>
      </c>
      <c r="C60" s="3031"/>
      <c r="D60" s="649"/>
      <c r="E60" s="99"/>
      <c r="F60" s="452"/>
      <c r="G60" s="452"/>
    </row>
    <row r="61" spans="1:7" s="96" customFormat="1" ht="45.6" customHeight="1">
      <c r="A61" s="97"/>
      <c r="B61" s="2966" t="s">
        <v>5707</v>
      </c>
      <c r="C61" s="3031"/>
      <c r="D61" s="649"/>
      <c r="E61" s="99"/>
      <c r="F61" s="452"/>
      <c r="G61" s="452"/>
    </row>
    <row r="62" spans="1:7" s="96" customFormat="1" ht="23.45" customHeight="1" thickBot="1">
      <c r="A62" s="97"/>
      <c r="B62" s="3042" t="s">
        <v>2624</v>
      </c>
      <c r="C62" s="3048"/>
      <c r="D62" s="649"/>
      <c r="E62" s="99"/>
      <c r="F62" s="452"/>
      <c r="G62" s="452"/>
    </row>
    <row r="63" spans="1:7" s="96" customFormat="1" ht="175.15" customHeight="1">
      <c r="A63" s="97"/>
      <c r="B63" s="2966" t="s">
        <v>2625</v>
      </c>
      <c r="C63" s="3031"/>
      <c r="D63" s="649"/>
      <c r="E63" s="99"/>
      <c r="F63" s="452"/>
      <c r="G63" s="452"/>
    </row>
    <row r="64" spans="1:7" s="96" customFormat="1" ht="18" customHeight="1">
      <c r="A64" s="97"/>
      <c r="B64" s="2995" t="s">
        <v>2626</v>
      </c>
      <c r="C64" s="3046"/>
      <c r="D64" s="649"/>
      <c r="E64" s="99"/>
      <c r="F64" s="452"/>
      <c r="G64" s="452"/>
    </row>
    <row r="65" spans="1:7" s="96" customFormat="1" ht="91.15" customHeight="1">
      <c r="A65" s="97"/>
      <c r="B65" s="2966" t="s">
        <v>2627</v>
      </c>
      <c r="C65" s="3031"/>
      <c r="D65" s="649"/>
      <c r="E65" s="99"/>
      <c r="F65" s="452"/>
      <c r="G65" s="452"/>
    </row>
    <row r="66" spans="1:7" s="96" customFormat="1" ht="43.9" customHeight="1">
      <c r="A66" s="97"/>
      <c r="B66" s="2966" t="s">
        <v>2628</v>
      </c>
      <c r="C66" s="3031"/>
      <c r="D66" s="649"/>
      <c r="E66" s="99"/>
      <c r="F66" s="452"/>
      <c r="G66" s="452"/>
    </row>
    <row r="67" spans="1:7" s="96" customFormat="1" ht="18.600000000000001" customHeight="1" thickBot="1">
      <c r="A67" s="97"/>
      <c r="B67" s="3042" t="s">
        <v>2629</v>
      </c>
      <c r="C67" s="3048"/>
      <c r="D67" s="649"/>
      <c r="E67" s="99"/>
      <c r="F67" s="452"/>
      <c r="G67" s="452"/>
    </row>
    <row r="68" spans="1:7" s="96" customFormat="1" ht="18.600000000000001" customHeight="1">
      <c r="A68" s="97"/>
      <c r="B68" s="2995" t="s">
        <v>2630</v>
      </c>
      <c r="C68" s="3046"/>
      <c r="D68" s="649"/>
      <c r="E68" s="99"/>
      <c r="F68" s="452"/>
      <c r="G68" s="452"/>
    </row>
    <row r="69" spans="1:7" s="96" customFormat="1" ht="56.45" customHeight="1">
      <c r="A69" s="97"/>
      <c r="B69" s="2966" t="s">
        <v>2631</v>
      </c>
      <c r="C69" s="3031"/>
      <c r="D69" s="649"/>
      <c r="E69" s="99"/>
      <c r="F69" s="452"/>
      <c r="G69" s="452"/>
    </row>
    <row r="70" spans="1:7" s="96" customFormat="1" ht="106.15" customHeight="1">
      <c r="A70" s="97"/>
      <c r="B70" s="2966" t="s">
        <v>2632</v>
      </c>
      <c r="C70" s="3031"/>
      <c r="D70" s="649"/>
      <c r="E70" s="99"/>
      <c r="F70" s="452"/>
      <c r="G70" s="452"/>
    </row>
    <row r="71" spans="1:7" s="96" customFormat="1" ht="27" customHeight="1">
      <c r="A71" s="97"/>
      <c r="B71" s="2966" t="s">
        <v>2633</v>
      </c>
      <c r="C71" s="3031"/>
      <c r="D71" s="649"/>
      <c r="E71" s="99"/>
      <c r="F71" s="452"/>
      <c r="G71" s="452"/>
    </row>
    <row r="72" spans="1:7" s="96" customFormat="1" ht="22.9" customHeight="1" thickBot="1">
      <c r="A72" s="97"/>
      <c r="B72" s="3042" t="s">
        <v>2611</v>
      </c>
      <c r="C72" s="3048"/>
      <c r="D72" s="649"/>
      <c r="E72" s="99"/>
      <c r="F72" s="452"/>
      <c r="G72" s="452"/>
    </row>
    <row r="73" spans="1:7" s="96" customFormat="1" ht="144.6" customHeight="1">
      <c r="A73" s="97"/>
      <c r="B73" s="2966" t="s">
        <v>2634</v>
      </c>
      <c r="C73" s="3031"/>
      <c r="D73" s="649"/>
      <c r="E73" s="99"/>
      <c r="F73" s="452"/>
      <c r="G73" s="452"/>
    </row>
    <row r="74" spans="1:7" s="96" customFormat="1" ht="79.900000000000006" customHeight="1">
      <c r="A74" s="97"/>
      <c r="B74" s="2966" t="s">
        <v>2635</v>
      </c>
      <c r="C74" s="3031"/>
      <c r="D74" s="649"/>
      <c r="E74" s="99"/>
      <c r="F74" s="452"/>
      <c r="G74" s="452"/>
    </row>
    <row r="75" spans="1:7" s="96" customFormat="1" ht="23.45" customHeight="1" thickBot="1">
      <c r="A75" s="97"/>
      <c r="B75" s="3042" t="s">
        <v>2636</v>
      </c>
      <c r="C75" s="3048"/>
      <c r="D75" s="649"/>
      <c r="E75" s="99"/>
      <c r="F75" s="452"/>
      <c r="G75" s="452"/>
    </row>
    <row r="76" spans="1:7" s="96" customFormat="1" ht="46.15" customHeight="1">
      <c r="A76" s="97"/>
      <c r="B76" s="2966" t="s">
        <v>2637</v>
      </c>
      <c r="C76" s="3031"/>
      <c r="D76" s="649"/>
      <c r="E76" s="99"/>
      <c r="F76" s="452"/>
      <c r="G76" s="452"/>
    </row>
    <row r="77" spans="1:7" s="96" customFormat="1" ht="148.9" customHeight="1">
      <c r="A77" s="97"/>
      <c r="B77" s="2966" t="s">
        <v>2638</v>
      </c>
      <c r="C77" s="3031"/>
      <c r="D77" s="649"/>
      <c r="E77" s="99"/>
      <c r="F77" s="452"/>
      <c r="G77" s="452"/>
    </row>
    <row r="78" spans="1:7" s="96" customFormat="1" ht="46.15" customHeight="1">
      <c r="A78" s="97"/>
      <c r="B78" s="2966" t="s">
        <v>2639</v>
      </c>
      <c r="C78" s="3031"/>
      <c r="D78" s="649"/>
      <c r="E78" s="99"/>
      <c r="F78" s="452"/>
      <c r="G78" s="452"/>
    </row>
    <row r="79" spans="1:7" s="96" customFormat="1" ht="18.600000000000001" customHeight="1">
      <c r="A79" s="97"/>
      <c r="B79" s="2995" t="s">
        <v>2640</v>
      </c>
      <c r="C79" s="3046"/>
      <c r="D79" s="649"/>
      <c r="E79" s="99"/>
      <c r="F79" s="452"/>
      <c r="G79" s="452"/>
    </row>
    <row r="80" spans="1:7" s="96" customFormat="1" ht="182.45" customHeight="1">
      <c r="A80" s="97"/>
      <c r="B80" s="2966" t="s">
        <v>2641</v>
      </c>
      <c r="C80" s="3031"/>
      <c r="D80" s="649"/>
      <c r="E80" s="99"/>
      <c r="F80" s="452"/>
      <c r="G80" s="452"/>
    </row>
    <row r="81" spans="1:7" s="96" customFormat="1" ht="56.45" customHeight="1">
      <c r="A81" s="97"/>
      <c r="B81" s="2966" t="s">
        <v>2642</v>
      </c>
      <c r="C81" s="3031"/>
      <c r="D81" s="649"/>
      <c r="E81" s="99"/>
      <c r="F81" s="452"/>
      <c r="G81" s="452"/>
    </row>
    <row r="82" spans="1:7" s="96" customFormat="1" ht="25.9" customHeight="1">
      <c r="A82" s="97"/>
      <c r="B82" s="2966" t="s">
        <v>2643</v>
      </c>
      <c r="C82" s="3031"/>
      <c r="D82" s="649"/>
      <c r="E82" s="99"/>
      <c r="F82" s="452"/>
      <c r="G82" s="452"/>
    </row>
    <row r="83" spans="1:7" s="96" customFormat="1">
      <c r="A83" s="97"/>
      <c r="B83" s="2966"/>
      <c r="C83" s="3031"/>
      <c r="D83" s="649"/>
      <c r="E83" s="99"/>
      <c r="F83" s="452"/>
      <c r="G83" s="452"/>
    </row>
    <row r="84" spans="1:7" s="96" customFormat="1" ht="13.5" thickBot="1">
      <c r="A84" s="97"/>
      <c r="B84" s="3049" t="s">
        <v>2644</v>
      </c>
      <c r="C84" s="3050"/>
      <c r="D84" s="649"/>
      <c r="E84" s="99"/>
      <c r="F84" s="452"/>
      <c r="G84" s="452"/>
    </row>
    <row r="85" spans="1:7" s="96" customFormat="1" ht="99.6" customHeight="1">
      <c r="A85" s="97"/>
      <c r="B85" s="2904" t="s">
        <v>2645</v>
      </c>
      <c r="C85" s="2905"/>
      <c r="D85" s="649"/>
      <c r="E85" s="99"/>
      <c r="F85" s="452"/>
      <c r="G85" s="452"/>
    </row>
    <row r="86" spans="1:7" s="96" customFormat="1" ht="87.6" customHeight="1">
      <c r="A86" s="97"/>
      <c r="B86" s="2904" t="s">
        <v>2646</v>
      </c>
      <c r="C86" s="2905"/>
      <c r="D86" s="649"/>
      <c r="E86" s="99"/>
      <c r="F86" s="452"/>
      <c r="G86" s="452"/>
    </row>
    <row r="87" spans="1:7" s="96" customFormat="1" ht="123.6" customHeight="1">
      <c r="A87" s="97"/>
      <c r="B87" s="2904" t="s">
        <v>2647</v>
      </c>
      <c r="C87" s="2905"/>
      <c r="D87" s="649"/>
      <c r="E87" s="99"/>
      <c r="F87" s="452"/>
      <c r="G87" s="452"/>
    </row>
    <row r="88" spans="1:7" s="96" customFormat="1" ht="28.9" customHeight="1">
      <c r="A88" s="97"/>
      <c r="B88" s="2904" t="s">
        <v>2648</v>
      </c>
      <c r="C88" s="2905"/>
      <c r="D88" s="649"/>
      <c r="E88" s="99"/>
      <c r="F88" s="452"/>
      <c r="G88" s="452"/>
    </row>
    <row r="89" spans="1:7" s="96" customFormat="1" ht="92.45" customHeight="1">
      <c r="A89" s="97"/>
      <c r="B89" s="2904" t="s">
        <v>2649</v>
      </c>
      <c r="C89" s="2905"/>
      <c r="D89" s="649"/>
      <c r="E89" s="99"/>
      <c r="F89" s="2422"/>
      <c r="G89" s="452"/>
    </row>
    <row r="90" spans="1:7" s="96" customFormat="1">
      <c r="A90" s="97"/>
      <c r="B90" s="2920"/>
      <c r="C90" s="2921"/>
      <c r="D90" s="649"/>
      <c r="E90" s="99"/>
      <c r="F90" s="2422"/>
      <c r="G90" s="452"/>
    </row>
    <row r="91" spans="1:7" s="96" customFormat="1">
      <c r="A91" s="97"/>
      <c r="B91" s="646"/>
      <c r="C91" s="397"/>
      <c r="D91" s="649"/>
      <c r="E91" s="99"/>
      <c r="F91" s="2422"/>
      <c r="G91" s="452"/>
    </row>
    <row r="92" spans="1:7" s="96" customFormat="1">
      <c r="A92" s="1257" t="s">
        <v>5795</v>
      </c>
      <c r="B92" s="100" t="s">
        <v>2893</v>
      </c>
      <c r="C92" s="1258"/>
      <c r="D92" s="101"/>
      <c r="E92" s="102"/>
      <c r="F92" s="2423"/>
      <c r="G92" s="458"/>
    </row>
    <row r="93" spans="1:7" s="96" customFormat="1">
      <c r="A93" s="97"/>
      <c r="B93" s="646"/>
      <c r="C93" s="397"/>
      <c r="D93" s="649"/>
      <c r="E93" s="99"/>
      <c r="F93" s="2422"/>
      <c r="G93" s="452"/>
    </row>
    <row r="94" spans="1:7" s="96" customFormat="1" ht="17.45" customHeight="1">
      <c r="A94" s="97"/>
      <c r="B94" s="2930" t="s">
        <v>150</v>
      </c>
      <c r="C94" s="2930"/>
      <c r="D94" s="649"/>
      <c r="E94" s="99"/>
      <c r="F94" s="2422"/>
      <c r="G94" s="452"/>
    </row>
    <row r="95" spans="1:7" s="96" customFormat="1" ht="31.15" customHeight="1">
      <c r="A95" s="97"/>
      <c r="B95" s="2931" t="s">
        <v>5709</v>
      </c>
      <c r="C95" s="2931"/>
      <c r="D95" s="649"/>
      <c r="E95" s="99"/>
      <c r="F95" s="2422"/>
      <c r="G95" s="452"/>
    </row>
    <row r="96" spans="1:7" s="96" customFormat="1" ht="7.9" customHeight="1">
      <c r="A96" s="97"/>
      <c r="B96" s="2928"/>
      <c r="C96" s="2929"/>
      <c r="D96" s="649"/>
      <c r="E96" s="99"/>
      <c r="F96" s="2422"/>
      <c r="G96" s="452"/>
    </row>
    <row r="97" spans="1:7" s="96" customFormat="1" ht="18" customHeight="1">
      <c r="A97" s="103"/>
      <c r="B97" s="2930" t="s">
        <v>2140</v>
      </c>
      <c r="C97" s="2930"/>
      <c r="E97" s="104"/>
      <c r="F97" s="2424"/>
      <c r="G97" s="459"/>
    </row>
    <row r="98" spans="1:7" s="96" customFormat="1">
      <c r="A98" s="103"/>
      <c r="B98" s="2931" t="s">
        <v>2142</v>
      </c>
      <c r="C98" s="2931"/>
      <c r="E98" s="104"/>
      <c r="F98" s="2424"/>
      <c r="G98" s="459"/>
    </row>
    <row r="99" spans="1:7" s="96" customFormat="1">
      <c r="A99" s="103"/>
      <c r="E99" s="104"/>
      <c r="F99" s="2424"/>
      <c r="G99" s="459"/>
    </row>
    <row r="100" spans="1:7" s="96" customFormat="1">
      <c r="A100" s="103"/>
      <c r="B100" s="2928"/>
      <c r="C100" s="2929"/>
      <c r="E100" s="104"/>
      <c r="F100" s="2424"/>
      <c r="G100" s="459"/>
    </row>
    <row r="101" spans="1:7" s="96" customFormat="1" ht="27.6" customHeight="1">
      <c r="A101" s="105" t="s">
        <v>5796</v>
      </c>
      <c r="B101" s="436" t="s">
        <v>5711</v>
      </c>
      <c r="E101" s="104"/>
      <c r="F101" s="2424"/>
      <c r="G101" s="459"/>
    </row>
    <row r="102" spans="1:7" s="96" customFormat="1" ht="29.45" customHeight="1">
      <c r="A102" s="103"/>
      <c r="B102" s="67" t="s">
        <v>5797</v>
      </c>
      <c r="E102" s="104"/>
      <c r="F102" s="2424"/>
      <c r="G102" s="459"/>
    </row>
    <row r="103" spans="1:7" s="96" customFormat="1">
      <c r="A103" s="1262" t="s">
        <v>5798</v>
      </c>
      <c r="B103" s="404" t="s">
        <v>360</v>
      </c>
      <c r="D103" s="96" t="s">
        <v>1580</v>
      </c>
      <c r="E103" s="62">
        <v>904.8</v>
      </c>
      <c r="F103" s="2425"/>
      <c r="G103" s="456">
        <f t="shared" ref="G103" si="0">+F103*E103</f>
        <v>0</v>
      </c>
    </row>
    <row r="104" spans="1:7" s="96" customFormat="1">
      <c r="A104" s="103"/>
      <c r="B104" s="65"/>
      <c r="E104" s="104"/>
      <c r="F104" s="2424"/>
      <c r="G104" s="459"/>
    </row>
    <row r="105" spans="1:7" s="96" customFormat="1" ht="52.9" customHeight="1">
      <c r="A105" s="105" t="s">
        <v>5799</v>
      </c>
      <c r="B105" s="436" t="s">
        <v>5720</v>
      </c>
      <c r="E105" s="104"/>
      <c r="F105" s="2424"/>
      <c r="G105" s="459"/>
    </row>
    <row r="106" spans="1:7" s="96" customFormat="1">
      <c r="A106" s="103"/>
      <c r="B106" s="67" t="s">
        <v>5800</v>
      </c>
      <c r="C106" s="600"/>
      <c r="E106" s="104"/>
      <c r="F106" s="2424"/>
      <c r="G106" s="459"/>
    </row>
    <row r="107" spans="1:7" s="96" customFormat="1">
      <c r="A107" s="103"/>
      <c r="B107" s="67" t="s">
        <v>5722</v>
      </c>
      <c r="C107" s="600"/>
      <c r="E107" s="104"/>
      <c r="F107" s="2424"/>
      <c r="G107" s="459"/>
    </row>
    <row r="108" spans="1:7" s="96" customFormat="1">
      <c r="A108" s="103"/>
      <c r="B108" s="67" t="s">
        <v>5723</v>
      </c>
      <c r="C108" s="600"/>
      <c r="E108" s="104"/>
      <c r="F108" s="2424"/>
      <c r="G108" s="459"/>
    </row>
    <row r="109" spans="1:7" s="96" customFormat="1" ht="40.9" customHeight="1">
      <c r="A109" s="103"/>
      <c r="B109" s="67" t="s">
        <v>5801</v>
      </c>
      <c r="E109" s="104"/>
      <c r="F109" s="2424"/>
      <c r="G109" s="459"/>
    </row>
    <row r="110" spans="1:7" s="96" customFormat="1">
      <c r="A110" s="1262" t="s">
        <v>5802</v>
      </c>
      <c r="B110" s="404" t="s">
        <v>360</v>
      </c>
      <c r="D110" s="96" t="s">
        <v>1580</v>
      </c>
      <c r="E110" s="62">
        <v>3657.6</v>
      </c>
      <c r="F110" s="2425"/>
      <c r="G110" s="456">
        <f t="shared" ref="G110" si="1">+F110*E110</f>
        <v>0</v>
      </c>
    </row>
    <row r="111" spans="1:7" s="96" customFormat="1">
      <c r="A111" s="103"/>
      <c r="B111" s="65"/>
      <c r="E111" s="104"/>
      <c r="F111" s="2424"/>
      <c r="G111" s="459"/>
    </row>
    <row r="112" spans="1:7" s="96" customFormat="1" ht="51">
      <c r="A112" s="105" t="s">
        <v>5803</v>
      </c>
      <c r="B112" s="436" t="s">
        <v>5732</v>
      </c>
      <c r="E112" s="104"/>
      <c r="F112" s="2424"/>
      <c r="G112" s="459"/>
    </row>
    <row r="113" spans="1:7" s="96" customFormat="1">
      <c r="A113" s="103"/>
      <c r="B113" s="67" t="s">
        <v>5804</v>
      </c>
      <c r="E113" s="104"/>
      <c r="F113" s="2424"/>
      <c r="G113" s="459"/>
    </row>
    <row r="114" spans="1:7" s="96" customFormat="1">
      <c r="A114" s="1262" t="s">
        <v>5805</v>
      </c>
      <c r="B114" s="404" t="s">
        <v>360</v>
      </c>
      <c r="D114" s="96" t="s">
        <v>1580</v>
      </c>
      <c r="E114" s="62">
        <v>10</v>
      </c>
      <c r="F114" s="2425"/>
      <c r="G114" s="456">
        <f t="shared" ref="G114" si="2">+F114*E114</f>
        <v>0</v>
      </c>
    </row>
    <row r="115" spans="1:7" s="96" customFormat="1">
      <c r="E115" s="104"/>
      <c r="F115" s="2424"/>
      <c r="G115" s="459"/>
    </row>
    <row r="116" spans="1:7" s="96" customFormat="1" ht="25.5">
      <c r="A116" s="105" t="s">
        <v>5806</v>
      </c>
      <c r="B116" s="1266" t="s">
        <v>5741</v>
      </c>
      <c r="C116" s="410"/>
      <c r="D116" s="410"/>
      <c r="E116" s="411"/>
      <c r="F116" s="2426"/>
      <c r="G116" s="460"/>
    </row>
    <row r="117" spans="1:7" s="96" customFormat="1" ht="52.9" customHeight="1">
      <c r="A117" s="103"/>
      <c r="B117" s="1267" t="s">
        <v>2896</v>
      </c>
      <c r="C117" s="600"/>
      <c r="E117" s="104"/>
      <c r="F117" s="2424"/>
      <c r="G117" s="459"/>
    </row>
    <row r="118" spans="1:7" s="96" customFormat="1" ht="27.6" customHeight="1">
      <c r="A118" s="103"/>
      <c r="B118" s="1268" t="s">
        <v>5807</v>
      </c>
      <c r="E118" s="104"/>
      <c r="F118" s="2424"/>
      <c r="G118" s="459"/>
    </row>
    <row r="119" spans="1:7" s="96" customFormat="1">
      <c r="A119" s="1262" t="s">
        <v>5808</v>
      </c>
      <c r="B119" s="404" t="s">
        <v>360</v>
      </c>
      <c r="D119" s="96" t="s">
        <v>353</v>
      </c>
      <c r="E119" s="62">
        <v>2047.5</v>
      </c>
      <c r="F119" s="2425"/>
      <c r="G119" s="456">
        <f t="shared" ref="G119" si="3">+F119*E119</f>
        <v>0</v>
      </c>
    </row>
    <row r="120" spans="1:7" s="96" customFormat="1">
      <c r="E120" s="104"/>
      <c r="F120" s="2424"/>
      <c r="G120" s="459"/>
    </row>
    <row r="121" spans="1:7" s="96" customFormat="1" ht="27" customHeight="1">
      <c r="A121" s="105" t="s">
        <v>5809</v>
      </c>
      <c r="B121" s="436" t="s">
        <v>5750</v>
      </c>
      <c r="C121" s="410"/>
      <c r="D121" s="410"/>
      <c r="E121" s="411"/>
      <c r="F121" s="2426"/>
      <c r="G121" s="460"/>
    </row>
    <row r="122" spans="1:7" s="96" customFormat="1">
      <c r="A122" s="103"/>
      <c r="B122" s="67" t="s">
        <v>5751</v>
      </c>
      <c r="E122" s="104"/>
      <c r="F122" s="2424"/>
      <c r="G122" s="459"/>
    </row>
    <row r="123" spans="1:7" s="96" customFormat="1">
      <c r="A123" s="1262" t="s">
        <v>5808</v>
      </c>
      <c r="B123" s="404" t="s">
        <v>360</v>
      </c>
      <c r="D123" s="96" t="s">
        <v>1580</v>
      </c>
      <c r="E123" s="62">
        <v>277.81</v>
      </c>
      <c r="F123" s="2425"/>
      <c r="G123" s="456">
        <f t="shared" ref="G123" si="4">+F123*E123</f>
        <v>0</v>
      </c>
    </row>
    <row r="124" spans="1:7" s="96" customFormat="1">
      <c r="E124" s="104"/>
      <c r="F124" s="2424"/>
      <c r="G124" s="459"/>
    </row>
    <row r="125" spans="1:7" s="96" customFormat="1">
      <c r="E125" s="104"/>
      <c r="F125" s="2424"/>
      <c r="G125" s="459"/>
    </row>
    <row r="126" spans="1:7" s="96" customFormat="1">
      <c r="A126" s="400" t="s">
        <v>5810</v>
      </c>
      <c r="B126" s="100" t="s">
        <v>2667</v>
      </c>
      <c r="C126" s="1258"/>
      <c r="D126" s="101"/>
      <c r="E126" s="102"/>
      <c r="F126" s="2423"/>
      <c r="G126" s="458"/>
    </row>
    <row r="127" spans="1:7" s="96" customFormat="1">
      <c r="A127" s="97"/>
      <c r="B127" s="646"/>
      <c r="C127" s="397"/>
      <c r="D127" s="649"/>
      <c r="E127" s="99"/>
      <c r="F127" s="2422"/>
      <c r="G127" s="452"/>
    </row>
    <row r="128" spans="1:7" s="96" customFormat="1">
      <c r="A128" s="97"/>
      <c r="B128" s="2930" t="s">
        <v>150</v>
      </c>
      <c r="C128" s="2930"/>
      <c r="D128" s="649"/>
      <c r="E128" s="99"/>
      <c r="F128" s="2422"/>
      <c r="G128" s="452"/>
    </row>
    <row r="129" spans="1:7" s="96" customFormat="1" ht="16.149999999999999" customHeight="1">
      <c r="A129" s="97"/>
      <c r="B129" s="2931" t="s">
        <v>2668</v>
      </c>
      <c r="C129" s="2931"/>
      <c r="D129" s="649"/>
      <c r="E129" s="99"/>
      <c r="F129" s="2422"/>
      <c r="G129" s="452"/>
    </row>
    <row r="130" spans="1:7" s="96" customFormat="1">
      <c r="E130" s="104"/>
      <c r="F130" s="2424"/>
      <c r="G130" s="459"/>
    </row>
    <row r="131" spans="1:7" s="96" customFormat="1" ht="39" customHeight="1">
      <c r="A131" s="105" t="s">
        <v>5811</v>
      </c>
      <c r="B131" s="436" t="s">
        <v>5812</v>
      </c>
      <c r="E131" s="104"/>
      <c r="F131" s="2424"/>
      <c r="G131" s="459"/>
    </row>
    <row r="132" spans="1:7" s="96" customFormat="1" ht="29.45" customHeight="1">
      <c r="A132" s="103"/>
      <c r="B132" s="67" t="s">
        <v>5761</v>
      </c>
      <c r="E132" s="104"/>
      <c r="F132" s="2424"/>
      <c r="G132" s="459"/>
    </row>
    <row r="133" spans="1:7" s="96" customFormat="1">
      <c r="A133" s="1262" t="s">
        <v>5813</v>
      </c>
      <c r="B133" s="404" t="s">
        <v>360</v>
      </c>
      <c r="D133" s="96" t="s">
        <v>1580</v>
      </c>
      <c r="E133" s="62">
        <v>1023.75</v>
      </c>
      <c r="F133" s="2425"/>
      <c r="G133" s="456">
        <f t="shared" ref="G133" si="5">+F133*E133</f>
        <v>0</v>
      </c>
    </row>
    <row r="134" spans="1:7" s="96" customFormat="1">
      <c r="A134" s="103"/>
      <c r="B134" s="65"/>
      <c r="E134" s="104"/>
      <c r="F134" s="2424"/>
      <c r="G134" s="459"/>
    </row>
    <row r="135" spans="1:7" s="96" customFormat="1" ht="25.5">
      <c r="A135" s="105" t="s">
        <v>5814</v>
      </c>
      <c r="B135" s="436" t="s">
        <v>5769</v>
      </c>
      <c r="E135" s="104"/>
      <c r="F135" s="2424"/>
      <c r="G135" s="459"/>
    </row>
    <row r="136" spans="1:7" s="96" customFormat="1">
      <c r="A136" s="103"/>
      <c r="B136" s="67" t="s">
        <v>5815</v>
      </c>
      <c r="E136" s="104"/>
      <c r="F136" s="2424"/>
      <c r="G136" s="459"/>
    </row>
    <row r="137" spans="1:7" s="96" customFormat="1">
      <c r="A137" s="1262" t="s">
        <v>5816</v>
      </c>
      <c r="B137" s="404" t="s">
        <v>360</v>
      </c>
      <c r="D137" s="96" t="s">
        <v>1580</v>
      </c>
      <c r="E137" s="62">
        <v>36.17</v>
      </c>
      <c r="F137" s="2425"/>
      <c r="G137" s="456">
        <f t="shared" ref="G137" si="6">+F137*E137</f>
        <v>0</v>
      </c>
    </row>
    <row r="138" spans="1:7" s="96" customFormat="1">
      <c r="A138" s="103"/>
      <c r="B138" s="65"/>
      <c r="E138" s="104"/>
      <c r="F138" s="2424"/>
      <c r="G138" s="459"/>
    </row>
    <row r="139" spans="1:7" s="96" customFormat="1" ht="31.15" customHeight="1">
      <c r="A139" s="105" t="s">
        <v>5817</v>
      </c>
      <c r="B139" s="436" t="s">
        <v>5778</v>
      </c>
      <c r="E139" s="104"/>
      <c r="F139" s="2424"/>
      <c r="G139" s="459"/>
    </row>
    <row r="140" spans="1:7" s="96" customFormat="1" ht="17.45" customHeight="1">
      <c r="A140" s="103"/>
      <c r="B140" s="67" t="s">
        <v>5779</v>
      </c>
      <c r="E140" s="104"/>
      <c r="F140" s="2424"/>
      <c r="G140" s="459"/>
    </row>
    <row r="141" spans="1:7" s="96" customFormat="1" ht="13.9" customHeight="1">
      <c r="A141" s="1262" t="s">
        <v>5818</v>
      </c>
      <c r="B141" s="404" t="s">
        <v>360</v>
      </c>
      <c r="D141" s="96" t="s">
        <v>353</v>
      </c>
      <c r="E141" s="62">
        <v>2286</v>
      </c>
      <c r="F141" s="2425"/>
      <c r="G141" s="456">
        <f t="shared" ref="G141" si="7">+F141*E141</f>
        <v>0</v>
      </c>
    </row>
    <row r="142" spans="1:7" s="96" customFormat="1" ht="13.9" customHeight="1">
      <c r="A142" s="103"/>
      <c r="B142" s="65"/>
      <c r="E142" s="104"/>
      <c r="F142" s="2424"/>
      <c r="G142" s="459"/>
    </row>
    <row r="143" spans="1:7" s="96" customFormat="1" ht="43.9" customHeight="1">
      <c r="A143" s="105" t="s">
        <v>5819</v>
      </c>
      <c r="B143" s="436" t="s">
        <v>5787</v>
      </c>
      <c r="E143" s="104"/>
      <c r="F143" s="2424"/>
      <c r="G143" s="459"/>
    </row>
    <row r="144" spans="1:7" s="96" customFormat="1" ht="28.15" customHeight="1">
      <c r="A144" s="103"/>
      <c r="B144" s="67" t="s">
        <v>5788</v>
      </c>
      <c r="E144" s="104"/>
      <c r="F144" s="2424"/>
      <c r="G144" s="459"/>
    </row>
    <row r="145" spans="1:7" s="96" customFormat="1" ht="15" customHeight="1">
      <c r="A145" s="1262" t="s">
        <v>5820</v>
      </c>
      <c r="B145" s="404" t="s">
        <v>360</v>
      </c>
      <c r="D145" s="96" t="s">
        <v>1580</v>
      </c>
      <c r="E145" s="62">
        <v>3224.67</v>
      </c>
      <c r="F145" s="2425"/>
      <c r="G145" s="456">
        <f t="shared" ref="G145" si="8">+F145*E145</f>
        <v>0</v>
      </c>
    </row>
    <row r="146" spans="1:7" s="96" customFormat="1" ht="13.9" customHeight="1">
      <c r="A146" s="103"/>
      <c r="B146" s="65"/>
      <c r="E146" s="104"/>
      <c r="F146" s="2424"/>
      <c r="G146" s="459"/>
    </row>
    <row r="147" spans="1:7" s="96" customFormat="1">
      <c r="A147" s="106"/>
      <c r="B147" s="107"/>
      <c r="C147" s="108"/>
      <c r="D147" s="108"/>
      <c r="E147" s="656"/>
      <c r="F147" s="2427"/>
      <c r="G147" s="452"/>
    </row>
    <row r="148" spans="1:7" s="96" customFormat="1" ht="19.149999999999999" customHeight="1" thickBot="1">
      <c r="A148" s="418" t="str">
        <f>+A8</f>
        <v>C.1.</v>
      </c>
      <c r="B148" s="418" t="str">
        <f>+B8</f>
        <v>Zemeljska dela</v>
      </c>
      <c r="C148" s="1260" t="s">
        <v>279</v>
      </c>
      <c r="D148" s="1260"/>
      <c r="E148" s="1261"/>
      <c r="F148" s="2428"/>
      <c r="G148" s="1856">
        <f>SUM(G97:G147)</f>
        <v>0</v>
      </c>
    </row>
    <row r="149" spans="1:7" s="96" customFormat="1" ht="13.5" thickTop="1">
      <c r="A149" s="109"/>
      <c r="B149" s="110"/>
      <c r="C149" s="111"/>
      <c r="D149" s="111"/>
      <c r="E149" s="82"/>
      <c r="F149" s="451"/>
      <c r="G149" s="451"/>
    </row>
    <row r="150" spans="1:7">
      <c r="A150" s="106"/>
      <c r="B150" s="107"/>
      <c r="C150" s="108"/>
      <c r="D150" s="649"/>
      <c r="E150" s="99"/>
      <c r="F150" s="452"/>
      <c r="G150" s="459"/>
    </row>
  </sheetData>
  <sheetProtection formatRows="0"/>
  <mergeCells count="83">
    <mergeCell ref="B97:C97"/>
    <mergeCell ref="B98:C98"/>
    <mergeCell ref="B100:C100"/>
    <mergeCell ref="B128:C128"/>
    <mergeCell ref="B129:C129"/>
    <mergeCell ref="B96:C96"/>
    <mergeCell ref="B82:C82"/>
    <mergeCell ref="B83:C83"/>
    <mergeCell ref="B84:C84"/>
    <mergeCell ref="B85:C85"/>
    <mergeCell ref="B86:C86"/>
    <mergeCell ref="B87:C87"/>
    <mergeCell ref="B88:C88"/>
    <mergeCell ref="B89:C89"/>
    <mergeCell ref="B90:C90"/>
    <mergeCell ref="B94:C94"/>
    <mergeCell ref="B95:C95"/>
    <mergeCell ref="B81:C81"/>
    <mergeCell ref="B70:C70"/>
    <mergeCell ref="B71:C71"/>
    <mergeCell ref="B72:C72"/>
    <mergeCell ref="B73:C73"/>
    <mergeCell ref="B74:C74"/>
    <mergeCell ref="B75:C75"/>
    <mergeCell ref="B76:C76"/>
    <mergeCell ref="B77:C77"/>
    <mergeCell ref="B78:C78"/>
    <mergeCell ref="B79:C79"/>
    <mergeCell ref="B80:C80"/>
    <mergeCell ref="B69:C69"/>
    <mergeCell ref="B58:C58"/>
    <mergeCell ref="B59:C59"/>
    <mergeCell ref="B60:C60"/>
    <mergeCell ref="B61:C61"/>
    <mergeCell ref="B62:C62"/>
    <mergeCell ref="B63:C63"/>
    <mergeCell ref="B64:C64"/>
    <mergeCell ref="B65:C65"/>
    <mergeCell ref="B66:C66"/>
    <mergeCell ref="B67:C67"/>
    <mergeCell ref="B68:C68"/>
    <mergeCell ref="B57:C57"/>
    <mergeCell ref="B46:C46"/>
    <mergeCell ref="B47:C47"/>
    <mergeCell ref="B48:C48"/>
    <mergeCell ref="B49:C49"/>
    <mergeCell ref="B50:C50"/>
    <mergeCell ref="B51:C51"/>
    <mergeCell ref="B52:C52"/>
    <mergeCell ref="B53:C53"/>
    <mergeCell ref="B54:C54"/>
    <mergeCell ref="B55:C55"/>
    <mergeCell ref="B56:C56"/>
    <mergeCell ref="B45:C45"/>
    <mergeCell ref="B34:C34"/>
    <mergeCell ref="B35:C35"/>
    <mergeCell ref="B36:C36"/>
    <mergeCell ref="B37:C37"/>
    <mergeCell ref="B38:C38"/>
    <mergeCell ref="B39:C39"/>
    <mergeCell ref="B40:C40"/>
    <mergeCell ref="B41:C41"/>
    <mergeCell ref="B42:C42"/>
    <mergeCell ref="B43:C43"/>
    <mergeCell ref="B44:C44"/>
    <mergeCell ref="B33:C33"/>
    <mergeCell ref="B20:C20"/>
    <mergeCell ref="B21:C21"/>
    <mergeCell ref="B22:C22"/>
    <mergeCell ref="B23:C23"/>
    <mergeCell ref="B24:C24"/>
    <mergeCell ref="B25:C25"/>
    <mergeCell ref="B26:C26"/>
    <mergeCell ref="B27:C27"/>
    <mergeCell ref="B29:C29"/>
    <mergeCell ref="B30:C30"/>
    <mergeCell ref="B32:C32"/>
    <mergeCell ref="B19:C19"/>
    <mergeCell ref="B13:C13"/>
    <mergeCell ref="B15:C15"/>
    <mergeCell ref="B16:C16"/>
    <mergeCell ref="B17:C17"/>
    <mergeCell ref="B18:C18"/>
  </mergeCells>
  <pageMargins left="0.7" right="0.7" top="0.75" bottom="0.75" header="0.3" footer="0.3"/>
  <pageSetup paperSize="9" scale="47"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2" manualBreakCount="2">
    <brk id="63" max="16383" man="1"/>
    <brk id="83"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tabColor rgb="FF00B0F0"/>
  </sheetPr>
  <dimension ref="A2:AMK176"/>
  <sheetViews>
    <sheetView view="pageBreakPreview" topLeftCell="A156" zoomScale="85" zoomScaleNormal="100" zoomScaleSheetLayoutView="85" workbookViewId="0">
      <selection activeCell="D129" sqref="D129"/>
    </sheetView>
  </sheetViews>
  <sheetFormatPr defaultRowHeight="12.75"/>
  <cols>
    <col min="1" max="1" width="14.42578125" style="232" customWidth="1"/>
    <col min="2" max="2" width="79.7109375" style="259" customWidth="1"/>
    <col min="3" max="3" width="17.7109375" style="230" customWidth="1"/>
    <col min="4" max="4" width="7.28515625" style="228" customWidth="1"/>
    <col min="5" max="5" width="11.28515625" style="229" customWidth="1"/>
    <col min="6" max="6" width="14.140625" style="468" customWidth="1"/>
    <col min="7" max="7" width="15.42578125" style="468" customWidth="1"/>
    <col min="8" max="8" width="12.85546875" style="209" customWidth="1"/>
    <col min="9" max="9" width="9.140625" style="209" customWidth="1"/>
    <col min="10" max="10" width="11.28515625" style="210" customWidth="1"/>
    <col min="11" max="1025" width="9.140625" style="211" customWidth="1"/>
  </cols>
  <sheetData>
    <row r="2" spans="1:7">
      <c r="A2" s="367" t="s">
        <v>8</v>
      </c>
      <c r="B2" s="359" t="s">
        <v>9</v>
      </c>
      <c r="C2" s="359"/>
      <c r="D2" s="361"/>
      <c r="E2" s="368"/>
      <c r="F2" s="443"/>
      <c r="G2" s="443"/>
    </row>
    <row r="3" spans="1:7" s="212" customFormat="1">
      <c r="A3" s="367" t="s">
        <v>130</v>
      </c>
      <c r="B3" s="359" t="str">
        <f>'NASLOVNA STRAN'!$C$30</f>
        <v>Gradnja stanovanjske soseske Dečkovo naselje - DN 10</v>
      </c>
      <c r="C3" s="359"/>
      <c r="D3" s="361"/>
      <c r="E3" s="368"/>
      <c r="F3" s="443"/>
      <c r="G3" s="443"/>
    </row>
    <row r="4" spans="1:7" s="212" customFormat="1">
      <c r="A4" s="367" t="s">
        <v>131</v>
      </c>
      <c r="B4" s="442">
        <f>'NASLOVNA STRAN'!$C$13</f>
        <v>0</v>
      </c>
      <c r="C4" s="359"/>
      <c r="D4" s="361"/>
      <c r="E4" s="368"/>
      <c r="F4" s="443"/>
      <c r="G4" s="443"/>
    </row>
    <row r="5" spans="1:7" s="212" customFormat="1">
      <c r="A5" s="367"/>
      <c r="B5" s="359"/>
      <c r="C5" s="359"/>
      <c r="D5" s="361"/>
      <c r="E5" s="368"/>
      <c r="F5" s="443"/>
      <c r="G5" s="443"/>
    </row>
    <row r="6" spans="1:7" s="212" customFormat="1">
      <c r="A6" s="213" t="s">
        <v>52</v>
      </c>
      <c r="B6" s="214" t="s">
        <v>110</v>
      </c>
      <c r="C6" s="214"/>
      <c r="D6" s="215"/>
      <c r="E6" s="216"/>
      <c r="F6" s="463"/>
      <c r="G6" s="463"/>
    </row>
    <row r="7" spans="1:7" s="212" customFormat="1">
      <c r="A7" s="367"/>
      <c r="B7" s="359"/>
      <c r="C7" s="359"/>
      <c r="D7" s="361"/>
      <c r="E7" s="368"/>
      <c r="F7" s="443"/>
      <c r="G7" s="443"/>
    </row>
    <row r="8" spans="1:7" s="212" customFormat="1">
      <c r="A8" s="213" t="s">
        <v>56</v>
      </c>
      <c r="B8" s="214" t="s">
        <v>2580</v>
      </c>
      <c r="C8" s="214"/>
      <c r="D8" s="215"/>
      <c r="E8" s="216"/>
      <c r="F8" s="463"/>
      <c r="G8" s="463"/>
    </row>
    <row r="9" spans="1:7">
      <c r="A9" s="217"/>
      <c r="B9" s="393"/>
      <c r="C9" s="219"/>
      <c r="D9" s="220"/>
      <c r="E9" s="220"/>
      <c r="F9" s="464"/>
      <c r="G9" s="465"/>
    </row>
    <row r="10" spans="1:7" ht="25.5">
      <c r="A10" s="83" t="s">
        <v>132</v>
      </c>
      <c r="B10" s="221" t="s">
        <v>133</v>
      </c>
      <c r="C10" s="222" t="s">
        <v>134</v>
      </c>
      <c r="D10" s="364" t="s">
        <v>140</v>
      </c>
      <c r="E10" s="363" t="s">
        <v>136</v>
      </c>
      <c r="F10" s="444" t="s">
        <v>237</v>
      </c>
      <c r="G10" s="444" t="s">
        <v>238</v>
      </c>
    </row>
    <row r="11" spans="1:7" ht="43.9" customHeight="1">
      <c r="A11" s="223"/>
      <c r="B11" s="2944" t="s">
        <v>2581</v>
      </c>
      <c r="C11" s="2944"/>
      <c r="D11" s="226"/>
      <c r="E11" s="226"/>
      <c r="F11" s="466"/>
      <c r="G11" s="467"/>
    </row>
    <row r="12" spans="1:7">
      <c r="A12" s="105"/>
      <c r="B12" s="91"/>
      <c r="C12" s="92"/>
      <c r="D12" s="93"/>
      <c r="E12" s="93"/>
      <c r="F12" s="456"/>
    </row>
    <row r="13" spans="1:7" ht="13.15" customHeight="1">
      <c r="A13" s="227"/>
      <c r="B13" s="2906" t="s">
        <v>143</v>
      </c>
      <c r="C13" s="2906"/>
    </row>
    <row r="14" spans="1:7">
      <c r="A14" s="227"/>
      <c r="B14" s="389"/>
    </row>
    <row r="15" spans="1:7" ht="41.45" customHeight="1">
      <c r="A15" s="227"/>
      <c r="B15" s="2931" t="s">
        <v>2294</v>
      </c>
      <c r="C15" s="2931"/>
    </row>
    <row r="16" spans="1:7" s="212" customFormat="1" ht="6.6" customHeight="1">
      <c r="A16" s="227"/>
      <c r="B16" s="2931"/>
      <c r="C16" s="2931"/>
      <c r="D16" s="228"/>
      <c r="E16" s="229"/>
      <c r="F16" s="468"/>
      <c r="G16" s="468"/>
    </row>
    <row r="17" spans="1:7" s="96" customFormat="1">
      <c r="A17" s="227"/>
      <c r="B17" s="2994" t="s">
        <v>2582</v>
      </c>
      <c r="C17" s="2994"/>
      <c r="D17" s="228"/>
      <c r="E17" s="229"/>
      <c r="F17" s="468"/>
      <c r="G17" s="468"/>
    </row>
    <row r="18" spans="1:7" s="96" customFormat="1" ht="187.15" customHeight="1">
      <c r="A18" s="227"/>
      <c r="B18" s="2904" t="s">
        <v>2583</v>
      </c>
      <c r="C18" s="2904"/>
      <c r="D18" s="228"/>
      <c r="E18" s="229"/>
      <c r="F18" s="468"/>
      <c r="G18" s="468"/>
    </row>
    <row r="19" spans="1:7" s="96" customFormat="1" ht="43.15" customHeight="1">
      <c r="A19" s="227"/>
      <c r="B19" s="2904" t="s">
        <v>2584</v>
      </c>
      <c r="C19" s="2904"/>
      <c r="D19" s="228"/>
      <c r="E19" s="229"/>
      <c r="F19" s="468"/>
      <c r="G19" s="468"/>
    </row>
    <row r="20" spans="1:7" s="96" customFormat="1" ht="58.9" customHeight="1">
      <c r="A20" s="227"/>
      <c r="B20" s="2904" t="s">
        <v>2585</v>
      </c>
      <c r="C20" s="2904"/>
      <c r="D20" s="228"/>
      <c r="E20" s="229"/>
      <c r="F20" s="468"/>
      <c r="G20" s="468"/>
    </row>
    <row r="21" spans="1:7" s="96" customFormat="1" ht="43.9" customHeight="1">
      <c r="A21" s="227"/>
      <c r="B21" s="2904" t="s">
        <v>2586</v>
      </c>
      <c r="C21" s="2904"/>
      <c r="D21" s="228"/>
      <c r="E21" s="229"/>
      <c r="F21" s="468"/>
      <c r="G21" s="468"/>
    </row>
    <row r="22" spans="1:7" s="96" customFormat="1" ht="28.15" customHeight="1">
      <c r="A22" s="227"/>
      <c r="B22" s="2904" t="s">
        <v>2587</v>
      </c>
      <c r="C22" s="2904"/>
      <c r="D22" s="228"/>
      <c r="E22" s="229"/>
      <c r="F22" s="468"/>
      <c r="G22" s="468"/>
    </row>
    <row r="23" spans="1:7" s="96" customFormat="1" ht="56.45" customHeight="1">
      <c r="A23" s="227"/>
      <c r="B23" s="2904" t="s">
        <v>2588</v>
      </c>
      <c r="C23" s="2904"/>
      <c r="D23" s="228"/>
      <c r="E23" s="229"/>
      <c r="F23" s="468"/>
      <c r="G23" s="468"/>
    </row>
    <row r="24" spans="1:7" s="96" customFormat="1" ht="29.45" customHeight="1">
      <c r="A24" s="227"/>
      <c r="B24" s="2904" t="s">
        <v>2589</v>
      </c>
      <c r="C24" s="2904"/>
      <c r="D24" s="228"/>
      <c r="E24" s="229"/>
      <c r="F24" s="468"/>
      <c r="G24" s="468"/>
    </row>
    <row r="25" spans="1:7" s="96" customFormat="1" ht="7.9" customHeight="1">
      <c r="A25" s="227"/>
      <c r="B25" s="2988"/>
      <c r="C25" s="2988"/>
      <c r="D25" s="228"/>
      <c r="E25" s="229"/>
      <c r="F25" s="468"/>
      <c r="G25" s="468"/>
    </row>
    <row r="26" spans="1:7" s="96" customFormat="1" ht="25.9" customHeight="1">
      <c r="A26" s="227"/>
      <c r="B26" s="2904" t="s">
        <v>2590</v>
      </c>
      <c r="C26" s="2904"/>
      <c r="D26" s="228"/>
      <c r="E26" s="229"/>
      <c r="F26" s="468"/>
      <c r="G26" s="468"/>
    </row>
    <row r="27" spans="1:7" s="96" customFormat="1" ht="15.6" customHeight="1">
      <c r="A27" s="227"/>
      <c r="B27" s="2904" t="s">
        <v>2591</v>
      </c>
      <c r="C27" s="2904"/>
      <c r="D27" s="228"/>
      <c r="E27" s="229"/>
      <c r="F27" s="468"/>
      <c r="G27" s="468"/>
    </row>
    <row r="28" spans="1:7" s="96" customFormat="1" ht="28.15" customHeight="1">
      <c r="A28" s="227"/>
      <c r="B28" s="2904" t="s">
        <v>2592</v>
      </c>
      <c r="C28" s="2904"/>
      <c r="D28" s="228"/>
      <c r="E28" s="229"/>
      <c r="F28" s="468"/>
      <c r="G28" s="468"/>
    </row>
    <row r="29" spans="1:7" s="96" customFormat="1" ht="18" customHeight="1">
      <c r="A29" s="227"/>
      <c r="B29" s="2995" t="s">
        <v>2593</v>
      </c>
      <c r="C29" s="2995"/>
      <c r="D29" s="228"/>
      <c r="E29" s="229"/>
      <c r="F29" s="468"/>
      <c r="G29" s="468"/>
    </row>
    <row r="30" spans="1:7" s="96" customFormat="1" ht="55.9" customHeight="1">
      <c r="A30" s="227"/>
      <c r="B30" s="2904" t="s">
        <v>2594</v>
      </c>
      <c r="C30" s="2904"/>
      <c r="D30" s="228"/>
      <c r="E30" s="229"/>
      <c r="F30" s="468"/>
      <c r="G30" s="468"/>
    </row>
    <row r="31" spans="1:7" s="96" customFormat="1" ht="6.6" customHeight="1">
      <c r="A31" s="227"/>
      <c r="B31" s="391"/>
      <c r="C31" s="304"/>
      <c r="D31" s="228"/>
      <c r="E31" s="229"/>
      <c r="F31" s="468"/>
      <c r="G31" s="468"/>
    </row>
    <row r="32" spans="1:7" s="96" customFormat="1" ht="13.15" customHeight="1">
      <c r="A32" s="227"/>
      <c r="B32" s="2995" t="s">
        <v>2595</v>
      </c>
      <c r="C32" s="2995"/>
      <c r="D32" s="228"/>
      <c r="E32" s="229"/>
      <c r="F32" s="468"/>
      <c r="G32" s="468"/>
    </row>
    <row r="33" spans="1:7" s="96" customFormat="1" ht="72.75" customHeight="1">
      <c r="A33" s="227"/>
      <c r="B33" s="2904" t="s">
        <v>2596</v>
      </c>
      <c r="C33" s="2904"/>
      <c r="D33" s="228"/>
      <c r="E33" s="229"/>
      <c r="F33" s="468"/>
      <c r="G33" s="468"/>
    </row>
    <row r="34" spans="1:7" s="96" customFormat="1" ht="27.6" customHeight="1">
      <c r="A34" s="227"/>
      <c r="B34" s="2988" t="s">
        <v>2597</v>
      </c>
      <c r="C34" s="2988"/>
      <c r="D34" s="228"/>
      <c r="E34" s="229"/>
      <c r="F34" s="468"/>
      <c r="G34" s="468"/>
    </row>
    <row r="35" spans="1:7" s="96" customFormat="1">
      <c r="A35" s="227"/>
      <c r="B35" s="95"/>
      <c r="C35" s="230"/>
      <c r="D35" s="228"/>
      <c r="E35" s="229"/>
      <c r="F35" s="468"/>
      <c r="G35" s="468"/>
    </row>
    <row r="36" spans="1:7" s="96" customFormat="1" ht="28.15" customHeight="1">
      <c r="A36" s="227"/>
      <c r="B36" s="2995" t="s">
        <v>2112</v>
      </c>
      <c r="C36" s="2995"/>
      <c r="D36" s="228"/>
      <c r="E36" s="229"/>
      <c r="F36" s="468"/>
      <c r="G36" s="468"/>
    </row>
    <row r="37" spans="1:7" s="96" customFormat="1" ht="42" customHeight="1">
      <c r="A37" s="232"/>
      <c r="B37" s="2904" t="s">
        <v>2598</v>
      </c>
      <c r="C37" s="2904"/>
      <c r="D37" s="228"/>
      <c r="E37" s="229"/>
      <c r="F37" s="468"/>
      <c r="G37" s="468"/>
    </row>
    <row r="38" spans="1:7" s="96" customFormat="1">
      <c r="A38" s="233"/>
      <c r="B38" s="95"/>
      <c r="C38" s="234"/>
      <c r="D38" s="235"/>
      <c r="E38" s="236"/>
      <c r="F38" s="465"/>
      <c r="G38" s="465"/>
    </row>
    <row r="39" spans="1:7" s="96" customFormat="1" ht="17.45" customHeight="1">
      <c r="A39" s="233"/>
      <c r="B39" s="2962" t="s">
        <v>174</v>
      </c>
      <c r="C39" s="2962"/>
      <c r="D39" s="235"/>
      <c r="E39" s="236"/>
      <c r="F39" s="465"/>
      <c r="G39" s="465"/>
    </row>
    <row r="40" spans="1:7" s="96" customFormat="1" ht="12.6" customHeight="1">
      <c r="A40" s="233"/>
      <c r="B40" s="2956" t="s">
        <v>2599</v>
      </c>
      <c r="C40" s="2956"/>
      <c r="D40" s="235"/>
      <c r="E40" s="236"/>
      <c r="F40" s="465"/>
      <c r="G40" s="465"/>
    </row>
    <row r="41" spans="1:7" s="96" customFormat="1" ht="97.5" customHeight="1">
      <c r="A41" s="233"/>
      <c r="B41" s="2920" t="s">
        <v>2600</v>
      </c>
      <c r="C41" s="2920"/>
      <c r="D41" s="235"/>
      <c r="E41" s="236"/>
      <c r="F41" s="465"/>
      <c r="G41" s="465"/>
    </row>
    <row r="42" spans="1:7" s="96" customFormat="1" ht="28.9" customHeight="1">
      <c r="A42" s="233"/>
      <c r="B42" s="2920" t="s">
        <v>2601</v>
      </c>
      <c r="C42" s="2920"/>
      <c r="D42" s="235"/>
      <c r="E42" s="236"/>
      <c r="F42" s="465"/>
      <c r="G42" s="465"/>
    </row>
    <row r="43" spans="1:7" s="96" customFormat="1" ht="364.15" customHeight="1">
      <c r="A43" s="233"/>
      <c r="B43" s="2920"/>
      <c r="C43" s="2920"/>
      <c r="D43" s="235"/>
      <c r="E43" s="236"/>
      <c r="F43" s="465"/>
      <c r="G43" s="465"/>
    </row>
    <row r="44" spans="1:7" s="96" customFormat="1" ht="22.9" customHeight="1" thickBot="1">
      <c r="A44" s="233"/>
      <c r="B44" s="3051" t="s">
        <v>2602</v>
      </c>
      <c r="C44" s="3051"/>
      <c r="D44" s="235"/>
      <c r="E44" s="236"/>
      <c r="F44" s="465"/>
      <c r="G44" s="465"/>
    </row>
    <row r="45" spans="1:7" s="96" customFormat="1" ht="230.45" customHeight="1">
      <c r="A45" s="233"/>
      <c r="B45" s="2920" t="s">
        <v>2603</v>
      </c>
      <c r="C45" s="2920"/>
      <c r="D45" s="235"/>
      <c r="E45" s="236"/>
      <c r="F45" s="465"/>
      <c r="G45" s="465"/>
    </row>
    <row r="46" spans="1:7" s="96" customFormat="1" ht="16.149999999999999" hidden="1" customHeight="1">
      <c r="A46" s="233"/>
      <c r="B46" s="2951" t="s">
        <v>2604</v>
      </c>
      <c r="C46" s="2951"/>
      <c r="D46" s="235"/>
      <c r="E46" s="236"/>
      <c r="F46" s="465"/>
      <c r="G46" s="465"/>
    </row>
    <row r="47" spans="1:7" s="96" customFormat="1" ht="319.89999999999998" hidden="1" customHeight="1">
      <c r="A47" s="233"/>
      <c r="B47" s="2920" t="s">
        <v>2605</v>
      </c>
      <c r="C47" s="2920"/>
      <c r="D47" s="235"/>
      <c r="E47" s="236"/>
      <c r="F47" s="465"/>
      <c r="G47" s="465"/>
    </row>
    <row r="48" spans="1:7" s="96" customFormat="1" ht="133.9" hidden="1" customHeight="1">
      <c r="A48" s="233"/>
      <c r="B48" s="2920" t="s">
        <v>2606</v>
      </c>
      <c r="C48" s="2920"/>
      <c r="D48" s="235"/>
      <c r="E48" s="236"/>
      <c r="F48" s="465"/>
      <c r="G48" s="465"/>
    </row>
    <row r="49" spans="1:7" s="96" customFormat="1" ht="41.45" hidden="1" customHeight="1">
      <c r="A49" s="233"/>
      <c r="B49" s="2920" t="s">
        <v>2607</v>
      </c>
      <c r="C49" s="2920"/>
      <c r="D49" s="235"/>
      <c r="E49" s="236"/>
      <c r="F49" s="465"/>
      <c r="G49" s="465"/>
    </row>
    <row r="50" spans="1:7" s="96" customFormat="1" ht="19.149999999999999" customHeight="1">
      <c r="A50" s="233"/>
      <c r="B50" s="2995" t="s">
        <v>2608</v>
      </c>
      <c r="C50" s="2995"/>
      <c r="D50" s="235"/>
      <c r="E50" s="236"/>
      <c r="F50" s="465"/>
      <c r="G50" s="465"/>
    </row>
    <row r="51" spans="1:7" s="96" customFormat="1" ht="244.15" customHeight="1">
      <c r="A51" s="233"/>
      <c r="B51" s="2920" t="s">
        <v>2609</v>
      </c>
      <c r="C51" s="2920"/>
      <c r="D51" s="235"/>
      <c r="E51" s="236"/>
      <c r="F51" s="465"/>
      <c r="G51" s="465"/>
    </row>
    <row r="52" spans="1:7" s="96" customFormat="1" ht="193.15" customHeight="1">
      <c r="A52" s="233"/>
      <c r="B52" s="2920" t="s">
        <v>2610</v>
      </c>
      <c r="C52" s="2920"/>
      <c r="D52" s="235"/>
      <c r="E52" s="236"/>
      <c r="F52" s="465"/>
      <c r="G52" s="465"/>
    </row>
    <row r="53" spans="1:7" s="96" customFormat="1" ht="12.6" customHeight="1">
      <c r="A53" s="233"/>
      <c r="B53" s="2920"/>
      <c r="C53" s="2920"/>
      <c r="D53" s="235"/>
      <c r="E53" s="235"/>
      <c r="F53" s="465"/>
      <c r="G53" s="465"/>
    </row>
    <row r="54" spans="1:7" s="96" customFormat="1" ht="15" customHeight="1" thickBot="1">
      <c r="A54" s="233"/>
      <c r="B54" s="2986" t="s">
        <v>2611</v>
      </c>
      <c r="C54" s="2986"/>
      <c r="D54" s="235"/>
      <c r="E54" s="236"/>
      <c r="F54" s="465"/>
      <c r="G54" s="465"/>
    </row>
    <row r="55" spans="1:7" s="96" customFormat="1" ht="120.6" customHeight="1">
      <c r="A55" s="233"/>
      <c r="B55" s="2920" t="s">
        <v>2612</v>
      </c>
      <c r="C55" s="2920"/>
      <c r="D55" s="235"/>
      <c r="E55" s="236"/>
      <c r="F55" s="465"/>
      <c r="G55" s="465"/>
    </row>
    <row r="56" spans="1:7" s="96" customFormat="1" ht="9" customHeight="1">
      <c r="A56" s="233"/>
      <c r="B56" s="2920"/>
      <c r="C56" s="2920"/>
      <c r="D56" s="235"/>
      <c r="E56" s="236"/>
      <c r="F56" s="465"/>
      <c r="G56" s="465"/>
    </row>
    <row r="57" spans="1:7" s="96" customFormat="1" ht="15" customHeight="1">
      <c r="A57" s="233"/>
      <c r="B57" s="2951" t="s">
        <v>2613</v>
      </c>
      <c r="C57" s="2951"/>
      <c r="D57" s="235"/>
      <c r="E57" s="236"/>
      <c r="F57" s="465"/>
      <c r="G57" s="465"/>
    </row>
    <row r="58" spans="1:7" s="96" customFormat="1" ht="19.149999999999999" customHeight="1">
      <c r="A58" s="233"/>
      <c r="B58" s="2951" t="s">
        <v>2614</v>
      </c>
      <c r="C58" s="2951"/>
      <c r="D58" s="235"/>
      <c r="E58" s="236"/>
      <c r="F58" s="465"/>
      <c r="G58" s="465"/>
    </row>
    <row r="59" spans="1:7" s="96" customFormat="1" ht="75" customHeight="1">
      <c r="A59" s="233"/>
      <c r="B59" s="2920" t="s">
        <v>2615</v>
      </c>
      <c r="C59" s="2920"/>
      <c r="D59" s="235"/>
      <c r="E59" s="236"/>
      <c r="F59" s="465"/>
      <c r="G59" s="465"/>
    </row>
    <row r="60" spans="1:7" s="96" customFormat="1" ht="101.45" customHeight="1">
      <c r="A60" s="233"/>
      <c r="B60" s="2920" t="s">
        <v>2616</v>
      </c>
      <c r="C60" s="2920"/>
      <c r="D60" s="235"/>
      <c r="E60" s="236"/>
      <c r="F60" s="465"/>
      <c r="G60" s="465"/>
    </row>
    <row r="61" spans="1:7" s="96" customFormat="1" ht="34.15" customHeight="1">
      <c r="A61" s="233"/>
      <c r="B61" s="2920" t="s">
        <v>2617</v>
      </c>
      <c r="C61" s="2920"/>
      <c r="D61" s="235"/>
      <c r="E61" s="236"/>
      <c r="F61" s="465"/>
      <c r="G61" s="465"/>
    </row>
    <row r="62" spans="1:7" s="96" customFormat="1" ht="28.9" customHeight="1">
      <c r="A62" s="233"/>
      <c r="B62" s="3052" t="s">
        <v>2618</v>
      </c>
      <c r="C62" s="3052"/>
      <c r="D62" s="235"/>
      <c r="E62" s="236"/>
      <c r="F62" s="465"/>
      <c r="G62" s="465"/>
    </row>
    <row r="63" spans="1:7" s="96" customFormat="1" ht="31.15" customHeight="1">
      <c r="A63" s="233"/>
      <c r="B63" s="3052" t="s">
        <v>2619</v>
      </c>
      <c r="C63" s="3052"/>
      <c r="D63" s="235"/>
      <c r="E63" s="236"/>
      <c r="F63" s="465"/>
      <c r="G63" s="465"/>
    </row>
    <row r="64" spans="1:7" s="96" customFormat="1" ht="20.45" customHeight="1">
      <c r="A64" s="233"/>
      <c r="B64" s="2951" t="s">
        <v>2620</v>
      </c>
      <c r="C64" s="2951"/>
      <c r="D64" s="235"/>
      <c r="E64" s="236"/>
      <c r="F64" s="465"/>
      <c r="G64" s="465"/>
    </row>
    <row r="65" spans="1:7" s="96" customFormat="1" ht="18" customHeight="1">
      <c r="A65" s="233"/>
      <c r="B65" s="2920" t="s">
        <v>2621</v>
      </c>
      <c r="C65" s="2920"/>
      <c r="D65" s="235"/>
      <c r="E65" s="236"/>
      <c r="F65" s="465"/>
      <c r="G65" s="465"/>
    </row>
    <row r="66" spans="1:7" s="96" customFormat="1" ht="45.6" customHeight="1">
      <c r="A66" s="233"/>
      <c r="B66" s="2920" t="s">
        <v>2622</v>
      </c>
      <c r="C66" s="2920"/>
      <c r="D66" s="235"/>
      <c r="E66" s="236"/>
      <c r="F66" s="465"/>
      <c r="G66" s="465"/>
    </row>
    <row r="67" spans="1:7" s="96" customFormat="1" ht="30" customHeight="1">
      <c r="A67" s="233"/>
      <c r="B67" s="2920" t="s">
        <v>2623</v>
      </c>
      <c r="C67" s="2920"/>
      <c r="D67" s="235"/>
      <c r="E67" s="236"/>
      <c r="F67" s="465"/>
      <c r="G67" s="465"/>
    </row>
    <row r="68" spans="1:7" s="96" customFormat="1" ht="23.45" hidden="1" customHeight="1">
      <c r="A68" s="233"/>
      <c r="B68" s="3051" t="s">
        <v>2624</v>
      </c>
      <c r="C68" s="3051"/>
      <c r="D68" s="235"/>
      <c r="E68" s="236"/>
      <c r="F68" s="465"/>
      <c r="G68" s="465"/>
    </row>
    <row r="69" spans="1:7" s="96" customFormat="1" ht="170.45" hidden="1" customHeight="1">
      <c r="A69" s="233"/>
      <c r="B69" s="2920" t="s">
        <v>2625</v>
      </c>
      <c r="C69" s="2920"/>
      <c r="D69" s="235"/>
      <c r="E69" s="236"/>
      <c r="F69" s="465"/>
      <c r="G69" s="465"/>
    </row>
    <row r="70" spans="1:7" s="96" customFormat="1" ht="18" hidden="1" customHeight="1">
      <c r="A70" s="233"/>
      <c r="B70" s="2951" t="s">
        <v>2626</v>
      </c>
      <c r="C70" s="2951"/>
      <c r="D70" s="235"/>
      <c r="E70" s="236"/>
      <c r="F70" s="465"/>
      <c r="G70" s="465"/>
    </row>
    <row r="71" spans="1:7" s="96" customFormat="1" ht="80.45" hidden="1" customHeight="1">
      <c r="A71" s="233"/>
      <c r="B71" s="2956" t="s">
        <v>2627</v>
      </c>
      <c r="C71" s="2956"/>
      <c r="D71" s="235"/>
      <c r="E71" s="236"/>
      <c r="F71" s="465"/>
      <c r="G71" s="465"/>
    </row>
    <row r="72" spans="1:7" s="96" customFormat="1" ht="41.45" hidden="1" customHeight="1">
      <c r="A72" s="233"/>
      <c r="B72" s="2920" t="s">
        <v>2628</v>
      </c>
      <c r="C72" s="2920"/>
      <c r="D72" s="235"/>
      <c r="E72" s="236"/>
      <c r="F72" s="465"/>
      <c r="G72" s="465"/>
    </row>
    <row r="73" spans="1:7" s="96" customFormat="1" ht="18.600000000000001" hidden="1" customHeight="1">
      <c r="A73" s="233"/>
      <c r="B73" s="3051" t="s">
        <v>2629</v>
      </c>
      <c r="C73" s="3051"/>
      <c r="D73" s="235"/>
      <c r="E73" s="236"/>
      <c r="F73" s="465"/>
      <c r="G73" s="465"/>
    </row>
    <row r="74" spans="1:7" s="96" customFormat="1" ht="18.600000000000001" hidden="1" customHeight="1">
      <c r="A74" s="233"/>
      <c r="B74" s="2951" t="s">
        <v>2630</v>
      </c>
      <c r="C74" s="2951"/>
      <c r="D74" s="235"/>
      <c r="E74" s="236"/>
      <c r="F74" s="465"/>
      <c r="G74" s="465"/>
    </row>
    <row r="75" spans="1:7" s="96" customFormat="1" ht="56.45" hidden="1" customHeight="1">
      <c r="A75" s="233"/>
      <c r="B75" s="2920" t="s">
        <v>2631</v>
      </c>
      <c r="C75" s="2920"/>
      <c r="D75" s="235"/>
      <c r="E75" s="236"/>
      <c r="F75" s="465"/>
      <c r="G75" s="465"/>
    </row>
    <row r="76" spans="1:7" s="96" customFormat="1" ht="102.6" hidden="1" customHeight="1">
      <c r="A76" s="233"/>
      <c r="B76" s="2920" t="s">
        <v>2632</v>
      </c>
      <c r="C76" s="2920"/>
      <c r="D76" s="235"/>
      <c r="E76" s="236"/>
      <c r="F76" s="465"/>
      <c r="G76" s="465"/>
    </row>
    <row r="77" spans="1:7" s="96" customFormat="1" ht="29.45" hidden="1" customHeight="1">
      <c r="A77" s="233"/>
      <c r="B77" s="2920" t="s">
        <v>2633</v>
      </c>
      <c r="C77" s="2920"/>
      <c r="D77" s="235"/>
      <c r="E77" s="236"/>
      <c r="F77" s="465"/>
      <c r="G77" s="465"/>
    </row>
    <row r="78" spans="1:7" s="96" customFormat="1" ht="22.9" hidden="1" customHeight="1">
      <c r="A78" s="233"/>
      <c r="B78" s="3051" t="s">
        <v>2611</v>
      </c>
      <c r="C78" s="3051"/>
      <c r="D78" s="235"/>
      <c r="E78" s="236"/>
      <c r="F78" s="465"/>
      <c r="G78" s="465"/>
    </row>
    <row r="79" spans="1:7" s="96" customFormat="1" ht="138" hidden="1" customHeight="1">
      <c r="A79" s="233"/>
      <c r="B79" s="2920" t="s">
        <v>2634</v>
      </c>
      <c r="C79" s="2920"/>
      <c r="D79" s="235"/>
      <c r="E79" s="236"/>
      <c r="F79" s="465"/>
      <c r="G79" s="465"/>
    </row>
    <row r="80" spans="1:7" s="96" customFormat="1" ht="71.45" hidden="1" customHeight="1">
      <c r="A80" s="233"/>
      <c r="B80" s="2920" t="s">
        <v>2635</v>
      </c>
      <c r="C80" s="2920"/>
      <c r="D80" s="235"/>
      <c r="E80" s="236"/>
      <c r="F80" s="465"/>
      <c r="G80" s="465"/>
    </row>
    <row r="81" spans="1:7" s="96" customFormat="1" ht="29.45" hidden="1" customHeight="1">
      <c r="A81" s="233"/>
      <c r="B81" s="3051" t="s">
        <v>2636</v>
      </c>
      <c r="C81" s="3051"/>
      <c r="D81" s="235"/>
      <c r="E81" s="236"/>
      <c r="F81" s="465"/>
      <c r="G81" s="465"/>
    </row>
    <row r="82" spans="1:7" s="96" customFormat="1" ht="39.6" hidden="1" customHeight="1">
      <c r="A82" s="233"/>
      <c r="B82" s="2920" t="s">
        <v>2637</v>
      </c>
      <c r="C82" s="2920"/>
      <c r="D82" s="235"/>
      <c r="E82" s="236"/>
      <c r="F82" s="465"/>
      <c r="G82" s="465"/>
    </row>
    <row r="83" spans="1:7" s="96" customFormat="1" ht="135" hidden="1" customHeight="1">
      <c r="A83" s="233"/>
      <c r="B83" s="2920" t="s">
        <v>2638</v>
      </c>
      <c r="C83" s="2920"/>
      <c r="D83" s="235"/>
      <c r="E83" s="236"/>
      <c r="F83" s="465"/>
      <c r="G83" s="465"/>
    </row>
    <row r="84" spans="1:7" s="96" customFormat="1" ht="46.15" hidden="1" customHeight="1">
      <c r="A84" s="233"/>
      <c r="B84" s="2920" t="s">
        <v>2639</v>
      </c>
      <c r="C84" s="2920"/>
      <c r="D84" s="235"/>
      <c r="E84" s="236"/>
      <c r="F84" s="465"/>
      <c r="G84" s="465"/>
    </row>
    <row r="85" spans="1:7" s="96" customFormat="1" ht="18.600000000000001" hidden="1" customHeight="1">
      <c r="A85" s="233"/>
      <c r="B85" s="2951" t="s">
        <v>2640</v>
      </c>
      <c r="C85" s="2951"/>
      <c r="D85" s="235"/>
      <c r="E85" s="236"/>
      <c r="F85" s="465"/>
      <c r="G85" s="465"/>
    </row>
    <row r="86" spans="1:7" s="96" customFormat="1" ht="159.6" hidden="1" customHeight="1">
      <c r="A86" s="233"/>
      <c r="B86" s="2920" t="s">
        <v>2641</v>
      </c>
      <c r="C86" s="2920"/>
      <c r="D86" s="235"/>
      <c r="E86" s="236"/>
      <c r="F86" s="465"/>
      <c r="G86" s="465"/>
    </row>
    <row r="87" spans="1:7" s="96" customFormat="1" ht="46.9" hidden="1" customHeight="1">
      <c r="A87" s="233"/>
      <c r="B87" s="2920" t="s">
        <v>2642</v>
      </c>
      <c r="C87" s="2920"/>
      <c r="D87" s="235"/>
      <c r="E87" s="236"/>
      <c r="F87" s="465"/>
      <c r="G87" s="465"/>
    </row>
    <row r="88" spans="1:7" s="96" customFormat="1" ht="30" hidden="1" customHeight="1">
      <c r="A88" s="233"/>
      <c r="B88" s="2920" t="s">
        <v>2643</v>
      </c>
      <c r="C88" s="2920"/>
      <c r="D88" s="235"/>
      <c r="E88" s="236"/>
      <c r="F88" s="465"/>
      <c r="G88" s="465"/>
    </row>
    <row r="89" spans="1:7" s="96" customFormat="1">
      <c r="A89" s="233"/>
      <c r="D89" s="235"/>
      <c r="E89" s="236"/>
      <c r="F89" s="465"/>
      <c r="G89" s="465"/>
    </row>
    <row r="90" spans="1:7" s="96" customFormat="1" ht="13.9" hidden="1" customHeight="1">
      <c r="A90" s="233"/>
      <c r="B90" s="2986" t="s">
        <v>2644</v>
      </c>
      <c r="C90" s="2986"/>
      <c r="D90" s="235"/>
      <c r="E90" s="236"/>
      <c r="F90" s="465"/>
      <c r="G90" s="465"/>
    </row>
    <row r="91" spans="1:7" s="96" customFormat="1" ht="70.900000000000006" hidden="1" customHeight="1">
      <c r="A91" s="233"/>
      <c r="B91" s="2920" t="s">
        <v>2645</v>
      </c>
      <c r="C91" s="2920"/>
      <c r="D91" s="235"/>
      <c r="E91" s="236"/>
      <c r="F91" s="465"/>
      <c r="G91" s="465"/>
    </row>
    <row r="92" spans="1:7" s="96" customFormat="1" ht="81.599999999999994" hidden="1" customHeight="1">
      <c r="A92" s="233"/>
      <c r="B92" s="2920" t="s">
        <v>2646</v>
      </c>
      <c r="C92" s="2920"/>
      <c r="D92" s="235"/>
      <c r="E92" s="236"/>
      <c r="F92" s="465"/>
      <c r="G92" s="465"/>
    </row>
    <row r="93" spans="1:7" s="96" customFormat="1" ht="123.6" hidden="1" customHeight="1">
      <c r="A93" s="233"/>
      <c r="B93" s="2920" t="s">
        <v>2647</v>
      </c>
      <c r="C93" s="2920"/>
      <c r="D93" s="235"/>
      <c r="E93" s="236"/>
      <c r="F93" s="465"/>
      <c r="G93" s="465"/>
    </row>
    <row r="94" spans="1:7" s="96" customFormat="1" ht="28.9" hidden="1" customHeight="1">
      <c r="A94" s="233"/>
      <c r="B94" s="2920" t="s">
        <v>2648</v>
      </c>
      <c r="C94" s="2920"/>
      <c r="D94" s="235"/>
      <c r="E94" s="236"/>
      <c r="F94" s="465"/>
      <c r="G94" s="465"/>
    </row>
    <row r="95" spans="1:7" s="96" customFormat="1" ht="81.599999999999994" hidden="1" customHeight="1">
      <c r="A95" s="233"/>
      <c r="B95" s="2920" t="s">
        <v>2649</v>
      </c>
      <c r="C95" s="2920"/>
      <c r="D95" s="235"/>
      <c r="E95" s="236"/>
      <c r="F95" s="465"/>
      <c r="G95" s="465"/>
    </row>
    <row r="96" spans="1:7" s="96" customFormat="1" ht="13.15" customHeight="1">
      <c r="A96" s="233"/>
      <c r="B96" s="2951" t="s">
        <v>2650</v>
      </c>
      <c r="C96" s="2951"/>
      <c r="D96" s="235"/>
      <c r="E96" s="236"/>
      <c r="F96" s="465"/>
      <c r="G96" s="465"/>
    </row>
    <row r="97" spans="1:7" s="96" customFormat="1" ht="13.15" customHeight="1">
      <c r="A97" s="233"/>
      <c r="B97" s="3052" t="s">
        <v>2651</v>
      </c>
      <c r="C97" s="3052"/>
      <c r="D97" s="235"/>
      <c r="E97" s="236"/>
      <c r="F97" s="465"/>
      <c r="G97" s="465"/>
    </row>
    <row r="98" spans="1:7" s="96" customFormat="1" ht="231" customHeight="1">
      <c r="A98" s="233"/>
      <c r="B98" s="3052"/>
      <c r="C98" s="3052"/>
      <c r="D98" s="235"/>
      <c r="E98" s="236"/>
      <c r="F98" s="465"/>
      <c r="G98" s="465"/>
    </row>
    <row r="99" spans="1:7" s="96" customFormat="1" ht="8.4499999999999993" customHeight="1">
      <c r="A99" s="233"/>
      <c r="B99" s="3052"/>
      <c r="C99" s="3052"/>
      <c r="D99" s="235"/>
      <c r="E99" s="236"/>
      <c r="F99" s="465"/>
      <c r="G99" s="465"/>
    </row>
    <row r="100" spans="1:7" s="96" customFormat="1" ht="229.9" customHeight="1">
      <c r="A100" s="233"/>
      <c r="B100" s="3052"/>
      <c r="C100" s="3052"/>
      <c r="D100" s="235"/>
      <c r="E100" s="236"/>
      <c r="F100" s="465"/>
      <c r="G100" s="465"/>
    </row>
    <row r="101" spans="1:7" s="96" customFormat="1">
      <c r="A101" s="233"/>
      <c r="B101" s="3052"/>
      <c r="C101" s="3052"/>
      <c r="D101" s="235"/>
      <c r="E101" s="236"/>
      <c r="F101" s="465"/>
      <c r="G101" s="465"/>
    </row>
    <row r="102" spans="1:7" s="96" customFormat="1">
      <c r="A102" s="487" t="s">
        <v>111</v>
      </c>
      <c r="B102" s="238" t="s">
        <v>2652</v>
      </c>
      <c r="C102" s="306"/>
      <c r="D102" s="240"/>
      <c r="E102" s="241"/>
      <c r="F102" s="469"/>
      <c r="G102" s="469"/>
    </row>
    <row r="103" spans="1:7" s="96" customFormat="1">
      <c r="A103" s="233"/>
      <c r="B103" s="388"/>
      <c r="C103" s="397"/>
      <c r="D103" s="235"/>
      <c r="E103" s="236"/>
      <c r="F103" s="465"/>
      <c r="G103" s="465"/>
    </row>
    <row r="104" spans="1:7" s="96" customFormat="1" ht="17.45" customHeight="1">
      <c r="A104" s="233"/>
      <c r="B104" s="2930" t="s">
        <v>150</v>
      </c>
      <c r="C104" s="2930"/>
      <c r="D104" s="235"/>
      <c r="E104" s="236"/>
      <c r="F104" s="465"/>
      <c r="G104" s="465"/>
    </row>
    <row r="105" spans="1:7" s="96" customFormat="1" ht="31.15" customHeight="1">
      <c r="A105" s="233"/>
      <c r="B105" s="2931" t="s">
        <v>2653</v>
      </c>
      <c r="C105" s="2931"/>
      <c r="D105" s="235"/>
      <c r="E105" s="236"/>
      <c r="F105" s="2450"/>
      <c r="G105" s="465"/>
    </row>
    <row r="106" spans="1:7" s="96" customFormat="1" ht="18" customHeight="1">
      <c r="A106" s="103"/>
      <c r="B106" s="2930" t="s">
        <v>2140</v>
      </c>
      <c r="C106" s="2930"/>
      <c r="E106" s="104"/>
      <c r="F106" s="2424"/>
      <c r="G106" s="459"/>
    </row>
    <row r="107" spans="1:7" s="96" customFormat="1" ht="12.6" customHeight="1">
      <c r="A107" s="103"/>
      <c r="B107" s="2931" t="s">
        <v>2142</v>
      </c>
      <c r="C107" s="2931"/>
      <c r="E107" s="104"/>
      <c r="F107" s="2424"/>
      <c r="G107" s="459"/>
    </row>
    <row r="108" spans="1:7" s="96" customFormat="1">
      <c r="A108" s="103"/>
      <c r="E108" s="104"/>
      <c r="F108" s="2424"/>
      <c r="G108" s="459"/>
    </row>
    <row r="109" spans="1:7" s="96" customFormat="1" ht="51">
      <c r="A109" s="105" t="s">
        <v>2654</v>
      </c>
      <c r="B109" s="436" t="s">
        <v>2655</v>
      </c>
      <c r="E109" s="104"/>
      <c r="F109" s="2424"/>
      <c r="G109" s="459"/>
    </row>
    <row r="110" spans="1:7" s="96" customFormat="1">
      <c r="A110" s="103"/>
      <c r="B110" s="67" t="s">
        <v>2656</v>
      </c>
      <c r="E110" s="104"/>
      <c r="F110" s="2424"/>
      <c r="G110" s="459"/>
    </row>
    <row r="111" spans="1:7" s="96" customFormat="1">
      <c r="A111" s="488" t="s">
        <v>2657</v>
      </c>
      <c r="B111" s="244" t="s">
        <v>2311</v>
      </c>
      <c r="D111" s="96" t="s">
        <v>1580</v>
      </c>
      <c r="E111" s="62">
        <f>(12.5*2+8.5*4)*1*1</f>
        <v>59</v>
      </c>
      <c r="F111" s="2425"/>
      <c r="G111" s="456">
        <f>+F111*E111</f>
        <v>0</v>
      </c>
    </row>
    <row r="112" spans="1:7" s="96" customFormat="1">
      <c r="E112" s="104"/>
      <c r="F112" s="2424"/>
      <c r="G112" s="459"/>
    </row>
    <row r="113" spans="1:7" s="96" customFormat="1" ht="25.5">
      <c r="A113" s="105" t="s">
        <v>2658</v>
      </c>
      <c r="B113" s="436" t="s">
        <v>2659</v>
      </c>
      <c r="E113" s="104"/>
      <c r="F113" s="2424"/>
      <c r="G113" s="459"/>
    </row>
    <row r="114" spans="1:7" s="96" customFormat="1" ht="30" customHeight="1">
      <c r="A114" s="103"/>
      <c r="B114" s="112" t="s">
        <v>2660</v>
      </c>
      <c r="C114" s="313"/>
      <c r="E114" s="104"/>
      <c r="F114" s="2424"/>
      <c r="G114" s="459"/>
    </row>
    <row r="115" spans="1:7" s="96" customFormat="1" ht="18" customHeight="1">
      <c r="A115" s="103"/>
      <c r="B115" s="67" t="s">
        <v>2656</v>
      </c>
      <c r="E115" s="104"/>
      <c r="F115" s="2424"/>
      <c r="G115" s="459"/>
    </row>
    <row r="116" spans="1:7" s="96" customFormat="1">
      <c r="A116" s="488" t="s">
        <v>2661</v>
      </c>
      <c r="B116" s="244" t="s">
        <v>2311</v>
      </c>
      <c r="D116" s="96" t="s">
        <v>353</v>
      </c>
      <c r="E116" s="62">
        <f>(12.5*2+8.5*4)*1</f>
        <v>59</v>
      </c>
      <c r="F116" s="2425"/>
      <c r="G116" s="456">
        <f>+F116*E116</f>
        <v>0</v>
      </c>
    </row>
    <row r="117" spans="1:7" s="96" customFormat="1">
      <c r="E117" s="104"/>
      <c r="F117" s="2424"/>
      <c r="G117" s="459"/>
    </row>
    <row r="118" spans="1:7" s="96" customFormat="1" ht="27" customHeight="1">
      <c r="A118" s="105" t="s">
        <v>2662</v>
      </c>
      <c r="B118" s="436" t="s">
        <v>2663</v>
      </c>
      <c r="E118" s="104"/>
      <c r="F118" s="2424"/>
      <c r="G118" s="459"/>
    </row>
    <row r="119" spans="1:7" s="96" customFormat="1">
      <c r="A119" s="103"/>
      <c r="B119" s="67" t="s">
        <v>2664</v>
      </c>
      <c r="E119" s="104"/>
      <c r="F119" s="2424"/>
      <c r="G119" s="459"/>
    </row>
    <row r="120" spans="1:7" s="96" customFormat="1">
      <c r="A120" s="488" t="s">
        <v>2665</v>
      </c>
      <c r="B120" s="244" t="s">
        <v>2311</v>
      </c>
      <c r="D120" s="96" t="s">
        <v>1580</v>
      </c>
      <c r="E120" s="62">
        <f>(12.5*2+8.5*4)*1*1</f>
        <v>59</v>
      </c>
      <c r="F120" s="2425"/>
      <c r="G120" s="456">
        <f>+F120*E120</f>
        <v>0</v>
      </c>
    </row>
    <row r="121" spans="1:7" s="96" customFormat="1">
      <c r="E121" s="104"/>
      <c r="F121" s="2424"/>
      <c r="G121" s="459"/>
    </row>
    <row r="122" spans="1:7" s="96" customFormat="1">
      <c r="E122" s="104"/>
      <c r="F122" s="2424"/>
      <c r="G122" s="459"/>
    </row>
    <row r="123" spans="1:7" s="96" customFormat="1">
      <c r="A123" s="487" t="s">
        <v>2666</v>
      </c>
      <c r="B123" s="238" t="s">
        <v>2667</v>
      </c>
      <c r="C123" s="306"/>
      <c r="D123" s="240"/>
      <c r="E123" s="241"/>
      <c r="F123" s="2454"/>
      <c r="G123" s="469"/>
    </row>
    <row r="124" spans="1:7" s="96" customFormat="1">
      <c r="A124" s="233"/>
      <c r="B124" s="388"/>
      <c r="C124" s="397"/>
      <c r="D124" s="235"/>
      <c r="E124" s="236"/>
      <c r="F124" s="2450"/>
      <c r="G124" s="465"/>
    </row>
    <row r="125" spans="1:7" s="96" customFormat="1" ht="12.6" customHeight="1">
      <c r="A125" s="233"/>
      <c r="B125" s="2930" t="s">
        <v>150</v>
      </c>
      <c r="C125" s="2930"/>
      <c r="D125" s="235"/>
      <c r="E125" s="236"/>
      <c r="F125" s="2450"/>
      <c r="G125" s="465"/>
    </row>
    <row r="126" spans="1:7" s="96" customFormat="1" ht="16.149999999999999" customHeight="1">
      <c r="A126" s="233"/>
      <c r="B126" s="3053" t="s">
        <v>2668</v>
      </c>
      <c r="C126" s="3053"/>
      <c r="D126" s="235"/>
      <c r="E126" s="236"/>
      <c r="F126" s="2450"/>
      <c r="G126" s="465"/>
    </row>
    <row r="127" spans="1:7" s="96" customFormat="1" ht="13.9" customHeight="1">
      <c r="A127" s="103"/>
      <c r="B127" s="65"/>
      <c r="E127" s="104"/>
      <c r="F127" s="2424"/>
      <c r="G127" s="459"/>
    </row>
    <row r="128" spans="1:7" s="96" customFormat="1" ht="43.9" customHeight="1">
      <c r="A128" s="105" t="s">
        <v>2669</v>
      </c>
      <c r="B128" s="436" t="s">
        <v>2670</v>
      </c>
      <c r="E128" s="104"/>
      <c r="F128" s="2424"/>
      <c r="G128" s="459"/>
    </row>
    <row r="129" spans="1:7" s="96" customFormat="1" ht="28.15" customHeight="1">
      <c r="A129" s="103"/>
      <c r="B129" s="67" t="s">
        <v>2671</v>
      </c>
      <c r="E129" s="104"/>
      <c r="F129" s="2424"/>
      <c r="G129" s="459"/>
    </row>
    <row r="130" spans="1:7" s="96" customFormat="1" ht="15" customHeight="1">
      <c r="A130" s="488" t="s">
        <v>2672</v>
      </c>
      <c r="B130" s="244" t="s">
        <v>2311</v>
      </c>
      <c r="D130" s="96" t="s">
        <v>1580</v>
      </c>
      <c r="E130" s="62">
        <f>(12.5*2+8.5*4)*1*1</f>
        <v>59</v>
      </c>
      <c r="F130" s="2425"/>
      <c r="G130" s="456">
        <f>+F130*E130</f>
        <v>0</v>
      </c>
    </row>
    <row r="131" spans="1:7" s="96" customFormat="1" ht="13.9" customHeight="1">
      <c r="A131" s="103"/>
      <c r="B131" s="65"/>
      <c r="E131" s="104"/>
      <c r="F131" s="2424"/>
      <c r="G131" s="459"/>
    </row>
    <row r="132" spans="1:7" s="96" customFormat="1" ht="13.9" customHeight="1">
      <c r="A132" s="103"/>
      <c r="B132" s="65"/>
      <c r="E132" s="104"/>
      <c r="F132" s="2424"/>
      <c r="G132" s="459"/>
    </row>
    <row r="133" spans="1:7" s="96" customFormat="1" ht="13.9" customHeight="1">
      <c r="A133" s="487" t="s">
        <v>2673</v>
      </c>
      <c r="B133" s="238" t="s">
        <v>2674</v>
      </c>
      <c r="C133" s="306"/>
      <c r="D133" s="240"/>
      <c r="E133" s="241"/>
      <c r="F133" s="2454"/>
      <c r="G133" s="469"/>
    </row>
    <row r="134" spans="1:7" s="96" customFormat="1" ht="13.9" customHeight="1">
      <c r="A134" s="233"/>
      <c r="B134" s="388"/>
      <c r="C134" s="397"/>
      <c r="D134" s="235"/>
      <c r="E134" s="236"/>
      <c r="F134" s="2450"/>
      <c r="G134" s="465"/>
    </row>
    <row r="135" spans="1:7" s="96" customFormat="1" ht="28.15" customHeight="1">
      <c r="A135" s="105" t="s">
        <v>2675</v>
      </c>
      <c r="B135" s="436" t="s">
        <v>2676</v>
      </c>
      <c r="E135" s="104"/>
      <c r="F135" s="2424"/>
      <c r="G135" s="459"/>
    </row>
    <row r="136" spans="1:7" s="96" customFormat="1" ht="15" customHeight="1">
      <c r="A136" s="103"/>
      <c r="B136" s="67" t="s">
        <v>2677</v>
      </c>
      <c r="E136" s="104"/>
      <c r="F136" s="2424"/>
      <c r="G136" s="459"/>
    </row>
    <row r="137" spans="1:7" s="96" customFormat="1" ht="13.9" customHeight="1">
      <c r="A137" s="488" t="s">
        <v>2678</v>
      </c>
      <c r="B137" s="244" t="s">
        <v>2311</v>
      </c>
      <c r="D137" s="96" t="s">
        <v>1580</v>
      </c>
      <c r="E137" s="62">
        <f>(12.5*2+8.5*4)*0.5*0.1</f>
        <v>2.95</v>
      </c>
      <c r="F137" s="2425"/>
      <c r="G137" s="456">
        <f>+F137*E137</f>
        <v>0</v>
      </c>
    </row>
    <row r="138" spans="1:7" s="96" customFormat="1" ht="13.9" customHeight="1">
      <c r="A138" s="103"/>
      <c r="B138" s="65"/>
      <c r="E138" s="104"/>
      <c r="F138" s="2424"/>
      <c r="G138" s="459"/>
    </row>
    <row r="139" spans="1:7" s="96" customFormat="1" ht="29.45" customHeight="1">
      <c r="A139" s="105" t="s">
        <v>2679</v>
      </c>
      <c r="B139" s="436" t="s">
        <v>2680</v>
      </c>
      <c r="E139" s="104"/>
      <c r="F139" s="2424"/>
      <c r="G139" s="459"/>
    </row>
    <row r="140" spans="1:7" s="96" customFormat="1" ht="13.9" customHeight="1">
      <c r="A140" s="103"/>
      <c r="B140" s="67" t="s">
        <v>2677</v>
      </c>
      <c r="E140" s="104"/>
      <c r="F140" s="2424"/>
      <c r="G140" s="459"/>
    </row>
    <row r="141" spans="1:7" s="96" customFormat="1" ht="13.9" customHeight="1">
      <c r="A141" s="103"/>
      <c r="B141" s="67" t="s">
        <v>2681</v>
      </c>
      <c r="E141" s="104"/>
      <c r="F141" s="2424"/>
      <c r="G141" s="459"/>
    </row>
    <row r="142" spans="1:7" s="96" customFormat="1" ht="13.9" customHeight="1">
      <c r="A142" s="488" t="s">
        <v>2682</v>
      </c>
      <c r="B142" s="244" t="s">
        <v>2311</v>
      </c>
      <c r="D142" s="96" t="s">
        <v>354</v>
      </c>
      <c r="E142" s="62">
        <v>1</v>
      </c>
      <c r="F142" s="2425"/>
      <c r="G142" s="456">
        <f>+F142*E142</f>
        <v>0</v>
      </c>
    </row>
    <row r="143" spans="1:7" s="96" customFormat="1" ht="13.9" customHeight="1">
      <c r="A143" s="103"/>
      <c r="B143" s="65"/>
      <c r="E143" s="104"/>
      <c r="F143" s="2424"/>
      <c r="G143" s="459"/>
    </row>
    <row r="144" spans="1:7" s="96" customFormat="1" ht="13.9" customHeight="1">
      <c r="A144" s="103"/>
      <c r="B144" s="67" t="s">
        <v>2683</v>
      </c>
      <c r="E144" s="104"/>
      <c r="F144" s="2424"/>
      <c r="G144" s="459"/>
    </row>
    <row r="145" spans="1:7" s="96" customFormat="1" ht="13.9" customHeight="1">
      <c r="A145" s="488" t="s">
        <v>2684</v>
      </c>
      <c r="B145" s="244" t="s">
        <v>2311</v>
      </c>
      <c r="D145" s="96" t="s">
        <v>354</v>
      </c>
      <c r="E145" s="62">
        <f>(12.5*2+8.5*4)</f>
        <v>59</v>
      </c>
      <c r="F145" s="2425"/>
      <c r="G145" s="456">
        <f>+F145*E145</f>
        <v>0</v>
      </c>
    </row>
    <row r="146" spans="1:7" s="96" customFormat="1" ht="13.9" customHeight="1">
      <c r="A146" s="103"/>
      <c r="B146" s="65"/>
      <c r="E146" s="104"/>
      <c r="F146" s="2424"/>
      <c r="G146" s="459"/>
    </row>
    <row r="147" spans="1:7" s="96" customFormat="1" ht="13.9" customHeight="1">
      <c r="A147" s="103"/>
      <c r="B147" s="489" t="s">
        <v>2685</v>
      </c>
      <c r="E147" s="104"/>
      <c r="F147" s="2424"/>
      <c r="G147" s="459"/>
    </row>
    <row r="148" spans="1:7" s="96" customFormat="1" ht="13.9" customHeight="1">
      <c r="A148" s="488" t="s">
        <v>2686</v>
      </c>
      <c r="B148" s="244" t="s">
        <v>2311</v>
      </c>
      <c r="D148" s="96" t="s">
        <v>354</v>
      </c>
      <c r="E148" s="62">
        <v>1</v>
      </c>
      <c r="F148" s="2425"/>
      <c r="G148" s="456">
        <f>+F148*E148</f>
        <v>0</v>
      </c>
    </row>
    <row r="149" spans="1:7" s="96" customFormat="1" ht="13.9" customHeight="1">
      <c r="A149" s="103"/>
      <c r="B149" s="65"/>
      <c r="E149" s="104"/>
      <c r="F149" s="2424"/>
      <c r="G149" s="459"/>
    </row>
    <row r="150" spans="1:7" s="96" customFormat="1" ht="52.15" customHeight="1">
      <c r="A150" s="105" t="s">
        <v>2687</v>
      </c>
      <c r="B150" s="436" t="s">
        <v>2688</v>
      </c>
      <c r="E150" s="104"/>
      <c r="F150" s="2424"/>
      <c r="G150" s="459"/>
    </row>
    <row r="151" spans="1:7" s="96" customFormat="1" ht="13.9" customHeight="1">
      <c r="A151" s="103"/>
      <c r="B151" s="67" t="s">
        <v>2689</v>
      </c>
      <c r="E151" s="104"/>
      <c r="F151" s="2424"/>
      <c r="G151" s="459"/>
    </row>
    <row r="152" spans="1:7" s="96" customFormat="1" ht="39" customHeight="1">
      <c r="A152" s="103"/>
      <c r="B152" s="67" t="s">
        <v>2690</v>
      </c>
      <c r="E152" s="104"/>
      <c r="F152" s="2424"/>
      <c r="G152" s="459"/>
    </row>
    <row r="153" spans="1:7" s="96" customFormat="1" ht="29.45" customHeight="1">
      <c r="A153" s="103"/>
      <c r="B153" s="67" t="s">
        <v>2691</v>
      </c>
      <c r="E153" s="104"/>
      <c r="F153" s="2424"/>
      <c r="G153" s="459"/>
    </row>
    <row r="154" spans="1:7" s="96" customFormat="1" ht="13.9" customHeight="1">
      <c r="A154" s="488" t="s">
        <v>2692</v>
      </c>
      <c r="B154" s="244" t="s">
        <v>2311</v>
      </c>
      <c r="D154" s="96" t="s">
        <v>354</v>
      </c>
      <c r="E154" s="62">
        <f>113.5*2</f>
        <v>227</v>
      </c>
      <c r="F154" s="2425"/>
      <c r="G154" s="456">
        <f>+F154*E154</f>
        <v>0</v>
      </c>
    </row>
    <row r="155" spans="1:7" s="96" customFormat="1" ht="13.9" customHeight="1">
      <c r="A155" s="103"/>
      <c r="B155" s="65"/>
      <c r="E155" s="104"/>
      <c r="F155" s="2424"/>
      <c r="G155" s="459"/>
    </row>
    <row r="156" spans="1:7" s="96" customFormat="1" ht="27.6" customHeight="1">
      <c r="A156" s="105"/>
      <c r="B156" s="436" t="s">
        <v>2693</v>
      </c>
      <c r="E156" s="104"/>
      <c r="F156" s="2424"/>
      <c r="G156" s="459"/>
    </row>
    <row r="157" spans="1:7" s="96" customFormat="1" ht="13.9" customHeight="1">
      <c r="A157" s="103"/>
      <c r="B157" s="67" t="s">
        <v>2694</v>
      </c>
      <c r="E157" s="104"/>
      <c r="F157" s="2424"/>
      <c r="G157" s="459"/>
    </row>
    <row r="158" spans="1:7" s="96" customFormat="1" ht="172.9" customHeight="1">
      <c r="A158" s="103"/>
      <c r="B158" s="65"/>
      <c r="E158" s="104"/>
      <c r="F158" s="2424"/>
      <c r="G158" s="459"/>
    </row>
    <row r="159" spans="1:7" s="96" customFormat="1" ht="13.9" customHeight="1">
      <c r="A159" s="488" t="s">
        <v>2695</v>
      </c>
      <c r="B159" s="244" t="s">
        <v>2311</v>
      </c>
      <c r="D159" s="96" t="s">
        <v>369</v>
      </c>
      <c r="E159" s="62">
        <v>6</v>
      </c>
      <c r="F159" s="2425"/>
      <c r="G159" s="456">
        <f>+F159*E159</f>
        <v>0</v>
      </c>
    </row>
    <row r="160" spans="1:7" s="96" customFormat="1" ht="13.9" customHeight="1">
      <c r="A160" s="103"/>
      <c r="B160" s="65"/>
      <c r="E160" s="104"/>
      <c r="F160" s="2424"/>
      <c r="G160" s="459"/>
    </row>
    <row r="161" spans="1:7" s="96" customFormat="1" ht="13.9" customHeight="1">
      <c r="A161" s="103"/>
      <c r="B161" s="208" t="s">
        <v>2696</v>
      </c>
      <c r="E161" s="104"/>
      <c r="F161" s="2424"/>
      <c r="G161" s="459"/>
    </row>
    <row r="162" spans="1:7" s="96" customFormat="1" ht="27.6" customHeight="1">
      <c r="A162" s="103"/>
      <c r="B162" s="65" t="s">
        <v>2697</v>
      </c>
      <c r="E162" s="104"/>
      <c r="F162" s="2424"/>
      <c r="G162" s="459"/>
    </row>
    <row r="163" spans="1:7" s="96" customFormat="1" ht="13.9" customHeight="1">
      <c r="A163" s="103"/>
      <c r="B163" s="65"/>
      <c r="E163" s="104"/>
      <c r="F163" s="2424"/>
      <c r="G163" s="459"/>
    </row>
    <row r="164" spans="1:7" s="96" customFormat="1" ht="28.9" customHeight="1">
      <c r="A164" s="105" t="s">
        <v>2698</v>
      </c>
      <c r="B164" s="436" t="s">
        <v>2699</v>
      </c>
      <c r="E164" s="104"/>
      <c r="F164" s="2424"/>
      <c r="G164" s="459"/>
    </row>
    <row r="165" spans="1:7" s="96" customFormat="1" ht="14.45" customHeight="1">
      <c r="A165" s="105"/>
      <c r="B165" s="112" t="s">
        <v>2700</v>
      </c>
      <c r="E165" s="104"/>
      <c r="F165" s="2424"/>
      <c r="G165" s="459"/>
    </row>
    <row r="166" spans="1:7" s="96" customFormat="1" ht="13.9" customHeight="1">
      <c r="A166" s="103"/>
      <c r="B166" s="67" t="s">
        <v>2701</v>
      </c>
      <c r="E166" s="104"/>
      <c r="F166" s="2424"/>
      <c r="G166" s="459"/>
    </row>
    <row r="167" spans="1:7" s="96" customFormat="1" ht="13.9" customHeight="1">
      <c r="A167" s="488" t="s">
        <v>2702</v>
      </c>
      <c r="B167" s="244" t="s">
        <v>2311</v>
      </c>
      <c r="D167" s="96" t="s">
        <v>1580</v>
      </c>
      <c r="E167" s="62">
        <f>(12.5*2+8.5*4)*0.2</f>
        <v>11.8</v>
      </c>
      <c r="F167" s="2425"/>
      <c r="G167" s="456">
        <f>+F167*E167</f>
        <v>0</v>
      </c>
    </row>
    <row r="168" spans="1:7" s="96" customFormat="1" ht="13.9" customHeight="1">
      <c r="A168" s="103"/>
      <c r="B168" s="65"/>
      <c r="E168" s="104"/>
      <c r="F168" s="2424"/>
      <c r="G168" s="459"/>
    </row>
    <row r="169" spans="1:7" s="96" customFormat="1" ht="39.6" customHeight="1">
      <c r="A169" s="105" t="s">
        <v>2703</v>
      </c>
      <c r="B169" s="436" t="s">
        <v>2704</v>
      </c>
      <c r="E169" s="104"/>
      <c r="F169" s="2424"/>
      <c r="G169" s="459"/>
    </row>
    <row r="170" spans="1:7" s="96" customFormat="1" ht="13.9" customHeight="1">
      <c r="A170" s="103"/>
      <c r="B170" s="67" t="s">
        <v>2705</v>
      </c>
      <c r="E170" s="104"/>
      <c r="F170" s="2424"/>
      <c r="G170" s="459"/>
    </row>
    <row r="171" spans="1:7" s="96" customFormat="1" ht="13.9" customHeight="1">
      <c r="A171" s="488" t="s">
        <v>2706</v>
      </c>
      <c r="B171" s="244" t="s">
        <v>2311</v>
      </c>
      <c r="D171" s="96" t="s">
        <v>1580</v>
      </c>
      <c r="E171" s="62">
        <v>1</v>
      </c>
      <c r="F171" s="2425"/>
      <c r="G171" s="456">
        <f>+F171*E171</f>
        <v>0</v>
      </c>
    </row>
    <row r="172" spans="1:7" s="96" customFormat="1" ht="13.9" customHeight="1">
      <c r="A172" s="103"/>
      <c r="B172" s="65"/>
      <c r="E172" s="104"/>
      <c r="F172" s="2424"/>
      <c r="G172" s="459"/>
    </row>
    <row r="173" spans="1:7" s="96" customFormat="1">
      <c r="A173" s="105"/>
      <c r="B173" s="252"/>
      <c r="C173" s="92"/>
      <c r="D173" s="92"/>
      <c r="E173" s="235"/>
      <c r="F173" s="2453"/>
      <c r="G173" s="465"/>
    </row>
    <row r="174" spans="1:7" s="96" customFormat="1" ht="19.149999999999999" customHeight="1" thickBot="1">
      <c r="A174" s="253" t="str">
        <f>+A8</f>
        <v>C.2.</v>
      </c>
      <c r="B174" s="253" t="str">
        <f>+B8</f>
        <v>KANALIZACIJA ZGRADBE</v>
      </c>
      <c r="C174" s="321" t="s">
        <v>279</v>
      </c>
      <c r="D174" s="321"/>
      <c r="E174" s="133"/>
      <c r="F174" s="473"/>
      <c r="G174" s="473">
        <f>SUM(G106:G173)</f>
        <v>0</v>
      </c>
    </row>
    <row r="175" spans="1:7" s="96" customFormat="1" ht="13.5" thickTop="1">
      <c r="A175" s="217"/>
      <c r="B175" s="257"/>
      <c r="C175" s="258"/>
      <c r="D175" s="258"/>
      <c r="E175" s="220"/>
      <c r="F175" s="464"/>
      <c r="G175" s="464"/>
    </row>
    <row r="176" spans="1:7">
      <c r="A176" s="105"/>
      <c r="B176" s="252"/>
      <c r="C176" s="92"/>
      <c r="D176" s="235"/>
      <c r="E176" s="236"/>
      <c r="F176" s="465"/>
      <c r="G176" s="459"/>
    </row>
  </sheetData>
  <sheetProtection formatRows="0"/>
  <mergeCells count="91">
    <mergeCell ref="B126:C126"/>
    <mergeCell ref="B101:C101"/>
    <mergeCell ref="B104:C104"/>
    <mergeCell ref="B105:C105"/>
    <mergeCell ref="B106:C106"/>
    <mergeCell ref="B107:C107"/>
    <mergeCell ref="B125:C125"/>
    <mergeCell ref="B100:C100"/>
    <mergeCell ref="B88:C88"/>
    <mergeCell ref="B90:C90"/>
    <mergeCell ref="B91:C91"/>
    <mergeCell ref="B92:C92"/>
    <mergeCell ref="B93:C93"/>
    <mergeCell ref="B94:C94"/>
    <mergeCell ref="B95:C95"/>
    <mergeCell ref="B96:C96"/>
    <mergeCell ref="B97:C97"/>
    <mergeCell ref="B98:C98"/>
    <mergeCell ref="B99:C99"/>
    <mergeCell ref="B87:C87"/>
    <mergeCell ref="B76:C76"/>
    <mergeCell ref="B77:C77"/>
    <mergeCell ref="B78:C78"/>
    <mergeCell ref="B79:C79"/>
    <mergeCell ref="B80:C80"/>
    <mergeCell ref="B81:C81"/>
    <mergeCell ref="B82:C82"/>
    <mergeCell ref="B83:C83"/>
    <mergeCell ref="B84:C84"/>
    <mergeCell ref="B85:C85"/>
    <mergeCell ref="B86:C86"/>
    <mergeCell ref="B75:C75"/>
    <mergeCell ref="B64:C64"/>
    <mergeCell ref="B65:C65"/>
    <mergeCell ref="B66:C66"/>
    <mergeCell ref="B67:C67"/>
    <mergeCell ref="B68:C68"/>
    <mergeCell ref="B69:C69"/>
    <mergeCell ref="B70:C70"/>
    <mergeCell ref="B71:C71"/>
    <mergeCell ref="B72:C72"/>
    <mergeCell ref="B73:C73"/>
    <mergeCell ref="B74:C74"/>
    <mergeCell ref="B63:C63"/>
    <mergeCell ref="B52:C52"/>
    <mergeCell ref="B53:C53"/>
    <mergeCell ref="B54:C54"/>
    <mergeCell ref="B55:C55"/>
    <mergeCell ref="B56:C56"/>
    <mergeCell ref="B57:C57"/>
    <mergeCell ref="B58:C58"/>
    <mergeCell ref="B59:C59"/>
    <mergeCell ref="B60:C60"/>
    <mergeCell ref="B61:C61"/>
    <mergeCell ref="B62:C62"/>
    <mergeCell ref="B51:C51"/>
    <mergeCell ref="B40:C40"/>
    <mergeCell ref="B41:C41"/>
    <mergeCell ref="B42:C42"/>
    <mergeCell ref="B43:C43"/>
    <mergeCell ref="B44:C44"/>
    <mergeCell ref="B45:C45"/>
    <mergeCell ref="B46:C46"/>
    <mergeCell ref="B47:C47"/>
    <mergeCell ref="B48:C48"/>
    <mergeCell ref="B49:C49"/>
    <mergeCell ref="B50:C50"/>
    <mergeCell ref="B39:C39"/>
    <mergeCell ref="B25:C25"/>
    <mergeCell ref="B26:C26"/>
    <mergeCell ref="B27:C27"/>
    <mergeCell ref="B28:C28"/>
    <mergeCell ref="B29:C29"/>
    <mergeCell ref="B30:C30"/>
    <mergeCell ref="B32:C32"/>
    <mergeCell ref="B33:C33"/>
    <mergeCell ref="B34:C34"/>
    <mergeCell ref="B36:C36"/>
    <mergeCell ref="B37:C37"/>
    <mergeCell ref="B24:C24"/>
    <mergeCell ref="B11:C11"/>
    <mergeCell ref="B13:C13"/>
    <mergeCell ref="B15:C15"/>
    <mergeCell ref="B16:C16"/>
    <mergeCell ref="B17:C17"/>
    <mergeCell ref="B18:C18"/>
    <mergeCell ref="B19:C19"/>
    <mergeCell ref="B20:C20"/>
    <mergeCell ref="B21:C21"/>
    <mergeCell ref="B22:C22"/>
    <mergeCell ref="B23:C23"/>
  </mergeCells>
  <pageMargins left="0.7" right="0.7" top="0.75" bottom="0.75" header="0.3" footer="0.3"/>
  <pageSetup paperSize="9" scale="51"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3" manualBreakCount="3">
    <brk id="42" max="6" man="1"/>
    <brk id="63" max="16383" man="1"/>
    <brk id="149"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tabColor rgb="FF00B0F0"/>
  </sheetPr>
  <dimension ref="A1:G47"/>
  <sheetViews>
    <sheetView view="pageBreakPreview" topLeftCell="A22" zoomScale="80" zoomScaleNormal="100" zoomScaleSheetLayoutView="80" workbookViewId="0">
      <selection activeCell="A2" sqref="A2"/>
    </sheetView>
  </sheetViews>
  <sheetFormatPr defaultColWidth="9.140625" defaultRowHeight="14.25"/>
  <cols>
    <col min="1" max="1" width="13.140625" style="526" customWidth="1"/>
    <col min="2" max="2" width="79.7109375" style="527" customWidth="1"/>
    <col min="3" max="3" width="7.5703125" style="528" customWidth="1"/>
    <col min="4" max="4" width="7.28515625" style="529" customWidth="1"/>
    <col min="5" max="5" width="15" style="535" customWidth="1"/>
    <col min="6" max="6" width="14.140625" style="530" customWidth="1"/>
    <col min="7" max="7" width="18.7109375" style="503" customWidth="1"/>
    <col min="8" max="16384" width="9.140625" style="497"/>
  </cols>
  <sheetData>
    <row r="1" spans="1:7" s="495" customFormat="1">
      <c r="A1" s="490" t="s">
        <v>8</v>
      </c>
      <c r="B1" s="491" t="s">
        <v>9</v>
      </c>
      <c r="C1" s="491"/>
      <c r="D1" s="492"/>
      <c r="E1" s="493"/>
      <c r="F1" s="494"/>
      <c r="G1" s="494"/>
    </row>
    <row r="2" spans="1:7">
      <c r="A2" s="496" t="s">
        <v>130</v>
      </c>
      <c r="B2" s="359" t="str">
        <f>'NASLOVNA STRAN'!$C$30</f>
        <v>Gradnja stanovanjske soseske Dečkovo naselje - DN 10</v>
      </c>
      <c r="C2" s="491"/>
      <c r="D2" s="492"/>
      <c r="E2" s="493"/>
      <c r="F2" s="494"/>
      <c r="G2" s="494"/>
    </row>
    <row r="3" spans="1:7">
      <c r="A3" s="490" t="s">
        <v>131</v>
      </c>
      <c r="B3" s="442">
        <f>'NASLOVNA STRAN'!$C$13</f>
        <v>0</v>
      </c>
      <c r="C3" s="491"/>
      <c r="D3" s="492"/>
      <c r="E3" s="493"/>
      <c r="F3" s="494"/>
      <c r="G3" s="494"/>
    </row>
    <row r="4" spans="1:7">
      <c r="A4" s="490"/>
      <c r="B4" s="491"/>
      <c r="C4" s="491"/>
      <c r="D4" s="492"/>
      <c r="E4" s="493"/>
      <c r="F4" s="494"/>
      <c r="G4" s="494"/>
    </row>
    <row r="5" spans="1:7" ht="15">
      <c r="A5" s="498" t="s">
        <v>52</v>
      </c>
      <c r="B5" s="499" t="s">
        <v>110</v>
      </c>
      <c r="C5" s="499"/>
      <c r="D5" s="500"/>
      <c r="E5" s="501"/>
      <c r="F5" s="502"/>
      <c r="G5" s="502"/>
    </row>
    <row r="6" spans="1:7">
      <c r="A6" s="3054"/>
      <c r="B6" s="3054"/>
      <c r="C6" s="3054"/>
      <c r="D6" s="3054"/>
      <c r="E6" s="3054"/>
      <c r="F6" s="3054"/>
    </row>
    <row r="7" spans="1:7">
      <c r="A7" s="504" t="s">
        <v>111</v>
      </c>
      <c r="B7" s="505" t="s">
        <v>2707</v>
      </c>
      <c r="C7" s="506"/>
      <c r="D7" s="507"/>
      <c r="E7" s="507"/>
      <c r="F7" s="508"/>
      <c r="G7" s="509"/>
    </row>
    <row r="8" spans="1:7">
      <c r="A8" s="510"/>
      <c r="B8" s="511"/>
      <c r="C8" s="512"/>
      <c r="D8" s="513"/>
      <c r="E8" s="513"/>
      <c r="F8" s="514"/>
    </row>
    <row r="9" spans="1:7" ht="63.75">
      <c r="A9" s="515" t="s">
        <v>132</v>
      </c>
      <c r="B9" s="84" t="s">
        <v>133</v>
      </c>
      <c r="C9" s="85" t="s">
        <v>134</v>
      </c>
      <c r="D9" s="203" t="s">
        <v>140</v>
      </c>
      <c r="E9" s="204" t="s">
        <v>136</v>
      </c>
      <c r="F9" s="453" t="s">
        <v>237</v>
      </c>
      <c r="G9" s="453" t="s">
        <v>238</v>
      </c>
    </row>
    <row r="10" spans="1:7">
      <c r="A10" s="516"/>
      <c r="B10" s="517" t="s">
        <v>2708</v>
      </c>
      <c r="C10" s="518"/>
      <c r="D10" s="519"/>
      <c r="E10" s="519"/>
      <c r="F10" s="520"/>
    </row>
    <row r="11" spans="1:7">
      <c r="A11" s="521"/>
      <c r="B11" s="522"/>
      <c r="C11" s="523"/>
      <c r="D11" s="524"/>
      <c r="E11" s="1872"/>
      <c r="F11" s="525"/>
    </row>
    <row r="12" spans="1:7" ht="28.5">
      <c r="A12" s="2126"/>
      <c r="B12" s="2127" t="s">
        <v>2709</v>
      </c>
      <c r="C12" s="2128"/>
      <c r="D12" s="2129"/>
      <c r="E12" s="2130"/>
      <c r="F12" s="2131"/>
      <c r="G12" s="2132"/>
    </row>
    <row r="13" spans="1:7">
      <c r="A13" s="2126"/>
      <c r="B13" s="2127"/>
      <c r="C13" s="2128"/>
      <c r="D13" s="2129"/>
      <c r="E13" s="2130"/>
      <c r="F13" s="2131"/>
      <c r="G13" s="2132"/>
    </row>
    <row r="14" spans="1:7" ht="30.6" customHeight="1">
      <c r="A14" s="2126"/>
      <c r="B14" s="2127" t="s">
        <v>2710</v>
      </c>
      <c r="C14" s="2128"/>
      <c r="D14" s="2129"/>
      <c r="E14" s="2130"/>
      <c r="F14" s="2131"/>
      <c r="G14" s="2132"/>
    </row>
    <row r="15" spans="1:7">
      <c r="A15" s="2133"/>
      <c r="B15" s="2134"/>
      <c r="C15" s="2135"/>
      <c r="D15" s="2136"/>
      <c r="E15" s="2130"/>
      <c r="F15" s="2131" t="s">
        <v>2890</v>
      </c>
      <c r="G15" s="2132"/>
    </row>
    <row r="16" spans="1:7" ht="90.6" customHeight="1">
      <c r="A16" s="2137"/>
      <c r="B16" s="2127" t="s">
        <v>2711</v>
      </c>
      <c r="C16" s="2128"/>
      <c r="D16" s="2136"/>
      <c r="E16" s="2130"/>
      <c r="F16" s="2131"/>
      <c r="G16" s="2132"/>
    </row>
    <row r="17" spans="1:7" ht="370.9" customHeight="1">
      <c r="A17" s="2138"/>
      <c r="B17" s="2139" t="s">
        <v>2712</v>
      </c>
      <c r="C17" s="2140"/>
      <c r="D17" s="2136"/>
      <c r="E17" s="2130"/>
      <c r="F17" s="2131"/>
      <c r="G17" s="2132"/>
    </row>
    <row r="18" spans="1:7" ht="58.9" customHeight="1">
      <c r="A18" s="2138"/>
      <c r="B18" s="2139" t="s">
        <v>2713</v>
      </c>
      <c r="C18" s="2140"/>
      <c r="D18" s="2136"/>
      <c r="E18" s="2130"/>
      <c r="F18" s="2131"/>
      <c r="G18" s="2132"/>
    </row>
    <row r="19" spans="1:7" ht="123" customHeight="1">
      <c r="A19" s="2138"/>
      <c r="B19" s="2139" t="s">
        <v>2714</v>
      </c>
      <c r="C19" s="2140"/>
      <c r="D19" s="2136"/>
      <c r="E19" s="2130"/>
      <c r="F19" s="2131"/>
      <c r="G19" s="2132"/>
    </row>
    <row r="20" spans="1:7" ht="76.900000000000006" customHeight="1">
      <c r="A20" s="2138"/>
      <c r="B20" s="2139" t="s">
        <v>2715</v>
      </c>
      <c r="C20" s="2140"/>
      <c r="D20" s="2136"/>
      <c r="E20" s="2130"/>
      <c r="F20" s="2131"/>
      <c r="G20" s="2132"/>
    </row>
    <row r="21" spans="1:7">
      <c r="A21" s="2133"/>
      <c r="B21" s="2141"/>
      <c r="C21" s="2142"/>
      <c r="D21" s="2136"/>
      <c r="E21" s="2130"/>
      <c r="F21" s="2131"/>
      <c r="G21" s="2132"/>
    </row>
    <row r="22" spans="1:7" ht="27.6" customHeight="1">
      <c r="A22" s="2133"/>
      <c r="B22" s="2143" t="s">
        <v>3195</v>
      </c>
      <c r="C22" s="2142"/>
      <c r="D22" s="2136"/>
      <c r="E22" s="2130"/>
      <c r="F22" s="2131"/>
      <c r="G22" s="2132"/>
    </row>
    <row r="23" spans="1:7" ht="72.599999999999994" customHeight="1">
      <c r="A23" s="2133"/>
      <c r="B23" s="2236" t="s">
        <v>8163</v>
      </c>
      <c r="C23" s="2142"/>
      <c r="D23" s="2136"/>
      <c r="E23" s="2130"/>
      <c r="F23" s="2485"/>
      <c r="G23" s="2132"/>
    </row>
    <row r="24" spans="1:7">
      <c r="A24" s="2133"/>
      <c r="B24" s="2141"/>
      <c r="C24" s="2142"/>
      <c r="D24" s="2136"/>
      <c r="E24" s="2130"/>
      <c r="F24" s="2485"/>
      <c r="G24" s="2132"/>
    </row>
    <row r="25" spans="1:7" ht="45.6" customHeight="1">
      <c r="A25" s="2144" t="s">
        <v>2716</v>
      </c>
      <c r="B25" s="2127" t="s">
        <v>3196</v>
      </c>
      <c r="C25" s="2142"/>
      <c r="D25" s="2137" t="s">
        <v>210</v>
      </c>
      <c r="E25" s="2145">
        <v>258</v>
      </c>
      <c r="F25" s="2146"/>
      <c r="G25" s="2147">
        <f>E25*F25</f>
        <v>0</v>
      </c>
    </row>
    <row r="26" spans="1:7">
      <c r="A26" s="2133"/>
      <c r="B26" s="2141"/>
      <c r="C26" s="2142"/>
      <c r="D26" s="2136"/>
      <c r="E26" s="2130"/>
      <c r="F26" s="2486"/>
      <c r="G26" s="2132"/>
    </row>
    <row r="27" spans="1:7" ht="45.6" customHeight="1">
      <c r="A27" s="2133" t="s">
        <v>2717</v>
      </c>
      <c r="B27" s="2127" t="s">
        <v>3197</v>
      </c>
      <c r="C27" s="2135"/>
      <c r="D27" s="2135"/>
      <c r="E27" s="2136"/>
      <c r="F27" s="2149"/>
      <c r="G27" s="2131"/>
    </row>
    <row r="28" spans="1:7">
      <c r="A28" s="2133"/>
      <c r="B28" s="2127" t="s">
        <v>2718</v>
      </c>
      <c r="C28" s="2135"/>
      <c r="D28" s="2135"/>
      <c r="E28" s="2136"/>
      <c r="F28" s="2149"/>
      <c r="G28" s="2131"/>
    </row>
    <row r="29" spans="1:7">
      <c r="A29" s="2144" t="s">
        <v>2719</v>
      </c>
      <c r="B29" s="2127" t="s">
        <v>2720</v>
      </c>
      <c r="C29" s="2135"/>
      <c r="D29" s="2135" t="s">
        <v>1580</v>
      </c>
      <c r="E29" s="2136">
        <v>633</v>
      </c>
      <c r="F29" s="2150"/>
      <c r="G29" s="2131">
        <f>F29*E29</f>
        <v>0</v>
      </c>
    </row>
    <row r="30" spans="1:7">
      <c r="A30" s="2144" t="s">
        <v>2721</v>
      </c>
      <c r="B30" s="2127" t="s">
        <v>2722</v>
      </c>
      <c r="C30" s="2135"/>
      <c r="D30" s="2135" t="s">
        <v>1748</v>
      </c>
      <c r="E30" s="2136">
        <v>77400</v>
      </c>
      <c r="F30" s="2150"/>
      <c r="G30" s="2131">
        <f>F30*E30</f>
        <v>0</v>
      </c>
    </row>
    <row r="31" spans="1:7">
      <c r="A31" s="2137"/>
      <c r="B31" s="2127"/>
      <c r="C31" s="2135"/>
      <c r="D31" s="2135"/>
      <c r="E31" s="2136"/>
      <c r="F31" s="2149"/>
      <c r="G31" s="2131"/>
    </row>
    <row r="32" spans="1:7">
      <c r="A32" s="2137"/>
      <c r="B32" s="2127" t="s">
        <v>2723</v>
      </c>
      <c r="C32" s="2135"/>
      <c r="D32" s="2135"/>
      <c r="E32" s="2136"/>
      <c r="F32" s="2149"/>
      <c r="G32" s="2131"/>
    </row>
    <row r="33" spans="1:7">
      <c r="A33" s="2137"/>
      <c r="B33" s="2127"/>
      <c r="C33" s="2135"/>
      <c r="D33" s="2135"/>
      <c r="E33" s="2136"/>
      <c r="F33" s="2149"/>
      <c r="G33" s="2131"/>
    </row>
    <row r="34" spans="1:7" ht="28.5">
      <c r="A34" s="2133" t="s">
        <v>2724</v>
      </c>
      <c r="B34" s="2127" t="s">
        <v>8158</v>
      </c>
      <c r="C34" s="2135"/>
      <c r="D34" s="2135"/>
      <c r="E34" s="2136"/>
      <c r="F34" s="2149"/>
      <c r="G34" s="2131"/>
    </row>
    <row r="35" spans="1:7">
      <c r="A35" s="2151"/>
      <c r="B35" s="2127" t="s">
        <v>2718</v>
      </c>
      <c r="C35" s="2135"/>
      <c r="D35" s="2135"/>
      <c r="E35" s="2136"/>
      <c r="F35" s="2149"/>
      <c r="G35" s="2148"/>
    </row>
    <row r="36" spans="1:7">
      <c r="A36" s="2144" t="s">
        <v>2725</v>
      </c>
      <c r="B36" s="2127" t="s">
        <v>2720</v>
      </c>
      <c r="C36" s="2135"/>
      <c r="D36" s="2135" t="s">
        <v>1580</v>
      </c>
      <c r="E36" s="2136">
        <v>1461</v>
      </c>
      <c r="F36" s="2150"/>
      <c r="G36" s="2148">
        <f>F36*E36</f>
        <v>0</v>
      </c>
    </row>
    <row r="37" spans="1:7">
      <c r="A37" s="2144" t="s">
        <v>2726</v>
      </c>
      <c r="B37" s="2127" t="s">
        <v>2722</v>
      </c>
      <c r="C37" s="2135"/>
      <c r="D37" s="2135" t="s">
        <v>1748</v>
      </c>
      <c r="E37" s="2136">
        <f>E36*125</f>
        <v>182625</v>
      </c>
      <c r="F37" s="2150"/>
      <c r="G37" s="2148">
        <f>F37*E37</f>
        <v>0</v>
      </c>
    </row>
    <row r="38" spans="1:7">
      <c r="A38" s="2133"/>
      <c r="B38" s="2127"/>
      <c r="C38" s="2135"/>
      <c r="D38" s="2135"/>
      <c r="E38" s="2136"/>
      <c r="F38" s="2149"/>
      <c r="G38" s="2148"/>
    </row>
    <row r="39" spans="1:7">
      <c r="A39" s="2133"/>
      <c r="B39" s="2127"/>
      <c r="C39" s="2135"/>
      <c r="D39" s="2135"/>
      <c r="E39" s="2136"/>
      <c r="F39" s="2149"/>
      <c r="G39" s="2148"/>
    </row>
    <row r="40" spans="1:7" ht="28.9" customHeight="1">
      <c r="A40" s="2144" t="s">
        <v>2727</v>
      </c>
      <c r="B40" s="2141" t="s">
        <v>3198</v>
      </c>
      <c r="C40" s="2135"/>
      <c r="D40" s="2135"/>
      <c r="E40" s="2136"/>
      <c r="F40" s="2149"/>
      <c r="G40" s="2131"/>
    </row>
    <row r="41" spans="1:7">
      <c r="A41" s="2137"/>
      <c r="B41" s="2141" t="s">
        <v>2728</v>
      </c>
      <c r="C41" s="2135"/>
      <c r="D41" s="2135" t="s">
        <v>210</v>
      </c>
      <c r="E41" s="2136">
        <v>258</v>
      </c>
      <c r="F41" s="2150"/>
      <c r="G41" s="2131">
        <f>F41*E41</f>
        <v>0</v>
      </c>
    </row>
    <row r="42" spans="1:7">
      <c r="A42" s="2137"/>
      <c r="B42" s="2134"/>
      <c r="C42" s="2152"/>
      <c r="D42" s="2152"/>
      <c r="E42" s="2153"/>
      <c r="F42" s="2487"/>
      <c r="G42" s="2154"/>
    </row>
    <row r="43" spans="1:7" ht="69" customHeight="1">
      <c r="A43" s="2144" t="s">
        <v>2729</v>
      </c>
      <c r="B43" s="2160" t="s">
        <v>2730</v>
      </c>
      <c r="C43" s="2135"/>
      <c r="D43" s="2137" t="s">
        <v>1580</v>
      </c>
      <c r="E43" s="2145">
        <v>58</v>
      </c>
      <c r="F43" s="2146"/>
      <c r="G43" s="2147">
        <f>E43*F43</f>
        <v>0</v>
      </c>
    </row>
    <row r="44" spans="1:7">
      <c r="A44" s="2155"/>
      <c r="B44" s="2156"/>
      <c r="C44" s="2157"/>
      <c r="D44" s="2157"/>
      <c r="E44" s="2158"/>
      <c r="F44" s="2488"/>
      <c r="G44" s="2159"/>
    </row>
    <row r="45" spans="1:7">
      <c r="D45" s="528"/>
      <c r="F45" s="2489"/>
      <c r="G45" s="530"/>
    </row>
    <row r="46" spans="1:7" ht="15" thickBot="1">
      <c r="A46" s="531" t="str">
        <f>+A7</f>
        <v>C.2.1.</v>
      </c>
      <c r="B46" s="532" t="str">
        <f>+B7</f>
        <v>GLOBOKO TEMELJENJE</v>
      </c>
      <c r="C46" s="533" t="s">
        <v>2731</v>
      </c>
      <c r="D46" s="533"/>
      <c r="E46" s="1873"/>
      <c r="F46" s="534"/>
      <c r="G46" s="534">
        <f>SUM(G20:G43)</f>
        <v>0</v>
      </c>
    </row>
    <row r="47" spans="1:7" ht="15" thickTop="1"/>
  </sheetData>
  <sheetProtection formatRows="0"/>
  <mergeCells count="1">
    <mergeCell ref="A6:F6"/>
  </mergeCells>
  <pageMargins left="0.7" right="0.7" top="0.75" bottom="0.75" header="0.3" footer="0.3"/>
  <pageSetup paperSize="9" scale="52"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1" manualBreakCount="1">
    <brk id="21"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tabColor rgb="FF00B0F0"/>
  </sheetPr>
  <dimension ref="A2:J375"/>
  <sheetViews>
    <sheetView view="pageBreakPreview" zoomScale="85" zoomScaleNormal="100" zoomScaleSheetLayoutView="85" workbookViewId="0">
      <selection activeCell="A2" sqref="A2"/>
    </sheetView>
  </sheetViews>
  <sheetFormatPr defaultColWidth="9.140625" defaultRowHeight="12.75"/>
  <cols>
    <col min="1" max="1" width="15.85546875" style="69" customWidth="1"/>
    <col min="2" max="2" width="84" style="70" customWidth="1"/>
    <col min="3" max="3" width="17.7109375" style="71" customWidth="1"/>
    <col min="4" max="4" width="7.28515625" style="72" customWidth="1"/>
    <col min="5" max="5" width="19.28515625" style="73" customWidth="1"/>
    <col min="6" max="6" width="12.5703125" style="457" customWidth="1"/>
    <col min="7" max="7" width="20.28515625" style="457" customWidth="1"/>
    <col min="8" max="8" width="9.140625" style="55" customWidth="1"/>
    <col min="9" max="9" width="8.85546875" style="55" customWidth="1"/>
    <col min="10" max="10" width="9.85546875" style="56" customWidth="1"/>
    <col min="11" max="16384" width="9.140625" style="74"/>
  </cols>
  <sheetData>
    <row r="2" spans="1:7">
      <c r="A2" s="367" t="s">
        <v>8</v>
      </c>
      <c r="B2" s="359" t="s">
        <v>9</v>
      </c>
      <c r="C2" s="359"/>
      <c r="D2" s="361"/>
      <c r="E2" s="368"/>
      <c r="F2" s="443"/>
      <c r="G2" s="443"/>
    </row>
    <row r="3" spans="1:7" s="57" customFormat="1">
      <c r="A3" s="369" t="s">
        <v>130</v>
      </c>
      <c r="B3" s="359" t="str">
        <f>'NASLOVNA STRAN'!$C$30</f>
        <v>Gradnja stanovanjske soseske Dečkovo naselje - DN 10</v>
      </c>
      <c r="C3" s="359"/>
      <c r="D3" s="361"/>
      <c r="E3" s="368"/>
      <c r="F3" s="443"/>
      <c r="G3" s="443"/>
    </row>
    <row r="4" spans="1:7" s="57" customFormat="1">
      <c r="A4" s="367" t="s">
        <v>131</v>
      </c>
      <c r="B4" s="442">
        <f>'NASLOVNA STRAN'!$C$13</f>
        <v>0</v>
      </c>
      <c r="C4" s="359"/>
      <c r="D4" s="361"/>
      <c r="E4" s="368"/>
      <c r="F4" s="443"/>
      <c r="G4" s="443"/>
    </row>
    <row r="5" spans="1:7" s="57" customFormat="1">
      <c r="A5" s="367"/>
      <c r="B5" s="359"/>
      <c r="C5" s="359"/>
      <c r="D5" s="361"/>
      <c r="E5" s="368"/>
      <c r="F5" s="443"/>
      <c r="G5" s="443"/>
    </row>
    <row r="6" spans="1:7" s="57" customFormat="1">
      <c r="A6" s="75" t="s">
        <v>52</v>
      </c>
      <c r="B6" s="76" t="s">
        <v>88</v>
      </c>
      <c r="C6" s="76"/>
      <c r="D6" s="77"/>
      <c r="E6" s="78"/>
      <c r="F6" s="450"/>
      <c r="G6" s="450"/>
    </row>
    <row r="7" spans="1:7" s="57" customFormat="1">
      <c r="A7" s="367"/>
      <c r="B7" s="359"/>
      <c r="C7" s="359"/>
      <c r="D7" s="361"/>
      <c r="E7" s="368"/>
      <c r="F7" s="443"/>
      <c r="G7" s="443"/>
    </row>
    <row r="8" spans="1:7" s="57" customFormat="1">
      <c r="A8" s="75" t="s">
        <v>58</v>
      </c>
      <c r="B8" s="76" t="s">
        <v>90</v>
      </c>
      <c r="C8" s="76"/>
      <c r="D8" s="77"/>
      <c r="E8" s="78"/>
      <c r="F8" s="450"/>
      <c r="G8" s="450"/>
    </row>
    <row r="9" spans="1:7">
      <c r="A9" s="79"/>
      <c r="B9" s="80"/>
      <c r="C9" s="81"/>
      <c r="D9" s="82"/>
      <c r="E9" s="82"/>
      <c r="F9" s="451"/>
      <c r="G9" s="452"/>
    </row>
    <row r="10" spans="1:7" ht="25.5">
      <c r="A10" s="83" t="s">
        <v>132</v>
      </c>
      <c r="B10" s="84" t="s">
        <v>133</v>
      </c>
      <c r="C10" s="85" t="s">
        <v>134</v>
      </c>
      <c r="D10" s="203" t="s">
        <v>140</v>
      </c>
      <c r="E10" s="204" t="s">
        <v>136</v>
      </c>
      <c r="F10" s="453" t="s">
        <v>237</v>
      </c>
      <c r="G10" s="453" t="s">
        <v>238</v>
      </c>
    </row>
    <row r="11" spans="1:7" ht="21.6" customHeight="1">
      <c r="A11" s="86"/>
      <c r="B11" s="87" t="s">
        <v>1510</v>
      </c>
      <c r="C11" s="88"/>
      <c r="D11" s="89"/>
      <c r="E11" s="89"/>
      <c r="F11" s="454"/>
      <c r="G11" s="455"/>
    </row>
    <row r="12" spans="1:7">
      <c r="A12" s="90"/>
      <c r="B12" s="91"/>
      <c r="C12" s="92"/>
      <c r="D12" s="93"/>
      <c r="E12" s="93"/>
      <c r="F12" s="456"/>
    </row>
    <row r="13" spans="1:7" ht="13.5" thickBot="1">
      <c r="A13" s="94"/>
      <c r="B13" s="3056" t="s">
        <v>143</v>
      </c>
      <c r="C13" s="3057"/>
    </row>
    <row r="14" spans="1:7">
      <c r="A14" s="94"/>
      <c r="B14" s="539"/>
    </row>
    <row r="15" spans="1:7" ht="78" customHeight="1">
      <c r="A15" s="94"/>
      <c r="B15" s="2931" t="s">
        <v>1511</v>
      </c>
      <c r="C15" s="3058"/>
      <c r="D15" s="2161"/>
      <c r="E15" s="2162"/>
      <c r="F15" s="568"/>
      <c r="G15" s="568"/>
    </row>
    <row r="16" spans="1:7" s="96" customFormat="1" ht="333" customHeight="1">
      <c r="A16" s="94"/>
      <c r="B16" s="2904" t="s">
        <v>1512</v>
      </c>
      <c r="C16" s="2912"/>
      <c r="D16" s="2161"/>
      <c r="E16" s="2162"/>
      <c r="F16" s="568"/>
      <c r="G16" s="568"/>
    </row>
    <row r="17" spans="1:7" s="96" customFormat="1" ht="99.6" customHeight="1">
      <c r="A17" s="94"/>
      <c r="B17" s="2904" t="s">
        <v>1513</v>
      </c>
      <c r="C17" s="2912"/>
      <c r="D17" s="2161"/>
      <c r="E17" s="2162"/>
      <c r="F17" s="568"/>
      <c r="G17" s="568"/>
    </row>
    <row r="18" spans="1:7" s="96" customFormat="1" ht="13.15" customHeight="1">
      <c r="A18" s="94"/>
      <c r="B18" s="207"/>
      <c r="C18" s="207"/>
      <c r="D18" s="2161"/>
      <c r="E18" s="2162"/>
      <c r="F18" s="568"/>
      <c r="G18" s="568"/>
    </row>
    <row r="19" spans="1:7" s="96" customFormat="1" ht="27.6" customHeight="1">
      <c r="A19" s="94"/>
      <c r="B19" s="2980" t="s">
        <v>1514</v>
      </c>
      <c r="C19" s="2912"/>
      <c r="D19" s="2161"/>
      <c r="E19" s="2162"/>
      <c r="F19" s="568"/>
      <c r="G19" s="568"/>
    </row>
    <row r="20" spans="1:7" s="96" customFormat="1" ht="192" customHeight="1">
      <c r="A20" s="94"/>
      <c r="B20" s="2904" t="s">
        <v>1515</v>
      </c>
      <c r="C20" s="2912"/>
      <c r="D20" s="2161"/>
      <c r="E20" s="2162"/>
      <c r="F20" s="568"/>
      <c r="G20" s="568"/>
    </row>
    <row r="21" spans="1:7" s="96" customFormat="1" ht="116.45" customHeight="1">
      <c r="A21" s="94"/>
      <c r="B21" s="2904" t="s">
        <v>1516</v>
      </c>
      <c r="C21" s="2912"/>
      <c r="D21" s="2161"/>
      <c r="E21" s="2162"/>
      <c r="F21" s="568"/>
      <c r="G21" s="568"/>
    </row>
    <row r="22" spans="1:7" s="96" customFormat="1">
      <c r="A22" s="94"/>
      <c r="B22" s="95"/>
      <c r="C22" s="2082"/>
      <c r="D22" s="2161"/>
      <c r="E22" s="2162"/>
      <c r="F22" s="568"/>
      <c r="G22" s="568"/>
    </row>
    <row r="23" spans="1:7" s="96" customFormat="1" ht="28.15" customHeight="1">
      <c r="A23" s="94"/>
      <c r="B23" s="2904" t="s">
        <v>245</v>
      </c>
      <c r="C23" s="2912"/>
      <c r="D23" s="2161"/>
      <c r="E23" s="2162"/>
      <c r="F23" s="568"/>
      <c r="G23" s="568"/>
    </row>
    <row r="24" spans="1:7" s="96" customFormat="1" ht="124.9" customHeight="1">
      <c r="A24" s="69"/>
      <c r="B24" s="2904" t="s">
        <v>1517</v>
      </c>
      <c r="C24" s="2912"/>
      <c r="D24" s="2161"/>
      <c r="E24" s="2162"/>
      <c r="F24" s="568"/>
      <c r="G24" s="568"/>
    </row>
    <row r="25" spans="1:7" s="96" customFormat="1">
      <c r="A25" s="97"/>
      <c r="B25" s="95"/>
      <c r="C25" s="2083"/>
      <c r="D25" s="2163"/>
      <c r="E25" s="2164"/>
      <c r="F25" s="2165"/>
      <c r="G25" s="2165"/>
    </row>
    <row r="26" spans="1:7" s="96" customFormat="1">
      <c r="A26" s="97"/>
      <c r="B26" s="2913" t="s">
        <v>1518</v>
      </c>
      <c r="C26" s="2915"/>
      <c r="D26" s="2163"/>
      <c r="E26" s="2164"/>
      <c r="F26" s="2165"/>
      <c r="G26" s="2165"/>
    </row>
    <row r="27" spans="1:7" s="96" customFormat="1" ht="84" customHeight="1">
      <c r="A27" s="97"/>
      <c r="B27" s="2904" t="s">
        <v>1519</v>
      </c>
      <c r="C27" s="2912"/>
      <c r="D27" s="2163"/>
      <c r="E27" s="2164"/>
      <c r="F27" s="2165"/>
      <c r="G27" s="2165"/>
    </row>
    <row r="28" spans="1:7" s="96" customFormat="1">
      <c r="A28" s="97"/>
      <c r="B28" s="2904"/>
      <c r="C28" s="2912"/>
      <c r="D28" s="2163"/>
      <c r="E28" s="2164"/>
      <c r="F28" s="2165"/>
      <c r="G28" s="2165"/>
    </row>
    <row r="29" spans="1:7" s="96" customFormat="1" ht="13.15" customHeight="1">
      <c r="A29" s="97"/>
      <c r="B29" s="2913" t="s">
        <v>1520</v>
      </c>
      <c r="C29" s="2915"/>
      <c r="D29" s="2163"/>
      <c r="E29" s="2164"/>
      <c r="F29" s="2165"/>
      <c r="G29" s="2165"/>
    </row>
    <row r="30" spans="1:7" s="96" customFormat="1" ht="228.6" customHeight="1">
      <c r="A30" s="97"/>
      <c r="B30" s="2904" t="s">
        <v>1521</v>
      </c>
      <c r="C30" s="2912"/>
      <c r="D30" s="2163"/>
      <c r="E30" s="2164"/>
      <c r="F30" s="2165"/>
      <c r="G30" s="2165"/>
    </row>
    <row r="31" spans="1:7" s="96" customFormat="1" ht="165" customHeight="1">
      <c r="A31" s="97"/>
      <c r="B31" s="2904" t="s">
        <v>1522</v>
      </c>
      <c r="C31" s="2912"/>
      <c r="D31" s="2163"/>
      <c r="E31" s="2164"/>
      <c r="F31" s="2165"/>
      <c r="G31" s="2165"/>
    </row>
    <row r="32" spans="1:7" s="96" customFormat="1" ht="120" hidden="1" customHeight="1">
      <c r="A32" s="97"/>
      <c r="B32" s="2904" t="s">
        <v>3226</v>
      </c>
      <c r="C32" s="2912"/>
      <c r="D32" s="2163"/>
      <c r="E32" s="2164"/>
      <c r="F32" s="2165"/>
      <c r="G32" s="2165"/>
    </row>
    <row r="33" spans="1:7" s="96" customFormat="1" ht="100.15" hidden="1" customHeight="1">
      <c r="A33" s="97"/>
      <c r="B33" s="2904" t="s">
        <v>3199</v>
      </c>
      <c r="C33" s="2912"/>
      <c r="D33" s="2163"/>
      <c r="E33" s="2164"/>
      <c r="F33" s="2165"/>
      <c r="G33" s="2165"/>
    </row>
    <row r="34" spans="1:7" s="96" customFormat="1" ht="51.6" customHeight="1">
      <c r="A34" s="97"/>
      <c r="B34" s="2904" t="s">
        <v>244</v>
      </c>
      <c r="C34" s="2912"/>
      <c r="D34" s="2163"/>
      <c r="E34" s="2164"/>
      <c r="F34" s="2165"/>
      <c r="G34" s="2165"/>
    </row>
    <row r="35" spans="1:7" s="96" customFormat="1">
      <c r="A35" s="97"/>
      <c r="B35" s="2904"/>
      <c r="C35" s="2912"/>
      <c r="D35" s="2163"/>
      <c r="E35" s="2164"/>
      <c r="F35" s="2165"/>
      <c r="G35" s="2165"/>
    </row>
    <row r="36" spans="1:7" s="96" customFormat="1" ht="13.5" thickBot="1">
      <c r="A36" s="97"/>
      <c r="B36" s="3059" t="s">
        <v>1523</v>
      </c>
      <c r="C36" s="3060"/>
      <c r="D36" s="2163"/>
      <c r="E36" s="2164"/>
      <c r="F36" s="2165"/>
      <c r="G36" s="2165"/>
    </row>
    <row r="37" spans="1:7" s="96" customFormat="1">
      <c r="A37" s="97"/>
      <c r="B37" s="3061" t="s">
        <v>1524</v>
      </c>
      <c r="C37" s="3062"/>
      <c r="D37" s="2163"/>
      <c r="E37" s="2164"/>
      <c r="F37" s="2165"/>
      <c r="G37" s="2165"/>
    </row>
    <row r="38" spans="1:7" s="96" customFormat="1" ht="79.150000000000006" customHeight="1">
      <c r="A38" s="97"/>
      <c r="B38" s="2904" t="s">
        <v>1525</v>
      </c>
      <c r="C38" s="2912"/>
      <c r="D38" s="2163"/>
      <c r="E38" s="2164"/>
      <c r="F38" s="2165"/>
      <c r="G38" s="2165"/>
    </row>
    <row r="39" spans="1:7" s="96" customFormat="1" ht="261" customHeight="1">
      <c r="A39" s="97"/>
      <c r="B39" s="2904" t="s">
        <v>1526</v>
      </c>
      <c r="C39" s="2912"/>
      <c r="D39" s="2163"/>
      <c r="E39" s="2164"/>
      <c r="F39" s="2165"/>
      <c r="G39" s="2165"/>
    </row>
    <row r="40" spans="1:7" s="96" customFormat="1" ht="13.15" customHeight="1">
      <c r="A40" s="97"/>
      <c r="B40" s="2913" t="s">
        <v>1520</v>
      </c>
      <c r="C40" s="2915"/>
      <c r="D40" s="2163"/>
      <c r="E40" s="2164"/>
      <c r="F40" s="2165"/>
      <c r="G40" s="2165"/>
    </row>
    <row r="41" spans="1:7" s="96" customFormat="1" ht="60.6" customHeight="1">
      <c r="A41" s="97"/>
      <c r="B41" s="2904" t="s">
        <v>1527</v>
      </c>
      <c r="C41" s="2912"/>
      <c r="D41" s="2163"/>
      <c r="E41" s="2164"/>
      <c r="F41" s="2165"/>
      <c r="G41" s="2165"/>
    </row>
    <row r="42" spans="1:7" s="96" customFormat="1" ht="204" customHeight="1">
      <c r="A42" s="97"/>
      <c r="B42" s="2904" t="s">
        <v>1528</v>
      </c>
      <c r="C42" s="2912"/>
      <c r="D42" s="2163"/>
      <c r="E42" s="2164"/>
      <c r="F42" s="2165"/>
      <c r="G42" s="2165"/>
    </row>
    <row r="43" spans="1:7" s="96" customFormat="1">
      <c r="A43" s="97"/>
      <c r="B43" s="2913" t="s">
        <v>1529</v>
      </c>
      <c r="C43" s="2915"/>
      <c r="D43" s="2163"/>
      <c r="E43" s="2164"/>
      <c r="F43" s="2165"/>
      <c r="G43" s="2165"/>
    </row>
    <row r="44" spans="1:7" s="96" customFormat="1" ht="57.6" customHeight="1">
      <c r="A44" s="97"/>
      <c r="B44" s="2904" t="s">
        <v>1530</v>
      </c>
      <c r="C44" s="2912"/>
      <c r="D44" s="2163"/>
      <c r="E44" s="2164"/>
      <c r="F44" s="2165"/>
      <c r="G44" s="2165"/>
    </row>
    <row r="45" spans="1:7" s="96" customFormat="1">
      <c r="A45" s="97"/>
      <c r="B45" s="95"/>
      <c r="C45" s="2083"/>
      <c r="D45" s="2163"/>
      <c r="E45" s="2164"/>
      <c r="F45" s="2165"/>
      <c r="G45" s="2165"/>
    </row>
    <row r="46" spans="1:7" s="96" customFormat="1" ht="17.45" customHeight="1" thickBot="1">
      <c r="A46" s="97"/>
      <c r="B46" s="2985" t="s">
        <v>174</v>
      </c>
      <c r="C46" s="3063"/>
      <c r="D46" s="2163"/>
      <c r="E46" s="2164"/>
      <c r="F46" s="2165"/>
      <c r="G46" s="2165"/>
    </row>
    <row r="47" spans="1:7" s="96" customFormat="1">
      <c r="A47" s="97"/>
      <c r="B47" s="3064" t="s">
        <v>346</v>
      </c>
      <c r="C47" s="3065"/>
      <c r="D47" s="2163"/>
      <c r="E47" s="2164"/>
      <c r="F47" s="2165"/>
      <c r="G47" s="2165"/>
    </row>
    <row r="48" spans="1:7" s="96" customFormat="1" ht="43.15" customHeight="1">
      <c r="A48" s="97"/>
      <c r="B48" s="2920" t="s">
        <v>347</v>
      </c>
      <c r="C48" s="3066"/>
      <c r="D48" s="2163"/>
      <c r="E48" s="2164"/>
      <c r="F48" s="2165"/>
      <c r="G48" s="2165"/>
    </row>
    <row r="49" spans="1:7" s="96" customFormat="1" ht="12.6" customHeight="1" thickBot="1">
      <c r="A49" s="97"/>
      <c r="B49" s="2986" t="s">
        <v>348</v>
      </c>
      <c r="C49" s="3067"/>
      <c r="D49" s="2163"/>
      <c r="E49" s="2164"/>
      <c r="F49" s="2165"/>
      <c r="G49" s="2165"/>
    </row>
    <row r="50" spans="1:7" s="96" customFormat="1">
      <c r="A50" s="97"/>
      <c r="B50" s="2960" t="s">
        <v>1531</v>
      </c>
      <c r="C50" s="2961"/>
      <c r="D50" s="2163"/>
      <c r="E50" s="2164"/>
      <c r="F50" s="2165"/>
      <c r="G50" s="2165"/>
    </row>
    <row r="51" spans="1:7" s="96" customFormat="1" ht="68.45" customHeight="1">
      <c r="A51" s="97"/>
      <c r="B51" s="2920" t="s">
        <v>1532</v>
      </c>
      <c r="C51" s="2950"/>
      <c r="D51" s="2163"/>
      <c r="E51" s="2164"/>
      <c r="F51" s="2165"/>
      <c r="G51" s="2165"/>
    </row>
    <row r="52" spans="1:7" s="96" customFormat="1" ht="58.15" customHeight="1">
      <c r="A52" s="97"/>
      <c r="B52" s="2920" t="s">
        <v>1533</v>
      </c>
      <c r="C52" s="2950"/>
      <c r="D52" s="2163"/>
      <c r="E52" s="2164"/>
      <c r="F52" s="2165"/>
      <c r="G52" s="2165"/>
    </row>
    <row r="53" spans="1:7" s="96" customFormat="1" ht="40.9" customHeight="1">
      <c r="A53" s="97"/>
      <c r="B53" s="2920" t="s">
        <v>1534</v>
      </c>
      <c r="C53" s="2950"/>
      <c r="D53" s="2163"/>
      <c r="E53" s="2164"/>
      <c r="F53" s="2165"/>
      <c r="G53" s="2165"/>
    </row>
    <row r="54" spans="1:7" s="96" customFormat="1" ht="164.45" customHeight="1">
      <c r="A54" s="97"/>
      <c r="B54" s="2920"/>
      <c r="C54" s="2950"/>
      <c r="D54" s="2163"/>
      <c r="E54" s="2164"/>
      <c r="F54" s="2165"/>
      <c r="G54" s="2165"/>
    </row>
    <row r="55" spans="1:7" s="96" customFormat="1" ht="328.9" customHeight="1">
      <c r="A55" s="97"/>
      <c r="B55" s="2920" t="s">
        <v>1535</v>
      </c>
      <c r="C55" s="2950"/>
      <c r="D55" s="2163"/>
      <c r="E55" s="2164"/>
      <c r="F55" s="2165"/>
      <c r="G55" s="2165"/>
    </row>
    <row r="56" spans="1:7" s="96" customFormat="1" ht="90.6" customHeight="1">
      <c r="A56" s="97"/>
      <c r="B56" s="2920" t="s">
        <v>1536</v>
      </c>
      <c r="C56" s="2950"/>
      <c r="D56" s="2163"/>
      <c r="E56" s="2164"/>
      <c r="F56" s="2165"/>
      <c r="G56" s="2165"/>
    </row>
    <row r="57" spans="1:7" s="96" customFormat="1" ht="154.15" customHeight="1">
      <c r="A57" s="97"/>
      <c r="B57" s="2920" t="s">
        <v>1537</v>
      </c>
      <c r="C57" s="2953"/>
      <c r="D57" s="2163"/>
      <c r="E57" s="2164"/>
      <c r="F57" s="2165"/>
      <c r="G57" s="2165"/>
    </row>
    <row r="58" spans="1:7" s="96" customFormat="1" ht="67.150000000000006" customHeight="1">
      <c r="A58" s="97"/>
      <c r="B58" s="2920" t="s">
        <v>1538</v>
      </c>
      <c r="C58" s="2953"/>
      <c r="D58" s="2163"/>
      <c r="E58" s="2164"/>
      <c r="F58" s="2165"/>
      <c r="G58" s="2165"/>
    </row>
    <row r="59" spans="1:7" s="96" customFormat="1" ht="19.899999999999999" customHeight="1">
      <c r="A59" s="97"/>
      <c r="B59" s="2035"/>
      <c r="C59" s="2042"/>
      <c r="D59" s="2163"/>
      <c r="E59" s="2164"/>
      <c r="F59" s="2165"/>
      <c r="G59" s="2165"/>
    </row>
    <row r="60" spans="1:7" s="96" customFormat="1" ht="13.5" thickBot="1">
      <c r="A60" s="97"/>
      <c r="B60" s="2986" t="s">
        <v>190</v>
      </c>
      <c r="C60" s="3067"/>
      <c r="D60" s="2163"/>
      <c r="E60" s="2164"/>
      <c r="F60" s="2165"/>
      <c r="G60" s="2165"/>
    </row>
    <row r="61" spans="1:7" s="96" customFormat="1">
      <c r="A61" s="97"/>
      <c r="B61" s="2987" t="s">
        <v>1539</v>
      </c>
      <c r="C61" s="3068"/>
      <c r="D61" s="2163"/>
      <c r="E61" s="2164"/>
      <c r="F61" s="2165"/>
      <c r="G61" s="2165"/>
    </row>
    <row r="62" spans="1:7" s="96" customFormat="1" ht="19.149999999999999" customHeight="1">
      <c r="A62" s="97"/>
      <c r="B62" s="2920" t="s">
        <v>1540</v>
      </c>
      <c r="C62" s="2953"/>
      <c r="D62" s="2163"/>
      <c r="E62" s="2164"/>
      <c r="F62" s="2165"/>
      <c r="G62" s="2165"/>
    </row>
    <row r="63" spans="1:7" s="96" customFormat="1" ht="142.15" customHeight="1">
      <c r="A63" s="97"/>
      <c r="B63" s="2920" t="s">
        <v>1541</v>
      </c>
      <c r="C63" s="2953"/>
      <c r="D63" s="2163"/>
      <c r="E63" s="2164"/>
      <c r="F63" s="2165"/>
      <c r="G63" s="2165"/>
    </row>
    <row r="64" spans="1:7" s="96" customFormat="1" ht="159.6" customHeight="1">
      <c r="A64" s="97"/>
      <c r="B64" s="2920" t="s">
        <v>1542</v>
      </c>
      <c r="C64" s="2953"/>
      <c r="D64" s="2163"/>
      <c r="E64" s="2164"/>
      <c r="F64" s="2165"/>
      <c r="G64" s="2165"/>
    </row>
    <row r="65" spans="1:7" s="96" customFormat="1" ht="229.9" customHeight="1">
      <c r="A65" s="97"/>
      <c r="B65" s="2920" t="s">
        <v>1543</v>
      </c>
      <c r="C65" s="2953"/>
      <c r="D65" s="3069"/>
      <c r="E65" s="3070"/>
      <c r="F65" s="3070"/>
      <c r="G65" s="3070"/>
    </row>
    <row r="66" spans="1:7" s="96" customFormat="1" ht="118.15" customHeight="1">
      <c r="A66" s="97"/>
      <c r="B66" s="2920" t="s">
        <v>1544</v>
      </c>
      <c r="C66" s="2953"/>
      <c r="D66" s="2163"/>
      <c r="E66" s="2164"/>
      <c r="F66" s="2165"/>
      <c r="G66" s="2165"/>
    </row>
    <row r="67" spans="1:7" s="96" customFormat="1" ht="135" customHeight="1">
      <c r="A67" s="97"/>
      <c r="B67" s="2920" t="s">
        <v>1545</v>
      </c>
      <c r="C67" s="2953"/>
      <c r="D67" s="2163"/>
      <c r="E67" s="2164"/>
      <c r="F67" s="2165"/>
      <c r="G67" s="2165"/>
    </row>
    <row r="68" spans="1:7" s="96" customFormat="1" ht="79.900000000000006" customHeight="1">
      <c r="A68" s="97"/>
      <c r="B68" s="2920" t="s">
        <v>1546</v>
      </c>
      <c r="C68" s="2953"/>
      <c r="D68" s="2163"/>
      <c r="E68" s="2164"/>
      <c r="F68" s="2165"/>
      <c r="G68" s="2165"/>
    </row>
    <row r="69" spans="1:7" s="96" customFormat="1" ht="16.899999999999999" customHeight="1">
      <c r="A69" s="97"/>
      <c r="B69" s="2920" t="s">
        <v>1547</v>
      </c>
      <c r="C69" s="2953"/>
      <c r="D69" s="2163"/>
      <c r="E69" s="2164"/>
      <c r="F69" s="2165"/>
      <c r="G69" s="2165"/>
    </row>
    <row r="70" spans="1:7" s="96" customFormat="1" ht="192.6" customHeight="1">
      <c r="A70" s="97"/>
      <c r="B70" s="2920" t="s">
        <v>1548</v>
      </c>
      <c r="C70" s="2953"/>
      <c r="D70" s="2163"/>
      <c r="E70" s="2164"/>
      <c r="F70" s="2165"/>
      <c r="G70" s="2165"/>
    </row>
    <row r="71" spans="1:7" s="96" customFormat="1" ht="214.9" customHeight="1">
      <c r="A71" s="97"/>
      <c r="B71" s="2920" t="s">
        <v>1549</v>
      </c>
      <c r="C71" s="2953"/>
      <c r="D71" s="2163"/>
      <c r="E71" s="2164"/>
      <c r="F71" s="2165"/>
      <c r="G71" s="2165"/>
    </row>
    <row r="72" spans="1:7" s="96" customFormat="1" ht="208.9" customHeight="1">
      <c r="A72" s="97"/>
      <c r="B72" s="2920" t="s">
        <v>1550</v>
      </c>
      <c r="C72" s="2953"/>
      <c r="D72" s="2163"/>
      <c r="E72" s="2164"/>
      <c r="F72" s="2165"/>
      <c r="G72" s="2165"/>
    </row>
    <row r="73" spans="1:7" s="96" customFormat="1" ht="195.6" customHeight="1">
      <c r="A73" s="97"/>
      <c r="B73" s="2920" t="s">
        <v>1551</v>
      </c>
      <c r="C73" s="2953"/>
      <c r="D73" s="2163"/>
      <c r="E73" s="2164"/>
      <c r="F73" s="2165"/>
      <c r="G73" s="2165"/>
    </row>
    <row r="74" spans="1:7" s="96" customFormat="1" ht="16.899999999999999" customHeight="1">
      <c r="A74" s="97"/>
      <c r="B74" s="2960" t="s">
        <v>1552</v>
      </c>
      <c r="C74" s="2961"/>
      <c r="D74" s="2163"/>
      <c r="E74" s="2164"/>
      <c r="F74" s="2165"/>
      <c r="G74" s="2165"/>
    </row>
    <row r="75" spans="1:7" s="96" customFormat="1" ht="87" customHeight="1">
      <c r="A75" s="97"/>
      <c r="B75" s="2920" t="s">
        <v>1553</v>
      </c>
      <c r="C75" s="2950"/>
      <c r="D75" s="2163"/>
      <c r="E75" s="2164"/>
      <c r="F75" s="2165"/>
      <c r="G75" s="2165"/>
    </row>
    <row r="76" spans="1:7" s="96" customFormat="1" ht="151.9" customHeight="1">
      <c r="A76" s="97"/>
      <c r="B76" s="2920" t="s">
        <v>1554</v>
      </c>
      <c r="C76" s="2953"/>
      <c r="D76" s="2163"/>
      <c r="E76" s="2164"/>
      <c r="F76" s="2165"/>
      <c r="G76" s="2165"/>
    </row>
    <row r="77" spans="1:7" s="96" customFormat="1" ht="19.149999999999999" customHeight="1">
      <c r="A77" s="97"/>
      <c r="B77" s="2960" t="s">
        <v>1555</v>
      </c>
      <c r="C77" s="2961"/>
      <c r="D77" s="2163"/>
      <c r="E77" s="2164"/>
      <c r="F77" s="2165"/>
      <c r="G77" s="2165"/>
    </row>
    <row r="78" spans="1:7" s="96" customFormat="1" ht="193.15" customHeight="1">
      <c r="A78" s="97"/>
      <c r="B78" s="2920" t="s">
        <v>1556</v>
      </c>
      <c r="C78" s="2953"/>
      <c r="D78" s="2163"/>
      <c r="E78" s="2164"/>
      <c r="F78" s="2165"/>
      <c r="G78" s="2165"/>
    </row>
    <row r="79" spans="1:7" s="96" customFormat="1" ht="145.9" customHeight="1">
      <c r="A79" s="97"/>
      <c r="B79" s="2920" t="s">
        <v>1557</v>
      </c>
      <c r="C79" s="2953"/>
      <c r="D79" s="2163"/>
      <c r="E79" s="2164"/>
      <c r="F79" s="2165"/>
      <c r="G79" s="2165"/>
    </row>
    <row r="80" spans="1:7" s="96" customFormat="1" ht="190.15" customHeight="1">
      <c r="A80" s="97"/>
      <c r="B80" s="2920" t="s">
        <v>1558</v>
      </c>
      <c r="C80" s="2953"/>
      <c r="D80" s="2163"/>
      <c r="E80" s="2164"/>
      <c r="F80" s="2165"/>
      <c r="G80" s="2165"/>
    </row>
    <row r="81" spans="1:7" s="96" customFormat="1" ht="10.15" customHeight="1">
      <c r="A81" s="97"/>
      <c r="B81" s="2920"/>
      <c r="C81" s="2953"/>
      <c r="D81" s="2163"/>
      <c r="E81" s="2164"/>
      <c r="F81" s="2165"/>
      <c r="G81" s="2165"/>
    </row>
    <row r="82" spans="1:7" s="96" customFormat="1" ht="15.6" customHeight="1">
      <c r="A82" s="97"/>
      <c r="B82" s="2960" t="s">
        <v>1559</v>
      </c>
      <c r="C82" s="2961"/>
      <c r="D82" s="2163"/>
      <c r="E82" s="2164"/>
      <c r="F82" s="2165"/>
      <c r="G82" s="2165"/>
    </row>
    <row r="83" spans="1:7" s="96" customFormat="1" ht="210" customHeight="1">
      <c r="A83" s="97"/>
      <c r="B83" s="2920" t="s">
        <v>1560</v>
      </c>
      <c r="C83" s="2950"/>
      <c r="D83" s="2163"/>
      <c r="E83" s="2164"/>
      <c r="F83" s="2165"/>
      <c r="G83" s="2165"/>
    </row>
    <row r="84" spans="1:7" s="96" customFormat="1" ht="78.599999999999994" customHeight="1">
      <c r="A84" s="97"/>
      <c r="B84" s="2958" t="s">
        <v>1561</v>
      </c>
      <c r="C84" s="2959"/>
      <c r="D84" s="2163"/>
      <c r="E84" s="2164"/>
      <c r="F84" s="2165"/>
      <c r="G84" s="2165"/>
    </row>
    <row r="85" spans="1:7" s="96" customFormat="1" ht="14.45" customHeight="1">
      <c r="A85" s="97"/>
      <c r="B85" s="2956"/>
      <c r="C85" s="2957"/>
      <c r="D85" s="2163"/>
      <c r="E85" s="2164"/>
      <c r="F85" s="2165"/>
      <c r="G85" s="2165"/>
    </row>
    <row r="86" spans="1:7" s="96" customFormat="1" ht="14.45" customHeight="1" thickBot="1">
      <c r="A86" s="97"/>
      <c r="B86" s="2986" t="s">
        <v>349</v>
      </c>
      <c r="C86" s="3067"/>
      <c r="D86" s="2163"/>
      <c r="E86" s="2164"/>
      <c r="F86" s="2165"/>
      <c r="G86" s="2165"/>
    </row>
    <row r="87" spans="1:7" s="96" customFormat="1" ht="30.6" customHeight="1">
      <c r="A87" s="97"/>
      <c r="B87" s="2920" t="s">
        <v>350</v>
      </c>
      <c r="C87" s="2950"/>
      <c r="D87" s="2163"/>
      <c r="E87" s="2164"/>
      <c r="F87" s="2165"/>
      <c r="G87" s="2165"/>
    </row>
    <row r="88" spans="1:7" s="96" customFormat="1" ht="82.9" customHeight="1">
      <c r="A88" s="97"/>
      <c r="B88" s="2920" t="s">
        <v>1562</v>
      </c>
      <c r="C88" s="2950"/>
      <c r="D88" s="2163"/>
      <c r="E88" s="2164"/>
      <c r="F88" s="2165"/>
      <c r="G88" s="2165"/>
    </row>
    <row r="89" spans="1:7" s="96" customFormat="1" ht="153" customHeight="1">
      <c r="A89" s="97"/>
      <c r="B89" s="2920" t="s">
        <v>1563</v>
      </c>
      <c r="C89" s="2950"/>
      <c r="D89" s="2163"/>
      <c r="E89" s="2164"/>
      <c r="F89" s="2165"/>
      <c r="G89" s="2165"/>
    </row>
    <row r="90" spans="1:7" s="96" customFormat="1" ht="15.6" customHeight="1">
      <c r="A90" s="97"/>
      <c r="B90" s="2960" t="s">
        <v>351</v>
      </c>
      <c r="C90" s="2961"/>
      <c r="D90" s="2163"/>
      <c r="E90" s="2164"/>
      <c r="F90" s="2165"/>
      <c r="G90" s="2165"/>
    </row>
    <row r="91" spans="1:7" s="96" customFormat="1" ht="182.45" customHeight="1">
      <c r="A91" s="97"/>
      <c r="B91" s="2920" t="s">
        <v>1564</v>
      </c>
      <c r="C91" s="2953"/>
      <c r="D91" s="2163"/>
      <c r="E91" s="2164"/>
      <c r="F91" s="2165"/>
      <c r="G91" s="2165"/>
    </row>
    <row r="92" spans="1:7" s="96" customFormat="1" ht="54" customHeight="1">
      <c r="A92" s="97"/>
      <c r="B92" s="2920" t="s">
        <v>1565</v>
      </c>
      <c r="C92" s="2953"/>
      <c r="D92" s="2163"/>
      <c r="E92" s="2164"/>
      <c r="F92" s="2165"/>
      <c r="G92" s="2165"/>
    </row>
    <row r="93" spans="1:7" s="96" customFormat="1" ht="14.45" customHeight="1">
      <c r="A93" s="97"/>
      <c r="B93" s="2035"/>
      <c r="C93" s="2041"/>
      <c r="D93" s="2163"/>
      <c r="E93" s="2164"/>
      <c r="F93" s="2165"/>
      <c r="G93" s="2165"/>
    </row>
    <row r="94" spans="1:7" s="96" customFormat="1">
      <c r="A94" s="97"/>
      <c r="B94" s="2035"/>
      <c r="C94" s="2042"/>
      <c r="D94" s="2163"/>
      <c r="E94" s="2164"/>
      <c r="F94" s="2165"/>
      <c r="G94" s="2165"/>
    </row>
    <row r="95" spans="1:7" s="96" customFormat="1">
      <c r="A95" s="400" t="s">
        <v>1566</v>
      </c>
      <c r="B95" s="100" t="s">
        <v>1567</v>
      </c>
      <c r="C95" s="401"/>
      <c r="D95" s="2166"/>
      <c r="E95" s="2167"/>
      <c r="F95" s="2168"/>
      <c r="G95" s="2168"/>
    </row>
    <row r="96" spans="1:7" s="96" customFormat="1">
      <c r="A96" s="97"/>
      <c r="B96" s="2035"/>
      <c r="C96" s="2042"/>
      <c r="D96" s="2163"/>
      <c r="E96" s="2164"/>
      <c r="F96" s="2165"/>
      <c r="G96" s="2165"/>
    </row>
    <row r="97" spans="1:7" s="96" customFormat="1" ht="19.149999999999999" customHeight="1">
      <c r="A97" s="97"/>
      <c r="B97" s="2906" t="s">
        <v>352</v>
      </c>
      <c r="C97" s="2907"/>
      <c r="D97" s="2163"/>
      <c r="E97" s="2164"/>
      <c r="F97" s="2165"/>
      <c r="G97" s="2165"/>
    </row>
    <row r="98" spans="1:7" s="96" customFormat="1" ht="12.6" customHeight="1">
      <c r="A98" s="97"/>
      <c r="B98" s="2955" t="s">
        <v>1568</v>
      </c>
      <c r="C98" s="3058"/>
      <c r="D98" s="2163"/>
      <c r="E98" s="2164"/>
      <c r="F98" s="2165"/>
      <c r="G98" s="2165"/>
    </row>
    <row r="99" spans="1:7" s="96" customFormat="1" ht="6" customHeight="1">
      <c r="A99" s="97"/>
      <c r="B99" s="2931"/>
      <c r="C99" s="3058"/>
      <c r="D99" s="2163"/>
      <c r="E99" s="2164"/>
      <c r="F99" s="2165"/>
      <c r="G99" s="2165"/>
    </row>
    <row r="100" spans="1:7" s="96" customFormat="1" ht="54.6" customHeight="1">
      <c r="A100" s="97"/>
      <c r="B100" s="2931" t="s">
        <v>1569</v>
      </c>
      <c r="C100" s="3058"/>
      <c r="D100" s="2163"/>
      <c r="E100" s="2164"/>
      <c r="F100" s="2165"/>
      <c r="G100" s="2165"/>
    </row>
    <row r="101" spans="1:7" s="96" customFormat="1" ht="31.15" customHeight="1">
      <c r="A101" s="97"/>
      <c r="B101" s="2931" t="s">
        <v>3227</v>
      </c>
      <c r="C101" s="3058"/>
      <c r="D101" s="2163"/>
      <c r="E101" s="2164"/>
      <c r="F101" s="2165"/>
      <c r="G101" s="2165"/>
    </row>
    <row r="102" spans="1:7" s="96" customFormat="1" ht="67.900000000000006" customHeight="1">
      <c r="A102" s="97"/>
      <c r="B102" s="2931" t="s">
        <v>1570</v>
      </c>
      <c r="C102" s="3058"/>
      <c r="D102" s="2163"/>
      <c r="E102" s="2164"/>
      <c r="F102" s="2165"/>
      <c r="G102" s="2165"/>
    </row>
    <row r="103" spans="1:7" s="96" customFormat="1">
      <c r="A103" s="97"/>
      <c r="B103" s="2038"/>
      <c r="C103" s="2104"/>
      <c r="D103" s="2163"/>
      <c r="E103" s="2164"/>
      <c r="F103" s="2165"/>
      <c r="G103" s="2165"/>
    </row>
    <row r="104" spans="1:7" s="96" customFormat="1">
      <c r="A104" s="97"/>
      <c r="B104" s="2038"/>
      <c r="C104" s="2104"/>
      <c r="D104" s="2163"/>
      <c r="E104" s="2164"/>
      <c r="F104" s="2490"/>
      <c r="G104" s="2165"/>
    </row>
    <row r="105" spans="1:7" s="96" customFormat="1" ht="16.149999999999999" customHeight="1">
      <c r="A105" s="97" t="s">
        <v>2308</v>
      </c>
      <c r="B105" s="2043" t="s">
        <v>1572</v>
      </c>
      <c r="C105" s="2105"/>
      <c r="D105" s="2163"/>
      <c r="E105" s="2164"/>
      <c r="F105" s="2490"/>
      <c r="G105" s="2165"/>
    </row>
    <row r="106" spans="1:7" s="96" customFormat="1" ht="25.5">
      <c r="A106" s="103"/>
      <c r="B106" s="2037" t="s">
        <v>1573</v>
      </c>
      <c r="C106" s="207"/>
      <c r="D106" s="2106"/>
      <c r="E106" s="2106"/>
      <c r="F106" s="2443"/>
      <c r="G106" s="2107"/>
    </row>
    <row r="107" spans="1:7" s="96" customFormat="1" ht="25.5">
      <c r="A107" s="103"/>
      <c r="B107" s="2037" t="s">
        <v>1574</v>
      </c>
      <c r="C107" s="207"/>
      <c r="D107" s="2106"/>
      <c r="E107" s="2106"/>
      <c r="F107" s="2443"/>
      <c r="G107" s="2107"/>
    </row>
    <row r="108" spans="1:7" s="96" customFormat="1" ht="28.9" customHeight="1">
      <c r="A108" s="103"/>
      <c r="B108" s="2037" t="s">
        <v>1575</v>
      </c>
      <c r="C108" s="207"/>
      <c r="D108" s="2106"/>
      <c r="E108" s="2106"/>
      <c r="F108" s="2443"/>
      <c r="G108" s="2107"/>
    </row>
    <row r="109" spans="1:7" s="96" customFormat="1">
      <c r="A109" s="103"/>
      <c r="B109" s="2037"/>
      <c r="C109" s="207"/>
      <c r="D109" s="2106"/>
      <c r="E109" s="2106"/>
      <c r="F109" s="2443"/>
      <c r="G109" s="2107"/>
    </row>
    <row r="110" spans="1:7" s="96" customFormat="1" ht="38.25">
      <c r="A110" s="97" t="s">
        <v>2309</v>
      </c>
      <c r="B110" s="2037" t="s">
        <v>1577</v>
      </c>
      <c r="C110" s="207"/>
      <c r="D110" s="2106"/>
      <c r="E110" s="2106"/>
      <c r="F110" s="2443"/>
      <c r="G110" s="2107"/>
    </row>
    <row r="111" spans="1:7" s="96" customFormat="1">
      <c r="A111" s="402"/>
      <c r="B111" s="2037" t="s">
        <v>3043</v>
      </c>
      <c r="C111" s="207"/>
      <c r="D111" s="2106"/>
      <c r="E111" s="2106"/>
      <c r="F111" s="2443"/>
      <c r="G111" s="2107"/>
    </row>
    <row r="112" spans="1:7" s="96" customFormat="1">
      <c r="A112" s="482" t="s">
        <v>2310</v>
      </c>
      <c r="B112" s="2080" t="s">
        <v>2311</v>
      </c>
      <c r="C112" s="207"/>
      <c r="D112" s="207" t="s">
        <v>1580</v>
      </c>
      <c r="E112" s="2169">
        <v>220.25</v>
      </c>
      <c r="F112" s="2491"/>
      <c r="G112" s="567">
        <f>+F112*E112</f>
        <v>0</v>
      </c>
    </row>
    <row r="113" spans="1:7" s="96" customFormat="1">
      <c r="A113" s="103"/>
      <c r="B113" s="2037"/>
      <c r="C113" s="207"/>
      <c r="D113" s="207"/>
      <c r="E113" s="2169"/>
      <c r="F113" s="2443"/>
      <c r="G113" s="2107"/>
    </row>
    <row r="114" spans="1:7" s="96" customFormat="1" ht="25.5">
      <c r="A114" s="97" t="s">
        <v>2312</v>
      </c>
      <c r="B114" s="2037" t="s">
        <v>2313</v>
      </c>
      <c r="C114" s="207"/>
      <c r="D114" s="2106"/>
      <c r="E114" s="2169"/>
      <c r="F114" s="2443"/>
      <c r="G114" s="2107"/>
    </row>
    <row r="115" spans="1:7" s="96" customFormat="1">
      <c r="A115" s="402"/>
      <c r="B115" s="2037" t="s">
        <v>2314</v>
      </c>
      <c r="C115" s="207"/>
      <c r="D115" s="2106"/>
      <c r="E115" s="2169"/>
      <c r="F115" s="2443"/>
      <c r="G115" s="2107"/>
    </row>
    <row r="116" spans="1:7" s="96" customFormat="1">
      <c r="A116" s="482" t="s">
        <v>2315</v>
      </c>
      <c r="B116" s="2080" t="s">
        <v>2311</v>
      </c>
      <c r="C116" s="207"/>
      <c r="D116" s="207" t="s">
        <v>353</v>
      </c>
      <c r="E116" s="2169">
        <v>265</v>
      </c>
      <c r="F116" s="2491"/>
      <c r="G116" s="567">
        <f>+F116*E116</f>
        <v>0</v>
      </c>
    </row>
    <row r="117" spans="1:7" s="96" customFormat="1">
      <c r="A117" s="103"/>
      <c r="B117" s="2037"/>
      <c r="C117" s="207"/>
      <c r="D117" s="207"/>
      <c r="E117" s="2106"/>
      <c r="F117" s="2443"/>
      <c r="G117" s="2107"/>
    </row>
    <row r="118" spans="1:7" s="96" customFormat="1">
      <c r="A118" s="103"/>
      <c r="B118" s="2037"/>
      <c r="C118" s="207"/>
      <c r="D118" s="207"/>
      <c r="E118" s="2106"/>
      <c r="F118" s="2443"/>
      <c r="G118" s="2107"/>
    </row>
    <row r="119" spans="1:7" s="96" customFormat="1">
      <c r="A119" s="97" t="s">
        <v>2316</v>
      </c>
      <c r="B119" s="2038" t="s">
        <v>1595</v>
      </c>
      <c r="C119" s="207"/>
      <c r="D119" s="207"/>
      <c r="E119" s="2106"/>
      <c r="F119" s="2443"/>
      <c r="G119" s="2107"/>
    </row>
    <row r="120" spans="1:7" s="96" customFormat="1" ht="40.9" customHeight="1">
      <c r="A120" s="97"/>
      <c r="B120" s="2038" t="s">
        <v>1596</v>
      </c>
      <c r="C120" s="207"/>
      <c r="D120" s="207"/>
      <c r="E120" s="2106"/>
      <c r="F120" s="2443"/>
      <c r="G120" s="2107"/>
    </row>
    <row r="121" spans="1:7" s="96" customFormat="1">
      <c r="A121" s="97"/>
      <c r="B121" s="2038" t="s">
        <v>1597</v>
      </c>
      <c r="C121" s="207"/>
      <c r="D121" s="207"/>
      <c r="E121" s="2106"/>
      <c r="F121" s="2443"/>
      <c r="G121" s="2107"/>
    </row>
    <row r="122" spans="1:7" s="96" customFormat="1">
      <c r="A122" s="97"/>
      <c r="B122" s="2038" t="s">
        <v>1598</v>
      </c>
      <c r="C122" s="207"/>
      <c r="D122" s="207"/>
      <c r="E122" s="2106"/>
      <c r="F122" s="2443"/>
      <c r="G122" s="2107"/>
    </row>
    <row r="123" spans="1:7" s="96" customFormat="1">
      <c r="A123" s="97"/>
      <c r="B123" s="2038" t="s">
        <v>1599</v>
      </c>
      <c r="C123" s="207"/>
      <c r="D123" s="207"/>
      <c r="E123" s="2106"/>
      <c r="F123" s="2443"/>
      <c r="G123" s="2107"/>
    </row>
    <row r="124" spans="1:7" s="96" customFormat="1">
      <c r="A124" s="97"/>
      <c r="B124" s="2037" t="s">
        <v>1600</v>
      </c>
      <c r="C124" s="207"/>
      <c r="D124" s="207"/>
      <c r="E124" s="2106"/>
      <c r="F124" s="2443"/>
      <c r="G124" s="2107"/>
    </row>
    <row r="125" spans="1:7" s="96" customFormat="1">
      <c r="A125" s="103"/>
      <c r="B125" s="207"/>
      <c r="C125" s="207"/>
      <c r="D125" s="207"/>
      <c r="E125" s="2106"/>
      <c r="F125" s="2443"/>
      <c r="G125" s="2107"/>
    </row>
    <row r="126" spans="1:7" s="96" customFormat="1" ht="38.450000000000003" customHeight="1">
      <c r="A126" s="97" t="s">
        <v>2317</v>
      </c>
      <c r="B126" s="2037" t="s">
        <v>2318</v>
      </c>
      <c r="C126" s="207"/>
      <c r="D126" s="2106"/>
      <c r="E126" s="2106"/>
      <c r="F126" s="2443"/>
      <c r="G126" s="2107"/>
    </row>
    <row r="127" spans="1:7" s="96" customFormat="1">
      <c r="A127" s="97"/>
      <c r="B127" s="2038" t="s">
        <v>2319</v>
      </c>
      <c r="C127" s="207"/>
      <c r="D127" s="2106"/>
      <c r="E127" s="2106"/>
      <c r="F127" s="2443"/>
      <c r="G127" s="2107"/>
    </row>
    <row r="128" spans="1:7" s="96" customFormat="1">
      <c r="A128" s="97"/>
      <c r="B128" s="2038" t="s">
        <v>2320</v>
      </c>
      <c r="C128" s="207"/>
      <c r="D128" s="2106"/>
      <c r="E128" s="2106"/>
      <c r="F128" s="2443"/>
      <c r="G128" s="2107"/>
    </row>
    <row r="129" spans="1:7" s="96" customFormat="1" ht="15.6" customHeight="1">
      <c r="A129" s="402"/>
      <c r="B129" s="2037" t="s">
        <v>2321</v>
      </c>
      <c r="C129" s="207"/>
      <c r="D129" s="2106"/>
      <c r="E129" s="2106"/>
      <c r="F129" s="2443"/>
      <c r="G129" s="2107"/>
    </row>
    <row r="130" spans="1:7" s="96" customFormat="1">
      <c r="A130" s="482" t="s">
        <v>2322</v>
      </c>
      <c r="B130" s="2080" t="s">
        <v>2311</v>
      </c>
      <c r="C130" s="207"/>
      <c r="D130" s="207" t="s">
        <v>1580</v>
      </c>
      <c r="E130" s="2169">
        <v>683.6</v>
      </c>
      <c r="F130" s="2491"/>
      <c r="G130" s="567">
        <f>+F130*E130</f>
        <v>0</v>
      </c>
    </row>
    <row r="131" spans="1:7" s="96" customFormat="1">
      <c r="A131" s="103"/>
      <c r="B131" s="2037"/>
      <c r="C131" s="207"/>
      <c r="D131" s="207"/>
      <c r="E131" s="2169"/>
      <c r="F131" s="2443"/>
      <c r="G131" s="2107"/>
    </row>
    <row r="132" spans="1:7" s="96" customFormat="1" ht="28.15" customHeight="1">
      <c r="A132" s="97" t="s">
        <v>2323</v>
      </c>
      <c r="B132" s="2037" t="s">
        <v>2324</v>
      </c>
      <c r="C132" s="207"/>
      <c r="D132" s="2106"/>
      <c r="E132" s="2169"/>
      <c r="F132" s="2443"/>
      <c r="G132" s="2107"/>
    </row>
    <row r="133" spans="1:7" s="96" customFormat="1">
      <c r="A133" s="402"/>
      <c r="B133" s="2037" t="s">
        <v>2325</v>
      </c>
      <c r="C133" s="207"/>
      <c r="D133" s="2106"/>
      <c r="E133" s="2169"/>
      <c r="F133" s="2443"/>
      <c r="G133" s="2107"/>
    </row>
    <row r="134" spans="1:7" s="96" customFormat="1">
      <c r="A134" s="482" t="s">
        <v>2326</v>
      </c>
      <c r="B134" s="2080" t="s">
        <v>2311</v>
      </c>
      <c r="C134" s="207"/>
      <c r="D134" s="207" t="s">
        <v>353</v>
      </c>
      <c r="E134" s="2169">
        <v>1889.69</v>
      </c>
      <c r="F134" s="2491"/>
      <c r="G134" s="567">
        <f>+F134*E134</f>
        <v>0</v>
      </c>
    </row>
    <row r="135" spans="1:7" s="96" customFormat="1">
      <c r="A135" s="103"/>
      <c r="B135" s="2037"/>
      <c r="C135" s="207"/>
      <c r="D135" s="207"/>
      <c r="E135" s="2169"/>
      <c r="F135" s="2443"/>
      <c r="G135" s="2107"/>
    </row>
    <row r="136" spans="1:7" s="96" customFormat="1" ht="38.25">
      <c r="A136" s="233" t="s">
        <v>2419</v>
      </c>
      <c r="B136" s="208" t="s">
        <v>2732</v>
      </c>
      <c r="C136" s="207"/>
      <c r="D136" s="2106"/>
      <c r="E136" s="2169"/>
      <c r="F136" s="2443"/>
      <c r="G136" s="2107"/>
    </row>
    <row r="137" spans="1:7" s="96" customFormat="1">
      <c r="A137" s="242"/>
      <c r="B137" s="2037" t="s">
        <v>2733</v>
      </c>
      <c r="C137" s="207"/>
      <c r="D137" s="2106"/>
      <c r="E137" s="2169"/>
      <c r="F137" s="2443"/>
      <c r="G137" s="2107"/>
    </row>
    <row r="138" spans="1:7" s="96" customFormat="1">
      <c r="A138" s="488" t="s">
        <v>2734</v>
      </c>
      <c r="B138" s="441" t="s">
        <v>2735</v>
      </c>
      <c r="C138" s="207"/>
      <c r="D138" s="207" t="s">
        <v>1580</v>
      </c>
      <c r="E138" s="2169">
        <v>71.400000000000006</v>
      </c>
      <c r="F138" s="2491"/>
      <c r="G138" s="567">
        <f>+F138*E138</f>
        <v>0</v>
      </c>
    </row>
    <row r="139" spans="1:7" s="96" customFormat="1">
      <c r="A139" s="103"/>
      <c r="B139" s="2037"/>
      <c r="C139" s="207"/>
      <c r="D139" s="207"/>
      <c r="E139" s="2169"/>
      <c r="F139" s="2443"/>
      <c r="G139" s="2107"/>
    </row>
    <row r="140" spans="1:7" s="96" customFormat="1" ht="38.25">
      <c r="A140" s="233" t="s">
        <v>2424</v>
      </c>
      <c r="B140" s="208" t="s">
        <v>2732</v>
      </c>
      <c r="C140" s="207"/>
      <c r="D140" s="2106"/>
      <c r="E140" s="2169"/>
      <c r="F140" s="2443"/>
      <c r="G140" s="2107"/>
    </row>
    <row r="141" spans="1:7" s="96" customFormat="1">
      <c r="A141" s="242"/>
      <c r="B141" s="2037" t="s">
        <v>2733</v>
      </c>
      <c r="C141" s="207"/>
      <c r="D141" s="2106"/>
      <c r="E141" s="2169"/>
      <c r="F141" s="2443"/>
      <c r="G141" s="2107"/>
    </row>
    <row r="142" spans="1:7" s="96" customFormat="1">
      <c r="A142" s="488" t="s">
        <v>2736</v>
      </c>
      <c r="B142" s="441" t="s">
        <v>3038</v>
      </c>
      <c r="C142" s="207"/>
      <c r="D142" s="207" t="s">
        <v>1580</v>
      </c>
      <c r="E142" s="2169">
        <v>34.200000000000003</v>
      </c>
      <c r="F142" s="2491"/>
      <c r="G142" s="567">
        <f>+F142*E142</f>
        <v>0</v>
      </c>
    </row>
    <row r="143" spans="1:7" s="410" customFormat="1">
      <c r="A143" s="2247"/>
      <c r="B143" s="2264"/>
      <c r="C143" s="2170"/>
      <c r="D143" s="2170"/>
      <c r="E143" s="2169"/>
      <c r="F143" s="2445"/>
      <c r="G143" s="2197"/>
    </row>
    <row r="144" spans="1:7" s="96" customFormat="1">
      <c r="A144" s="103"/>
      <c r="B144" s="68"/>
      <c r="E144" s="411"/>
      <c r="F144" s="2424"/>
      <c r="G144" s="459"/>
    </row>
    <row r="145" spans="1:7" s="96" customFormat="1">
      <c r="B145" s="68"/>
      <c r="E145" s="411"/>
      <c r="F145" s="2424"/>
      <c r="G145" s="459"/>
    </row>
    <row r="146" spans="1:7" s="96" customFormat="1" ht="38.25">
      <c r="A146" s="2268" t="s">
        <v>8179</v>
      </c>
      <c r="B146" s="2262" t="s">
        <v>8177</v>
      </c>
      <c r="C146" s="2269"/>
      <c r="D146" s="2270"/>
      <c r="E146" s="2271"/>
      <c r="F146" s="2492"/>
      <c r="G146" s="2275"/>
    </row>
    <row r="147" spans="1:7" s="96" customFormat="1">
      <c r="A147" s="2272"/>
      <c r="B147" s="2262" t="s">
        <v>8176</v>
      </c>
      <c r="C147" s="2269"/>
      <c r="D147" s="2270"/>
      <c r="E147" s="2271"/>
      <c r="F147" s="2492"/>
      <c r="G147" s="2275"/>
    </row>
    <row r="148" spans="1:7" s="96" customFormat="1">
      <c r="A148" s="2273" t="s">
        <v>8178</v>
      </c>
      <c r="B148" s="2274" t="s">
        <v>2311</v>
      </c>
      <c r="C148" s="2269"/>
      <c r="D148" s="2269" t="s">
        <v>369</v>
      </c>
      <c r="E148" s="2253">
        <v>2</v>
      </c>
      <c r="F148" s="2424"/>
      <c r="G148" s="456"/>
    </row>
    <row r="149" spans="1:7" s="96" customFormat="1">
      <c r="A149" s="103"/>
      <c r="B149" s="2037"/>
      <c r="C149" s="207"/>
      <c r="D149" s="207"/>
      <c r="E149" s="2169"/>
      <c r="F149" s="2443"/>
      <c r="G149" s="2107"/>
    </row>
    <row r="150" spans="1:7" s="96" customFormat="1">
      <c r="A150" s="103"/>
      <c r="B150" s="2037"/>
      <c r="C150" s="207"/>
      <c r="D150" s="207"/>
      <c r="E150" s="2169"/>
      <c r="F150" s="2443"/>
      <c r="G150" s="2107"/>
    </row>
    <row r="151" spans="1:7" s="96" customFormat="1">
      <c r="A151" s="97" t="s">
        <v>2327</v>
      </c>
      <c r="B151" s="2043" t="s">
        <v>1618</v>
      </c>
      <c r="C151" s="207"/>
      <c r="D151" s="207"/>
      <c r="E151" s="2169"/>
      <c r="F151" s="2443"/>
      <c r="G151" s="2107"/>
    </row>
    <row r="152" spans="1:7" s="96" customFormat="1" ht="38.25">
      <c r="A152" s="97"/>
      <c r="B152" s="2038" t="s">
        <v>1596</v>
      </c>
      <c r="C152" s="207"/>
      <c r="D152" s="207"/>
      <c r="E152" s="2106"/>
      <c r="F152" s="2443"/>
      <c r="G152" s="2107"/>
    </row>
    <row r="153" spans="1:7" s="96" customFormat="1">
      <c r="A153" s="97"/>
      <c r="B153" s="2038" t="s">
        <v>1597</v>
      </c>
      <c r="C153" s="207"/>
      <c r="D153" s="207"/>
      <c r="E153" s="2106"/>
      <c r="F153" s="2443"/>
      <c r="G153" s="2107"/>
    </row>
    <row r="154" spans="1:7" s="96" customFormat="1">
      <c r="A154" s="97"/>
      <c r="B154" s="2038" t="s">
        <v>1598</v>
      </c>
      <c r="C154" s="207"/>
      <c r="D154" s="207"/>
      <c r="E154" s="2106"/>
      <c r="F154" s="2443"/>
      <c r="G154" s="2107"/>
    </row>
    <row r="155" spans="1:7" s="96" customFormat="1">
      <c r="A155" s="97"/>
      <c r="B155" s="2038" t="s">
        <v>1599</v>
      </c>
      <c r="C155" s="207"/>
      <c r="D155" s="207"/>
      <c r="E155" s="2106"/>
      <c r="F155" s="2443"/>
      <c r="G155" s="2107"/>
    </row>
    <row r="156" spans="1:7" s="96" customFormat="1">
      <c r="A156" s="97"/>
      <c r="B156" s="2037" t="s">
        <v>1600</v>
      </c>
      <c r="C156" s="207"/>
      <c r="D156" s="207"/>
      <c r="E156" s="2106"/>
      <c r="F156" s="2443"/>
      <c r="G156" s="2107"/>
    </row>
    <row r="157" spans="1:7" s="96" customFormat="1">
      <c r="A157" s="103"/>
      <c r="B157" s="2037"/>
      <c r="C157" s="207"/>
      <c r="D157" s="207"/>
      <c r="E157" s="2106"/>
      <c r="F157" s="2443"/>
      <c r="G157" s="2107"/>
    </row>
    <row r="158" spans="1:7" s="96" customFormat="1" ht="43.9" customHeight="1">
      <c r="A158" s="97" t="s">
        <v>2328</v>
      </c>
      <c r="B158" s="2037" t="s">
        <v>2329</v>
      </c>
      <c r="C158" s="207"/>
      <c r="D158" s="2106"/>
      <c r="E158" s="2106"/>
      <c r="F158" s="2443"/>
      <c r="G158" s="2107"/>
    </row>
    <row r="159" spans="1:7" s="96" customFormat="1" ht="18" customHeight="1">
      <c r="A159" s="97"/>
      <c r="B159" s="2038" t="s">
        <v>2319</v>
      </c>
      <c r="C159" s="207"/>
      <c r="D159" s="2106"/>
      <c r="E159" s="2106"/>
      <c r="F159" s="2443"/>
      <c r="G159" s="2107"/>
    </row>
    <row r="160" spans="1:7" s="96" customFormat="1">
      <c r="A160" s="402"/>
      <c r="B160" s="2037" t="s">
        <v>3039</v>
      </c>
      <c r="C160" s="207"/>
      <c r="D160" s="2106"/>
      <c r="E160" s="2106"/>
      <c r="F160" s="2443"/>
      <c r="G160" s="2107"/>
    </row>
    <row r="161" spans="1:7" s="96" customFormat="1">
      <c r="A161" s="482" t="s">
        <v>2330</v>
      </c>
      <c r="B161" s="2080" t="s">
        <v>2311</v>
      </c>
      <c r="C161" s="207"/>
      <c r="D161" s="207" t="s">
        <v>1580</v>
      </c>
      <c r="E161" s="2169">
        <v>274.82</v>
      </c>
      <c r="F161" s="2491"/>
      <c r="G161" s="567">
        <f>+F161*E161</f>
        <v>0</v>
      </c>
    </row>
    <row r="162" spans="1:7" s="96" customFormat="1">
      <c r="A162" s="103"/>
      <c r="B162" s="2037"/>
      <c r="C162" s="207"/>
      <c r="D162" s="207"/>
      <c r="E162" s="2169"/>
      <c r="F162" s="2443"/>
      <c r="G162" s="2107"/>
    </row>
    <row r="163" spans="1:7" s="96" customFormat="1">
      <c r="A163" s="103"/>
      <c r="B163" s="2037"/>
      <c r="C163" s="207"/>
      <c r="D163" s="207"/>
      <c r="E163" s="2169"/>
      <c r="F163" s="2443"/>
      <c r="G163" s="2107"/>
    </row>
    <row r="164" spans="1:7" s="96" customFormat="1">
      <c r="A164" s="97" t="s">
        <v>2331</v>
      </c>
      <c r="B164" s="2043" t="s">
        <v>1627</v>
      </c>
      <c r="C164" s="207"/>
      <c r="D164" s="207"/>
      <c r="E164" s="2169"/>
      <c r="F164" s="2443"/>
      <c r="G164" s="2107"/>
    </row>
    <row r="165" spans="1:7" s="96" customFormat="1" ht="38.25">
      <c r="A165" s="97"/>
      <c r="B165" s="2038" t="s">
        <v>1596</v>
      </c>
      <c r="C165" s="207"/>
      <c r="D165" s="207"/>
      <c r="E165" s="2169"/>
      <c r="F165" s="2443"/>
      <c r="G165" s="2107"/>
    </row>
    <row r="166" spans="1:7" s="96" customFormat="1">
      <c r="A166" s="97"/>
      <c r="B166" s="2038" t="s">
        <v>1597</v>
      </c>
      <c r="C166" s="207"/>
      <c r="D166" s="207"/>
      <c r="E166" s="2169"/>
      <c r="F166" s="2443"/>
      <c r="G166" s="2107"/>
    </row>
    <row r="167" spans="1:7" s="96" customFormat="1">
      <c r="A167" s="97"/>
      <c r="B167" s="2038" t="s">
        <v>1598</v>
      </c>
      <c r="C167" s="207"/>
      <c r="D167" s="207"/>
      <c r="E167" s="2169"/>
      <c r="F167" s="2443"/>
      <c r="G167" s="2107"/>
    </row>
    <row r="168" spans="1:7" s="96" customFormat="1">
      <c r="A168" s="97"/>
      <c r="B168" s="2038" t="s">
        <v>1599</v>
      </c>
      <c r="C168" s="207"/>
      <c r="D168" s="207"/>
      <c r="E168" s="2169"/>
      <c r="F168" s="2443"/>
      <c r="G168" s="2107"/>
    </row>
    <row r="169" spans="1:7" s="96" customFormat="1">
      <c r="A169" s="97"/>
      <c r="B169" s="2037" t="s">
        <v>1600</v>
      </c>
      <c r="C169" s="207"/>
      <c r="D169" s="207"/>
      <c r="E169" s="2169"/>
      <c r="F169" s="2443"/>
      <c r="G169" s="2107"/>
    </row>
    <row r="170" spans="1:7" s="96" customFormat="1" ht="25.5">
      <c r="A170" s="103"/>
      <c r="B170" s="2037" t="s">
        <v>1628</v>
      </c>
      <c r="C170" s="207"/>
      <c r="D170" s="207"/>
      <c r="E170" s="2169"/>
      <c r="F170" s="2443"/>
      <c r="G170" s="2107"/>
    </row>
    <row r="171" spans="1:7" s="96" customFormat="1">
      <c r="A171" s="103"/>
      <c r="B171" s="2037"/>
      <c r="C171" s="207"/>
      <c r="D171" s="207"/>
      <c r="E171" s="2169"/>
      <c r="F171" s="2443"/>
      <c r="G171" s="2107"/>
    </row>
    <row r="172" spans="1:7" s="96" customFormat="1" ht="43.15" customHeight="1">
      <c r="A172" s="97" t="s">
        <v>2332</v>
      </c>
      <c r="B172" s="2037" t="s">
        <v>2333</v>
      </c>
      <c r="C172" s="207"/>
      <c r="D172" s="2106"/>
      <c r="E172" s="2169"/>
      <c r="F172" s="2443"/>
      <c r="G172" s="2107"/>
    </row>
    <row r="173" spans="1:7" s="96" customFormat="1">
      <c r="A173" s="402"/>
      <c r="B173" s="2037" t="s">
        <v>2334</v>
      </c>
      <c r="C173" s="207"/>
      <c r="D173" s="2106"/>
      <c r="E173" s="2169"/>
      <c r="F173" s="2443"/>
      <c r="G173" s="2107"/>
    </row>
    <row r="174" spans="1:7" s="96" customFormat="1">
      <c r="A174" s="482" t="s">
        <v>2335</v>
      </c>
      <c r="B174" s="2080" t="s">
        <v>2311</v>
      </c>
      <c r="C174" s="207"/>
      <c r="D174" s="207" t="s">
        <v>1580</v>
      </c>
      <c r="E174" s="2169">
        <v>306.14999999999998</v>
      </c>
      <c r="F174" s="2491"/>
      <c r="G174" s="567">
        <f>+F174*E174</f>
        <v>0</v>
      </c>
    </row>
    <row r="175" spans="1:7" s="96" customFormat="1">
      <c r="A175" s="103"/>
      <c r="B175" s="2037"/>
      <c r="C175" s="207"/>
      <c r="D175" s="207"/>
      <c r="E175" s="2169"/>
      <c r="F175" s="2443"/>
      <c r="G175" s="2107"/>
    </row>
    <row r="176" spans="1:7" s="96" customFormat="1" ht="25.5">
      <c r="A176" s="97" t="s">
        <v>2336</v>
      </c>
      <c r="B176" s="2037" t="s">
        <v>2337</v>
      </c>
      <c r="C176" s="2170"/>
      <c r="D176" s="2169"/>
      <c r="E176" s="2169"/>
      <c r="F176" s="2493"/>
      <c r="G176" s="2171"/>
    </row>
    <row r="177" spans="1:7" s="96" customFormat="1">
      <c r="A177" s="402"/>
      <c r="B177" s="2037" t="s">
        <v>1854</v>
      </c>
      <c r="C177" s="2170"/>
      <c r="D177" s="2169"/>
      <c r="E177" s="2169"/>
      <c r="F177" s="2493"/>
      <c r="G177" s="2171"/>
    </row>
    <row r="178" spans="1:7" s="96" customFormat="1">
      <c r="A178" s="482" t="s">
        <v>2338</v>
      </c>
      <c r="B178" s="2080" t="s">
        <v>2311</v>
      </c>
      <c r="C178" s="207"/>
      <c r="D178" s="207" t="s">
        <v>1580</v>
      </c>
      <c r="E178" s="2169">
        <v>1</v>
      </c>
      <c r="F178" s="2491"/>
      <c r="G178" s="567">
        <f>+F178*E178</f>
        <v>0</v>
      </c>
    </row>
    <row r="179" spans="1:7" s="96" customFormat="1">
      <c r="A179" s="103"/>
      <c r="B179" s="2037"/>
      <c r="C179" s="207"/>
      <c r="D179" s="207"/>
      <c r="E179" s="2169"/>
      <c r="F179" s="2443"/>
      <c r="G179" s="2107"/>
    </row>
    <row r="180" spans="1:7" s="96" customFormat="1" ht="68.25" customHeight="1">
      <c r="A180" s="97" t="s">
        <v>2339</v>
      </c>
      <c r="B180" s="208" t="s">
        <v>2340</v>
      </c>
      <c r="C180" s="2170"/>
      <c r="D180" s="2169"/>
      <c r="E180" s="2169"/>
      <c r="F180" s="2493"/>
      <c r="G180" s="2171"/>
    </row>
    <row r="181" spans="1:7" s="96" customFormat="1">
      <c r="A181" s="97"/>
      <c r="B181" s="2038" t="s">
        <v>2319</v>
      </c>
      <c r="C181" s="2170"/>
      <c r="D181" s="2169"/>
      <c r="E181" s="2169"/>
      <c r="F181" s="2493"/>
      <c r="G181" s="2171"/>
    </row>
    <row r="182" spans="1:7" s="96" customFormat="1">
      <c r="A182" s="402"/>
      <c r="B182" s="2037" t="s">
        <v>2341</v>
      </c>
      <c r="C182" s="2170"/>
      <c r="D182" s="2169"/>
      <c r="E182" s="2169"/>
      <c r="F182" s="2493"/>
      <c r="G182" s="2171"/>
    </row>
    <row r="183" spans="1:7" s="96" customFormat="1">
      <c r="A183" s="482" t="s">
        <v>2342</v>
      </c>
      <c r="B183" s="2080" t="s">
        <v>2311</v>
      </c>
      <c r="C183" s="207"/>
      <c r="D183" s="207" t="s">
        <v>1580</v>
      </c>
      <c r="E183" s="2169">
        <v>15.7</v>
      </c>
      <c r="F183" s="2491"/>
      <c r="G183" s="567">
        <f>+F183*E183</f>
        <v>0</v>
      </c>
    </row>
    <row r="184" spans="1:7" s="96" customFormat="1">
      <c r="A184" s="103"/>
      <c r="B184" s="2037"/>
      <c r="C184" s="207"/>
      <c r="D184" s="207"/>
      <c r="E184" s="2169"/>
      <c r="F184" s="2443"/>
      <c r="G184" s="2107"/>
    </row>
    <row r="185" spans="1:7" s="96" customFormat="1" ht="40.9" customHeight="1">
      <c r="A185" s="97" t="s">
        <v>2343</v>
      </c>
      <c r="B185" s="208" t="s">
        <v>2344</v>
      </c>
      <c r="C185" s="2170"/>
      <c r="D185" s="2169"/>
      <c r="E185" s="2169"/>
      <c r="F185" s="2493"/>
      <c r="G185" s="2171"/>
    </row>
    <row r="186" spans="1:7" s="96" customFormat="1">
      <c r="A186" s="402"/>
      <c r="B186" s="2037" t="s">
        <v>2345</v>
      </c>
      <c r="C186" s="2170"/>
      <c r="D186" s="2169"/>
      <c r="E186" s="2169"/>
      <c r="F186" s="2493"/>
      <c r="G186" s="2171"/>
    </row>
    <row r="187" spans="1:7" s="96" customFormat="1">
      <c r="A187" s="482" t="s">
        <v>2346</v>
      </c>
      <c r="B187" s="2080" t="s">
        <v>2311</v>
      </c>
      <c r="C187" s="207"/>
      <c r="D187" s="207" t="s">
        <v>1580</v>
      </c>
      <c r="E187" s="2169">
        <v>15.7</v>
      </c>
      <c r="F187" s="2491"/>
      <c r="G187" s="567">
        <f>+F187*E187</f>
        <v>0</v>
      </c>
    </row>
    <row r="188" spans="1:7" s="96" customFormat="1">
      <c r="A188" s="103"/>
      <c r="B188" s="2037"/>
      <c r="C188" s="207"/>
      <c r="D188" s="207"/>
      <c r="E188" s="2169"/>
      <c r="F188" s="2443"/>
      <c r="G188" s="2107"/>
    </row>
    <row r="189" spans="1:7" s="96" customFormat="1">
      <c r="B189" s="207"/>
      <c r="C189" s="207"/>
      <c r="D189" s="207"/>
      <c r="E189" s="2106"/>
      <c r="F189" s="2443"/>
      <c r="G189" s="2107"/>
    </row>
    <row r="190" spans="1:7" s="96" customFormat="1">
      <c r="A190" s="97" t="s">
        <v>2347</v>
      </c>
      <c r="B190" s="2043" t="s">
        <v>1646</v>
      </c>
      <c r="C190" s="207"/>
      <c r="D190" s="207"/>
      <c r="E190" s="2106"/>
      <c r="F190" s="2443"/>
      <c r="G190" s="2107"/>
    </row>
    <row r="191" spans="1:7" s="96" customFormat="1" ht="38.25">
      <c r="A191" s="97"/>
      <c r="B191" s="2038" t="s">
        <v>1596</v>
      </c>
      <c r="C191" s="207"/>
      <c r="D191" s="207"/>
      <c r="E191" s="2106"/>
      <c r="F191" s="2443"/>
      <c r="G191" s="2107"/>
    </row>
    <row r="192" spans="1:7" s="96" customFormat="1">
      <c r="A192" s="97"/>
      <c r="B192" s="2038" t="s">
        <v>1597</v>
      </c>
      <c r="C192" s="207"/>
      <c r="D192" s="207"/>
      <c r="E192" s="2106"/>
      <c r="F192" s="2443"/>
      <c r="G192" s="2107"/>
    </row>
    <row r="193" spans="1:7" s="96" customFormat="1">
      <c r="A193" s="97"/>
      <c r="B193" s="2038" t="s">
        <v>1598</v>
      </c>
      <c r="C193" s="207"/>
      <c r="D193" s="207"/>
      <c r="E193" s="2106"/>
      <c r="F193" s="2443"/>
      <c r="G193" s="2107"/>
    </row>
    <row r="194" spans="1:7" s="96" customFormat="1">
      <c r="A194" s="97"/>
      <c r="B194" s="2038" t="s">
        <v>1599</v>
      </c>
      <c r="C194" s="207"/>
      <c r="D194" s="207"/>
      <c r="E194" s="2106"/>
      <c r="F194" s="2443"/>
      <c r="G194" s="2107"/>
    </row>
    <row r="195" spans="1:7" s="96" customFormat="1">
      <c r="A195" s="97"/>
      <c r="B195" s="2037" t="s">
        <v>1600</v>
      </c>
      <c r="C195" s="207"/>
      <c r="D195" s="207"/>
      <c r="E195" s="2106"/>
      <c r="F195" s="2443"/>
      <c r="G195" s="2107"/>
    </row>
    <row r="196" spans="1:7" s="96" customFormat="1">
      <c r="A196" s="103"/>
      <c r="B196" s="207"/>
      <c r="C196" s="207"/>
      <c r="D196" s="207"/>
      <c r="E196" s="2106"/>
      <c r="F196" s="2443"/>
      <c r="G196" s="2107"/>
    </row>
    <row r="197" spans="1:7" s="96" customFormat="1" ht="54" customHeight="1">
      <c r="A197" s="97" t="s">
        <v>2348</v>
      </c>
      <c r="B197" s="208" t="s">
        <v>2349</v>
      </c>
      <c r="C197" s="207"/>
      <c r="D197" s="207"/>
      <c r="E197" s="2106"/>
      <c r="F197" s="2443"/>
      <c r="G197" s="2107"/>
    </row>
    <row r="198" spans="1:7" s="96" customFormat="1">
      <c r="A198" s="97"/>
      <c r="B198" s="2038" t="s">
        <v>2320</v>
      </c>
      <c r="C198" s="207"/>
      <c r="D198" s="2106"/>
      <c r="E198" s="2106"/>
      <c r="F198" s="2443"/>
      <c r="G198" s="2107"/>
    </row>
    <row r="199" spans="1:7" s="96" customFormat="1" ht="15.6" customHeight="1">
      <c r="A199" s="402"/>
      <c r="B199" s="2037" t="s">
        <v>3040</v>
      </c>
      <c r="C199" s="207"/>
      <c r="D199" s="2106"/>
      <c r="E199" s="2106"/>
      <c r="F199" s="2443"/>
      <c r="G199" s="2107"/>
    </row>
    <row r="200" spans="1:7" s="96" customFormat="1">
      <c r="A200" s="482" t="s">
        <v>2350</v>
      </c>
      <c r="B200" s="2080" t="s">
        <v>2311</v>
      </c>
      <c r="C200" s="207"/>
      <c r="D200" s="207" t="s">
        <v>1580</v>
      </c>
      <c r="E200" s="2169">
        <v>643.4</v>
      </c>
      <c r="F200" s="2491"/>
      <c r="G200" s="567">
        <f>+F200*E200</f>
        <v>0</v>
      </c>
    </row>
    <row r="201" spans="1:7" s="96" customFormat="1">
      <c r="A201" s="103"/>
      <c r="B201" s="2037"/>
      <c r="C201" s="207"/>
      <c r="D201" s="207"/>
      <c r="E201" s="2169"/>
      <c r="F201" s="2443"/>
      <c r="G201" s="2107"/>
    </row>
    <row r="202" spans="1:7" s="96" customFormat="1" ht="28.15" customHeight="1">
      <c r="A202" s="97" t="s">
        <v>2351</v>
      </c>
      <c r="B202" s="2037" t="s">
        <v>2324</v>
      </c>
      <c r="C202" s="207"/>
      <c r="D202" s="2106"/>
      <c r="E202" s="2169"/>
      <c r="F202" s="2443"/>
      <c r="G202" s="2107"/>
    </row>
    <row r="203" spans="1:7" s="96" customFormat="1">
      <c r="A203" s="402"/>
      <c r="B203" s="2037" t="s">
        <v>2352</v>
      </c>
      <c r="C203" s="207"/>
      <c r="D203" s="2106"/>
      <c r="E203" s="2169"/>
      <c r="F203" s="2443"/>
      <c r="G203" s="2107"/>
    </row>
    <row r="204" spans="1:7" s="96" customFormat="1">
      <c r="A204" s="482" t="s">
        <v>2353</v>
      </c>
      <c r="B204" s="2080" t="s">
        <v>2311</v>
      </c>
      <c r="C204" s="207"/>
      <c r="D204" s="207" t="s">
        <v>353</v>
      </c>
      <c r="E204" s="2169">
        <v>1889.69</v>
      </c>
      <c r="F204" s="2491"/>
      <c r="G204" s="567">
        <f>+F204*E204</f>
        <v>0</v>
      </c>
    </row>
    <row r="205" spans="1:7" s="96" customFormat="1">
      <c r="A205" s="103"/>
      <c r="B205" s="2037"/>
      <c r="C205" s="207"/>
      <c r="D205" s="207"/>
      <c r="E205" s="2169"/>
      <c r="F205" s="2443"/>
      <c r="G205" s="2107"/>
    </row>
    <row r="206" spans="1:7" s="96" customFormat="1" ht="51">
      <c r="A206" s="97" t="s">
        <v>2354</v>
      </c>
      <c r="B206" s="208" t="s">
        <v>2355</v>
      </c>
      <c r="C206" s="207"/>
      <c r="D206" s="207"/>
      <c r="E206" s="2169"/>
      <c r="F206" s="2443"/>
      <c r="G206" s="2107"/>
    </row>
    <row r="207" spans="1:7" s="96" customFormat="1">
      <c r="A207" s="97"/>
      <c r="B207" s="2038" t="s">
        <v>2356</v>
      </c>
      <c r="C207" s="207"/>
      <c r="D207" s="2106"/>
      <c r="E207" s="2169"/>
      <c r="F207" s="2443"/>
      <c r="G207" s="2107"/>
    </row>
    <row r="208" spans="1:7" s="96" customFormat="1">
      <c r="A208" s="402"/>
      <c r="B208" s="2037" t="s">
        <v>2314</v>
      </c>
      <c r="C208" s="207"/>
      <c r="D208" s="2106"/>
      <c r="E208" s="2169"/>
      <c r="F208" s="2443"/>
      <c r="G208" s="2107"/>
    </row>
    <row r="209" spans="1:7" s="96" customFormat="1">
      <c r="A209" s="482" t="s">
        <v>2357</v>
      </c>
      <c r="B209" s="2080" t="s">
        <v>2311</v>
      </c>
      <c r="C209" s="207"/>
      <c r="D209" s="207" t="s">
        <v>1580</v>
      </c>
      <c r="E209" s="2169">
        <v>471.03</v>
      </c>
      <c r="F209" s="2491"/>
      <c r="G209" s="567">
        <f>+F209*E209</f>
        <v>0</v>
      </c>
    </row>
    <row r="210" spans="1:7" s="96" customFormat="1">
      <c r="A210" s="103"/>
      <c r="B210" s="2037"/>
      <c r="C210" s="207"/>
      <c r="D210" s="207"/>
      <c r="E210" s="2169"/>
      <c r="F210" s="2443"/>
      <c r="G210" s="2107"/>
    </row>
    <row r="211" spans="1:7" s="96" customFormat="1" ht="51">
      <c r="A211" s="97" t="s">
        <v>2358</v>
      </c>
      <c r="B211" s="208" t="s">
        <v>2359</v>
      </c>
      <c r="C211" s="207"/>
      <c r="D211" s="207"/>
      <c r="E211" s="2169"/>
      <c r="F211" s="2443"/>
      <c r="G211" s="2107"/>
    </row>
    <row r="212" spans="1:7" s="96" customFormat="1">
      <c r="A212" s="97"/>
      <c r="B212" s="2038" t="s">
        <v>2319</v>
      </c>
      <c r="C212" s="207"/>
      <c r="D212" s="2106"/>
      <c r="E212" s="2169"/>
      <c r="F212" s="2443"/>
      <c r="G212" s="2107"/>
    </row>
    <row r="213" spans="1:7" s="96" customFormat="1">
      <c r="A213" s="402"/>
      <c r="B213" s="2037" t="s">
        <v>2360</v>
      </c>
      <c r="C213" s="207"/>
      <c r="D213" s="2106"/>
      <c r="E213" s="2169"/>
      <c r="F213" s="2443"/>
      <c r="G213" s="2107"/>
    </row>
    <row r="214" spans="1:7" s="96" customFormat="1">
      <c r="A214" s="482" t="s">
        <v>2361</v>
      </c>
      <c r="B214" s="2080" t="s">
        <v>2311</v>
      </c>
      <c r="C214" s="207"/>
      <c r="D214" s="207" t="s">
        <v>1580</v>
      </c>
      <c r="E214" s="2169">
        <v>61</v>
      </c>
      <c r="F214" s="2491"/>
      <c r="G214" s="567">
        <f>+F214*E214</f>
        <v>0</v>
      </c>
    </row>
    <row r="215" spans="1:7" s="96" customFormat="1">
      <c r="A215" s="103"/>
      <c r="B215" s="2037"/>
      <c r="C215" s="207"/>
      <c r="D215" s="207"/>
      <c r="E215" s="2169"/>
      <c r="F215" s="2443"/>
      <c r="G215" s="2107"/>
    </row>
    <row r="216" spans="1:7" s="96" customFormat="1" ht="40.5" customHeight="1">
      <c r="A216" s="97" t="s">
        <v>2362</v>
      </c>
      <c r="B216" s="2037" t="s">
        <v>2363</v>
      </c>
      <c r="C216" s="207"/>
      <c r="D216" s="2106"/>
      <c r="E216" s="2169"/>
      <c r="F216" s="2443"/>
      <c r="G216" s="2107"/>
    </row>
    <row r="217" spans="1:7" s="96" customFormat="1">
      <c r="A217" s="402"/>
      <c r="B217" s="2037" t="s">
        <v>2360</v>
      </c>
      <c r="C217" s="207"/>
      <c r="D217" s="2106"/>
      <c r="E217" s="2169"/>
      <c r="F217" s="2443"/>
      <c r="G217" s="2107"/>
    </row>
    <row r="218" spans="1:7" s="96" customFormat="1">
      <c r="A218" s="482" t="s">
        <v>2364</v>
      </c>
      <c r="B218" s="2080" t="s">
        <v>2311</v>
      </c>
      <c r="C218" s="207"/>
      <c r="D218" s="207" t="s">
        <v>353</v>
      </c>
      <c r="E218" s="2169">
        <v>160.78</v>
      </c>
      <c r="F218" s="2491"/>
      <c r="G218" s="567">
        <f>+F218*E218</f>
        <v>0</v>
      </c>
    </row>
    <row r="219" spans="1:7" s="96" customFormat="1">
      <c r="B219" s="207"/>
      <c r="C219" s="207"/>
      <c r="D219" s="207"/>
      <c r="E219" s="2106"/>
      <c r="F219" s="2443"/>
      <c r="G219" s="2107"/>
    </row>
    <row r="220" spans="1:7" s="96" customFormat="1">
      <c r="A220" s="103"/>
      <c r="B220" s="2037"/>
      <c r="C220" s="207"/>
      <c r="D220" s="207"/>
      <c r="E220" s="2106"/>
      <c r="F220" s="2443"/>
      <c r="G220" s="2107"/>
    </row>
    <row r="221" spans="1:7" s="96" customFormat="1" ht="25.5">
      <c r="A221" s="97" t="s">
        <v>2365</v>
      </c>
      <c r="B221" s="2038" t="s">
        <v>1690</v>
      </c>
      <c r="C221" s="207"/>
      <c r="D221" s="207"/>
      <c r="E221" s="2106"/>
      <c r="F221" s="2443"/>
      <c r="G221" s="2107"/>
    </row>
    <row r="222" spans="1:7" s="96" customFormat="1">
      <c r="A222" s="103"/>
      <c r="B222" s="207"/>
      <c r="C222" s="207"/>
      <c r="D222" s="207"/>
      <c r="E222" s="2106"/>
      <c r="F222" s="2443"/>
      <c r="G222" s="2107"/>
    </row>
    <row r="223" spans="1:7" s="96" customFormat="1" ht="79.5" customHeight="1">
      <c r="A223" s="97" t="s">
        <v>2366</v>
      </c>
      <c r="B223" s="208" t="s">
        <v>2367</v>
      </c>
      <c r="C223" s="207"/>
      <c r="D223" s="207"/>
      <c r="E223" s="2106"/>
      <c r="F223" s="2443"/>
      <c r="G223" s="2107"/>
    </row>
    <row r="224" spans="1:7" s="96" customFormat="1">
      <c r="A224" s="97"/>
      <c r="B224" s="2038" t="s">
        <v>2319</v>
      </c>
      <c r="C224" s="207"/>
      <c r="D224" s="207"/>
      <c r="E224" s="2106"/>
      <c r="F224" s="2443"/>
      <c r="G224" s="2107"/>
    </row>
    <row r="225" spans="1:7" s="96" customFormat="1">
      <c r="A225" s="103"/>
      <c r="B225" s="2037" t="s">
        <v>2368</v>
      </c>
      <c r="C225" s="207"/>
      <c r="D225" s="207"/>
      <c r="E225" s="2106"/>
      <c r="F225" s="2443"/>
      <c r="G225" s="2107"/>
    </row>
    <row r="226" spans="1:7" s="96" customFormat="1">
      <c r="A226" s="482" t="s">
        <v>2369</v>
      </c>
      <c r="B226" s="2080" t="s">
        <v>2311</v>
      </c>
      <c r="C226" s="207"/>
      <c r="D226" s="207" t="s">
        <v>1580</v>
      </c>
      <c r="E226" s="2169">
        <v>12.38</v>
      </c>
      <c r="F226" s="2491"/>
      <c r="G226" s="567">
        <f>+F226*E226</f>
        <v>0</v>
      </c>
    </row>
    <row r="227" spans="1:7" s="96" customFormat="1">
      <c r="A227" s="103"/>
      <c r="B227" s="2037"/>
      <c r="C227" s="207"/>
      <c r="D227" s="207"/>
      <c r="E227" s="2169"/>
      <c r="F227" s="2443"/>
      <c r="G227" s="2107"/>
    </row>
    <row r="228" spans="1:7" s="96" customFormat="1">
      <c r="A228" s="103"/>
      <c r="B228" s="2037"/>
      <c r="C228" s="207"/>
      <c r="D228" s="207"/>
      <c r="E228" s="2169"/>
      <c r="F228" s="2443"/>
      <c r="G228" s="2107"/>
    </row>
    <row r="229" spans="1:7" s="96" customFormat="1" ht="38.25">
      <c r="A229" s="97" t="s">
        <v>2370</v>
      </c>
      <c r="B229" s="2037" t="s">
        <v>1726</v>
      </c>
      <c r="C229" s="207"/>
      <c r="D229" s="207"/>
      <c r="E229" s="2169"/>
      <c r="F229" s="2443"/>
      <c r="G229" s="2107"/>
    </row>
    <row r="230" spans="1:7" s="96" customFormat="1">
      <c r="A230" s="482" t="s">
        <v>2371</v>
      </c>
      <c r="B230" s="2080" t="s">
        <v>2311</v>
      </c>
      <c r="C230" s="207"/>
      <c r="D230" s="207" t="s">
        <v>1580</v>
      </c>
      <c r="E230" s="2169">
        <v>2</v>
      </c>
      <c r="F230" s="2491"/>
      <c r="G230" s="567">
        <f t="shared" ref="G230" si="0">+F230*E230</f>
        <v>0</v>
      </c>
    </row>
    <row r="231" spans="1:7" s="96" customFormat="1">
      <c r="A231" s="103"/>
      <c r="B231" s="2037"/>
      <c r="C231" s="207"/>
      <c r="D231" s="207"/>
      <c r="E231" s="2169"/>
      <c r="F231" s="2443"/>
      <c r="G231" s="2107"/>
    </row>
    <row r="232" spans="1:7" s="96" customFormat="1" ht="25.5">
      <c r="A232" s="97" t="s">
        <v>2372</v>
      </c>
      <c r="B232" s="2037" t="s">
        <v>2373</v>
      </c>
      <c r="C232" s="207"/>
      <c r="D232" s="207"/>
      <c r="E232" s="2169"/>
      <c r="F232" s="2443"/>
      <c r="G232" s="2107"/>
    </row>
    <row r="233" spans="1:7" s="96" customFormat="1">
      <c r="A233" s="97"/>
      <c r="B233" s="2037" t="s">
        <v>1854</v>
      </c>
      <c r="C233" s="207"/>
      <c r="D233" s="207"/>
      <c r="E233" s="2169"/>
      <c r="F233" s="2443"/>
      <c r="G233" s="2107"/>
    </row>
    <row r="234" spans="1:7" s="96" customFormat="1">
      <c r="A234" s="482" t="s">
        <v>2374</v>
      </c>
      <c r="B234" s="2080" t="s">
        <v>2311</v>
      </c>
      <c r="C234" s="207"/>
      <c r="D234" s="207" t="s">
        <v>1580</v>
      </c>
      <c r="E234" s="2169">
        <v>10</v>
      </c>
      <c r="F234" s="2491"/>
      <c r="G234" s="567">
        <f t="shared" ref="G234" si="1">+F234*E234</f>
        <v>0</v>
      </c>
    </row>
    <row r="235" spans="1:7" s="96" customFormat="1">
      <c r="A235" s="103"/>
      <c r="B235" s="2037"/>
      <c r="C235" s="207"/>
      <c r="D235" s="207"/>
      <c r="E235" s="2169"/>
      <c r="F235" s="2443"/>
      <c r="G235" s="2107"/>
    </row>
    <row r="236" spans="1:7" s="96" customFormat="1">
      <c r="A236" s="103"/>
      <c r="B236" s="2037"/>
      <c r="C236" s="207"/>
      <c r="D236" s="207"/>
      <c r="E236" s="2169"/>
      <c r="F236" s="2443"/>
      <c r="G236" s="2107"/>
    </row>
    <row r="237" spans="1:7" s="96" customFormat="1" ht="18" customHeight="1">
      <c r="A237" s="97" t="s">
        <v>2375</v>
      </c>
      <c r="B237" s="2038" t="s">
        <v>1742</v>
      </c>
      <c r="C237" s="2170"/>
      <c r="D237" s="2170"/>
      <c r="E237" s="2169"/>
      <c r="F237" s="2493"/>
      <c r="G237" s="2171"/>
    </row>
    <row r="238" spans="1:7" s="96" customFormat="1" ht="43.15" customHeight="1">
      <c r="A238" s="97"/>
      <c r="B238" s="2038" t="s">
        <v>1743</v>
      </c>
      <c r="C238" s="207"/>
      <c r="D238" s="207"/>
      <c r="E238" s="2169"/>
      <c r="F238" s="2443"/>
      <c r="G238" s="2107"/>
    </row>
    <row r="239" spans="1:7" s="96" customFormat="1">
      <c r="A239" s="103"/>
      <c r="B239" s="207"/>
      <c r="C239" s="207"/>
      <c r="D239" s="207"/>
      <c r="E239" s="2169"/>
      <c r="F239" s="2443"/>
      <c r="G239" s="2107"/>
    </row>
    <row r="240" spans="1:7" s="96" customFormat="1" ht="25.5">
      <c r="A240" s="97" t="s">
        <v>2376</v>
      </c>
      <c r="B240" s="414" t="s">
        <v>1745</v>
      </c>
      <c r="C240" s="207"/>
      <c r="D240" s="207"/>
      <c r="E240" s="2169"/>
      <c r="F240" s="2443"/>
      <c r="G240" s="2107"/>
    </row>
    <row r="241" spans="1:7" s="96" customFormat="1">
      <c r="A241" s="103"/>
      <c r="B241" s="2080" t="s">
        <v>2311</v>
      </c>
      <c r="C241" s="207"/>
      <c r="D241" s="207"/>
      <c r="E241" s="2169"/>
      <c r="F241" s="2443"/>
      <c r="G241" s="2107"/>
    </row>
    <row r="242" spans="1:7" s="96" customFormat="1">
      <c r="A242" s="482" t="s">
        <v>8181</v>
      </c>
      <c r="B242" s="68" t="s">
        <v>1746</v>
      </c>
      <c r="C242" s="207"/>
      <c r="D242" s="207" t="s">
        <v>1748</v>
      </c>
      <c r="E242" s="2169">
        <v>94002</v>
      </c>
      <c r="F242" s="2491"/>
      <c r="G242" s="567">
        <f t="shared" ref="G242" si="2">+F242*E242</f>
        <v>0</v>
      </c>
    </row>
    <row r="243" spans="1:7" s="96" customFormat="1">
      <c r="A243" s="103"/>
      <c r="B243" s="2037"/>
      <c r="C243" s="207"/>
      <c r="D243" s="207"/>
      <c r="E243" s="2169"/>
      <c r="F243" s="2443"/>
      <c r="G243" s="2107"/>
    </row>
    <row r="244" spans="1:7" s="96" customFormat="1" ht="25.5">
      <c r="A244" s="97" t="s">
        <v>2377</v>
      </c>
      <c r="B244" s="414" t="s">
        <v>8182</v>
      </c>
      <c r="C244" s="207"/>
      <c r="D244" s="207"/>
      <c r="E244" s="2169"/>
      <c r="F244" s="2443"/>
      <c r="G244" s="2107"/>
    </row>
    <row r="245" spans="1:7" s="96" customFormat="1">
      <c r="A245" s="103"/>
      <c r="B245" s="2080" t="s">
        <v>2311</v>
      </c>
      <c r="C245" s="207"/>
      <c r="D245" s="207"/>
      <c r="E245" s="2169"/>
      <c r="F245" s="2443"/>
      <c r="G245" s="2107"/>
    </row>
    <row r="246" spans="1:7" s="96" customFormat="1">
      <c r="A246" s="482" t="s">
        <v>8180</v>
      </c>
      <c r="B246" s="68" t="s">
        <v>1746</v>
      </c>
      <c r="C246" s="207"/>
      <c r="D246" s="207" t="s">
        <v>1748</v>
      </c>
      <c r="E246" s="2169">
        <v>135050</v>
      </c>
      <c r="F246" s="2491"/>
      <c r="G246" s="567">
        <f t="shared" ref="G246" si="3">+F246*E246</f>
        <v>0</v>
      </c>
    </row>
    <row r="247" spans="1:7" s="96" customFormat="1">
      <c r="A247" s="103"/>
      <c r="B247" s="2037"/>
      <c r="C247" s="207"/>
      <c r="D247" s="207"/>
      <c r="E247" s="2169"/>
      <c r="F247" s="2443"/>
      <c r="G247" s="2107"/>
    </row>
    <row r="248" spans="1:7" s="96" customFormat="1" ht="29.25" customHeight="1">
      <c r="A248" s="97" t="s">
        <v>2378</v>
      </c>
      <c r="B248" s="414" t="s">
        <v>1763</v>
      </c>
      <c r="C248" s="207"/>
      <c r="D248" s="207"/>
      <c r="E248" s="2169"/>
      <c r="F248" s="2443"/>
      <c r="G248" s="2107"/>
    </row>
    <row r="249" spans="1:7" s="96" customFormat="1">
      <c r="A249" s="103"/>
      <c r="B249" s="2080" t="s">
        <v>2311</v>
      </c>
      <c r="C249" s="207"/>
      <c r="D249" s="207"/>
      <c r="E249" s="2169"/>
      <c r="F249" s="2443"/>
      <c r="G249" s="2107"/>
    </row>
    <row r="250" spans="1:7" s="96" customFormat="1">
      <c r="A250" s="482" t="s">
        <v>8183</v>
      </c>
      <c r="B250" s="68" t="s">
        <v>1746</v>
      </c>
      <c r="C250" s="207"/>
      <c r="D250" s="207" t="s">
        <v>1748</v>
      </c>
      <c r="E250" s="2169">
        <v>120435</v>
      </c>
      <c r="F250" s="2491"/>
      <c r="G250" s="567">
        <f t="shared" ref="G250" si="4">+F250*E250</f>
        <v>0</v>
      </c>
    </row>
    <row r="251" spans="1:7" s="96" customFormat="1">
      <c r="A251" s="103"/>
      <c r="B251" s="2037"/>
      <c r="C251" s="207"/>
      <c r="D251" s="207"/>
      <c r="E251" s="2106"/>
      <c r="F251" s="2443"/>
      <c r="G251" s="2107"/>
    </row>
    <row r="252" spans="1:7" s="96" customFormat="1">
      <c r="A252" s="97" t="s">
        <v>2379</v>
      </c>
      <c r="B252" s="2034" t="s">
        <v>2380</v>
      </c>
      <c r="C252" s="207"/>
      <c r="D252" s="207"/>
      <c r="E252" s="2106"/>
      <c r="F252" s="2443"/>
      <c r="G252" s="2107"/>
    </row>
    <row r="253" spans="1:7" s="96" customFormat="1" ht="43.15" customHeight="1">
      <c r="A253" s="97"/>
      <c r="B253" s="2038" t="s">
        <v>2381</v>
      </c>
      <c r="C253" s="207"/>
      <c r="D253" s="207"/>
      <c r="E253" s="2106"/>
      <c r="F253" s="2443"/>
      <c r="G253" s="2107"/>
    </row>
    <row r="254" spans="1:7" s="96" customFormat="1" ht="25.5">
      <c r="A254" s="103"/>
      <c r="B254" s="2037" t="s">
        <v>2382</v>
      </c>
      <c r="C254" s="207"/>
      <c r="D254" s="207"/>
      <c r="E254" s="2106"/>
      <c r="F254" s="2443"/>
      <c r="G254" s="2107"/>
    </row>
    <row r="255" spans="1:7" s="96" customFormat="1" ht="68.45" customHeight="1">
      <c r="A255" s="103"/>
      <c r="B255" s="2037" t="s">
        <v>2383</v>
      </c>
      <c r="C255" s="207"/>
      <c r="D255" s="207"/>
      <c r="E255" s="2106"/>
      <c r="F255" s="2443"/>
      <c r="G255" s="2107"/>
    </row>
    <row r="256" spans="1:7" s="96" customFormat="1" ht="144" customHeight="1">
      <c r="A256" s="103"/>
      <c r="B256" s="2037"/>
      <c r="C256" s="207"/>
      <c r="D256" s="207"/>
      <c r="E256" s="2106"/>
      <c r="F256" s="2443"/>
      <c r="G256" s="2107"/>
    </row>
    <row r="257" spans="1:7" s="96" customFormat="1" ht="69" customHeight="1">
      <c r="A257" s="103"/>
      <c r="B257" s="2037" t="s">
        <v>2384</v>
      </c>
      <c r="C257" s="207"/>
      <c r="D257" s="207"/>
      <c r="E257" s="2106"/>
      <c r="F257" s="2443"/>
      <c r="G257" s="2107"/>
    </row>
    <row r="258" spans="1:7" s="96" customFormat="1" ht="38.25">
      <c r="A258" s="103"/>
      <c r="B258" s="2037" t="s">
        <v>2385</v>
      </c>
      <c r="C258" s="207"/>
      <c r="D258" s="207"/>
      <c r="E258" s="2106"/>
      <c r="F258" s="2443"/>
      <c r="G258" s="2107"/>
    </row>
    <row r="259" spans="1:7" s="96" customFormat="1" ht="107.45" customHeight="1">
      <c r="A259" s="103"/>
      <c r="B259" s="2037"/>
      <c r="C259" s="207"/>
      <c r="D259" s="207"/>
      <c r="E259" s="2106"/>
      <c r="F259" s="2443"/>
      <c r="G259" s="2107"/>
    </row>
    <row r="260" spans="1:7" s="96" customFormat="1" ht="25.5">
      <c r="A260" s="103"/>
      <c r="B260" s="2037" t="s">
        <v>2386</v>
      </c>
      <c r="C260" s="207"/>
      <c r="D260" s="207"/>
      <c r="E260" s="2106"/>
      <c r="F260" s="2443"/>
      <c r="G260" s="2107"/>
    </row>
    <row r="261" spans="1:7" s="96" customFormat="1">
      <c r="A261" s="103"/>
      <c r="B261" s="2037"/>
      <c r="C261" s="207"/>
      <c r="D261" s="207"/>
      <c r="E261" s="2106"/>
      <c r="F261" s="2443"/>
      <c r="G261" s="2107"/>
    </row>
    <row r="262" spans="1:7" s="96" customFormat="1" ht="25.5">
      <c r="A262" s="97" t="s">
        <v>2387</v>
      </c>
      <c r="B262" s="414" t="s">
        <v>2388</v>
      </c>
      <c r="C262" s="207"/>
      <c r="D262" s="207"/>
      <c r="E262" s="2106"/>
      <c r="F262" s="2443"/>
      <c r="G262" s="2107"/>
    </row>
    <row r="263" spans="1:7" s="96" customFormat="1">
      <c r="A263" s="103"/>
      <c r="B263" s="68" t="s">
        <v>2389</v>
      </c>
      <c r="C263" s="207"/>
      <c r="D263" s="207"/>
      <c r="E263" s="2106"/>
      <c r="F263" s="2443"/>
      <c r="G263" s="2107"/>
    </row>
    <row r="264" spans="1:7" s="96" customFormat="1">
      <c r="A264" s="482" t="s">
        <v>2390</v>
      </c>
      <c r="B264" s="2080" t="s">
        <v>2311</v>
      </c>
      <c r="C264" s="207"/>
      <c r="D264" s="207" t="s">
        <v>354</v>
      </c>
      <c r="E264" s="2169">
        <v>38.6</v>
      </c>
      <c r="F264" s="2491"/>
      <c r="G264" s="567">
        <f t="shared" ref="G264" si="5">+F264*E264</f>
        <v>0</v>
      </c>
    </row>
    <row r="265" spans="1:7" s="96" customFormat="1">
      <c r="A265" s="103"/>
      <c r="B265" s="2037"/>
      <c r="C265" s="207"/>
      <c r="D265" s="207"/>
      <c r="E265" s="2169"/>
      <c r="F265" s="2443"/>
      <c r="G265" s="2107"/>
    </row>
    <row r="266" spans="1:7" s="96" customFormat="1" ht="25.5">
      <c r="A266" s="97" t="s">
        <v>2391</v>
      </c>
      <c r="B266" s="414" t="s">
        <v>2392</v>
      </c>
      <c r="C266" s="207"/>
      <c r="D266" s="207"/>
      <c r="E266" s="2169"/>
      <c r="F266" s="2443"/>
      <c r="G266" s="2107"/>
    </row>
    <row r="267" spans="1:7" s="96" customFormat="1">
      <c r="A267" s="103"/>
      <c r="B267" s="68" t="s">
        <v>2393</v>
      </c>
      <c r="C267" s="207"/>
      <c r="D267" s="207"/>
      <c r="E267" s="2169"/>
      <c r="F267" s="2443"/>
      <c r="G267" s="2107"/>
    </row>
    <row r="268" spans="1:7" s="96" customFormat="1">
      <c r="A268" s="482" t="s">
        <v>2394</v>
      </c>
      <c r="B268" s="2080" t="s">
        <v>2311</v>
      </c>
      <c r="C268" s="207"/>
      <c r="D268" s="207" t="s">
        <v>354</v>
      </c>
      <c r="E268" s="2169">
        <v>68.400000000000006</v>
      </c>
      <c r="F268" s="2491"/>
      <c r="G268" s="567">
        <f t="shared" ref="G268" si="6">+F268*E268</f>
        <v>0</v>
      </c>
    </row>
    <row r="269" spans="1:7" s="96" customFormat="1">
      <c r="A269" s="103"/>
      <c r="B269" s="2037"/>
      <c r="C269" s="207"/>
      <c r="D269" s="207"/>
      <c r="E269" s="2169"/>
      <c r="F269" s="2443"/>
      <c r="G269" s="2107"/>
    </row>
    <row r="270" spans="1:7" s="96" customFormat="1" ht="25.5">
      <c r="A270" s="97" t="s">
        <v>2395</v>
      </c>
      <c r="B270" s="414" t="s">
        <v>2396</v>
      </c>
      <c r="C270" s="207"/>
      <c r="D270" s="207"/>
      <c r="E270" s="2169"/>
      <c r="F270" s="2443"/>
      <c r="G270" s="2107"/>
    </row>
    <row r="271" spans="1:7" s="96" customFormat="1">
      <c r="A271" s="103"/>
      <c r="B271" s="68" t="s">
        <v>2397</v>
      </c>
      <c r="C271" s="207"/>
      <c r="D271" s="207"/>
      <c r="E271" s="2169"/>
      <c r="F271" s="2443"/>
      <c r="G271" s="2107"/>
    </row>
    <row r="272" spans="1:7" s="96" customFormat="1">
      <c r="A272" s="482" t="s">
        <v>2398</v>
      </c>
      <c r="B272" s="2080" t="s">
        <v>2311</v>
      </c>
      <c r="C272" s="207"/>
      <c r="D272" s="207" t="s">
        <v>354</v>
      </c>
      <c r="E272" s="2169">
        <v>107</v>
      </c>
      <c r="F272" s="2491"/>
      <c r="G272" s="567">
        <f t="shared" ref="G272" si="7">+F272*E272</f>
        <v>0</v>
      </c>
    </row>
    <row r="273" spans="1:7" s="96" customFormat="1">
      <c r="A273" s="103"/>
      <c r="B273" s="2037"/>
      <c r="C273" s="207"/>
      <c r="D273" s="207"/>
      <c r="E273" s="2106"/>
      <c r="F273" s="2443"/>
      <c r="G273" s="2107"/>
    </row>
    <row r="274" spans="1:7" s="96" customFormat="1">
      <c r="A274" s="103"/>
      <c r="B274" s="2037"/>
      <c r="C274" s="207"/>
      <c r="D274" s="207"/>
      <c r="E274" s="2106"/>
      <c r="F274" s="2443"/>
      <c r="G274" s="2107"/>
    </row>
    <row r="275" spans="1:7" s="96" customFormat="1">
      <c r="A275" s="103"/>
      <c r="B275" s="2037"/>
      <c r="C275" s="207"/>
      <c r="D275" s="207"/>
      <c r="E275" s="2106"/>
      <c r="F275" s="2443"/>
      <c r="G275" s="2107"/>
    </row>
    <row r="276" spans="1:7" s="96" customFormat="1" ht="14.45" customHeight="1">
      <c r="A276" s="415" t="s">
        <v>2316</v>
      </c>
      <c r="B276" s="416" t="s">
        <v>1770</v>
      </c>
      <c r="C276" s="2172"/>
      <c r="D276" s="2172"/>
      <c r="E276" s="2173"/>
      <c r="F276" s="2494"/>
      <c r="G276" s="2174"/>
    </row>
    <row r="277" spans="1:7" s="96" customFormat="1" ht="14.45" customHeight="1">
      <c r="A277" s="97"/>
      <c r="B277" s="414"/>
      <c r="C277" s="2170"/>
      <c r="D277" s="2170"/>
      <c r="E277" s="2169"/>
      <c r="F277" s="2493"/>
      <c r="G277" s="2171"/>
    </row>
    <row r="278" spans="1:7" s="96" customFormat="1" ht="42.6" customHeight="1">
      <c r="A278" s="105"/>
      <c r="B278" s="2037" t="s">
        <v>1771</v>
      </c>
      <c r="C278" s="207"/>
      <c r="D278" s="207"/>
      <c r="E278" s="2106"/>
      <c r="F278" s="2443"/>
      <c r="G278" s="2107"/>
    </row>
    <row r="279" spans="1:7" s="96" customFormat="1">
      <c r="A279" s="105"/>
      <c r="B279" s="2037" t="s">
        <v>1772</v>
      </c>
      <c r="C279" s="207"/>
      <c r="D279" s="207"/>
      <c r="E279" s="2106"/>
      <c r="F279" s="2443"/>
      <c r="G279" s="2107"/>
    </row>
    <row r="280" spans="1:7" s="96" customFormat="1">
      <c r="A280" s="105"/>
      <c r="B280" s="2037" t="s">
        <v>1773</v>
      </c>
      <c r="C280" s="207"/>
      <c r="D280" s="207"/>
      <c r="E280" s="2106"/>
      <c r="F280" s="2443"/>
      <c r="G280" s="2107"/>
    </row>
    <row r="281" spans="1:7" s="96" customFormat="1" ht="30" customHeight="1">
      <c r="A281" s="105"/>
      <c r="B281" s="2037" t="s">
        <v>1774</v>
      </c>
      <c r="C281" s="207"/>
      <c r="D281" s="207"/>
      <c r="E281" s="2106"/>
      <c r="F281" s="2443"/>
      <c r="G281" s="2107"/>
    </row>
    <row r="282" spans="1:7" s="96" customFormat="1" ht="46.15" customHeight="1">
      <c r="A282" s="105"/>
      <c r="B282" s="2037" t="s">
        <v>1775</v>
      </c>
      <c r="C282" s="207"/>
      <c r="D282" s="207"/>
      <c r="E282" s="2106"/>
      <c r="F282" s="2443"/>
      <c r="G282" s="2107"/>
    </row>
    <row r="283" spans="1:7" s="96" customFormat="1" ht="48" customHeight="1">
      <c r="A283" s="105"/>
      <c r="B283" s="2037" t="s">
        <v>1776</v>
      </c>
      <c r="C283" s="207"/>
      <c r="D283" s="207"/>
      <c r="E283" s="2106"/>
      <c r="F283" s="2443"/>
      <c r="G283" s="2107"/>
    </row>
    <row r="284" spans="1:7" s="96" customFormat="1" ht="63" customHeight="1">
      <c r="A284" s="105"/>
      <c r="B284" s="2037" t="s">
        <v>1777</v>
      </c>
      <c r="C284" s="207"/>
      <c r="D284" s="207"/>
      <c r="E284" s="2106"/>
      <c r="F284" s="2443"/>
      <c r="G284" s="2107"/>
    </row>
    <row r="285" spans="1:7" s="96" customFormat="1" ht="128.25" customHeight="1">
      <c r="A285" s="105"/>
      <c r="B285" s="2037" t="s">
        <v>1778</v>
      </c>
      <c r="C285" s="3055"/>
      <c r="D285" s="3028"/>
      <c r="E285" s="3028"/>
      <c r="F285" s="2443"/>
      <c r="G285" s="2107"/>
    </row>
    <row r="286" spans="1:7" s="96" customFormat="1" ht="111" customHeight="1">
      <c r="A286" s="105"/>
      <c r="B286" s="637" t="s">
        <v>1779</v>
      </c>
      <c r="C286" s="207"/>
      <c r="D286" s="207"/>
      <c r="E286" s="2106"/>
      <c r="F286" s="2443"/>
      <c r="G286" s="2107"/>
    </row>
    <row r="287" spans="1:7" s="96" customFormat="1">
      <c r="A287" s="105"/>
      <c r="B287" s="2037"/>
      <c r="C287" s="207"/>
      <c r="D287" s="207"/>
      <c r="E287" s="2106"/>
      <c r="F287" s="2443"/>
      <c r="G287" s="2107"/>
    </row>
    <row r="288" spans="1:7" s="96" customFormat="1">
      <c r="A288" s="97" t="s">
        <v>2317</v>
      </c>
      <c r="B288" s="2037" t="s">
        <v>1780</v>
      </c>
      <c r="C288" s="207"/>
      <c r="D288" s="207"/>
      <c r="E288" s="2106"/>
      <c r="F288" s="2443"/>
      <c r="G288" s="2107"/>
    </row>
    <row r="289" spans="1:7" s="96" customFormat="1">
      <c r="A289" s="105"/>
      <c r="B289" s="2037"/>
      <c r="C289" s="207"/>
      <c r="D289" s="207"/>
      <c r="E289" s="2106"/>
      <c r="F289" s="2443"/>
      <c r="G289" s="2107"/>
    </row>
    <row r="290" spans="1:7" s="96" customFormat="1" ht="27" customHeight="1">
      <c r="A290" s="233" t="s">
        <v>2399</v>
      </c>
      <c r="B290" s="208" t="s">
        <v>2737</v>
      </c>
      <c r="C290" s="207"/>
      <c r="D290" s="207"/>
      <c r="E290" s="2106"/>
      <c r="F290" s="2443"/>
      <c r="G290" s="2107"/>
    </row>
    <row r="291" spans="1:7" s="96" customFormat="1" ht="13.9" customHeight="1">
      <c r="A291" s="105"/>
      <c r="B291" s="441" t="s">
        <v>2311</v>
      </c>
      <c r="C291" s="207"/>
      <c r="D291" s="207"/>
      <c r="E291" s="2106"/>
      <c r="F291" s="2443"/>
      <c r="G291" s="2107"/>
    </row>
    <row r="292" spans="1:7" s="96" customFormat="1" ht="14.45" customHeight="1">
      <c r="A292" s="488" t="s">
        <v>8184</v>
      </c>
      <c r="B292" s="2245" t="s">
        <v>2400</v>
      </c>
      <c r="C292" s="207"/>
      <c r="D292" s="207" t="s">
        <v>353</v>
      </c>
      <c r="E292" s="2169">
        <v>99.75</v>
      </c>
      <c r="F292" s="2491"/>
      <c r="G292" s="567">
        <f>+F292*E292</f>
        <v>0</v>
      </c>
    </row>
    <row r="293" spans="1:7" s="96" customFormat="1" ht="13.9" customHeight="1">
      <c r="A293" s="103"/>
      <c r="B293" s="2037"/>
      <c r="C293" s="207"/>
      <c r="D293" s="207"/>
      <c r="E293" s="2169"/>
      <c r="F293" s="2443"/>
      <c r="G293" s="2107"/>
    </row>
    <row r="294" spans="1:7" s="96" customFormat="1" ht="27" customHeight="1">
      <c r="A294" s="233" t="s">
        <v>2401</v>
      </c>
      <c r="B294" s="208" t="s">
        <v>2738</v>
      </c>
      <c r="C294" s="207"/>
      <c r="D294" s="207"/>
      <c r="E294" s="2169"/>
      <c r="F294" s="2443"/>
      <c r="G294" s="2107"/>
    </row>
    <row r="295" spans="1:7" s="96" customFormat="1" ht="15" customHeight="1">
      <c r="A295" s="105"/>
      <c r="B295" s="2037" t="s">
        <v>2739</v>
      </c>
      <c r="C295" s="207"/>
      <c r="D295" s="207"/>
      <c r="E295" s="2169"/>
      <c r="F295" s="2443"/>
      <c r="G295" s="2107"/>
    </row>
    <row r="296" spans="1:7" s="96" customFormat="1" ht="13.15" customHeight="1">
      <c r="A296" s="488" t="s">
        <v>2402</v>
      </c>
      <c r="B296" s="441" t="s">
        <v>2311</v>
      </c>
      <c r="C296" s="207"/>
      <c r="D296" s="207" t="s">
        <v>353</v>
      </c>
      <c r="E296" s="2169">
        <v>130.80000000000001</v>
      </c>
      <c r="F296" s="2491"/>
      <c r="G296" s="567">
        <f>+F296*E296</f>
        <v>0</v>
      </c>
    </row>
    <row r="297" spans="1:7" s="96" customFormat="1" ht="13.9" customHeight="1">
      <c r="A297" s="103"/>
      <c r="B297" s="2037"/>
      <c r="C297" s="207"/>
      <c r="D297" s="207"/>
      <c r="E297" s="2169"/>
      <c r="F297" s="2443"/>
      <c r="G297" s="2107"/>
    </row>
    <row r="298" spans="1:7" s="96" customFormat="1" ht="13.9" customHeight="1">
      <c r="A298" s="233" t="s">
        <v>2740</v>
      </c>
      <c r="B298" s="208" t="s">
        <v>2741</v>
      </c>
      <c r="C298" s="207"/>
      <c r="D298" s="207"/>
      <c r="E298" s="2169"/>
      <c r="F298" s="2443"/>
      <c r="G298" s="2107"/>
    </row>
    <row r="299" spans="1:7" s="96" customFormat="1">
      <c r="A299" s="105"/>
      <c r="B299" s="2037" t="s">
        <v>2742</v>
      </c>
      <c r="C299" s="207"/>
      <c r="D299" s="207"/>
      <c r="E299" s="2169"/>
      <c r="F299" s="2443"/>
      <c r="G299" s="2107"/>
    </row>
    <row r="300" spans="1:7" s="96" customFormat="1">
      <c r="A300" s="488" t="s">
        <v>2743</v>
      </c>
      <c r="B300" s="441" t="s">
        <v>2311</v>
      </c>
      <c r="C300" s="207"/>
      <c r="D300" s="207" t="s">
        <v>353</v>
      </c>
      <c r="E300" s="2169">
        <v>221.2</v>
      </c>
      <c r="F300" s="2491"/>
      <c r="G300" s="567">
        <f>+F300*E300</f>
        <v>0</v>
      </c>
    </row>
    <row r="301" spans="1:7" s="96" customFormat="1">
      <c r="A301" s="97"/>
      <c r="B301" s="68"/>
      <c r="C301" s="2170"/>
      <c r="D301" s="2170"/>
      <c r="E301" s="2169"/>
      <c r="F301" s="2493"/>
      <c r="G301" s="2171"/>
    </row>
    <row r="302" spans="1:7" s="96" customFormat="1">
      <c r="A302" s="103"/>
      <c r="B302" s="2037"/>
      <c r="C302" s="207"/>
      <c r="D302" s="207"/>
      <c r="E302" s="2169"/>
      <c r="F302" s="2443"/>
      <c r="G302" s="2107"/>
    </row>
    <row r="303" spans="1:7" s="96" customFormat="1">
      <c r="A303" s="97" t="s">
        <v>2323</v>
      </c>
      <c r="B303" s="2037" t="s">
        <v>1798</v>
      </c>
      <c r="C303" s="207"/>
      <c r="D303" s="207"/>
      <c r="E303" s="2169"/>
      <c r="F303" s="2443"/>
      <c r="G303" s="2107"/>
    </row>
    <row r="304" spans="1:7" s="96" customFormat="1" ht="25.5">
      <c r="A304" s="103"/>
      <c r="B304" s="2037" t="s">
        <v>1799</v>
      </c>
      <c r="C304" s="207"/>
      <c r="D304" s="207"/>
      <c r="E304" s="2169"/>
      <c r="F304" s="2443"/>
      <c r="G304" s="2107"/>
    </row>
    <row r="305" spans="1:7" s="96" customFormat="1" ht="18" customHeight="1">
      <c r="A305" s="103"/>
      <c r="B305" s="2037" t="s">
        <v>2403</v>
      </c>
      <c r="C305" s="207"/>
      <c r="D305" s="207"/>
      <c r="E305" s="2169"/>
      <c r="F305" s="2443"/>
      <c r="G305" s="2107"/>
    </row>
    <row r="306" spans="1:7" s="96" customFormat="1">
      <c r="A306" s="103"/>
      <c r="B306" s="2037"/>
      <c r="C306" s="207"/>
      <c r="D306" s="207"/>
      <c r="E306" s="2169"/>
      <c r="F306" s="2443"/>
      <c r="G306" s="2107"/>
    </row>
    <row r="307" spans="1:7" s="96" customFormat="1">
      <c r="A307" s="97" t="s">
        <v>2404</v>
      </c>
      <c r="B307" s="2037" t="s">
        <v>2405</v>
      </c>
      <c r="C307" s="207"/>
      <c r="D307" s="207"/>
      <c r="E307" s="2169"/>
      <c r="F307" s="2443"/>
      <c r="G307" s="2107"/>
    </row>
    <row r="308" spans="1:7" s="96" customFormat="1">
      <c r="A308" s="105"/>
      <c r="B308" s="244" t="s">
        <v>2311</v>
      </c>
      <c r="C308" s="207"/>
      <c r="D308" s="207"/>
      <c r="E308" s="2169"/>
      <c r="F308" s="2443"/>
      <c r="G308" s="2107"/>
    </row>
    <row r="309" spans="1:7" s="96" customFormat="1">
      <c r="A309" s="482" t="s">
        <v>8189</v>
      </c>
      <c r="B309" s="68" t="s">
        <v>3041</v>
      </c>
      <c r="C309" s="207"/>
      <c r="D309" s="207" t="s">
        <v>353</v>
      </c>
      <c r="E309" s="2169">
        <v>2329.4699999999998</v>
      </c>
      <c r="F309" s="2491"/>
      <c r="G309" s="567">
        <f t="shared" ref="G309" si="8">+F309*E309</f>
        <v>0</v>
      </c>
    </row>
    <row r="310" spans="1:7" s="96" customFormat="1">
      <c r="A310" s="103"/>
      <c r="B310" s="68"/>
      <c r="C310" s="207"/>
      <c r="D310" s="207"/>
      <c r="E310" s="2169"/>
      <c r="F310" s="2443"/>
      <c r="G310" s="2107"/>
    </row>
    <row r="311" spans="1:7" s="96" customFormat="1" ht="30" customHeight="1">
      <c r="A311" s="1285" t="s">
        <v>8187</v>
      </c>
      <c r="B311" s="414" t="s">
        <v>8185</v>
      </c>
      <c r="E311" s="411"/>
      <c r="F311" s="2438"/>
      <c r="G311" s="104"/>
    </row>
    <row r="312" spans="1:7" s="96" customFormat="1">
      <c r="A312" s="105"/>
      <c r="B312" s="68" t="s">
        <v>8186</v>
      </c>
      <c r="E312" s="411"/>
      <c r="F312" s="2438"/>
      <c r="G312" s="104"/>
    </row>
    <row r="313" spans="1:7" s="96" customFormat="1">
      <c r="A313" s="488" t="s">
        <v>8188</v>
      </c>
      <c r="B313" s="244" t="s">
        <v>2311</v>
      </c>
      <c r="D313" s="96" t="s">
        <v>353</v>
      </c>
      <c r="E313" s="411">
        <f>(7.5*7)*2*4</f>
        <v>420</v>
      </c>
      <c r="F313" s="2491"/>
      <c r="G313" s="93">
        <f>+F313*E313</f>
        <v>0</v>
      </c>
    </row>
    <row r="314" spans="1:7" s="96" customFormat="1">
      <c r="A314" s="103"/>
      <c r="B314" s="2037"/>
      <c r="C314" s="207"/>
      <c r="D314" s="207"/>
      <c r="E314" s="2169"/>
      <c r="F314" s="2443"/>
      <c r="G314" s="2107"/>
    </row>
    <row r="315" spans="1:7" s="96" customFormat="1">
      <c r="A315" s="97" t="s">
        <v>2406</v>
      </c>
      <c r="B315" s="2037" t="s">
        <v>2407</v>
      </c>
      <c r="C315" s="207"/>
      <c r="D315" s="207"/>
      <c r="E315" s="2169"/>
      <c r="F315" s="2443"/>
      <c r="G315" s="2107"/>
    </row>
    <row r="316" spans="1:7" s="96" customFormat="1">
      <c r="A316" s="103"/>
      <c r="B316" s="2037"/>
      <c r="C316" s="207"/>
      <c r="D316" s="207"/>
      <c r="E316" s="2169"/>
      <c r="F316" s="2443"/>
      <c r="G316" s="2107"/>
    </row>
    <row r="317" spans="1:7" s="96" customFormat="1">
      <c r="A317" s="97" t="s">
        <v>2408</v>
      </c>
      <c r="B317" s="2037" t="s">
        <v>2409</v>
      </c>
      <c r="C317" s="207"/>
      <c r="D317" s="207"/>
      <c r="E317" s="2169"/>
      <c r="F317" s="2443"/>
      <c r="G317" s="2107"/>
    </row>
    <row r="318" spans="1:7" s="96" customFormat="1">
      <c r="A318" s="105"/>
      <c r="B318" s="2037" t="s">
        <v>2410</v>
      </c>
      <c r="C318" s="207"/>
      <c r="D318" s="207"/>
      <c r="E318" s="2169"/>
      <c r="F318" s="2443"/>
      <c r="G318" s="2107"/>
    </row>
    <row r="319" spans="1:7" s="96" customFormat="1">
      <c r="A319" s="482" t="s">
        <v>2411</v>
      </c>
      <c r="B319" s="2080" t="s">
        <v>2311</v>
      </c>
      <c r="C319" s="207"/>
      <c r="D319" s="207" t="s">
        <v>353</v>
      </c>
      <c r="E319" s="2169">
        <v>251.2</v>
      </c>
      <c r="F319" s="2491"/>
      <c r="G319" s="567">
        <f t="shared" ref="G319" si="9">+F319*E319</f>
        <v>0</v>
      </c>
    </row>
    <row r="320" spans="1:7" s="96" customFormat="1">
      <c r="A320" s="103"/>
      <c r="B320" s="2037"/>
      <c r="C320" s="207"/>
      <c r="D320" s="207"/>
      <c r="E320" s="2169"/>
      <c r="F320" s="2443"/>
      <c r="G320" s="2107"/>
    </row>
    <row r="321" spans="1:7" s="96" customFormat="1">
      <c r="A321" s="103"/>
      <c r="B321" s="2037"/>
      <c r="C321" s="207"/>
      <c r="D321" s="207"/>
      <c r="E321" s="2169"/>
      <c r="F321" s="2443"/>
      <c r="G321" s="2107"/>
    </row>
    <row r="322" spans="1:7" s="96" customFormat="1">
      <c r="A322" s="97" t="s">
        <v>2412</v>
      </c>
      <c r="B322" s="2037" t="s">
        <v>1821</v>
      </c>
      <c r="C322" s="207"/>
      <c r="D322" s="207"/>
      <c r="E322" s="2169"/>
      <c r="F322" s="2443"/>
      <c r="G322" s="2107"/>
    </row>
    <row r="323" spans="1:7" s="96" customFormat="1">
      <c r="A323" s="103"/>
      <c r="B323" s="2037"/>
      <c r="C323" s="207"/>
      <c r="D323" s="207"/>
      <c r="E323" s="2169"/>
      <c r="F323" s="2443"/>
      <c r="G323" s="2107"/>
    </row>
    <row r="324" spans="1:7" s="96" customFormat="1" ht="26.45" customHeight="1">
      <c r="A324" s="97" t="s">
        <v>2413</v>
      </c>
      <c r="B324" s="2037" t="s">
        <v>2414</v>
      </c>
      <c r="C324" s="207"/>
      <c r="D324" s="207"/>
      <c r="E324" s="2169"/>
      <c r="F324" s="2443"/>
      <c r="G324" s="2107"/>
    </row>
    <row r="325" spans="1:7" s="96" customFormat="1">
      <c r="A325" s="105"/>
      <c r="B325" s="2037" t="s">
        <v>2415</v>
      </c>
      <c r="C325" s="207"/>
      <c r="D325" s="207"/>
      <c r="E325" s="2169"/>
      <c r="F325" s="2443"/>
      <c r="G325" s="2107"/>
    </row>
    <row r="326" spans="1:7" s="96" customFormat="1">
      <c r="A326" s="482" t="s">
        <v>2416</v>
      </c>
      <c r="B326" s="2080" t="s">
        <v>2311</v>
      </c>
      <c r="C326" s="207"/>
      <c r="D326" s="207" t="s">
        <v>353</v>
      </c>
      <c r="E326" s="2169">
        <v>1777.37</v>
      </c>
      <c r="F326" s="2491"/>
      <c r="G326" s="567">
        <f t="shared" ref="G326" si="10">+F326*E326</f>
        <v>0</v>
      </c>
    </row>
    <row r="327" spans="1:7" s="96" customFormat="1">
      <c r="A327" s="103"/>
      <c r="B327" s="2037"/>
      <c r="C327" s="207"/>
      <c r="D327" s="207"/>
      <c r="E327" s="2106"/>
      <c r="F327" s="2443"/>
      <c r="G327" s="2107"/>
    </row>
    <row r="328" spans="1:7" s="96" customFormat="1" ht="16.149999999999999" customHeight="1">
      <c r="A328" s="97" t="s">
        <v>2417</v>
      </c>
      <c r="B328" s="2037" t="s">
        <v>1831</v>
      </c>
      <c r="C328" s="207"/>
      <c r="D328" s="207"/>
      <c r="E328" s="2106"/>
      <c r="F328" s="2443"/>
      <c r="G328" s="2107"/>
    </row>
    <row r="329" spans="1:7" s="96" customFormat="1">
      <c r="A329" s="105"/>
      <c r="B329" s="2037" t="s">
        <v>1854</v>
      </c>
      <c r="C329" s="207"/>
      <c r="D329" s="207"/>
      <c r="E329" s="2106"/>
      <c r="F329" s="2443"/>
      <c r="G329" s="2107"/>
    </row>
    <row r="330" spans="1:7" s="96" customFormat="1">
      <c r="A330" s="482" t="s">
        <v>2418</v>
      </c>
      <c r="B330" s="2080" t="s">
        <v>2311</v>
      </c>
      <c r="C330" s="207"/>
      <c r="D330" s="207" t="s">
        <v>353</v>
      </c>
      <c r="E330" s="2169">
        <v>1</v>
      </c>
      <c r="F330" s="2491"/>
      <c r="G330" s="567">
        <f t="shared" ref="G330" si="11">+F330*E330</f>
        <v>0</v>
      </c>
    </row>
    <row r="331" spans="1:7" s="96" customFormat="1">
      <c r="A331" s="103"/>
      <c r="B331" s="2037"/>
      <c r="C331" s="207"/>
      <c r="D331" s="207"/>
      <c r="E331" s="2106"/>
      <c r="F331" s="2443"/>
      <c r="G331" s="2107"/>
    </row>
    <row r="332" spans="1:7" s="96" customFormat="1">
      <c r="A332" s="103"/>
      <c r="B332" s="2037"/>
      <c r="C332" s="207"/>
      <c r="D332" s="207"/>
      <c r="E332" s="2106"/>
      <c r="F332" s="2443"/>
      <c r="G332" s="2107"/>
    </row>
    <row r="333" spans="1:7" s="96" customFormat="1">
      <c r="A333" s="97" t="s">
        <v>2419</v>
      </c>
      <c r="B333" s="2037" t="s">
        <v>1840</v>
      </c>
      <c r="C333" s="207"/>
      <c r="D333" s="207"/>
      <c r="E333" s="2106"/>
      <c r="F333" s="2443"/>
      <c r="G333" s="2107"/>
    </row>
    <row r="334" spans="1:7" s="96" customFormat="1" ht="25.9" customHeight="1">
      <c r="A334" s="103"/>
      <c r="B334" s="2037" t="s">
        <v>1841</v>
      </c>
      <c r="C334" s="207"/>
      <c r="D334" s="207"/>
      <c r="E334" s="2106"/>
      <c r="F334" s="2443"/>
      <c r="G334" s="2107"/>
    </row>
    <row r="335" spans="1:7" s="96" customFormat="1" ht="17.45" customHeight="1">
      <c r="A335" s="103"/>
      <c r="B335" s="2037" t="s">
        <v>2420</v>
      </c>
      <c r="C335" s="207"/>
      <c r="D335" s="207"/>
      <c r="E335" s="2106"/>
      <c r="F335" s="2443"/>
      <c r="G335" s="2107"/>
    </row>
    <row r="336" spans="1:7" s="96" customFormat="1">
      <c r="A336" s="103"/>
      <c r="B336" s="2037"/>
      <c r="C336" s="207"/>
      <c r="D336" s="207"/>
      <c r="E336" s="2106"/>
      <c r="F336" s="2443"/>
      <c r="G336" s="2107"/>
    </row>
    <row r="337" spans="1:7" s="96" customFormat="1" ht="16.899999999999999" customHeight="1">
      <c r="A337" s="97" t="s">
        <v>2421</v>
      </c>
      <c r="B337" s="2037" t="s">
        <v>1844</v>
      </c>
      <c r="C337" s="207"/>
      <c r="D337" s="207"/>
      <c r="E337" s="2106"/>
      <c r="F337" s="2443"/>
      <c r="G337" s="2107"/>
    </row>
    <row r="338" spans="1:7" s="96" customFormat="1" ht="18" customHeight="1">
      <c r="A338" s="97"/>
      <c r="B338" s="2245" t="s">
        <v>2311</v>
      </c>
      <c r="C338" s="207"/>
      <c r="D338" s="207"/>
      <c r="E338" s="2106"/>
      <c r="F338" s="2443"/>
      <c r="G338" s="2107"/>
    </row>
    <row r="339" spans="1:7" s="96" customFormat="1">
      <c r="A339" s="482" t="s">
        <v>8190</v>
      </c>
      <c r="B339" s="2245" t="s">
        <v>3042</v>
      </c>
      <c r="C339" s="207"/>
      <c r="D339" s="207" t="s">
        <v>353</v>
      </c>
      <c r="E339" s="2169">
        <v>1957.32</v>
      </c>
      <c r="F339" s="2491"/>
      <c r="G339" s="567">
        <f t="shared" ref="G339" si="12">+F339*E339</f>
        <v>0</v>
      </c>
    </row>
    <row r="340" spans="1:7" s="96" customFormat="1">
      <c r="A340" s="103"/>
      <c r="B340" s="2245"/>
      <c r="C340" s="207"/>
      <c r="E340" s="2106"/>
      <c r="F340" s="2443"/>
      <c r="G340" s="2107"/>
    </row>
    <row r="341" spans="1:7" s="96" customFormat="1" ht="25.5">
      <c r="A341" s="97" t="s">
        <v>2422</v>
      </c>
      <c r="B341" s="2037" t="s">
        <v>1853</v>
      </c>
      <c r="C341" s="207"/>
      <c r="D341" s="207"/>
      <c r="E341" s="2106"/>
      <c r="F341" s="2443"/>
      <c r="G341" s="2107"/>
    </row>
    <row r="342" spans="1:7" s="96" customFormat="1">
      <c r="A342" s="97"/>
      <c r="B342" s="2037" t="s">
        <v>1854</v>
      </c>
      <c r="C342" s="207"/>
      <c r="D342" s="207"/>
      <c r="E342" s="2106"/>
      <c r="F342" s="2443"/>
      <c r="G342" s="2107"/>
    </row>
    <row r="343" spans="1:7" s="96" customFormat="1">
      <c r="A343" s="482" t="s">
        <v>2423</v>
      </c>
      <c r="B343" s="2080" t="s">
        <v>2311</v>
      </c>
      <c r="C343" s="207"/>
      <c r="D343" s="207" t="s">
        <v>353</v>
      </c>
      <c r="E343" s="2169">
        <v>1</v>
      </c>
      <c r="F343" s="2491"/>
      <c r="G343" s="567">
        <f t="shared" ref="G343" si="13">+F343*E343</f>
        <v>0</v>
      </c>
    </row>
    <row r="344" spans="1:7" s="96" customFormat="1">
      <c r="A344" s="103"/>
      <c r="B344" s="2037"/>
      <c r="C344" s="207"/>
      <c r="D344" s="207"/>
      <c r="E344" s="2106"/>
      <c r="F344" s="2443"/>
      <c r="G344" s="2107"/>
    </row>
    <row r="345" spans="1:7" s="96" customFormat="1">
      <c r="A345" s="103"/>
      <c r="B345" s="2037"/>
      <c r="C345" s="207"/>
      <c r="D345" s="207"/>
      <c r="E345" s="2106"/>
      <c r="F345" s="2443"/>
      <c r="G345" s="2107"/>
    </row>
    <row r="346" spans="1:7" s="96" customFormat="1">
      <c r="A346" s="97" t="s">
        <v>2424</v>
      </c>
      <c r="B346" s="2037" t="s">
        <v>1862</v>
      </c>
      <c r="C346" s="207"/>
      <c r="D346" s="207"/>
      <c r="E346" s="2106"/>
      <c r="F346" s="2443"/>
      <c r="G346" s="2107"/>
    </row>
    <row r="347" spans="1:7" s="96" customFormat="1" ht="25.5">
      <c r="A347" s="103"/>
      <c r="B347" s="2037" t="s">
        <v>1863</v>
      </c>
      <c r="C347" s="207"/>
      <c r="D347" s="207"/>
      <c r="E347" s="2106"/>
      <c r="F347" s="2443"/>
      <c r="G347" s="2107"/>
    </row>
    <row r="348" spans="1:7" s="96" customFormat="1">
      <c r="A348" s="103"/>
      <c r="B348" s="2037" t="s">
        <v>2420</v>
      </c>
      <c r="C348" s="207"/>
      <c r="D348" s="207"/>
      <c r="E348" s="2106"/>
      <c r="F348" s="2443"/>
      <c r="G348" s="2107"/>
    </row>
    <row r="349" spans="1:7" s="96" customFormat="1">
      <c r="A349" s="103"/>
      <c r="B349" s="2037"/>
      <c r="C349" s="207"/>
      <c r="D349" s="207"/>
      <c r="E349" s="2106"/>
      <c r="F349" s="2443"/>
      <c r="G349" s="2107"/>
    </row>
    <row r="350" spans="1:7" s="96" customFormat="1">
      <c r="A350" s="97" t="s">
        <v>2425</v>
      </c>
      <c r="B350" s="208" t="s">
        <v>2426</v>
      </c>
      <c r="C350" s="207"/>
      <c r="D350" s="207"/>
      <c r="E350" s="2106"/>
      <c r="F350" s="2443"/>
      <c r="G350" s="2107"/>
    </row>
    <row r="351" spans="1:7" s="96" customFormat="1">
      <c r="A351" s="97"/>
      <c r="B351" s="2037" t="s">
        <v>1866</v>
      </c>
      <c r="C351" s="207"/>
      <c r="D351" s="207"/>
      <c r="E351" s="2106"/>
      <c r="F351" s="2443"/>
      <c r="G351" s="2107"/>
    </row>
    <row r="352" spans="1:7" s="96" customFormat="1">
      <c r="A352" s="482" t="s">
        <v>2427</v>
      </c>
      <c r="B352" s="2080" t="s">
        <v>2311</v>
      </c>
      <c r="C352" s="207"/>
      <c r="D352" s="207" t="s">
        <v>353</v>
      </c>
      <c r="E352" s="2169">
        <v>153.28</v>
      </c>
      <c r="F352" s="2491"/>
      <c r="G352" s="567">
        <f t="shared" ref="G352" si="14">+F352*E352</f>
        <v>0</v>
      </c>
    </row>
    <row r="353" spans="1:7" s="96" customFormat="1">
      <c r="A353" s="103"/>
      <c r="B353" s="2037"/>
      <c r="C353" s="207"/>
      <c r="D353" s="207"/>
      <c r="E353" s="2106"/>
      <c r="F353" s="2443"/>
      <c r="G353" s="2107"/>
    </row>
    <row r="354" spans="1:7" s="96" customFormat="1">
      <c r="A354" s="103"/>
      <c r="B354" s="2037"/>
      <c r="C354" s="207"/>
      <c r="D354" s="207"/>
      <c r="E354" s="2106"/>
      <c r="F354" s="2443"/>
      <c r="G354" s="2107"/>
    </row>
    <row r="355" spans="1:7" s="96" customFormat="1" ht="25.5">
      <c r="A355" s="97" t="s">
        <v>2428</v>
      </c>
      <c r="B355" s="2037" t="s">
        <v>1874</v>
      </c>
      <c r="C355" s="207"/>
      <c r="D355" s="207"/>
      <c r="E355" s="2106"/>
      <c r="F355" s="2443"/>
      <c r="G355" s="2107"/>
    </row>
    <row r="356" spans="1:7" s="96" customFormat="1">
      <c r="A356" s="103"/>
      <c r="B356" s="2037"/>
      <c r="C356" s="207"/>
      <c r="D356" s="207"/>
      <c r="E356" s="2106"/>
      <c r="F356" s="2443"/>
      <c r="G356" s="2107"/>
    </row>
    <row r="357" spans="1:7" s="96" customFormat="1">
      <c r="A357" s="97" t="s">
        <v>2429</v>
      </c>
      <c r="B357" s="208" t="s">
        <v>3044</v>
      </c>
      <c r="C357" s="207"/>
      <c r="D357" s="207"/>
      <c r="E357" s="2106"/>
      <c r="F357" s="2443"/>
      <c r="G357" s="2107"/>
    </row>
    <row r="358" spans="1:7" s="96" customFormat="1">
      <c r="A358" s="97"/>
      <c r="B358" s="2037" t="s">
        <v>1877</v>
      </c>
      <c r="C358" s="207"/>
      <c r="D358" s="207"/>
      <c r="E358" s="2106"/>
      <c r="F358" s="2443"/>
      <c r="G358" s="2107"/>
    </row>
    <row r="359" spans="1:7" s="96" customFormat="1">
      <c r="A359" s="482" t="s">
        <v>2430</v>
      </c>
      <c r="B359" s="2080" t="s">
        <v>2311</v>
      </c>
      <c r="C359" s="207"/>
      <c r="D359" s="207" t="s">
        <v>210</v>
      </c>
      <c r="E359" s="2169">
        <v>20</v>
      </c>
      <c r="F359" s="2491"/>
      <c r="G359" s="567">
        <f t="shared" ref="G359" si="15">+F359*E359</f>
        <v>0</v>
      </c>
    </row>
    <row r="360" spans="1:7" s="96" customFormat="1">
      <c r="A360" s="103"/>
      <c r="B360" s="2037"/>
      <c r="C360" s="207"/>
      <c r="D360" s="207"/>
      <c r="E360" s="2169"/>
      <c r="F360" s="2443"/>
      <c r="G360" s="2107"/>
    </row>
    <row r="361" spans="1:7" s="96" customFormat="1">
      <c r="A361" s="97" t="s">
        <v>2431</v>
      </c>
      <c r="B361" s="208" t="s">
        <v>1885</v>
      </c>
      <c r="C361" s="207"/>
      <c r="D361" s="207"/>
      <c r="E361" s="2169"/>
      <c r="F361" s="2443"/>
      <c r="G361" s="2107"/>
    </row>
    <row r="362" spans="1:7" s="96" customFormat="1">
      <c r="A362" s="97"/>
      <c r="B362" s="2037" t="s">
        <v>1877</v>
      </c>
      <c r="C362" s="207"/>
      <c r="D362" s="207"/>
      <c r="E362" s="2169"/>
      <c r="F362" s="2443"/>
      <c r="G362" s="2107"/>
    </row>
    <row r="363" spans="1:7" s="96" customFormat="1">
      <c r="A363" s="482" t="s">
        <v>2432</v>
      </c>
      <c r="B363" s="2080" t="s">
        <v>2311</v>
      </c>
      <c r="C363" s="207"/>
      <c r="D363" s="207" t="s">
        <v>210</v>
      </c>
      <c r="E363" s="2169">
        <v>10</v>
      </c>
      <c r="F363" s="2491"/>
      <c r="G363" s="567">
        <f t="shared" ref="G363" si="16">+F363*E363</f>
        <v>0</v>
      </c>
    </row>
    <row r="364" spans="1:7" s="96" customFormat="1">
      <c r="A364" s="103"/>
      <c r="B364" s="2037"/>
      <c r="C364" s="207"/>
      <c r="D364" s="207"/>
      <c r="E364" s="2169"/>
      <c r="F364" s="2443"/>
      <c r="G364" s="2107"/>
    </row>
    <row r="365" spans="1:7" s="96" customFormat="1">
      <c r="A365" s="97" t="s">
        <v>2433</v>
      </c>
      <c r="B365" s="208" t="s">
        <v>1893</v>
      </c>
      <c r="C365" s="207"/>
      <c r="D365" s="207"/>
      <c r="E365" s="2169"/>
      <c r="F365" s="2443"/>
      <c r="G365" s="2107"/>
    </row>
    <row r="366" spans="1:7" s="96" customFormat="1">
      <c r="A366" s="97"/>
      <c r="B366" s="2037" t="s">
        <v>1877</v>
      </c>
      <c r="C366" s="207"/>
      <c r="D366" s="207"/>
      <c r="E366" s="2169"/>
      <c r="F366" s="2443"/>
      <c r="G366" s="2107"/>
    </row>
    <row r="367" spans="1:7" s="96" customFormat="1">
      <c r="A367" s="482" t="s">
        <v>2432</v>
      </c>
      <c r="B367" s="2080" t="s">
        <v>2311</v>
      </c>
      <c r="C367" s="207"/>
      <c r="D367" s="207" t="s">
        <v>210</v>
      </c>
      <c r="E367" s="2169">
        <v>10</v>
      </c>
      <c r="F367" s="2491"/>
      <c r="G367" s="567">
        <f t="shared" ref="G367" si="17">+F367*E367</f>
        <v>0</v>
      </c>
    </row>
    <row r="368" spans="1:7" s="96" customFormat="1">
      <c r="A368" s="103"/>
      <c r="B368" s="2037"/>
      <c r="C368" s="207"/>
      <c r="D368" s="207"/>
      <c r="E368" s="2106"/>
      <c r="F368" s="2443"/>
      <c r="G368" s="2107"/>
    </row>
    <row r="369" spans="1:10" s="96" customFormat="1">
      <c r="B369" s="107"/>
      <c r="C369" s="2175"/>
      <c r="D369" s="2175"/>
      <c r="E369" s="2163"/>
      <c r="F369" s="2176"/>
      <c r="G369" s="2165"/>
    </row>
    <row r="370" spans="1:10" s="96" customFormat="1" ht="20.45" customHeight="1" thickBot="1">
      <c r="A370" s="418" t="str">
        <f>+A8</f>
        <v>C.3.</v>
      </c>
      <c r="B370" s="2177" t="str">
        <f>+B8</f>
        <v>Betonska in železokrivska dela</v>
      </c>
      <c r="C370" s="2178" t="s">
        <v>279</v>
      </c>
      <c r="D370" s="2178"/>
      <c r="E370" s="2179"/>
      <c r="F370" s="2180"/>
      <c r="G370" s="2180">
        <f>SUM(G110:G369)</f>
        <v>0</v>
      </c>
    </row>
    <row r="371" spans="1:10" s="96" customFormat="1" ht="13.5" thickTop="1">
      <c r="A371" s="109"/>
      <c r="B371" s="110"/>
      <c r="C371" s="2181"/>
      <c r="D371" s="2181"/>
      <c r="E371" s="2182"/>
      <c r="F371" s="2183"/>
      <c r="G371" s="2183"/>
    </row>
    <row r="372" spans="1:10" s="96" customFormat="1">
      <c r="A372" s="109"/>
      <c r="B372" s="110"/>
      <c r="C372" s="2181"/>
      <c r="D372" s="2181"/>
      <c r="E372" s="2182"/>
      <c r="F372" s="2183"/>
      <c r="G372" s="2183"/>
    </row>
    <row r="373" spans="1:10" s="96" customFormat="1">
      <c r="A373" s="482"/>
      <c r="B373" s="2080" t="s">
        <v>2311</v>
      </c>
      <c r="C373" s="2181"/>
      <c r="D373" s="2181"/>
      <c r="E373" s="2182"/>
      <c r="F373" s="2183"/>
      <c r="G373" s="2183">
        <f>+G370</f>
        <v>0</v>
      </c>
    </row>
    <row r="374" spans="1:10" s="96" customFormat="1">
      <c r="A374" s="109"/>
      <c r="B374" s="110"/>
      <c r="C374" s="111"/>
      <c r="D374" s="111"/>
      <c r="E374" s="82"/>
      <c r="F374" s="451"/>
      <c r="G374" s="451"/>
    </row>
    <row r="375" spans="1:10" s="55" customFormat="1">
      <c r="A375" s="106"/>
      <c r="B375" s="107"/>
      <c r="C375" s="108"/>
      <c r="D375" s="540"/>
      <c r="E375" s="99"/>
      <c r="F375" s="452"/>
      <c r="G375" s="459"/>
      <c r="J375" s="56"/>
    </row>
  </sheetData>
  <sheetProtection formatRows="0"/>
  <mergeCells count="82">
    <mergeCell ref="B102:C102"/>
    <mergeCell ref="B92:C92"/>
    <mergeCell ref="B97:C97"/>
    <mergeCell ref="B98:C98"/>
    <mergeCell ref="B99:C99"/>
    <mergeCell ref="B100:C100"/>
    <mergeCell ref="B101:C101"/>
    <mergeCell ref="B91:C91"/>
    <mergeCell ref="B80:C80"/>
    <mergeCell ref="B81:C81"/>
    <mergeCell ref="B82:C82"/>
    <mergeCell ref="B83:C83"/>
    <mergeCell ref="B84:C84"/>
    <mergeCell ref="B85:C85"/>
    <mergeCell ref="B86:C86"/>
    <mergeCell ref="B87:C87"/>
    <mergeCell ref="B88:C88"/>
    <mergeCell ref="B89:C89"/>
    <mergeCell ref="B90:C90"/>
    <mergeCell ref="D65:G65"/>
    <mergeCell ref="B66:C66"/>
    <mergeCell ref="B79:C79"/>
    <mergeCell ref="B68:C68"/>
    <mergeCell ref="B69:C69"/>
    <mergeCell ref="B70:C70"/>
    <mergeCell ref="B71:C71"/>
    <mergeCell ref="B72:C72"/>
    <mergeCell ref="B73:C73"/>
    <mergeCell ref="B74:C74"/>
    <mergeCell ref="B75:C75"/>
    <mergeCell ref="B76:C76"/>
    <mergeCell ref="B77:C77"/>
    <mergeCell ref="B78:C78"/>
    <mergeCell ref="B67:C67"/>
    <mergeCell ref="B56:C56"/>
    <mergeCell ref="B57:C57"/>
    <mergeCell ref="B58:C58"/>
    <mergeCell ref="B60:C60"/>
    <mergeCell ref="B61:C61"/>
    <mergeCell ref="B62:C62"/>
    <mergeCell ref="B63:C63"/>
    <mergeCell ref="B64:C64"/>
    <mergeCell ref="B65:C65"/>
    <mergeCell ref="B38:C38"/>
    <mergeCell ref="B39:C39"/>
    <mergeCell ref="B40:C40"/>
    <mergeCell ref="B41:C41"/>
    <mergeCell ref="B55:C55"/>
    <mergeCell ref="B43:C43"/>
    <mergeCell ref="B44:C44"/>
    <mergeCell ref="B46:C46"/>
    <mergeCell ref="B47:C47"/>
    <mergeCell ref="B48:C48"/>
    <mergeCell ref="B49:C49"/>
    <mergeCell ref="B50:C50"/>
    <mergeCell ref="B51:C51"/>
    <mergeCell ref="B52:C52"/>
    <mergeCell ref="B53:C53"/>
    <mergeCell ref="B54:C54"/>
    <mergeCell ref="B31:C31"/>
    <mergeCell ref="B34:C34"/>
    <mergeCell ref="B35:C35"/>
    <mergeCell ref="B36:C36"/>
    <mergeCell ref="B37:C37"/>
    <mergeCell ref="B33:C33"/>
    <mergeCell ref="B32:C32"/>
    <mergeCell ref="C285:E285"/>
    <mergeCell ref="B28:C28"/>
    <mergeCell ref="B13:C13"/>
    <mergeCell ref="B15:C15"/>
    <mergeCell ref="B16:C16"/>
    <mergeCell ref="B17:C17"/>
    <mergeCell ref="B19:C19"/>
    <mergeCell ref="B20:C20"/>
    <mergeCell ref="B21:C21"/>
    <mergeCell ref="B23:C23"/>
    <mergeCell ref="B24:C24"/>
    <mergeCell ref="B26:C26"/>
    <mergeCell ref="B27:C27"/>
    <mergeCell ref="B42:C42"/>
    <mergeCell ref="B29:C29"/>
    <mergeCell ref="B30:C30"/>
  </mergeCells>
  <pageMargins left="0.7" right="0.7" top="0.75" bottom="0.75" header="0.3" footer="0.3"/>
  <pageSetup paperSize="9" scale="50"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5" manualBreakCount="5">
    <brk id="28" max="16383" man="1"/>
    <brk id="76" max="16383" man="1"/>
    <brk id="94" max="16383" man="1"/>
    <brk id="174" max="6" man="1"/>
    <brk id="301" max="6"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J55"/>
  <sheetViews>
    <sheetView view="pageBreakPreview" zoomScale="85" zoomScaleNormal="100" zoomScaleSheetLayoutView="85" workbookViewId="0">
      <selection activeCell="E19" sqref="E19"/>
    </sheetView>
  </sheetViews>
  <sheetFormatPr defaultColWidth="9.140625" defaultRowHeight="12.75"/>
  <cols>
    <col min="1" max="1" width="13.28515625" style="69" customWidth="1"/>
    <col min="2" max="2" width="79.7109375" style="70" customWidth="1"/>
    <col min="3" max="3" width="14" style="71" customWidth="1"/>
    <col min="4" max="4" width="10.5703125" style="72" customWidth="1"/>
    <col min="5" max="5" width="11.28515625" style="73" customWidth="1"/>
    <col min="6" max="6" width="13.140625" style="457" customWidth="1"/>
    <col min="7" max="7" width="22" style="457" customWidth="1"/>
    <col min="8" max="8" width="0.42578125" style="55" hidden="1" customWidth="1"/>
    <col min="9" max="9" width="1" style="55" hidden="1" customWidth="1"/>
    <col min="10" max="10" width="15.7109375" style="56" hidden="1" customWidth="1"/>
    <col min="11" max="16384" width="9.140625" style="74"/>
  </cols>
  <sheetData>
    <row r="2" spans="1:7">
      <c r="A2" s="367" t="s">
        <v>8</v>
      </c>
      <c r="B2" s="359" t="s">
        <v>9</v>
      </c>
      <c r="C2" s="359"/>
      <c r="D2" s="361"/>
      <c r="E2" s="368"/>
      <c r="F2" s="443"/>
      <c r="G2" s="443"/>
    </row>
    <row r="3" spans="1:7" s="57" customFormat="1">
      <c r="A3" s="369" t="s">
        <v>130</v>
      </c>
      <c r="B3" s="359" t="str">
        <f>'NASLOVNA STRAN'!$C$30</f>
        <v>Gradnja stanovanjske soseske Dečkovo naselje - DN 10</v>
      </c>
      <c r="C3" s="359"/>
      <c r="D3" s="361"/>
      <c r="E3" s="368"/>
      <c r="F3" s="443"/>
      <c r="G3" s="443"/>
    </row>
    <row r="4" spans="1:7" s="57" customFormat="1">
      <c r="A4" s="367" t="s">
        <v>131</v>
      </c>
      <c r="B4" s="442">
        <f>'NASLOVNA STRAN'!$C$13</f>
        <v>0</v>
      </c>
      <c r="C4" s="359"/>
      <c r="D4" s="361"/>
      <c r="E4" s="368"/>
      <c r="F4" s="443"/>
      <c r="G4" s="443"/>
    </row>
    <row r="5" spans="1:7" s="57" customFormat="1">
      <c r="A5" s="367"/>
      <c r="B5" s="359"/>
      <c r="C5" s="359"/>
      <c r="D5" s="361"/>
      <c r="E5" s="368"/>
      <c r="F5" s="443"/>
      <c r="G5" s="443"/>
    </row>
    <row r="6" spans="1:7" s="57" customFormat="1">
      <c r="A6" s="75" t="s">
        <v>52</v>
      </c>
      <c r="B6" s="76" t="s">
        <v>110</v>
      </c>
      <c r="C6" s="76"/>
      <c r="D6" s="77"/>
      <c r="E6" s="78"/>
      <c r="F6" s="450"/>
      <c r="G6" s="450"/>
    </row>
    <row r="7" spans="1:7" s="57" customFormat="1">
      <c r="A7" s="367"/>
      <c r="B7" s="359"/>
      <c r="C7" s="359"/>
      <c r="D7" s="361"/>
      <c r="E7" s="368"/>
      <c r="F7" s="443"/>
      <c r="G7" s="443"/>
    </row>
    <row r="8" spans="1:7" s="57" customFormat="1">
      <c r="A8" s="75" t="s">
        <v>60</v>
      </c>
      <c r="B8" s="76" t="s">
        <v>91</v>
      </c>
      <c r="C8" s="76"/>
      <c r="D8" s="77"/>
      <c r="E8" s="78"/>
      <c r="F8" s="450"/>
      <c r="G8" s="450"/>
    </row>
    <row r="9" spans="1:7">
      <c r="A9" s="79"/>
      <c r="B9" s="80"/>
      <c r="C9" s="81"/>
      <c r="D9" s="82"/>
      <c r="E9" s="82"/>
      <c r="F9" s="451"/>
      <c r="G9" s="452"/>
    </row>
    <row r="10" spans="1:7" ht="25.5">
      <c r="A10" s="83" t="s">
        <v>132</v>
      </c>
      <c r="B10" s="84" t="s">
        <v>133</v>
      </c>
      <c r="C10" s="85" t="s">
        <v>134</v>
      </c>
      <c r="D10" s="364" t="s">
        <v>140</v>
      </c>
      <c r="E10" s="363" t="s">
        <v>136</v>
      </c>
      <c r="F10" s="444" t="s">
        <v>237</v>
      </c>
      <c r="G10" s="444" t="s">
        <v>238</v>
      </c>
    </row>
    <row r="11" spans="1:7" ht="33.6" customHeight="1">
      <c r="A11" s="86"/>
      <c r="B11" s="2972" t="s">
        <v>5645</v>
      </c>
      <c r="C11" s="2973"/>
      <c r="D11" s="89"/>
      <c r="E11" s="89"/>
      <c r="F11" s="454"/>
      <c r="G11" s="455"/>
    </row>
    <row r="12" spans="1:7">
      <c r="A12" s="90"/>
      <c r="B12" s="91"/>
      <c r="C12" s="2091"/>
      <c r="D12" s="93"/>
      <c r="E12" s="93"/>
      <c r="F12" s="456"/>
    </row>
    <row r="13" spans="1:7">
      <c r="A13" s="94"/>
      <c r="B13" s="2906" t="s">
        <v>143</v>
      </c>
      <c r="C13" s="2907"/>
    </row>
    <row r="14" spans="1:7">
      <c r="A14" s="94"/>
      <c r="B14" s="2034"/>
      <c r="C14" s="2082"/>
    </row>
    <row r="15" spans="1:7" ht="15" customHeight="1">
      <c r="A15" s="94"/>
      <c r="B15" s="2974" t="s">
        <v>5646</v>
      </c>
      <c r="C15" s="2915"/>
    </row>
    <row r="16" spans="1:7" s="57" customFormat="1" ht="90" customHeight="1">
      <c r="A16" s="94"/>
      <c r="B16" s="2908" t="s">
        <v>5647</v>
      </c>
      <c r="C16" s="2909"/>
      <c r="D16" s="72"/>
      <c r="E16" s="73"/>
      <c r="F16" s="457"/>
      <c r="G16" s="457"/>
    </row>
    <row r="17" spans="1:7" s="57" customFormat="1" ht="18" customHeight="1">
      <c r="A17" s="94"/>
      <c r="B17" s="2974" t="s">
        <v>5648</v>
      </c>
      <c r="C17" s="2915"/>
      <c r="D17" s="72"/>
      <c r="E17" s="73"/>
      <c r="F17" s="457"/>
      <c r="G17" s="457"/>
    </row>
    <row r="18" spans="1:7" s="57" customFormat="1" ht="38.450000000000003" customHeight="1">
      <c r="A18" s="94"/>
      <c r="B18" s="2908" t="s">
        <v>5649</v>
      </c>
      <c r="C18" s="2909"/>
      <c r="D18" s="72"/>
      <c r="E18" s="73"/>
      <c r="F18" s="457"/>
      <c r="G18" s="457"/>
    </row>
    <row r="19" spans="1:7" s="57" customFormat="1" ht="86.45" customHeight="1">
      <c r="A19" s="94"/>
      <c r="B19" s="2908" t="s">
        <v>5650</v>
      </c>
      <c r="C19" s="2909"/>
      <c r="D19" s="72"/>
      <c r="E19" s="73"/>
      <c r="F19" s="457"/>
      <c r="G19" s="457"/>
    </row>
    <row r="20" spans="1:7" s="57" customFormat="1" ht="112.9" customHeight="1">
      <c r="A20" s="94"/>
      <c r="B20" s="2908" t="s">
        <v>5651</v>
      </c>
      <c r="C20" s="2909"/>
      <c r="D20" s="72"/>
      <c r="E20" s="73"/>
      <c r="F20" s="457"/>
      <c r="G20" s="457"/>
    </row>
    <row r="21" spans="1:7" s="57" customFormat="1" ht="130.9" customHeight="1">
      <c r="A21" s="94"/>
      <c r="B21" s="2908" t="s">
        <v>5652</v>
      </c>
      <c r="C21" s="2909"/>
      <c r="D21" s="72"/>
      <c r="E21" s="73"/>
      <c r="F21" s="457"/>
      <c r="G21" s="457"/>
    </row>
    <row r="22" spans="1:7" s="57" customFormat="1" ht="65.45" customHeight="1">
      <c r="A22" s="94"/>
      <c r="B22" s="2908" t="s">
        <v>5653</v>
      </c>
      <c r="C22" s="2909"/>
      <c r="D22" s="72"/>
      <c r="E22" s="73"/>
      <c r="F22" s="457"/>
      <c r="G22" s="457"/>
    </row>
    <row r="23" spans="1:7" s="57" customFormat="1" ht="190.15" customHeight="1">
      <c r="A23" s="94"/>
      <c r="B23" s="2908" t="s">
        <v>5654</v>
      </c>
      <c r="C23" s="2909"/>
      <c r="D23" s="72"/>
      <c r="E23" s="73"/>
      <c r="F23" s="2421"/>
      <c r="G23" s="457"/>
    </row>
    <row r="24" spans="1:7" s="96" customFormat="1" ht="18" customHeight="1">
      <c r="A24" s="94"/>
      <c r="B24" s="2910" t="s">
        <v>2582</v>
      </c>
      <c r="C24" s="2911"/>
      <c r="D24" s="72"/>
      <c r="E24" s="73"/>
      <c r="F24" s="2421"/>
      <c r="G24" s="457"/>
    </row>
    <row r="25" spans="1:7" s="96" customFormat="1" ht="174.6" customHeight="1">
      <c r="A25" s="94"/>
      <c r="B25" s="2904" t="s">
        <v>5655</v>
      </c>
      <c r="C25" s="2912"/>
      <c r="D25" s="72"/>
      <c r="E25" s="73"/>
      <c r="F25" s="2421"/>
      <c r="G25" s="457"/>
    </row>
    <row r="26" spans="1:7" s="96" customFormat="1" ht="18" customHeight="1">
      <c r="A26" s="94"/>
      <c r="B26" s="2913" t="s">
        <v>2593</v>
      </c>
      <c r="C26" s="2915"/>
      <c r="D26" s="72"/>
      <c r="E26" s="73"/>
      <c r="F26" s="2421"/>
      <c r="G26" s="457"/>
    </row>
    <row r="27" spans="1:7" s="96" customFormat="1" ht="94.9" customHeight="1">
      <c r="A27" s="94"/>
      <c r="B27" s="2904" t="s">
        <v>5656</v>
      </c>
      <c r="C27" s="2912"/>
      <c r="D27" s="72"/>
      <c r="E27" s="73"/>
      <c r="F27" s="2421"/>
      <c r="G27" s="457"/>
    </row>
    <row r="28" spans="1:7" s="96" customFormat="1" ht="19.149999999999999" customHeight="1">
      <c r="A28" s="94"/>
      <c r="B28" s="2913" t="s">
        <v>2595</v>
      </c>
      <c r="C28" s="2915"/>
      <c r="D28" s="72"/>
      <c r="E28" s="73"/>
      <c r="F28" s="2421"/>
      <c r="G28" s="457"/>
    </row>
    <row r="29" spans="1:7" s="96" customFormat="1" ht="40.15" customHeight="1">
      <c r="A29" s="94"/>
      <c r="B29" s="2904" t="s">
        <v>5657</v>
      </c>
      <c r="C29" s="2912"/>
      <c r="D29" s="72"/>
      <c r="E29" s="73"/>
      <c r="F29" s="2421"/>
      <c r="G29" s="457"/>
    </row>
    <row r="30" spans="1:7" s="96" customFormat="1">
      <c r="A30" s="97"/>
      <c r="B30" s="2045"/>
      <c r="C30" s="2083"/>
      <c r="D30" s="649"/>
      <c r="E30" s="99"/>
      <c r="F30" s="2422"/>
      <c r="G30" s="452"/>
    </row>
    <row r="31" spans="1:7" s="96" customFormat="1">
      <c r="A31" s="97"/>
      <c r="B31" s="2920"/>
      <c r="C31" s="2921"/>
      <c r="D31" s="649"/>
      <c r="E31" s="99"/>
      <c r="F31" s="2422"/>
      <c r="G31" s="452"/>
    </row>
    <row r="32" spans="1:7" s="96" customFormat="1">
      <c r="A32" s="97"/>
      <c r="B32" s="2035"/>
      <c r="C32" s="2036"/>
      <c r="D32" s="649"/>
      <c r="E32" s="99"/>
      <c r="F32" s="2422"/>
      <c r="G32" s="452"/>
    </row>
    <row r="33" spans="1:7" s="96" customFormat="1">
      <c r="A33" s="1257" t="s">
        <v>5683</v>
      </c>
      <c r="B33" s="100" t="s">
        <v>5659</v>
      </c>
      <c r="C33" s="1258"/>
      <c r="D33" s="101"/>
      <c r="E33" s="102"/>
      <c r="F33" s="2423"/>
      <c r="G33" s="458"/>
    </row>
    <row r="34" spans="1:7" s="96" customFormat="1">
      <c r="A34" s="97"/>
      <c r="B34" s="2035"/>
      <c r="C34" s="2036"/>
      <c r="D34" s="649"/>
      <c r="E34" s="99"/>
      <c r="F34" s="2422"/>
      <c r="G34" s="452"/>
    </row>
    <row r="35" spans="1:7" s="96" customFormat="1" ht="17.45" customHeight="1">
      <c r="A35" s="97"/>
      <c r="B35" s="2982" t="s">
        <v>5660</v>
      </c>
      <c r="C35" s="2982"/>
      <c r="D35" s="649"/>
      <c r="E35" s="99"/>
      <c r="F35" s="2422"/>
      <c r="G35" s="452"/>
    </row>
    <row r="36" spans="1:7" s="96" customFormat="1" ht="31.15" customHeight="1">
      <c r="A36" s="97"/>
      <c r="B36" s="2931" t="s">
        <v>5661</v>
      </c>
      <c r="C36" s="2931"/>
      <c r="D36" s="649"/>
      <c r="E36" s="99"/>
      <c r="F36" s="2422"/>
      <c r="G36" s="452"/>
    </row>
    <row r="37" spans="1:7" s="96" customFormat="1" ht="18" customHeight="1">
      <c r="A37" s="103"/>
      <c r="B37" s="2982" t="s">
        <v>2140</v>
      </c>
      <c r="C37" s="2982"/>
      <c r="E37" s="104"/>
      <c r="F37" s="2424"/>
      <c r="G37" s="459"/>
    </row>
    <row r="38" spans="1:7" s="96" customFormat="1">
      <c r="A38" s="103"/>
      <c r="B38" s="2931" t="s">
        <v>2142</v>
      </c>
      <c r="C38" s="2931"/>
      <c r="E38" s="104"/>
      <c r="F38" s="2424"/>
      <c r="G38" s="459"/>
    </row>
    <row r="39" spans="1:7" s="96" customFormat="1" ht="27" customHeight="1">
      <c r="A39" s="103"/>
      <c r="B39" s="2931" t="s">
        <v>5662</v>
      </c>
      <c r="C39" s="2931"/>
      <c r="E39" s="104"/>
      <c r="F39" s="2424"/>
      <c r="G39" s="459"/>
    </row>
    <row r="40" spans="1:7" s="96" customFormat="1">
      <c r="A40" s="103"/>
      <c r="B40" s="2928"/>
      <c r="C40" s="3028"/>
      <c r="E40" s="104"/>
      <c r="F40" s="2424"/>
      <c r="G40" s="459"/>
    </row>
    <row r="41" spans="1:7" s="96" customFormat="1">
      <c r="A41" s="105" t="s">
        <v>5684</v>
      </c>
      <c r="B41" s="436" t="s">
        <v>5664</v>
      </c>
      <c r="C41" s="207"/>
      <c r="E41" s="104"/>
      <c r="F41" s="2424"/>
      <c r="G41" s="459"/>
    </row>
    <row r="42" spans="1:7" s="96" customFormat="1" ht="38.25">
      <c r="A42" s="103"/>
      <c r="B42" s="67" t="s">
        <v>5665</v>
      </c>
      <c r="C42" s="207"/>
      <c r="E42" s="104"/>
      <c r="F42" s="2424"/>
      <c r="G42" s="459"/>
    </row>
    <row r="43" spans="1:7" s="96" customFormat="1">
      <c r="A43" s="103"/>
      <c r="B43" s="67" t="s">
        <v>5685</v>
      </c>
      <c r="C43" s="207"/>
      <c r="E43" s="104"/>
      <c r="F43" s="2424"/>
      <c r="G43" s="459"/>
    </row>
    <row r="44" spans="1:7" s="96" customFormat="1">
      <c r="A44" s="1262" t="s">
        <v>5686</v>
      </c>
      <c r="B44" s="2080" t="s">
        <v>5687</v>
      </c>
      <c r="C44" s="207"/>
      <c r="D44" s="96" t="s">
        <v>353</v>
      </c>
      <c r="E44" s="62">
        <f>115.5*7</f>
        <v>808.5</v>
      </c>
      <c r="F44" s="2425"/>
      <c r="G44" s="456">
        <f t="shared" ref="G44" si="0">+F44*E44</f>
        <v>0</v>
      </c>
    </row>
    <row r="45" spans="1:7" s="96" customFormat="1">
      <c r="A45" s="103"/>
      <c r="B45" s="2037"/>
      <c r="C45" s="207"/>
      <c r="E45" s="104"/>
      <c r="F45" s="2424"/>
      <c r="G45" s="459"/>
    </row>
    <row r="46" spans="1:7" s="96" customFormat="1" ht="25.5">
      <c r="A46" s="105" t="s">
        <v>5688</v>
      </c>
      <c r="B46" s="436" t="s">
        <v>5674</v>
      </c>
      <c r="C46" s="207"/>
      <c r="E46" s="104"/>
      <c r="F46" s="2424"/>
      <c r="G46" s="459"/>
    </row>
    <row r="47" spans="1:7" s="96" customFormat="1" ht="51">
      <c r="A47" s="103"/>
      <c r="B47" s="67" t="s">
        <v>5675</v>
      </c>
      <c r="C47" s="68"/>
      <c r="E47" s="104"/>
      <c r="F47" s="2424"/>
      <c r="G47" s="459"/>
    </row>
    <row r="48" spans="1:7" s="96" customFormat="1">
      <c r="A48" s="1262" t="s">
        <v>5689</v>
      </c>
      <c r="B48" s="2080" t="s">
        <v>5687</v>
      </c>
      <c r="C48" s="207"/>
      <c r="D48" s="96" t="s">
        <v>5677</v>
      </c>
      <c r="E48" s="62">
        <f>+E44</f>
        <v>808.5</v>
      </c>
      <c r="F48" s="2425"/>
      <c r="G48" s="456">
        <f t="shared" ref="G48" si="1">+F48*E48</f>
        <v>0</v>
      </c>
    </row>
    <row r="49" spans="1:7" s="96" customFormat="1">
      <c r="A49" s="103"/>
      <c r="B49" s="2037"/>
      <c r="C49" s="207"/>
      <c r="E49" s="104"/>
      <c r="F49" s="2424"/>
      <c r="G49" s="459"/>
    </row>
    <row r="50" spans="1:7" s="96" customFormat="1">
      <c r="A50" s="106"/>
      <c r="B50" s="107"/>
      <c r="C50" s="2175"/>
      <c r="D50" s="108"/>
      <c r="E50" s="656"/>
      <c r="F50" s="2427"/>
      <c r="G50" s="452"/>
    </row>
    <row r="51" spans="1:7" s="96" customFormat="1" ht="13.5" thickBot="1">
      <c r="A51" s="418" t="str">
        <f>+A8</f>
        <v>C.4.</v>
      </c>
      <c r="B51" s="2081" t="str">
        <f>+B8</f>
        <v>Gradbeni odri</v>
      </c>
      <c r="C51" s="2178" t="s">
        <v>279</v>
      </c>
      <c r="D51" s="1260"/>
      <c r="E51" s="1261"/>
      <c r="F51" s="2428"/>
      <c r="G51" s="1856">
        <f>SUM(G37:G50)</f>
        <v>0</v>
      </c>
    </row>
    <row r="52" spans="1:7" s="96" customFormat="1" ht="13.5" thickTop="1">
      <c r="A52" s="109"/>
      <c r="B52" s="110"/>
      <c r="C52" s="2181"/>
      <c r="D52" s="111"/>
      <c r="E52" s="82"/>
      <c r="F52" s="2418"/>
      <c r="G52" s="451"/>
    </row>
    <row r="53" spans="1:7">
      <c r="A53" s="109"/>
      <c r="B53" s="110"/>
      <c r="C53" s="2181"/>
      <c r="D53" s="82"/>
      <c r="E53" s="82"/>
      <c r="F53" s="2418"/>
      <c r="G53" s="459"/>
    </row>
    <row r="54" spans="1:7">
      <c r="A54" s="106"/>
      <c r="B54" s="107"/>
      <c r="C54" s="2175"/>
      <c r="D54" s="649"/>
      <c r="E54" s="99"/>
      <c r="F54" s="2422"/>
      <c r="G54" s="459"/>
    </row>
    <row r="55" spans="1:7">
      <c r="C55" s="2082"/>
      <c r="F55" s="2421"/>
    </row>
  </sheetData>
  <sheetProtection formatRows="0"/>
  <mergeCells count="24">
    <mergeCell ref="B40:C40"/>
    <mergeCell ref="B25:C25"/>
    <mergeCell ref="B26:C26"/>
    <mergeCell ref="B27:C27"/>
    <mergeCell ref="B28:C28"/>
    <mergeCell ref="B29:C29"/>
    <mergeCell ref="B31:C31"/>
    <mergeCell ref="B35:C35"/>
    <mergeCell ref="B36:C36"/>
    <mergeCell ref="B37:C37"/>
    <mergeCell ref="B38:C38"/>
    <mergeCell ref="B39:C39"/>
    <mergeCell ref="B24:C24"/>
    <mergeCell ref="B11:C11"/>
    <mergeCell ref="B13:C13"/>
    <mergeCell ref="B15:C15"/>
    <mergeCell ref="B16:C16"/>
    <mergeCell ref="B17:C17"/>
    <mergeCell ref="B18:C18"/>
    <mergeCell ref="B19:C19"/>
    <mergeCell ref="B20:C20"/>
    <mergeCell ref="B21:C21"/>
    <mergeCell ref="B22:C22"/>
    <mergeCell ref="B23:C23"/>
  </mergeCells>
  <pageMargins left="0.7" right="0.7" top="0.75" bottom="0.75" header="0.3" footer="0.3"/>
  <pageSetup paperSize="9" scale="52"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1" manualBreakCount="1">
    <brk id="3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5"/>
  <sheetViews>
    <sheetView view="pageBreakPreview" zoomScale="80" zoomScaleNormal="100" zoomScaleSheetLayoutView="80" workbookViewId="0"/>
  </sheetViews>
  <sheetFormatPr defaultColWidth="8.85546875" defaultRowHeight="14.25"/>
  <cols>
    <col min="1" max="1" width="8.85546875" style="1274"/>
    <col min="2" max="2" width="117.42578125" style="2052" customWidth="1"/>
    <col min="3" max="3" width="9.7109375" style="1274" customWidth="1"/>
    <col min="4" max="5" width="8.85546875" style="1274"/>
    <col min="6" max="6" width="7.28515625" style="1274" customWidth="1"/>
    <col min="7" max="7" width="65.5703125" style="1274" customWidth="1"/>
    <col min="8" max="16384" width="8.85546875" style="1274"/>
  </cols>
  <sheetData>
    <row r="1" spans="1:2">
      <c r="A1" s="1272"/>
    </row>
    <row r="2" spans="1:2">
      <c r="A2" s="1275" t="s">
        <v>15</v>
      </c>
      <c r="B2" s="2053" t="s">
        <v>2278</v>
      </c>
    </row>
    <row r="3" spans="1:2">
      <c r="B3" s="2054"/>
    </row>
    <row r="4" spans="1:2" ht="19.899999999999999" customHeight="1">
      <c r="B4" s="2057" t="s">
        <v>2279</v>
      </c>
    </row>
    <row r="5" spans="1:2" ht="47.45" customHeight="1">
      <c r="B5" s="2050" t="s">
        <v>2280</v>
      </c>
    </row>
    <row r="6" spans="1:2" ht="21" customHeight="1">
      <c r="B6" s="2057" t="s">
        <v>2281</v>
      </c>
    </row>
    <row r="7" spans="1:2" ht="82.15" customHeight="1">
      <c r="B7" s="2050" t="s">
        <v>2282</v>
      </c>
    </row>
    <row r="8" spans="1:2" ht="21.6" customHeight="1">
      <c r="B8" s="2057" t="s">
        <v>2283</v>
      </c>
    </row>
    <row r="9" spans="1:2">
      <c r="B9" s="2050" t="s">
        <v>2284</v>
      </c>
    </row>
    <row r="10" spans="1:2" ht="60" customHeight="1">
      <c r="B10" s="2050" t="s">
        <v>5827</v>
      </c>
    </row>
    <row r="11" spans="1:2" ht="16.149999999999999" customHeight="1">
      <c r="B11" s="2058" t="s">
        <v>5828</v>
      </c>
    </row>
    <row r="12" spans="1:2">
      <c r="B12" s="2058" t="s">
        <v>5829</v>
      </c>
    </row>
    <row r="13" spans="1:2">
      <c r="B13" s="2058" t="s">
        <v>5830</v>
      </c>
    </row>
    <row r="14" spans="1:2">
      <c r="B14" s="2058" t="s">
        <v>5831</v>
      </c>
    </row>
    <row r="15" spans="1:2">
      <c r="B15" s="2058" t="s">
        <v>5832</v>
      </c>
    </row>
    <row r="16" spans="1:2">
      <c r="B16" s="2058" t="s">
        <v>5833</v>
      </c>
    </row>
    <row r="17" spans="2:2">
      <c r="B17" s="2058" t="s">
        <v>5834</v>
      </c>
    </row>
    <row r="18" spans="2:2">
      <c r="B18" s="2058" t="s">
        <v>5835</v>
      </c>
    </row>
    <row r="19" spans="2:2">
      <c r="B19" s="2058" t="s">
        <v>5836</v>
      </c>
    </row>
    <row r="20" spans="2:2">
      <c r="B20" s="2058" t="s">
        <v>5837</v>
      </c>
    </row>
    <row r="21" spans="2:2">
      <c r="B21" s="2058" t="s">
        <v>5838</v>
      </c>
    </row>
    <row r="22" spans="2:2">
      <c r="B22" s="2058" t="s">
        <v>5839</v>
      </c>
    </row>
    <row r="23" spans="2:2">
      <c r="B23" s="2058" t="s">
        <v>5840</v>
      </c>
    </row>
    <row r="24" spans="2:2">
      <c r="B24" s="2058" t="s">
        <v>5841</v>
      </c>
    </row>
    <row r="25" spans="2:2">
      <c r="B25" s="2058" t="s">
        <v>5842</v>
      </c>
    </row>
    <row r="26" spans="2:2" ht="20.45" customHeight="1">
      <c r="B26" s="2057" t="s">
        <v>5843</v>
      </c>
    </row>
    <row r="27" spans="2:2" ht="51.75" customHeight="1">
      <c r="B27" s="2050" t="s">
        <v>5844</v>
      </c>
    </row>
    <row r="28" spans="2:2" ht="17.45" customHeight="1">
      <c r="B28" s="2055" t="s">
        <v>5845</v>
      </c>
    </row>
    <row r="29" spans="2:2" ht="141" customHeight="1">
      <c r="B29" s="2051" t="s">
        <v>5846</v>
      </c>
    </row>
    <row r="30" spans="2:2" ht="19.899999999999999" customHeight="1">
      <c r="B30" s="2055" t="s">
        <v>5847</v>
      </c>
    </row>
    <row r="31" spans="2:2" ht="18" customHeight="1">
      <c r="B31" s="2059" t="s">
        <v>5848</v>
      </c>
    </row>
    <row r="32" spans="2:2" ht="58.5" customHeight="1">
      <c r="B32" s="2051" t="s">
        <v>5849</v>
      </c>
    </row>
    <row r="33" spans="2:2" ht="167.45" customHeight="1">
      <c r="B33" s="2051" t="s">
        <v>5850</v>
      </c>
    </row>
    <row r="34" spans="2:2" ht="124.15" customHeight="1">
      <c r="B34" s="2051" t="s">
        <v>5851</v>
      </c>
    </row>
    <row r="35" spans="2:2" ht="21.75" customHeight="1">
      <c r="B35" s="2055" t="s">
        <v>5852</v>
      </c>
    </row>
    <row r="36" spans="2:2" ht="50.45" customHeight="1">
      <c r="B36" s="2060" t="s">
        <v>5853</v>
      </c>
    </row>
    <row r="37" spans="2:2" ht="42.6" customHeight="1">
      <c r="B37" s="2060" t="s">
        <v>5854</v>
      </c>
    </row>
    <row r="38" spans="2:2" ht="20.25" customHeight="1">
      <c r="B38" s="2057" t="s">
        <v>2285</v>
      </c>
    </row>
    <row r="39" spans="2:2" ht="50.45" customHeight="1">
      <c r="B39" s="2050" t="s">
        <v>2286</v>
      </c>
    </row>
    <row r="40" spans="2:2" ht="28.5">
      <c r="B40" s="2050" t="s">
        <v>5855</v>
      </c>
    </row>
    <row r="41" spans="2:2" ht="45" customHeight="1">
      <c r="B41" s="2050" t="s">
        <v>5856</v>
      </c>
    </row>
    <row r="42" spans="2:2">
      <c r="B42" s="2050" t="s">
        <v>5857</v>
      </c>
    </row>
    <row r="43" spans="2:2" ht="42.75">
      <c r="B43" s="2050" t="s">
        <v>5858</v>
      </c>
    </row>
    <row r="44" spans="2:2" ht="28.5">
      <c r="B44" s="2050" t="s">
        <v>2287</v>
      </c>
    </row>
    <row r="45" spans="2:2" ht="28.5">
      <c r="B45" s="2050" t="s">
        <v>2288</v>
      </c>
    </row>
    <row r="46" spans="2:2">
      <c r="B46" s="2050" t="s">
        <v>2289</v>
      </c>
    </row>
    <row r="47" spans="2:2" ht="28.5">
      <c r="B47" s="2050" t="s">
        <v>2290</v>
      </c>
    </row>
    <row r="48" spans="2:2" ht="51" customHeight="1">
      <c r="B48" s="2050" t="s">
        <v>2291</v>
      </c>
    </row>
    <row r="49" spans="2:2" ht="22.9" customHeight="1">
      <c r="B49" s="2057" t="s">
        <v>2292</v>
      </c>
    </row>
    <row r="50" spans="2:2" ht="28.5">
      <c r="B50" s="2050" t="s">
        <v>5859</v>
      </c>
    </row>
    <row r="51" spans="2:2" ht="63" customHeight="1">
      <c r="B51" s="2050" t="s">
        <v>5860</v>
      </c>
    </row>
    <row r="52" spans="2:2" ht="19.899999999999999" customHeight="1">
      <c r="B52" s="2057" t="s">
        <v>171</v>
      </c>
    </row>
    <row r="53" spans="2:2" ht="30.75" customHeight="1">
      <c r="B53" s="2056" t="s">
        <v>5861</v>
      </c>
    </row>
    <row r="54" spans="2:2">
      <c r="B54" s="2050" t="s">
        <v>5862</v>
      </c>
    </row>
    <row r="55" spans="2:2">
      <c r="B55" s="2050" t="s">
        <v>5863</v>
      </c>
    </row>
    <row r="56" spans="2:2">
      <c r="B56" s="2050" t="s">
        <v>5864</v>
      </c>
    </row>
    <row r="57" spans="2:2" ht="28.5">
      <c r="B57" s="2050" t="s">
        <v>5865</v>
      </c>
    </row>
    <row r="58" spans="2:2" ht="28.5">
      <c r="B58" s="2050" t="s">
        <v>5866</v>
      </c>
    </row>
    <row r="59" spans="2:2">
      <c r="B59" s="2050" t="s">
        <v>5867</v>
      </c>
    </row>
    <row r="60" spans="2:2">
      <c r="B60" s="2050" t="s">
        <v>5868</v>
      </c>
    </row>
    <row r="61" spans="2:2">
      <c r="B61" s="2050" t="s">
        <v>5869</v>
      </c>
    </row>
    <row r="62" spans="2:2">
      <c r="B62" s="2050" t="s">
        <v>5870</v>
      </c>
    </row>
    <row r="63" spans="2:2">
      <c r="B63" s="2050" t="s">
        <v>5871</v>
      </c>
    </row>
    <row r="64" spans="2:2">
      <c r="B64" s="2050" t="s">
        <v>5872</v>
      </c>
    </row>
    <row r="65" spans="2:2" ht="29.25" customHeight="1">
      <c r="B65" s="2050" t="s">
        <v>5873</v>
      </c>
    </row>
    <row r="66" spans="2:2" ht="46.9" customHeight="1">
      <c r="B66" s="2050" t="s">
        <v>5874</v>
      </c>
    </row>
    <row r="67" spans="2:2" ht="28.5">
      <c r="B67" s="2050" t="s">
        <v>5875</v>
      </c>
    </row>
    <row r="68" spans="2:2" ht="42.75">
      <c r="B68" s="2050" t="s">
        <v>5876</v>
      </c>
    </row>
    <row r="69" spans="2:2">
      <c r="B69" s="2050" t="s">
        <v>5877</v>
      </c>
    </row>
    <row r="70" spans="2:2" ht="28.5">
      <c r="B70" s="2050" t="s">
        <v>5878</v>
      </c>
    </row>
    <row r="71" spans="2:2" ht="28.5">
      <c r="B71" s="2050" t="s">
        <v>5879</v>
      </c>
    </row>
    <row r="72" spans="2:2" ht="63.6" customHeight="1">
      <c r="B72" s="2050" t="s">
        <v>5880</v>
      </c>
    </row>
    <row r="73" spans="2:2" ht="28.5">
      <c r="B73" s="2050" t="s">
        <v>5881</v>
      </c>
    </row>
    <row r="74" spans="2:2" ht="42.75">
      <c r="B74" s="2050" t="s">
        <v>5882</v>
      </c>
    </row>
    <row r="75" spans="2:2" ht="28.5">
      <c r="B75" s="2050" t="s">
        <v>5883</v>
      </c>
    </row>
    <row r="76" spans="2:2" ht="28.5">
      <c r="B76" s="2050" t="s">
        <v>5884</v>
      </c>
    </row>
    <row r="77" spans="2:2" ht="57.6" customHeight="1">
      <c r="B77" s="2050" t="s">
        <v>5885</v>
      </c>
    </row>
    <row r="78" spans="2:2" ht="28.5">
      <c r="B78" s="2050" t="s">
        <v>5886</v>
      </c>
    </row>
    <row r="79" spans="2:2" ht="42.75">
      <c r="B79" s="2050" t="s">
        <v>5887</v>
      </c>
    </row>
    <row r="80" spans="2:2" ht="42.75">
      <c r="B80" s="2050" t="s">
        <v>5888</v>
      </c>
    </row>
    <row r="81" spans="2:2" ht="28.5">
      <c r="B81" s="2050" t="s">
        <v>5889</v>
      </c>
    </row>
    <row r="82" spans="2:2" ht="47.45" customHeight="1">
      <c r="B82" s="2050" t="s">
        <v>5890</v>
      </c>
    </row>
    <row r="83" spans="2:2" ht="28.5">
      <c r="B83" s="2050" t="s">
        <v>5891</v>
      </c>
    </row>
    <row r="84" spans="2:2" ht="48.6" customHeight="1">
      <c r="B84" s="2050" t="s">
        <v>5892</v>
      </c>
    </row>
    <row r="85" spans="2:2" ht="46.9" customHeight="1">
      <c r="B85" s="2050" t="s">
        <v>5424</v>
      </c>
    </row>
    <row r="86" spans="2:2" ht="17.45" customHeight="1">
      <c r="B86" s="2061" t="s">
        <v>5893</v>
      </c>
    </row>
    <row r="87" spans="2:2" ht="46.9" customHeight="1">
      <c r="B87" s="2050" t="s">
        <v>5894</v>
      </c>
    </row>
    <row r="88" spans="2:2" ht="18.600000000000001" customHeight="1">
      <c r="B88" s="2061" t="s">
        <v>1008</v>
      </c>
    </row>
    <row r="89" spans="2:2" ht="19.899999999999999" customHeight="1">
      <c r="B89" s="2050" t="s">
        <v>5895</v>
      </c>
    </row>
    <row r="90" spans="2:2" ht="48.6" customHeight="1">
      <c r="B90" s="2050" t="s">
        <v>5896</v>
      </c>
    </row>
    <row r="91" spans="2:2" ht="54.75" customHeight="1">
      <c r="B91" s="2050" t="s">
        <v>8160</v>
      </c>
    </row>
    <row r="92" spans="2:2" ht="19.899999999999999" customHeight="1">
      <c r="B92" s="2061" t="s">
        <v>5897</v>
      </c>
    </row>
    <row r="93" spans="2:2" ht="81" customHeight="1">
      <c r="B93" s="2050" t="s">
        <v>8161</v>
      </c>
    </row>
    <row r="94" spans="2:2" ht="36" customHeight="1">
      <c r="B94" s="2050" t="s">
        <v>8162</v>
      </c>
    </row>
    <row r="95" spans="2:2">
      <c r="B95" s="2049"/>
    </row>
  </sheetData>
  <sheetProtection formatRows="0"/>
  <pageMargins left="0.7" right="0.7" top="0.75" bottom="0.75" header="0.3" footer="0.3"/>
  <pageSetup paperSize="9" scale="52" fitToHeight="0"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1" manualBreakCount="1">
    <brk id="34" max="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AMK285"/>
  <sheetViews>
    <sheetView view="pageBreakPreview" zoomScale="85" zoomScaleNormal="100" zoomScaleSheetLayoutView="85" workbookViewId="0">
      <selection activeCell="F206" sqref="F206"/>
    </sheetView>
  </sheetViews>
  <sheetFormatPr defaultRowHeight="12.75"/>
  <cols>
    <col min="1" max="1" width="16.85546875" style="232" customWidth="1"/>
    <col min="2" max="2" width="84" style="259" customWidth="1"/>
    <col min="3" max="3" width="11.5703125" style="230" customWidth="1"/>
    <col min="4" max="4" width="6.140625" style="228" customWidth="1"/>
    <col min="5" max="5" width="11.28515625" style="229" customWidth="1"/>
    <col min="6" max="6" width="12.28515625" style="468" customWidth="1"/>
    <col min="7" max="7" width="20" style="468" customWidth="1"/>
    <col min="8" max="8" width="10.42578125" style="209" customWidth="1"/>
    <col min="9" max="9" width="12.42578125" style="209" customWidth="1"/>
    <col min="10" max="10" width="10.85546875" style="210" customWidth="1"/>
    <col min="11" max="1025" width="9.140625" style="211" customWidth="1"/>
  </cols>
  <sheetData>
    <row r="2" spans="1:7">
      <c r="A2" s="367" t="s">
        <v>8</v>
      </c>
      <c r="B2" s="437" t="s">
        <v>9</v>
      </c>
      <c r="C2" s="359"/>
      <c r="D2" s="361"/>
      <c r="E2" s="368"/>
      <c r="F2" s="443"/>
      <c r="G2" s="443"/>
    </row>
    <row r="3" spans="1:7" s="212" customFormat="1">
      <c r="A3" s="367" t="s">
        <v>130</v>
      </c>
      <c r="B3" s="437" t="str">
        <f>'NASLOVNA STRAN'!$C$30</f>
        <v>Gradnja stanovanjske soseske Dečkovo naselje - DN 10</v>
      </c>
      <c r="C3" s="359"/>
      <c r="D3" s="361"/>
      <c r="E3" s="368"/>
      <c r="F3" s="443"/>
      <c r="G3" s="443"/>
    </row>
    <row r="4" spans="1:7" s="212" customFormat="1">
      <c r="A4" s="367" t="s">
        <v>131</v>
      </c>
      <c r="B4" s="2065">
        <f>'NASLOVNA STRAN'!$C$13</f>
        <v>0</v>
      </c>
      <c r="C4" s="359"/>
      <c r="D4" s="361"/>
      <c r="E4" s="368"/>
      <c r="F4" s="443"/>
      <c r="G4" s="443"/>
    </row>
    <row r="5" spans="1:7" s="212" customFormat="1">
      <c r="A5" s="367"/>
      <c r="B5" s="437"/>
      <c r="C5" s="359"/>
      <c r="D5" s="361"/>
      <c r="E5" s="368"/>
      <c r="F5" s="443"/>
      <c r="G5" s="443"/>
    </row>
    <row r="6" spans="1:7" s="212" customFormat="1">
      <c r="A6" s="213" t="s">
        <v>52</v>
      </c>
      <c r="B6" s="214" t="s">
        <v>110</v>
      </c>
      <c r="C6" s="214"/>
      <c r="D6" s="215"/>
      <c r="E6" s="216"/>
      <c r="F6" s="463"/>
      <c r="G6" s="463"/>
    </row>
    <row r="7" spans="1:7" s="212" customFormat="1">
      <c r="A7" s="367"/>
      <c r="B7" s="437"/>
      <c r="C7" s="359"/>
      <c r="D7" s="361"/>
      <c r="E7" s="368"/>
      <c r="F7" s="443"/>
      <c r="G7" s="443"/>
    </row>
    <row r="8" spans="1:7" s="212" customFormat="1">
      <c r="A8" s="213" t="s">
        <v>5541</v>
      </c>
      <c r="B8" s="214" t="s">
        <v>32</v>
      </c>
      <c r="C8" s="214"/>
      <c r="D8" s="215"/>
      <c r="E8" s="216"/>
      <c r="F8" s="463"/>
      <c r="G8" s="463"/>
    </row>
    <row r="9" spans="1:7">
      <c r="A9" s="217"/>
      <c r="B9" s="438"/>
      <c r="C9" s="219"/>
      <c r="D9" s="220"/>
      <c r="E9" s="220"/>
      <c r="F9" s="464"/>
      <c r="G9" s="465"/>
    </row>
    <row r="10" spans="1:7" ht="38.25">
      <c r="A10" s="83" t="s">
        <v>132</v>
      </c>
      <c r="B10" s="439" t="s">
        <v>133</v>
      </c>
      <c r="C10" s="222" t="s">
        <v>134</v>
      </c>
      <c r="D10" s="203" t="s">
        <v>140</v>
      </c>
      <c r="E10" s="204" t="s">
        <v>136</v>
      </c>
      <c r="F10" s="453" t="s">
        <v>237</v>
      </c>
      <c r="G10" s="453" t="s">
        <v>238</v>
      </c>
    </row>
    <row r="11" spans="1:7" ht="42" customHeight="1">
      <c r="A11" s="223"/>
      <c r="B11" s="3020" t="s">
        <v>5147</v>
      </c>
      <c r="C11" s="3020"/>
      <c r="D11" s="3020"/>
      <c r="E11" s="226"/>
      <c r="F11" s="466"/>
      <c r="G11" s="467"/>
    </row>
    <row r="12" spans="1:7">
      <c r="A12" s="105"/>
      <c r="B12" s="91"/>
      <c r="C12" s="92"/>
      <c r="D12" s="93"/>
      <c r="E12" s="93"/>
      <c r="F12" s="456"/>
    </row>
    <row r="13" spans="1:7">
      <c r="A13" s="105"/>
      <c r="B13" s="1250" t="s">
        <v>3230</v>
      </c>
      <c r="C13" s="2093"/>
      <c r="D13" s="1179"/>
      <c r="E13" s="566"/>
      <c r="F13" s="567"/>
      <c r="G13" s="2092"/>
    </row>
    <row r="14" spans="1:7" ht="18" customHeight="1">
      <c r="A14" s="105"/>
      <c r="B14" s="2908" t="s">
        <v>2295</v>
      </c>
      <c r="C14" s="2908"/>
      <c r="D14" s="2908"/>
      <c r="E14" s="566"/>
      <c r="F14" s="567"/>
      <c r="G14" s="2092"/>
    </row>
    <row r="15" spans="1:7" ht="27.6" customHeight="1">
      <c r="A15" s="105"/>
      <c r="B15" s="2908" t="s">
        <v>5148</v>
      </c>
      <c r="C15" s="2908"/>
      <c r="D15" s="2908"/>
      <c r="E15" s="566"/>
      <c r="F15" s="567"/>
      <c r="G15" s="2092"/>
    </row>
    <row r="16" spans="1:7">
      <c r="A16" s="105"/>
      <c r="B16" s="91"/>
      <c r="C16" s="2091"/>
      <c r="D16" s="566"/>
      <c r="E16" s="566"/>
      <c r="F16" s="567"/>
      <c r="G16" s="2092"/>
    </row>
    <row r="17" spans="1:7">
      <c r="A17" s="105"/>
      <c r="B17" s="91"/>
      <c r="C17" s="2091"/>
      <c r="D17" s="566"/>
      <c r="E17" s="566"/>
      <c r="F17" s="567"/>
      <c r="G17" s="2092"/>
    </row>
    <row r="18" spans="1:7" ht="13.15" customHeight="1">
      <c r="A18" s="227"/>
      <c r="B18" s="2976" t="s">
        <v>143</v>
      </c>
      <c r="C18" s="2976"/>
      <c r="D18" s="2094"/>
      <c r="E18" s="2095"/>
      <c r="F18" s="2092"/>
      <c r="G18" s="2092"/>
    </row>
    <row r="19" spans="1:7" s="96" customFormat="1" ht="21" customHeight="1">
      <c r="A19" s="227"/>
      <c r="B19" s="2913" t="s">
        <v>171</v>
      </c>
      <c r="C19" s="2913"/>
      <c r="D19" s="2094"/>
      <c r="E19" s="2095"/>
      <c r="F19" s="2092"/>
      <c r="G19" s="2092"/>
    </row>
    <row r="20" spans="1:7" s="96" customFormat="1" ht="94.9" customHeight="1">
      <c r="A20" s="227"/>
      <c r="B20" s="2904" t="s">
        <v>5542</v>
      </c>
      <c r="C20" s="2904"/>
      <c r="D20" s="2904"/>
      <c r="E20" s="2095"/>
      <c r="F20" s="2092"/>
      <c r="G20" s="2092"/>
    </row>
    <row r="21" spans="1:7" s="96" customFormat="1" ht="15" customHeight="1">
      <c r="A21" s="227"/>
      <c r="B21" s="2904" t="s">
        <v>3401</v>
      </c>
      <c r="C21" s="2904"/>
      <c r="D21" s="2184"/>
      <c r="E21" s="2095"/>
      <c r="F21" s="2092"/>
      <c r="G21" s="2092"/>
    </row>
    <row r="22" spans="1:7" s="96" customFormat="1" ht="54" customHeight="1">
      <c r="A22" s="227"/>
      <c r="B22" s="2904" t="s">
        <v>5150</v>
      </c>
      <c r="C22" s="2904"/>
      <c r="D22" s="2904"/>
      <c r="E22" s="2095"/>
      <c r="F22" s="2092"/>
      <c r="G22" s="2092"/>
    </row>
    <row r="23" spans="1:7" s="96" customFormat="1" ht="53.45" customHeight="1">
      <c r="A23" s="227"/>
      <c r="B23" s="2904" t="s">
        <v>5150</v>
      </c>
      <c r="C23" s="2904"/>
      <c r="D23" s="2904"/>
      <c r="E23" s="2095"/>
      <c r="F23" s="2092"/>
      <c r="G23" s="2092"/>
    </row>
    <row r="24" spans="1:7" s="96" customFormat="1" ht="57" customHeight="1">
      <c r="A24" s="227"/>
      <c r="B24" s="2904" t="s">
        <v>244</v>
      </c>
      <c r="C24" s="2904"/>
      <c r="D24" s="2904"/>
      <c r="E24" s="2095"/>
      <c r="F24" s="2092"/>
      <c r="G24" s="2092"/>
    </row>
    <row r="25" spans="1:7" s="96" customFormat="1" ht="33.6" customHeight="1">
      <c r="A25" s="227"/>
      <c r="B25" s="2913" t="s">
        <v>245</v>
      </c>
      <c r="C25" s="2913"/>
      <c r="D25" s="2913"/>
      <c r="E25" s="2095"/>
      <c r="F25" s="2092"/>
      <c r="G25" s="2092"/>
    </row>
    <row r="26" spans="1:7" s="96" customFormat="1" ht="91.9" customHeight="1">
      <c r="A26" s="227"/>
      <c r="B26" s="2904" t="s">
        <v>5151</v>
      </c>
      <c r="C26" s="2904"/>
      <c r="D26" s="2904"/>
      <c r="E26" s="2095"/>
      <c r="F26" s="2092"/>
      <c r="G26" s="2092"/>
    </row>
    <row r="27" spans="1:7" s="96" customFormat="1" ht="19.149999999999999" customHeight="1">
      <c r="A27" s="233"/>
      <c r="B27" s="2913" t="s">
        <v>5152</v>
      </c>
      <c r="C27" s="2913"/>
      <c r="D27" s="2097"/>
      <c r="E27" s="597"/>
      <c r="F27" s="598"/>
      <c r="G27" s="598"/>
    </row>
    <row r="28" spans="1:7" s="96" customFormat="1" ht="184.9" customHeight="1">
      <c r="A28" s="233"/>
      <c r="B28" s="2904" t="s">
        <v>5153</v>
      </c>
      <c r="C28" s="2904"/>
      <c r="D28" s="2904"/>
      <c r="E28" s="597"/>
      <c r="F28" s="598"/>
      <c r="G28" s="598"/>
    </row>
    <row r="29" spans="1:7" s="96" customFormat="1" ht="22.15" customHeight="1">
      <c r="A29" s="233"/>
      <c r="B29" s="2913" t="s">
        <v>5154</v>
      </c>
      <c r="C29" s="2913"/>
      <c r="D29" s="2913"/>
      <c r="E29" s="2098"/>
      <c r="F29" s="598"/>
      <c r="G29" s="598"/>
    </row>
    <row r="30" spans="1:7" s="96" customFormat="1" ht="70.900000000000006" customHeight="1">
      <c r="A30" s="233"/>
      <c r="B30" s="2904" t="s">
        <v>5155</v>
      </c>
      <c r="C30" s="2904"/>
      <c r="D30" s="2904"/>
      <c r="E30" s="597"/>
      <c r="F30" s="598"/>
      <c r="G30" s="598"/>
    </row>
    <row r="31" spans="1:7" s="96" customFormat="1" ht="112.15" customHeight="1">
      <c r="A31" s="233"/>
      <c r="B31" s="2904" t="s">
        <v>5156</v>
      </c>
      <c r="C31" s="2904"/>
      <c r="D31" s="2904"/>
      <c r="E31" s="597"/>
      <c r="F31" s="598"/>
      <c r="G31" s="598"/>
    </row>
    <row r="32" spans="1:7" s="96" customFormat="1" ht="13.15" customHeight="1">
      <c r="A32" s="233"/>
      <c r="B32" s="2904" t="s">
        <v>5157</v>
      </c>
      <c r="C32" s="2904"/>
      <c r="D32" s="2099"/>
      <c r="E32" s="597"/>
      <c r="F32" s="598"/>
      <c r="G32" s="598"/>
    </row>
    <row r="33" spans="1:7" s="96" customFormat="1" ht="55.15" customHeight="1">
      <c r="A33" s="233"/>
      <c r="B33" s="2904" t="s">
        <v>5158</v>
      </c>
      <c r="C33" s="2904"/>
      <c r="D33" s="2904"/>
      <c r="E33" s="597"/>
      <c r="F33" s="598"/>
      <c r="G33" s="598"/>
    </row>
    <row r="34" spans="1:7" s="96" customFormat="1" ht="21.6" hidden="1" customHeight="1">
      <c r="A34" s="233"/>
      <c r="B34" s="2913" t="s">
        <v>5159</v>
      </c>
      <c r="C34" s="2913"/>
      <c r="D34" s="2913"/>
      <c r="E34" s="2098"/>
      <c r="F34" s="598"/>
      <c r="G34" s="598"/>
    </row>
    <row r="35" spans="1:7" s="96" customFormat="1" ht="80.45" hidden="1" customHeight="1">
      <c r="A35" s="233"/>
      <c r="B35" s="2904" t="s">
        <v>5160</v>
      </c>
      <c r="C35" s="2904"/>
      <c r="D35" s="2904"/>
      <c r="E35" s="597"/>
      <c r="F35" s="598"/>
      <c r="G35" s="598"/>
    </row>
    <row r="36" spans="1:7" s="96" customFormat="1" ht="67.150000000000006" hidden="1" customHeight="1">
      <c r="A36" s="233"/>
      <c r="B36" s="2904" t="s">
        <v>5161</v>
      </c>
      <c r="C36" s="2904"/>
      <c r="D36" s="2904"/>
      <c r="E36" s="597"/>
      <c r="F36" s="598"/>
      <c r="G36" s="598"/>
    </row>
    <row r="37" spans="1:7" s="96" customFormat="1" ht="21.6" hidden="1" customHeight="1">
      <c r="A37" s="233"/>
      <c r="B37" s="2913" t="s">
        <v>5162</v>
      </c>
      <c r="C37" s="2913"/>
      <c r="D37" s="2913"/>
      <c r="E37" s="597"/>
      <c r="F37" s="598"/>
      <c r="G37" s="598"/>
    </row>
    <row r="38" spans="1:7" s="96" customFormat="1" ht="52.9" hidden="1" customHeight="1">
      <c r="A38" s="233"/>
      <c r="B38" s="2904" t="s">
        <v>5163</v>
      </c>
      <c r="C38" s="2904"/>
      <c r="D38" s="2904"/>
      <c r="E38" s="597"/>
      <c r="F38" s="598"/>
      <c r="G38" s="598"/>
    </row>
    <row r="39" spans="1:7" s="96" customFormat="1" ht="40.9" hidden="1" customHeight="1">
      <c r="A39" s="233"/>
      <c r="B39" s="2904" t="s">
        <v>5164</v>
      </c>
      <c r="C39" s="2904"/>
      <c r="D39" s="2904"/>
      <c r="E39" s="597"/>
      <c r="F39" s="598"/>
      <c r="G39" s="598"/>
    </row>
    <row r="40" spans="1:7" s="96" customFormat="1" ht="24" hidden="1" customHeight="1">
      <c r="A40" s="233"/>
      <c r="B40" s="2913" t="s">
        <v>5165</v>
      </c>
      <c r="C40" s="2913"/>
      <c r="D40" s="2913"/>
      <c r="E40" s="597"/>
      <c r="F40" s="598"/>
      <c r="G40" s="598"/>
    </row>
    <row r="41" spans="1:7" s="96" customFormat="1" ht="53.45" hidden="1" customHeight="1">
      <c r="A41" s="233"/>
      <c r="B41" s="2904" t="s">
        <v>5166</v>
      </c>
      <c r="C41" s="2904"/>
      <c r="D41" s="2904"/>
      <c r="E41" s="597"/>
      <c r="F41" s="598"/>
      <c r="G41" s="598"/>
    </row>
    <row r="42" spans="1:7" s="96" customFormat="1" ht="28.15" hidden="1" customHeight="1">
      <c r="A42" s="233"/>
      <c r="B42" s="2904" t="s">
        <v>5167</v>
      </c>
      <c r="C42" s="2904"/>
      <c r="D42" s="2904"/>
      <c r="E42" s="597"/>
      <c r="F42" s="598"/>
      <c r="G42" s="598"/>
    </row>
    <row r="43" spans="1:7" s="96" customFormat="1" ht="20.45" customHeight="1">
      <c r="A43" s="233"/>
      <c r="B43" s="2913" t="s">
        <v>5168</v>
      </c>
      <c r="C43" s="2913"/>
      <c r="D43" s="2913"/>
      <c r="E43" s="597"/>
      <c r="F43" s="598"/>
      <c r="G43" s="598"/>
    </row>
    <row r="44" spans="1:7" s="96" customFormat="1" ht="133.15" customHeight="1">
      <c r="A44" s="233"/>
      <c r="B44" s="2904" t="s">
        <v>5169</v>
      </c>
      <c r="C44" s="2904"/>
      <c r="D44" s="2904"/>
      <c r="E44" s="597"/>
      <c r="F44" s="598"/>
      <c r="G44" s="598"/>
    </row>
    <row r="45" spans="1:7" s="96" customFormat="1" ht="84" customHeight="1">
      <c r="A45" s="233"/>
      <c r="B45" s="2904" t="s">
        <v>5170</v>
      </c>
      <c r="C45" s="2904"/>
      <c r="D45" s="2904"/>
      <c r="E45" s="597"/>
      <c r="F45" s="598"/>
      <c r="G45" s="598"/>
    </row>
    <row r="46" spans="1:7" s="96" customFormat="1" ht="92.45" customHeight="1">
      <c r="A46" s="233"/>
      <c r="B46" s="2904" t="s">
        <v>5171</v>
      </c>
      <c r="C46" s="2904"/>
      <c r="D46" s="2904"/>
      <c r="E46" s="597"/>
      <c r="F46" s="598"/>
      <c r="G46" s="598"/>
    </row>
    <row r="47" spans="1:7" s="96" customFormat="1" ht="14.45" customHeight="1">
      <c r="A47" s="233"/>
      <c r="B47" s="2904" t="s">
        <v>5172</v>
      </c>
      <c r="C47" s="2904"/>
      <c r="D47" s="2904"/>
      <c r="E47" s="597"/>
      <c r="F47" s="598"/>
      <c r="G47" s="598"/>
    </row>
    <row r="48" spans="1:7" s="96" customFormat="1" ht="182.45" customHeight="1">
      <c r="A48" s="233"/>
      <c r="B48" s="2904"/>
      <c r="C48" s="2904"/>
      <c r="D48" s="2904"/>
      <c r="E48" s="597"/>
      <c r="F48" s="598"/>
      <c r="G48" s="598"/>
    </row>
    <row r="49" spans="1:7" s="96" customFormat="1" ht="116.45" customHeight="1">
      <c r="A49" s="233"/>
      <c r="B49" s="2904"/>
      <c r="C49" s="2904"/>
      <c r="D49" s="2904"/>
      <c r="E49" s="597"/>
      <c r="F49" s="598"/>
      <c r="G49" s="598"/>
    </row>
    <row r="50" spans="1:7" s="96" customFormat="1" ht="13.15" customHeight="1">
      <c r="A50" s="233"/>
      <c r="B50" s="2913" t="s">
        <v>1518</v>
      </c>
      <c r="C50" s="2913"/>
      <c r="D50" s="2097"/>
      <c r="E50" s="597"/>
      <c r="F50" s="598"/>
      <c r="G50" s="598"/>
    </row>
    <row r="51" spans="1:7" s="96" customFormat="1" ht="43.9" customHeight="1">
      <c r="A51" s="233"/>
      <c r="B51" s="2904" t="s">
        <v>5173</v>
      </c>
      <c r="C51" s="2904"/>
      <c r="D51" s="2904"/>
      <c r="E51" s="597"/>
      <c r="F51" s="598"/>
      <c r="G51" s="598"/>
    </row>
    <row r="52" spans="1:7" s="96" customFormat="1" ht="72" customHeight="1">
      <c r="A52" s="233"/>
      <c r="B52" s="2904" t="s">
        <v>5174</v>
      </c>
      <c r="C52" s="2904"/>
      <c r="D52" s="2904"/>
      <c r="E52" s="597"/>
      <c r="F52" s="598"/>
      <c r="G52" s="598"/>
    </row>
    <row r="53" spans="1:7" s="96" customFormat="1">
      <c r="A53" s="233"/>
      <c r="B53" s="2045"/>
      <c r="C53" s="2086"/>
      <c r="D53" s="2099"/>
      <c r="E53" s="597"/>
      <c r="F53" s="598"/>
      <c r="G53" s="598"/>
    </row>
    <row r="54" spans="1:7" s="96" customFormat="1" ht="17.45" customHeight="1">
      <c r="A54" s="233"/>
      <c r="B54" s="2977" t="s">
        <v>174</v>
      </c>
      <c r="C54" s="2977"/>
      <c r="D54" s="2097"/>
      <c r="E54" s="597"/>
      <c r="F54" s="598"/>
      <c r="G54" s="598"/>
    </row>
    <row r="55" spans="1:7" s="96" customFormat="1" ht="22.15" customHeight="1">
      <c r="A55" s="233"/>
      <c r="B55" s="2913" t="s">
        <v>2629</v>
      </c>
      <c r="C55" s="2913"/>
      <c r="D55" s="2097"/>
      <c r="E55" s="597"/>
      <c r="F55" s="598"/>
      <c r="G55" s="598"/>
    </row>
    <row r="56" spans="1:7" s="96" customFormat="1" ht="21" customHeight="1">
      <c r="A56" s="233"/>
      <c r="B56" s="2913" t="s">
        <v>3247</v>
      </c>
      <c r="C56" s="2913"/>
      <c r="D56" s="2097"/>
      <c r="E56" s="597"/>
      <c r="F56" s="598"/>
      <c r="G56" s="598"/>
    </row>
    <row r="57" spans="1:7" s="96" customFormat="1" ht="177.6" customHeight="1">
      <c r="A57" s="233"/>
      <c r="B57" s="2904" t="s">
        <v>5175</v>
      </c>
      <c r="C57" s="2904"/>
      <c r="D57" s="2904"/>
      <c r="E57" s="597"/>
      <c r="F57" s="598"/>
      <c r="G57" s="598"/>
    </row>
    <row r="58" spans="1:7" s="96" customFormat="1" ht="16.149999999999999" customHeight="1">
      <c r="A58" s="233"/>
      <c r="B58" s="2913" t="s">
        <v>5176</v>
      </c>
      <c r="C58" s="2913"/>
      <c r="D58" s="2097"/>
      <c r="E58" s="597"/>
      <c r="F58" s="598"/>
      <c r="G58" s="598"/>
    </row>
    <row r="59" spans="1:7" s="96" customFormat="1" ht="54.6" customHeight="1">
      <c r="A59" s="233"/>
      <c r="B59" s="2904" t="s">
        <v>5177</v>
      </c>
      <c r="C59" s="2904"/>
      <c r="D59" s="2904"/>
      <c r="E59" s="597"/>
      <c r="F59" s="598"/>
      <c r="G59" s="598"/>
    </row>
    <row r="60" spans="1:7" s="96" customFormat="1" ht="47.45" customHeight="1">
      <c r="A60" s="233"/>
      <c r="B60" s="2980" t="s">
        <v>5178</v>
      </c>
      <c r="C60" s="2980"/>
      <c r="D60" s="2980"/>
      <c r="E60" s="597"/>
      <c r="F60" s="598"/>
      <c r="G60" s="598"/>
    </row>
    <row r="61" spans="1:7" s="96" customFormat="1" ht="136.15" customHeight="1">
      <c r="A61" s="233"/>
      <c r="B61" s="2980" t="s">
        <v>5179</v>
      </c>
      <c r="C61" s="2980"/>
      <c r="D61" s="2980"/>
      <c r="E61" s="597"/>
      <c r="F61" s="598"/>
      <c r="G61" s="598"/>
    </row>
    <row r="62" spans="1:7" s="96" customFormat="1" ht="108.6" customHeight="1">
      <c r="A62" s="233"/>
      <c r="B62" s="2980" t="s">
        <v>5180</v>
      </c>
      <c r="C62" s="2980"/>
      <c r="D62" s="2980"/>
      <c r="E62" s="597"/>
      <c r="F62" s="598"/>
      <c r="G62" s="598"/>
    </row>
    <row r="63" spans="1:7" s="96" customFormat="1" ht="153.6" customHeight="1">
      <c r="A63" s="233"/>
      <c r="B63" s="2980" t="s">
        <v>5181</v>
      </c>
      <c r="C63" s="2980"/>
      <c r="D63" s="2980"/>
      <c r="E63" s="597"/>
      <c r="F63" s="598"/>
      <c r="G63" s="598"/>
    </row>
    <row r="64" spans="1:7" s="96" customFormat="1" ht="18.600000000000001" customHeight="1">
      <c r="A64" s="233"/>
      <c r="B64" s="2960" t="s">
        <v>3255</v>
      </c>
      <c r="C64" s="2960"/>
      <c r="D64" s="2097"/>
      <c r="E64" s="597"/>
      <c r="F64" s="598"/>
      <c r="G64" s="598"/>
    </row>
    <row r="65" spans="1:7" s="96" customFormat="1" ht="43.15" customHeight="1">
      <c r="A65" s="233"/>
      <c r="B65" s="2978" t="s">
        <v>5182</v>
      </c>
      <c r="C65" s="2978"/>
      <c r="D65" s="2978"/>
      <c r="E65" s="597"/>
      <c r="F65" s="598"/>
      <c r="G65" s="598"/>
    </row>
    <row r="66" spans="1:7" s="96" customFormat="1" ht="28.9" customHeight="1">
      <c r="A66" s="233"/>
      <c r="B66" s="2960" t="s">
        <v>5183</v>
      </c>
      <c r="C66" s="2960"/>
      <c r="D66" s="2097"/>
      <c r="E66" s="597"/>
      <c r="F66" s="598"/>
      <c r="G66" s="598"/>
    </row>
    <row r="67" spans="1:7" s="96" customFormat="1" ht="18.600000000000001" customHeight="1">
      <c r="A67" s="233"/>
      <c r="B67" s="2960" t="s">
        <v>5184</v>
      </c>
      <c r="C67" s="2960"/>
      <c r="D67" s="2100"/>
      <c r="E67" s="597"/>
      <c r="F67" s="598"/>
      <c r="G67" s="598"/>
    </row>
    <row r="68" spans="1:7" s="96" customFormat="1" ht="183" hidden="1" customHeight="1">
      <c r="A68" s="233"/>
      <c r="B68" s="2904" t="s">
        <v>3259</v>
      </c>
      <c r="C68" s="2904"/>
      <c r="D68" s="2099"/>
      <c r="E68" s="597"/>
      <c r="F68" s="598"/>
      <c r="G68" s="598"/>
    </row>
    <row r="69" spans="1:7" s="96" customFormat="1" ht="106.15" hidden="1" customHeight="1">
      <c r="A69" s="233"/>
      <c r="B69" s="2904" t="s">
        <v>3260</v>
      </c>
      <c r="C69" s="2904"/>
      <c r="D69" s="2979"/>
      <c r="E69" s="2979"/>
      <c r="F69" s="2979"/>
      <c r="G69" s="2979"/>
    </row>
    <row r="70" spans="1:7" s="96" customFormat="1" ht="127.15" hidden="1" customHeight="1">
      <c r="A70" s="233"/>
      <c r="B70" s="2904"/>
      <c r="C70" s="2904"/>
      <c r="D70" s="2099"/>
      <c r="E70" s="597"/>
      <c r="F70" s="598"/>
      <c r="G70" s="598"/>
    </row>
    <row r="71" spans="1:7" s="96" customFormat="1" ht="92.45" hidden="1" customHeight="1">
      <c r="A71" s="233"/>
      <c r="B71" s="2904" t="s">
        <v>3261</v>
      </c>
      <c r="C71" s="2904"/>
      <c r="D71" s="2099"/>
      <c r="E71" s="597"/>
      <c r="F71" s="598"/>
      <c r="G71" s="598"/>
    </row>
    <row r="72" spans="1:7" s="96" customFormat="1" ht="27.6" customHeight="1">
      <c r="A72" s="233"/>
      <c r="B72" s="2904" t="s">
        <v>5185</v>
      </c>
      <c r="C72" s="2904"/>
      <c r="D72" s="2904"/>
      <c r="E72" s="597"/>
      <c r="F72" s="598"/>
      <c r="G72" s="598"/>
    </row>
    <row r="73" spans="1:7" s="96" customFormat="1" ht="21.6" customHeight="1">
      <c r="A73" s="233"/>
      <c r="B73" s="2913" t="s">
        <v>5186</v>
      </c>
      <c r="C73" s="2913"/>
      <c r="D73" s="2097"/>
      <c r="E73" s="597"/>
      <c r="F73" s="598"/>
      <c r="G73" s="598"/>
    </row>
    <row r="74" spans="1:7" s="96" customFormat="1" ht="137.44999999999999" customHeight="1">
      <c r="A74" s="233"/>
      <c r="B74" s="2904" t="s">
        <v>5187</v>
      </c>
      <c r="C74" s="2904"/>
      <c r="D74" s="2904"/>
      <c r="E74" s="597"/>
      <c r="F74" s="598"/>
      <c r="G74" s="598"/>
    </row>
    <row r="75" spans="1:7" s="96" customFormat="1" ht="250.9" customHeight="1">
      <c r="A75" s="233"/>
      <c r="B75" s="2904" t="s">
        <v>5188</v>
      </c>
      <c r="C75" s="2904"/>
      <c r="D75" s="2904"/>
      <c r="E75" s="597"/>
      <c r="F75" s="598"/>
      <c r="G75" s="598"/>
    </row>
    <row r="76" spans="1:7" s="96" customFormat="1" ht="34.15" customHeight="1">
      <c r="A76" s="233"/>
      <c r="B76" s="2913" t="s">
        <v>5189</v>
      </c>
      <c r="C76" s="2913"/>
      <c r="D76" s="2913"/>
      <c r="E76" s="597"/>
      <c r="F76" s="598"/>
      <c r="G76" s="598"/>
    </row>
    <row r="77" spans="1:7" s="96" customFormat="1" ht="121.9" customHeight="1">
      <c r="A77" s="233"/>
      <c r="B77" s="2904" t="s">
        <v>5190</v>
      </c>
      <c r="C77" s="2904"/>
      <c r="D77" s="2904"/>
      <c r="E77" s="597"/>
      <c r="F77" s="598"/>
      <c r="G77" s="598"/>
    </row>
    <row r="78" spans="1:7" s="96" customFormat="1" ht="22.9" customHeight="1">
      <c r="A78" s="233"/>
      <c r="B78" s="2913" t="s">
        <v>5191</v>
      </c>
      <c r="C78" s="2913"/>
      <c r="D78" s="2913"/>
      <c r="E78" s="597"/>
      <c r="F78" s="598"/>
      <c r="G78" s="598"/>
    </row>
    <row r="79" spans="1:7" s="96" customFormat="1" ht="181.15" customHeight="1">
      <c r="A79" s="233"/>
      <c r="B79" s="2904" t="s">
        <v>5192</v>
      </c>
      <c r="C79" s="2904"/>
      <c r="D79" s="2904"/>
      <c r="E79" s="597"/>
      <c r="F79" s="598"/>
      <c r="G79" s="598"/>
    </row>
    <row r="80" spans="1:7" s="96" customFormat="1" ht="176.45" customHeight="1">
      <c r="A80" s="233"/>
      <c r="B80" s="2980" t="s">
        <v>5193</v>
      </c>
      <c r="C80" s="2980"/>
      <c r="D80" s="2980"/>
      <c r="E80" s="597"/>
      <c r="F80" s="598"/>
      <c r="G80" s="598"/>
    </row>
    <row r="81" spans="1:7" s="96" customFormat="1" ht="26.45" customHeight="1">
      <c r="A81" s="233"/>
      <c r="B81" s="2980" t="s">
        <v>5194</v>
      </c>
      <c r="C81" s="2980"/>
      <c r="D81" s="2980"/>
      <c r="E81" s="597"/>
      <c r="F81" s="598"/>
      <c r="G81" s="598"/>
    </row>
    <row r="82" spans="1:7" s="96" customFormat="1" ht="205.9" customHeight="1">
      <c r="A82" s="233"/>
      <c r="B82" s="2980" t="s">
        <v>5195</v>
      </c>
      <c r="C82" s="2980"/>
      <c r="D82" s="2980"/>
      <c r="E82" s="597"/>
      <c r="F82" s="598"/>
      <c r="G82" s="598"/>
    </row>
    <row r="83" spans="1:7" s="96" customFormat="1" ht="23.45" customHeight="1">
      <c r="A83" s="233"/>
      <c r="B83" s="2913" t="s">
        <v>5196</v>
      </c>
      <c r="C83" s="2913"/>
      <c r="D83" s="2913"/>
      <c r="E83" s="597"/>
      <c r="F83" s="598"/>
      <c r="G83" s="598"/>
    </row>
    <row r="84" spans="1:7" s="96" customFormat="1" ht="135" customHeight="1">
      <c r="A84" s="233"/>
      <c r="B84" s="2981" t="s">
        <v>5197</v>
      </c>
      <c r="C84" s="2981"/>
      <c r="D84" s="2981"/>
      <c r="E84" s="597"/>
      <c r="F84" s="598"/>
      <c r="G84" s="598"/>
    </row>
    <row r="85" spans="1:7" s="96" customFormat="1" ht="27.6" customHeight="1">
      <c r="A85" s="233"/>
      <c r="B85" s="2904" t="s">
        <v>5198</v>
      </c>
      <c r="C85" s="2904"/>
      <c r="D85" s="2904"/>
      <c r="E85" s="597"/>
      <c r="F85" s="598"/>
      <c r="G85" s="598"/>
    </row>
    <row r="86" spans="1:7" s="96" customFormat="1" ht="16.899999999999999" customHeight="1">
      <c r="A86" s="233"/>
      <c r="B86" s="2981" t="s">
        <v>5199</v>
      </c>
      <c r="C86" s="2981"/>
      <c r="D86" s="2981"/>
      <c r="E86" s="597"/>
      <c r="F86" s="598"/>
      <c r="G86" s="598"/>
    </row>
    <row r="87" spans="1:7" s="96" customFormat="1" ht="99" customHeight="1">
      <c r="A87" s="233"/>
      <c r="B87" s="2904"/>
      <c r="C87" s="2904"/>
      <c r="D87" s="2904"/>
      <c r="E87" s="597"/>
      <c r="F87" s="598"/>
      <c r="G87" s="598"/>
    </row>
    <row r="88" spans="1:7" s="96" customFormat="1" ht="52.9" customHeight="1">
      <c r="A88" s="233"/>
      <c r="B88" s="2904" t="s">
        <v>5200</v>
      </c>
      <c r="C88" s="2904"/>
      <c r="D88" s="2904"/>
      <c r="E88" s="597"/>
      <c r="F88" s="598"/>
      <c r="G88" s="598"/>
    </row>
    <row r="89" spans="1:7" s="96" customFormat="1" ht="16.899999999999999" customHeight="1">
      <c r="A89" s="233"/>
      <c r="B89" s="2913" t="s">
        <v>5201</v>
      </c>
      <c r="C89" s="2913"/>
      <c r="D89" s="2913"/>
      <c r="E89" s="597"/>
      <c r="F89" s="598"/>
      <c r="G89" s="598"/>
    </row>
    <row r="90" spans="1:7" s="96" customFormat="1" ht="55.15" customHeight="1">
      <c r="A90" s="233"/>
      <c r="B90" s="2904" t="s">
        <v>5202</v>
      </c>
      <c r="C90" s="2904"/>
      <c r="D90" s="2904"/>
      <c r="E90" s="597"/>
      <c r="F90" s="598"/>
      <c r="G90" s="598"/>
    </row>
    <row r="91" spans="1:7" s="96" customFormat="1" ht="272.45" customHeight="1">
      <c r="A91" s="233"/>
      <c r="B91" s="2904"/>
      <c r="C91" s="2904"/>
      <c r="D91" s="2904"/>
      <c r="E91" s="597"/>
      <c r="F91" s="598"/>
      <c r="G91" s="598"/>
    </row>
    <row r="92" spans="1:7" s="96" customFormat="1" ht="15.6" customHeight="1">
      <c r="A92" s="233"/>
      <c r="B92" s="2913" t="s">
        <v>5203</v>
      </c>
      <c r="C92" s="2913"/>
      <c r="D92" s="2913"/>
      <c r="E92" s="597"/>
      <c r="F92" s="598"/>
      <c r="G92" s="598"/>
    </row>
    <row r="93" spans="1:7" s="96" customFormat="1" ht="78.599999999999994" customHeight="1">
      <c r="A93" s="233"/>
      <c r="B93" s="2904" t="s">
        <v>5204</v>
      </c>
      <c r="C93" s="2904"/>
      <c r="D93" s="2904"/>
      <c r="E93" s="597"/>
      <c r="F93" s="598"/>
      <c r="G93" s="598"/>
    </row>
    <row r="94" spans="1:7" s="96" customFormat="1" ht="19.899999999999999" hidden="1" customHeight="1">
      <c r="A94" s="233"/>
      <c r="B94" s="2913" t="s">
        <v>5205</v>
      </c>
      <c r="C94" s="2913"/>
      <c r="D94" s="2913"/>
      <c r="E94" s="597"/>
      <c r="F94" s="598"/>
      <c r="G94" s="598"/>
    </row>
    <row r="95" spans="1:7" s="96" customFormat="1" ht="109.9" hidden="1" customHeight="1">
      <c r="A95" s="233"/>
      <c r="B95" s="2904" t="s">
        <v>5206</v>
      </c>
      <c r="C95" s="2904"/>
      <c r="D95" s="2904"/>
      <c r="E95" s="597"/>
      <c r="F95" s="598"/>
      <c r="G95" s="598"/>
    </row>
    <row r="96" spans="1:7" s="96" customFormat="1" ht="58.15" hidden="1" customHeight="1">
      <c r="A96" s="233"/>
      <c r="B96" s="2904" t="s">
        <v>5207</v>
      </c>
      <c r="C96" s="2904"/>
      <c r="D96" s="2904"/>
      <c r="E96" s="597"/>
      <c r="F96" s="598"/>
      <c r="G96" s="598"/>
    </row>
    <row r="97" spans="1:7" s="96" customFormat="1" ht="43.9" hidden="1" customHeight="1">
      <c r="A97" s="233"/>
      <c r="B97" s="2904" t="s">
        <v>5208</v>
      </c>
      <c r="C97" s="2904"/>
      <c r="D97" s="2904"/>
      <c r="E97" s="597"/>
      <c r="F97" s="598"/>
      <c r="G97" s="598"/>
    </row>
    <row r="98" spans="1:7" s="96" customFormat="1" ht="20.45" customHeight="1">
      <c r="A98" s="233"/>
      <c r="B98" s="2913" t="s">
        <v>5209</v>
      </c>
      <c r="C98" s="2913"/>
      <c r="D98" s="2913"/>
      <c r="E98" s="597"/>
      <c r="F98" s="598"/>
      <c r="G98" s="598"/>
    </row>
    <row r="99" spans="1:7" s="96" customFormat="1" ht="110.45" customHeight="1">
      <c r="A99" s="233"/>
      <c r="B99" s="2904" t="s">
        <v>5210</v>
      </c>
      <c r="C99" s="2904"/>
      <c r="D99" s="2904"/>
      <c r="E99" s="597"/>
      <c r="F99" s="598"/>
      <c r="G99" s="598"/>
    </row>
    <row r="100" spans="1:7" s="96" customFormat="1" ht="112.15" customHeight="1">
      <c r="A100" s="233"/>
      <c r="B100" s="2904" t="s">
        <v>5211</v>
      </c>
      <c r="C100" s="2904"/>
      <c r="D100" s="2904"/>
      <c r="E100" s="597"/>
      <c r="F100" s="598"/>
      <c r="G100" s="598"/>
    </row>
    <row r="101" spans="1:7" s="96" customFormat="1" ht="20.45" customHeight="1">
      <c r="A101" s="233"/>
      <c r="B101" s="2913" t="s">
        <v>5212</v>
      </c>
      <c r="C101" s="2913"/>
      <c r="D101" s="2913"/>
      <c r="E101" s="597"/>
      <c r="F101" s="598"/>
      <c r="G101" s="598"/>
    </row>
    <row r="102" spans="1:7" s="96" customFormat="1" ht="96.6" customHeight="1">
      <c r="A102" s="233"/>
      <c r="B102" s="2904" t="s">
        <v>5213</v>
      </c>
      <c r="C102" s="2904"/>
      <c r="D102" s="2904"/>
      <c r="E102" s="597"/>
      <c r="F102" s="598"/>
      <c r="G102" s="598"/>
    </row>
    <row r="103" spans="1:7" s="96" customFormat="1" ht="13.9" customHeight="1">
      <c r="A103" s="233"/>
      <c r="B103" s="2904" t="s">
        <v>5214</v>
      </c>
      <c r="C103" s="2904"/>
      <c r="D103" s="2904"/>
      <c r="E103" s="597"/>
      <c r="F103" s="598"/>
      <c r="G103" s="598"/>
    </row>
    <row r="104" spans="1:7" s="96" customFormat="1" ht="156.6" customHeight="1">
      <c r="A104" s="233"/>
      <c r="B104" s="2904"/>
      <c r="C104" s="2904"/>
      <c r="D104" s="2904"/>
      <c r="E104" s="597"/>
      <c r="F104" s="598"/>
      <c r="G104" s="598"/>
    </row>
    <row r="105" spans="1:7" s="96" customFormat="1" ht="42.6" customHeight="1">
      <c r="A105" s="233"/>
      <c r="B105" s="2904" t="s">
        <v>5215</v>
      </c>
      <c r="C105" s="2904"/>
      <c r="D105" s="2904"/>
      <c r="E105" s="597"/>
      <c r="F105" s="598"/>
      <c r="G105" s="598"/>
    </row>
    <row r="106" spans="1:7" s="96" customFormat="1" ht="183" customHeight="1">
      <c r="A106" s="233"/>
      <c r="B106" s="2904"/>
      <c r="C106" s="2904"/>
      <c r="D106" s="2904"/>
      <c r="E106" s="597"/>
      <c r="F106" s="598"/>
      <c r="G106" s="598"/>
    </row>
    <row r="107" spans="1:7" s="96" customFormat="1" ht="22.9" customHeight="1">
      <c r="A107" s="233"/>
      <c r="B107" s="2913" t="s">
        <v>3271</v>
      </c>
      <c r="C107" s="2913"/>
      <c r="D107" s="2097"/>
      <c r="E107" s="597"/>
      <c r="F107" s="598"/>
      <c r="G107" s="598"/>
    </row>
    <row r="108" spans="1:7" s="96" customFormat="1" ht="97.15" customHeight="1">
      <c r="A108" s="233"/>
      <c r="B108" s="2904" t="s">
        <v>5216</v>
      </c>
      <c r="C108" s="2904"/>
      <c r="D108" s="2904"/>
      <c r="E108" s="597"/>
      <c r="F108" s="598"/>
      <c r="G108" s="598"/>
    </row>
    <row r="109" spans="1:7" s="96" customFormat="1" ht="17.45" customHeight="1">
      <c r="A109" s="233"/>
      <c r="B109" s="2913" t="s">
        <v>5217</v>
      </c>
      <c r="C109" s="2913"/>
      <c r="D109" s="2913"/>
      <c r="E109" s="597"/>
      <c r="F109" s="598"/>
      <c r="G109" s="598"/>
    </row>
    <row r="110" spans="1:7" s="96" customFormat="1" ht="82.15" customHeight="1">
      <c r="A110" s="233"/>
      <c r="B110" s="2904" t="s">
        <v>5218</v>
      </c>
      <c r="C110" s="2904"/>
      <c r="D110" s="2904"/>
      <c r="E110" s="597"/>
      <c r="F110" s="598"/>
      <c r="G110" s="598"/>
    </row>
    <row r="111" spans="1:7" s="96" customFormat="1" ht="20.45" hidden="1" customHeight="1">
      <c r="A111" s="233"/>
      <c r="B111" s="2913" t="s">
        <v>5219</v>
      </c>
      <c r="C111" s="2913"/>
      <c r="D111" s="2913"/>
      <c r="E111" s="597"/>
      <c r="F111" s="598"/>
      <c r="G111" s="598"/>
    </row>
    <row r="112" spans="1:7" s="96" customFormat="1" ht="103.15" hidden="1" customHeight="1">
      <c r="A112" s="233"/>
      <c r="B112" s="2904" t="s">
        <v>5220</v>
      </c>
      <c r="C112" s="2904"/>
      <c r="D112" s="2904"/>
      <c r="E112" s="597"/>
      <c r="F112" s="598"/>
      <c r="G112" s="598"/>
    </row>
    <row r="113" spans="1:7" s="96" customFormat="1" ht="100.9" hidden="1" customHeight="1">
      <c r="A113" s="233"/>
      <c r="B113" s="2904" t="s">
        <v>5221</v>
      </c>
      <c r="C113" s="2904"/>
      <c r="D113" s="2904"/>
      <c r="E113" s="597"/>
      <c r="F113" s="598"/>
      <c r="G113" s="598"/>
    </row>
    <row r="114" spans="1:7" s="96" customFormat="1" ht="120" hidden="1" customHeight="1">
      <c r="A114" s="233"/>
      <c r="B114" s="2904" t="s">
        <v>5222</v>
      </c>
      <c r="C114" s="2904"/>
      <c r="D114" s="2904"/>
      <c r="E114" s="597"/>
      <c r="F114" s="598"/>
      <c r="G114" s="598"/>
    </row>
    <row r="115" spans="1:7" s="96" customFormat="1" ht="19.899999999999999" customHeight="1">
      <c r="A115" s="233"/>
      <c r="B115" s="2913" t="s">
        <v>5223</v>
      </c>
      <c r="C115" s="2913"/>
      <c r="D115" s="2913"/>
      <c r="E115" s="597"/>
      <c r="F115" s="598"/>
      <c r="G115" s="598"/>
    </row>
    <row r="116" spans="1:7" s="96" customFormat="1" ht="24" customHeight="1">
      <c r="A116" s="233"/>
      <c r="B116" s="2904" t="s">
        <v>5224</v>
      </c>
      <c r="C116" s="2904"/>
      <c r="D116" s="2904"/>
      <c r="E116" s="597"/>
      <c r="F116" s="598"/>
      <c r="G116" s="598"/>
    </row>
    <row r="117" spans="1:7" s="96" customFormat="1" ht="14.45" customHeight="1">
      <c r="A117" s="233"/>
      <c r="B117" s="2904"/>
      <c r="C117" s="2904"/>
      <c r="D117" s="2099"/>
      <c r="E117" s="597"/>
      <c r="F117" s="598"/>
      <c r="G117" s="598"/>
    </row>
    <row r="118" spans="1:7" s="96" customFormat="1" ht="22.15" customHeight="1">
      <c r="A118" s="233"/>
      <c r="B118" s="2913" t="s">
        <v>3284</v>
      </c>
      <c r="C118" s="2913"/>
      <c r="D118" s="2099"/>
      <c r="E118" s="597"/>
      <c r="F118" s="598"/>
      <c r="G118" s="598"/>
    </row>
    <row r="119" spans="1:7" s="96" customFormat="1" ht="147" customHeight="1">
      <c r="A119" s="233"/>
      <c r="B119" s="2904" t="s">
        <v>3285</v>
      </c>
      <c r="C119" s="2904"/>
      <c r="D119" s="2904"/>
      <c r="E119" s="597"/>
      <c r="F119" s="598"/>
      <c r="G119" s="598"/>
    </row>
    <row r="120" spans="1:7" s="96" customFormat="1" ht="82.9" customHeight="1">
      <c r="A120" s="233"/>
      <c r="B120" s="2904" t="s">
        <v>5225</v>
      </c>
      <c r="C120" s="2904"/>
      <c r="D120" s="2904"/>
      <c r="E120" s="597"/>
      <c r="F120" s="598"/>
      <c r="G120" s="598"/>
    </row>
    <row r="121" spans="1:7" s="96" customFormat="1" ht="189.6" customHeight="1">
      <c r="A121" s="233"/>
      <c r="B121" s="2904" t="s">
        <v>5226</v>
      </c>
      <c r="C121" s="2904"/>
      <c r="D121" s="2904"/>
      <c r="E121" s="597"/>
      <c r="F121" s="598"/>
      <c r="G121" s="598"/>
    </row>
    <row r="122" spans="1:7" s="96" customFormat="1" ht="59.45" customHeight="1">
      <c r="A122" s="233"/>
      <c r="B122" s="2920" t="s">
        <v>1565</v>
      </c>
      <c r="C122" s="2920"/>
      <c r="D122" s="2920"/>
      <c r="E122" s="597"/>
      <c r="F122" s="598"/>
      <c r="G122" s="598"/>
    </row>
    <row r="123" spans="1:7" s="96" customFormat="1" ht="14.45" customHeight="1">
      <c r="A123" s="233"/>
      <c r="B123" s="2035"/>
      <c r="C123" s="2041"/>
      <c r="D123" s="2099"/>
      <c r="E123" s="597"/>
      <c r="F123" s="598"/>
      <c r="G123" s="598"/>
    </row>
    <row r="124" spans="1:7" s="96" customFormat="1">
      <c r="A124" s="233"/>
      <c r="B124" s="2035"/>
      <c r="C124" s="2042"/>
      <c r="D124" s="2099"/>
      <c r="E124" s="597"/>
      <c r="F124" s="598"/>
      <c r="G124" s="598"/>
    </row>
    <row r="125" spans="1:7" s="96" customFormat="1">
      <c r="A125" s="661" t="s">
        <v>5543</v>
      </c>
      <c r="B125" s="662" t="s">
        <v>5228</v>
      </c>
      <c r="C125" s="663"/>
      <c r="D125" s="2101"/>
      <c r="E125" s="2102"/>
      <c r="F125" s="2103"/>
      <c r="G125" s="2103"/>
    </row>
    <row r="126" spans="1:7" s="96" customFormat="1">
      <c r="A126" s="233"/>
      <c r="B126" s="2035"/>
      <c r="C126" s="2042"/>
      <c r="D126" s="2099"/>
      <c r="E126" s="597"/>
      <c r="F126" s="598"/>
      <c r="G126" s="598"/>
    </row>
    <row r="127" spans="1:7" s="96" customFormat="1" ht="19.149999999999999" customHeight="1">
      <c r="A127" s="233"/>
      <c r="B127" s="2982" t="s">
        <v>5229</v>
      </c>
      <c r="C127" s="2982"/>
      <c r="D127" s="2099"/>
      <c r="E127" s="597"/>
      <c r="F127" s="598"/>
      <c r="G127" s="598"/>
    </row>
    <row r="128" spans="1:7" s="96" customFormat="1" ht="19.899999999999999" customHeight="1">
      <c r="A128" s="233"/>
      <c r="B128" s="2931" t="s">
        <v>5230</v>
      </c>
      <c r="C128" s="2931"/>
      <c r="D128" s="2099"/>
      <c r="E128" s="597"/>
      <c r="F128" s="598"/>
      <c r="G128" s="598"/>
    </row>
    <row r="129" spans="1:7" s="96" customFormat="1" ht="13.9" customHeight="1">
      <c r="A129" s="233"/>
      <c r="B129" s="2908"/>
      <c r="C129" s="2908"/>
      <c r="D129" s="2099"/>
      <c r="E129" s="597"/>
      <c r="F129" s="598"/>
      <c r="G129" s="598"/>
    </row>
    <row r="130" spans="1:7" s="96" customFormat="1">
      <c r="A130" s="103"/>
      <c r="B130" s="2037"/>
      <c r="C130" s="207"/>
      <c r="D130" s="207"/>
      <c r="E130" s="2106"/>
      <c r="F130" s="2443"/>
      <c r="G130" s="2107"/>
    </row>
    <row r="131" spans="1:7" s="96" customFormat="1" ht="25.5">
      <c r="A131" s="233" t="s">
        <v>5544</v>
      </c>
      <c r="B131" s="2038" t="s">
        <v>5254</v>
      </c>
      <c r="C131" s="207"/>
      <c r="D131" s="207"/>
      <c r="E131" s="2106"/>
      <c r="F131" s="2443"/>
      <c r="G131" s="2107"/>
    </row>
    <row r="132" spans="1:7" s="96" customFormat="1" ht="38.25">
      <c r="A132" s="233"/>
      <c r="B132" s="2038" t="s">
        <v>5233</v>
      </c>
      <c r="C132" s="207"/>
      <c r="D132" s="207"/>
      <c r="E132" s="2106"/>
      <c r="F132" s="2443"/>
      <c r="G132" s="2107"/>
    </row>
    <row r="133" spans="1:7" s="96" customFormat="1" ht="25.5">
      <c r="A133" s="233"/>
      <c r="B133" s="2038" t="s">
        <v>5255</v>
      </c>
      <c r="C133" s="207"/>
      <c r="D133" s="207"/>
      <c r="E133" s="2106"/>
      <c r="F133" s="2443"/>
      <c r="G133" s="2107"/>
    </row>
    <row r="134" spans="1:7" s="96" customFormat="1">
      <c r="A134" s="103"/>
      <c r="B134" s="2037"/>
      <c r="C134" s="207"/>
      <c r="D134" s="207"/>
      <c r="E134" s="2106"/>
      <c r="F134" s="2443"/>
      <c r="G134" s="2107"/>
    </row>
    <row r="135" spans="1:7" s="96" customFormat="1" ht="27.6" customHeight="1">
      <c r="A135" s="233" t="s">
        <v>5545</v>
      </c>
      <c r="B135" s="208" t="s">
        <v>5546</v>
      </c>
      <c r="C135" s="2105"/>
      <c r="D135" s="2099"/>
      <c r="E135" s="597"/>
      <c r="F135" s="2441"/>
      <c r="G135" s="598"/>
    </row>
    <row r="136" spans="1:7" s="96" customFormat="1">
      <c r="A136" s="242"/>
      <c r="B136" s="2037" t="s">
        <v>5547</v>
      </c>
      <c r="C136" s="207"/>
      <c r="D136" s="2106"/>
      <c r="E136" s="2106"/>
      <c r="F136" s="2443"/>
      <c r="G136" s="2107"/>
    </row>
    <row r="137" spans="1:7" s="96" customFormat="1">
      <c r="A137" s="1254" t="s">
        <v>5548</v>
      </c>
      <c r="B137" s="441" t="s">
        <v>360</v>
      </c>
      <c r="C137" s="207"/>
      <c r="D137" s="207" t="s">
        <v>353</v>
      </c>
      <c r="E137" s="2106">
        <v>50</v>
      </c>
      <c r="F137" s="2444"/>
      <c r="G137" s="567">
        <f t="shared" ref="G137" si="0">+F137*E137</f>
        <v>0</v>
      </c>
    </row>
    <row r="138" spans="1:7" s="96" customFormat="1">
      <c r="A138" s="103"/>
      <c r="B138" s="2037"/>
      <c r="C138" s="207"/>
      <c r="D138" s="207"/>
      <c r="E138" s="2106"/>
      <c r="F138" s="2443"/>
      <c r="G138" s="2107"/>
    </row>
    <row r="139" spans="1:7" s="96" customFormat="1" ht="16.899999999999999" customHeight="1">
      <c r="A139" s="233" t="s">
        <v>5549</v>
      </c>
      <c r="B139" s="208" t="s">
        <v>5550</v>
      </c>
      <c r="C139" s="2105"/>
      <c r="D139" s="2099"/>
      <c r="E139" s="597"/>
      <c r="F139" s="2441"/>
      <c r="G139" s="598"/>
    </row>
    <row r="140" spans="1:7" s="96" customFormat="1">
      <c r="A140" s="242"/>
      <c r="B140" s="2037" t="s">
        <v>5267</v>
      </c>
      <c r="C140" s="207"/>
      <c r="D140" s="2106"/>
      <c r="E140" s="2106"/>
      <c r="F140" s="2443"/>
      <c r="G140" s="2107"/>
    </row>
    <row r="141" spans="1:7" s="96" customFormat="1">
      <c r="A141" s="1254" t="s">
        <v>5551</v>
      </c>
      <c r="B141" s="441" t="s">
        <v>360</v>
      </c>
      <c r="C141" s="207"/>
      <c r="D141" s="207" t="s">
        <v>353</v>
      </c>
      <c r="E141" s="2106">
        <v>50</v>
      </c>
      <c r="F141" s="2444"/>
      <c r="G141" s="567">
        <f t="shared" ref="G141" si="1">+F141*E141</f>
        <v>0</v>
      </c>
    </row>
    <row r="142" spans="1:7" s="96" customFormat="1">
      <c r="A142" s="103"/>
      <c r="B142" s="2037"/>
      <c r="C142" s="207"/>
      <c r="D142" s="207"/>
      <c r="E142" s="2106"/>
      <c r="F142" s="2443"/>
      <c r="G142" s="2107"/>
    </row>
    <row r="143" spans="1:7" s="96" customFormat="1">
      <c r="A143" s="103"/>
      <c r="B143" s="2037"/>
      <c r="C143" s="207"/>
      <c r="D143" s="207"/>
      <c r="E143" s="2106"/>
      <c r="F143" s="2443"/>
      <c r="G143" s="2107"/>
    </row>
    <row r="144" spans="1:7" s="96" customFormat="1" ht="25.5">
      <c r="A144" s="233" t="s">
        <v>5552</v>
      </c>
      <c r="B144" s="2038" t="s">
        <v>5284</v>
      </c>
      <c r="C144" s="207"/>
      <c r="D144" s="207"/>
      <c r="E144" s="2106"/>
      <c r="F144" s="2443"/>
      <c r="G144" s="2107"/>
    </row>
    <row r="145" spans="1:7" s="96" customFormat="1">
      <c r="A145" s="233"/>
      <c r="B145" s="2038" t="s">
        <v>5285</v>
      </c>
      <c r="C145" s="207"/>
      <c r="D145" s="207"/>
      <c r="E145" s="2106"/>
      <c r="F145" s="2443"/>
      <c r="G145" s="2107"/>
    </row>
    <row r="146" spans="1:7" s="96" customFormat="1" ht="25.5">
      <c r="A146" s="233"/>
      <c r="B146" s="2038" t="s">
        <v>5255</v>
      </c>
      <c r="C146" s="207"/>
      <c r="D146" s="207"/>
      <c r="E146" s="2106"/>
      <c r="F146" s="2443"/>
      <c r="G146" s="2107"/>
    </row>
    <row r="147" spans="1:7" s="96" customFormat="1">
      <c r="A147" s="233"/>
      <c r="B147" s="2038"/>
      <c r="C147" s="207"/>
      <c r="D147" s="207"/>
      <c r="E147" s="2106"/>
      <c r="F147" s="2443"/>
      <c r="G147" s="2107"/>
    </row>
    <row r="148" spans="1:7" s="96" customFormat="1">
      <c r="A148" s="233" t="s">
        <v>5553</v>
      </c>
      <c r="B148" s="208" t="s">
        <v>5554</v>
      </c>
      <c r="C148" s="207"/>
      <c r="D148" s="207"/>
      <c r="E148" s="2106"/>
      <c r="F148" s="2443"/>
      <c r="G148" s="2107"/>
    </row>
    <row r="149" spans="1:7" s="96" customFormat="1">
      <c r="A149" s="242"/>
      <c r="B149" s="2037" t="s">
        <v>5547</v>
      </c>
      <c r="C149" s="207"/>
      <c r="D149" s="207"/>
      <c r="E149" s="2106"/>
      <c r="F149" s="2443"/>
      <c r="G149" s="2107"/>
    </row>
    <row r="150" spans="1:7" s="96" customFormat="1">
      <c r="A150" s="1254" t="s">
        <v>5555</v>
      </c>
      <c r="B150" s="441" t="s">
        <v>360</v>
      </c>
      <c r="C150" s="207"/>
      <c r="D150" s="207" t="s">
        <v>353</v>
      </c>
      <c r="E150" s="2106">
        <v>50</v>
      </c>
      <c r="F150" s="2444"/>
      <c r="G150" s="567">
        <f t="shared" ref="G150" si="2">+F150*E150</f>
        <v>0</v>
      </c>
    </row>
    <row r="151" spans="1:7" s="96" customFormat="1">
      <c r="A151" s="103"/>
      <c r="B151" s="2037"/>
      <c r="C151" s="207"/>
      <c r="D151" s="207"/>
      <c r="E151" s="2106"/>
      <c r="F151" s="2443"/>
      <c r="G151" s="2107"/>
    </row>
    <row r="152" spans="1:7" s="96" customFormat="1">
      <c r="A152" s="103"/>
      <c r="B152" s="2037"/>
      <c r="C152" s="207"/>
      <c r="D152" s="207"/>
      <c r="E152" s="2106"/>
      <c r="F152" s="2443"/>
      <c r="G152" s="2107"/>
    </row>
    <row r="153" spans="1:7" s="96" customFormat="1">
      <c r="A153" s="661" t="s">
        <v>5556</v>
      </c>
      <c r="B153" s="662" t="s">
        <v>5296</v>
      </c>
      <c r="C153" s="663"/>
      <c r="D153" s="2101"/>
      <c r="E153" s="2102"/>
      <c r="F153" s="2442"/>
      <c r="G153" s="2103"/>
    </row>
    <row r="154" spans="1:7" s="96" customFormat="1">
      <c r="A154" s="233"/>
      <c r="B154" s="2035"/>
      <c r="C154" s="2042"/>
      <c r="D154" s="2099"/>
      <c r="E154" s="597"/>
      <c r="F154" s="2441"/>
      <c r="G154" s="598"/>
    </row>
    <row r="155" spans="1:7" s="96" customFormat="1" ht="13.15" customHeight="1">
      <c r="A155" s="233"/>
      <c r="B155" s="2982" t="s">
        <v>5229</v>
      </c>
      <c r="C155" s="2982"/>
      <c r="D155" s="2099"/>
      <c r="E155" s="597"/>
      <c r="F155" s="2441"/>
      <c r="G155" s="598"/>
    </row>
    <row r="156" spans="1:7" s="96" customFormat="1" ht="13.15" customHeight="1">
      <c r="A156" s="233"/>
      <c r="B156" s="2931" t="s">
        <v>5297</v>
      </c>
      <c r="C156" s="2931"/>
      <c r="D156" s="2099"/>
      <c r="E156" s="597"/>
      <c r="F156" s="2441"/>
      <c r="G156" s="598"/>
    </row>
    <row r="157" spans="1:7" s="96" customFormat="1">
      <c r="A157" s="233"/>
      <c r="B157" s="2908"/>
      <c r="C157" s="2908"/>
      <c r="D157" s="2099"/>
      <c r="E157" s="597"/>
      <c r="F157" s="2441"/>
      <c r="G157" s="598"/>
    </row>
    <row r="158" spans="1:7" s="96" customFormat="1" ht="25.5">
      <c r="A158" s="233" t="s">
        <v>5557</v>
      </c>
      <c r="B158" s="2038" t="s">
        <v>5299</v>
      </c>
      <c r="C158" s="2104"/>
      <c r="D158" s="2099"/>
      <c r="E158" s="597"/>
      <c r="F158" s="2441"/>
      <c r="G158" s="598"/>
    </row>
    <row r="159" spans="1:7" s="96" customFormat="1">
      <c r="A159" s="233"/>
      <c r="B159" s="2038" t="s">
        <v>5300</v>
      </c>
      <c r="C159" s="2104"/>
      <c r="D159" s="2099"/>
      <c r="E159" s="597"/>
      <c r="F159" s="2441"/>
      <c r="G159" s="598"/>
    </row>
    <row r="160" spans="1:7" s="96" customFormat="1">
      <c r="A160" s="233"/>
      <c r="B160" s="2038" t="s">
        <v>5301</v>
      </c>
      <c r="C160" s="2104"/>
      <c r="D160" s="2099"/>
      <c r="E160" s="597"/>
      <c r="F160" s="2441"/>
      <c r="G160" s="598"/>
    </row>
    <row r="161" spans="1:7" s="96" customFormat="1" ht="38.25">
      <c r="A161" s="233"/>
      <c r="B161" s="2038" t="s">
        <v>5302</v>
      </c>
      <c r="C161" s="2104"/>
      <c r="D161" s="2099"/>
      <c r="E161" s="597"/>
      <c r="F161" s="2441"/>
      <c r="G161" s="598"/>
    </row>
    <row r="162" spans="1:7" s="96" customFormat="1" ht="25.5">
      <c r="A162" s="233"/>
      <c r="B162" s="2038" t="s">
        <v>5303</v>
      </c>
      <c r="C162" s="2104"/>
      <c r="D162" s="2099"/>
      <c r="E162" s="597"/>
      <c r="F162" s="2441"/>
      <c r="G162" s="598"/>
    </row>
    <row r="163" spans="1:7" s="96" customFormat="1" ht="38.25">
      <c r="A163" s="233"/>
      <c r="B163" s="2045" t="s">
        <v>5304</v>
      </c>
      <c r="C163" s="2086"/>
      <c r="D163" s="2108"/>
      <c r="E163" s="597"/>
      <c r="F163" s="2441"/>
      <c r="G163" s="598"/>
    </row>
    <row r="164" spans="1:7" s="96" customFormat="1">
      <c r="A164" s="103"/>
      <c r="B164" s="2037"/>
      <c r="C164" s="207"/>
      <c r="D164" s="207"/>
      <c r="E164" s="2106"/>
      <c r="F164" s="2443"/>
      <c r="G164" s="2107"/>
    </row>
    <row r="165" spans="1:7" s="96" customFormat="1" ht="25.5">
      <c r="A165" s="233" t="s">
        <v>5558</v>
      </c>
      <c r="B165" s="208" t="s">
        <v>5306</v>
      </c>
      <c r="C165" s="2105"/>
      <c r="D165" s="2099"/>
      <c r="E165" s="597"/>
      <c r="F165" s="2441"/>
      <c r="G165" s="598"/>
    </row>
    <row r="166" spans="1:7" s="96" customFormat="1">
      <c r="A166" s="242"/>
      <c r="B166" s="2037" t="s">
        <v>5559</v>
      </c>
      <c r="C166" s="207"/>
      <c r="D166" s="2106"/>
      <c r="E166" s="2106"/>
      <c r="F166" s="2443"/>
      <c r="G166" s="2107"/>
    </row>
    <row r="167" spans="1:7" s="96" customFormat="1">
      <c r="A167" s="1254" t="s">
        <v>5560</v>
      </c>
      <c r="B167" s="441" t="s">
        <v>360</v>
      </c>
      <c r="C167" s="207"/>
      <c r="D167" s="207" t="s">
        <v>353</v>
      </c>
      <c r="E167" s="2106">
        <v>10</v>
      </c>
      <c r="F167" s="2444"/>
      <c r="G167" s="567">
        <f t="shared" ref="G167" si="3">+F167*E167</f>
        <v>0</v>
      </c>
    </row>
    <row r="168" spans="1:7" s="96" customFormat="1">
      <c r="A168" s="103"/>
      <c r="B168" s="2037"/>
      <c r="C168" s="207"/>
      <c r="D168" s="207"/>
      <c r="E168" s="2106"/>
      <c r="F168" s="2443"/>
      <c r="G168" s="2107"/>
    </row>
    <row r="169" spans="1:7" s="96" customFormat="1">
      <c r="A169" s="103"/>
      <c r="B169" s="2037"/>
      <c r="C169" s="207"/>
      <c r="D169" s="207"/>
      <c r="E169" s="2106"/>
      <c r="F169" s="2443"/>
      <c r="G169" s="2107"/>
    </row>
    <row r="170" spans="1:7" s="96" customFormat="1">
      <c r="A170" s="661" t="s">
        <v>5561</v>
      </c>
      <c r="B170" s="662" t="s">
        <v>3382</v>
      </c>
      <c r="C170" s="663"/>
      <c r="D170" s="2101"/>
      <c r="E170" s="2102"/>
      <c r="F170" s="2442"/>
      <c r="G170" s="2103"/>
    </row>
    <row r="171" spans="1:7" s="96" customFormat="1">
      <c r="B171" s="207"/>
      <c r="C171" s="207"/>
      <c r="D171" s="207"/>
      <c r="E171" s="2106"/>
      <c r="F171" s="2443"/>
      <c r="G171" s="2107"/>
    </row>
    <row r="172" spans="1:7" s="96" customFormat="1">
      <c r="A172" s="233" t="s">
        <v>5562</v>
      </c>
      <c r="B172" s="2034" t="s">
        <v>5316</v>
      </c>
      <c r="C172" s="207"/>
      <c r="D172" s="207"/>
      <c r="E172" s="2106"/>
      <c r="F172" s="2443"/>
      <c r="G172" s="2107"/>
    </row>
    <row r="173" spans="1:7" s="96" customFormat="1" ht="76.5">
      <c r="A173" s="233"/>
      <c r="B173" s="2038" t="s">
        <v>5317</v>
      </c>
      <c r="C173" s="207"/>
      <c r="D173" s="207"/>
      <c r="E173" s="2106"/>
      <c r="F173" s="2443"/>
      <c r="G173" s="2107"/>
    </row>
    <row r="174" spans="1:7" s="96" customFormat="1">
      <c r="A174" s="103"/>
      <c r="B174" s="2037"/>
      <c r="C174" s="207"/>
      <c r="D174" s="207"/>
      <c r="E174" s="2106"/>
      <c r="F174" s="2443"/>
      <c r="G174" s="2107"/>
    </row>
    <row r="175" spans="1:7" s="96" customFormat="1" ht="32.450000000000003" customHeight="1">
      <c r="A175" s="233" t="s">
        <v>5563</v>
      </c>
      <c r="B175" s="2734" t="s">
        <v>8331</v>
      </c>
      <c r="C175" s="207"/>
      <c r="D175" s="207"/>
      <c r="E175" s="2106"/>
      <c r="F175" s="2443"/>
      <c r="G175" s="2107"/>
    </row>
    <row r="176" spans="1:7" s="96" customFormat="1">
      <c r="A176" s="103"/>
      <c r="B176" s="2037" t="s">
        <v>5319</v>
      </c>
      <c r="C176" s="207"/>
      <c r="D176" s="207"/>
      <c r="E176" s="2106"/>
      <c r="F176" s="2443"/>
      <c r="G176" s="2107"/>
    </row>
    <row r="177" spans="1:7" s="96" customFormat="1">
      <c r="A177" s="103"/>
      <c r="B177" s="2037"/>
      <c r="C177" s="207"/>
      <c r="D177" s="207"/>
      <c r="E177" s="2106"/>
      <c r="F177" s="2443"/>
      <c r="G177" s="2107"/>
    </row>
    <row r="178" spans="1:7" s="96" customFormat="1">
      <c r="A178" s="233" t="s">
        <v>5564</v>
      </c>
      <c r="B178" s="208" t="s">
        <v>5321</v>
      </c>
      <c r="C178" s="207"/>
      <c r="D178" s="207"/>
      <c r="E178" s="2106"/>
      <c r="F178" s="2443"/>
      <c r="G178" s="2107"/>
    </row>
    <row r="179" spans="1:7" s="96" customFormat="1">
      <c r="A179" s="103"/>
      <c r="B179" s="2037" t="s">
        <v>5276</v>
      </c>
      <c r="C179" s="207"/>
      <c r="D179" s="207"/>
      <c r="E179" s="2106"/>
      <c r="F179" s="2443"/>
      <c r="G179" s="2107"/>
    </row>
    <row r="180" spans="1:7" s="96" customFormat="1">
      <c r="A180" s="1254" t="s">
        <v>5565</v>
      </c>
      <c r="B180" s="441" t="s">
        <v>360</v>
      </c>
      <c r="C180" s="207"/>
      <c r="D180" s="207" t="s">
        <v>210</v>
      </c>
      <c r="E180" s="2106">
        <v>1</v>
      </c>
      <c r="F180" s="2444"/>
      <c r="G180" s="567">
        <f t="shared" ref="G180" si="4">+F180*E180</f>
        <v>0</v>
      </c>
    </row>
    <row r="181" spans="1:7" s="96" customFormat="1">
      <c r="B181" s="207"/>
      <c r="C181" s="207"/>
      <c r="D181" s="207"/>
      <c r="E181" s="2106"/>
      <c r="F181" s="2443"/>
      <c r="G181" s="2107"/>
    </row>
    <row r="182" spans="1:7" s="96" customFormat="1" ht="16.149999999999999" customHeight="1">
      <c r="A182" s="233" t="s">
        <v>5566</v>
      </c>
      <c r="B182" s="208" t="s">
        <v>5329</v>
      </c>
      <c r="C182" s="207"/>
      <c r="D182" s="207"/>
      <c r="E182" s="2106"/>
      <c r="F182" s="2443"/>
      <c r="G182" s="2107"/>
    </row>
    <row r="183" spans="1:7" s="96" customFormat="1" ht="15" customHeight="1">
      <c r="A183" s="103"/>
      <c r="B183" s="2037" t="s">
        <v>5276</v>
      </c>
      <c r="C183" s="207"/>
      <c r="D183" s="207"/>
      <c r="E183" s="2106"/>
      <c r="F183" s="2443"/>
      <c r="G183" s="2107"/>
    </row>
    <row r="184" spans="1:7" s="96" customFormat="1">
      <c r="A184" s="1254" t="s">
        <v>5567</v>
      </c>
      <c r="B184" s="441" t="s">
        <v>360</v>
      </c>
      <c r="C184" s="207"/>
      <c r="D184" s="207" t="s">
        <v>210</v>
      </c>
      <c r="E184" s="2106">
        <v>1</v>
      </c>
      <c r="F184" s="2444"/>
      <c r="G184" s="567">
        <f t="shared" ref="G184" si="5">+F184*E184</f>
        <v>0</v>
      </c>
    </row>
    <row r="185" spans="1:7" s="96" customFormat="1">
      <c r="A185" s="103"/>
      <c r="B185" s="2037"/>
      <c r="C185" s="207"/>
      <c r="D185" s="207"/>
      <c r="E185" s="2106"/>
      <c r="F185" s="2443"/>
      <c r="G185" s="2107"/>
    </row>
    <row r="186" spans="1:7" s="96" customFormat="1" ht="34.15" customHeight="1">
      <c r="A186" s="233" t="s">
        <v>5568</v>
      </c>
      <c r="B186" s="2734" t="s">
        <v>8332</v>
      </c>
      <c r="C186" s="207"/>
      <c r="D186" s="207"/>
      <c r="E186" s="2106"/>
      <c r="F186" s="2443"/>
      <c r="G186" s="2107"/>
    </row>
    <row r="187" spans="1:7" s="96" customFormat="1">
      <c r="A187" s="103"/>
      <c r="B187" s="2037" t="s">
        <v>5319</v>
      </c>
      <c r="C187" s="207"/>
      <c r="D187" s="207"/>
      <c r="E187" s="2106"/>
      <c r="F187" s="2443"/>
      <c r="G187" s="2107"/>
    </row>
    <row r="188" spans="1:7" s="96" customFormat="1">
      <c r="A188" s="103"/>
      <c r="B188" s="2037"/>
      <c r="C188" s="207"/>
      <c r="D188" s="207"/>
      <c r="E188" s="2106"/>
      <c r="F188" s="2443"/>
      <c r="G188" s="2107"/>
    </row>
    <row r="189" spans="1:7" s="96" customFormat="1">
      <c r="A189" s="233" t="s">
        <v>5569</v>
      </c>
      <c r="B189" s="208" t="s">
        <v>5338</v>
      </c>
      <c r="C189" s="207"/>
      <c r="D189" s="207"/>
      <c r="E189" s="2106"/>
      <c r="F189" s="2443"/>
      <c r="G189" s="2107"/>
    </row>
    <row r="190" spans="1:7" s="96" customFormat="1">
      <c r="A190" s="103"/>
      <c r="B190" s="2037" t="s">
        <v>5276</v>
      </c>
      <c r="C190" s="207"/>
      <c r="D190" s="207"/>
      <c r="E190" s="2106"/>
      <c r="F190" s="2443"/>
      <c r="G190" s="2107"/>
    </row>
    <row r="191" spans="1:7" s="96" customFormat="1">
      <c r="A191" s="1254" t="s">
        <v>5570</v>
      </c>
      <c r="B191" s="441" t="s">
        <v>360</v>
      </c>
      <c r="C191" s="207"/>
      <c r="D191" s="207" t="s">
        <v>210</v>
      </c>
      <c r="E191" s="2106">
        <v>1</v>
      </c>
      <c r="F191" s="2444"/>
      <c r="G191" s="567">
        <f t="shared" ref="G191" si="6">+F191*E191</f>
        <v>0</v>
      </c>
    </row>
    <row r="192" spans="1:7" s="96" customFormat="1">
      <c r="B192" s="207"/>
      <c r="C192" s="207"/>
      <c r="D192" s="207"/>
      <c r="E192" s="2106"/>
      <c r="F192" s="2443"/>
      <c r="G192" s="2107"/>
    </row>
    <row r="193" spans="1:7" s="96" customFormat="1" ht="26.45" customHeight="1">
      <c r="A193" s="233" t="s">
        <v>5571</v>
      </c>
      <c r="B193" s="208" t="s">
        <v>5346</v>
      </c>
      <c r="C193" s="207"/>
      <c r="D193" s="207"/>
      <c r="E193" s="2106"/>
      <c r="F193" s="2443"/>
      <c r="G193" s="2107"/>
    </row>
    <row r="194" spans="1:7" s="96" customFormat="1">
      <c r="A194" s="103"/>
      <c r="B194" s="2037" t="s">
        <v>5276</v>
      </c>
      <c r="C194" s="207"/>
      <c r="D194" s="207"/>
      <c r="E194" s="2106"/>
      <c r="F194" s="2443"/>
      <c r="G194" s="2107"/>
    </row>
    <row r="195" spans="1:7" s="96" customFormat="1">
      <c r="A195" s="1254" t="s">
        <v>5572</v>
      </c>
      <c r="B195" s="2736" t="s">
        <v>360</v>
      </c>
      <c r="C195" s="2737"/>
      <c r="D195" s="2737" t="s">
        <v>210</v>
      </c>
      <c r="E195" s="2738">
        <v>1</v>
      </c>
      <c r="F195" s="2444"/>
      <c r="G195" s="567">
        <f t="shared" ref="G195" si="7">+F195*E195</f>
        <v>0</v>
      </c>
    </row>
    <row r="196" spans="1:7" s="96" customFormat="1">
      <c r="A196" s="103"/>
      <c r="B196" s="2037"/>
      <c r="C196" s="207"/>
      <c r="D196" s="207"/>
      <c r="E196" s="2106"/>
      <c r="F196" s="2443"/>
      <c r="G196" s="2107"/>
    </row>
    <row r="197" spans="1:7" s="96" customFormat="1" ht="18.600000000000001" customHeight="1">
      <c r="A197" s="233" t="s">
        <v>5353</v>
      </c>
      <c r="B197" s="208" t="s">
        <v>5354</v>
      </c>
      <c r="C197" s="207"/>
      <c r="D197" s="207"/>
      <c r="E197" s="2106"/>
      <c r="F197" s="2443"/>
      <c r="G197" s="2107"/>
    </row>
    <row r="198" spans="1:7" s="96" customFormat="1">
      <c r="A198" s="103"/>
      <c r="B198" s="2037" t="s">
        <v>5276</v>
      </c>
      <c r="C198" s="207"/>
      <c r="D198" s="207"/>
      <c r="E198" s="2106"/>
      <c r="F198" s="2443"/>
      <c r="G198" s="2107"/>
    </row>
    <row r="199" spans="1:7" s="96" customFormat="1">
      <c r="A199" s="1254" t="s">
        <v>5573</v>
      </c>
      <c r="B199" s="2736" t="s">
        <v>360</v>
      </c>
      <c r="C199" s="2737"/>
      <c r="D199" s="2737" t="s">
        <v>210</v>
      </c>
      <c r="E199" s="2738">
        <v>1</v>
      </c>
      <c r="F199" s="2444"/>
      <c r="G199" s="567">
        <f t="shared" ref="G199" si="8">+F199*E199</f>
        <v>0</v>
      </c>
    </row>
    <row r="200" spans="1:7" s="96" customFormat="1">
      <c r="A200" s="103"/>
      <c r="B200" s="2037"/>
      <c r="C200" s="207"/>
      <c r="D200" s="207"/>
      <c r="E200" s="2106"/>
      <c r="F200" s="2443"/>
      <c r="G200" s="2107"/>
    </row>
    <row r="201" spans="1:7" s="96" customFormat="1" ht="19.149999999999999" customHeight="1">
      <c r="A201" s="233" t="s">
        <v>5361</v>
      </c>
      <c r="B201" s="208" t="s">
        <v>5362</v>
      </c>
      <c r="C201" s="207"/>
      <c r="D201" s="207"/>
      <c r="E201" s="2106"/>
      <c r="F201" s="2443"/>
      <c r="G201" s="2107"/>
    </row>
    <row r="202" spans="1:7" s="96" customFormat="1">
      <c r="A202" s="103"/>
      <c r="B202" s="2037" t="s">
        <v>5276</v>
      </c>
      <c r="C202" s="207"/>
      <c r="D202" s="207"/>
      <c r="E202" s="2106"/>
      <c r="F202" s="2443"/>
      <c r="G202" s="2107"/>
    </row>
    <row r="203" spans="1:7" s="96" customFormat="1">
      <c r="A203" s="1254" t="s">
        <v>5574</v>
      </c>
      <c r="B203" s="441" t="s">
        <v>360</v>
      </c>
      <c r="C203" s="207"/>
      <c r="D203" s="207" t="s">
        <v>210</v>
      </c>
      <c r="E203" s="2106">
        <v>1</v>
      </c>
      <c r="F203" s="2444"/>
      <c r="G203" s="567">
        <f t="shared" ref="G203" si="9">+F203*E203</f>
        <v>0</v>
      </c>
    </row>
    <row r="204" spans="1:7" s="96" customFormat="1">
      <c r="A204" s="103"/>
      <c r="B204" s="2037"/>
      <c r="C204" s="207"/>
      <c r="D204" s="207"/>
      <c r="E204" s="2106"/>
      <c r="F204" s="2443"/>
      <c r="G204" s="2107"/>
    </row>
    <row r="205" spans="1:7" s="96" customFormat="1" ht="25.5">
      <c r="A205" s="233" t="s">
        <v>5575</v>
      </c>
      <c r="B205" s="2037" t="s">
        <v>5370</v>
      </c>
      <c r="C205" s="207"/>
      <c r="D205" s="207"/>
      <c r="E205" s="2106"/>
      <c r="F205" s="2443"/>
      <c r="G205" s="2107"/>
    </row>
    <row r="206" spans="1:7" s="96" customFormat="1" ht="25.5">
      <c r="A206" s="233"/>
      <c r="B206" s="2037" t="s">
        <v>5371</v>
      </c>
      <c r="C206" s="207"/>
      <c r="D206" s="207"/>
      <c r="E206" s="2106"/>
      <c r="F206" s="2443"/>
      <c r="G206" s="2107"/>
    </row>
    <row r="207" spans="1:7" s="96" customFormat="1" ht="25.5">
      <c r="A207" s="103"/>
      <c r="B207" s="2037" t="s">
        <v>5372</v>
      </c>
      <c r="C207" s="207"/>
      <c r="D207" s="207"/>
      <c r="E207" s="2106"/>
      <c r="F207" s="2443"/>
      <c r="G207" s="2107"/>
    </row>
    <row r="208" spans="1:7" s="96" customFormat="1">
      <c r="A208" s="103"/>
      <c r="B208" s="2037"/>
      <c r="C208" s="207"/>
      <c r="D208" s="207"/>
      <c r="E208" s="2106"/>
      <c r="F208" s="2443"/>
      <c r="G208" s="2107"/>
    </row>
    <row r="209" spans="1:7" s="96" customFormat="1" ht="25.5">
      <c r="A209" s="233" t="s">
        <v>5576</v>
      </c>
      <c r="B209" s="208" t="s">
        <v>5577</v>
      </c>
      <c r="C209" s="207"/>
      <c r="D209" s="207"/>
      <c r="E209" s="2106"/>
      <c r="F209" s="2443"/>
      <c r="G209" s="2107"/>
    </row>
    <row r="210" spans="1:7" s="96" customFormat="1">
      <c r="A210" s="233"/>
      <c r="B210" s="2037" t="s">
        <v>5578</v>
      </c>
      <c r="C210" s="207"/>
      <c r="D210" s="207"/>
      <c r="E210" s="2106"/>
      <c r="F210" s="2443"/>
      <c r="G210" s="2107"/>
    </row>
    <row r="211" spans="1:7" s="96" customFormat="1">
      <c r="A211" s="1254" t="s">
        <v>5579</v>
      </c>
      <c r="B211" s="441" t="s">
        <v>360</v>
      </c>
      <c r="C211" s="207"/>
      <c r="D211" s="207" t="s">
        <v>353</v>
      </c>
      <c r="E211" s="2106">
        <f>+(113.5*2+22*2)*0.5</f>
        <v>135.5</v>
      </c>
      <c r="F211" s="2444"/>
      <c r="G211" s="567">
        <f t="shared" ref="G211" si="10">+F211*E211</f>
        <v>0</v>
      </c>
    </row>
    <row r="212" spans="1:7" s="96" customFormat="1">
      <c r="A212" s="103"/>
      <c r="B212" s="2037"/>
      <c r="C212" s="207"/>
      <c r="D212" s="207"/>
      <c r="E212" s="2106"/>
      <c r="F212" s="2443"/>
      <c r="G212" s="2107"/>
    </row>
    <row r="213" spans="1:7" s="96" customFormat="1" ht="25.5">
      <c r="A213" s="233" t="s">
        <v>5580</v>
      </c>
      <c r="B213" s="208" t="s">
        <v>5413</v>
      </c>
      <c r="C213" s="207"/>
      <c r="D213" s="207"/>
      <c r="E213" s="2106"/>
      <c r="F213" s="2443"/>
      <c r="G213" s="2107"/>
    </row>
    <row r="214" spans="1:7" s="96" customFormat="1" ht="16.899999999999999" customHeight="1">
      <c r="A214" s="233"/>
      <c r="B214" s="2037" t="s">
        <v>5414</v>
      </c>
      <c r="C214" s="207"/>
      <c r="D214" s="207"/>
      <c r="E214" s="2106"/>
      <c r="F214" s="2443"/>
      <c r="G214" s="2107"/>
    </row>
    <row r="215" spans="1:7" s="2389" customFormat="1" ht="40.9" customHeight="1">
      <c r="A215" s="233"/>
      <c r="B215" s="2735" t="s">
        <v>8328</v>
      </c>
      <c r="C215" s="2726"/>
      <c r="D215" s="2726"/>
      <c r="E215" s="2106"/>
      <c r="F215" s="2443"/>
      <c r="G215" s="2107"/>
    </row>
    <row r="216" spans="1:7" s="96" customFormat="1" ht="134.44999999999999" customHeight="1">
      <c r="A216" s="233"/>
      <c r="B216" s="2037"/>
      <c r="C216" s="207"/>
      <c r="D216" s="207"/>
      <c r="E216" s="2106"/>
      <c r="F216" s="2443"/>
      <c r="G216" s="2107"/>
    </row>
    <row r="217" spans="1:7" s="96" customFormat="1" ht="17.45" customHeight="1">
      <c r="A217" s="103"/>
      <c r="B217" s="2037" t="s">
        <v>5415</v>
      </c>
      <c r="C217" s="207"/>
      <c r="D217" s="207"/>
      <c r="E217" s="2106"/>
      <c r="F217" s="2443"/>
      <c r="G217" s="2107"/>
    </row>
    <row r="218" spans="1:7" s="96" customFormat="1">
      <c r="A218" s="1254" t="s">
        <v>5581</v>
      </c>
      <c r="B218" s="441" t="s">
        <v>360</v>
      </c>
      <c r="C218" s="207"/>
      <c r="D218" s="207" t="s">
        <v>369</v>
      </c>
      <c r="E218" s="2106">
        <v>40</v>
      </c>
      <c r="F218" s="2444"/>
      <c r="G218" s="567">
        <f t="shared" ref="G218" si="11">+F218*E218</f>
        <v>0</v>
      </c>
    </row>
    <row r="219" spans="1:7" s="96" customFormat="1">
      <c r="A219" s="103"/>
      <c r="B219" s="2037"/>
      <c r="C219" s="207"/>
      <c r="D219" s="207"/>
      <c r="E219" s="2106"/>
      <c r="F219" s="2443"/>
      <c r="G219" s="2107"/>
    </row>
    <row r="220" spans="1:7" s="96" customFormat="1">
      <c r="A220" s="103"/>
      <c r="B220" s="2037"/>
      <c r="C220" s="207"/>
      <c r="D220" s="207"/>
      <c r="E220" s="2106"/>
      <c r="F220" s="2443"/>
      <c r="G220" s="2107"/>
    </row>
    <row r="221" spans="1:7" s="96" customFormat="1">
      <c r="A221" s="233" t="s">
        <v>5582</v>
      </c>
      <c r="B221" s="2034" t="s">
        <v>5423</v>
      </c>
      <c r="C221" s="207"/>
      <c r="D221" s="207"/>
      <c r="E221" s="2106"/>
      <c r="F221" s="2443"/>
      <c r="G221" s="2107"/>
    </row>
    <row r="222" spans="1:7" s="96" customFormat="1" ht="39.6" customHeight="1">
      <c r="A222" s="233"/>
      <c r="B222" s="2109" t="s">
        <v>5424</v>
      </c>
      <c r="C222" s="207"/>
      <c r="D222" s="207"/>
      <c r="E222" s="2106"/>
      <c r="F222" s="2443"/>
      <c r="G222" s="2107"/>
    </row>
    <row r="223" spans="1:7" s="96" customFormat="1" ht="39.6" customHeight="1">
      <c r="A223" s="233"/>
      <c r="B223" s="2109" t="s">
        <v>5425</v>
      </c>
      <c r="C223" s="207"/>
      <c r="D223" s="207"/>
      <c r="E223" s="2106"/>
      <c r="F223" s="2443"/>
      <c r="G223" s="2107"/>
    </row>
    <row r="224" spans="1:7" s="96" customFormat="1" ht="103.9" customHeight="1">
      <c r="A224" s="103"/>
      <c r="B224" s="2109" t="s">
        <v>5426</v>
      </c>
      <c r="C224" s="207"/>
      <c r="D224" s="207"/>
      <c r="E224" s="2106"/>
      <c r="F224" s="2443"/>
      <c r="G224" s="2107"/>
    </row>
    <row r="225" spans="1:7" s="96" customFormat="1" ht="51">
      <c r="A225" s="103"/>
      <c r="B225" s="2109" t="s">
        <v>5427</v>
      </c>
      <c r="C225" s="207"/>
      <c r="D225" s="207"/>
      <c r="E225" s="2106"/>
      <c r="F225" s="2443"/>
      <c r="G225" s="2107"/>
    </row>
    <row r="226" spans="1:7" s="96" customFormat="1">
      <c r="A226" s="103"/>
      <c r="B226" s="2037"/>
      <c r="C226" s="207"/>
      <c r="D226" s="207"/>
      <c r="E226" s="2106"/>
      <c r="F226" s="2443"/>
      <c r="G226" s="2107"/>
    </row>
    <row r="227" spans="1:7" s="96" customFormat="1" ht="37.9" customHeight="1">
      <c r="A227" s="233" t="s">
        <v>5583</v>
      </c>
      <c r="B227" s="2048" t="s">
        <v>5429</v>
      </c>
      <c r="C227" s="207"/>
      <c r="D227" s="207"/>
      <c r="E227" s="2106"/>
      <c r="F227" s="2443"/>
      <c r="G227" s="2107"/>
    </row>
    <row r="228" spans="1:7" s="96" customFormat="1">
      <c r="A228" s="103"/>
      <c r="B228" s="2037"/>
      <c r="C228" s="207"/>
      <c r="D228" s="207"/>
      <c r="E228" s="2106"/>
      <c r="F228" s="2443"/>
      <c r="G228" s="2107"/>
    </row>
    <row r="229" spans="1:7" s="96" customFormat="1">
      <c r="A229" s="233" t="s">
        <v>5584</v>
      </c>
      <c r="B229" s="208" t="s">
        <v>5431</v>
      </c>
      <c r="C229" s="207"/>
      <c r="D229" s="207"/>
      <c r="E229" s="2106"/>
      <c r="F229" s="2443"/>
      <c r="G229" s="2107"/>
    </row>
    <row r="230" spans="1:7" s="96" customFormat="1">
      <c r="A230" s="233"/>
      <c r="B230" s="2037" t="s">
        <v>5432</v>
      </c>
      <c r="C230" s="207"/>
      <c r="D230" s="207"/>
      <c r="E230" s="2106"/>
      <c r="F230" s="2443"/>
      <c r="G230" s="2107"/>
    </row>
    <row r="231" spans="1:7" s="96" customFormat="1">
      <c r="A231" s="1254" t="s">
        <v>5585</v>
      </c>
      <c r="B231" s="441" t="s">
        <v>360</v>
      </c>
      <c r="C231" s="207"/>
      <c r="D231" s="207" t="s">
        <v>369</v>
      </c>
      <c r="E231" s="2106">
        <v>2</v>
      </c>
      <c r="F231" s="2444"/>
      <c r="G231" s="567">
        <f t="shared" ref="G231" si="12">+F231*E231</f>
        <v>0</v>
      </c>
    </row>
    <row r="232" spans="1:7" s="96" customFormat="1">
      <c r="A232" s="103"/>
      <c r="B232" s="2037"/>
      <c r="C232" s="207"/>
      <c r="D232" s="207"/>
      <c r="E232" s="2106"/>
      <c r="F232" s="2443"/>
      <c r="G232" s="2107"/>
    </row>
    <row r="233" spans="1:7" s="96" customFormat="1" ht="25.5">
      <c r="A233" s="233" t="s">
        <v>5586</v>
      </c>
      <c r="B233" s="208" t="s">
        <v>5440</v>
      </c>
      <c r="C233" s="207"/>
      <c r="D233" s="207"/>
      <c r="E233" s="2106"/>
      <c r="F233" s="2443"/>
      <c r="G233" s="2107"/>
    </row>
    <row r="234" spans="1:7" s="96" customFormat="1">
      <c r="A234" s="233"/>
      <c r="B234" s="2037" t="s">
        <v>5432</v>
      </c>
      <c r="C234" s="207"/>
      <c r="D234" s="207"/>
      <c r="E234" s="2106"/>
      <c r="F234" s="2443"/>
      <c r="G234" s="2107"/>
    </row>
    <row r="235" spans="1:7" s="96" customFormat="1">
      <c r="A235" s="1254" t="s">
        <v>5587</v>
      </c>
      <c r="B235" s="441" t="s">
        <v>360</v>
      </c>
      <c r="C235" s="207"/>
      <c r="D235" s="207" t="s">
        <v>369</v>
      </c>
      <c r="E235" s="2106">
        <v>2</v>
      </c>
      <c r="F235" s="2444"/>
      <c r="G235" s="567">
        <f t="shared" ref="G235" si="13">+F235*E235</f>
        <v>0</v>
      </c>
    </row>
    <row r="236" spans="1:7" s="96" customFormat="1">
      <c r="A236" s="103"/>
      <c r="B236" s="2037"/>
      <c r="C236" s="207"/>
      <c r="D236" s="207"/>
      <c r="E236" s="2106"/>
      <c r="F236" s="2443"/>
      <c r="G236" s="2107"/>
    </row>
    <row r="237" spans="1:7" s="96" customFormat="1" ht="29.45" customHeight="1">
      <c r="A237" s="233" t="s">
        <v>5588</v>
      </c>
      <c r="B237" s="208" t="s">
        <v>5448</v>
      </c>
      <c r="C237" s="207"/>
      <c r="D237" s="207"/>
      <c r="E237" s="2106"/>
      <c r="F237" s="2443"/>
      <c r="G237" s="2107"/>
    </row>
    <row r="238" spans="1:7" s="96" customFormat="1">
      <c r="A238" s="233"/>
      <c r="B238" s="2037" t="s">
        <v>5432</v>
      </c>
      <c r="C238" s="207"/>
      <c r="D238" s="207"/>
      <c r="E238" s="2106"/>
      <c r="F238" s="2443"/>
      <c r="G238" s="2107"/>
    </row>
    <row r="239" spans="1:7" s="96" customFormat="1">
      <c r="A239" s="1254" t="s">
        <v>5589</v>
      </c>
      <c r="B239" s="441" t="s">
        <v>360</v>
      </c>
      <c r="C239" s="207"/>
      <c r="D239" s="207" t="s">
        <v>369</v>
      </c>
      <c r="E239" s="2106">
        <v>2</v>
      </c>
      <c r="F239" s="2444"/>
      <c r="G239" s="567">
        <f t="shared" ref="G239" si="14">+F239*E239</f>
        <v>0</v>
      </c>
    </row>
    <row r="240" spans="1:7" s="96" customFormat="1">
      <c r="A240" s="103"/>
      <c r="B240" s="2037"/>
      <c r="C240" s="207"/>
      <c r="D240" s="207"/>
      <c r="E240" s="2106"/>
      <c r="F240" s="2443"/>
      <c r="G240" s="2107"/>
    </row>
    <row r="241" spans="1:7" s="96" customFormat="1" ht="38.25">
      <c r="A241" s="233" t="s">
        <v>5590</v>
      </c>
      <c r="B241" s="2048" t="s">
        <v>5456</v>
      </c>
      <c r="C241" s="207"/>
      <c r="D241" s="207"/>
      <c r="E241" s="2106"/>
      <c r="F241" s="2443"/>
      <c r="G241" s="2107"/>
    </row>
    <row r="242" spans="1:7" s="96" customFormat="1">
      <c r="A242" s="103"/>
      <c r="B242" s="2037"/>
      <c r="C242" s="207"/>
      <c r="D242" s="207"/>
      <c r="E242" s="2106"/>
      <c r="F242" s="2443"/>
      <c r="G242" s="2107"/>
    </row>
    <row r="243" spans="1:7" s="96" customFormat="1">
      <c r="A243" s="233" t="s">
        <v>5591</v>
      </c>
      <c r="B243" s="208" t="s">
        <v>5458</v>
      </c>
      <c r="C243" s="207"/>
      <c r="D243" s="207"/>
      <c r="E243" s="2106"/>
      <c r="F243" s="2443"/>
      <c r="G243" s="2107"/>
    </row>
    <row r="244" spans="1:7" s="96" customFormat="1">
      <c r="A244" s="233"/>
      <c r="B244" s="2037" t="s">
        <v>5459</v>
      </c>
      <c r="C244" s="207"/>
      <c r="D244" s="207"/>
      <c r="E244" s="2106"/>
      <c r="F244" s="2443"/>
      <c r="G244" s="2107"/>
    </row>
    <row r="245" spans="1:7" s="96" customFormat="1">
      <c r="A245" s="1254" t="s">
        <v>5592</v>
      </c>
      <c r="B245" s="441" t="s">
        <v>360</v>
      </c>
      <c r="C245" s="207"/>
      <c r="D245" s="207" t="s">
        <v>354</v>
      </c>
      <c r="E245" s="2106">
        <v>20</v>
      </c>
      <c r="F245" s="2444"/>
      <c r="G245" s="567">
        <f t="shared" ref="G245" si="15">+F245*E245</f>
        <v>0</v>
      </c>
    </row>
    <row r="246" spans="1:7" s="96" customFormat="1">
      <c r="A246" s="103"/>
      <c r="B246" s="2037"/>
      <c r="C246" s="207"/>
      <c r="D246" s="207"/>
      <c r="E246" s="2106"/>
      <c r="F246" s="2443"/>
      <c r="G246" s="2107"/>
    </row>
    <row r="247" spans="1:7" s="96" customFormat="1">
      <c r="A247" s="233" t="s">
        <v>5593</v>
      </c>
      <c r="B247" s="208" t="s">
        <v>5467</v>
      </c>
      <c r="C247" s="207"/>
      <c r="D247" s="207"/>
      <c r="E247" s="2106"/>
      <c r="F247" s="2443"/>
      <c r="G247" s="2107"/>
    </row>
    <row r="248" spans="1:7" s="96" customFormat="1">
      <c r="A248" s="233"/>
      <c r="B248" s="2037" t="s">
        <v>5459</v>
      </c>
      <c r="C248" s="207"/>
      <c r="D248" s="207"/>
      <c r="E248" s="2106"/>
      <c r="F248" s="2443"/>
      <c r="G248" s="2107"/>
    </row>
    <row r="249" spans="1:7" s="96" customFormat="1">
      <c r="A249" s="1254" t="s">
        <v>5594</v>
      </c>
      <c r="B249" s="441" t="s">
        <v>360</v>
      </c>
      <c r="C249" s="207"/>
      <c r="D249" s="207" t="s">
        <v>354</v>
      </c>
      <c r="E249" s="2106">
        <v>20</v>
      </c>
      <c r="F249" s="2444"/>
      <c r="G249" s="567">
        <f t="shared" ref="G249" si="16">+F249*E249</f>
        <v>0</v>
      </c>
    </row>
    <row r="250" spans="1:7" s="96" customFormat="1">
      <c r="A250" s="103"/>
      <c r="B250" s="2037"/>
      <c r="C250" s="207"/>
      <c r="D250" s="207"/>
      <c r="E250" s="2106"/>
      <c r="F250" s="2443"/>
      <c r="G250" s="2107"/>
    </row>
    <row r="251" spans="1:7" s="96" customFormat="1">
      <c r="A251" s="233" t="s">
        <v>5595</v>
      </c>
      <c r="B251" s="2048" t="s">
        <v>5475</v>
      </c>
      <c r="C251" s="207"/>
      <c r="D251" s="207"/>
      <c r="E251" s="2106"/>
      <c r="F251" s="2443"/>
      <c r="G251" s="2107"/>
    </row>
    <row r="252" spans="1:7" s="96" customFormat="1">
      <c r="A252" s="103"/>
      <c r="B252" s="2037"/>
      <c r="C252" s="207"/>
      <c r="D252" s="207"/>
      <c r="E252" s="2106"/>
      <c r="F252" s="2443"/>
      <c r="G252" s="2107"/>
    </row>
    <row r="253" spans="1:7" s="96" customFormat="1">
      <c r="A253" s="233" t="s">
        <v>5596</v>
      </c>
      <c r="B253" s="208" t="s">
        <v>5477</v>
      </c>
      <c r="C253" s="207"/>
      <c r="D253" s="207"/>
      <c r="E253" s="2106"/>
      <c r="F253" s="2443"/>
      <c r="G253" s="2107"/>
    </row>
    <row r="254" spans="1:7" s="96" customFormat="1">
      <c r="A254" s="233"/>
      <c r="B254" s="2037" t="s">
        <v>5478</v>
      </c>
      <c r="C254" s="207"/>
      <c r="D254" s="207"/>
      <c r="E254" s="2106"/>
      <c r="F254" s="2443"/>
      <c r="G254" s="2107"/>
    </row>
    <row r="255" spans="1:7" s="96" customFormat="1">
      <c r="A255" s="1254" t="s">
        <v>5597</v>
      </c>
      <c r="B255" s="441" t="s">
        <v>360</v>
      </c>
      <c r="C255" s="207"/>
      <c r="D255" s="207" t="s">
        <v>1580</v>
      </c>
      <c r="E255" s="2106">
        <v>1</v>
      </c>
      <c r="F255" s="2444"/>
      <c r="G255" s="567">
        <f t="shared" ref="G255" si="17">+F255*E255</f>
        <v>0</v>
      </c>
    </row>
    <row r="256" spans="1:7" s="96" customFormat="1">
      <c r="A256" s="103"/>
      <c r="B256" s="2037"/>
      <c r="C256" s="207"/>
      <c r="D256" s="207"/>
      <c r="E256" s="2106"/>
      <c r="F256" s="2443"/>
      <c r="G256" s="2107"/>
    </row>
    <row r="257" spans="1:7" s="96" customFormat="1" ht="25.5">
      <c r="A257" s="233" t="s">
        <v>5598</v>
      </c>
      <c r="B257" s="2048" t="s">
        <v>5486</v>
      </c>
      <c r="C257" s="207"/>
      <c r="D257" s="207"/>
      <c r="E257" s="2106"/>
      <c r="F257" s="2443"/>
      <c r="G257" s="2107"/>
    </row>
    <row r="258" spans="1:7" s="96" customFormat="1">
      <c r="A258" s="103"/>
      <c r="B258" s="2037"/>
      <c r="C258" s="207"/>
      <c r="D258" s="207"/>
      <c r="E258" s="2106"/>
      <c r="F258" s="2443"/>
      <c r="G258" s="2107"/>
    </row>
    <row r="259" spans="1:7" s="96" customFormat="1">
      <c r="A259" s="233" t="s">
        <v>5599</v>
      </c>
      <c r="B259" s="208" t="s">
        <v>5488</v>
      </c>
      <c r="C259" s="207"/>
      <c r="D259" s="207"/>
      <c r="E259" s="2106"/>
      <c r="F259" s="2443"/>
      <c r="G259" s="2107"/>
    </row>
    <row r="260" spans="1:7" s="96" customFormat="1">
      <c r="A260" s="233"/>
      <c r="B260" s="2037" t="s">
        <v>5489</v>
      </c>
      <c r="C260" s="207"/>
      <c r="D260" s="207"/>
      <c r="E260" s="2106"/>
      <c r="F260" s="2443"/>
      <c r="G260" s="2107"/>
    </row>
    <row r="261" spans="1:7" s="96" customFormat="1">
      <c r="A261" s="1254" t="s">
        <v>5600</v>
      </c>
      <c r="B261" s="441" t="s">
        <v>360</v>
      </c>
      <c r="C261" s="207"/>
      <c r="D261" s="207" t="s">
        <v>210</v>
      </c>
      <c r="E261" s="2106">
        <v>20</v>
      </c>
      <c r="F261" s="2444"/>
      <c r="G261" s="567">
        <f t="shared" ref="G261" si="18">+F261*E261</f>
        <v>0</v>
      </c>
    </row>
    <row r="262" spans="1:7" s="96" customFormat="1">
      <c r="A262" s="103"/>
      <c r="B262" s="2037"/>
      <c r="C262" s="207"/>
      <c r="D262" s="207"/>
      <c r="E262" s="2106"/>
      <c r="F262" s="2443"/>
      <c r="G262" s="2107"/>
    </row>
    <row r="263" spans="1:7" s="96" customFormat="1">
      <c r="A263" s="233" t="s">
        <v>5601</v>
      </c>
      <c r="B263" s="208" t="s">
        <v>5497</v>
      </c>
      <c r="C263" s="207"/>
      <c r="D263" s="207"/>
      <c r="E263" s="2106"/>
      <c r="F263" s="2443"/>
      <c r="G263" s="2107"/>
    </row>
    <row r="264" spans="1:7" s="96" customFormat="1">
      <c r="A264" s="233"/>
      <c r="B264" s="2037" t="s">
        <v>5489</v>
      </c>
      <c r="C264" s="207"/>
      <c r="D264" s="207"/>
      <c r="E264" s="2106"/>
      <c r="F264" s="2443"/>
      <c r="G264" s="2107"/>
    </row>
    <row r="265" spans="1:7" s="96" customFormat="1">
      <c r="A265" s="1254" t="s">
        <v>5602</v>
      </c>
      <c r="B265" s="441" t="s">
        <v>360</v>
      </c>
      <c r="C265" s="207"/>
      <c r="D265" s="207" t="s">
        <v>210</v>
      </c>
      <c r="E265" s="2106">
        <v>20</v>
      </c>
      <c r="F265" s="2444"/>
      <c r="G265" s="567">
        <f t="shared" ref="G265" si="19">+F265*E265</f>
        <v>0</v>
      </c>
    </row>
    <row r="266" spans="1:7" s="96" customFormat="1">
      <c r="A266" s="103"/>
      <c r="B266" s="2037"/>
      <c r="C266" s="207"/>
      <c r="D266" s="207"/>
      <c r="E266" s="2106"/>
      <c r="F266" s="2443"/>
      <c r="G266" s="2107"/>
    </row>
    <row r="267" spans="1:7" s="96" customFormat="1" ht="25.5">
      <c r="A267" s="233" t="s">
        <v>5603</v>
      </c>
      <c r="B267" s="2048" t="s">
        <v>5505</v>
      </c>
      <c r="C267" s="207"/>
      <c r="D267" s="207"/>
      <c r="E267" s="2106"/>
      <c r="F267" s="2443"/>
      <c r="G267" s="2107"/>
    </row>
    <row r="268" spans="1:7" s="96" customFormat="1">
      <c r="A268" s="103"/>
      <c r="B268" s="2037"/>
      <c r="C268" s="207"/>
      <c r="D268" s="207"/>
      <c r="E268" s="2106"/>
      <c r="F268" s="2443"/>
      <c r="G268" s="2107"/>
    </row>
    <row r="269" spans="1:7" s="96" customFormat="1" ht="38.25">
      <c r="A269" s="233" t="s">
        <v>5604</v>
      </c>
      <c r="B269" s="208" t="s">
        <v>5515</v>
      </c>
      <c r="C269" s="207"/>
      <c r="D269" s="207"/>
      <c r="E269" s="2106"/>
      <c r="F269" s="2443"/>
      <c r="G269" s="2107"/>
    </row>
    <row r="270" spans="1:7" s="96" customFormat="1">
      <c r="A270" s="103"/>
      <c r="B270" s="2037"/>
      <c r="C270" s="207"/>
      <c r="D270" s="207"/>
      <c r="E270" s="2106"/>
      <c r="F270" s="2443"/>
      <c r="G270" s="2107"/>
    </row>
    <row r="271" spans="1:7" s="96" customFormat="1">
      <c r="A271" s="233" t="s">
        <v>5605</v>
      </c>
      <c r="B271" s="208" t="s">
        <v>5517</v>
      </c>
      <c r="C271" s="207"/>
      <c r="D271" s="207"/>
      <c r="E271" s="2106"/>
      <c r="F271" s="2443"/>
      <c r="G271" s="2107"/>
    </row>
    <row r="272" spans="1:7" s="96" customFormat="1">
      <c r="A272" s="1254" t="s">
        <v>5606</v>
      </c>
      <c r="B272" s="441" t="s">
        <v>360</v>
      </c>
      <c r="C272" s="207"/>
      <c r="D272" s="207" t="s">
        <v>5519</v>
      </c>
      <c r="E272" s="2106">
        <v>20</v>
      </c>
      <c r="F272" s="2444"/>
      <c r="G272" s="567">
        <f t="shared" ref="G272" si="20">+F272*E272</f>
        <v>0</v>
      </c>
    </row>
    <row r="273" spans="1:10" s="96" customFormat="1">
      <c r="A273" s="103"/>
      <c r="B273" s="2037"/>
      <c r="C273" s="207"/>
      <c r="D273" s="207"/>
      <c r="E273" s="2106"/>
      <c r="F273" s="2443"/>
      <c r="G273" s="2107"/>
    </row>
    <row r="274" spans="1:10" s="96" customFormat="1">
      <c r="A274" s="233" t="s">
        <v>5607</v>
      </c>
      <c r="B274" s="208" t="s">
        <v>5526</v>
      </c>
      <c r="C274" s="207"/>
      <c r="D274" s="207"/>
      <c r="E274" s="2106"/>
      <c r="F274" s="2443"/>
      <c r="G274" s="2107"/>
    </row>
    <row r="275" spans="1:10" s="96" customFormat="1">
      <c r="A275" s="1254" t="s">
        <v>5608</v>
      </c>
      <c r="B275" s="441" t="s">
        <v>360</v>
      </c>
      <c r="C275" s="207"/>
      <c r="D275" s="207" t="s">
        <v>5519</v>
      </c>
      <c r="E275" s="2106">
        <v>20</v>
      </c>
      <c r="F275" s="2444"/>
      <c r="G275" s="567">
        <f t="shared" ref="G275" si="21">+F275*E275</f>
        <v>0</v>
      </c>
    </row>
    <row r="276" spans="1:10" s="96" customFormat="1">
      <c r="A276" s="103"/>
      <c r="B276" s="2037"/>
      <c r="C276" s="207"/>
      <c r="D276" s="207"/>
      <c r="E276" s="2106"/>
      <c r="F276" s="2443"/>
      <c r="G276" s="2107"/>
    </row>
    <row r="277" spans="1:10" s="96" customFormat="1">
      <c r="A277" s="233" t="s">
        <v>5609</v>
      </c>
      <c r="B277" s="208" t="s">
        <v>5534</v>
      </c>
      <c r="C277" s="207"/>
      <c r="D277" s="207"/>
      <c r="E277" s="2106"/>
      <c r="F277" s="2443"/>
      <c r="G277" s="2107"/>
    </row>
    <row r="278" spans="1:10" s="96" customFormat="1" ht="15" customHeight="1">
      <c r="A278" s="1254" t="s">
        <v>5610</v>
      </c>
      <c r="B278" s="441" t="s">
        <v>360</v>
      </c>
      <c r="C278" s="207"/>
      <c r="D278" s="207" t="s">
        <v>5519</v>
      </c>
      <c r="E278" s="2106">
        <v>20</v>
      </c>
      <c r="F278" s="2444"/>
      <c r="G278" s="567">
        <f t="shared" ref="G278" si="22">+F278*E278</f>
        <v>0</v>
      </c>
    </row>
    <row r="279" spans="1:10" s="96" customFormat="1">
      <c r="A279" s="103"/>
      <c r="B279" s="2037"/>
      <c r="C279" s="207"/>
      <c r="D279" s="207"/>
      <c r="E279" s="2106"/>
      <c r="F279" s="2443"/>
      <c r="G279" s="2107"/>
    </row>
    <row r="280" spans="1:10" s="96" customFormat="1">
      <c r="B280" s="252"/>
      <c r="C280" s="2091"/>
      <c r="D280" s="2091"/>
      <c r="E280" s="2099"/>
      <c r="F280" s="2449"/>
      <c r="G280" s="598"/>
    </row>
    <row r="281" spans="1:10" s="96" customFormat="1" ht="20.45" customHeight="1" thickBot="1">
      <c r="A281" s="253" t="str">
        <f>+A8</f>
        <v>C5.</v>
      </c>
      <c r="B281" s="2110" t="str">
        <f>+B8</f>
        <v>Zidarska dela</v>
      </c>
      <c r="C281" s="255" t="s">
        <v>279</v>
      </c>
      <c r="D281" s="255"/>
      <c r="E281" s="256"/>
      <c r="F281" s="2463"/>
      <c r="G281" s="472">
        <f>SUM(G130:G280)</f>
        <v>0</v>
      </c>
    </row>
    <row r="282" spans="1:10" s="96" customFormat="1" ht="13.5" thickTop="1">
      <c r="A282" s="217"/>
      <c r="B282" s="2046"/>
      <c r="C282" s="258"/>
      <c r="D282" s="258"/>
      <c r="E282" s="220"/>
      <c r="F282" s="464"/>
      <c r="G282" s="464"/>
    </row>
    <row r="283" spans="1:10" s="96" customFormat="1">
      <c r="A283" s="217"/>
      <c r="B283" s="2046"/>
      <c r="C283" s="258"/>
      <c r="D283" s="258"/>
      <c r="E283" s="220"/>
      <c r="F283" s="464"/>
      <c r="G283" s="464"/>
    </row>
    <row r="284" spans="1:10" s="96" customFormat="1">
      <c r="A284" s="217"/>
      <c r="B284" s="2046"/>
      <c r="C284" s="258"/>
      <c r="D284" s="258"/>
      <c r="E284" s="220"/>
      <c r="F284" s="464"/>
      <c r="G284" s="464"/>
    </row>
    <row r="285" spans="1:10" s="209" customFormat="1">
      <c r="A285" s="105"/>
      <c r="B285" s="252"/>
      <c r="C285" s="92"/>
      <c r="D285" s="235"/>
      <c r="E285" s="236"/>
      <c r="F285" s="465"/>
      <c r="G285" s="459"/>
      <c r="J285" s="210"/>
    </row>
  </sheetData>
  <sheetProtection formatRows="0"/>
  <mergeCells count="114">
    <mergeCell ref="B128:C128"/>
    <mergeCell ref="B129:C129"/>
    <mergeCell ref="B155:C155"/>
    <mergeCell ref="B156:C156"/>
    <mergeCell ref="B157:C157"/>
    <mergeCell ref="B118:C118"/>
    <mergeCell ref="B119:D119"/>
    <mergeCell ref="B120:D120"/>
    <mergeCell ref="B121:D121"/>
    <mergeCell ref="B122:D122"/>
    <mergeCell ref="B127:C127"/>
    <mergeCell ref="B112:D112"/>
    <mergeCell ref="B113:D113"/>
    <mergeCell ref="B114:D114"/>
    <mergeCell ref="B115:D115"/>
    <mergeCell ref="B116:D116"/>
    <mergeCell ref="B117:C117"/>
    <mergeCell ref="B106:D106"/>
    <mergeCell ref="B107:C107"/>
    <mergeCell ref="B108:D108"/>
    <mergeCell ref="B109:D109"/>
    <mergeCell ref="B110:D110"/>
    <mergeCell ref="B111:D111"/>
    <mergeCell ref="B100:D100"/>
    <mergeCell ref="B101:D101"/>
    <mergeCell ref="B102:D102"/>
    <mergeCell ref="B103:D103"/>
    <mergeCell ref="B104:D104"/>
    <mergeCell ref="B105:D105"/>
    <mergeCell ref="B94:D94"/>
    <mergeCell ref="B95:D95"/>
    <mergeCell ref="B96:D96"/>
    <mergeCell ref="B97:D97"/>
    <mergeCell ref="B98:D98"/>
    <mergeCell ref="B99:D99"/>
    <mergeCell ref="B88:D88"/>
    <mergeCell ref="B89:D89"/>
    <mergeCell ref="B90:D90"/>
    <mergeCell ref="B91:D91"/>
    <mergeCell ref="B92:D92"/>
    <mergeCell ref="B93:D93"/>
    <mergeCell ref="B82:D82"/>
    <mergeCell ref="B83:D83"/>
    <mergeCell ref="B84:D84"/>
    <mergeCell ref="B85:D85"/>
    <mergeCell ref="B86:D86"/>
    <mergeCell ref="B87:D87"/>
    <mergeCell ref="B76:D76"/>
    <mergeCell ref="B77:D77"/>
    <mergeCell ref="B78:D78"/>
    <mergeCell ref="B79:D79"/>
    <mergeCell ref="B80:D80"/>
    <mergeCell ref="B81:D81"/>
    <mergeCell ref="B70:C70"/>
    <mergeCell ref="B71:C71"/>
    <mergeCell ref="B72:D72"/>
    <mergeCell ref="B73:C73"/>
    <mergeCell ref="B74:D74"/>
    <mergeCell ref="B75:D75"/>
    <mergeCell ref="B64:C64"/>
    <mergeCell ref="B65:D65"/>
    <mergeCell ref="B66:C66"/>
    <mergeCell ref="B67:C67"/>
    <mergeCell ref="B68:C68"/>
    <mergeCell ref="B69:C69"/>
    <mergeCell ref="D69:G69"/>
    <mergeCell ref="B58:C58"/>
    <mergeCell ref="B59:D59"/>
    <mergeCell ref="B60:D60"/>
    <mergeCell ref="B61:D61"/>
    <mergeCell ref="B62:D62"/>
    <mergeCell ref="B63:D63"/>
    <mergeCell ref="B51:D51"/>
    <mergeCell ref="B52:D52"/>
    <mergeCell ref="B54:C54"/>
    <mergeCell ref="B55:C55"/>
    <mergeCell ref="B56:C56"/>
    <mergeCell ref="B57:D57"/>
    <mergeCell ref="B45:D45"/>
    <mergeCell ref="B46:D46"/>
    <mergeCell ref="B47:D47"/>
    <mergeCell ref="B48:D48"/>
    <mergeCell ref="B49:D49"/>
    <mergeCell ref="B50:C50"/>
    <mergeCell ref="B39:D39"/>
    <mergeCell ref="B40:D40"/>
    <mergeCell ref="B41:D41"/>
    <mergeCell ref="B42:D42"/>
    <mergeCell ref="B43:D43"/>
    <mergeCell ref="B44:D44"/>
    <mergeCell ref="B33:D33"/>
    <mergeCell ref="B34:D34"/>
    <mergeCell ref="B35:D35"/>
    <mergeCell ref="B36:D36"/>
    <mergeCell ref="B37:D37"/>
    <mergeCell ref="B38:D38"/>
    <mergeCell ref="B30:D30"/>
    <mergeCell ref="B31:D31"/>
    <mergeCell ref="B32:C32"/>
    <mergeCell ref="B21:C21"/>
    <mergeCell ref="B22:D22"/>
    <mergeCell ref="B23:D23"/>
    <mergeCell ref="B24:D24"/>
    <mergeCell ref="B25:D25"/>
    <mergeCell ref="B26:D26"/>
    <mergeCell ref="B11:D11"/>
    <mergeCell ref="B14:D14"/>
    <mergeCell ref="B15:D15"/>
    <mergeCell ref="B18:C18"/>
    <mergeCell ref="B19:C19"/>
    <mergeCell ref="B20:D20"/>
    <mergeCell ref="B27:C27"/>
    <mergeCell ref="B28:D28"/>
    <mergeCell ref="B29:D29"/>
  </mergeCells>
  <pageMargins left="0.7" right="0.7" top="0.75" bottom="0.75" header="0.3" footer="0.3"/>
  <pageSetup paperSize="9" scale="52"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4" manualBreakCount="4">
    <brk id="65" max="16383" man="1"/>
    <brk id="85" max="16383" man="1"/>
    <brk id="152" max="16383" man="1"/>
    <brk id="220"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tabColor rgb="FF00B0F0"/>
  </sheetPr>
  <dimension ref="A2:AMK135"/>
  <sheetViews>
    <sheetView view="pageBreakPreview" zoomScale="85" zoomScaleNormal="100" zoomScaleSheetLayoutView="85" workbookViewId="0">
      <selection activeCell="A2" sqref="A2"/>
    </sheetView>
  </sheetViews>
  <sheetFormatPr defaultRowHeight="12.75"/>
  <cols>
    <col min="1" max="1" width="16.140625" style="232" customWidth="1"/>
    <col min="2" max="2" width="84" style="259" customWidth="1"/>
    <col min="3" max="3" width="14.5703125" style="230" customWidth="1"/>
    <col min="4" max="4" width="7.28515625" style="228" customWidth="1"/>
    <col min="5" max="5" width="11.28515625" style="229" customWidth="1"/>
    <col min="6" max="6" width="14.140625" style="468" customWidth="1"/>
    <col min="7" max="7" width="21.140625" style="468" customWidth="1"/>
    <col min="8" max="8" width="11.28515625" style="209" customWidth="1"/>
    <col min="9" max="9" width="9" style="209" customWidth="1"/>
    <col min="10" max="10" width="9" style="210" customWidth="1"/>
    <col min="11" max="1025" width="9.140625" style="211" customWidth="1"/>
  </cols>
  <sheetData>
    <row r="2" spans="1:7">
      <c r="A2" s="367" t="s">
        <v>8</v>
      </c>
      <c r="B2" s="359" t="s">
        <v>9</v>
      </c>
      <c r="C2" s="359"/>
      <c r="D2" s="361"/>
      <c r="E2" s="368"/>
      <c r="F2" s="443"/>
      <c r="G2" s="443"/>
    </row>
    <row r="3" spans="1:7" s="212" customFormat="1">
      <c r="A3" s="367" t="s">
        <v>130</v>
      </c>
      <c r="B3" s="359" t="str">
        <f>'NASLOVNA STRAN'!$C$30</f>
        <v>Gradnja stanovanjske soseske Dečkovo naselje - DN 10</v>
      </c>
      <c r="C3" s="359"/>
      <c r="D3" s="361"/>
      <c r="E3" s="368"/>
      <c r="F3" s="443"/>
      <c r="G3" s="443"/>
    </row>
    <row r="4" spans="1:7" s="212" customFormat="1">
      <c r="A4" s="367" t="s">
        <v>131</v>
      </c>
      <c r="B4" s="442">
        <f>'NASLOVNA STRAN'!$C$13</f>
        <v>0</v>
      </c>
      <c r="C4" s="359"/>
      <c r="D4" s="361"/>
      <c r="E4" s="368"/>
      <c r="F4" s="443"/>
      <c r="G4" s="443"/>
    </row>
    <row r="5" spans="1:7" s="212" customFormat="1">
      <c r="A5" s="367"/>
      <c r="B5" s="359"/>
      <c r="C5" s="359"/>
      <c r="D5" s="361"/>
      <c r="E5" s="368"/>
      <c r="F5" s="443"/>
      <c r="G5" s="443"/>
    </row>
    <row r="6" spans="1:7" s="212" customFormat="1">
      <c r="A6" s="213" t="s">
        <v>52</v>
      </c>
      <c r="B6" s="214" t="s">
        <v>110</v>
      </c>
      <c r="C6" s="214"/>
      <c r="D6" s="215"/>
      <c r="E6" s="216"/>
      <c r="F6" s="463"/>
      <c r="G6" s="463"/>
    </row>
    <row r="7" spans="1:7" s="212" customFormat="1">
      <c r="A7" s="367"/>
      <c r="B7" s="359"/>
      <c r="C7" s="359"/>
      <c r="D7" s="361"/>
      <c r="E7" s="368"/>
      <c r="F7" s="443"/>
      <c r="G7" s="443"/>
    </row>
    <row r="8" spans="1:7" s="212" customFormat="1">
      <c r="A8" s="213" t="s">
        <v>68</v>
      </c>
      <c r="B8" s="214" t="s">
        <v>94</v>
      </c>
      <c r="C8" s="214"/>
      <c r="D8" s="215"/>
      <c r="E8" s="216"/>
      <c r="F8" s="463"/>
      <c r="G8" s="463"/>
    </row>
    <row r="9" spans="1:7">
      <c r="A9" s="217"/>
      <c r="B9" s="393"/>
      <c r="C9" s="219"/>
      <c r="D9" s="220"/>
      <c r="E9" s="220"/>
      <c r="F9" s="464"/>
      <c r="G9" s="465"/>
    </row>
    <row r="10" spans="1:7" ht="25.5">
      <c r="A10" s="83" t="s">
        <v>132</v>
      </c>
      <c r="B10" s="221" t="s">
        <v>133</v>
      </c>
      <c r="C10" s="222" t="s">
        <v>134</v>
      </c>
      <c r="D10" s="203" t="s">
        <v>140</v>
      </c>
      <c r="E10" s="204" t="s">
        <v>136</v>
      </c>
      <c r="F10" s="453" t="s">
        <v>237</v>
      </c>
      <c r="G10" s="453" t="s">
        <v>238</v>
      </c>
    </row>
    <row r="11" spans="1:7" ht="21.6" customHeight="1">
      <c r="A11" s="223"/>
      <c r="B11" s="224" t="s">
        <v>2434</v>
      </c>
      <c r="C11" s="225"/>
      <c r="D11" s="226"/>
      <c r="E11" s="226"/>
      <c r="F11" s="466"/>
      <c r="G11" s="467"/>
    </row>
    <row r="12" spans="1:7">
      <c r="A12" s="105"/>
      <c r="B12" s="91"/>
      <c r="C12" s="92"/>
      <c r="D12" s="93"/>
      <c r="E12" s="93"/>
      <c r="F12" s="456"/>
    </row>
    <row r="13" spans="1:7" ht="13.15" customHeight="1" thickBot="1">
      <c r="A13" s="227"/>
      <c r="B13" s="3056" t="s">
        <v>143</v>
      </c>
      <c r="C13" s="3056"/>
    </row>
    <row r="14" spans="1:7">
      <c r="A14" s="227"/>
      <c r="B14" s="389"/>
    </row>
    <row r="15" spans="1:7" ht="43.15" customHeight="1">
      <c r="A15" s="227"/>
      <c r="B15" s="2931" t="s">
        <v>372</v>
      </c>
      <c r="C15" s="2931"/>
    </row>
    <row r="16" spans="1:7" s="96" customFormat="1" ht="278.45" customHeight="1">
      <c r="A16" s="227"/>
      <c r="B16" s="2904" t="s">
        <v>373</v>
      </c>
      <c r="C16" s="2904"/>
      <c r="D16" s="228"/>
      <c r="E16" s="229"/>
      <c r="F16" s="468"/>
      <c r="G16" s="468"/>
    </row>
    <row r="17" spans="1:7" s="96" customFormat="1" ht="40.9" customHeight="1">
      <c r="A17" s="227"/>
      <c r="B17" s="2988" t="s">
        <v>244</v>
      </c>
      <c r="C17" s="2988"/>
      <c r="D17" s="228"/>
      <c r="E17" s="229"/>
      <c r="F17" s="468"/>
      <c r="G17" s="468"/>
    </row>
    <row r="18" spans="1:7" s="96" customFormat="1" ht="23.45" customHeight="1">
      <c r="A18" s="227"/>
      <c r="B18" s="2995" t="s">
        <v>374</v>
      </c>
      <c r="C18" s="2995"/>
      <c r="D18" s="228"/>
      <c r="E18" s="229"/>
      <c r="F18" s="468"/>
      <c r="G18" s="468"/>
    </row>
    <row r="19" spans="1:7" s="96" customFormat="1" ht="28.15" customHeight="1">
      <c r="A19" s="227"/>
      <c r="B19" s="2904" t="s">
        <v>245</v>
      </c>
      <c r="C19" s="2904"/>
      <c r="D19" s="228"/>
      <c r="E19" s="229"/>
      <c r="F19" s="468"/>
      <c r="G19" s="468"/>
    </row>
    <row r="20" spans="1:7" s="96" customFormat="1" ht="155.44999999999999" customHeight="1">
      <c r="A20" s="232"/>
      <c r="B20" s="2904" t="s">
        <v>375</v>
      </c>
      <c r="C20" s="2904"/>
      <c r="D20" s="228"/>
      <c r="E20" s="229"/>
      <c r="F20" s="468"/>
      <c r="G20" s="468"/>
    </row>
    <row r="21" spans="1:7" s="96" customFormat="1">
      <c r="A21" s="233"/>
      <c r="B21" s="95"/>
      <c r="C21" s="234"/>
      <c r="D21" s="235"/>
      <c r="E21" s="236"/>
      <c r="F21" s="465"/>
      <c r="G21" s="465"/>
    </row>
    <row r="22" spans="1:7" s="96" customFormat="1" ht="17.45" customHeight="1" thickBot="1">
      <c r="A22" s="233"/>
      <c r="B22" s="2985" t="s">
        <v>174</v>
      </c>
      <c r="C22" s="2985"/>
      <c r="D22" s="235"/>
      <c r="E22" s="236"/>
      <c r="F22" s="465"/>
      <c r="G22" s="465"/>
    </row>
    <row r="23" spans="1:7" s="96" customFormat="1" ht="17.45" customHeight="1">
      <c r="A23" s="233"/>
      <c r="B23" s="2990" t="s">
        <v>175</v>
      </c>
      <c r="C23" s="2990"/>
      <c r="D23" s="235"/>
      <c r="E23" s="236"/>
      <c r="F23" s="465"/>
      <c r="G23" s="465"/>
    </row>
    <row r="24" spans="1:7" s="96" customFormat="1" ht="34.15" customHeight="1">
      <c r="A24" s="233"/>
      <c r="B24" s="2920" t="s">
        <v>376</v>
      </c>
      <c r="C24" s="2920"/>
      <c r="D24" s="235"/>
      <c r="E24" s="236"/>
      <c r="F24" s="465"/>
      <c r="G24" s="465"/>
    </row>
    <row r="25" spans="1:7" s="96" customFormat="1" ht="120" customHeight="1">
      <c r="A25" s="233"/>
      <c r="B25" s="2920" t="s">
        <v>377</v>
      </c>
      <c r="C25" s="2920"/>
      <c r="D25" s="235"/>
      <c r="E25" s="236"/>
      <c r="F25" s="465"/>
      <c r="G25" s="465"/>
    </row>
    <row r="26" spans="1:7" s="96" customFormat="1" ht="33.6" customHeight="1">
      <c r="A26" s="233"/>
      <c r="B26" s="2920" t="s">
        <v>378</v>
      </c>
      <c r="C26" s="2920"/>
      <c r="D26" s="235"/>
      <c r="E26" s="236"/>
      <c r="F26" s="465"/>
      <c r="G26" s="465"/>
    </row>
    <row r="27" spans="1:7" s="96" customFormat="1" ht="7.9" customHeight="1">
      <c r="A27" s="233"/>
      <c r="B27" s="2920"/>
      <c r="C27" s="2920"/>
      <c r="D27" s="235"/>
      <c r="E27" s="236"/>
      <c r="F27" s="465"/>
      <c r="G27" s="465"/>
    </row>
    <row r="28" spans="1:7" s="96" customFormat="1" ht="13.15" customHeight="1">
      <c r="A28" s="233"/>
      <c r="B28" s="2960" t="s">
        <v>346</v>
      </c>
      <c r="C28" s="2960"/>
      <c r="D28" s="235"/>
      <c r="E28" s="236"/>
      <c r="F28" s="465"/>
      <c r="G28" s="465"/>
    </row>
    <row r="29" spans="1:7" s="96" customFormat="1" ht="82.15" customHeight="1">
      <c r="A29" s="233"/>
      <c r="B29" s="2920" t="s">
        <v>379</v>
      </c>
      <c r="C29" s="2920"/>
      <c r="D29" s="235"/>
      <c r="E29" s="236"/>
      <c r="F29" s="465"/>
      <c r="G29" s="465"/>
    </row>
    <row r="30" spans="1:7" s="96" customFormat="1" ht="13.15" customHeight="1">
      <c r="A30" s="233"/>
      <c r="B30" s="2960" t="s">
        <v>380</v>
      </c>
      <c r="C30" s="2960"/>
      <c r="D30" s="235"/>
      <c r="E30" s="236"/>
      <c r="F30" s="465"/>
      <c r="G30" s="465"/>
    </row>
    <row r="31" spans="1:7" s="96" customFormat="1" ht="55.15" customHeight="1">
      <c r="A31" s="233"/>
      <c r="B31" s="2920" t="s">
        <v>381</v>
      </c>
      <c r="C31" s="2920"/>
      <c r="D31" s="235"/>
      <c r="E31" s="236"/>
      <c r="F31" s="465"/>
      <c r="G31" s="465"/>
    </row>
    <row r="32" spans="1:7" s="96" customFormat="1" ht="43.9" customHeight="1">
      <c r="A32" s="233"/>
      <c r="B32" s="2920" t="s">
        <v>382</v>
      </c>
      <c r="C32" s="2920"/>
      <c r="D32" s="235"/>
      <c r="E32" s="236"/>
      <c r="F32" s="465"/>
      <c r="G32" s="465"/>
    </row>
    <row r="33" spans="1:7" s="96" customFormat="1" ht="13.15" customHeight="1">
      <c r="A33" s="233"/>
      <c r="B33" s="2960" t="s">
        <v>383</v>
      </c>
      <c r="C33" s="2960"/>
      <c r="D33" s="235"/>
      <c r="E33" s="236"/>
      <c r="F33" s="465"/>
      <c r="G33" s="465"/>
    </row>
    <row r="34" spans="1:7" s="96" customFormat="1" ht="27.6" customHeight="1">
      <c r="A34" s="233"/>
      <c r="B34" s="2920" t="s">
        <v>384</v>
      </c>
      <c r="C34" s="2920"/>
      <c r="D34" s="235"/>
      <c r="E34" s="236"/>
      <c r="F34" s="465"/>
      <c r="G34" s="465"/>
    </row>
    <row r="35" spans="1:7" s="96" customFormat="1" ht="69" customHeight="1">
      <c r="A35" s="233"/>
      <c r="B35" s="2920" t="s">
        <v>385</v>
      </c>
      <c r="C35" s="2920"/>
      <c r="D35" s="235"/>
      <c r="E35" s="236"/>
      <c r="F35" s="465"/>
      <c r="G35" s="465"/>
    </row>
    <row r="36" spans="1:7" s="96" customFormat="1" ht="28.15" customHeight="1">
      <c r="A36" s="233"/>
      <c r="B36" s="2920" t="s">
        <v>386</v>
      </c>
      <c r="C36" s="2920"/>
      <c r="D36" s="235"/>
      <c r="E36" s="236"/>
      <c r="F36" s="465"/>
      <c r="G36" s="465"/>
    </row>
    <row r="37" spans="1:7" s="96" customFormat="1" ht="12.6" customHeight="1">
      <c r="A37" s="233"/>
      <c r="B37" s="388"/>
      <c r="C37" s="398"/>
      <c r="D37" s="235"/>
      <c r="E37" s="236"/>
      <c r="F37" s="465"/>
      <c r="G37" s="465"/>
    </row>
    <row r="38" spans="1:7" s="96" customFormat="1" ht="13.15" customHeight="1" thickBot="1">
      <c r="A38" s="233"/>
      <c r="B38" s="2986" t="s">
        <v>348</v>
      </c>
      <c r="C38" s="2986"/>
      <c r="D38" s="235"/>
      <c r="E38" s="236"/>
      <c r="F38" s="465"/>
      <c r="G38" s="465"/>
    </row>
    <row r="39" spans="1:7" s="96" customFormat="1" ht="16.149999999999999" customHeight="1">
      <c r="A39" s="233"/>
      <c r="B39" s="2987" t="s">
        <v>387</v>
      </c>
      <c r="C39" s="2987"/>
      <c r="D39" s="235"/>
      <c r="E39" s="236"/>
      <c r="F39" s="465"/>
      <c r="G39" s="465"/>
    </row>
    <row r="40" spans="1:7" s="96" customFormat="1" ht="134.44999999999999" customHeight="1">
      <c r="A40" s="233"/>
      <c r="B40" s="2920" t="s">
        <v>388</v>
      </c>
      <c r="C40" s="2920"/>
      <c r="D40" s="235"/>
      <c r="E40" s="236"/>
      <c r="F40" s="465"/>
      <c r="G40" s="465"/>
    </row>
    <row r="41" spans="1:7" s="96" customFormat="1" ht="13.15" customHeight="1">
      <c r="A41" s="233"/>
      <c r="B41" s="2960" t="s">
        <v>389</v>
      </c>
      <c r="C41" s="2960"/>
      <c r="D41" s="235"/>
      <c r="E41" s="236"/>
      <c r="F41" s="465"/>
      <c r="G41" s="465"/>
    </row>
    <row r="42" spans="1:7" s="96" customFormat="1" ht="104.45" customHeight="1">
      <c r="A42" s="233"/>
      <c r="B42" s="2920" t="s">
        <v>390</v>
      </c>
      <c r="C42" s="2920"/>
      <c r="D42" s="235"/>
      <c r="E42" s="236"/>
      <c r="F42" s="465"/>
      <c r="G42" s="465"/>
    </row>
    <row r="43" spans="1:7" s="96" customFormat="1" ht="13.15" customHeight="1">
      <c r="A43" s="233"/>
      <c r="B43" s="2960" t="s">
        <v>391</v>
      </c>
      <c r="C43" s="2960"/>
      <c r="D43" s="235"/>
      <c r="E43" s="236"/>
      <c r="F43" s="465"/>
      <c r="G43" s="465"/>
    </row>
    <row r="44" spans="1:7" s="96" customFormat="1" ht="107.45" customHeight="1">
      <c r="A44" s="233"/>
      <c r="B44" s="2920" t="s">
        <v>392</v>
      </c>
      <c r="C44" s="2920"/>
      <c r="D44" s="235"/>
      <c r="E44" s="236"/>
      <c r="F44" s="465"/>
      <c r="G44" s="465"/>
    </row>
    <row r="45" spans="1:7" s="96" customFormat="1" ht="105" customHeight="1">
      <c r="A45" s="233"/>
      <c r="B45" s="2920" t="s">
        <v>393</v>
      </c>
      <c r="C45" s="2920"/>
      <c r="D45" s="235"/>
      <c r="E45" s="236"/>
      <c r="F45" s="465"/>
      <c r="G45" s="465"/>
    </row>
    <row r="46" spans="1:7" s="96" customFormat="1" ht="82.9" customHeight="1">
      <c r="A46" s="233"/>
      <c r="B46" s="2920" t="s">
        <v>394</v>
      </c>
      <c r="C46" s="2920"/>
      <c r="D46" s="235"/>
      <c r="E46" s="236"/>
      <c r="F46" s="2450"/>
      <c r="G46" s="465"/>
    </row>
    <row r="47" spans="1:7" s="96" customFormat="1" ht="95.45" customHeight="1">
      <c r="A47" s="233"/>
      <c r="B47" s="2920" t="s">
        <v>395</v>
      </c>
      <c r="C47" s="2920"/>
      <c r="D47" s="235"/>
      <c r="E47" s="236"/>
      <c r="F47" s="2450"/>
      <c r="G47" s="465"/>
    </row>
    <row r="48" spans="1:7" s="96" customFormat="1" ht="13.15" customHeight="1">
      <c r="A48" s="233"/>
      <c r="B48" s="2960" t="s">
        <v>396</v>
      </c>
      <c r="C48" s="2960"/>
      <c r="D48" s="235"/>
      <c r="E48" s="236"/>
      <c r="F48" s="2450"/>
      <c r="G48" s="465"/>
    </row>
    <row r="49" spans="1:7" s="96" customFormat="1" ht="82.9" customHeight="1">
      <c r="A49" s="233"/>
      <c r="B49" s="2920" t="s">
        <v>397</v>
      </c>
      <c r="C49" s="2920"/>
      <c r="D49" s="235"/>
      <c r="E49" s="236"/>
      <c r="F49" s="2450"/>
      <c r="G49" s="465"/>
    </row>
    <row r="50" spans="1:7" s="96" customFormat="1">
      <c r="A50" s="233"/>
      <c r="D50" s="235"/>
      <c r="E50" s="236"/>
      <c r="F50" s="2450"/>
      <c r="G50" s="465"/>
    </row>
    <row r="51" spans="1:7" s="96" customFormat="1" ht="13.15" customHeight="1">
      <c r="A51" s="233"/>
      <c r="B51" s="2960" t="s">
        <v>190</v>
      </c>
      <c r="C51" s="2960"/>
      <c r="D51" s="235"/>
      <c r="E51" s="236"/>
      <c r="F51" s="2450"/>
      <c r="G51" s="465"/>
    </row>
    <row r="52" spans="1:7" s="96" customFormat="1" ht="64.150000000000006" customHeight="1">
      <c r="A52" s="233"/>
      <c r="B52" s="2920" t="s">
        <v>398</v>
      </c>
      <c r="C52" s="2920"/>
      <c r="D52" s="235"/>
      <c r="E52" s="236"/>
      <c r="F52" s="2450"/>
      <c r="G52" s="465"/>
    </row>
    <row r="53" spans="1:7" s="96" customFormat="1" ht="21.6" customHeight="1">
      <c r="A53" s="233"/>
      <c r="B53" s="388"/>
      <c r="C53" s="399"/>
      <c r="D53" s="235"/>
      <c r="E53" s="236"/>
      <c r="F53" s="2450"/>
      <c r="G53" s="465"/>
    </row>
    <row r="54" spans="1:7" s="96" customFormat="1" ht="14.45" customHeight="1">
      <c r="A54" s="233"/>
      <c r="B54" s="2960" t="s">
        <v>349</v>
      </c>
      <c r="C54" s="2960"/>
      <c r="D54" s="235"/>
      <c r="E54" s="236"/>
      <c r="F54" s="2450"/>
      <c r="G54" s="465"/>
    </row>
    <row r="55" spans="1:7" s="96" customFormat="1" ht="30.6" customHeight="1">
      <c r="A55" s="233"/>
      <c r="B55" s="2920" t="s">
        <v>350</v>
      </c>
      <c r="C55" s="2920"/>
      <c r="D55" s="235"/>
      <c r="E55" s="236"/>
      <c r="F55" s="2450"/>
      <c r="G55" s="465"/>
    </row>
    <row r="56" spans="1:7" s="96" customFormat="1" ht="43.15" customHeight="1">
      <c r="A56" s="233"/>
      <c r="B56" s="2920" t="s">
        <v>399</v>
      </c>
      <c r="C56" s="2920"/>
      <c r="D56" s="235"/>
      <c r="E56" s="236"/>
      <c r="F56" s="2450"/>
      <c r="G56" s="465"/>
    </row>
    <row r="57" spans="1:7" s="96" customFormat="1" ht="42.6" customHeight="1">
      <c r="A57" s="233"/>
      <c r="B57" s="2920" t="s">
        <v>400</v>
      </c>
      <c r="C57" s="2920"/>
      <c r="D57" s="235"/>
      <c r="E57" s="236"/>
      <c r="F57" s="2450"/>
      <c r="G57" s="465"/>
    </row>
    <row r="58" spans="1:7" s="96" customFormat="1" ht="81" customHeight="1">
      <c r="A58" s="233"/>
      <c r="B58" s="2920" t="s">
        <v>401</v>
      </c>
      <c r="C58" s="2920"/>
      <c r="D58" s="235"/>
      <c r="E58" s="236"/>
      <c r="F58" s="2450"/>
      <c r="G58" s="465"/>
    </row>
    <row r="59" spans="1:7" s="96" customFormat="1" ht="54" customHeight="1">
      <c r="A59" s="233"/>
      <c r="B59" s="2920" t="s">
        <v>402</v>
      </c>
      <c r="C59" s="2920"/>
      <c r="D59" s="235"/>
      <c r="E59" s="236"/>
      <c r="F59" s="2450"/>
      <c r="G59" s="465"/>
    </row>
    <row r="60" spans="1:7" s="96" customFormat="1" ht="69" customHeight="1">
      <c r="A60" s="233"/>
      <c r="B60" s="2920" t="s">
        <v>403</v>
      </c>
      <c r="C60" s="2920"/>
      <c r="D60" s="235"/>
      <c r="E60" s="236"/>
      <c r="F60" s="2450"/>
      <c r="G60" s="465"/>
    </row>
    <row r="61" spans="1:7" s="96" customFormat="1" ht="31.15" customHeight="1">
      <c r="A61" s="233"/>
      <c r="B61" s="2920" t="s">
        <v>404</v>
      </c>
      <c r="C61" s="2920"/>
      <c r="D61" s="235"/>
      <c r="E61" s="236"/>
      <c r="F61" s="2450"/>
      <c r="G61" s="465"/>
    </row>
    <row r="62" spans="1:7" s="96" customFormat="1" ht="15" customHeight="1">
      <c r="A62" s="233"/>
      <c r="B62" s="2920" t="s">
        <v>351</v>
      </c>
      <c r="C62" s="2920"/>
      <c r="D62" s="235"/>
      <c r="E62" s="236"/>
      <c r="F62" s="2450"/>
      <c r="G62" s="465"/>
    </row>
    <row r="63" spans="1:7" s="96" customFormat="1" ht="94.9" customHeight="1">
      <c r="A63" s="233"/>
      <c r="B63" s="2920" t="s">
        <v>405</v>
      </c>
      <c r="C63" s="2920"/>
      <c r="D63" s="235"/>
      <c r="E63" s="236"/>
      <c r="F63" s="2450"/>
      <c r="G63" s="465"/>
    </row>
    <row r="64" spans="1:7" s="96" customFormat="1" ht="54" customHeight="1">
      <c r="A64" s="233"/>
      <c r="B64" s="2920" t="s">
        <v>406</v>
      </c>
      <c r="C64" s="2920"/>
      <c r="D64" s="235"/>
      <c r="E64" s="236"/>
      <c r="F64" s="2450"/>
      <c r="G64" s="465"/>
    </row>
    <row r="65" spans="1:7" s="96" customFormat="1" ht="14.45" customHeight="1">
      <c r="A65" s="233"/>
      <c r="B65" s="388"/>
      <c r="C65" s="399"/>
      <c r="D65" s="235"/>
      <c r="E65" s="236"/>
      <c r="F65" s="2450"/>
      <c r="G65" s="465"/>
    </row>
    <row r="66" spans="1:7" s="96" customFormat="1" ht="14.45" customHeight="1">
      <c r="A66" s="233"/>
      <c r="B66" s="394" t="s">
        <v>407</v>
      </c>
      <c r="C66" s="399"/>
      <c r="D66" s="235"/>
      <c r="E66" s="236"/>
      <c r="F66" s="2450"/>
      <c r="G66" s="465"/>
    </row>
    <row r="67" spans="1:7" s="96" customFormat="1" ht="31.15" customHeight="1">
      <c r="A67" s="233"/>
      <c r="B67" s="2920" t="s">
        <v>408</v>
      </c>
      <c r="C67" s="2920"/>
      <c r="D67" s="235"/>
      <c r="E67" s="236"/>
      <c r="F67" s="2450"/>
      <c r="G67" s="465"/>
    </row>
    <row r="68" spans="1:7" s="96" customFormat="1" ht="66.599999999999994" customHeight="1">
      <c r="A68" s="233"/>
      <c r="B68" s="2920" t="s">
        <v>409</v>
      </c>
      <c r="C68" s="2920"/>
      <c r="D68" s="235"/>
      <c r="E68" s="236"/>
      <c r="F68" s="2450"/>
      <c r="G68" s="465"/>
    </row>
    <row r="69" spans="1:7" s="96" customFormat="1" ht="26.45" customHeight="1">
      <c r="A69" s="233"/>
      <c r="B69" s="2920" t="s">
        <v>410</v>
      </c>
      <c r="C69" s="2920"/>
      <c r="D69" s="235"/>
      <c r="E69" s="236"/>
      <c r="F69" s="2450"/>
      <c r="G69" s="465"/>
    </row>
    <row r="70" spans="1:7" s="96" customFormat="1" ht="94.9" customHeight="1">
      <c r="A70" s="233"/>
      <c r="B70" s="2904" t="s">
        <v>411</v>
      </c>
      <c r="C70" s="2904"/>
      <c r="D70" s="235"/>
      <c r="E70" s="104"/>
      <c r="F70" s="2424"/>
      <c r="G70" s="465"/>
    </row>
    <row r="71" spans="1:7" s="96" customFormat="1" ht="31.9" customHeight="1">
      <c r="A71" s="233"/>
      <c r="B71" s="2920" t="s">
        <v>412</v>
      </c>
      <c r="C71" s="2920"/>
      <c r="D71" s="235"/>
      <c r="E71" s="236"/>
      <c r="F71" s="2450"/>
      <c r="G71" s="465"/>
    </row>
    <row r="72" spans="1:7" s="96" customFormat="1" ht="14.45" customHeight="1">
      <c r="A72" s="233"/>
      <c r="B72" s="2920" t="s">
        <v>413</v>
      </c>
      <c r="C72" s="2920"/>
      <c r="D72" s="235"/>
      <c r="E72" s="236"/>
      <c r="F72" s="2450"/>
      <c r="G72" s="465"/>
    </row>
    <row r="73" spans="1:7" s="96" customFormat="1" ht="28.15" customHeight="1">
      <c r="A73" s="233"/>
      <c r="B73" s="2920" t="s">
        <v>2435</v>
      </c>
      <c r="C73" s="2920"/>
      <c r="D73" s="235"/>
      <c r="E73" s="236"/>
      <c r="F73" s="2450"/>
      <c r="G73" s="465"/>
    </row>
    <row r="74" spans="1:7" s="96" customFormat="1" ht="14.45" customHeight="1">
      <c r="A74" s="233"/>
      <c r="B74" s="2920"/>
      <c r="C74" s="2920"/>
      <c r="D74" s="235"/>
      <c r="E74" s="236"/>
      <c r="F74" s="2450"/>
      <c r="G74" s="465"/>
    </row>
    <row r="75" spans="1:7" s="96" customFormat="1" ht="14.45" customHeight="1">
      <c r="A75" s="233"/>
      <c r="B75" s="2960" t="s">
        <v>415</v>
      </c>
      <c r="C75" s="2960"/>
      <c r="D75" s="235"/>
      <c r="E75" s="236"/>
      <c r="F75" s="2450"/>
      <c r="G75" s="465"/>
    </row>
    <row r="76" spans="1:7" s="96" customFormat="1" ht="40.9" customHeight="1">
      <c r="A76" s="233"/>
      <c r="B76" s="2920" t="s">
        <v>416</v>
      </c>
      <c r="C76" s="2920"/>
      <c r="D76" s="235"/>
      <c r="E76" s="236"/>
      <c r="F76" s="2450"/>
      <c r="G76" s="465"/>
    </row>
    <row r="77" spans="1:7" s="96" customFormat="1" ht="44.45" customHeight="1">
      <c r="A77" s="233"/>
      <c r="B77" s="2920" t="s">
        <v>417</v>
      </c>
      <c r="C77" s="2920"/>
      <c r="D77" s="235"/>
      <c r="E77" s="236"/>
      <c r="F77" s="2450"/>
      <c r="G77" s="465"/>
    </row>
    <row r="78" spans="1:7" s="96" customFormat="1" ht="12.6" customHeight="1">
      <c r="A78" s="233"/>
      <c r="B78" s="2920" t="s">
        <v>418</v>
      </c>
      <c r="C78" s="2920"/>
      <c r="D78" s="235"/>
      <c r="E78" s="236"/>
      <c r="F78" s="2450"/>
      <c r="G78" s="465"/>
    </row>
    <row r="79" spans="1:7" s="96" customFormat="1" ht="13.9" customHeight="1">
      <c r="A79" s="233"/>
      <c r="B79" s="388"/>
      <c r="C79" s="398"/>
      <c r="D79" s="235"/>
      <c r="E79" s="236"/>
      <c r="F79" s="2450"/>
      <c r="G79" s="465"/>
    </row>
    <row r="80" spans="1:7" s="96" customFormat="1">
      <c r="A80" s="233"/>
      <c r="B80" s="388"/>
      <c r="C80" s="398"/>
      <c r="D80" s="235"/>
      <c r="E80" s="236"/>
      <c r="F80" s="2450"/>
      <c r="G80" s="465"/>
    </row>
    <row r="81" spans="1:7" s="96" customFormat="1">
      <c r="A81" s="237" t="s">
        <v>419</v>
      </c>
      <c r="B81" s="238" t="s">
        <v>2436</v>
      </c>
      <c r="C81" s="239"/>
      <c r="D81" s="240"/>
      <c r="E81" s="241"/>
      <c r="F81" s="2454"/>
      <c r="G81" s="469"/>
    </row>
    <row r="82" spans="1:7" s="96" customFormat="1">
      <c r="A82" s="233"/>
      <c r="B82" s="388"/>
      <c r="C82" s="398"/>
      <c r="D82" s="235"/>
      <c r="E82" s="236"/>
      <c r="F82" s="2450"/>
      <c r="G82" s="465"/>
    </row>
    <row r="83" spans="1:7" s="96" customFormat="1" ht="19.149999999999999" customHeight="1">
      <c r="A83" s="233"/>
      <c r="B83" s="2906" t="s">
        <v>352</v>
      </c>
      <c r="C83" s="2906"/>
      <c r="D83" s="235"/>
      <c r="E83" s="236"/>
      <c r="F83" s="2450"/>
      <c r="G83" s="465"/>
    </row>
    <row r="84" spans="1:7" s="96" customFormat="1" ht="14.45" customHeight="1">
      <c r="A84" s="233"/>
      <c r="B84" s="2931" t="s">
        <v>421</v>
      </c>
      <c r="C84" s="2931"/>
      <c r="D84" s="235"/>
      <c r="E84" s="236"/>
      <c r="F84" s="2450"/>
      <c r="G84" s="465"/>
    </row>
    <row r="85" spans="1:7" s="96" customFormat="1" ht="42" customHeight="1">
      <c r="A85" s="233"/>
      <c r="B85" s="390" t="s">
        <v>422</v>
      </c>
      <c r="C85" s="396"/>
      <c r="D85" s="235"/>
      <c r="E85" s="236"/>
      <c r="F85" s="2450"/>
      <c r="G85" s="465"/>
    </row>
    <row r="86" spans="1:7" s="96" customFormat="1">
      <c r="A86" s="233"/>
      <c r="B86" s="390"/>
      <c r="C86" s="396"/>
      <c r="D86" s="235"/>
      <c r="E86" s="236"/>
      <c r="F86" s="2450"/>
      <c r="G86" s="465"/>
    </row>
    <row r="87" spans="1:7" s="96" customFormat="1" ht="34.9" customHeight="1">
      <c r="A87" s="233" t="s">
        <v>2437</v>
      </c>
      <c r="B87" s="389" t="s">
        <v>2438</v>
      </c>
      <c r="C87" s="139"/>
      <c r="D87" s="235"/>
      <c r="E87" s="236"/>
      <c r="F87" s="2450"/>
      <c r="G87" s="465"/>
    </row>
    <row r="88" spans="1:7" s="96" customFormat="1">
      <c r="A88" s="103"/>
      <c r="B88" s="65" t="s">
        <v>425</v>
      </c>
      <c r="D88" s="104"/>
      <c r="E88" s="104"/>
      <c r="F88" s="2424"/>
      <c r="G88" s="459"/>
    </row>
    <row r="89" spans="1:7" s="96" customFormat="1" ht="55.15" customHeight="1">
      <c r="A89" s="103"/>
      <c r="B89" s="65" t="s">
        <v>2439</v>
      </c>
      <c r="D89" s="104"/>
      <c r="E89" s="104"/>
      <c r="F89" s="2424"/>
      <c r="G89" s="459"/>
    </row>
    <row r="90" spans="1:7" s="96" customFormat="1" ht="56.45" customHeight="1">
      <c r="A90" s="103"/>
      <c r="B90" s="65" t="s">
        <v>2440</v>
      </c>
      <c r="D90" s="104"/>
      <c r="E90" s="104"/>
      <c r="F90" s="2424"/>
      <c r="G90" s="459"/>
    </row>
    <row r="91" spans="1:7" s="96" customFormat="1" ht="39" customHeight="1">
      <c r="A91" s="103"/>
      <c r="B91" s="65" t="s">
        <v>2441</v>
      </c>
      <c r="D91" s="104"/>
      <c r="E91" s="104"/>
      <c r="F91" s="2424"/>
      <c r="G91" s="459"/>
    </row>
    <row r="92" spans="1:7" s="96" customFormat="1" ht="41.45" customHeight="1">
      <c r="A92" s="103"/>
      <c r="B92" s="65" t="s">
        <v>2442</v>
      </c>
      <c r="D92" s="104"/>
      <c r="E92" s="104"/>
      <c r="F92" s="2424"/>
      <c r="G92" s="460"/>
    </row>
    <row r="93" spans="1:7" s="96" customFormat="1" ht="17.45" customHeight="1">
      <c r="A93" s="233"/>
      <c r="B93" s="65" t="s">
        <v>2443</v>
      </c>
      <c r="D93" s="104"/>
      <c r="E93" s="104"/>
      <c r="F93" s="2424"/>
      <c r="G93" s="460"/>
    </row>
    <row r="94" spans="1:7" s="96" customFormat="1">
      <c r="A94" s="242"/>
      <c r="B94" s="65" t="s">
        <v>2444</v>
      </c>
      <c r="D94" s="104"/>
      <c r="E94" s="104"/>
      <c r="F94" s="2424"/>
      <c r="G94" s="460"/>
    </row>
    <row r="95" spans="1:7" s="96" customFormat="1">
      <c r="A95" s="483" t="s">
        <v>2445</v>
      </c>
      <c r="B95" s="293" t="s">
        <v>360</v>
      </c>
      <c r="D95" s="96" t="s">
        <v>353</v>
      </c>
      <c r="E95" s="104">
        <v>2090</v>
      </c>
      <c r="F95" s="2425"/>
      <c r="G95" s="461">
        <f>+F95*E95</f>
        <v>0</v>
      </c>
    </row>
    <row r="96" spans="1:7" s="96" customFormat="1">
      <c r="A96" s="103"/>
      <c r="B96" s="65"/>
      <c r="E96" s="104"/>
      <c r="F96" s="2424"/>
      <c r="G96" s="460"/>
    </row>
    <row r="97" spans="1:7" s="96" customFormat="1" ht="30.6" customHeight="1">
      <c r="A97" s="233" t="s">
        <v>2437</v>
      </c>
      <c r="B97" s="389" t="s">
        <v>2446</v>
      </c>
      <c r="C97" s="139"/>
      <c r="D97" s="235"/>
      <c r="E97" s="236"/>
      <c r="F97" s="2450"/>
      <c r="G97" s="452"/>
    </row>
    <row r="98" spans="1:7" s="96" customFormat="1" ht="38.25">
      <c r="A98" s="103"/>
      <c r="B98" s="65" t="s">
        <v>2447</v>
      </c>
      <c r="D98" s="104"/>
      <c r="E98" s="104"/>
      <c r="F98" s="2424"/>
      <c r="G98" s="460"/>
    </row>
    <row r="99" spans="1:7" s="96" customFormat="1">
      <c r="A99" s="483" t="s">
        <v>2445</v>
      </c>
      <c r="B99" s="293" t="s">
        <v>360</v>
      </c>
      <c r="D99" s="96" t="s">
        <v>354</v>
      </c>
      <c r="E99" s="104">
        <f>(16.5+0.45+0.65)*2</f>
        <v>35.200000000000003</v>
      </c>
      <c r="F99" s="2425"/>
      <c r="G99" s="461">
        <f>+F99*E99</f>
        <v>0</v>
      </c>
    </row>
    <row r="100" spans="1:7" s="96" customFormat="1">
      <c r="A100" s="103"/>
      <c r="B100" s="65"/>
      <c r="E100" s="104"/>
      <c r="F100" s="2424"/>
      <c r="G100" s="460"/>
    </row>
    <row r="101" spans="1:7" s="96" customFormat="1" ht="25.5">
      <c r="A101" s="233" t="s">
        <v>2448</v>
      </c>
      <c r="B101" s="390" t="s">
        <v>2449</v>
      </c>
      <c r="D101" s="104"/>
      <c r="E101" s="104"/>
      <c r="F101" s="2424"/>
      <c r="G101" s="460"/>
    </row>
    <row r="102" spans="1:7" s="96" customFormat="1">
      <c r="A102" s="103"/>
      <c r="B102" s="65" t="s">
        <v>425</v>
      </c>
      <c r="D102" s="104"/>
      <c r="E102" s="104"/>
      <c r="F102" s="2424"/>
      <c r="G102" s="460"/>
    </row>
    <row r="103" spans="1:7" s="96" customFormat="1" ht="15.6" customHeight="1">
      <c r="A103" s="233"/>
      <c r="B103" s="65" t="s">
        <v>471</v>
      </c>
      <c r="D103" s="104"/>
      <c r="E103" s="104"/>
      <c r="F103" s="2424"/>
      <c r="G103" s="460"/>
    </row>
    <row r="104" spans="1:7" s="96" customFormat="1" ht="15.6" customHeight="1">
      <c r="A104" s="233"/>
      <c r="B104" s="65"/>
      <c r="D104" s="104"/>
      <c r="E104" s="104"/>
      <c r="F104" s="2424"/>
      <c r="G104" s="460"/>
    </row>
    <row r="105" spans="1:7" s="96" customFormat="1" ht="15.6" customHeight="1">
      <c r="A105" s="233" t="s">
        <v>2450</v>
      </c>
      <c r="B105" s="208" t="s">
        <v>473</v>
      </c>
      <c r="D105" s="104"/>
      <c r="E105" s="104"/>
      <c r="F105" s="2424"/>
      <c r="G105" s="460"/>
    </row>
    <row r="106" spans="1:7" s="96" customFormat="1" ht="17.45" customHeight="1">
      <c r="A106" s="242"/>
      <c r="B106" s="65" t="s">
        <v>2451</v>
      </c>
      <c r="D106" s="104"/>
      <c r="E106" s="104"/>
      <c r="F106" s="2424"/>
      <c r="G106" s="460"/>
    </row>
    <row r="107" spans="1:7" s="96" customFormat="1">
      <c r="A107" s="483" t="s">
        <v>2452</v>
      </c>
      <c r="B107" s="293" t="s">
        <v>360</v>
      </c>
      <c r="D107" s="96" t="s">
        <v>354</v>
      </c>
      <c r="E107" s="104">
        <v>276</v>
      </c>
      <c r="F107" s="2425"/>
      <c r="G107" s="461">
        <f>+F107*E107</f>
        <v>0</v>
      </c>
    </row>
    <row r="108" spans="1:7" s="96" customFormat="1">
      <c r="A108" s="103"/>
      <c r="B108" s="65"/>
      <c r="E108" s="104"/>
      <c r="F108" s="2424"/>
      <c r="G108" s="460"/>
    </row>
    <row r="109" spans="1:7" s="96" customFormat="1" ht="43.15" customHeight="1">
      <c r="A109" s="233" t="s">
        <v>2453</v>
      </c>
      <c r="B109" s="208" t="s">
        <v>490</v>
      </c>
      <c r="D109" s="104"/>
      <c r="E109" s="104"/>
      <c r="F109" s="2424"/>
      <c r="G109" s="460"/>
    </row>
    <row r="110" spans="1:7" s="96" customFormat="1">
      <c r="A110" s="483" t="s">
        <v>2454</v>
      </c>
      <c r="B110" s="293" t="s">
        <v>360</v>
      </c>
      <c r="D110" s="96" t="s">
        <v>210</v>
      </c>
      <c r="E110" s="104">
        <v>20</v>
      </c>
      <c r="F110" s="2425"/>
      <c r="G110" s="461">
        <f>+F110*E110</f>
        <v>0</v>
      </c>
    </row>
    <row r="111" spans="1:7" s="96" customFormat="1">
      <c r="A111" s="103"/>
      <c r="B111" s="65"/>
      <c r="E111" s="104"/>
      <c r="F111" s="2424"/>
      <c r="G111" s="460"/>
    </row>
    <row r="112" spans="1:7" s="96" customFormat="1">
      <c r="A112" s="103"/>
      <c r="B112" s="65"/>
      <c r="E112" s="104"/>
      <c r="F112" s="2424"/>
      <c r="G112" s="460"/>
    </row>
    <row r="113" spans="1:7" s="96" customFormat="1" ht="56.45" customHeight="1">
      <c r="A113" s="233" t="s">
        <v>2455</v>
      </c>
      <c r="B113" s="208" t="s">
        <v>509</v>
      </c>
      <c r="D113" s="104"/>
      <c r="E113" s="104"/>
      <c r="F113" s="2424"/>
      <c r="G113" s="460"/>
    </row>
    <row r="114" spans="1:7" s="96" customFormat="1" ht="55.9" customHeight="1">
      <c r="A114" s="233"/>
      <c r="B114" s="65" t="s">
        <v>510</v>
      </c>
      <c r="C114" s="2991"/>
      <c r="D114" s="104"/>
      <c r="E114" s="104"/>
      <c r="F114" s="2424"/>
      <c r="G114" s="460"/>
    </row>
    <row r="115" spans="1:7" s="96" customFormat="1" ht="25.5">
      <c r="A115" s="233"/>
      <c r="B115" s="65" t="s">
        <v>511</v>
      </c>
      <c r="C115" s="2991"/>
      <c r="D115" s="104"/>
      <c r="E115" s="104"/>
      <c r="F115" s="2424"/>
      <c r="G115" s="460"/>
    </row>
    <row r="116" spans="1:7" s="96" customFormat="1" ht="58.9" customHeight="1">
      <c r="A116" s="233"/>
      <c r="B116" s="65" t="s">
        <v>512</v>
      </c>
      <c r="D116" s="104"/>
      <c r="E116" s="104"/>
      <c r="F116" s="2424"/>
      <c r="G116" s="460"/>
    </row>
    <row r="117" spans="1:7" s="96" customFormat="1">
      <c r="A117" s="483" t="s">
        <v>2456</v>
      </c>
      <c r="B117" s="293" t="s">
        <v>360</v>
      </c>
      <c r="D117" s="96" t="s">
        <v>210</v>
      </c>
      <c r="E117" s="104">
        <v>6</v>
      </c>
      <c r="F117" s="2425"/>
      <c r="G117" s="461">
        <f>+F117*E117</f>
        <v>0</v>
      </c>
    </row>
    <row r="118" spans="1:7" s="96" customFormat="1">
      <c r="A118" s="103"/>
      <c r="B118" s="65"/>
      <c r="E118" s="104"/>
      <c r="F118" s="2424"/>
      <c r="G118" s="460"/>
    </row>
    <row r="119" spans="1:7" s="96" customFormat="1" ht="43.9" customHeight="1">
      <c r="A119" s="233" t="s">
        <v>2457</v>
      </c>
      <c r="B119" s="208" t="s">
        <v>520</v>
      </c>
      <c r="D119" s="104"/>
      <c r="E119" s="104"/>
      <c r="F119" s="2424"/>
      <c r="G119" s="460"/>
    </row>
    <row r="120" spans="1:7" s="96" customFormat="1" ht="25.5">
      <c r="A120" s="233"/>
      <c r="B120" s="65" t="s">
        <v>521</v>
      </c>
      <c r="C120" s="251"/>
      <c r="D120" s="104"/>
      <c r="E120" s="104"/>
      <c r="F120" s="2424"/>
      <c r="G120" s="460"/>
    </row>
    <row r="121" spans="1:7" s="96" customFormat="1">
      <c r="A121" s="233"/>
      <c r="B121" s="65" t="s">
        <v>522</v>
      </c>
      <c r="D121" s="104"/>
      <c r="E121" s="104"/>
      <c r="F121" s="2424"/>
      <c r="G121" s="460"/>
    </row>
    <row r="122" spans="1:7" s="96" customFormat="1">
      <c r="A122" s="483" t="s">
        <v>2456</v>
      </c>
      <c r="B122" s="293" t="s">
        <v>360</v>
      </c>
      <c r="D122" s="96" t="s">
        <v>210</v>
      </c>
      <c r="E122" s="104">
        <v>6</v>
      </c>
      <c r="F122" s="2425"/>
      <c r="G122" s="461">
        <f>+F122*E122</f>
        <v>0</v>
      </c>
    </row>
    <row r="123" spans="1:7" s="96" customFormat="1">
      <c r="A123" s="103"/>
      <c r="B123" s="65"/>
      <c r="E123" s="104"/>
      <c r="F123" s="2424"/>
      <c r="G123" s="460"/>
    </row>
    <row r="124" spans="1:7" s="96" customFormat="1">
      <c r="B124" s="252"/>
      <c r="C124" s="92"/>
      <c r="D124" s="92"/>
      <c r="E124" s="235"/>
      <c r="F124" s="2453"/>
      <c r="G124" s="452"/>
    </row>
    <row r="125" spans="1:7" s="96" customFormat="1" ht="20.45" customHeight="1" thickBot="1">
      <c r="A125" s="253" t="str">
        <f>+A8</f>
        <v>C.10.</v>
      </c>
      <c r="B125" s="254" t="str">
        <f>+B8</f>
        <v>Krovska dela - črne kritine</v>
      </c>
      <c r="C125" s="255" t="s">
        <v>279</v>
      </c>
      <c r="D125" s="255"/>
      <c r="E125" s="256"/>
      <c r="F125" s="2463"/>
      <c r="G125" s="472">
        <f>SUM(G93:G124)</f>
        <v>0</v>
      </c>
    </row>
    <row r="126" spans="1:7" s="96" customFormat="1" ht="13.5" thickTop="1">
      <c r="A126" s="217"/>
      <c r="B126" s="257"/>
      <c r="C126" s="258"/>
      <c r="D126" s="258"/>
      <c r="E126" s="220"/>
      <c r="F126" s="2430"/>
      <c r="G126" s="464"/>
    </row>
    <row r="127" spans="1:7" s="96" customFormat="1">
      <c r="A127" s="217"/>
      <c r="B127" s="257"/>
      <c r="C127" s="258"/>
      <c r="D127" s="258"/>
      <c r="E127" s="220"/>
      <c r="F127" s="2430"/>
      <c r="G127" s="464"/>
    </row>
    <row r="128" spans="1:7" s="96" customFormat="1">
      <c r="A128" s="483" t="s">
        <v>2456</v>
      </c>
      <c r="B128" s="293" t="s">
        <v>360</v>
      </c>
      <c r="C128" s="258"/>
      <c r="D128" s="258"/>
      <c r="E128" s="220"/>
      <c r="F128" s="2430"/>
      <c r="G128" s="464">
        <f>+G125</f>
        <v>0</v>
      </c>
    </row>
    <row r="129" spans="1:10" s="96" customFormat="1">
      <c r="A129" s="484"/>
      <c r="B129" s="244"/>
      <c r="C129" s="258"/>
      <c r="D129" s="258"/>
      <c r="E129" s="220"/>
      <c r="F129" s="2430"/>
      <c r="G129" s="464"/>
    </row>
    <row r="130" spans="1:10" s="96" customFormat="1">
      <c r="A130" s="246"/>
      <c r="B130" s="244"/>
      <c r="C130" s="258"/>
      <c r="D130" s="258"/>
      <c r="E130" s="220"/>
      <c r="F130" s="464"/>
      <c r="G130" s="464"/>
    </row>
    <row r="131" spans="1:10" s="96" customFormat="1">
      <c r="A131" s="247"/>
      <c r="B131" s="244"/>
      <c r="C131" s="258"/>
      <c r="D131" s="258"/>
      <c r="E131" s="220"/>
      <c r="F131" s="464"/>
      <c r="G131" s="464"/>
    </row>
    <row r="132" spans="1:10" s="96" customFormat="1">
      <c r="A132" s="248"/>
      <c r="B132" s="244"/>
      <c r="C132" s="258"/>
      <c r="D132" s="258"/>
      <c r="E132" s="220"/>
      <c r="F132" s="464"/>
      <c r="G132" s="464"/>
    </row>
    <row r="133" spans="1:10" s="96" customFormat="1">
      <c r="A133" s="249"/>
      <c r="B133" s="244"/>
      <c r="C133" s="258"/>
      <c r="D133" s="258"/>
      <c r="E133" s="220"/>
      <c r="F133" s="464"/>
      <c r="G133" s="464"/>
    </row>
    <row r="134" spans="1:10" s="96" customFormat="1">
      <c r="A134" s="217"/>
      <c r="B134" s="257"/>
      <c r="C134" s="258"/>
      <c r="D134" s="258"/>
      <c r="E134" s="220"/>
      <c r="F134" s="464"/>
      <c r="G134" s="464"/>
    </row>
    <row r="135" spans="1:10" s="209" customFormat="1">
      <c r="A135" s="105"/>
      <c r="B135" s="252"/>
      <c r="C135" s="92"/>
      <c r="D135" s="235"/>
      <c r="E135" s="236"/>
      <c r="F135" s="465"/>
      <c r="G135" s="459"/>
      <c r="J135" s="210"/>
    </row>
  </sheetData>
  <sheetProtection formatRows="0"/>
  <mergeCells count="62">
    <mergeCell ref="B84:C84"/>
    <mergeCell ref="C114:C115"/>
    <mergeCell ref="B74:C74"/>
    <mergeCell ref="B75:C75"/>
    <mergeCell ref="B76:C76"/>
    <mergeCell ref="B77:C77"/>
    <mergeCell ref="B78:C78"/>
    <mergeCell ref="B83:C83"/>
    <mergeCell ref="B73:C73"/>
    <mergeCell ref="B60:C60"/>
    <mergeCell ref="B61:C61"/>
    <mergeCell ref="B62:C62"/>
    <mergeCell ref="B63:C63"/>
    <mergeCell ref="B64:C64"/>
    <mergeCell ref="B67:C67"/>
    <mergeCell ref="B68:C68"/>
    <mergeCell ref="B69:C69"/>
    <mergeCell ref="B70:C70"/>
    <mergeCell ref="B71:C71"/>
    <mergeCell ref="B72:C72"/>
    <mergeCell ref="B59:C59"/>
    <mergeCell ref="B46:C46"/>
    <mergeCell ref="B47:C47"/>
    <mergeCell ref="B48:C48"/>
    <mergeCell ref="B49:C49"/>
    <mergeCell ref="B51:C51"/>
    <mergeCell ref="B52:C52"/>
    <mergeCell ref="B54:C54"/>
    <mergeCell ref="B55:C55"/>
    <mergeCell ref="B56:C56"/>
    <mergeCell ref="B57:C57"/>
    <mergeCell ref="B58:C58"/>
    <mergeCell ref="B45:C45"/>
    <mergeCell ref="B33:C33"/>
    <mergeCell ref="B34:C34"/>
    <mergeCell ref="B35:C35"/>
    <mergeCell ref="B36:C36"/>
    <mergeCell ref="B38:C38"/>
    <mergeCell ref="B39:C39"/>
    <mergeCell ref="B40:C40"/>
    <mergeCell ref="B41:C41"/>
    <mergeCell ref="B42:C42"/>
    <mergeCell ref="B43:C43"/>
    <mergeCell ref="B44:C44"/>
    <mergeCell ref="B32:C32"/>
    <mergeCell ref="B20:C20"/>
    <mergeCell ref="B22:C22"/>
    <mergeCell ref="B23:C23"/>
    <mergeCell ref="B24:C24"/>
    <mergeCell ref="B25:C25"/>
    <mergeCell ref="B26:C26"/>
    <mergeCell ref="B27:C27"/>
    <mergeCell ref="B28:C28"/>
    <mergeCell ref="B29:C29"/>
    <mergeCell ref="B30:C30"/>
    <mergeCell ref="B31:C31"/>
    <mergeCell ref="B19:C19"/>
    <mergeCell ref="B13:C13"/>
    <mergeCell ref="B15:C15"/>
    <mergeCell ref="B16:C16"/>
    <mergeCell ref="B17:C17"/>
    <mergeCell ref="B18:C18"/>
  </mergeCells>
  <pageMargins left="0.7" right="0.7" top="0.75" bottom="0.75" header="0.3" footer="0.3"/>
  <pageSetup paperSize="9" scale="47"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1" manualBreakCount="1">
    <brk id="67" max="6"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tabColor rgb="FF00B0F0"/>
  </sheetPr>
  <dimension ref="A2:AMK147"/>
  <sheetViews>
    <sheetView view="pageBreakPreview" zoomScale="85" zoomScaleNormal="100" zoomScaleSheetLayoutView="85" workbookViewId="0"/>
  </sheetViews>
  <sheetFormatPr defaultRowHeight="12.75"/>
  <cols>
    <col min="1" max="1" width="16.28515625" style="232" customWidth="1"/>
    <col min="2" max="2" width="84" style="259" customWidth="1"/>
    <col min="3" max="3" width="14.42578125" style="230" customWidth="1"/>
    <col min="4" max="4" width="7.28515625" style="228" customWidth="1"/>
    <col min="5" max="5" width="11.28515625" style="229" customWidth="1"/>
    <col min="6" max="6" width="13.140625" style="468" customWidth="1"/>
    <col min="7" max="7" width="17.5703125" style="468" customWidth="1"/>
    <col min="8" max="8" width="9.140625" style="209" customWidth="1"/>
    <col min="9" max="9" width="8.85546875" style="209" customWidth="1"/>
    <col min="10" max="10" width="8.28515625" style="210" customWidth="1"/>
    <col min="11" max="1025" width="9.140625" style="211" customWidth="1"/>
  </cols>
  <sheetData>
    <row r="2" spans="1:7">
      <c r="A2" s="367" t="s">
        <v>8</v>
      </c>
      <c r="B2" s="359" t="s">
        <v>9</v>
      </c>
      <c r="C2" s="359"/>
      <c r="D2" s="361"/>
      <c r="E2" s="368"/>
      <c r="F2" s="443"/>
      <c r="G2" s="443"/>
    </row>
    <row r="3" spans="1:7" s="212" customFormat="1">
      <c r="A3" s="367" t="s">
        <v>130</v>
      </c>
      <c r="B3" s="359" t="str">
        <f>'NASLOVNA STRAN'!$C$30</f>
        <v>Gradnja stanovanjske soseske Dečkovo naselje - DN 10</v>
      </c>
      <c r="C3" s="359"/>
      <c r="D3" s="361"/>
      <c r="E3" s="368"/>
      <c r="F3" s="443"/>
      <c r="G3" s="443"/>
    </row>
    <row r="4" spans="1:7" s="212" customFormat="1">
      <c r="A4" s="367" t="s">
        <v>131</v>
      </c>
      <c r="B4" s="442">
        <f>'NASLOVNA STRAN'!$C$13</f>
        <v>0</v>
      </c>
      <c r="C4" s="359"/>
      <c r="D4" s="361"/>
      <c r="E4" s="368"/>
      <c r="F4" s="443"/>
      <c r="G4" s="443"/>
    </row>
    <row r="5" spans="1:7" s="212" customFormat="1">
      <c r="A5" s="367"/>
      <c r="B5" s="359"/>
      <c r="C5" s="359"/>
      <c r="D5" s="361"/>
      <c r="E5" s="368"/>
      <c r="F5" s="443"/>
      <c r="G5" s="443"/>
    </row>
    <row r="6" spans="1:7" s="212" customFormat="1">
      <c r="A6" s="213" t="s">
        <v>52</v>
      </c>
      <c r="B6" s="214" t="s">
        <v>110</v>
      </c>
      <c r="C6" s="214"/>
      <c r="D6" s="215"/>
      <c r="E6" s="216"/>
      <c r="F6" s="463"/>
      <c r="G6" s="463"/>
    </row>
    <row r="7" spans="1:7" s="212" customFormat="1">
      <c r="A7" s="367"/>
      <c r="B7" s="359"/>
      <c r="C7" s="359"/>
      <c r="D7" s="361"/>
      <c r="E7" s="368"/>
      <c r="F7" s="443"/>
      <c r="G7" s="443"/>
    </row>
    <row r="8" spans="1:7" s="212" customFormat="1">
      <c r="A8" s="213" t="s">
        <v>70</v>
      </c>
      <c r="B8" s="214" t="s">
        <v>95</v>
      </c>
      <c r="C8" s="214"/>
      <c r="D8" s="215"/>
      <c r="E8" s="216"/>
      <c r="F8" s="463"/>
      <c r="G8" s="463"/>
    </row>
    <row r="9" spans="1:7">
      <c r="A9" s="217"/>
      <c r="B9" s="393"/>
      <c r="C9" s="219"/>
      <c r="D9" s="220"/>
      <c r="E9" s="220"/>
      <c r="F9" s="464"/>
      <c r="G9" s="465"/>
    </row>
    <row r="10" spans="1:7" ht="25.5">
      <c r="A10" s="83" t="s">
        <v>132</v>
      </c>
      <c r="B10" s="221" t="s">
        <v>133</v>
      </c>
      <c r="C10" s="222" t="s">
        <v>134</v>
      </c>
      <c r="D10" s="203" t="s">
        <v>140</v>
      </c>
      <c r="E10" s="204" t="s">
        <v>136</v>
      </c>
      <c r="F10" s="453" t="s">
        <v>237</v>
      </c>
      <c r="G10" s="453" t="s">
        <v>238</v>
      </c>
    </row>
    <row r="11" spans="1:7" ht="21.6" customHeight="1">
      <c r="A11" s="223"/>
      <c r="B11" s="224" t="s">
        <v>2458</v>
      </c>
      <c r="C11" s="225"/>
      <c r="D11" s="226"/>
      <c r="E11" s="226"/>
      <c r="F11" s="466"/>
      <c r="G11" s="467"/>
    </row>
    <row r="12" spans="1:7">
      <c r="A12" s="105"/>
      <c r="B12" s="91"/>
      <c r="C12" s="92"/>
      <c r="D12" s="93"/>
      <c r="E12" s="93"/>
      <c r="F12" s="456"/>
    </row>
    <row r="13" spans="1:7" ht="13.15" customHeight="1">
      <c r="A13" s="227"/>
      <c r="B13" s="2906" t="s">
        <v>143</v>
      </c>
      <c r="C13" s="2906"/>
    </row>
    <row r="14" spans="1:7">
      <c r="A14" s="227"/>
      <c r="B14" s="389"/>
    </row>
    <row r="15" spans="1:7" ht="43.15" customHeight="1">
      <c r="A15" s="227"/>
      <c r="B15" s="2931" t="s">
        <v>372</v>
      </c>
      <c r="C15" s="2931"/>
    </row>
    <row r="16" spans="1:7" s="96" customFormat="1" ht="211.15" customHeight="1">
      <c r="A16" s="227"/>
      <c r="B16" s="2904" t="s">
        <v>2459</v>
      </c>
      <c r="C16" s="2904"/>
      <c r="D16" s="228"/>
      <c r="E16" s="229"/>
      <c r="F16" s="468"/>
      <c r="G16" s="468"/>
    </row>
    <row r="17" spans="1:7" s="96" customFormat="1" ht="40.9" customHeight="1">
      <c r="A17" s="227"/>
      <c r="B17" s="2988" t="s">
        <v>244</v>
      </c>
      <c r="C17" s="2988"/>
      <c r="D17" s="228"/>
      <c r="E17" s="229"/>
      <c r="F17" s="468"/>
      <c r="G17" s="468"/>
    </row>
    <row r="18" spans="1:7" s="96" customFormat="1">
      <c r="A18" s="227"/>
      <c r="B18" s="95"/>
      <c r="C18" s="230"/>
      <c r="D18" s="228"/>
      <c r="E18" s="229"/>
      <c r="F18" s="468"/>
      <c r="G18" s="468"/>
    </row>
    <row r="19" spans="1:7" s="96" customFormat="1" ht="31.15" customHeight="1">
      <c r="A19" s="227"/>
      <c r="B19" s="2904" t="s">
        <v>245</v>
      </c>
      <c r="C19" s="2904"/>
      <c r="D19" s="228"/>
      <c r="E19" s="229"/>
      <c r="F19" s="468"/>
      <c r="G19" s="468"/>
    </row>
    <row r="20" spans="1:7" s="96" customFormat="1" ht="144" customHeight="1">
      <c r="A20" s="232"/>
      <c r="B20" s="2904" t="s">
        <v>375</v>
      </c>
      <c r="C20" s="2904"/>
      <c r="D20" s="228"/>
      <c r="E20" s="229"/>
      <c r="F20" s="468"/>
      <c r="G20" s="468"/>
    </row>
    <row r="21" spans="1:7" s="96" customFormat="1">
      <c r="A21" s="233"/>
      <c r="B21" s="95"/>
      <c r="C21" s="234"/>
      <c r="D21" s="235"/>
      <c r="E21" s="236"/>
      <c r="F21" s="465"/>
      <c r="G21" s="465"/>
    </row>
    <row r="22" spans="1:7" s="96" customFormat="1" ht="17.45" customHeight="1" thickBot="1">
      <c r="A22" s="233"/>
      <c r="B22" s="2985" t="s">
        <v>174</v>
      </c>
      <c r="C22" s="2985"/>
      <c r="D22" s="235"/>
      <c r="E22" s="236"/>
      <c r="F22" s="465"/>
      <c r="G22" s="465"/>
    </row>
    <row r="23" spans="1:7" s="96" customFormat="1" ht="17.45" customHeight="1">
      <c r="A23" s="233"/>
      <c r="B23" s="2990" t="s">
        <v>175</v>
      </c>
      <c r="C23" s="2990"/>
      <c r="D23" s="235"/>
      <c r="E23" s="236"/>
      <c r="F23" s="465"/>
      <c r="G23" s="465"/>
    </row>
    <row r="24" spans="1:7" s="96" customFormat="1" ht="34.15" customHeight="1">
      <c r="A24" s="233"/>
      <c r="B24" s="2920" t="s">
        <v>376</v>
      </c>
      <c r="C24" s="2920"/>
      <c r="D24" s="235"/>
      <c r="E24" s="236"/>
      <c r="F24" s="465"/>
      <c r="G24" s="465"/>
    </row>
    <row r="25" spans="1:7" s="96" customFormat="1" ht="33.6" customHeight="1">
      <c r="A25" s="233"/>
      <c r="B25" s="2920" t="s">
        <v>2460</v>
      </c>
      <c r="C25" s="2920"/>
      <c r="D25" s="235"/>
      <c r="E25" s="236"/>
      <c r="F25" s="465"/>
      <c r="G25" s="465"/>
    </row>
    <row r="26" spans="1:7" s="96" customFormat="1" ht="13.15" customHeight="1">
      <c r="A26" s="233"/>
      <c r="B26" s="2960" t="s">
        <v>346</v>
      </c>
      <c r="C26" s="2960"/>
      <c r="D26" s="235"/>
      <c r="E26" s="236"/>
      <c r="F26" s="465"/>
      <c r="G26" s="465"/>
    </row>
    <row r="27" spans="1:7" s="96" customFormat="1" ht="82.15" customHeight="1">
      <c r="A27" s="233"/>
      <c r="B27" s="2920" t="s">
        <v>379</v>
      </c>
      <c r="C27" s="2920"/>
      <c r="D27" s="235"/>
      <c r="E27" s="236"/>
      <c r="F27" s="465"/>
      <c r="G27" s="465"/>
    </row>
    <row r="28" spans="1:7" s="96" customFormat="1" ht="13.15" customHeight="1">
      <c r="A28" s="233"/>
      <c r="B28" s="2960" t="s">
        <v>2461</v>
      </c>
      <c r="C28" s="2960"/>
      <c r="D28" s="235"/>
      <c r="E28" s="236"/>
      <c r="F28" s="465"/>
      <c r="G28" s="465"/>
    </row>
    <row r="29" spans="1:7" s="96" customFormat="1" ht="55.15" customHeight="1">
      <c r="A29" s="233"/>
      <c r="B29" s="2920" t="s">
        <v>2462</v>
      </c>
      <c r="C29" s="2920"/>
      <c r="D29" s="235"/>
      <c r="E29" s="236"/>
      <c r="F29" s="465"/>
      <c r="G29" s="465"/>
    </row>
    <row r="30" spans="1:7" s="96" customFormat="1" ht="40.9" customHeight="1">
      <c r="A30" s="233"/>
      <c r="B30" s="2920" t="s">
        <v>2463</v>
      </c>
      <c r="C30" s="2920"/>
      <c r="D30" s="235"/>
      <c r="E30" s="236"/>
      <c r="F30" s="465"/>
      <c r="G30" s="465"/>
    </row>
    <row r="31" spans="1:7" s="96" customFormat="1" ht="13.15" customHeight="1">
      <c r="A31" s="233"/>
      <c r="B31" s="2960" t="s">
        <v>383</v>
      </c>
      <c r="C31" s="2960"/>
      <c r="D31" s="235"/>
      <c r="E31" s="236"/>
      <c r="F31" s="465"/>
      <c r="G31" s="465"/>
    </row>
    <row r="32" spans="1:7" s="96" customFormat="1" ht="27.6" customHeight="1">
      <c r="A32" s="233"/>
      <c r="B32" s="2920" t="s">
        <v>384</v>
      </c>
      <c r="C32" s="2920"/>
      <c r="D32" s="235"/>
      <c r="E32" s="236"/>
      <c r="F32" s="465"/>
      <c r="G32" s="465"/>
    </row>
    <row r="33" spans="1:7" s="96" customFormat="1" ht="12.6" customHeight="1">
      <c r="A33" s="233"/>
      <c r="B33" s="388"/>
      <c r="C33" s="398"/>
      <c r="D33" s="235"/>
      <c r="E33" s="236"/>
      <c r="F33" s="465"/>
      <c r="G33" s="465"/>
    </row>
    <row r="34" spans="1:7" s="96" customFormat="1" ht="13.15" customHeight="1">
      <c r="A34" s="233"/>
      <c r="B34" s="2960" t="s">
        <v>348</v>
      </c>
      <c r="C34" s="2960"/>
      <c r="D34" s="235"/>
      <c r="E34" s="236"/>
      <c r="F34" s="465"/>
      <c r="G34" s="465"/>
    </row>
    <row r="35" spans="1:7" s="96" customFormat="1" ht="16.149999999999999" customHeight="1">
      <c r="A35" s="233"/>
      <c r="B35" s="3071" t="s">
        <v>2464</v>
      </c>
      <c r="C35" s="3071"/>
      <c r="D35" s="235"/>
      <c r="E35" s="236"/>
      <c r="F35" s="465"/>
      <c r="G35" s="465"/>
    </row>
    <row r="36" spans="1:7" s="96" customFormat="1" ht="54.6" customHeight="1">
      <c r="A36" s="233"/>
      <c r="B36" s="2920" t="s">
        <v>2465</v>
      </c>
      <c r="C36" s="2920"/>
      <c r="D36" s="235"/>
      <c r="E36" s="236"/>
      <c r="F36" s="465"/>
      <c r="G36" s="465"/>
    </row>
    <row r="37" spans="1:7" s="96" customFormat="1" ht="13.15" customHeight="1">
      <c r="A37" s="233"/>
      <c r="B37" s="2960" t="s">
        <v>2466</v>
      </c>
      <c r="C37" s="2960"/>
      <c r="D37" s="235"/>
      <c r="E37" s="236"/>
      <c r="F37" s="465"/>
      <c r="G37" s="465"/>
    </row>
    <row r="38" spans="1:7" s="96" customFormat="1" ht="79.900000000000006" customHeight="1">
      <c r="A38" s="233"/>
      <c r="B38" s="2920" t="s">
        <v>2467</v>
      </c>
      <c r="C38" s="2920"/>
      <c r="D38" s="235"/>
      <c r="E38" s="236"/>
      <c r="F38" s="465"/>
      <c r="G38" s="465"/>
    </row>
    <row r="39" spans="1:7" s="96" customFormat="1" ht="82.15" customHeight="1">
      <c r="A39" s="233"/>
      <c r="B39" s="2920" t="s">
        <v>2468</v>
      </c>
      <c r="C39" s="2920"/>
      <c r="D39" s="235"/>
      <c r="E39" s="236"/>
      <c r="F39" s="465"/>
      <c r="G39" s="465"/>
    </row>
    <row r="40" spans="1:7" s="96" customFormat="1" ht="30.6" customHeight="1">
      <c r="A40" s="233"/>
      <c r="B40" s="2920" t="s">
        <v>2469</v>
      </c>
      <c r="C40" s="2920"/>
      <c r="D40" s="235"/>
      <c r="E40" s="236"/>
      <c r="F40" s="465"/>
      <c r="G40" s="465"/>
    </row>
    <row r="41" spans="1:7" s="96" customFormat="1">
      <c r="A41" s="233"/>
      <c r="B41" s="2956"/>
      <c r="C41" s="2956"/>
      <c r="D41" s="235"/>
      <c r="E41" s="236"/>
      <c r="F41" s="465"/>
      <c r="G41" s="465"/>
    </row>
    <row r="42" spans="1:7" s="96" customFormat="1" ht="13.15" customHeight="1">
      <c r="A42" s="233"/>
      <c r="B42" s="2960" t="s">
        <v>190</v>
      </c>
      <c r="C42" s="2960"/>
      <c r="D42" s="235"/>
      <c r="E42" s="236"/>
      <c r="F42" s="465"/>
      <c r="G42" s="465"/>
    </row>
    <row r="43" spans="1:7" s="96" customFormat="1" ht="31.15" customHeight="1">
      <c r="A43" s="233"/>
      <c r="B43" s="2920" t="s">
        <v>2470</v>
      </c>
      <c r="C43" s="2920"/>
      <c r="D43" s="235"/>
      <c r="E43" s="236"/>
      <c r="F43" s="465"/>
      <c r="G43" s="465"/>
    </row>
    <row r="44" spans="1:7" s="96" customFormat="1" ht="106.15" customHeight="1">
      <c r="A44" s="233"/>
      <c r="B44" s="2920" t="s">
        <v>2471</v>
      </c>
      <c r="C44" s="2920"/>
      <c r="D44" s="235"/>
      <c r="E44" s="236"/>
      <c r="F44" s="465"/>
      <c r="G44" s="465"/>
    </row>
    <row r="45" spans="1:7" s="96" customFormat="1" ht="13.15" customHeight="1">
      <c r="A45" s="233"/>
      <c r="B45" s="2960" t="s">
        <v>2472</v>
      </c>
      <c r="C45" s="2960"/>
      <c r="D45" s="235"/>
      <c r="E45" s="236"/>
      <c r="F45" s="465"/>
      <c r="G45" s="465"/>
    </row>
    <row r="46" spans="1:7" s="96" customFormat="1" ht="130.15" customHeight="1">
      <c r="A46" s="233"/>
      <c r="B46" s="2920" t="s">
        <v>2473</v>
      </c>
      <c r="C46" s="2920"/>
      <c r="D46" s="235"/>
      <c r="E46" s="236"/>
      <c r="F46" s="465"/>
      <c r="G46" s="465"/>
    </row>
    <row r="47" spans="1:7" s="96" customFormat="1" ht="17.45" customHeight="1">
      <c r="A47" s="233"/>
      <c r="B47" s="2951" t="s">
        <v>2474</v>
      </c>
      <c r="C47" s="2951"/>
      <c r="D47" s="235"/>
      <c r="E47" s="236"/>
      <c r="F47" s="465"/>
      <c r="G47" s="465"/>
    </row>
    <row r="48" spans="1:7" s="96" customFormat="1" ht="55.9" customHeight="1">
      <c r="A48" s="233"/>
      <c r="B48" s="2920" t="s">
        <v>2475</v>
      </c>
      <c r="C48" s="2920"/>
      <c r="D48" s="235"/>
      <c r="E48" s="236"/>
      <c r="F48" s="465"/>
      <c r="G48" s="465"/>
    </row>
    <row r="49" spans="1:7" s="96" customFormat="1" ht="17.45" customHeight="1">
      <c r="A49" s="233"/>
      <c r="B49" s="2920" t="s">
        <v>2476</v>
      </c>
      <c r="C49" s="2920"/>
      <c r="D49" s="235"/>
      <c r="E49" s="236"/>
      <c r="F49" s="465"/>
      <c r="G49" s="465"/>
    </row>
    <row r="50" spans="1:7" s="96" customFormat="1" ht="145.15" customHeight="1">
      <c r="A50" s="233"/>
      <c r="B50" s="2920" t="s">
        <v>2477</v>
      </c>
      <c r="C50" s="2920"/>
      <c r="D50" s="235"/>
      <c r="E50" s="236"/>
      <c r="F50" s="465"/>
      <c r="G50" s="465"/>
    </row>
    <row r="51" spans="1:7" s="96" customFormat="1" ht="16.899999999999999" customHeight="1">
      <c r="A51" s="233"/>
      <c r="B51" s="2951" t="s">
        <v>2478</v>
      </c>
      <c r="C51" s="2951"/>
      <c r="D51" s="235"/>
      <c r="E51" s="236"/>
      <c r="F51" s="465"/>
      <c r="G51" s="465"/>
    </row>
    <row r="52" spans="1:7" s="96" customFormat="1" ht="204" customHeight="1">
      <c r="A52" s="233"/>
      <c r="B52" s="2920" t="s">
        <v>2479</v>
      </c>
      <c r="C52" s="2920"/>
      <c r="D52" s="235"/>
      <c r="E52" s="236"/>
      <c r="F52" s="465"/>
      <c r="G52" s="465"/>
    </row>
    <row r="53" spans="1:7" s="96" customFormat="1" ht="21.6" customHeight="1">
      <c r="A53" s="233"/>
      <c r="B53" s="2951" t="s">
        <v>2480</v>
      </c>
      <c r="C53" s="2951"/>
      <c r="D53" s="235"/>
      <c r="E53" s="236"/>
      <c r="F53" s="465"/>
      <c r="G53" s="465"/>
    </row>
    <row r="54" spans="1:7" s="96" customFormat="1" ht="43.15" customHeight="1">
      <c r="A54" s="233"/>
      <c r="B54" s="2920" t="s">
        <v>2481</v>
      </c>
      <c r="C54" s="2920"/>
      <c r="D54" s="235"/>
      <c r="E54" s="236"/>
      <c r="F54" s="465"/>
      <c r="G54" s="465"/>
    </row>
    <row r="55" spans="1:7" s="96" customFormat="1" ht="39" customHeight="1">
      <c r="A55" s="233"/>
      <c r="B55" s="2920" t="s">
        <v>2482</v>
      </c>
      <c r="C55" s="2920"/>
      <c r="D55" s="235"/>
      <c r="E55" s="236"/>
      <c r="F55" s="465"/>
      <c r="G55" s="465"/>
    </row>
    <row r="56" spans="1:7" s="96" customFormat="1" ht="78" customHeight="1">
      <c r="A56" s="233"/>
      <c r="B56" s="2920" t="s">
        <v>2483</v>
      </c>
      <c r="C56" s="2920"/>
      <c r="D56" s="235"/>
      <c r="E56" s="236"/>
      <c r="F56" s="465"/>
      <c r="G56" s="465"/>
    </row>
    <row r="57" spans="1:7" s="96" customFormat="1" ht="21.6" customHeight="1">
      <c r="A57" s="233"/>
      <c r="B57" s="2920"/>
      <c r="C57" s="2920"/>
      <c r="D57" s="235"/>
      <c r="E57" s="236"/>
      <c r="F57" s="465"/>
      <c r="G57" s="465"/>
    </row>
    <row r="58" spans="1:7" s="96" customFormat="1" ht="14.45" customHeight="1">
      <c r="A58" s="233"/>
      <c r="B58" s="2960" t="s">
        <v>349</v>
      </c>
      <c r="C58" s="2960"/>
      <c r="D58" s="235"/>
      <c r="E58" s="236"/>
      <c r="F58" s="465"/>
      <c r="G58" s="465"/>
    </row>
    <row r="59" spans="1:7" s="96" customFormat="1" ht="30.6" customHeight="1">
      <c r="A59" s="233"/>
      <c r="B59" s="2920" t="s">
        <v>350</v>
      </c>
      <c r="C59" s="2920"/>
      <c r="D59" s="235"/>
      <c r="E59" s="236"/>
      <c r="F59" s="465"/>
      <c r="G59" s="465"/>
    </row>
    <row r="60" spans="1:7" s="96" customFormat="1" ht="43.15" customHeight="1">
      <c r="A60" s="233"/>
      <c r="B60" s="2920" t="s">
        <v>399</v>
      </c>
      <c r="C60" s="2920"/>
      <c r="D60" s="235"/>
      <c r="E60" s="236"/>
      <c r="F60" s="465"/>
      <c r="G60" s="465"/>
    </row>
    <row r="61" spans="1:7" s="96" customFormat="1" ht="42.6" customHeight="1">
      <c r="A61" s="233"/>
      <c r="B61" s="2920" t="s">
        <v>2484</v>
      </c>
      <c r="C61" s="2920"/>
      <c r="D61" s="235"/>
      <c r="E61" s="236"/>
      <c r="F61" s="465"/>
      <c r="G61" s="465"/>
    </row>
    <row r="62" spans="1:7" s="96" customFormat="1" ht="81" customHeight="1">
      <c r="A62" s="233"/>
      <c r="B62" s="2920" t="s">
        <v>401</v>
      </c>
      <c r="C62" s="2920"/>
      <c r="D62" s="235"/>
      <c r="E62" s="236"/>
      <c r="F62" s="465"/>
      <c r="G62" s="465"/>
    </row>
    <row r="63" spans="1:7" s="96" customFormat="1" ht="54" customHeight="1">
      <c r="A63" s="233"/>
      <c r="B63" s="2920" t="s">
        <v>402</v>
      </c>
      <c r="C63" s="2920"/>
      <c r="D63" s="235"/>
      <c r="E63" s="236"/>
      <c r="F63" s="465"/>
      <c r="G63" s="465"/>
    </row>
    <row r="64" spans="1:7" s="96" customFormat="1" ht="69" customHeight="1">
      <c r="A64" s="233"/>
      <c r="B64" s="2920" t="s">
        <v>403</v>
      </c>
      <c r="C64" s="2920"/>
      <c r="D64" s="235"/>
      <c r="E64" s="236"/>
      <c r="F64" s="465"/>
      <c r="G64" s="465"/>
    </row>
    <row r="65" spans="1:7" s="96" customFormat="1" ht="31.15" customHeight="1">
      <c r="A65" s="233"/>
      <c r="B65" s="2920" t="s">
        <v>404</v>
      </c>
      <c r="C65" s="2920"/>
      <c r="D65" s="235"/>
      <c r="E65" s="236"/>
      <c r="F65" s="465"/>
      <c r="G65" s="465"/>
    </row>
    <row r="66" spans="1:7" s="96" customFormat="1" ht="15" customHeight="1">
      <c r="A66" s="233"/>
      <c r="B66" s="2920" t="s">
        <v>351</v>
      </c>
      <c r="C66" s="2920"/>
      <c r="D66" s="235"/>
      <c r="E66" s="236"/>
      <c r="F66" s="465"/>
      <c r="G66" s="465"/>
    </row>
    <row r="67" spans="1:7" s="96" customFormat="1" ht="94.9" customHeight="1">
      <c r="A67" s="233"/>
      <c r="B67" s="2920" t="s">
        <v>405</v>
      </c>
      <c r="C67" s="2920"/>
      <c r="D67" s="235"/>
      <c r="E67" s="236"/>
      <c r="F67" s="465"/>
      <c r="G67" s="465"/>
    </row>
    <row r="68" spans="1:7" s="96" customFormat="1" ht="54" customHeight="1">
      <c r="A68" s="233"/>
      <c r="B68" s="2920" t="s">
        <v>406</v>
      </c>
      <c r="C68" s="2920"/>
      <c r="D68" s="235"/>
      <c r="E68" s="236"/>
      <c r="F68" s="465"/>
      <c r="G68" s="465"/>
    </row>
    <row r="69" spans="1:7" s="96" customFormat="1" ht="14.45" customHeight="1">
      <c r="A69" s="233"/>
      <c r="B69" s="388"/>
      <c r="C69" s="399"/>
      <c r="D69" s="235"/>
      <c r="E69" s="236"/>
      <c r="F69" s="465"/>
      <c r="G69" s="465"/>
    </row>
    <row r="70" spans="1:7" s="96" customFormat="1" ht="14.45" customHeight="1">
      <c r="A70" s="233"/>
      <c r="B70" s="394" t="s">
        <v>407</v>
      </c>
      <c r="C70" s="485"/>
      <c r="D70" s="235"/>
      <c r="E70" s="236"/>
      <c r="F70" s="465"/>
      <c r="G70" s="465"/>
    </row>
    <row r="71" spans="1:7" s="96" customFormat="1" ht="31.15" customHeight="1">
      <c r="A71" s="233"/>
      <c r="B71" s="2920" t="s">
        <v>408</v>
      </c>
      <c r="C71" s="2920"/>
      <c r="D71" s="235"/>
      <c r="E71" s="236"/>
      <c r="F71" s="465"/>
      <c r="G71" s="465"/>
    </row>
    <row r="72" spans="1:7" s="96" customFormat="1" ht="66.599999999999994" customHeight="1">
      <c r="A72" s="233"/>
      <c r="B72" s="2920" t="s">
        <v>409</v>
      </c>
      <c r="C72" s="2920"/>
      <c r="D72" s="235"/>
      <c r="E72" s="236"/>
      <c r="F72" s="465"/>
      <c r="G72" s="465"/>
    </row>
    <row r="73" spans="1:7" s="96" customFormat="1" ht="26.45" customHeight="1">
      <c r="A73" s="233"/>
      <c r="B73" s="2920" t="s">
        <v>410</v>
      </c>
      <c r="C73" s="2920"/>
      <c r="D73" s="235"/>
      <c r="E73" s="236"/>
      <c r="F73" s="465"/>
      <c r="G73" s="465"/>
    </row>
    <row r="74" spans="1:7" s="96" customFormat="1" ht="94.9" customHeight="1">
      <c r="A74" s="233"/>
      <c r="B74" s="2904" t="s">
        <v>411</v>
      </c>
      <c r="C74" s="2904"/>
      <c r="D74" s="235"/>
      <c r="E74" s="104"/>
      <c r="F74" s="459"/>
      <c r="G74" s="465"/>
    </row>
    <row r="75" spans="1:7" s="96" customFormat="1" ht="14.45" customHeight="1">
      <c r="A75" s="233"/>
      <c r="B75" s="2920" t="s">
        <v>2485</v>
      </c>
      <c r="C75" s="2920"/>
      <c r="D75" s="235"/>
      <c r="E75" s="236"/>
      <c r="F75" s="465"/>
      <c r="G75" s="465"/>
    </row>
    <row r="76" spans="1:7" s="96" customFormat="1" ht="28.15" customHeight="1">
      <c r="A76" s="233"/>
      <c r="B76" s="2920" t="s">
        <v>2486</v>
      </c>
      <c r="C76" s="2920"/>
      <c r="D76" s="235"/>
      <c r="E76" s="236"/>
      <c r="F76" s="465"/>
      <c r="G76" s="465"/>
    </row>
    <row r="77" spans="1:7" s="96" customFormat="1" ht="14.45" customHeight="1">
      <c r="A77" s="233"/>
      <c r="B77" s="2920"/>
      <c r="C77" s="2920"/>
      <c r="D77" s="235"/>
      <c r="E77" s="236"/>
      <c r="F77" s="465"/>
      <c r="G77" s="465"/>
    </row>
    <row r="78" spans="1:7" s="96" customFormat="1" ht="14.45" customHeight="1">
      <c r="A78" s="233"/>
      <c r="B78" s="2960" t="s">
        <v>415</v>
      </c>
      <c r="C78" s="2960"/>
      <c r="D78" s="235"/>
      <c r="E78" s="236"/>
      <c r="F78" s="465"/>
      <c r="G78" s="465"/>
    </row>
    <row r="79" spans="1:7" s="96" customFormat="1" ht="16.149999999999999" customHeight="1">
      <c r="A79" s="233"/>
      <c r="B79" s="2920" t="s">
        <v>2487</v>
      </c>
      <c r="C79" s="2920"/>
      <c r="D79" s="235"/>
      <c r="E79" s="236"/>
      <c r="F79" s="465"/>
      <c r="G79" s="465"/>
    </row>
    <row r="80" spans="1:7" s="96" customFormat="1" ht="28.9" customHeight="1">
      <c r="A80" s="233"/>
      <c r="B80" s="2920" t="s">
        <v>2488</v>
      </c>
      <c r="C80" s="2920"/>
      <c r="D80" s="235"/>
      <c r="E80" s="236"/>
      <c r="F80" s="465"/>
      <c r="G80" s="465"/>
    </row>
    <row r="81" spans="1:7" s="96" customFormat="1" ht="28.15" customHeight="1">
      <c r="A81" s="233"/>
      <c r="B81" s="2920" t="s">
        <v>2489</v>
      </c>
      <c r="C81" s="2920"/>
      <c r="D81" s="235"/>
      <c r="E81" s="236"/>
      <c r="F81" s="465"/>
      <c r="G81" s="465"/>
    </row>
    <row r="82" spans="1:7" s="96" customFormat="1" ht="28.9" customHeight="1">
      <c r="A82" s="233"/>
      <c r="B82" s="2920" t="s">
        <v>2490</v>
      </c>
      <c r="C82" s="2920"/>
      <c r="D82" s="235"/>
      <c r="E82" s="236"/>
      <c r="F82" s="465"/>
      <c r="G82" s="465"/>
    </row>
    <row r="83" spans="1:7" s="96" customFormat="1" ht="27.6" customHeight="1">
      <c r="A83" s="233"/>
      <c r="B83" s="2920" t="s">
        <v>2491</v>
      </c>
      <c r="C83" s="2920"/>
      <c r="D83" s="235"/>
      <c r="E83" s="236"/>
      <c r="F83" s="465"/>
      <c r="G83" s="465"/>
    </row>
    <row r="84" spans="1:7" s="96" customFormat="1" ht="13.9" customHeight="1">
      <c r="A84" s="233"/>
      <c r="B84" s="388"/>
      <c r="C84" s="398"/>
      <c r="D84" s="235"/>
      <c r="E84" s="236"/>
      <c r="F84" s="465"/>
      <c r="G84" s="465"/>
    </row>
    <row r="85" spans="1:7" s="96" customFormat="1">
      <c r="A85" s="233"/>
      <c r="B85" s="388"/>
      <c r="C85" s="398"/>
      <c r="D85" s="235"/>
      <c r="E85" s="236"/>
      <c r="F85" s="465"/>
      <c r="G85" s="465"/>
    </row>
    <row r="86" spans="1:7" s="96" customFormat="1">
      <c r="A86" s="237" t="s">
        <v>2492</v>
      </c>
      <c r="B86" s="238" t="s">
        <v>2493</v>
      </c>
      <c r="C86" s="239"/>
      <c r="D86" s="240"/>
      <c r="E86" s="241"/>
      <c r="F86" s="469"/>
      <c r="G86" s="469"/>
    </row>
    <row r="87" spans="1:7" s="96" customFormat="1">
      <c r="A87" s="233"/>
      <c r="B87" s="388"/>
      <c r="C87" s="398"/>
      <c r="D87" s="235"/>
      <c r="E87" s="236"/>
      <c r="F87" s="465"/>
      <c r="G87" s="465"/>
    </row>
    <row r="88" spans="1:7" s="96" customFormat="1" ht="19.149999999999999" customHeight="1">
      <c r="A88" s="233"/>
      <c r="B88" s="2906" t="s">
        <v>352</v>
      </c>
      <c r="C88" s="2906"/>
      <c r="D88" s="235"/>
      <c r="E88" s="236"/>
      <c r="F88" s="465"/>
      <c r="G88" s="465"/>
    </row>
    <row r="89" spans="1:7" s="96" customFormat="1" ht="30.6" customHeight="1">
      <c r="A89" s="233"/>
      <c r="B89" s="390" t="s">
        <v>2494</v>
      </c>
      <c r="C89" s="396"/>
      <c r="D89" s="235"/>
      <c r="E89" s="236"/>
      <c r="F89" s="465"/>
      <c r="G89" s="465"/>
    </row>
    <row r="90" spans="1:7" s="96" customFormat="1" ht="54" customHeight="1">
      <c r="A90" s="233"/>
      <c r="B90" s="390" t="s">
        <v>2495</v>
      </c>
      <c r="C90" s="396"/>
      <c r="D90" s="235"/>
      <c r="E90" s="236"/>
      <c r="F90" s="465"/>
      <c r="G90" s="465"/>
    </row>
    <row r="91" spans="1:7" s="96" customFormat="1" ht="31.9" customHeight="1">
      <c r="A91" s="233"/>
      <c r="B91" s="390" t="s">
        <v>2496</v>
      </c>
      <c r="C91" s="396"/>
      <c r="D91" s="235"/>
      <c r="E91" s="236"/>
      <c r="F91" s="465"/>
      <c r="G91" s="465"/>
    </row>
    <row r="92" spans="1:7" s="96" customFormat="1" ht="31.9" customHeight="1">
      <c r="A92" s="233"/>
      <c r="B92" s="390" t="s">
        <v>2497</v>
      </c>
      <c r="C92" s="396"/>
      <c r="D92" s="235"/>
      <c r="E92" s="236"/>
      <c r="F92" s="2450"/>
      <c r="G92" s="465"/>
    </row>
    <row r="93" spans="1:7" s="96" customFormat="1" ht="66.599999999999994" customHeight="1">
      <c r="A93" s="233"/>
      <c r="B93" s="390" t="s">
        <v>2498</v>
      </c>
      <c r="C93" s="396"/>
      <c r="D93" s="235"/>
      <c r="E93" s="236"/>
      <c r="F93" s="2450"/>
      <c r="G93" s="465"/>
    </row>
    <row r="94" spans="1:7" s="96" customFormat="1" ht="15.6" customHeight="1">
      <c r="A94" s="233"/>
      <c r="B94" s="486" t="s">
        <v>2499</v>
      </c>
      <c r="C94" s="396"/>
      <c r="D94" s="235"/>
      <c r="E94" s="236"/>
      <c r="F94" s="2450"/>
      <c r="G94" s="465"/>
    </row>
    <row r="95" spans="1:7" s="96" customFormat="1" ht="25.5">
      <c r="A95" s="233"/>
      <c r="B95" s="390" t="s">
        <v>2500</v>
      </c>
      <c r="C95" s="2949"/>
      <c r="D95" s="2949"/>
      <c r="E95" s="236"/>
      <c r="F95" s="2450"/>
      <c r="G95" s="465"/>
    </row>
    <row r="96" spans="1:7" s="96" customFormat="1" ht="38.25">
      <c r="A96" s="233"/>
      <c r="B96" s="390" t="s">
        <v>2501</v>
      </c>
      <c r="C96" s="2949"/>
      <c r="D96" s="2949"/>
      <c r="E96" s="236"/>
      <c r="F96" s="2450"/>
      <c r="G96" s="465"/>
    </row>
    <row r="97" spans="1:7" s="96" customFormat="1">
      <c r="A97" s="233"/>
      <c r="B97" s="486" t="s">
        <v>2502</v>
      </c>
      <c r="C97" s="396"/>
      <c r="D97" s="235"/>
      <c r="E97" s="236"/>
      <c r="F97" s="2450"/>
      <c r="G97" s="465"/>
    </row>
    <row r="98" spans="1:7" s="96" customFormat="1" ht="25.5">
      <c r="A98" s="233"/>
      <c r="B98" s="390" t="s">
        <v>2503</v>
      </c>
      <c r="C98" s="396"/>
      <c r="D98" s="235"/>
      <c r="E98" s="236"/>
      <c r="F98" s="2450"/>
      <c r="G98" s="465"/>
    </row>
    <row r="99" spans="1:7" s="96" customFormat="1">
      <c r="A99" s="233"/>
      <c r="B99" s="390"/>
      <c r="C99" s="396"/>
      <c r="D99" s="235"/>
      <c r="E99" s="236"/>
      <c r="F99" s="2450"/>
      <c r="G99" s="465"/>
    </row>
    <row r="100" spans="1:7" s="96" customFormat="1" ht="29.45" customHeight="1">
      <c r="A100" s="233" t="s">
        <v>2504</v>
      </c>
      <c r="B100" s="389" t="s">
        <v>2505</v>
      </c>
      <c r="C100" s="139"/>
      <c r="D100" s="235"/>
      <c r="E100" s="236"/>
      <c r="F100" s="2450"/>
      <c r="G100" s="465"/>
    </row>
    <row r="101" spans="1:7" s="96" customFormat="1">
      <c r="A101" s="103"/>
      <c r="B101" s="65" t="s">
        <v>2506</v>
      </c>
      <c r="D101" s="104"/>
      <c r="E101" s="104"/>
      <c r="F101" s="2424"/>
      <c r="G101" s="459"/>
    </row>
    <row r="102" spans="1:7" s="96" customFormat="1">
      <c r="A102" s="242"/>
      <c r="B102" s="65" t="s">
        <v>2507</v>
      </c>
      <c r="D102" s="104"/>
      <c r="E102" s="104"/>
      <c r="F102" s="2424"/>
      <c r="G102" s="459"/>
    </row>
    <row r="103" spans="1:7" s="96" customFormat="1">
      <c r="A103" s="483" t="s">
        <v>2508</v>
      </c>
      <c r="B103" s="293" t="s">
        <v>360</v>
      </c>
      <c r="D103" s="96" t="s">
        <v>354</v>
      </c>
      <c r="E103" s="104">
        <v>282</v>
      </c>
      <c r="F103" s="2425"/>
      <c r="G103" s="456">
        <f>+F103*E103</f>
        <v>0</v>
      </c>
    </row>
    <row r="104" spans="1:7" s="96" customFormat="1">
      <c r="A104" s="103"/>
      <c r="B104" s="65"/>
      <c r="E104" s="104"/>
      <c r="F104" s="2424"/>
      <c r="G104" s="459"/>
    </row>
    <row r="105" spans="1:7" s="96" customFormat="1" ht="29.45" customHeight="1">
      <c r="A105" s="233" t="s">
        <v>2509</v>
      </c>
      <c r="B105" s="389" t="s">
        <v>2510</v>
      </c>
      <c r="D105" s="104"/>
      <c r="E105" s="104"/>
      <c r="F105" s="2424"/>
      <c r="G105" s="459"/>
    </row>
    <row r="106" spans="1:7" s="96" customFormat="1" ht="16.899999999999999" customHeight="1">
      <c r="A106" s="103"/>
      <c r="B106" s="65" t="s">
        <v>2511</v>
      </c>
      <c r="D106" s="104"/>
      <c r="E106" s="104"/>
      <c r="F106" s="2424"/>
      <c r="G106" s="459"/>
    </row>
    <row r="107" spans="1:7" s="96" customFormat="1" ht="16.899999999999999" customHeight="1">
      <c r="A107" s="242"/>
      <c r="B107" s="65" t="s">
        <v>2507</v>
      </c>
      <c r="D107" s="104"/>
      <c r="E107" s="104"/>
      <c r="F107" s="2424"/>
      <c r="G107" s="459"/>
    </row>
    <row r="108" spans="1:7" s="96" customFormat="1">
      <c r="A108" s="483" t="s">
        <v>2512</v>
      </c>
      <c r="B108" s="293" t="s">
        <v>360</v>
      </c>
      <c r="D108" s="96" t="s">
        <v>354</v>
      </c>
      <c r="E108" s="104">
        <v>282</v>
      </c>
      <c r="F108" s="2425"/>
      <c r="G108" s="456">
        <f>+F108*E108</f>
        <v>0</v>
      </c>
    </row>
    <row r="109" spans="1:7" s="96" customFormat="1">
      <c r="A109" s="103"/>
      <c r="B109" s="65"/>
      <c r="E109" s="104"/>
      <c r="F109" s="2424"/>
      <c r="G109" s="459"/>
    </row>
    <row r="110" spans="1:7" s="96" customFormat="1" ht="30" customHeight="1">
      <c r="A110" s="233" t="s">
        <v>2513</v>
      </c>
      <c r="B110" s="389" t="s">
        <v>2514</v>
      </c>
      <c r="D110" s="104"/>
      <c r="E110" s="104"/>
      <c r="F110" s="2424"/>
      <c r="G110" s="459"/>
    </row>
    <row r="111" spans="1:7" s="96" customFormat="1">
      <c r="A111" s="103"/>
      <c r="B111" s="65" t="s">
        <v>2515</v>
      </c>
      <c r="D111" s="104"/>
      <c r="E111" s="104"/>
      <c r="F111" s="2424"/>
      <c r="G111" s="459"/>
    </row>
    <row r="112" spans="1:7" s="96" customFormat="1">
      <c r="A112" s="483" t="s">
        <v>2516</v>
      </c>
      <c r="B112" s="293" t="s">
        <v>360</v>
      </c>
      <c r="D112" s="96" t="s">
        <v>354</v>
      </c>
      <c r="E112" s="104">
        <v>1</v>
      </c>
      <c r="F112" s="2425"/>
      <c r="G112" s="456">
        <f>+F112*E112</f>
        <v>0</v>
      </c>
    </row>
    <row r="113" spans="1:7" s="96" customFormat="1">
      <c r="A113" s="103"/>
      <c r="B113" s="65"/>
      <c r="E113" s="104"/>
      <c r="F113" s="2424"/>
      <c r="G113" s="459"/>
    </row>
    <row r="114" spans="1:7" s="96" customFormat="1" ht="38.25">
      <c r="A114" s="233" t="s">
        <v>2517</v>
      </c>
      <c r="B114" s="389" t="s">
        <v>2518</v>
      </c>
      <c r="E114" s="104"/>
      <c r="F114" s="2424"/>
      <c r="G114" s="459"/>
    </row>
    <row r="115" spans="1:7" s="96" customFormat="1">
      <c r="A115" s="103"/>
      <c r="B115" s="65" t="s">
        <v>2515</v>
      </c>
      <c r="D115" s="104"/>
      <c r="E115" s="104"/>
      <c r="F115" s="2424"/>
      <c r="G115" s="459"/>
    </row>
    <row r="116" spans="1:7" s="96" customFormat="1">
      <c r="A116" s="483" t="s">
        <v>2519</v>
      </c>
      <c r="B116" s="293" t="s">
        <v>360</v>
      </c>
      <c r="D116" s="96" t="s">
        <v>354</v>
      </c>
      <c r="E116" s="104">
        <v>1</v>
      </c>
      <c r="F116" s="2425"/>
      <c r="G116" s="456">
        <f>+F116*E116</f>
        <v>0</v>
      </c>
    </row>
    <row r="117" spans="1:7" s="96" customFormat="1">
      <c r="A117" s="103"/>
      <c r="B117" s="65"/>
      <c r="E117" s="104"/>
      <c r="F117" s="2424"/>
      <c r="G117" s="459"/>
    </row>
    <row r="118" spans="1:7" s="96" customFormat="1">
      <c r="A118" s="103"/>
      <c r="B118" s="65"/>
      <c r="E118" s="104"/>
      <c r="F118" s="2424"/>
      <c r="G118" s="459"/>
    </row>
    <row r="119" spans="1:7" s="96" customFormat="1" ht="51">
      <c r="A119" s="233" t="s">
        <v>2520</v>
      </c>
      <c r="B119" s="389" t="s">
        <v>2521</v>
      </c>
      <c r="E119" s="104"/>
      <c r="F119" s="2424"/>
      <c r="G119" s="459"/>
    </row>
    <row r="120" spans="1:7" s="96" customFormat="1" ht="94.15" customHeight="1">
      <c r="A120" s="103"/>
      <c r="B120" s="65" t="s">
        <v>2522</v>
      </c>
      <c r="D120" s="104"/>
      <c r="E120" s="104"/>
      <c r="F120" s="2424"/>
      <c r="G120" s="459"/>
    </row>
    <row r="121" spans="1:7" s="96" customFormat="1">
      <c r="A121" s="242"/>
      <c r="B121" s="65" t="s">
        <v>2515</v>
      </c>
      <c r="D121" s="104"/>
      <c r="E121" s="104"/>
      <c r="F121" s="2424"/>
      <c r="G121" s="459"/>
    </row>
    <row r="122" spans="1:7" s="96" customFormat="1">
      <c r="A122" s="483" t="s">
        <v>2523</v>
      </c>
      <c r="B122" s="293" t="s">
        <v>360</v>
      </c>
      <c r="D122" s="96" t="s">
        <v>354</v>
      </c>
      <c r="E122" s="104">
        <v>1</v>
      </c>
      <c r="F122" s="2425"/>
      <c r="G122" s="456">
        <f>+F122*E122</f>
        <v>0</v>
      </c>
    </row>
    <row r="123" spans="1:7" s="96" customFormat="1">
      <c r="A123" s="103"/>
      <c r="B123" s="65"/>
      <c r="E123" s="104"/>
      <c r="F123" s="2424"/>
      <c r="G123" s="459"/>
    </row>
    <row r="124" spans="1:7" s="96" customFormat="1" ht="38.25">
      <c r="A124" s="233" t="s">
        <v>2524</v>
      </c>
      <c r="B124" s="389" t="s">
        <v>2525</v>
      </c>
      <c r="E124" s="104"/>
      <c r="F124" s="2424"/>
      <c r="G124" s="459"/>
    </row>
    <row r="125" spans="1:7" s="96" customFormat="1" ht="25.5">
      <c r="A125" s="242"/>
      <c r="B125" s="65" t="s">
        <v>2526</v>
      </c>
      <c r="D125" s="104"/>
      <c r="E125" s="104"/>
      <c r="F125" s="2424"/>
      <c r="G125" s="459"/>
    </row>
    <row r="126" spans="1:7" s="96" customFormat="1">
      <c r="A126" s="483" t="s">
        <v>2527</v>
      </c>
      <c r="B126" s="293" t="s">
        <v>360</v>
      </c>
      <c r="D126" s="96" t="s">
        <v>354</v>
      </c>
      <c r="E126" s="104">
        <f>6*(6-1.5)+6*12+6*1</f>
        <v>105</v>
      </c>
      <c r="F126" s="2425"/>
      <c r="G126" s="456">
        <f>+F126*E126</f>
        <v>0</v>
      </c>
    </row>
    <row r="127" spans="1:7" s="96" customFormat="1">
      <c r="A127" s="103"/>
      <c r="B127" s="65"/>
      <c r="E127" s="104"/>
      <c r="F127" s="2424"/>
      <c r="G127" s="459"/>
    </row>
    <row r="128" spans="1:7" s="96" customFormat="1" ht="38.450000000000003" customHeight="1">
      <c r="A128" s="233" t="s">
        <v>2528</v>
      </c>
      <c r="B128" s="389" t="s">
        <v>2529</v>
      </c>
      <c r="E128" s="104"/>
      <c r="F128" s="2424"/>
      <c r="G128" s="459"/>
    </row>
    <row r="129" spans="1:7" s="96" customFormat="1">
      <c r="A129" s="242"/>
      <c r="B129" s="65" t="s">
        <v>2530</v>
      </c>
      <c r="D129" s="104"/>
      <c r="E129" s="104"/>
      <c r="F129" s="2424"/>
      <c r="G129" s="459"/>
    </row>
    <row r="130" spans="1:7" s="96" customFormat="1">
      <c r="A130" s="483" t="s">
        <v>2531</v>
      </c>
      <c r="B130" s="293" t="s">
        <v>360</v>
      </c>
      <c r="D130" s="96" t="s">
        <v>210</v>
      </c>
      <c r="E130" s="104">
        <f>6+6</f>
        <v>12</v>
      </c>
      <c r="F130" s="2425"/>
      <c r="G130" s="456">
        <f>+F130*E130</f>
        <v>0</v>
      </c>
    </row>
    <row r="131" spans="1:7" s="96" customFormat="1">
      <c r="A131" s="103"/>
      <c r="B131" s="65"/>
      <c r="E131" s="104"/>
      <c r="F131" s="2424"/>
      <c r="G131" s="459"/>
    </row>
    <row r="132" spans="1:7" s="96" customFormat="1" ht="38.25">
      <c r="A132" s="233" t="s">
        <v>2532</v>
      </c>
      <c r="B132" s="389" t="s">
        <v>2533</v>
      </c>
      <c r="E132" s="104"/>
      <c r="F132" s="2424"/>
      <c r="G132" s="459"/>
    </row>
    <row r="133" spans="1:7" s="96" customFormat="1" ht="114" customHeight="1">
      <c r="A133" s="242"/>
      <c r="B133" s="65" t="s">
        <v>2534</v>
      </c>
      <c r="D133" s="104"/>
      <c r="E133" s="104"/>
      <c r="F133" s="2424"/>
      <c r="G133" s="459"/>
    </row>
    <row r="134" spans="1:7" s="96" customFormat="1">
      <c r="A134" s="483" t="s">
        <v>2535</v>
      </c>
      <c r="B134" s="293" t="s">
        <v>360</v>
      </c>
      <c r="D134" s="96" t="s">
        <v>210</v>
      </c>
      <c r="E134" s="104">
        <f>6+6</f>
        <v>12</v>
      </c>
      <c r="F134" s="2425"/>
      <c r="G134" s="456">
        <f>+F134*E134</f>
        <v>0</v>
      </c>
    </row>
    <row r="135" spans="1:7" s="96" customFormat="1">
      <c r="A135" s="103"/>
      <c r="B135" s="65"/>
      <c r="E135" s="104"/>
      <c r="F135" s="2424"/>
      <c r="G135" s="459"/>
    </row>
    <row r="136" spans="1:7" s="96" customFormat="1">
      <c r="B136" s="252"/>
      <c r="C136" s="92"/>
      <c r="D136" s="92"/>
      <c r="E136" s="235"/>
      <c r="F136" s="2453"/>
      <c r="G136" s="465"/>
    </row>
    <row r="137" spans="1:7" s="96" customFormat="1" ht="20.45" customHeight="1" thickBot="1">
      <c r="A137" s="253" t="str">
        <f>+A8</f>
        <v>C.11.</v>
      </c>
      <c r="B137" s="254" t="str">
        <f>+B8</f>
        <v>Kleparska dela</v>
      </c>
      <c r="C137" s="255" t="s">
        <v>279</v>
      </c>
      <c r="D137" s="255"/>
      <c r="E137" s="256"/>
      <c r="F137" s="2463"/>
      <c r="G137" s="472">
        <f>SUM(G100:G136)</f>
        <v>0</v>
      </c>
    </row>
    <row r="138" spans="1:7" s="96" customFormat="1" ht="13.5" thickTop="1">
      <c r="A138" s="217"/>
      <c r="B138" s="257"/>
      <c r="C138" s="258"/>
      <c r="D138" s="258"/>
      <c r="E138" s="220"/>
      <c r="F138" s="2430"/>
      <c r="G138" s="464"/>
    </row>
    <row r="139" spans="1:7" s="96" customFormat="1">
      <c r="A139" s="217"/>
      <c r="B139" s="257"/>
      <c r="C139" s="258"/>
      <c r="D139" s="258"/>
      <c r="E139" s="220"/>
      <c r="F139" s="2430"/>
      <c r="G139" s="464"/>
    </row>
    <row r="140" spans="1:7" s="96" customFormat="1">
      <c r="A140" s="483"/>
      <c r="B140" s="293" t="s">
        <v>360</v>
      </c>
      <c r="C140" s="258"/>
      <c r="D140" s="258"/>
      <c r="E140" s="220"/>
      <c r="F140" s="2430"/>
      <c r="G140" s="464">
        <f>+G137</f>
        <v>0</v>
      </c>
    </row>
    <row r="141" spans="1:7" s="96" customFormat="1">
      <c r="A141" s="484"/>
      <c r="B141" s="244"/>
      <c r="C141" s="258"/>
      <c r="D141" s="258"/>
      <c r="E141" s="220"/>
      <c r="F141" s="2430"/>
      <c r="G141" s="464"/>
    </row>
    <row r="142" spans="1:7" s="96" customFormat="1">
      <c r="A142" s="246"/>
      <c r="B142" s="244"/>
      <c r="C142" s="258"/>
      <c r="D142" s="258"/>
      <c r="E142" s="220"/>
      <c r="F142" s="2430"/>
      <c r="G142" s="464"/>
    </row>
    <row r="143" spans="1:7" s="96" customFormat="1">
      <c r="A143" s="247"/>
      <c r="B143" s="244"/>
      <c r="C143" s="258"/>
      <c r="D143" s="258"/>
      <c r="E143" s="220"/>
      <c r="F143" s="2430"/>
      <c r="G143" s="464"/>
    </row>
    <row r="144" spans="1:7" s="96" customFormat="1">
      <c r="A144" s="248"/>
      <c r="B144" s="244"/>
      <c r="C144" s="258"/>
      <c r="D144" s="258"/>
      <c r="E144" s="220"/>
      <c r="F144" s="2430"/>
      <c r="G144" s="464"/>
    </row>
    <row r="145" spans="1:10" s="96" customFormat="1">
      <c r="A145" s="249"/>
      <c r="B145" s="244"/>
      <c r="C145" s="258"/>
      <c r="D145" s="258"/>
      <c r="E145" s="220"/>
      <c r="F145" s="464"/>
      <c r="G145" s="464"/>
    </row>
    <row r="146" spans="1:10" s="96" customFormat="1">
      <c r="A146" s="217"/>
      <c r="B146" s="257"/>
      <c r="C146" s="258"/>
      <c r="D146" s="258"/>
      <c r="E146" s="220"/>
      <c r="F146" s="464"/>
      <c r="G146" s="464"/>
    </row>
    <row r="147" spans="1:10" s="209" customFormat="1">
      <c r="A147" s="105"/>
      <c r="B147" s="252"/>
      <c r="C147" s="92"/>
      <c r="D147" s="235"/>
      <c r="E147" s="236"/>
      <c r="F147" s="465"/>
      <c r="G147" s="459"/>
      <c r="J147" s="210"/>
    </row>
  </sheetData>
  <sheetProtection formatRows="0"/>
  <mergeCells count="67">
    <mergeCell ref="C95:D96"/>
    <mergeCell ref="B79:C79"/>
    <mergeCell ref="B80:C80"/>
    <mergeCell ref="B81:C81"/>
    <mergeCell ref="B82:C82"/>
    <mergeCell ref="B83:C83"/>
    <mergeCell ref="B88:C88"/>
    <mergeCell ref="B78:C78"/>
    <mergeCell ref="B65:C65"/>
    <mergeCell ref="B66:C66"/>
    <mergeCell ref="B67:C67"/>
    <mergeCell ref="B68:C68"/>
    <mergeCell ref="B71:C71"/>
    <mergeCell ref="B72:C72"/>
    <mergeCell ref="B73:C73"/>
    <mergeCell ref="B74:C74"/>
    <mergeCell ref="B75:C75"/>
    <mergeCell ref="B76:C76"/>
    <mergeCell ref="B77:C77"/>
    <mergeCell ref="B64:C64"/>
    <mergeCell ref="B53:C53"/>
    <mergeCell ref="B54:C54"/>
    <mergeCell ref="B55:C55"/>
    <mergeCell ref="B56:C56"/>
    <mergeCell ref="B57:C57"/>
    <mergeCell ref="B58:C58"/>
    <mergeCell ref="B59:C59"/>
    <mergeCell ref="B60:C60"/>
    <mergeCell ref="B61:C61"/>
    <mergeCell ref="B62:C62"/>
    <mergeCell ref="B63:C63"/>
    <mergeCell ref="B52:C52"/>
    <mergeCell ref="B41:C41"/>
    <mergeCell ref="B42:C42"/>
    <mergeCell ref="B43:C43"/>
    <mergeCell ref="B44:C44"/>
    <mergeCell ref="B45:C45"/>
    <mergeCell ref="B46:C46"/>
    <mergeCell ref="B47:C47"/>
    <mergeCell ref="B48:C48"/>
    <mergeCell ref="B49:C49"/>
    <mergeCell ref="B50:C50"/>
    <mergeCell ref="B51:C51"/>
    <mergeCell ref="B40:C40"/>
    <mergeCell ref="B28:C28"/>
    <mergeCell ref="B29:C29"/>
    <mergeCell ref="B30:C30"/>
    <mergeCell ref="B31:C31"/>
    <mergeCell ref="B32:C32"/>
    <mergeCell ref="B34:C34"/>
    <mergeCell ref="B35:C35"/>
    <mergeCell ref="B36:C36"/>
    <mergeCell ref="B37:C37"/>
    <mergeCell ref="B38:C38"/>
    <mergeCell ref="B39:C39"/>
    <mergeCell ref="B27:C27"/>
    <mergeCell ref="B13:C13"/>
    <mergeCell ref="B15:C15"/>
    <mergeCell ref="B16:C16"/>
    <mergeCell ref="B17:C17"/>
    <mergeCell ref="B19:C19"/>
    <mergeCell ref="B20:C20"/>
    <mergeCell ref="B22:C22"/>
    <mergeCell ref="B23:C23"/>
    <mergeCell ref="B24:C24"/>
    <mergeCell ref="B25:C25"/>
    <mergeCell ref="B26:C26"/>
  </mergeCells>
  <pageMargins left="0.7" right="0.7" top="0.75" bottom="0.75" header="0.3" footer="0.3"/>
  <pageSetup paperSize="9" scale="52"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2" manualBreakCount="2">
    <brk id="41" max="16383" man="1"/>
    <brk id="123" max="6"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tabColor rgb="FF00B0F0"/>
  </sheetPr>
  <dimension ref="A2:AMK150"/>
  <sheetViews>
    <sheetView view="pageBreakPreview" zoomScale="85" zoomScaleNormal="100" zoomScaleSheetLayoutView="85" workbookViewId="0">
      <selection activeCell="G97" sqref="G97"/>
    </sheetView>
  </sheetViews>
  <sheetFormatPr defaultRowHeight="12.75"/>
  <cols>
    <col min="1" max="1" width="15.7109375" style="232" customWidth="1"/>
    <col min="2" max="2" width="79.7109375" style="259" customWidth="1"/>
    <col min="3" max="3" width="14.7109375" style="230" customWidth="1"/>
    <col min="4" max="4" width="7.28515625" style="228" customWidth="1"/>
    <col min="5" max="5" width="11.28515625" style="229" customWidth="1"/>
    <col min="6" max="6" width="14.140625" style="468" customWidth="1"/>
    <col min="7" max="7" width="19.7109375" style="468" customWidth="1"/>
    <col min="8" max="8" width="11.5703125" style="209" customWidth="1"/>
    <col min="9" max="9" width="12" style="209" customWidth="1"/>
    <col min="10" max="10" width="10.85546875" style="210" customWidth="1"/>
    <col min="11" max="1025" width="9.140625" style="211" customWidth="1"/>
  </cols>
  <sheetData>
    <row r="2" spans="1:7">
      <c r="A2" s="367" t="s">
        <v>8</v>
      </c>
      <c r="B2" s="359" t="s">
        <v>9</v>
      </c>
      <c r="C2" s="359"/>
      <c r="D2" s="361"/>
      <c r="E2" s="368"/>
      <c r="F2" s="443"/>
      <c r="G2" s="443"/>
    </row>
    <row r="3" spans="1:7" s="212" customFormat="1">
      <c r="A3" s="367" t="s">
        <v>130</v>
      </c>
      <c r="B3" s="359" t="str">
        <f>'NASLOVNA STRAN'!$C$30</f>
        <v>Gradnja stanovanjske soseske Dečkovo naselje - DN 10</v>
      </c>
      <c r="C3" s="359"/>
      <c r="D3" s="361"/>
      <c r="E3" s="368"/>
      <c r="F3" s="443"/>
      <c r="G3" s="443"/>
    </row>
    <row r="4" spans="1:7" s="212" customFormat="1">
      <c r="A4" s="367" t="s">
        <v>131</v>
      </c>
      <c r="B4" s="442">
        <f>'NASLOVNA STRAN'!$C$13</f>
        <v>0</v>
      </c>
      <c r="C4" s="359"/>
      <c r="D4" s="361"/>
      <c r="E4" s="368"/>
      <c r="F4" s="443"/>
      <c r="G4" s="443"/>
    </row>
    <row r="5" spans="1:7" s="212" customFormat="1">
      <c r="A5" s="367"/>
      <c r="B5" s="359"/>
      <c r="C5" s="359"/>
      <c r="D5" s="361"/>
      <c r="E5" s="368"/>
      <c r="F5" s="443"/>
      <c r="G5" s="443"/>
    </row>
    <row r="6" spans="1:7" s="212" customFormat="1">
      <c r="A6" s="213" t="s">
        <v>52</v>
      </c>
      <c r="B6" s="214" t="s">
        <v>110</v>
      </c>
      <c r="C6" s="214"/>
      <c r="D6" s="215"/>
      <c r="E6" s="216"/>
      <c r="F6" s="463"/>
      <c r="G6" s="463"/>
    </row>
    <row r="7" spans="1:7" s="212" customFormat="1">
      <c r="A7" s="367"/>
      <c r="B7" s="359"/>
      <c r="C7" s="359"/>
      <c r="D7" s="361"/>
      <c r="E7" s="368"/>
      <c r="F7" s="443"/>
      <c r="G7" s="443"/>
    </row>
    <row r="8" spans="1:7" s="212" customFormat="1">
      <c r="A8" s="213" t="s">
        <v>113</v>
      </c>
      <c r="B8" s="214" t="s">
        <v>40</v>
      </c>
      <c r="C8" s="214"/>
      <c r="D8" s="215"/>
      <c r="E8" s="216"/>
      <c r="F8" s="463"/>
      <c r="G8" s="463"/>
    </row>
    <row r="9" spans="1:7">
      <c r="A9" s="217"/>
      <c r="B9" s="393"/>
      <c r="C9" s="219"/>
      <c r="D9" s="220"/>
      <c r="E9" s="220"/>
      <c r="F9" s="464"/>
      <c r="G9" s="465"/>
    </row>
    <row r="10" spans="1:7" ht="25.5">
      <c r="A10" s="83" t="s">
        <v>132</v>
      </c>
      <c r="B10" s="221" t="s">
        <v>133</v>
      </c>
      <c r="C10" s="222" t="s">
        <v>134</v>
      </c>
      <c r="D10" s="364" t="s">
        <v>140</v>
      </c>
      <c r="E10" s="363" t="s">
        <v>136</v>
      </c>
      <c r="F10" s="444" t="s">
        <v>237</v>
      </c>
      <c r="G10" s="477" t="s">
        <v>2542</v>
      </c>
    </row>
    <row r="11" spans="1:7" ht="21.6" customHeight="1">
      <c r="A11" s="223"/>
      <c r="B11" s="224" t="s">
        <v>2543</v>
      </c>
      <c r="C11" s="225"/>
      <c r="D11" s="226"/>
      <c r="E11" s="226"/>
      <c r="F11" s="466"/>
      <c r="G11" s="467"/>
    </row>
    <row r="12" spans="1:7">
      <c r="A12" s="105"/>
      <c r="B12" s="91"/>
      <c r="C12" s="92"/>
      <c r="D12" s="93"/>
      <c r="E12" s="93"/>
      <c r="F12" s="456"/>
    </row>
    <row r="13" spans="1:7" ht="13.15" customHeight="1">
      <c r="A13" s="227"/>
      <c r="B13" s="2906" t="s">
        <v>143</v>
      </c>
      <c r="C13" s="2906"/>
    </row>
    <row r="14" spans="1:7">
      <c r="A14" s="227"/>
      <c r="B14" s="389"/>
    </row>
    <row r="15" spans="1:7" ht="90" customHeight="1">
      <c r="A15" s="227"/>
      <c r="B15" s="2931" t="s">
        <v>2099</v>
      </c>
      <c r="C15" s="2931"/>
    </row>
    <row r="16" spans="1:7" s="212" customFormat="1" ht="37.15" customHeight="1">
      <c r="A16" s="227"/>
      <c r="B16" s="2931" t="s">
        <v>2100</v>
      </c>
      <c r="C16" s="2931"/>
      <c r="D16" s="228"/>
      <c r="E16" s="229"/>
      <c r="F16" s="468"/>
      <c r="G16" s="468"/>
    </row>
    <row r="17" spans="1:7" s="212" customFormat="1" ht="16.149999999999999" customHeight="1">
      <c r="A17" s="227"/>
      <c r="B17" s="2931" t="s">
        <v>2101</v>
      </c>
      <c r="C17" s="2931"/>
      <c r="D17" s="228"/>
      <c r="E17" s="229"/>
      <c r="F17" s="468"/>
      <c r="G17" s="468"/>
    </row>
    <row r="18" spans="1:7" s="96" customFormat="1" ht="22.9" customHeight="1">
      <c r="A18" s="227"/>
      <c r="B18" s="2994" t="s">
        <v>2102</v>
      </c>
      <c r="C18" s="2994"/>
      <c r="D18" s="228"/>
      <c r="E18" s="229"/>
      <c r="F18" s="468"/>
      <c r="G18" s="468"/>
    </row>
    <row r="19" spans="1:7" s="96" customFormat="1" ht="76.150000000000006" customHeight="1">
      <c r="A19" s="227"/>
      <c r="B19" s="2988" t="s">
        <v>2103</v>
      </c>
      <c r="C19" s="2988"/>
      <c r="D19" s="228"/>
      <c r="E19" s="229"/>
      <c r="F19" s="468"/>
      <c r="G19" s="468"/>
    </row>
    <row r="20" spans="1:7" s="96" customFormat="1" ht="16.149999999999999" customHeight="1">
      <c r="A20" s="227"/>
      <c r="B20" s="2995" t="s">
        <v>2052</v>
      </c>
      <c r="C20" s="2995"/>
      <c r="D20" s="228"/>
      <c r="E20" s="229"/>
      <c r="F20" s="468"/>
      <c r="G20" s="468"/>
    </row>
    <row r="21" spans="1:7" s="96" customFormat="1" ht="67.900000000000006" customHeight="1">
      <c r="A21" s="227"/>
      <c r="B21" s="2904" t="s">
        <v>2104</v>
      </c>
      <c r="C21" s="2904"/>
      <c r="D21" s="228"/>
      <c r="E21" s="229"/>
      <c r="F21" s="468"/>
      <c r="G21" s="468"/>
    </row>
    <row r="22" spans="1:7" s="96" customFormat="1" ht="16.149999999999999" customHeight="1">
      <c r="A22" s="227"/>
      <c r="B22" s="2995" t="s">
        <v>2105</v>
      </c>
      <c r="C22" s="2995"/>
      <c r="D22" s="228"/>
      <c r="E22" s="229"/>
      <c r="F22" s="468"/>
      <c r="G22" s="468"/>
    </row>
    <row r="23" spans="1:7" s="96" customFormat="1" ht="154.5" customHeight="1">
      <c r="A23" s="227"/>
      <c r="B23" s="2988" t="s">
        <v>2106</v>
      </c>
      <c r="C23" s="2988"/>
      <c r="D23" s="228"/>
      <c r="E23" s="229"/>
      <c r="F23" s="468"/>
      <c r="G23" s="468"/>
    </row>
    <row r="24" spans="1:7" s="96" customFormat="1" ht="206.25" customHeight="1">
      <c r="A24" s="227"/>
      <c r="B24" s="2989" t="s">
        <v>2107</v>
      </c>
      <c r="C24" s="2989"/>
      <c r="D24" s="228"/>
      <c r="E24" s="229"/>
      <c r="F24" s="468"/>
      <c r="G24" s="468"/>
    </row>
    <row r="25" spans="1:7" s="96" customFormat="1" ht="14.45" customHeight="1">
      <c r="A25" s="227"/>
      <c r="B25" s="391"/>
      <c r="C25" s="304"/>
      <c r="D25" s="228"/>
      <c r="E25" s="229"/>
      <c r="F25" s="468"/>
      <c r="G25" s="468"/>
    </row>
    <row r="26" spans="1:7" s="96" customFormat="1">
      <c r="A26" s="227"/>
      <c r="B26" s="2993" t="s">
        <v>2108</v>
      </c>
      <c r="C26" s="2993"/>
      <c r="D26" s="228"/>
      <c r="E26" s="229"/>
      <c r="F26" s="468"/>
      <c r="G26" s="468"/>
    </row>
    <row r="27" spans="1:7" s="96" customFormat="1" ht="32.450000000000003" customHeight="1">
      <c r="A27" s="227"/>
      <c r="B27" s="2996" t="s">
        <v>162</v>
      </c>
      <c r="C27" s="2996"/>
      <c r="D27" s="228"/>
      <c r="E27" s="229"/>
      <c r="F27" s="468"/>
      <c r="G27" s="468"/>
    </row>
    <row r="28" spans="1:7" s="96" customFormat="1" ht="25.15" customHeight="1">
      <c r="A28" s="227"/>
      <c r="B28" s="2996" t="s">
        <v>163</v>
      </c>
      <c r="C28" s="2996"/>
      <c r="D28" s="228"/>
      <c r="E28" s="229"/>
      <c r="F28" s="468"/>
      <c r="G28" s="468"/>
    </row>
    <row r="29" spans="1:7" s="96" customFormat="1" ht="34.9" customHeight="1">
      <c r="A29" s="227"/>
      <c r="B29" s="2996" t="s">
        <v>283</v>
      </c>
      <c r="C29" s="2996"/>
      <c r="D29" s="228"/>
      <c r="E29" s="229"/>
      <c r="F29" s="468"/>
      <c r="G29" s="468"/>
    </row>
    <row r="30" spans="1:7" s="96" customFormat="1">
      <c r="A30" s="227"/>
      <c r="B30" s="2997"/>
      <c r="C30" s="2997"/>
      <c r="D30" s="228"/>
      <c r="E30" s="229"/>
      <c r="F30" s="468"/>
      <c r="G30" s="468"/>
    </row>
    <row r="31" spans="1:7" s="96" customFormat="1" ht="13.15" customHeight="1">
      <c r="A31" s="227"/>
      <c r="B31" s="2995" t="s">
        <v>171</v>
      </c>
      <c r="C31" s="2995"/>
      <c r="D31" s="228"/>
      <c r="E31" s="229"/>
      <c r="F31" s="468"/>
      <c r="G31" s="468"/>
    </row>
    <row r="32" spans="1:7" s="96" customFormat="1" ht="126" customHeight="1">
      <c r="A32" s="227"/>
      <c r="B32" s="2904" t="s">
        <v>2109</v>
      </c>
      <c r="C32" s="2904"/>
      <c r="D32" s="228"/>
      <c r="E32" s="229"/>
      <c r="F32" s="468"/>
      <c r="G32" s="468"/>
    </row>
    <row r="33" spans="1:7" s="96" customFormat="1" ht="90" customHeight="1">
      <c r="A33" s="227"/>
      <c r="B33" s="2904" t="s">
        <v>2110</v>
      </c>
      <c r="C33" s="2904"/>
      <c r="D33" s="228"/>
      <c r="E33" s="229"/>
      <c r="F33" s="468"/>
      <c r="G33" s="468"/>
    </row>
    <row r="34" spans="1:7" s="96" customFormat="1" ht="40.9" customHeight="1">
      <c r="A34" s="227"/>
      <c r="B34" s="2904" t="s">
        <v>244</v>
      </c>
      <c r="C34" s="2904"/>
      <c r="D34" s="228"/>
      <c r="E34" s="229"/>
      <c r="F34" s="468"/>
      <c r="G34" s="468"/>
    </row>
    <row r="35" spans="1:7" s="96" customFormat="1" ht="89.45" customHeight="1">
      <c r="A35" s="227"/>
      <c r="B35" s="2904" t="s">
        <v>2111</v>
      </c>
      <c r="C35" s="2904"/>
      <c r="D35" s="228"/>
      <c r="E35" s="229"/>
      <c r="F35" s="468"/>
      <c r="G35" s="468"/>
    </row>
    <row r="36" spans="1:7" s="96" customFormat="1">
      <c r="A36" s="227"/>
      <c r="B36" s="95"/>
      <c r="C36" s="230"/>
      <c r="D36" s="228"/>
      <c r="E36" s="229"/>
      <c r="F36" s="468"/>
      <c r="G36" s="468"/>
    </row>
    <row r="37" spans="1:7" s="96" customFormat="1" ht="28.15" customHeight="1">
      <c r="A37" s="227"/>
      <c r="B37" s="2913" t="s">
        <v>2112</v>
      </c>
      <c r="C37" s="2913"/>
      <c r="D37" s="228"/>
      <c r="E37" s="229"/>
      <c r="F37" s="468"/>
      <c r="G37" s="468"/>
    </row>
    <row r="38" spans="1:7" s="96" customFormat="1" ht="115.15" customHeight="1">
      <c r="A38" s="232"/>
      <c r="B38" s="2904" t="s">
        <v>2113</v>
      </c>
      <c r="C38" s="2904"/>
      <c r="D38" s="228"/>
      <c r="E38" s="229"/>
      <c r="F38" s="468"/>
      <c r="G38" s="468"/>
    </row>
    <row r="39" spans="1:7" s="96" customFormat="1" ht="26.45" customHeight="1">
      <c r="A39" s="232"/>
      <c r="B39" s="2904" t="s">
        <v>2114</v>
      </c>
      <c r="C39" s="2904"/>
      <c r="D39" s="228"/>
      <c r="E39" s="229"/>
      <c r="F39" s="468"/>
      <c r="G39" s="468"/>
    </row>
    <row r="40" spans="1:7" s="96" customFormat="1">
      <c r="A40" s="233"/>
      <c r="B40" s="95"/>
      <c r="C40" s="234"/>
      <c r="D40" s="235"/>
      <c r="E40" s="236"/>
      <c r="F40" s="465"/>
      <c r="G40" s="465"/>
    </row>
    <row r="41" spans="1:7" s="96" customFormat="1" ht="17.45" customHeight="1">
      <c r="A41" s="233"/>
      <c r="B41" s="2962" t="s">
        <v>174</v>
      </c>
      <c r="C41" s="2962"/>
      <c r="D41" s="235"/>
      <c r="E41" s="236"/>
      <c r="F41" s="465"/>
      <c r="G41" s="465"/>
    </row>
    <row r="42" spans="1:7" s="96" customFormat="1" ht="12.6" customHeight="1">
      <c r="A42" s="233"/>
      <c r="B42" s="2960" t="s">
        <v>2115</v>
      </c>
      <c r="C42" s="2960"/>
      <c r="D42" s="235"/>
      <c r="E42" s="236"/>
      <c r="F42" s="465"/>
      <c r="G42" s="465"/>
    </row>
    <row r="43" spans="1:7" s="96" customFormat="1" ht="223.15" customHeight="1">
      <c r="A43" s="233"/>
      <c r="B43" s="2920" t="s">
        <v>2116</v>
      </c>
      <c r="C43" s="2920"/>
      <c r="D43" s="235"/>
      <c r="E43" s="236"/>
      <c r="F43" s="465"/>
      <c r="G43" s="465"/>
    </row>
    <row r="44" spans="1:7" s="96" customFormat="1" ht="234.75" customHeight="1">
      <c r="A44" s="233"/>
      <c r="B44" s="2920" t="s">
        <v>2117</v>
      </c>
      <c r="C44" s="2920"/>
      <c r="D44" s="235"/>
      <c r="E44" s="236"/>
      <c r="F44" s="465"/>
      <c r="G44" s="465"/>
    </row>
    <row r="45" spans="1:7" s="96" customFormat="1" ht="41.45" customHeight="1">
      <c r="A45" s="233"/>
      <c r="B45" s="2920" t="s">
        <v>2118</v>
      </c>
      <c r="C45" s="2920"/>
      <c r="D45" s="235"/>
      <c r="E45" s="236"/>
      <c r="F45" s="465"/>
      <c r="G45" s="465"/>
    </row>
    <row r="46" spans="1:7" s="96" customFormat="1" ht="57" customHeight="1">
      <c r="A46" s="233"/>
      <c r="B46" s="2920" t="s">
        <v>2119</v>
      </c>
      <c r="C46" s="2920"/>
      <c r="D46" s="235"/>
      <c r="E46" s="236"/>
      <c r="F46" s="465"/>
      <c r="G46" s="465"/>
    </row>
    <row r="47" spans="1:7" s="96" customFormat="1" ht="45" customHeight="1">
      <c r="A47" s="233"/>
      <c r="B47" s="2920" t="s">
        <v>2120</v>
      </c>
      <c r="C47" s="2920"/>
      <c r="D47" s="235"/>
      <c r="E47" s="236"/>
      <c r="F47" s="465"/>
      <c r="G47" s="465"/>
    </row>
    <row r="48" spans="1:7" s="96" customFormat="1" ht="22.9" customHeight="1">
      <c r="A48" s="233"/>
      <c r="B48" s="2951" t="s">
        <v>183</v>
      </c>
      <c r="C48" s="2951"/>
      <c r="D48" s="235"/>
      <c r="E48" s="236"/>
      <c r="F48" s="465"/>
      <c r="G48" s="465"/>
    </row>
    <row r="49" spans="1:7" s="96" customFormat="1" ht="217.9" customHeight="1">
      <c r="A49" s="233"/>
      <c r="B49" s="2920" t="s">
        <v>2121</v>
      </c>
      <c r="C49" s="2920"/>
      <c r="D49" s="235"/>
      <c r="E49" s="236"/>
      <c r="F49" s="465"/>
      <c r="G49" s="465"/>
    </row>
    <row r="50" spans="1:7" s="96" customFormat="1" ht="16.149999999999999" customHeight="1">
      <c r="A50" s="233"/>
      <c r="B50" s="2951" t="s">
        <v>2122</v>
      </c>
      <c r="C50" s="2951"/>
      <c r="D50" s="235"/>
      <c r="E50" s="236"/>
      <c r="F50" s="465"/>
      <c r="G50" s="465"/>
    </row>
    <row r="51" spans="1:7" s="96" customFormat="1" ht="165.6" customHeight="1">
      <c r="A51" s="233"/>
      <c r="B51" s="2920" t="s">
        <v>2123</v>
      </c>
      <c r="C51" s="2920"/>
      <c r="D51" s="235"/>
      <c r="E51" s="236"/>
      <c r="F51" s="465"/>
      <c r="G51" s="465"/>
    </row>
    <row r="52" spans="1:7" s="96" customFormat="1" ht="111.6" customHeight="1">
      <c r="A52" s="233"/>
      <c r="B52" s="2920" t="s">
        <v>2124</v>
      </c>
      <c r="C52" s="2920"/>
      <c r="D52" s="235"/>
      <c r="E52" s="236"/>
      <c r="F52" s="465"/>
      <c r="G52" s="465"/>
    </row>
    <row r="53" spans="1:7" s="96" customFormat="1" ht="16.149999999999999" customHeight="1">
      <c r="A53" s="233"/>
      <c r="B53" s="2951" t="s">
        <v>2125</v>
      </c>
      <c r="C53" s="2951"/>
      <c r="D53" s="235"/>
      <c r="E53" s="236"/>
      <c r="F53" s="465"/>
      <c r="G53" s="465"/>
    </row>
    <row r="54" spans="1:7" s="96" customFormat="1" ht="41.45" customHeight="1">
      <c r="A54" s="233"/>
      <c r="B54" s="2920" t="s">
        <v>2126</v>
      </c>
      <c r="C54" s="2920"/>
      <c r="D54" s="235"/>
      <c r="E54" s="236"/>
      <c r="F54" s="465"/>
      <c r="G54" s="465"/>
    </row>
    <row r="55" spans="1:7" s="96" customFormat="1" ht="52.15" customHeight="1">
      <c r="A55" s="233"/>
      <c r="B55" s="2920" t="s">
        <v>2127</v>
      </c>
      <c r="C55" s="2920"/>
      <c r="D55" s="235"/>
      <c r="E55" s="236"/>
      <c r="F55" s="465"/>
      <c r="G55" s="465"/>
    </row>
    <row r="56" spans="1:7" s="96" customFormat="1" ht="52.9" customHeight="1">
      <c r="A56" s="233"/>
      <c r="B56" s="2920" t="s">
        <v>2128</v>
      </c>
      <c r="C56" s="2920"/>
      <c r="D56" s="235"/>
      <c r="E56" s="236"/>
      <c r="F56" s="465"/>
      <c r="G56" s="465"/>
    </row>
    <row r="57" spans="1:7" s="96" customFormat="1" ht="127.15" customHeight="1">
      <c r="A57" s="233"/>
      <c r="B57" s="2920"/>
      <c r="C57" s="2920"/>
      <c r="D57" s="235"/>
      <c r="E57" s="235"/>
      <c r="F57" s="465"/>
      <c r="G57" s="465"/>
    </row>
    <row r="58" spans="1:7" s="96" customFormat="1" ht="52.9" customHeight="1">
      <c r="A58" s="233"/>
      <c r="B58" s="2920" t="s">
        <v>2129</v>
      </c>
      <c r="C58" s="2920"/>
      <c r="D58" s="235"/>
      <c r="E58" s="236"/>
      <c r="F58" s="465"/>
      <c r="G58" s="465"/>
    </row>
    <row r="59" spans="1:7" s="96" customFormat="1" ht="12.75" hidden="1" customHeight="1">
      <c r="A59" s="233"/>
      <c r="B59" s="2956" t="s">
        <v>266</v>
      </c>
      <c r="C59" s="2956"/>
      <c r="D59" s="235"/>
      <c r="E59" s="236"/>
      <c r="F59" s="465"/>
      <c r="G59" s="465"/>
    </row>
    <row r="60" spans="1:7" s="96" customFormat="1" ht="12.75" hidden="1" customHeight="1">
      <c r="A60" s="233"/>
      <c r="B60" s="2958" t="s">
        <v>267</v>
      </c>
      <c r="C60" s="2958"/>
      <c r="D60" s="235"/>
      <c r="E60" s="236"/>
      <c r="F60" s="465"/>
      <c r="G60" s="465"/>
    </row>
    <row r="61" spans="1:7" s="96" customFormat="1" ht="12.75" hidden="1" customHeight="1">
      <c r="A61" s="233"/>
      <c r="B61" s="2920" t="s">
        <v>268</v>
      </c>
      <c r="C61" s="2920"/>
      <c r="D61" s="235"/>
      <c r="E61" s="236"/>
      <c r="F61" s="465"/>
      <c r="G61" s="465"/>
    </row>
    <row r="62" spans="1:7" s="96" customFormat="1" ht="12.75" hidden="1" customHeight="1">
      <c r="A62" s="233"/>
      <c r="B62" s="2920" t="s">
        <v>269</v>
      </c>
      <c r="C62" s="2920"/>
      <c r="D62" s="235"/>
      <c r="E62" s="236"/>
      <c r="F62" s="465"/>
      <c r="G62" s="465"/>
    </row>
    <row r="63" spans="1:7" s="96" customFormat="1" ht="12.75" hidden="1" customHeight="1">
      <c r="A63" s="233"/>
      <c r="B63" s="2958" t="s">
        <v>270</v>
      </c>
      <c r="C63" s="2958"/>
      <c r="D63" s="235"/>
      <c r="E63" s="236"/>
      <c r="F63" s="465"/>
      <c r="G63" s="465"/>
    </row>
    <row r="64" spans="1:7" s="96" customFormat="1" ht="12.75" hidden="1" customHeight="1">
      <c r="A64" s="233"/>
      <c r="B64" s="2958" t="s">
        <v>271</v>
      </c>
      <c r="C64" s="2958"/>
      <c r="D64" s="235"/>
      <c r="E64" s="236"/>
      <c r="F64" s="465"/>
      <c r="G64" s="465"/>
    </row>
    <row r="65" spans="1:7" s="96" customFormat="1" ht="12.75" hidden="1" customHeight="1">
      <c r="A65" s="233"/>
      <c r="B65" s="2920" t="s">
        <v>272</v>
      </c>
      <c r="C65" s="2920"/>
      <c r="D65" s="235"/>
      <c r="E65" s="236"/>
      <c r="F65" s="465"/>
      <c r="G65" s="465"/>
    </row>
    <row r="66" spans="1:7" s="96" customFormat="1" ht="12.75" hidden="1" customHeight="1">
      <c r="A66" s="233"/>
      <c r="B66" s="2920" t="s">
        <v>273</v>
      </c>
      <c r="C66" s="2920"/>
      <c r="D66" s="235"/>
      <c r="E66" s="236"/>
      <c r="F66" s="465"/>
      <c r="G66" s="465"/>
    </row>
    <row r="67" spans="1:7" s="96" customFormat="1" ht="12.75" hidden="1" customHeight="1">
      <c r="A67" s="233"/>
      <c r="B67" s="2920" t="s">
        <v>274</v>
      </c>
      <c r="C67" s="2920"/>
      <c r="D67" s="235"/>
      <c r="E67" s="236"/>
      <c r="F67" s="465"/>
      <c r="G67" s="465"/>
    </row>
    <row r="68" spans="1:7" s="96" customFormat="1" ht="12.75" hidden="1" customHeight="1">
      <c r="A68" s="233"/>
      <c r="B68" s="2920" t="s">
        <v>275</v>
      </c>
      <c r="C68" s="2920"/>
      <c r="D68" s="235"/>
      <c r="E68" s="236"/>
      <c r="F68" s="465"/>
      <c r="G68" s="465"/>
    </row>
    <row r="69" spans="1:7" s="96" customFormat="1">
      <c r="A69" s="233"/>
      <c r="B69" s="2920"/>
      <c r="C69" s="2920"/>
      <c r="D69" s="235"/>
      <c r="E69" s="236"/>
      <c r="F69" s="465"/>
      <c r="G69" s="465"/>
    </row>
    <row r="70" spans="1:7" s="96" customFormat="1" ht="15" customHeight="1">
      <c r="A70" s="233"/>
      <c r="B70" s="2960" t="s">
        <v>2130</v>
      </c>
      <c r="C70" s="2960"/>
      <c r="D70" s="235"/>
      <c r="E70" s="236"/>
      <c r="F70" s="465"/>
      <c r="G70" s="465"/>
    </row>
    <row r="71" spans="1:7" s="96" customFormat="1" ht="169.9" customHeight="1">
      <c r="A71" s="233"/>
      <c r="B71" s="2920" t="s">
        <v>2131</v>
      </c>
      <c r="C71" s="2920"/>
      <c r="D71" s="235"/>
      <c r="E71" s="236"/>
      <c r="F71" s="465"/>
      <c r="G71" s="465"/>
    </row>
    <row r="72" spans="1:7" s="96" customFormat="1">
      <c r="A72" s="233"/>
      <c r="B72" s="388"/>
      <c r="C72" s="397"/>
      <c r="D72" s="235"/>
      <c r="E72" s="236"/>
      <c r="F72" s="465"/>
      <c r="G72" s="465"/>
    </row>
    <row r="73" spans="1:7" s="96" customFormat="1">
      <c r="A73" s="305" t="s">
        <v>2544</v>
      </c>
      <c r="B73" s="238" t="s">
        <v>2133</v>
      </c>
      <c r="C73" s="306"/>
      <c r="D73" s="240"/>
      <c r="E73" s="241"/>
      <c r="F73" s="469"/>
      <c r="G73" s="469"/>
    </row>
    <row r="74" spans="1:7" s="96" customFormat="1">
      <c r="A74" s="233"/>
      <c r="B74" s="388"/>
      <c r="C74" s="397"/>
      <c r="D74" s="235"/>
      <c r="E74" s="236"/>
      <c r="F74" s="465"/>
      <c r="G74" s="465"/>
    </row>
    <row r="75" spans="1:7" s="96" customFormat="1" ht="17.45" customHeight="1">
      <c r="A75" s="233"/>
      <c r="B75" s="2930" t="s">
        <v>150</v>
      </c>
      <c r="C75" s="2930"/>
      <c r="D75" s="235"/>
      <c r="E75" s="236"/>
      <c r="F75" s="2450"/>
      <c r="G75" s="465"/>
    </row>
    <row r="76" spans="1:7" s="96" customFormat="1" ht="31.15" customHeight="1">
      <c r="A76" s="233"/>
      <c r="B76" s="2931" t="s">
        <v>2134</v>
      </c>
      <c r="C76" s="2931"/>
      <c r="D76" s="235"/>
      <c r="E76" s="236"/>
      <c r="F76" s="2450"/>
      <c r="G76" s="465"/>
    </row>
    <row r="77" spans="1:7" s="96" customFormat="1" ht="66" customHeight="1">
      <c r="A77" s="233"/>
      <c r="B77" s="2931" t="s">
        <v>2545</v>
      </c>
      <c r="C77" s="2931"/>
      <c r="D77" s="235"/>
      <c r="E77" s="236"/>
      <c r="F77" s="2450"/>
      <c r="G77" s="465"/>
    </row>
    <row r="78" spans="1:7" s="96" customFormat="1" ht="16.899999999999999" customHeight="1">
      <c r="A78" s="233"/>
      <c r="B78" s="2931" t="s">
        <v>2136</v>
      </c>
      <c r="C78" s="2931"/>
      <c r="D78" s="235"/>
      <c r="E78" s="236"/>
      <c r="F78" s="2450"/>
      <c r="G78" s="465"/>
    </row>
    <row r="79" spans="1:7" s="96" customFormat="1" ht="16.899999999999999" customHeight="1">
      <c r="A79" s="233"/>
      <c r="B79" s="2998" t="s">
        <v>2137</v>
      </c>
      <c r="C79" s="2998"/>
      <c r="D79" s="235"/>
      <c r="E79" s="236"/>
      <c r="F79" s="2450"/>
      <c r="G79" s="465"/>
    </row>
    <row r="80" spans="1:7" s="96" customFormat="1" ht="55.9" customHeight="1">
      <c r="A80" s="233"/>
      <c r="B80" s="2998" t="s">
        <v>2138</v>
      </c>
      <c r="C80" s="2998"/>
      <c r="D80" s="235"/>
      <c r="E80" s="236"/>
      <c r="F80" s="2450"/>
      <c r="G80" s="465"/>
    </row>
    <row r="81" spans="1:7" s="96" customFormat="1" ht="15" customHeight="1">
      <c r="A81" s="233"/>
      <c r="B81" s="2998" t="s">
        <v>2139</v>
      </c>
      <c r="C81" s="2998"/>
      <c r="D81" s="235"/>
      <c r="E81" s="236"/>
      <c r="F81" s="2450"/>
      <c r="G81" s="465"/>
    </row>
    <row r="82" spans="1:7" s="96" customFormat="1" ht="18" customHeight="1">
      <c r="A82" s="103"/>
      <c r="B82" s="2930" t="s">
        <v>2140</v>
      </c>
      <c r="C82" s="2930"/>
      <c r="E82" s="104"/>
      <c r="F82" s="2424"/>
      <c r="G82" s="459"/>
    </row>
    <row r="83" spans="1:7" s="96" customFormat="1" ht="27" customHeight="1">
      <c r="A83" s="103"/>
      <c r="B83" s="2931" t="s">
        <v>2141</v>
      </c>
      <c r="C83" s="2931"/>
      <c r="E83" s="104"/>
      <c r="F83" s="2424"/>
      <c r="G83" s="459"/>
    </row>
    <row r="84" spans="1:7" s="96" customFormat="1" ht="12.6" customHeight="1">
      <c r="A84" s="103"/>
      <c r="B84" s="2931" t="s">
        <v>2142</v>
      </c>
      <c r="C84" s="2931"/>
      <c r="E84" s="104"/>
      <c r="F84" s="2424"/>
      <c r="G84" s="459"/>
    </row>
    <row r="85" spans="1:7" s="96" customFormat="1">
      <c r="A85" s="103"/>
      <c r="E85" s="104"/>
      <c r="F85" s="2424"/>
      <c r="G85" s="459"/>
    </row>
    <row r="86" spans="1:7" s="96" customFormat="1">
      <c r="A86" s="103"/>
      <c r="B86" s="2998"/>
      <c r="C86" s="2998"/>
      <c r="E86" s="104"/>
      <c r="F86" s="2424"/>
      <c r="G86" s="459"/>
    </row>
    <row r="87" spans="1:7" s="96" customFormat="1" ht="63.75">
      <c r="A87" s="105" t="s">
        <v>2546</v>
      </c>
      <c r="B87" s="436" t="s">
        <v>2547</v>
      </c>
      <c r="E87" s="104"/>
      <c r="F87" s="2424"/>
      <c r="G87" s="459"/>
    </row>
    <row r="88" spans="1:7" s="96" customFormat="1">
      <c r="A88" s="103"/>
      <c r="B88" s="112" t="s">
        <v>2548</v>
      </c>
      <c r="C88" s="313"/>
      <c r="E88" s="104"/>
      <c r="F88" s="2424"/>
      <c r="G88" s="459"/>
    </row>
    <row r="89" spans="1:7" s="96" customFormat="1" ht="27.6" customHeight="1">
      <c r="A89" s="103"/>
      <c r="B89" s="112" t="s">
        <v>2549</v>
      </c>
      <c r="E89" s="104"/>
      <c r="F89" s="2424"/>
      <c r="G89" s="459"/>
    </row>
    <row r="90" spans="1:7" s="96" customFormat="1">
      <c r="A90" s="103"/>
      <c r="B90" s="67" t="s">
        <v>2563</v>
      </c>
      <c r="E90" s="104"/>
      <c r="F90" s="2424"/>
      <c r="G90" s="459"/>
    </row>
    <row r="91" spans="1:7" s="96" customFormat="1">
      <c r="A91" s="483" t="s">
        <v>2550</v>
      </c>
      <c r="B91" s="293" t="s">
        <v>360</v>
      </c>
      <c r="D91" s="96" t="s">
        <v>353</v>
      </c>
      <c r="E91" s="62">
        <v>273</v>
      </c>
      <c r="F91" s="2425"/>
      <c r="G91" s="456">
        <f>+F91*E91</f>
        <v>0</v>
      </c>
    </row>
    <row r="92" spans="1:7" s="96" customFormat="1">
      <c r="A92" s="103"/>
      <c r="B92" s="65"/>
      <c r="E92" s="104"/>
      <c r="F92" s="2424"/>
      <c r="G92" s="459"/>
    </row>
    <row r="93" spans="1:7" s="96" customFormat="1" ht="38.25">
      <c r="A93" s="105" t="s">
        <v>2551</v>
      </c>
      <c r="B93" s="436" t="s">
        <v>2552</v>
      </c>
      <c r="E93" s="104"/>
      <c r="F93" s="2424"/>
      <c r="G93" s="459"/>
    </row>
    <row r="94" spans="1:7" s="96" customFormat="1" ht="25.5">
      <c r="A94" s="103"/>
      <c r="B94" s="112" t="s">
        <v>2553</v>
      </c>
      <c r="C94" s="313"/>
      <c r="E94" s="104"/>
      <c r="F94" s="2424"/>
      <c r="G94" s="459"/>
    </row>
    <row r="95" spans="1:7" s="96" customFormat="1">
      <c r="A95" s="103"/>
      <c r="B95" s="112" t="s">
        <v>2554</v>
      </c>
      <c r="E95" s="104"/>
      <c r="F95" s="2424"/>
      <c r="G95" s="459"/>
    </row>
    <row r="96" spans="1:7" s="96" customFormat="1" ht="25.5">
      <c r="A96" s="103"/>
      <c r="B96" s="112" t="s">
        <v>2555</v>
      </c>
      <c r="E96" s="104"/>
      <c r="F96" s="2424"/>
      <c r="G96" s="459"/>
    </row>
    <row r="97" spans="1:7" s="96" customFormat="1">
      <c r="A97" s="103"/>
      <c r="B97" s="67" t="s">
        <v>8144</v>
      </c>
      <c r="E97" s="104"/>
      <c r="F97" s="2424"/>
      <c r="G97" s="459"/>
    </row>
    <row r="98" spans="1:7" s="96" customFormat="1">
      <c r="A98" s="483" t="s">
        <v>2556</v>
      </c>
      <c r="B98" s="293" t="s">
        <v>360</v>
      </c>
      <c r="D98" s="96" t="s">
        <v>354</v>
      </c>
      <c r="E98" s="62">
        <v>166.9</v>
      </c>
      <c r="F98" s="2425"/>
      <c r="G98" s="456">
        <f>+F98*E98</f>
        <v>0</v>
      </c>
    </row>
    <row r="99" spans="1:7" s="96" customFormat="1">
      <c r="E99" s="104"/>
      <c r="F99" s="2424"/>
      <c r="G99" s="459"/>
    </row>
    <row r="100" spans="1:7" s="96" customFormat="1" ht="25.5">
      <c r="A100" s="105" t="s">
        <v>2557</v>
      </c>
      <c r="B100" s="436" t="s">
        <v>2558</v>
      </c>
      <c r="E100" s="104"/>
      <c r="F100" s="2424"/>
      <c r="G100" s="459"/>
    </row>
    <row r="101" spans="1:7" s="96" customFormat="1" ht="25.5">
      <c r="A101" s="103"/>
      <c r="B101" s="112" t="s">
        <v>2559</v>
      </c>
      <c r="C101" s="313"/>
      <c r="E101" s="104"/>
      <c r="F101" s="2424"/>
      <c r="G101" s="459"/>
    </row>
    <row r="102" spans="1:7" s="96" customFormat="1" ht="25.5">
      <c r="A102" s="103"/>
      <c r="B102" s="112" t="s">
        <v>2560</v>
      </c>
      <c r="E102" s="104"/>
      <c r="F102" s="2424"/>
      <c r="G102" s="459"/>
    </row>
    <row r="103" spans="1:7" s="96" customFormat="1" ht="25.5">
      <c r="A103" s="103"/>
      <c r="B103" s="112" t="s">
        <v>2561</v>
      </c>
      <c r="E103" s="104"/>
      <c r="F103" s="2424"/>
      <c r="G103" s="459"/>
    </row>
    <row r="104" spans="1:7" s="96" customFormat="1">
      <c r="A104" s="103"/>
      <c r="B104" s="65" t="s">
        <v>2562</v>
      </c>
      <c r="E104" s="104"/>
      <c r="F104" s="2424"/>
      <c r="G104" s="459"/>
    </row>
    <row r="105" spans="1:7" s="96" customFormat="1">
      <c r="A105" s="103"/>
      <c r="B105" s="67" t="s">
        <v>2563</v>
      </c>
      <c r="E105" s="104"/>
      <c r="F105" s="2424"/>
      <c r="G105" s="459"/>
    </row>
    <row r="106" spans="1:7" s="96" customFormat="1">
      <c r="A106" s="483" t="s">
        <v>2564</v>
      </c>
      <c r="B106" s="293" t="s">
        <v>360</v>
      </c>
      <c r="D106" s="96" t="s">
        <v>353</v>
      </c>
      <c r="E106" s="62">
        <f>8.75*(2.72+2.25/2) + 8.75*(2.72+2.85/2) + 8.75*5.57*2</f>
        <v>167.39</v>
      </c>
      <c r="F106" s="2425"/>
      <c r="G106" s="456">
        <f>+F106*E106</f>
        <v>0</v>
      </c>
    </row>
    <row r="107" spans="1:7" s="96" customFormat="1">
      <c r="A107" s="325"/>
      <c r="B107" s="293"/>
      <c r="E107" s="62"/>
      <c r="F107" s="2420"/>
      <c r="G107" s="456"/>
    </row>
    <row r="108" spans="1:7" s="96" customFormat="1" ht="25.5">
      <c r="A108" s="105" t="s">
        <v>2565</v>
      </c>
      <c r="B108" s="208" t="s">
        <v>2566</v>
      </c>
      <c r="E108" s="62"/>
      <c r="F108" s="2420"/>
      <c r="G108" s="456"/>
    </row>
    <row r="109" spans="1:7" s="96" customFormat="1">
      <c r="A109" s="325"/>
      <c r="B109" s="65" t="s">
        <v>951</v>
      </c>
      <c r="E109" s="62"/>
      <c r="F109" s="2420"/>
      <c r="G109" s="456"/>
    </row>
    <row r="110" spans="1:7" s="96" customFormat="1">
      <c r="A110" s="325"/>
      <c r="B110" s="65" t="s">
        <v>952</v>
      </c>
      <c r="E110" s="62"/>
      <c r="F110" s="2420"/>
      <c r="G110" s="456"/>
    </row>
    <row r="111" spans="1:7" s="96" customFormat="1">
      <c r="A111" s="325"/>
      <c r="B111" s="65" t="s">
        <v>755</v>
      </c>
      <c r="E111" s="62"/>
      <c r="F111" s="2420"/>
      <c r="G111" s="456"/>
    </row>
    <row r="112" spans="1:7" s="96" customFormat="1">
      <c r="A112" s="483" t="s">
        <v>2567</v>
      </c>
      <c r="B112" s="293" t="s">
        <v>360</v>
      </c>
      <c r="D112" s="96" t="s">
        <v>210</v>
      </c>
      <c r="E112" s="62">
        <v>2</v>
      </c>
      <c r="F112" s="2425"/>
      <c r="G112" s="456">
        <f>+F112*E112</f>
        <v>0</v>
      </c>
    </row>
    <row r="113" spans="1:7" s="96" customFormat="1">
      <c r="E113" s="104"/>
      <c r="F113" s="2424"/>
      <c r="G113" s="459"/>
    </row>
    <row r="114" spans="1:7" s="96" customFormat="1" ht="42.6" customHeight="1">
      <c r="A114" s="105" t="s">
        <v>2568</v>
      </c>
      <c r="B114" s="436" t="s">
        <v>2569</v>
      </c>
      <c r="E114" s="104"/>
      <c r="F114" s="2424"/>
      <c r="G114" s="459"/>
    </row>
    <row r="115" spans="1:7" s="96" customFormat="1" ht="29.45" customHeight="1">
      <c r="A115" s="103"/>
      <c r="B115" s="112" t="s">
        <v>3200</v>
      </c>
      <c r="C115" s="313"/>
      <c r="E115" s="104"/>
      <c r="F115" s="2424"/>
      <c r="G115" s="459"/>
    </row>
    <row r="116" spans="1:7" s="96" customFormat="1" ht="93.6" customHeight="1">
      <c r="A116" s="103"/>
      <c r="B116" s="112"/>
      <c r="C116" s="313"/>
      <c r="E116" s="104"/>
      <c r="F116" s="2424"/>
      <c r="G116" s="459"/>
    </row>
    <row r="117" spans="1:7" s="96" customFormat="1">
      <c r="A117" s="103"/>
      <c r="B117" s="65" t="s">
        <v>2570</v>
      </c>
      <c r="E117" s="104"/>
      <c r="F117" s="2424"/>
      <c r="G117" s="459"/>
    </row>
    <row r="118" spans="1:7" s="96" customFormat="1">
      <c r="A118" s="103"/>
      <c r="B118" s="67" t="s">
        <v>2571</v>
      </c>
      <c r="E118" s="104"/>
      <c r="F118" s="2424"/>
      <c r="G118" s="459"/>
    </row>
    <row r="119" spans="1:7" s="96" customFormat="1">
      <c r="A119" s="483" t="s">
        <v>2572</v>
      </c>
      <c r="B119" s="293" t="s">
        <v>360</v>
      </c>
      <c r="D119" s="96" t="s">
        <v>354</v>
      </c>
      <c r="E119" s="62">
        <f>(7+2.75*2)*2 *2</f>
        <v>50</v>
      </c>
      <c r="F119" s="2425"/>
      <c r="G119" s="456">
        <f>+F119*E119</f>
        <v>0</v>
      </c>
    </row>
    <row r="120" spans="1:7" s="96" customFormat="1">
      <c r="A120" s="325"/>
      <c r="B120" s="293"/>
      <c r="E120" s="62"/>
      <c r="F120" s="2420"/>
      <c r="G120" s="456"/>
    </row>
    <row r="121" spans="1:7" s="96" customFormat="1" ht="25.5">
      <c r="A121" s="105" t="s">
        <v>2573</v>
      </c>
      <c r="B121" s="436" t="s">
        <v>2574</v>
      </c>
      <c r="E121" s="62"/>
      <c r="F121" s="2420"/>
      <c r="G121" s="456"/>
    </row>
    <row r="122" spans="1:7" s="96" customFormat="1">
      <c r="A122" s="325"/>
      <c r="B122" s="67" t="s">
        <v>2575</v>
      </c>
      <c r="E122" s="62"/>
      <c r="F122" s="2420"/>
      <c r="G122" s="456"/>
    </row>
    <row r="123" spans="1:7" s="96" customFormat="1">
      <c r="A123" s="483" t="s">
        <v>2576</v>
      </c>
      <c r="B123" s="293" t="s">
        <v>360</v>
      </c>
      <c r="D123" s="96" t="s">
        <v>354</v>
      </c>
      <c r="E123" s="62">
        <f>2.5*6*2 *2</f>
        <v>60</v>
      </c>
      <c r="F123" s="2425"/>
      <c r="G123" s="456">
        <f>+F123*E123</f>
        <v>0</v>
      </c>
    </row>
    <row r="124" spans="1:7" s="96" customFormat="1">
      <c r="A124" s="325"/>
      <c r="B124" s="293"/>
      <c r="E124" s="62"/>
      <c r="F124" s="2420"/>
      <c r="G124" s="456"/>
    </row>
    <row r="125" spans="1:7" s="96" customFormat="1">
      <c r="E125" s="104"/>
      <c r="F125" s="2424"/>
      <c r="G125" s="459"/>
    </row>
    <row r="126" spans="1:7" s="96" customFormat="1" ht="13.9" customHeight="1">
      <c r="A126" s="103"/>
      <c r="B126" s="65"/>
      <c r="E126" s="104"/>
      <c r="F126" s="2424"/>
      <c r="G126" s="459"/>
    </row>
    <row r="127" spans="1:7" s="96" customFormat="1" ht="13.9" customHeight="1">
      <c r="A127" s="305" t="s">
        <v>2577</v>
      </c>
      <c r="B127" s="238" t="s">
        <v>2236</v>
      </c>
      <c r="C127" s="306"/>
      <c r="D127" s="240"/>
      <c r="E127" s="241"/>
      <c r="F127" s="2454"/>
      <c r="G127" s="469"/>
    </row>
    <row r="128" spans="1:7" s="96" customFormat="1" ht="13.9" customHeight="1">
      <c r="A128" s="233"/>
      <c r="B128" s="388"/>
      <c r="C128" s="397"/>
      <c r="D128" s="235"/>
      <c r="E128" s="236"/>
      <c r="F128" s="2450"/>
      <c r="G128" s="465"/>
    </row>
    <row r="129" spans="1:7" s="96" customFormat="1" ht="12.6" customHeight="1">
      <c r="A129" s="233"/>
      <c r="B129" s="2930" t="s">
        <v>150</v>
      </c>
      <c r="C129" s="2930"/>
      <c r="D129" s="235"/>
      <c r="E129" s="236"/>
      <c r="F129" s="2450"/>
      <c r="G129" s="465"/>
    </row>
    <row r="130" spans="1:7" s="96" customFormat="1" ht="42.6" customHeight="1">
      <c r="A130" s="233"/>
      <c r="B130" s="2931" t="s">
        <v>2237</v>
      </c>
      <c r="C130" s="2931"/>
      <c r="D130" s="235"/>
      <c r="E130" s="236"/>
      <c r="F130" s="2450"/>
      <c r="G130" s="465"/>
    </row>
    <row r="131" spans="1:7" s="96" customFormat="1" ht="66.599999999999994" customHeight="1">
      <c r="A131" s="233"/>
      <c r="B131" s="2931" t="s">
        <v>2545</v>
      </c>
      <c r="C131" s="2931"/>
      <c r="D131" s="235"/>
      <c r="E131" s="236"/>
      <c r="F131" s="2450"/>
      <c r="G131" s="465"/>
    </row>
    <row r="132" spans="1:7" s="96" customFormat="1" ht="15.6" customHeight="1">
      <c r="A132" s="233"/>
      <c r="B132" s="2931" t="s">
        <v>2136</v>
      </c>
      <c r="C132" s="2931"/>
      <c r="D132" s="235"/>
      <c r="E132" s="236"/>
      <c r="F132" s="2450"/>
      <c r="G132" s="465"/>
    </row>
    <row r="133" spans="1:7" s="96" customFormat="1">
      <c r="A133" s="103"/>
      <c r="B133" s="65"/>
      <c r="E133" s="104"/>
      <c r="F133" s="2424"/>
      <c r="G133" s="459"/>
    </row>
    <row r="134" spans="1:7" s="96" customFormat="1" ht="38.25">
      <c r="A134" s="105" t="s">
        <v>3201</v>
      </c>
      <c r="B134" s="436" t="s">
        <v>2270</v>
      </c>
      <c r="E134" s="104"/>
      <c r="F134" s="2424"/>
      <c r="G134" s="459"/>
    </row>
    <row r="135" spans="1:7" s="96" customFormat="1">
      <c r="A135" s="103"/>
      <c r="B135" s="67" t="s">
        <v>2271</v>
      </c>
      <c r="E135" s="104"/>
      <c r="F135" s="2424"/>
      <c r="G135" s="459"/>
    </row>
    <row r="136" spans="1:7" s="96" customFormat="1">
      <c r="A136" s="483" t="s">
        <v>3202</v>
      </c>
      <c r="B136" s="293" t="s">
        <v>360</v>
      </c>
      <c r="D136" s="96" t="s">
        <v>1748</v>
      </c>
      <c r="E136" s="62">
        <v>100</v>
      </c>
      <c r="F136" s="2425"/>
      <c r="G136" s="456">
        <f>+F136*E136</f>
        <v>0</v>
      </c>
    </row>
    <row r="137" spans="1:7" s="96" customFormat="1">
      <c r="A137" s="570"/>
      <c r="B137" s="293"/>
      <c r="E137" s="62"/>
      <c r="F137" s="2439"/>
      <c r="G137" s="456"/>
    </row>
    <row r="138" spans="1:7" s="96" customFormat="1" ht="41.45" customHeight="1">
      <c r="A138" s="105" t="s">
        <v>2578</v>
      </c>
      <c r="B138" s="436" t="s">
        <v>3205</v>
      </c>
      <c r="E138" s="104"/>
      <c r="F138" s="2424"/>
      <c r="G138" s="459"/>
    </row>
    <row r="139" spans="1:7" s="96" customFormat="1">
      <c r="A139" s="103"/>
      <c r="B139" s="67" t="s">
        <v>2271</v>
      </c>
      <c r="E139" s="104"/>
      <c r="F139" s="2424"/>
      <c r="G139" s="459"/>
    </row>
    <row r="140" spans="1:7" s="96" customFormat="1">
      <c r="A140" s="483" t="s">
        <v>2579</v>
      </c>
      <c r="B140" s="293" t="s">
        <v>360</v>
      </c>
      <c r="D140" s="96" t="s">
        <v>210</v>
      </c>
      <c r="E140" s="62">
        <v>1</v>
      </c>
      <c r="F140" s="2425"/>
      <c r="G140" s="456">
        <f>+F140*E140</f>
        <v>0</v>
      </c>
    </row>
    <row r="141" spans="1:7" s="96" customFormat="1">
      <c r="A141" s="570"/>
      <c r="B141" s="293"/>
      <c r="E141" s="62"/>
      <c r="F141" s="2439"/>
      <c r="G141" s="456"/>
    </row>
    <row r="142" spans="1:7" s="96" customFormat="1" ht="36.6" customHeight="1">
      <c r="A142" s="105" t="s">
        <v>3203</v>
      </c>
      <c r="B142" s="436" t="s">
        <v>3206</v>
      </c>
      <c r="E142" s="104"/>
      <c r="F142" s="2424"/>
      <c r="G142" s="459"/>
    </row>
    <row r="143" spans="1:7" s="96" customFormat="1">
      <c r="A143" s="103"/>
      <c r="B143" s="67" t="s">
        <v>2271</v>
      </c>
      <c r="E143" s="104"/>
      <c r="F143" s="2424"/>
      <c r="G143" s="459"/>
    </row>
    <row r="144" spans="1:7" s="96" customFormat="1">
      <c r="A144" s="483" t="s">
        <v>3204</v>
      </c>
      <c r="B144" s="293" t="s">
        <v>360</v>
      </c>
      <c r="D144" s="96" t="s">
        <v>210</v>
      </c>
      <c r="E144" s="62">
        <v>1</v>
      </c>
      <c r="F144" s="2425"/>
      <c r="G144" s="456">
        <f>+F144*E144</f>
        <v>0</v>
      </c>
    </row>
    <row r="145" spans="1:7" s="96" customFormat="1">
      <c r="A145" s="570"/>
      <c r="B145" s="293"/>
      <c r="E145" s="62"/>
      <c r="F145" s="2439"/>
      <c r="G145" s="456"/>
    </row>
    <row r="146" spans="1:7" s="96" customFormat="1">
      <c r="A146" s="105"/>
      <c r="B146" s="252"/>
      <c r="C146" s="92"/>
      <c r="D146" s="92"/>
      <c r="E146" s="235"/>
      <c r="F146" s="2453"/>
      <c r="G146" s="465"/>
    </row>
    <row r="147" spans="1:7" s="96" customFormat="1" ht="19.149999999999999" customHeight="1" thickBot="1">
      <c r="A147" s="253" t="str">
        <f>+A8</f>
        <v>C.13.</v>
      </c>
      <c r="B147" s="253" t="str">
        <f>+B8</f>
        <v>Ključavničarska dela</v>
      </c>
      <c r="C147" s="321" t="s">
        <v>279</v>
      </c>
      <c r="D147" s="321"/>
      <c r="E147" s="133"/>
      <c r="F147" s="2436"/>
      <c r="G147" s="473">
        <f>SUM(G82:G146)</f>
        <v>0</v>
      </c>
    </row>
    <row r="148" spans="1:7" s="96" customFormat="1" ht="13.5" thickTop="1">
      <c r="A148" s="217"/>
      <c r="B148" s="257"/>
      <c r="C148" s="258"/>
      <c r="D148" s="258"/>
      <c r="E148" s="220"/>
      <c r="F148" s="2430"/>
      <c r="G148" s="464"/>
    </row>
    <row r="149" spans="1:7">
      <c r="A149" s="105"/>
      <c r="B149" s="252"/>
      <c r="C149" s="92"/>
      <c r="D149" s="235"/>
      <c r="E149" s="236"/>
      <c r="F149" s="2450"/>
      <c r="G149" s="459"/>
    </row>
    <row r="150" spans="1:7">
      <c r="F150" s="2458"/>
    </row>
  </sheetData>
  <sheetProtection formatRows="0"/>
  <mergeCells count="70">
    <mergeCell ref="B129:C129"/>
    <mergeCell ref="B130:C130"/>
    <mergeCell ref="B131:C131"/>
    <mergeCell ref="B132:C132"/>
    <mergeCell ref="B80:C80"/>
    <mergeCell ref="B81:C81"/>
    <mergeCell ref="B82:C82"/>
    <mergeCell ref="B83:C83"/>
    <mergeCell ref="B84:C84"/>
    <mergeCell ref="B86:C86"/>
    <mergeCell ref="B79:C79"/>
    <mergeCell ref="B65:C65"/>
    <mergeCell ref="B66:C66"/>
    <mergeCell ref="B67:C67"/>
    <mergeCell ref="B68:C68"/>
    <mergeCell ref="B69:C69"/>
    <mergeCell ref="B70:C70"/>
    <mergeCell ref="B71:C71"/>
    <mergeCell ref="B75:C75"/>
    <mergeCell ref="B76:C76"/>
    <mergeCell ref="B77:C77"/>
    <mergeCell ref="B78:C78"/>
    <mergeCell ref="B64:C64"/>
    <mergeCell ref="B53:C53"/>
    <mergeCell ref="B54:C54"/>
    <mergeCell ref="B55:C55"/>
    <mergeCell ref="B56:C56"/>
    <mergeCell ref="B57:C57"/>
    <mergeCell ref="B58:C58"/>
    <mergeCell ref="B59:C59"/>
    <mergeCell ref="B60:C60"/>
    <mergeCell ref="B61:C61"/>
    <mergeCell ref="B62:C62"/>
    <mergeCell ref="B63:C63"/>
    <mergeCell ref="B52:C52"/>
    <mergeCell ref="B41:C41"/>
    <mergeCell ref="B42:C42"/>
    <mergeCell ref="B43:C43"/>
    <mergeCell ref="B44:C44"/>
    <mergeCell ref="B45:C45"/>
    <mergeCell ref="B46:C46"/>
    <mergeCell ref="B47:C47"/>
    <mergeCell ref="B48:C48"/>
    <mergeCell ref="B49:C49"/>
    <mergeCell ref="B50:C50"/>
    <mergeCell ref="B51:C51"/>
    <mergeCell ref="B39:C39"/>
    <mergeCell ref="B27:C27"/>
    <mergeCell ref="B28:C28"/>
    <mergeCell ref="B29:C29"/>
    <mergeCell ref="B30:C30"/>
    <mergeCell ref="B31:C31"/>
    <mergeCell ref="B32:C32"/>
    <mergeCell ref="B33:C33"/>
    <mergeCell ref="B34:C34"/>
    <mergeCell ref="B35:C35"/>
    <mergeCell ref="B37:C37"/>
    <mergeCell ref="B38:C38"/>
    <mergeCell ref="B26:C26"/>
    <mergeCell ref="B13:C13"/>
    <mergeCell ref="B15:C15"/>
    <mergeCell ref="B16:C16"/>
    <mergeCell ref="B17:C17"/>
    <mergeCell ref="B18:C18"/>
    <mergeCell ref="B19:C19"/>
    <mergeCell ref="B20:C20"/>
    <mergeCell ref="B21:C21"/>
    <mergeCell ref="B22:C22"/>
    <mergeCell ref="B23:C23"/>
    <mergeCell ref="B24:C24"/>
  </mergeCells>
  <pageMargins left="0.7" right="0.7" top="0.75" bottom="0.75" header="0.3" footer="0.3"/>
  <pageSetup paperSize="9" scale="52"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2" manualBreakCount="2">
    <brk id="36" max="16383" man="1"/>
    <brk id="113"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tabColor rgb="FF00B0F0"/>
  </sheetPr>
  <dimension ref="A2:AMK144"/>
  <sheetViews>
    <sheetView view="pageBreakPreview" topLeftCell="A124" zoomScale="85" zoomScaleNormal="100" zoomScaleSheetLayoutView="85" workbookViewId="0">
      <selection activeCell="A2" sqref="A2"/>
    </sheetView>
  </sheetViews>
  <sheetFormatPr defaultRowHeight="12.75"/>
  <cols>
    <col min="1" max="1" width="12" style="232" customWidth="1"/>
    <col min="2" max="2" width="79.7109375" style="259" customWidth="1"/>
    <col min="3" max="3" width="18.42578125" style="230" customWidth="1"/>
    <col min="4" max="4" width="7.28515625" style="228" customWidth="1"/>
    <col min="5" max="5" width="11.28515625" style="229" customWidth="1"/>
    <col min="6" max="6" width="14.140625" style="468" customWidth="1"/>
    <col min="7" max="7" width="21.28515625" style="468" customWidth="1"/>
    <col min="8" max="8" width="10.28515625" style="209" customWidth="1"/>
    <col min="9" max="9" width="8.140625" style="209" customWidth="1"/>
    <col min="10" max="10" width="8.7109375" style="210" customWidth="1"/>
    <col min="11" max="1025" width="9.140625" style="211" customWidth="1"/>
  </cols>
  <sheetData>
    <row r="2" spans="1:7">
      <c r="A2" s="367" t="s">
        <v>8</v>
      </c>
      <c r="B2" s="359" t="s">
        <v>9</v>
      </c>
      <c r="C2" s="359"/>
      <c r="D2" s="361"/>
      <c r="E2" s="367"/>
      <c r="F2" s="443"/>
      <c r="G2" s="443"/>
    </row>
    <row r="3" spans="1:7" s="212" customFormat="1">
      <c r="A3" s="367" t="s">
        <v>130</v>
      </c>
      <c r="B3" s="359" t="str">
        <f>'NASLOVNA STRAN'!$C$30</f>
        <v>Gradnja stanovanjske soseske Dečkovo naselje - DN 10</v>
      </c>
      <c r="C3" s="359"/>
      <c r="D3" s="361"/>
      <c r="E3" s="367"/>
      <c r="F3" s="443"/>
      <c r="G3" s="443"/>
    </row>
    <row r="4" spans="1:7" s="212" customFormat="1">
      <c r="A4" s="367" t="s">
        <v>131</v>
      </c>
      <c r="B4" s="442">
        <f>'NASLOVNA STRAN'!$C$13</f>
        <v>0</v>
      </c>
      <c r="C4" s="359"/>
      <c r="D4" s="361"/>
      <c r="E4" s="367"/>
      <c r="F4" s="443"/>
      <c r="G4" s="443"/>
    </row>
    <row r="5" spans="1:7" s="212" customFormat="1">
      <c r="A5" s="367"/>
      <c r="B5" s="359"/>
      <c r="C5" s="359"/>
      <c r="D5" s="361"/>
      <c r="E5" s="367"/>
      <c r="F5" s="443"/>
      <c r="G5" s="443"/>
    </row>
    <row r="6" spans="1:7" s="212" customFormat="1">
      <c r="A6" s="213" t="s">
        <v>52</v>
      </c>
      <c r="B6" s="214" t="s">
        <v>110</v>
      </c>
      <c r="C6" s="214"/>
      <c r="D6" s="215"/>
      <c r="E6" s="216"/>
      <c r="F6" s="463"/>
      <c r="G6" s="463"/>
    </row>
    <row r="7" spans="1:7" s="212" customFormat="1">
      <c r="A7" s="367"/>
      <c r="B7" s="359"/>
      <c r="C7" s="359"/>
      <c r="D7" s="361"/>
      <c r="E7" s="367"/>
      <c r="F7" s="443"/>
      <c r="G7" s="443"/>
    </row>
    <row r="8" spans="1:7" s="212" customFormat="1">
      <c r="A8" s="213" t="s">
        <v>114</v>
      </c>
      <c r="B8" s="214" t="s">
        <v>280</v>
      </c>
      <c r="C8" s="214"/>
      <c r="D8" s="215"/>
      <c r="E8" s="216"/>
      <c r="F8" s="463"/>
      <c r="G8" s="463"/>
    </row>
    <row r="9" spans="1:7">
      <c r="A9" s="217"/>
      <c r="B9" s="393"/>
      <c r="C9" s="219"/>
      <c r="D9" s="220"/>
      <c r="E9" s="220"/>
      <c r="F9" s="464"/>
      <c r="G9" s="465"/>
    </row>
    <row r="10" spans="1:7" ht="25.5">
      <c r="A10" s="83" t="s">
        <v>132</v>
      </c>
      <c r="B10" s="221" t="s">
        <v>133</v>
      </c>
      <c r="C10" s="222" t="s">
        <v>134</v>
      </c>
      <c r="D10" s="364" t="s">
        <v>140</v>
      </c>
      <c r="E10" s="363" t="s">
        <v>136</v>
      </c>
      <c r="F10" s="444" t="s">
        <v>237</v>
      </c>
      <c r="G10" s="444" t="s">
        <v>238</v>
      </c>
    </row>
    <row r="11" spans="1:7" ht="21.6" customHeight="1">
      <c r="A11" s="223"/>
      <c r="B11" s="224" t="s">
        <v>356</v>
      </c>
      <c r="C11" s="225"/>
      <c r="D11" s="226"/>
      <c r="E11" s="226"/>
      <c r="F11" s="466"/>
      <c r="G11" s="467"/>
    </row>
    <row r="12" spans="1:7">
      <c r="A12" s="105"/>
      <c r="B12" s="91"/>
      <c r="C12" s="92"/>
      <c r="D12" s="93"/>
      <c r="E12" s="93"/>
      <c r="F12" s="456"/>
    </row>
    <row r="13" spans="1:7" ht="13.15" customHeight="1">
      <c r="A13" s="227"/>
      <c r="B13" s="2976" t="s">
        <v>143</v>
      </c>
      <c r="C13" s="2976"/>
    </row>
    <row r="14" spans="1:7">
      <c r="A14" s="227"/>
      <c r="B14" s="389"/>
    </row>
    <row r="15" spans="1:7" ht="70.150000000000006" customHeight="1">
      <c r="A15" s="227"/>
      <c r="B15" s="2931" t="s">
        <v>240</v>
      </c>
      <c r="C15" s="2931"/>
    </row>
    <row r="16" spans="1:7" s="212" customFormat="1">
      <c r="A16" s="227"/>
      <c r="B16" s="2037"/>
      <c r="C16" s="2118"/>
      <c r="D16" s="228"/>
      <c r="E16" s="229"/>
      <c r="F16" s="468"/>
      <c r="G16" s="468"/>
    </row>
    <row r="17" spans="1:7" s="212" customFormat="1" ht="172.15" customHeight="1">
      <c r="A17" s="227"/>
      <c r="B17" s="2931" t="s">
        <v>241</v>
      </c>
      <c r="C17" s="2931"/>
      <c r="D17" s="228"/>
      <c r="E17" s="229"/>
      <c r="F17" s="468"/>
      <c r="G17" s="468"/>
    </row>
    <row r="18" spans="1:7" s="96" customFormat="1">
      <c r="A18" s="227"/>
      <c r="B18" s="95"/>
      <c r="C18" s="2118"/>
      <c r="D18" s="228"/>
      <c r="E18" s="229"/>
      <c r="F18" s="468"/>
      <c r="G18" s="468"/>
    </row>
    <row r="19" spans="1:7" s="96" customFormat="1" ht="33.6" customHeight="1">
      <c r="A19" s="227"/>
      <c r="B19" s="2904" t="s">
        <v>242</v>
      </c>
      <c r="C19" s="2904"/>
      <c r="D19" s="228"/>
      <c r="E19" s="229"/>
      <c r="F19" s="468"/>
      <c r="G19" s="468"/>
    </row>
    <row r="20" spans="1:7" s="96" customFormat="1" ht="49.15" customHeight="1">
      <c r="A20" s="227"/>
      <c r="B20" s="2904" t="s">
        <v>144</v>
      </c>
      <c r="C20" s="2904"/>
      <c r="D20" s="228"/>
      <c r="E20" s="229"/>
      <c r="F20" s="468"/>
      <c r="G20" s="468"/>
    </row>
    <row r="21" spans="1:7" s="96" customFormat="1" ht="34.9" customHeight="1">
      <c r="A21" s="227"/>
      <c r="B21" s="2904" t="s">
        <v>145</v>
      </c>
      <c r="C21" s="2904"/>
      <c r="D21" s="228"/>
      <c r="E21" s="229"/>
      <c r="F21" s="468"/>
      <c r="G21" s="468"/>
    </row>
    <row r="22" spans="1:7" s="96" customFormat="1" ht="51" customHeight="1">
      <c r="A22" s="227"/>
      <c r="B22" s="2904" t="s">
        <v>281</v>
      </c>
      <c r="C22" s="2904"/>
      <c r="D22" s="228"/>
      <c r="E22" s="229"/>
      <c r="F22" s="468"/>
      <c r="G22" s="468"/>
    </row>
    <row r="23" spans="1:7" s="96" customFormat="1" ht="45" customHeight="1">
      <c r="A23" s="227"/>
      <c r="B23" s="2904" t="s">
        <v>147</v>
      </c>
      <c r="C23" s="2904"/>
      <c r="D23" s="228"/>
      <c r="E23" s="229"/>
      <c r="F23" s="468"/>
      <c r="G23" s="468"/>
    </row>
    <row r="24" spans="1:7" s="96" customFormat="1" ht="64.150000000000006" customHeight="1">
      <c r="A24" s="227"/>
      <c r="B24" s="2904" t="s">
        <v>282</v>
      </c>
      <c r="C24" s="2904"/>
      <c r="D24" s="228"/>
      <c r="E24" s="229"/>
      <c r="F24" s="468"/>
      <c r="G24" s="468"/>
    </row>
    <row r="25" spans="1:7" s="96" customFormat="1" ht="46.15" customHeight="1">
      <c r="A25" s="227"/>
      <c r="B25" s="2904" t="s">
        <v>149</v>
      </c>
      <c r="C25" s="2904"/>
      <c r="D25" s="228"/>
      <c r="E25" s="229"/>
      <c r="F25" s="468"/>
      <c r="G25" s="468"/>
    </row>
    <row r="26" spans="1:7" s="96" customFormat="1">
      <c r="A26" s="227"/>
      <c r="B26" s="2904"/>
      <c r="C26" s="2904"/>
      <c r="D26" s="228"/>
      <c r="E26" s="229"/>
      <c r="F26" s="468"/>
      <c r="G26" s="468"/>
    </row>
    <row r="27" spans="1:7" s="96" customFormat="1" ht="13.15" customHeight="1">
      <c r="A27" s="227"/>
      <c r="B27" s="2906" t="s">
        <v>150</v>
      </c>
      <c r="C27" s="2906"/>
      <c r="D27" s="228"/>
      <c r="E27" s="229"/>
      <c r="F27" s="468"/>
      <c r="G27" s="468"/>
    </row>
    <row r="28" spans="1:7" s="96" customFormat="1" ht="13.15" customHeight="1">
      <c r="A28" s="227"/>
      <c r="B28" s="2997" t="s">
        <v>151</v>
      </c>
      <c r="C28" s="2997"/>
      <c r="D28" s="228"/>
      <c r="E28" s="229"/>
      <c r="F28" s="468"/>
      <c r="G28" s="468"/>
    </row>
    <row r="29" spans="1:7" s="96" customFormat="1" ht="13.15" customHeight="1">
      <c r="A29" s="227"/>
      <c r="B29" s="2997" t="s">
        <v>152</v>
      </c>
      <c r="C29" s="2997"/>
      <c r="D29" s="228"/>
      <c r="E29" s="229"/>
      <c r="F29" s="468"/>
      <c r="G29" s="468"/>
    </row>
    <row r="30" spans="1:7" s="96" customFormat="1" ht="13.15" customHeight="1">
      <c r="A30" s="227"/>
      <c r="B30" s="2997" t="s">
        <v>153</v>
      </c>
      <c r="C30" s="2997"/>
      <c r="D30" s="228"/>
      <c r="E30" s="229"/>
      <c r="F30" s="468"/>
      <c r="G30" s="468"/>
    </row>
    <row r="31" spans="1:7" s="96" customFormat="1" ht="13.15" customHeight="1">
      <c r="A31" s="227"/>
      <c r="B31" s="2997" t="s">
        <v>154</v>
      </c>
      <c r="C31" s="2997"/>
      <c r="D31" s="228"/>
      <c r="E31" s="229"/>
      <c r="F31" s="468"/>
      <c r="G31" s="468"/>
    </row>
    <row r="32" spans="1:7" s="96" customFormat="1">
      <c r="A32" s="227"/>
      <c r="B32" s="2045"/>
      <c r="C32" s="2086"/>
      <c r="D32" s="228"/>
      <c r="E32" s="229"/>
      <c r="F32" s="468"/>
      <c r="G32" s="468"/>
    </row>
    <row r="33" spans="1:7" s="96" customFormat="1">
      <c r="A33" s="227"/>
      <c r="B33" s="2185" t="s">
        <v>161</v>
      </c>
      <c r="C33" s="2186"/>
      <c r="D33" s="228"/>
      <c r="E33" s="229"/>
      <c r="F33" s="468"/>
      <c r="G33" s="468"/>
    </row>
    <row r="34" spans="1:7" s="96" customFormat="1" ht="22.9" customHeight="1">
      <c r="A34" s="227"/>
      <c r="B34" s="3001" t="s">
        <v>162</v>
      </c>
      <c r="C34" s="3001"/>
      <c r="D34" s="228"/>
      <c r="E34" s="229"/>
      <c r="F34" s="468"/>
      <c r="G34" s="468"/>
    </row>
    <row r="35" spans="1:7" s="96" customFormat="1" ht="18" customHeight="1">
      <c r="A35" s="227"/>
      <c r="B35" s="3001" t="s">
        <v>163</v>
      </c>
      <c r="C35" s="3001"/>
      <c r="D35" s="228"/>
      <c r="E35" s="229"/>
      <c r="F35" s="468"/>
      <c r="G35" s="468"/>
    </row>
    <row r="36" spans="1:7" s="96" customFormat="1" ht="38.450000000000003" customHeight="1">
      <c r="A36" s="227"/>
      <c r="B36" s="3001" t="s">
        <v>283</v>
      </c>
      <c r="C36" s="3001"/>
      <c r="D36" s="228"/>
      <c r="E36" s="229"/>
      <c r="F36" s="468"/>
      <c r="G36" s="468"/>
    </row>
    <row r="37" spans="1:7" s="96" customFormat="1">
      <c r="A37" s="227"/>
      <c r="B37" s="2997"/>
      <c r="C37" s="2997"/>
      <c r="D37" s="228"/>
      <c r="E37" s="229"/>
      <c r="F37" s="468"/>
      <c r="G37" s="468"/>
    </row>
    <row r="38" spans="1:7" s="96" customFormat="1" ht="13.15" customHeight="1">
      <c r="A38" s="227"/>
      <c r="B38" s="2981" t="s">
        <v>171</v>
      </c>
      <c r="C38" s="2981"/>
      <c r="D38" s="228"/>
      <c r="E38" s="229"/>
      <c r="F38" s="468"/>
      <c r="G38" s="468"/>
    </row>
    <row r="39" spans="1:7" s="96" customFormat="1" ht="124.15" customHeight="1">
      <c r="A39" s="227"/>
      <c r="B39" s="2904" t="s">
        <v>243</v>
      </c>
      <c r="C39" s="2904"/>
      <c r="D39" s="228"/>
      <c r="E39" s="229"/>
      <c r="F39" s="468"/>
      <c r="G39" s="468"/>
    </row>
    <row r="40" spans="1:7" s="96" customFormat="1" ht="53.45" customHeight="1">
      <c r="A40" s="227"/>
      <c r="B40" s="2904" t="s">
        <v>244</v>
      </c>
      <c r="C40" s="2904"/>
      <c r="D40" s="228"/>
      <c r="E40" s="229"/>
      <c r="F40" s="468"/>
      <c r="G40" s="468"/>
    </row>
    <row r="41" spans="1:7" s="96" customFormat="1">
      <c r="A41" s="227"/>
      <c r="B41" s="95"/>
      <c r="C41" s="2118"/>
      <c r="D41" s="228"/>
      <c r="E41" s="229"/>
      <c r="F41" s="468"/>
      <c r="G41" s="468"/>
    </row>
    <row r="42" spans="1:7" s="96" customFormat="1" ht="28.15" customHeight="1">
      <c r="A42" s="227"/>
      <c r="B42" s="2904" t="s">
        <v>245</v>
      </c>
      <c r="C42" s="2904"/>
      <c r="D42" s="228"/>
      <c r="E42" s="229"/>
      <c r="F42" s="468"/>
      <c r="G42" s="468"/>
    </row>
    <row r="43" spans="1:7" s="96" customFormat="1" ht="55.15" customHeight="1">
      <c r="A43" s="232"/>
      <c r="B43" s="2904" t="s">
        <v>246</v>
      </c>
      <c r="C43" s="2904"/>
      <c r="D43" s="228"/>
      <c r="E43" s="229"/>
      <c r="F43" s="468"/>
      <c r="G43" s="468"/>
    </row>
    <row r="44" spans="1:7" s="96" customFormat="1">
      <c r="A44" s="233"/>
      <c r="B44" s="95"/>
      <c r="C44" s="2119"/>
      <c r="D44" s="235"/>
      <c r="E44" s="236"/>
      <c r="F44" s="465"/>
      <c r="G44" s="465"/>
    </row>
    <row r="45" spans="1:7" s="96" customFormat="1" ht="17.45" customHeight="1">
      <c r="A45" s="233"/>
      <c r="B45" s="2962" t="s">
        <v>174</v>
      </c>
      <c r="C45" s="2962"/>
      <c r="D45" s="235"/>
      <c r="E45" s="236"/>
      <c r="F45" s="465"/>
      <c r="G45" s="465"/>
    </row>
    <row r="46" spans="1:7" s="96" customFormat="1" ht="12.6" customHeight="1">
      <c r="A46" s="233"/>
      <c r="B46" s="2960" t="s">
        <v>175</v>
      </c>
      <c r="C46" s="2960"/>
      <c r="D46" s="235"/>
      <c r="E46" s="236"/>
      <c r="F46" s="465"/>
      <c r="G46" s="465"/>
    </row>
    <row r="47" spans="1:7" s="96" customFormat="1" ht="90" customHeight="1">
      <c r="A47" s="233"/>
      <c r="B47" s="2920" t="s">
        <v>176</v>
      </c>
      <c r="C47" s="2920"/>
      <c r="D47" s="235"/>
      <c r="E47" s="236"/>
      <c r="F47" s="465"/>
      <c r="G47" s="465"/>
    </row>
    <row r="48" spans="1:7" s="96" customFormat="1" ht="13.15" hidden="1" customHeight="1">
      <c r="A48" s="233"/>
      <c r="B48" s="2956" t="s">
        <v>247</v>
      </c>
      <c r="C48" s="2956"/>
      <c r="D48" s="235"/>
      <c r="E48" s="236"/>
      <c r="F48" s="465"/>
      <c r="G48" s="465"/>
    </row>
    <row r="49" spans="1:7" s="96" customFormat="1" ht="67.150000000000006" hidden="1" customHeight="1">
      <c r="A49" s="233"/>
      <c r="B49" s="2920" t="s">
        <v>248</v>
      </c>
      <c r="C49" s="2920"/>
      <c r="D49" s="235"/>
      <c r="E49" s="236"/>
      <c r="F49" s="465"/>
      <c r="G49" s="465"/>
    </row>
    <row r="50" spans="1:7" s="96" customFormat="1" ht="19.899999999999999" hidden="1" customHeight="1">
      <c r="A50" s="233"/>
      <c r="B50" s="2920" t="s">
        <v>249</v>
      </c>
      <c r="C50" s="2920"/>
      <c r="D50" s="235"/>
      <c r="E50" s="236"/>
      <c r="F50" s="465"/>
      <c r="G50" s="465"/>
    </row>
    <row r="51" spans="1:7" s="96" customFormat="1" ht="13.15" customHeight="1">
      <c r="A51" s="233"/>
      <c r="B51" s="2960" t="s">
        <v>177</v>
      </c>
      <c r="C51" s="2960"/>
      <c r="D51" s="235"/>
      <c r="E51" s="236"/>
      <c r="F51" s="465"/>
      <c r="G51" s="465"/>
    </row>
    <row r="52" spans="1:7" s="96" customFormat="1" ht="58.9" customHeight="1">
      <c r="A52" s="233"/>
      <c r="B52" s="2920" t="s">
        <v>178</v>
      </c>
      <c r="C52" s="2920"/>
      <c r="D52" s="235"/>
      <c r="E52" s="236"/>
      <c r="F52" s="465"/>
      <c r="G52" s="465"/>
    </row>
    <row r="53" spans="1:7" s="96" customFormat="1" ht="13.15" customHeight="1">
      <c r="A53" s="233"/>
      <c r="B53" s="2960" t="s">
        <v>250</v>
      </c>
      <c r="C53" s="2960"/>
      <c r="D53" s="235"/>
      <c r="E53" s="236"/>
      <c r="F53" s="465"/>
      <c r="G53" s="465"/>
    </row>
    <row r="54" spans="1:7" s="96" customFormat="1" ht="39" customHeight="1">
      <c r="A54" s="233"/>
      <c r="B54" s="2920" t="s">
        <v>251</v>
      </c>
      <c r="C54" s="2920"/>
      <c r="D54" s="235"/>
      <c r="E54" s="236"/>
      <c r="F54" s="465"/>
      <c r="G54" s="465"/>
    </row>
    <row r="55" spans="1:7" s="96" customFormat="1" ht="19.149999999999999" customHeight="1">
      <c r="A55" s="233"/>
      <c r="B55" s="2960" t="s">
        <v>179</v>
      </c>
      <c r="C55" s="2960"/>
      <c r="D55" s="235"/>
      <c r="E55" s="236"/>
      <c r="F55" s="465"/>
      <c r="G55" s="465"/>
    </row>
    <row r="56" spans="1:7" s="96" customFormat="1" ht="70.900000000000006" customHeight="1">
      <c r="A56" s="233"/>
      <c r="B56" s="2920" t="s">
        <v>180</v>
      </c>
      <c r="C56" s="2920"/>
      <c r="D56" s="235"/>
      <c r="E56" s="236"/>
      <c r="F56" s="465"/>
      <c r="G56" s="465"/>
    </row>
    <row r="57" spans="1:7" s="96" customFormat="1" ht="13.9" hidden="1" customHeight="1">
      <c r="A57" s="233"/>
      <c r="B57" s="2956" t="s">
        <v>247</v>
      </c>
      <c r="C57" s="2956"/>
      <c r="D57" s="235"/>
      <c r="E57" s="236"/>
      <c r="F57" s="465"/>
      <c r="G57" s="465"/>
    </row>
    <row r="58" spans="1:7" s="96" customFormat="1" ht="51.6" hidden="1" customHeight="1">
      <c r="A58" s="233"/>
      <c r="B58" s="2920" t="s">
        <v>252</v>
      </c>
      <c r="C58" s="2920"/>
      <c r="D58" s="235"/>
      <c r="E58" s="236"/>
      <c r="F58" s="465"/>
      <c r="G58" s="465"/>
    </row>
    <row r="59" spans="1:7" s="96" customFormat="1" ht="55.15" hidden="1" customHeight="1">
      <c r="A59" s="233"/>
      <c r="B59" s="2920" t="s">
        <v>253</v>
      </c>
      <c r="C59" s="2920"/>
      <c r="D59" s="235"/>
      <c r="E59" s="236"/>
      <c r="F59" s="465"/>
      <c r="G59" s="465"/>
    </row>
    <row r="60" spans="1:7" s="96" customFormat="1" ht="47.45" hidden="1" customHeight="1">
      <c r="A60" s="233"/>
      <c r="B60" s="2920" t="s">
        <v>254</v>
      </c>
      <c r="C60" s="2920"/>
      <c r="D60" s="235"/>
      <c r="E60" s="236"/>
      <c r="F60" s="465"/>
      <c r="G60" s="465"/>
    </row>
    <row r="61" spans="1:7" s="96" customFormat="1" ht="13.15" hidden="1" customHeight="1">
      <c r="A61" s="233"/>
      <c r="B61" s="2956" t="s">
        <v>181</v>
      </c>
      <c r="C61" s="2956"/>
      <c r="D61" s="235"/>
      <c r="E61" s="236"/>
      <c r="F61" s="465"/>
      <c r="G61" s="465"/>
    </row>
    <row r="62" spans="1:7" s="96" customFormat="1" ht="120" hidden="1" customHeight="1">
      <c r="A62" s="233"/>
      <c r="B62" s="2920" t="s">
        <v>182</v>
      </c>
      <c r="C62" s="2920"/>
      <c r="D62" s="235"/>
      <c r="E62" s="236"/>
      <c r="F62" s="465"/>
      <c r="G62" s="465"/>
    </row>
    <row r="63" spans="1:7" s="96" customFormat="1" ht="13.15" customHeight="1">
      <c r="A63" s="233"/>
      <c r="B63" s="2960" t="s">
        <v>255</v>
      </c>
      <c r="C63" s="2960"/>
      <c r="D63" s="235"/>
      <c r="E63" s="236"/>
      <c r="F63" s="465"/>
      <c r="G63" s="465"/>
    </row>
    <row r="64" spans="1:7" s="96" customFormat="1" ht="54" customHeight="1">
      <c r="A64" s="233"/>
      <c r="B64" s="2920" t="s">
        <v>256</v>
      </c>
      <c r="C64" s="2920"/>
      <c r="D64" s="235"/>
      <c r="E64" s="236"/>
      <c r="F64" s="465"/>
      <c r="G64" s="465"/>
    </row>
    <row r="65" spans="1:7" s="96" customFormat="1" ht="44.45" customHeight="1">
      <c r="A65" s="233"/>
      <c r="B65" s="2920" t="s">
        <v>257</v>
      </c>
      <c r="C65" s="2920"/>
      <c r="D65" s="235"/>
      <c r="E65" s="236"/>
      <c r="F65" s="465"/>
      <c r="G65" s="465"/>
    </row>
    <row r="66" spans="1:7" s="96" customFormat="1" ht="13.15" customHeight="1">
      <c r="A66" s="233"/>
      <c r="B66" s="2960" t="s">
        <v>183</v>
      </c>
      <c r="C66" s="2960"/>
      <c r="D66" s="235"/>
      <c r="E66" s="236"/>
      <c r="F66" s="465"/>
      <c r="G66" s="465"/>
    </row>
    <row r="67" spans="1:7" s="96" customFormat="1" ht="85.15" customHeight="1">
      <c r="A67" s="233"/>
      <c r="B67" s="2920" t="s">
        <v>258</v>
      </c>
      <c r="C67" s="2920"/>
      <c r="D67" s="235"/>
      <c r="E67" s="236"/>
      <c r="F67" s="465"/>
      <c r="G67" s="465"/>
    </row>
    <row r="68" spans="1:7" s="96" customFormat="1" ht="13.15" customHeight="1">
      <c r="A68" s="233"/>
      <c r="B68" s="2960" t="s">
        <v>185</v>
      </c>
      <c r="C68" s="2960"/>
      <c r="D68" s="235"/>
      <c r="E68" s="236"/>
      <c r="F68" s="465"/>
      <c r="G68" s="465"/>
    </row>
    <row r="69" spans="1:7" s="96" customFormat="1" ht="13.15" hidden="1" customHeight="1">
      <c r="A69" s="233"/>
      <c r="B69" s="2956" t="s">
        <v>259</v>
      </c>
      <c r="C69" s="2956"/>
      <c r="D69" s="235"/>
      <c r="E69" s="236"/>
      <c r="F69" s="465"/>
      <c r="G69" s="465"/>
    </row>
    <row r="70" spans="1:7" s="96" customFormat="1" ht="43.15" hidden="1" customHeight="1">
      <c r="A70" s="233"/>
      <c r="B70" s="2920" t="s">
        <v>260</v>
      </c>
      <c r="C70" s="2920"/>
      <c r="D70" s="235"/>
      <c r="E70" s="236"/>
      <c r="F70" s="465"/>
      <c r="G70" s="465"/>
    </row>
    <row r="71" spans="1:7" s="96" customFormat="1" ht="127.15" hidden="1" customHeight="1">
      <c r="A71" s="233"/>
      <c r="B71" s="2920"/>
      <c r="C71" s="2920"/>
      <c r="D71" s="235"/>
      <c r="E71" s="236"/>
      <c r="F71" s="465"/>
      <c r="G71" s="465"/>
    </row>
    <row r="72" spans="1:7" s="96" customFormat="1" ht="99" hidden="1" customHeight="1">
      <c r="A72" s="233"/>
      <c r="B72" s="2920"/>
      <c r="C72" s="2920"/>
      <c r="D72" s="235"/>
      <c r="E72" s="236"/>
      <c r="F72" s="465"/>
      <c r="G72" s="465"/>
    </row>
    <row r="73" spans="1:7" s="96" customFormat="1" ht="75.599999999999994" hidden="1" customHeight="1">
      <c r="A73" s="233"/>
      <c r="B73" s="2920" t="s">
        <v>261</v>
      </c>
      <c r="C73" s="2920"/>
      <c r="D73" s="235"/>
      <c r="E73" s="236"/>
      <c r="F73" s="465"/>
      <c r="G73" s="465"/>
    </row>
    <row r="74" spans="1:7" s="96" customFormat="1" ht="13.15" hidden="1" customHeight="1">
      <c r="A74" s="233"/>
      <c r="B74" s="2956" t="s">
        <v>186</v>
      </c>
      <c r="C74" s="2956"/>
      <c r="D74" s="235"/>
      <c r="E74" s="236"/>
      <c r="F74" s="465"/>
      <c r="G74" s="465"/>
    </row>
    <row r="75" spans="1:7" s="96" customFormat="1" ht="42" hidden="1" customHeight="1">
      <c r="A75" s="233"/>
      <c r="B75" s="2920" t="s">
        <v>262</v>
      </c>
      <c r="C75" s="2920"/>
      <c r="D75" s="235"/>
      <c r="E75" s="236"/>
      <c r="F75" s="465"/>
      <c r="G75" s="465"/>
    </row>
    <row r="76" spans="1:7" s="96" customFormat="1" ht="276.60000000000002" hidden="1" customHeight="1">
      <c r="A76" s="233"/>
      <c r="B76" s="2920"/>
      <c r="C76" s="2920"/>
      <c r="D76" s="235"/>
      <c r="E76" s="236"/>
      <c r="F76" s="465"/>
      <c r="G76" s="465"/>
    </row>
    <row r="77" spans="1:7" s="96" customFormat="1" ht="42" hidden="1" customHeight="1">
      <c r="A77" s="233"/>
      <c r="B77" s="2920" t="s">
        <v>263</v>
      </c>
      <c r="C77" s="2920"/>
      <c r="D77" s="235"/>
      <c r="E77" s="236"/>
      <c r="F77" s="465"/>
      <c r="G77" s="465"/>
    </row>
    <row r="78" spans="1:7" s="96" customFormat="1" ht="51.6" hidden="1" customHeight="1">
      <c r="A78" s="233"/>
      <c r="B78" s="2920" t="s">
        <v>188</v>
      </c>
      <c r="C78" s="2920"/>
      <c r="D78" s="235"/>
      <c r="E78" s="236"/>
      <c r="F78" s="465"/>
      <c r="G78" s="465"/>
    </row>
    <row r="79" spans="1:7" s="96" customFormat="1" ht="13.15" customHeight="1">
      <c r="A79" s="233"/>
      <c r="B79" s="2960" t="s">
        <v>250</v>
      </c>
      <c r="C79" s="2960"/>
      <c r="D79" s="235"/>
      <c r="E79" s="236"/>
      <c r="F79" s="465"/>
      <c r="G79" s="465"/>
    </row>
    <row r="80" spans="1:7" s="96" customFormat="1" ht="30" customHeight="1">
      <c r="A80" s="233"/>
      <c r="B80" s="2920" t="s">
        <v>264</v>
      </c>
      <c r="C80" s="2920"/>
      <c r="D80" s="235"/>
      <c r="E80" s="236"/>
      <c r="F80" s="465"/>
      <c r="G80" s="465"/>
    </row>
    <row r="81" spans="1:7" s="96" customFormat="1" ht="201" customHeight="1">
      <c r="A81" s="233"/>
      <c r="B81" s="2920"/>
      <c r="C81" s="2920"/>
      <c r="D81" s="235"/>
      <c r="E81" s="236"/>
      <c r="F81" s="465"/>
      <c r="G81" s="465"/>
    </row>
    <row r="82" spans="1:7" s="96" customFormat="1" ht="45" customHeight="1">
      <c r="A82" s="233"/>
      <c r="B82" s="2920" t="s">
        <v>265</v>
      </c>
      <c r="C82" s="2920"/>
      <c r="D82" s="235"/>
      <c r="E82" s="236"/>
      <c r="F82" s="465"/>
      <c r="G82" s="465"/>
    </row>
    <row r="83" spans="1:7" s="96" customFormat="1" ht="13.15" hidden="1" customHeight="1">
      <c r="A83" s="233"/>
      <c r="B83" s="2956" t="s">
        <v>266</v>
      </c>
      <c r="C83" s="2956"/>
      <c r="D83" s="235"/>
      <c r="E83" s="236"/>
      <c r="F83" s="465"/>
      <c r="G83" s="465"/>
    </row>
    <row r="84" spans="1:7" s="96" customFormat="1" ht="80.45" hidden="1" customHeight="1">
      <c r="A84" s="233"/>
      <c r="B84" s="2958" t="s">
        <v>267</v>
      </c>
      <c r="C84" s="2958"/>
      <c r="D84" s="235"/>
      <c r="E84" s="236"/>
      <c r="F84" s="465"/>
      <c r="G84" s="465"/>
    </row>
    <row r="85" spans="1:7" s="96" customFormat="1" ht="65.45" hidden="1" customHeight="1">
      <c r="A85" s="233"/>
      <c r="B85" s="2920" t="s">
        <v>268</v>
      </c>
      <c r="C85" s="2920"/>
      <c r="D85" s="235"/>
      <c r="E85" s="236"/>
      <c r="F85" s="465"/>
      <c r="G85" s="465"/>
    </row>
    <row r="86" spans="1:7" s="96" customFormat="1" ht="55.15" hidden="1" customHeight="1">
      <c r="A86" s="233"/>
      <c r="B86" s="2920" t="s">
        <v>269</v>
      </c>
      <c r="C86" s="2920"/>
      <c r="D86" s="235"/>
      <c r="E86" s="236"/>
      <c r="F86" s="465"/>
      <c r="G86" s="465"/>
    </row>
    <row r="87" spans="1:7" s="96" customFormat="1" ht="41.45" hidden="1" customHeight="1">
      <c r="A87" s="233"/>
      <c r="B87" s="2958" t="s">
        <v>270</v>
      </c>
      <c r="C87" s="2958"/>
      <c r="D87" s="235"/>
      <c r="E87" s="236"/>
      <c r="F87" s="465"/>
      <c r="G87" s="465"/>
    </row>
    <row r="88" spans="1:7" s="96" customFormat="1" ht="27" hidden="1" customHeight="1">
      <c r="A88" s="233"/>
      <c r="B88" s="2958" t="s">
        <v>271</v>
      </c>
      <c r="C88" s="2958"/>
      <c r="D88" s="235"/>
      <c r="E88" s="236"/>
      <c r="F88" s="465"/>
      <c r="G88" s="465"/>
    </row>
    <row r="89" spans="1:7" s="96" customFormat="1" ht="28.15" hidden="1" customHeight="1">
      <c r="A89" s="233"/>
      <c r="B89" s="2920" t="s">
        <v>272</v>
      </c>
      <c r="C89" s="2920"/>
      <c r="D89" s="235"/>
      <c r="E89" s="236"/>
      <c r="F89" s="465"/>
      <c r="G89" s="465"/>
    </row>
    <row r="90" spans="1:7" s="96" customFormat="1" ht="39.6" hidden="1" customHeight="1">
      <c r="A90" s="233"/>
      <c r="B90" s="2920" t="s">
        <v>273</v>
      </c>
      <c r="C90" s="2920"/>
      <c r="D90" s="235"/>
      <c r="E90" s="236"/>
      <c r="F90" s="465"/>
      <c r="G90" s="465"/>
    </row>
    <row r="91" spans="1:7" s="96" customFormat="1" ht="41.45" hidden="1" customHeight="1">
      <c r="A91" s="233"/>
      <c r="B91" s="2920" t="s">
        <v>274</v>
      </c>
      <c r="C91" s="2920"/>
      <c r="D91" s="235"/>
      <c r="E91" s="236"/>
      <c r="F91" s="465"/>
      <c r="G91" s="465"/>
    </row>
    <row r="92" spans="1:7" s="96" customFormat="1" ht="65.45" hidden="1" customHeight="1">
      <c r="A92" s="233"/>
      <c r="B92" s="2920" t="s">
        <v>275</v>
      </c>
      <c r="C92" s="2920"/>
      <c r="D92" s="235"/>
      <c r="E92" s="236"/>
      <c r="F92" s="465"/>
      <c r="G92" s="465"/>
    </row>
    <row r="93" spans="1:7" s="96" customFormat="1">
      <c r="A93" s="233"/>
      <c r="B93" s="2920"/>
      <c r="C93" s="2920"/>
      <c r="D93" s="235"/>
      <c r="E93" s="236"/>
      <c r="F93" s="465"/>
      <c r="G93" s="465"/>
    </row>
    <row r="94" spans="1:7" s="96" customFormat="1" ht="13.15" customHeight="1">
      <c r="A94" s="233"/>
      <c r="B94" s="2960" t="s">
        <v>190</v>
      </c>
      <c r="C94" s="2960"/>
      <c r="D94" s="235"/>
      <c r="E94" s="236"/>
      <c r="F94" s="465"/>
      <c r="G94" s="465"/>
    </row>
    <row r="95" spans="1:7" s="96" customFormat="1" ht="13.15" customHeight="1">
      <c r="A95" s="233"/>
      <c r="B95" s="2960" t="s">
        <v>191</v>
      </c>
      <c r="C95" s="2960"/>
      <c r="D95" s="235"/>
      <c r="E95" s="236"/>
      <c r="F95" s="465"/>
      <c r="G95" s="465"/>
    </row>
    <row r="96" spans="1:7" s="96" customFormat="1" ht="28.15" customHeight="1">
      <c r="A96" s="233"/>
      <c r="B96" s="2920" t="s">
        <v>192</v>
      </c>
      <c r="C96" s="2920"/>
      <c r="D96" s="235"/>
      <c r="E96" s="236"/>
      <c r="F96" s="465"/>
      <c r="G96" s="465"/>
    </row>
    <row r="97" spans="1:7" s="96" customFormat="1" ht="233.45" customHeight="1">
      <c r="A97" s="233"/>
      <c r="B97" s="2920"/>
      <c r="C97" s="2920"/>
      <c r="D97" s="235"/>
      <c r="E97" s="236"/>
      <c r="F97" s="465"/>
      <c r="G97" s="465"/>
    </row>
    <row r="98" spans="1:7" s="96" customFormat="1" ht="28.15" customHeight="1">
      <c r="A98" s="233"/>
      <c r="B98" s="2920" t="s">
        <v>193</v>
      </c>
      <c r="C98" s="2920"/>
      <c r="D98" s="235"/>
      <c r="E98" s="236"/>
      <c r="F98" s="465"/>
      <c r="G98" s="465"/>
    </row>
    <row r="99" spans="1:7" s="96" customFormat="1" ht="13.15" customHeight="1">
      <c r="A99" s="233"/>
      <c r="B99" s="2960" t="s">
        <v>194</v>
      </c>
      <c r="C99" s="2960"/>
      <c r="D99" s="235"/>
      <c r="E99" s="236"/>
      <c r="F99" s="465"/>
      <c r="G99" s="465"/>
    </row>
    <row r="100" spans="1:7" s="96" customFormat="1" ht="67.900000000000006" customHeight="1">
      <c r="A100" s="233"/>
      <c r="B100" s="2920" t="s">
        <v>195</v>
      </c>
      <c r="C100" s="2920"/>
      <c r="D100" s="235"/>
      <c r="E100" s="236"/>
      <c r="F100" s="465"/>
      <c r="G100" s="465"/>
    </row>
    <row r="101" spans="1:7" s="96" customFormat="1" ht="41.45" customHeight="1">
      <c r="A101" s="233"/>
      <c r="B101" s="2920" t="s">
        <v>196</v>
      </c>
      <c r="C101" s="2920"/>
      <c r="D101" s="235"/>
      <c r="E101" s="236"/>
      <c r="F101" s="465"/>
      <c r="G101" s="465"/>
    </row>
    <row r="102" spans="1:7" s="96" customFormat="1" ht="13.15" customHeight="1">
      <c r="A102" s="233"/>
      <c r="B102" s="2960" t="s">
        <v>197</v>
      </c>
      <c r="C102" s="2960"/>
      <c r="D102" s="235"/>
      <c r="E102" s="236"/>
      <c r="F102" s="465"/>
      <c r="G102" s="465"/>
    </row>
    <row r="103" spans="1:7" s="96" customFormat="1" ht="43.15" hidden="1" customHeight="1">
      <c r="A103" s="233"/>
      <c r="B103" s="2958" t="s">
        <v>276</v>
      </c>
      <c r="C103" s="2958"/>
      <c r="D103" s="235"/>
      <c r="E103" s="236"/>
      <c r="F103" s="465"/>
      <c r="G103" s="465"/>
    </row>
    <row r="104" spans="1:7" s="96" customFormat="1" ht="64.150000000000006" customHeight="1">
      <c r="A104" s="233"/>
      <c r="B104" s="2958" t="s">
        <v>198</v>
      </c>
      <c r="C104" s="2958"/>
      <c r="D104" s="235"/>
      <c r="E104" s="236"/>
      <c r="F104" s="465"/>
      <c r="G104" s="465"/>
    </row>
    <row r="105" spans="1:7" s="96" customFormat="1" ht="54.6" hidden="1" customHeight="1">
      <c r="A105" s="233"/>
      <c r="B105" s="2958" t="s">
        <v>277</v>
      </c>
      <c r="C105" s="2958"/>
      <c r="D105" s="235"/>
      <c r="E105" s="236"/>
      <c r="F105" s="465"/>
      <c r="G105" s="465"/>
    </row>
    <row r="106" spans="1:7" s="96" customFormat="1">
      <c r="A106" s="233"/>
      <c r="B106" s="2035"/>
      <c r="C106" s="2036"/>
      <c r="D106" s="235"/>
      <c r="E106" s="236"/>
      <c r="F106" s="465"/>
      <c r="G106" s="465"/>
    </row>
    <row r="107" spans="1:7" s="96" customFormat="1">
      <c r="A107" s="305" t="s">
        <v>114</v>
      </c>
      <c r="B107" s="238" t="s">
        <v>280</v>
      </c>
      <c r="C107" s="306"/>
      <c r="D107" s="240"/>
      <c r="E107" s="241"/>
      <c r="F107" s="469"/>
      <c r="G107" s="469"/>
    </row>
    <row r="108" spans="1:7" s="96" customFormat="1">
      <c r="A108" s="233"/>
      <c r="B108" s="2035"/>
      <c r="C108" s="2036"/>
      <c r="D108" s="235"/>
      <c r="E108" s="236"/>
      <c r="F108" s="465"/>
      <c r="G108" s="465"/>
    </row>
    <row r="109" spans="1:7" s="96" customFormat="1" ht="19.149999999999999" hidden="1" customHeight="1">
      <c r="A109" s="233"/>
      <c r="B109" s="2906" t="s">
        <v>150</v>
      </c>
      <c r="C109" s="2906"/>
      <c r="D109" s="235"/>
      <c r="E109" s="236"/>
      <c r="F109" s="465"/>
      <c r="G109" s="465"/>
    </row>
    <row r="110" spans="1:7" s="96" customFormat="1" ht="31.15" hidden="1" customHeight="1">
      <c r="A110" s="233"/>
      <c r="B110" s="2931" t="s">
        <v>284</v>
      </c>
      <c r="C110" s="2931"/>
      <c r="D110" s="235"/>
      <c r="E110" s="236"/>
      <c r="F110" s="465"/>
      <c r="G110" s="465"/>
    </row>
    <row r="111" spans="1:7" s="96" customFormat="1" ht="67.150000000000006" hidden="1" customHeight="1">
      <c r="A111" s="233"/>
      <c r="B111" s="2931" t="s">
        <v>285</v>
      </c>
      <c r="C111" s="2931"/>
      <c r="D111" s="235"/>
      <c r="E111" s="236"/>
      <c r="F111" s="465"/>
      <c r="G111" s="465"/>
    </row>
    <row r="112" spans="1:7" s="96" customFormat="1" ht="42" hidden="1" customHeight="1">
      <c r="A112" s="233"/>
      <c r="B112" s="2931" t="s">
        <v>278</v>
      </c>
      <c r="C112" s="2931"/>
      <c r="D112" s="235"/>
      <c r="E112" s="236"/>
      <c r="F112" s="465"/>
      <c r="G112" s="465"/>
    </row>
    <row r="113" spans="1:10" s="96" customFormat="1" ht="16.899999999999999" hidden="1" customHeight="1">
      <c r="A113" s="233"/>
      <c r="B113" s="2931"/>
      <c r="C113" s="2931"/>
      <c r="D113" s="235"/>
      <c r="E113" s="236"/>
      <c r="F113" s="465"/>
      <c r="G113" s="465"/>
    </row>
    <row r="114" spans="1:10" s="96" customFormat="1" ht="79.900000000000006" hidden="1" customHeight="1">
      <c r="A114" s="233"/>
      <c r="B114" s="2906" t="s">
        <v>286</v>
      </c>
      <c r="C114" s="2906"/>
      <c r="D114" s="235"/>
      <c r="E114" s="236"/>
      <c r="F114" s="465"/>
      <c r="G114" s="465"/>
    </row>
    <row r="115" spans="1:10" s="96" customFormat="1" hidden="1">
      <c r="A115" s="233"/>
      <c r="B115" s="2038"/>
      <c r="C115" s="2104"/>
      <c r="D115" s="235"/>
      <c r="E115" s="236"/>
      <c r="F115" s="465"/>
      <c r="G115" s="465"/>
    </row>
    <row r="116" spans="1:10" s="96" customFormat="1" ht="29.45" hidden="1" customHeight="1">
      <c r="A116" s="233"/>
      <c r="B116" s="2906" t="s">
        <v>287</v>
      </c>
      <c r="C116" s="2906"/>
      <c r="D116" s="235"/>
      <c r="E116" s="236"/>
      <c r="F116" s="465"/>
      <c r="G116" s="465"/>
    </row>
    <row r="117" spans="1:10" s="96" customFormat="1" hidden="1">
      <c r="A117" s="233"/>
      <c r="B117" s="2931"/>
      <c r="C117" s="2931"/>
      <c r="D117" s="235"/>
      <c r="E117" s="236"/>
      <c r="F117" s="465"/>
      <c r="G117" s="465"/>
    </row>
    <row r="118" spans="1:10" s="96" customFormat="1">
      <c r="A118" s="217"/>
      <c r="B118" s="2046"/>
      <c r="C118" s="2114"/>
      <c r="D118" s="258"/>
      <c r="E118" s="220"/>
      <c r="F118" s="464"/>
      <c r="G118" s="464"/>
    </row>
    <row r="119" spans="1:10" s="96" customFormat="1">
      <c r="A119" s="223" t="s">
        <v>114</v>
      </c>
      <c r="B119" s="440" t="s">
        <v>357</v>
      </c>
      <c r="C119" s="2187"/>
      <c r="D119" s="225"/>
      <c r="E119" s="226"/>
      <c r="F119" s="474"/>
      <c r="G119" s="466"/>
    </row>
    <row r="120" spans="1:10" s="96" customFormat="1">
      <c r="A120" s="105"/>
      <c r="B120" s="252"/>
      <c r="C120" s="2091"/>
      <c r="D120" s="92"/>
      <c r="E120" s="235"/>
      <c r="F120" s="471"/>
      <c r="G120" s="465"/>
    </row>
    <row r="121" spans="1:10" s="209" customFormat="1" ht="25.5">
      <c r="A121" s="217"/>
      <c r="B121" s="2037" t="s">
        <v>291</v>
      </c>
      <c r="C121" s="2114"/>
      <c r="D121" s="220"/>
      <c r="E121" s="220"/>
      <c r="F121" s="464"/>
      <c r="G121" s="459"/>
      <c r="J121" s="210"/>
    </row>
    <row r="122" spans="1:10" s="209" customFormat="1">
      <c r="A122" s="217"/>
      <c r="B122" s="2037" t="s">
        <v>292</v>
      </c>
      <c r="C122" s="2114"/>
      <c r="D122" s="220"/>
      <c r="E122" s="220"/>
      <c r="F122" s="464"/>
      <c r="G122" s="459"/>
      <c r="J122" s="210"/>
    </row>
    <row r="123" spans="1:10" s="209" customFormat="1">
      <c r="A123" s="217"/>
      <c r="B123" s="2046"/>
      <c r="C123" s="2114"/>
      <c r="D123" s="220"/>
      <c r="E123" s="220"/>
      <c r="F123" s="464"/>
      <c r="G123" s="459"/>
      <c r="J123" s="210"/>
    </row>
    <row r="124" spans="1:10" s="209" customFormat="1">
      <c r="A124" s="217" t="s">
        <v>358</v>
      </c>
      <c r="B124" s="2046" t="s">
        <v>2536</v>
      </c>
      <c r="C124" s="2114"/>
      <c r="D124" s="220"/>
      <c r="E124" s="220"/>
      <c r="F124" s="464"/>
      <c r="G124" s="459"/>
      <c r="J124" s="210"/>
    </row>
    <row r="125" spans="1:10" s="209" customFormat="1">
      <c r="A125" s="217"/>
      <c r="B125" s="2037" t="s">
        <v>2537</v>
      </c>
      <c r="C125" s="2114"/>
      <c r="D125" s="220"/>
      <c r="E125" s="220"/>
      <c r="F125" s="464"/>
      <c r="G125" s="459"/>
      <c r="J125" s="210"/>
    </row>
    <row r="126" spans="1:10" s="209" customFormat="1" ht="165.75">
      <c r="A126" s="217"/>
      <c r="B126" s="67" t="s">
        <v>2538</v>
      </c>
      <c r="C126" s="2114"/>
      <c r="D126" s="220"/>
      <c r="E126" s="220"/>
      <c r="F126" s="2430"/>
      <c r="G126" s="459"/>
      <c r="J126" s="210"/>
    </row>
    <row r="127" spans="1:10" s="209" customFormat="1">
      <c r="A127" s="483" t="s">
        <v>359</v>
      </c>
      <c r="B127" s="2188" t="s">
        <v>360</v>
      </c>
      <c r="C127" s="207"/>
      <c r="D127" s="96" t="s">
        <v>210</v>
      </c>
      <c r="E127" s="62">
        <v>8</v>
      </c>
      <c r="F127" s="2425"/>
      <c r="G127" s="456">
        <f>+F127*E127</f>
        <v>0</v>
      </c>
      <c r="J127" s="210"/>
    </row>
    <row r="128" spans="1:10" s="209" customFormat="1">
      <c r="A128" s="217"/>
      <c r="B128" s="2046"/>
      <c r="C128" s="2114"/>
      <c r="D128" s="220"/>
      <c r="E128" s="220"/>
      <c r="F128" s="2430"/>
      <c r="G128" s="459"/>
      <c r="J128" s="210"/>
    </row>
    <row r="129" spans="1:11" s="209" customFormat="1">
      <c r="A129" s="217" t="s">
        <v>361</v>
      </c>
      <c r="B129" s="2046" t="s">
        <v>2539</v>
      </c>
      <c r="C129" s="2114"/>
      <c r="D129" s="220"/>
      <c r="E129" s="220"/>
      <c r="F129" s="2430"/>
      <c r="G129" s="459"/>
      <c r="J129" s="210"/>
    </row>
    <row r="130" spans="1:11" s="209" customFormat="1">
      <c r="A130" s="217"/>
      <c r="B130" s="2037" t="s">
        <v>2540</v>
      </c>
      <c r="C130" s="2114"/>
      <c r="D130" s="220"/>
      <c r="E130" s="220"/>
      <c r="F130" s="2430"/>
      <c r="G130" s="459"/>
      <c r="J130" s="210"/>
    </row>
    <row r="131" spans="1:11" s="209" customFormat="1">
      <c r="A131" s="217"/>
      <c r="B131" s="2037" t="s">
        <v>362</v>
      </c>
      <c r="C131" s="2114"/>
      <c r="D131" s="220"/>
      <c r="E131" s="220"/>
      <c r="F131" s="2430"/>
      <c r="G131" s="459"/>
      <c r="J131" s="210"/>
    </row>
    <row r="132" spans="1:11" s="209" customFormat="1" ht="38.25">
      <c r="A132" s="217"/>
      <c r="B132" s="2037" t="s">
        <v>2541</v>
      </c>
      <c r="C132" s="2114"/>
      <c r="D132" s="220"/>
      <c r="E132" s="220"/>
      <c r="F132" s="2430"/>
      <c r="G132" s="459"/>
      <c r="J132" s="210"/>
    </row>
    <row r="133" spans="1:11" s="209" customFormat="1" ht="129.6" customHeight="1">
      <c r="A133" s="217"/>
      <c r="B133" s="2037"/>
      <c r="C133" s="2114"/>
      <c r="D133" s="220"/>
      <c r="E133" s="220"/>
      <c r="F133" s="2430"/>
      <c r="G133" s="459"/>
      <c r="J133" s="210"/>
    </row>
    <row r="134" spans="1:11" s="209" customFormat="1">
      <c r="A134" s="217"/>
      <c r="B134" s="2037" t="s">
        <v>363</v>
      </c>
      <c r="C134" s="2114"/>
      <c r="D134" s="220"/>
      <c r="E134" s="220"/>
      <c r="F134" s="2430"/>
      <c r="G134" s="459"/>
      <c r="J134" s="210"/>
    </row>
    <row r="135" spans="1:11" s="209" customFormat="1">
      <c r="A135" s="217"/>
      <c r="B135" s="2037" t="s">
        <v>364</v>
      </c>
      <c r="C135" s="2114"/>
      <c r="D135" s="220"/>
      <c r="E135" s="220"/>
      <c r="F135" s="2430"/>
      <c r="G135" s="459"/>
      <c r="J135" s="210"/>
    </row>
    <row r="136" spans="1:11" s="209" customFormat="1" ht="27" customHeight="1">
      <c r="A136" s="217"/>
      <c r="B136" s="2037" t="s">
        <v>365</v>
      </c>
      <c r="C136" s="2114"/>
      <c r="D136" s="220"/>
      <c r="E136" s="220"/>
      <c r="F136" s="2430"/>
      <c r="G136" s="459"/>
      <c r="J136" s="210"/>
    </row>
    <row r="137" spans="1:11" s="209" customFormat="1">
      <c r="A137" s="217"/>
      <c r="B137" s="2037" t="s">
        <v>366</v>
      </c>
      <c r="C137" s="2114"/>
      <c r="D137" s="220"/>
      <c r="E137" s="220"/>
      <c r="F137" s="2430"/>
      <c r="G137" s="459"/>
      <c r="J137" s="210"/>
    </row>
    <row r="138" spans="1:11" s="209" customFormat="1" ht="63.75">
      <c r="A138" s="217"/>
      <c r="B138" s="67" t="s">
        <v>367</v>
      </c>
      <c r="C138" s="2114"/>
      <c r="D138" s="220"/>
      <c r="E138" s="220"/>
      <c r="F138" s="2430"/>
      <c r="G138" s="459"/>
      <c r="H138" s="228"/>
      <c r="I138" s="228"/>
      <c r="J138" s="229"/>
      <c r="K138" s="228"/>
    </row>
    <row r="139" spans="1:11" s="209" customFormat="1">
      <c r="A139" s="483" t="s">
        <v>368</v>
      </c>
      <c r="B139" s="2188" t="s">
        <v>360</v>
      </c>
      <c r="C139" s="207"/>
      <c r="D139" s="96" t="s">
        <v>369</v>
      </c>
      <c r="E139" s="62">
        <v>2</v>
      </c>
      <c r="F139" s="2425"/>
      <c r="G139" s="456">
        <f>+F139*E139</f>
        <v>0</v>
      </c>
      <c r="H139" s="228"/>
      <c r="I139" s="228"/>
      <c r="J139" s="229"/>
      <c r="K139" s="228"/>
    </row>
    <row r="140" spans="1:11" s="209" customFormat="1">
      <c r="A140" s="217"/>
      <c r="B140" s="2046"/>
      <c r="C140" s="2114"/>
      <c r="D140" s="220"/>
      <c r="E140" s="220"/>
      <c r="F140" s="2430"/>
      <c r="G140" s="459"/>
      <c r="H140" s="228"/>
      <c r="I140" s="228"/>
      <c r="J140" s="229"/>
      <c r="K140" s="228"/>
    </row>
    <row r="141" spans="1:11">
      <c r="A141" s="217"/>
      <c r="B141" s="2046"/>
      <c r="C141" s="2114"/>
      <c r="D141" s="220"/>
      <c r="E141" s="220"/>
      <c r="F141" s="2430"/>
      <c r="G141" s="459"/>
      <c r="H141" s="228"/>
      <c r="I141" s="228"/>
      <c r="J141" s="229"/>
      <c r="K141" s="2235"/>
    </row>
    <row r="142" spans="1:11" ht="22.15" customHeight="1" thickBot="1">
      <c r="A142" s="319" t="str">
        <f>+A8</f>
        <v>C.14.</v>
      </c>
      <c r="B142" s="2189" t="str">
        <f>+B8</f>
        <v>Alu in Fe okna in vrata</v>
      </c>
      <c r="C142" s="2111" t="s">
        <v>279</v>
      </c>
      <c r="D142" s="133"/>
      <c r="E142" s="133"/>
      <c r="F142" s="2469"/>
      <c r="G142" s="473">
        <f>+SUM(G124:G141)</f>
        <v>0</v>
      </c>
      <c r="H142" s="2121"/>
      <c r="I142" s="2121"/>
      <c r="J142" s="2121"/>
      <c r="K142" s="2235"/>
    </row>
    <row r="143" spans="1:11" ht="13.5" thickTop="1">
      <c r="A143" s="105"/>
      <c r="B143" s="252"/>
      <c r="C143" s="2091"/>
      <c r="D143" s="235"/>
      <c r="E143" s="236"/>
      <c r="F143" s="465"/>
      <c r="G143" s="459"/>
      <c r="H143" s="228"/>
      <c r="I143" s="228"/>
      <c r="J143" s="229"/>
      <c r="K143" s="2235"/>
    </row>
    <row r="144" spans="1:11">
      <c r="C144" s="2118"/>
    </row>
  </sheetData>
  <sheetProtection formatRows="0"/>
  <mergeCells count="94">
    <mergeCell ref="B27:C27"/>
    <mergeCell ref="B13:C13"/>
    <mergeCell ref="B15:C15"/>
    <mergeCell ref="B17:C17"/>
    <mergeCell ref="B19:C19"/>
    <mergeCell ref="B20:C20"/>
    <mergeCell ref="B21:C21"/>
    <mergeCell ref="B22:C22"/>
    <mergeCell ref="B23:C23"/>
    <mergeCell ref="B24:C24"/>
    <mergeCell ref="B25:C25"/>
    <mergeCell ref="B26:C26"/>
    <mergeCell ref="B42:C42"/>
    <mergeCell ref="B28:C28"/>
    <mergeCell ref="B29:C29"/>
    <mergeCell ref="B30:C30"/>
    <mergeCell ref="B31:C31"/>
    <mergeCell ref="B34:C34"/>
    <mergeCell ref="B35:C35"/>
    <mergeCell ref="B36:C36"/>
    <mergeCell ref="B37:C37"/>
    <mergeCell ref="B38:C38"/>
    <mergeCell ref="B39:C39"/>
    <mergeCell ref="B40:C40"/>
    <mergeCell ref="B55:C55"/>
    <mergeCell ref="B43:C43"/>
    <mergeCell ref="B45:C45"/>
    <mergeCell ref="B46:C46"/>
    <mergeCell ref="B47:C47"/>
    <mergeCell ref="B48:C48"/>
    <mergeCell ref="B49:C49"/>
    <mergeCell ref="B50:C50"/>
    <mergeCell ref="B51:C51"/>
    <mergeCell ref="B52:C52"/>
    <mergeCell ref="B53:C53"/>
    <mergeCell ref="B54:C54"/>
    <mergeCell ref="B67:C67"/>
    <mergeCell ref="B56:C56"/>
    <mergeCell ref="B57:C57"/>
    <mergeCell ref="B58:C58"/>
    <mergeCell ref="B59:C59"/>
    <mergeCell ref="B60:C60"/>
    <mergeCell ref="B61:C61"/>
    <mergeCell ref="B62:C62"/>
    <mergeCell ref="B63:C63"/>
    <mergeCell ref="B64:C64"/>
    <mergeCell ref="B65:C65"/>
    <mergeCell ref="B66:C66"/>
    <mergeCell ref="B79:C79"/>
    <mergeCell ref="B68:C68"/>
    <mergeCell ref="B69:C69"/>
    <mergeCell ref="B70:C70"/>
    <mergeCell ref="B71:C71"/>
    <mergeCell ref="B72:C72"/>
    <mergeCell ref="B73:C73"/>
    <mergeCell ref="B74:C74"/>
    <mergeCell ref="B75:C75"/>
    <mergeCell ref="B76:C76"/>
    <mergeCell ref="B77:C77"/>
    <mergeCell ref="B78:C78"/>
    <mergeCell ref="B91:C91"/>
    <mergeCell ref="B80:C80"/>
    <mergeCell ref="B81:C81"/>
    <mergeCell ref="B82:C82"/>
    <mergeCell ref="B83:C83"/>
    <mergeCell ref="B84:C84"/>
    <mergeCell ref="B85:C85"/>
    <mergeCell ref="B86:C86"/>
    <mergeCell ref="B87:C87"/>
    <mergeCell ref="B88:C88"/>
    <mergeCell ref="B89:C89"/>
    <mergeCell ref="B90:C90"/>
    <mergeCell ref="B103:C103"/>
    <mergeCell ref="B92:C92"/>
    <mergeCell ref="B93:C93"/>
    <mergeCell ref="B94:C94"/>
    <mergeCell ref="B95:C95"/>
    <mergeCell ref="B96:C96"/>
    <mergeCell ref="B97:C97"/>
    <mergeCell ref="B98:C98"/>
    <mergeCell ref="B99:C99"/>
    <mergeCell ref="B100:C100"/>
    <mergeCell ref="B101:C101"/>
    <mergeCell ref="B102:C102"/>
    <mergeCell ref="B113:C113"/>
    <mergeCell ref="B114:C114"/>
    <mergeCell ref="B116:C116"/>
    <mergeCell ref="B117:C117"/>
    <mergeCell ref="B104:C104"/>
    <mergeCell ref="B105:C105"/>
    <mergeCell ref="B109:C109"/>
    <mergeCell ref="B110:C110"/>
    <mergeCell ref="B111:C111"/>
    <mergeCell ref="B112:C112"/>
  </mergeCells>
  <pageMargins left="0.7" right="0.7" top="0.75" bottom="0.75" header="0.3" footer="0.3"/>
  <pageSetup paperSize="9" scale="51"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2" manualBreakCount="2">
    <brk id="52" max="6" man="1"/>
    <brk id="106" max="6"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J209"/>
  <sheetViews>
    <sheetView view="pageBreakPreview" zoomScale="85" zoomScaleNormal="100" zoomScaleSheetLayoutView="85" zoomScalePageLayoutView="80" workbookViewId="0"/>
  </sheetViews>
  <sheetFormatPr defaultColWidth="9.140625" defaultRowHeight="12.75"/>
  <cols>
    <col min="1" max="1" width="16.85546875" style="69" customWidth="1"/>
    <col min="2" max="2" width="84" style="70" customWidth="1"/>
    <col min="3" max="3" width="11.5703125" style="71" customWidth="1"/>
    <col min="4" max="4" width="6.140625" style="72" customWidth="1"/>
    <col min="5" max="5" width="11.28515625" style="73" customWidth="1"/>
    <col min="6" max="6" width="12.28515625" style="457" customWidth="1"/>
    <col min="7" max="7" width="20" style="457" customWidth="1"/>
    <col min="8" max="8" width="15" style="55" customWidth="1"/>
    <col min="9" max="9" width="10.5703125" style="55" customWidth="1"/>
    <col min="10" max="10" width="10" style="56" customWidth="1"/>
    <col min="11" max="16384" width="9.140625" style="74"/>
  </cols>
  <sheetData>
    <row r="2" spans="1:7">
      <c r="A2" s="367" t="s">
        <v>8</v>
      </c>
      <c r="B2" s="359" t="s">
        <v>9</v>
      </c>
      <c r="C2" s="359"/>
      <c r="D2" s="361"/>
      <c r="E2" s="368"/>
      <c r="F2" s="443"/>
      <c r="G2" s="443"/>
    </row>
    <row r="3" spans="1:7" s="57" customFormat="1">
      <c r="A3" s="369" t="s">
        <v>130</v>
      </c>
      <c r="B3" s="359" t="str">
        <f>'NASLOVNA STRAN'!$C$30</f>
        <v>Gradnja stanovanjske soseske Dečkovo naselje - DN 10</v>
      </c>
      <c r="C3" s="359"/>
      <c r="D3" s="361"/>
      <c r="E3" s="368"/>
      <c r="F3" s="443"/>
      <c r="G3" s="443"/>
    </row>
    <row r="4" spans="1:7" s="57" customFormat="1">
      <c r="A4" s="367" t="s">
        <v>131</v>
      </c>
      <c r="B4" s="442">
        <f>'NASLOVNA STRAN'!$C$13</f>
        <v>0</v>
      </c>
      <c r="C4" s="359"/>
      <c r="D4" s="361"/>
      <c r="E4" s="368"/>
      <c r="F4" s="443"/>
      <c r="G4" s="443"/>
    </row>
    <row r="5" spans="1:7" s="57" customFormat="1">
      <c r="A5" s="367"/>
      <c r="B5" s="359"/>
      <c r="C5" s="359"/>
      <c r="D5" s="361"/>
      <c r="E5" s="368"/>
      <c r="F5" s="443"/>
      <c r="G5" s="443"/>
    </row>
    <row r="6" spans="1:7" s="57" customFormat="1">
      <c r="A6" s="75" t="s">
        <v>52</v>
      </c>
      <c r="B6" s="76" t="s">
        <v>110</v>
      </c>
      <c r="C6" s="76"/>
      <c r="D6" s="77"/>
      <c r="E6" s="78"/>
      <c r="F6" s="450"/>
      <c r="G6" s="450"/>
    </row>
    <row r="7" spans="1:7" s="57" customFormat="1">
      <c r="A7" s="367"/>
      <c r="B7" s="359"/>
      <c r="C7" s="359"/>
      <c r="D7" s="361"/>
      <c r="E7" s="368"/>
      <c r="F7" s="443"/>
      <c r="G7" s="443"/>
    </row>
    <row r="8" spans="1:7" s="57" customFormat="1">
      <c r="A8" s="75" t="s">
        <v>115</v>
      </c>
      <c r="B8" s="76" t="s">
        <v>5912</v>
      </c>
      <c r="C8" s="76"/>
      <c r="D8" s="77"/>
      <c r="E8" s="78"/>
      <c r="F8" s="450"/>
      <c r="G8" s="450"/>
    </row>
    <row r="9" spans="1:7">
      <c r="A9" s="79"/>
      <c r="B9" s="80"/>
      <c r="C9" s="81"/>
      <c r="D9" s="82"/>
      <c r="E9" s="82"/>
      <c r="F9" s="451"/>
      <c r="G9" s="452"/>
    </row>
    <row r="10" spans="1:7" ht="38.25">
      <c r="A10" s="83" t="s">
        <v>132</v>
      </c>
      <c r="B10" s="84" t="s">
        <v>133</v>
      </c>
      <c r="C10" s="85" t="s">
        <v>134</v>
      </c>
      <c r="D10" s="203" t="s">
        <v>140</v>
      </c>
      <c r="E10" s="204" t="s">
        <v>136</v>
      </c>
      <c r="F10" s="453" t="s">
        <v>237</v>
      </c>
      <c r="G10" s="453" t="s">
        <v>238</v>
      </c>
    </row>
    <row r="11" spans="1:7" ht="21.6" customHeight="1">
      <c r="A11" s="86"/>
      <c r="B11" s="3072" t="s">
        <v>5913</v>
      </c>
      <c r="C11" s="3073"/>
      <c r="D11" s="3073"/>
      <c r="E11" s="89"/>
      <c r="F11" s="454"/>
      <c r="G11" s="455"/>
    </row>
    <row r="12" spans="1:7">
      <c r="A12" s="90"/>
      <c r="B12" s="91"/>
      <c r="C12" s="92"/>
      <c r="D12" s="93"/>
      <c r="E12" s="93"/>
      <c r="F12" s="456"/>
    </row>
    <row r="13" spans="1:7" ht="15">
      <c r="A13" s="90"/>
      <c r="B13" s="3074" t="s">
        <v>5914</v>
      </c>
      <c r="C13" s="3075"/>
      <c r="D13" s="3076"/>
      <c r="E13" s="93"/>
      <c r="F13" s="456"/>
    </row>
    <row r="14" spans="1:7" ht="87" customHeight="1">
      <c r="A14" s="90"/>
      <c r="B14" s="2908" t="s">
        <v>5915</v>
      </c>
      <c r="C14" s="2909"/>
      <c r="D14" s="3077"/>
      <c r="E14" s="566"/>
      <c r="F14" s="567"/>
      <c r="G14" s="568"/>
    </row>
    <row r="15" spans="1:7" ht="14.45" customHeight="1">
      <c r="A15" s="90"/>
      <c r="B15" s="3078" t="s">
        <v>5916</v>
      </c>
      <c r="C15" s="3079"/>
      <c r="D15" s="3080"/>
      <c r="E15" s="566"/>
      <c r="F15" s="567"/>
      <c r="G15" s="568"/>
    </row>
    <row r="16" spans="1:7" ht="62.45" customHeight="1">
      <c r="A16" s="90"/>
      <c r="B16" s="2908" t="s">
        <v>5917</v>
      </c>
      <c r="C16" s="2909"/>
      <c r="D16" s="3077"/>
      <c r="E16" s="566"/>
      <c r="F16" s="567"/>
      <c r="G16" s="568"/>
    </row>
    <row r="17" spans="1:7" ht="14.45" hidden="1" customHeight="1">
      <c r="A17" s="90"/>
      <c r="B17" s="3078" t="s">
        <v>5918</v>
      </c>
      <c r="C17" s="3079"/>
      <c r="D17" s="3080"/>
      <c r="E17" s="566"/>
      <c r="F17" s="567"/>
      <c r="G17" s="568"/>
    </row>
    <row r="18" spans="1:7" ht="118.15" hidden="1" customHeight="1">
      <c r="A18" s="90"/>
      <c r="B18" s="2908" t="s">
        <v>5919</v>
      </c>
      <c r="C18" s="2909"/>
      <c r="D18" s="3077"/>
      <c r="E18" s="566"/>
      <c r="F18" s="567"/>
      <c r="G18" s="568"/>
    </row>
    <row r="19" spans="1:7" ht="14.45" customHeight="1">
      <c r="A19" s="90"/>
      <c r="B19" s="3078" t="s">
        <v>5920</v>
      </c>
      <c r="C19" s="3079"/>
      <c r="D19" s="3080"/>
      <c r="E19" s="566"/>
      <c r="F19" s="567"/>
      <c r="G19" s="568"/>
    </row>
    <row r="20" spans="1:7" ht="60.6" customHeight="1">
      <c r="A20" s="90"/>
      <c r="B20" s="2908" t="s">
        <v>5921</v>
      </c>
      <c r="C20" s="2909"/>
      <c r="D20" s="3077"/>
      <c r="E20" s="566"/>
      <c r="F20" s="567"/>
      <c r="G20" s="568"/>
    </row>
    <row r="21" spans="1:7" ht="24" customHeight="1">
      <c r="A21" s="90"/>
      <c r="B21" s="659" t="s">
        <v>3230</v>
      </c>
      <c r="C21" s="2117"/>
      <c r="D21" s="2190"/>
      <c r="E21" s="566"/>
      <c r="F21" s="567"/>
      <c r="G21" s="568"/>
    </row>
    <row r="22" spans="1:7" ht="24" customHeight="1">
      <c r="A22" s="90"/>
      <c r="B22" s="2908" t="s">
        <v>2295</v>
      </c>
      <c r="C22" s="2909"/>
      <c r="D22" s="3077"/>
      <c r="E22" s="566"/>
      <c r="F22" s="567"/>
      <c r="G22" s="568"/>
    </row>
    <row r="23" spans="1:7" ht="34.15" customHeight="1">
      <c r="A23" s="90"/>
      <c r="B23" s="2908" t="s">
        <v>5922</v>
      </c>
      <c r="C23" s="2909"/>
      <c r="D23" s="3077"/>
      <c r="E23" s="566"/>
      <c r="F23" s="567"/>
      <c r="G23" s="568"/>
    </row>
    <row r="24" spans="1:7" ht="21.6" customHeight="1">
      <c r="A24" s="94"/>
      <c r="B24" s="2976" t="s">
        <v>143</v>
      </c>
      <c r="C24" s="3086"/>
      <c r="D24" s="2191"/>
      <c r="E24" s="2162"/>
      <c r="F24" s="568"/>
      <c r="G24" s="568"/>
    </row>
    <row r="25" spans="1:7" s="96" customFormat="1" ht="225" customHeight="1">
      <c r="A25" s="94"/>
      <c r="B25" s="2904" t="s">
        <v>5923</v>
      </c>
      <c r="C25" s="3081"/>
      <c r="D25" s="3081"/>
      <c r="E25" s="2162"/>
      <c r="F25" s="568"/>
      <c r="G25" s="568"/>
    </row>
    <row r="26" spans="1:7" s="96" customFormat="1" ht="21" customHeight="1">
      <c r="A26" s="94"/>
      <c r="B26" s="2917" t="s">
        <v>171</v>
      </c>
      <c r="C26" s="3079"/>
      <c r="D26" s="2191"/>
      <c r="E26" s="2162"/>
      <c r="F26" s="568"/>
      <c r="G26" s="568"/>
    </row>
    <row r="27" spans="1:7" s="96" customFormat="1" ht="124.9" customHeight="1">
      <c r="A27" s="94"/>
      <c r="B27" s="2904" t="s">
        <v>5924</v>
      </c>
      <c r="C27" s="2912"/>
      <c r="D27" s="3082"/>
      <c r="E27" s="2162"/>
      <c r="F27" s="568"/>
      <c r="G27" s="568"/>
    </row>
    <row r="28" spans="1:7" s="96" customFormat="1" ht="15" customHeight="1">
      <c r="A28" s="94"/>
      <c r="B28" s="2904" t="s">
        <v>5925</v>
      </c>
      <c r="C28" s="2912"/>
      <c r="D28" s="2161"/>
      <c r="E28" s="2162"/>
      <c r="F28" s="568"/>
      <c r="G28" s="568"/>
    </row>
    <row r="29" spans="1:7" s="96" customFormat="1" ht="40.15" customHeight="1">
      <c r="A29" s="94"/>
      <c r="B29" s="3083" t="s">
        <v>5926</v>
      </c>
      <c r="C29" s="3084"/>
      <c r="D29" s="3085"/>
      <c r="E29" s="2162"/>
      <c r="F29" s="568"/>
      <c r="G29" s="568"/>
    </row>
    <row r="30" spans="1:7" s="96" customFormat="1" ht="16.149999999999999" customHeight="1">
      <c r="A30" s="94"/>
      <c r="B30" s="2904" t="s">
        <v>5927</v>
      </c>
      <c r="C30" s="2912"/>
      <c r="D30" s="3082"/>
      <c r="E30" s="2162"/>
      <c r="F30" s="568"/>
      <c r="G30" s="568"/>
    </row>
    <row r="31" spans="1:7" s="96" customFormat="1" ht="27" customHeight="1">
      <c r="A31" s="94"/>
      <c r="B31" s="3083" t="s">
        <v>5928</v>
      </c>
      <c r="C31" s="3084"/>
      <c r="D31" s="3085"/>
      <c r="E31" s="2162"/>
      <c r="F31" s="568"/>
      <c r="G31" s="568"/>
    </row>
    <row r="32" spans="1:7" s="96" customFormat="1" ht="41.45" customHeight="1">
      <c r="A32" s="94"/>
      <c r="B32" s="3083" t="s">
        <v>244</v>
      </c>
      <c r="C32" s="3084"/>
      <c r="D32" s="3089"/>
      <c r="E32" s="2162"/>
      <c r="F32" s="568"/>
      <c r="G32" s="568"/>
    </row>
    <row r="33" spans="1:7" s="96" customFormat="1" ht="33.6" customHeight="1">
      <c r="A33" s="94"/>
      <c r="B33" s="2913" t="s">
        <v>245</v>
      </c>
      <c r="C33" s="2916"/>
      <c r="D33" s="3087"/>
      <c r="E33" s="2162"/>
      <c r="F33" s="568"/>
      <c r="G33" s="568"/>
    </row>
    <row r="34" spans="1:7" s="96" customFormat="1" ht="57.6" customHeight="1">
      <c r="A34" s="94"/>
      <c r="B34" s="2904" t="s">
        <v>5929</v>
      </c>
      <c r="C34" s="2912"/>
      <c r="D34" s="3082"/>
      <c r="E34" s="2162"/>
      <c r="F34" s="568"/>
      <c r="G34" s="568"/>
    </row>
    <row r="35" spans="1:7" s="96" customFormat="1" ht="19.149999999999999" customHeight="1">
      <c r="A35" s="97"/>
      <c r="B35" s="2904" t="s">
        <v>5930</v>
      </c>
      <c r="C35" s="3090"/>
      <c r="D35" s="3091"/>
      <c r="E35" s="2164"/>
      <c r="F35" s="2165"/>
      <c r="G35" s="2165"/>
    </row>
    <row r="36" spans="1:7" s="96" customFormat="1" ht="22.15" customHeight="1">
      <c r="A36" s="97"/>
      <c r="B36" s="2917" t="s">
        <v>5931</v>
      </c>
      <c r="C36" s="3079"/>
      <c r="D36" s="3092"/>
      <c r="E36" s="2192"/>
      <c r="F36" s="2165"/>
      <c r="G36" s="2165"/>
    </row>
    <row r="37" spans="1:7" s="96" customFormat="1" ht="16.149999999999999" customHeight="1">
      <c r="A37" s="97"/>
      <c r="B37" s="2913" t="s">
        <v>5932</v>
      </c>
      <c r="C37" s="2916"/>
      <c r="D37" s="3087"/>
      <c r="E37" s="2192"/>
      <c r="F37" s="2165"/>
      <c r="G37" s="2165"/>
    </row>
    <row r="38" spans="1:7" s="96" customFormat="1" ht="188.45" customHeight="1">
      <c r="A38" s="97"/>
      <c r="B38" s="2904" t="s">
        <v>5933</v>
      </c>
      <c r="C38" s="3088"/>
      <c r="D38" s="3085"/>
      <c r="E38" s="2164"/>
      <c r="F38" s="2165"/>
      <c r="G38" s="2165"/>
    </row>
    <row r="39" spans="1:7" s="96" customFormat="1" ht="72" customHeight="1">
      <c r="A39" s="97"/>
      <c r="B39" s="2904" t="s">
        <v>5934</v>
      </c>
      <c r="C39" s="3088"/>
      <c r="D39" s="3085"/>
      <c r="E39" s="2164"/>
      <c r="F39" s="2165"/>
      <c r="G39" s="2165"/>
    </row>
    <row r="40" spans="1:7" s="96" customFormat="1" ht="24.6" customHeight="1">
      <c r="A40" s="97"/>
      <c r="B40" s="2913" t="s">
        <v>5935</v>
      </c>
      <c r="C40" s="2916"/>
      <c r="D40" s="3087"/>
      <c r="E40" s="2164"/>
      <c r="F40" s="2165"/>
      <c r="G40" s="2165"/>
    </row>
    <row r="41" spans="1:7" s="96" customFormat="1">
      <c r="A41" s="97"/>
      <c r="B41" s="2904" t="s">
        <v>5936</v>
      </c>
      <c r="C41" s="2912"/>
      <c r="D41" s="2163"/>
      <c r="E41" s="2164"/>
      <c r="F41" s="2165"/>
      <c r="G41" s="2165"/>
    </row>
    <row r="42" spans="1:7" s="96" customFormat="1" ht="68.45" customHeight="1">
      <c r="A42" s="97"/>
      <c r="B42" s="2904" t="s">
        <v>5937</v>
      </c>
      <c r="C42" s="3088"/>
      <c r="D42" s="3085"/>
      <c r="E42" s="2164"/>
      <c r="F42" s="2165"/>
      <c r="G42" s="2165"/>
    </row>
    <row r="43" spans="1:7" s="96" customFormat="1" ht="15.6" customHeight="1">
      <c r="A43" s="97"/>
      <c r="B43" s="2904" t="s">
        <v>5938</v>
      </c>
      <c r="C43" s="3088"/>
      <c r="D43" s="3085"/>
      <c r="E43" s="2164"/>
      <c r="F43" s="2165"/>
      <c r="G43" s="2165"/>
    </row>
    <row r="44" spans="1:7" s="96" customFormat="1" ht="57.6" customHeight="1">
      <c r="A44" s="97"/>
      <c r="B44" s="2904" t="s">
        <v>5939</v>
      </c>
      <c r="C44" s="3088"/>
      <c r="D44" s="3085"/>
      <c r="E44" s="2164"/>
      <c r="F44" s="2165"/>
      <c r="G44" s="2165"/>
    </row>
    <row r="45" spans="1:7" s="96" customFormat="1" ht="21.6" customHeight="1">
      <c r="A45" s="97"/>
      <c r="B45" s="2913" t="s">
        <v>5940</v>
      </c>
      <c r="C45" s="2916"/>
      <c r="D45" s="3087"/>
      <c r="E45" s="2192"/>
      <c r="F45" s="2165"/>
      <c r="G45" s="2165"/>
    </row>
    <row r="46" spans="1:7" s="96" customFormat="1" ht="16.899999999999999" customHeight="1">
      <c r="A46" s="97"/>
      <c r="B46" s="2904" t="s">
        <v>5941</v>
      </c>
      <c r="C46" s="2912"/>
      <c r="D46" s="2163"/>
      <c r="E46" s="2164"/>
      <c r="F46" s="2165"/>
      <c r="G46" s="2165"/>
    </row>
    <row r="47" spans="1:7" s="96" customFormat="1" ht="83.45" customHeight="1">
      <c r="A47" s="97"/>
      <c r="B47" s="2904" t="s">
        <v>5942</v>
      </c>
      <c r="C47" s="3088"/>
      <c r="D47" s="3085"/>
      <c r="E47" s="2164"/>
      <c r="F47" s="2165"/>
      <c r="G47" s="2165"/>
    </row>
    <row r="48" spans="1:7" s="96" customFormat="1" ht="18" customHeight="1">
      <c r="A48" s="97"/>
      <c r="B48" s="2904" t="s">
        <v>5943</v>
      </c>
      <c r="C48" s="2912"/>
      <c r="D48" s="2163"/>
      <c r="E48" s="2164"/>
      <c r="F48" s="2165"/>
      <c r="G48" s="2165"/>
    </row>
    <row r="49" spans="1:7" s="96" customFormat="1" ht="85.9" customHeight="1">
      <c r="A49" s="97"/>
      <c r="B49" s="2904" t="s">
        <v>5944</v>
      </c>
      <c r="C49" s="3088"/>
      <c r="D49" s="3085"/>
      <c r="E49" s="2164"/>
      <c r="F49" s="2165"/>
      <c r="G49" s="2165"/>
    </row>
    <row r="50" spans="1:7" s="96" customFormat="1" ht="16.899999999999999" customHeight="1">
      <c r="A50" s="97"/>
      <c r="B50" s="2913" t="s">
        <v>5945</v>
      </c>
      <c r="C50" s="2916"/>
      <c r="D50" s="3087"/>
      <c r="E50" s="2164"/>
      <c r="F50" s="2165"/>
      <c r="G50" s="2165"/>
    </row>
    <row r="51" spans="1:7" s="96" customFormat="1" ht="148.9" customHeight="1">
      <c r="A51" s="97"/>
      <c r="B51" s="2904" t="s">
        <v>5946</v>
      </c>
      <c r="C51" s="3088"/>
      <c r="D51" s="3085"/>
      <c r="E51" s="2164"/>
      <c r="F51" s="2165"/>
      <c r="G51" s="2165"/>
    </row>
    <row r="52" spans="1:7" s="96" customFormat="1" ht="24" hidden="1" customHeight="1">
      <c r="A52" s="97"/>
      <c r="B52" s="2917" t="s">
        <v>5947</v>
      </c>
      <c r="C52" s="3079"/>
      <c r="D52" s="3092"/>
      <c r="E52" s="2164"/>
      <c r="F52" s="2165"/>
      <c r="G52" s="2165"/>
    </row>
    <row r="53" spans="1:7" s="96" customFormat="1" ht="16.899999999999999" hidden="1" customHeight="1">
      <c r="A53" s="97"/>
      <c r="B53" s="2913" t="s">
        <v>5948</v>
      </c>
      <c r="C53" s="2916"/>
      <c r="D53" s="3087"/>
      <c r="E53" s="2164"/>
      <c r="F53" s="2165"/>
      <c r="G53" s="2165"/>
    </row>
    <row r="54" spans="1:7" s="96" customFormat="1" ht="99" hidden="1" customHeight="1">
      <c r="A54" s="97"/>
      <c r="B54" s="2904" t="s">
        <v>5949</v>
      </c>
      <c r="C54" s="3088"/>
      <c r="D54" s="3085"/>
      <c r="E54" s="2164"/>
      <c r="F54" s="2165"/>
      <c r="G54" s="2165"/>
    </row>
    <row r="55" spans="1:7" s="96" customFormat="1" ht="20.45" hidden="1" customHeight="1">
      <c r="A55" s="97"/>
      <c r="B55" s="2913" t="s">
        <v>5950</v>
      </c>
      <c r="C55" s="2916"/>
      <c r="D55" s="3087"/>
      <c r="E55" s="2164"/>
      <c r="F55" s="2165"/>
      <c r="G55" s="2165"/>
    </row>
    <row r="56" spans="1:7" s="96" customFormat="1" ht="43.9" hidden="1" customHeight="1">
      <c r="A56" s="97"/>
      <c r="B56" s="2904" t="s">
        <v>5951</v>
      </c>
      <c r="C56" s="3088"/>
      <c r="D56" s="3085"/>
      <c r="E56" s="2164"/>
      <c r="F56" s="2165"/>
      <c r="G56" s="2165"/>
    </row>
    <row r="57" spans="1:7" s="96" customFormat="1" ht="16.149999999999999" hidden="1" customHeight="1">
      <c r="A57" s="97"/>
      <c r="B57" s="2913" t="s">
        <v>5952</v>
      </c>
      <c r="C57" s="2916"/>
      <c r="D57" s="3087"/>
      <c r="E57" s="2164"/>
      <c r="F57" s="2165"/>
      <c r="G57" s="2165"/>
    </row>
    <row r="58" spans="1:7" s="96" customFormat="1" ht="153" hidden="1" customHeight="1">
      <c r="A58" s="97"/>
      <c r="B58" s="2904" t="s">
        <v>5953</v>
      </c>
      <c r="C58" s="3088"/>
      <c r="D58" s="3085"/>
      <c r="E58" s="2164"/>
      <c r="F58" s="2165"/>
      <c r="G58" s="2165"/>
    </row>
    <row r="59" spans="1:7" s="96" customFormat="1" ht="19.899999999999999" hidden="1" customHeight="1">
      <c r="A59" s="97"/>
      <c r="B59" s="2913" t="s">
        <v>5954</v>
      </c>
      <c r="C59" s="2915"/>
      <c r="D59" s="3093"/>
      <c r="E59" s="2164"/>
      <c r="F59" s="2165"/>
      <c r="G59" s="2165"/>
    </row>
    <row r="60" spans="1:7" s="96" customFormat="1" ht="56.45" hidden="1" customHeight="1">
      <c r="A60" s="97"/>
      <c r="B60" s="2904" t="s">
        <v>5955</v>
      </c>
      <c r="C60" s="3088"/>
      <c r="D60" s="3085"/>
      <c r="E60" s="2164"/>
      <c r="F60" s="2165"/>
      <c r="G60" s="2165"/>
    </row>
    <row r="61" spans="1:7" s="96" customFormat="1" ht="204" hidden="1" customHeight="1">
      <c r="A61" s="97"/>
      <c r="B61" s="2904" t="s">
        <v>5956</v>
      </c>
      <c r="C61" s="3088"/>
      <c r="D61" s="3085"/>
      <c r="E61" s="2164"/>
      <c r="F61" s="2165"/>
      <c r="G61" s="2165"/>
    </row>
    <row r="62" spans="1:7" s="96" customFormat="1" ht="28.9" hidden="1" customHeight="1">
      <c r="A62" s="97"/>
      <c r="B62" s="2913" t="s">
        <v>1518</v>
      </c>
      <c r="C62" s="2915"/>
      <c r="D62" s="2193"/>
      <c r="E62" s="2164"/>
      <c r="F62" s="2165"/>
      <c r="G62" s="2165"/>
    </row>
    <row r="63" spans="1:7" s="96" customFormat="1" ht="61.15" hidden="1" customHeight="1">
      <c r="A63" s="97"/>
      <c r="B63" s="2904" t="s">
        <v>5957</v>
      </c>
      <c r="C63" s="2912"/>
      <c r="D63" s="3082"/>
      <c r="E63" s="2164"/>
      <c r="F63" s="2165"/>
      <c r="G63" s="2165"/>
    </row>
    <row r="64" spans="1:7" s="96" customFormat="1" ht="28.15" hidden="1" customHeight="1">
      <c r="A64" s="97"/>
      <c r="B64" s="2904" t="s">
        <v>5958</v>
      </c>
      <c r="C64" s="2912"/>
      <c r="D64" s="3082"/>
      <c r="E64" s="2164"/>
      <c r="F64" s="2165"/>
      <c r="G64" s="2165"/>
    </row>
    <row r="65" spans="1:7" s="96" customFormat="1" ht="26.45" hidden="1" customHeight="1">
      <c r="A65" s="97"/>
      <c r="B65" s="2904" t="s">
        <v>5959</v>
      </c>
      <c r="C65" s="2912"/>
      <c r="D65" s="3082"/>
      <c r="E65" s="2164"/>
      <c r="F65" s="2165"/>
      <c r="G65" s="2165"/>
    </row>
    <row r="66" spans="1:7" s="96" customFormat="1" ht="28.15" hidden="1" customHeight="1">
      <c r="A66" s="97"/>
      <c r="B66" s="2904" t="s">
        <v>5960</v>
      </c>
      <c r="C66" s="2912"/>
      <c r="D66" s="3082"/>
      <c r="E66" s="2164"/>
      <c r="F66" s="2165"/>
      <c r="G66" s="2165"/>
    </row>
    <row r="67" spans="1:7" s="96" customFormat="1" ht="16.899999999999999" hidden="1" customHeight="1">
      <c r="A67" s="97"/>
      <c r="B67" s="2904" t="s">
        <v>5961</v>
      </c>
      <c r="C67" s="2912"/>
      <c r="D67" s="3082"/>
      <c r="E67" s="2164"/>
      <c r="F67" s="2165"/>
      <c r="G67" s="2165"/>
    </row>
    <row r="68" spans="1:7" s="96" customFormat="1" ht="15">
      <c r="A68" s="97"/>
      <c r="B68" s="2904"/>
      <c r="C68" s="2912"/>
      <c r="D68" s="3082"/>
      <c r="E68" s="2164"/>
      <c r="F68" s="2165"/>
      <c r="G68" s="2165"/>
    </row>
    <row r="69" spans="1:7" s="96" customFormat="1" ht="17.45" customHeight="1">
      <c r="A69" s="97"/>
      <c r="B69" s="2977" t="s">
        <v>174</v>
      </c>
      <c r="C69" s="3095"/>
      <c r="D69" s="2193"/>
      <c r="E69" s="2164"/>
      <c r="F69" s="2165"/>
      <c r="G69" s="2165"/>
    </row>
    <row r="70" spans="1:7" s="96" customFormat="1" ht="22.15" customHeight="1">
      <c r="A70" s="97"/>
      <c r="B70" s="2913" t="s">
        <v>2629</v>
      </c>
      <c r="C70" s="2915"/>
      <c r="D70" s="2193"/>
      <c r="E70" s="2164"/>
      <c r="F70" s="2165"/>
      <c r="G70" s="2165"/>
    </row>
    <row r="71" spans="1:7" s="96" customFormat="1" ht="21" customHeight="1">
      <c r="A71" s="97"/>
      <c r="B71" s="2913" t="s">
        <v>5962</v>
      </c>
      <c r="C71" s="2915"/>
      <c r="D71" s="2193"/>
      <c r="E71" s="2164"/>
      <c r="F71" s="2165"/>
      <c r="G71" s="2165"/>
    </row>
    <row r="72" spans="1:7" s="96" customFormat="1" ht="72" customHeight="1">
      <c r="A72" s="97"/>
      <c r="B72" s="2904" t="s">
        <v>5963</v>
      </c>
      <c r="C72" s="3088"/>
      <c r="D72" s="3085"/>
      <c r="E72" s="2164"/>
      <c r="F72" s="2165"/>
      <c r="G72" s="2165"/>
    </row>
    <row r="73" spans="1:7" s="96" customFormat="1" ht="16.149999999999999" customHeight="1">
      <c r="A73" s="97"/>
      <c r="B73" s="2980" t="s">
        <v>5964</v>
      </c>
      <c r="C73" s="3094"/>
      <c r="D73" s="2194"/>
      <c r="E73" s="2164"/>
      <c r="F73" s="2165"/>
      <c r="G73" s="2165"/>
    </row>
    <row r="74" spans="1:7" s="96" customFormat="1" ht="54.6" customHeight="1">
      <c r="A74" s="97"/>
      <c r="B74" s="2904" t="s">
        <v>5177</v>
      </c>
      <c r="C74" s="3088"/>
      <c r="D74" s="3085"/>
      <c r="E74" s="2164"/>
      <c r="F74" s="2165"/>
      <c r="G74" s="2165"/>
    </row>
    <row r="75" spans="1:7" s="96" customFormat="1" ht="17.45" hidden="1" customHeight="1">
      <c r="A75" s="97"/>
      <c r="B75" s="2980" t="s">
        <v>5965</v>
      </c>
      <c r="C75" s="3094"/>
      <c r="D75" s="2193"/>
      <c r="E75" s="2164"/>
      <c r="F75" s="2165"/>
      <c r="G75" s="2165"/>
    </row>
    <row r="76" spans="1:7" s="96" customFormat="1" ht="40.9" hidden="1" customHeight="1">
      <c r="A76" s="97"/>
      <c r="B76" s="2904" t="s">
        <v>5966</v>
      </c>
      <c r="C76" s="3088"/>
      <c r="D76" s="3085"/>
      <c r="E76" s="2164"/>
      <c r="F76" s="2165"/>
      <c r="G76" s="2165"/>
    </row>
    <row r="77" spans="1:7" s="96" customFormat="1" ht="19.149999999999999" customHeight="1">
      <c r="A77" s="97"/>
      <c r="B77" s="2980" t="s">
        <v>5967</v>
      </c>
      <c r="C77" s="3094"/>
      <c r="D77" s="2194"/>
      <c r="E77" s="2164"/>
      <c r="F77" s="2165"/>
      <c r="G77" s="2165"/>
    </row>
    <row r="78" spans="1:7" s="96" customFormat="1" ht="28.15" customHeight="1">
      <c r="A78" s="97"/>
      <c r="B78" s="2904" t="s">
        <v>5968</v>
      </c>
      <c r="C78" s="3088"/>
      <c r="D78" s="3085"/>
      <c r="E78" s="2164"/>
      <c r="F78" s="2165"/>
      <c r="G78" s="2165"/>
    </row>
    <row r="79" spans="1:7" s="96" customFormat="1" ht="21.6" customHeight="1">
      <c r="A79" s="97"/>
      <c r="B79" s="2913" t="s">
        <v>5969</v>
      </c>
      <c r="C79" s="2915"/>
      <c r="D79" s="2193"/>
      <c r="E79" s="2164"/>
      <c r="F79" s="2165"/>
      <c r="G79" s="2165"/>
    </row>
    <row r="80" spans="1:7" s="96" customFormat="1" ht="36" customHeight="1">
      <c r="A80" s="97"/>
      <c r="B80" s="2904" t="s">
        <v>5970</v>
      </c>
      <c r="C80" s="3088"/>
      <c r="D80" s="3085"/>
      <c r="E80" s="2164"/>
      <c r="F80" s="2165"/>
      <c r="G80" s="2165"/>
    </row>
    <row r="81" spans="1:7" s="96" customFormat="1" ht="17.45" customHeight="1">
      <c r="A81" s="97"/>
      <c r="B81" s="2980" t="s">
        <v>5971</v>
      </c>
      <c r="C81" s="3094"/>
      <c r="D81" s="2194"/>
      <c r="E81" s="2164"/>
      <c r="F81" s="2165"/>
      <c r="G81" s="2165"/>
    </row>
    <row r="82" spans="1:7" s="96" customFormat="1" ht="100.15" customHeight="1">
      <c r="A82" s="97"/>
      <c r="B82" s="2904" t="s">
        <v>5972</v>
      </c>
      <c r="C82" s="3088"/>
      <c r="D82" s="3085"/>
      <c r="E82" s="2164"/>
      <c r="F82" s="2165"/>
      <c r="G82" s="2165"/>
    </row>
    <row r="83" spans="1:7" s="96" customFormat="1" ht="16.149999999999999" customHeight="1">
      <c r="A83" s="97"/>
      <c r="B83" s="2980" t="s">
        <v>5973</v>
      </c>
      <c r="C83" s="3094"/>
      <c r="D83" s="2194"/>
      <c r="E83" s="2164"/>
      <c r="F83" s="2165"/>
      <c r="G83" s="2165"/>
    </row>
    <row r="84" spans="1:7" s="96" customFormat="1" ht="55.9" customHeight="1">
      <c r="A84" s="97"/>
      <c r="B84" s="2904" t="s">
        <v>5974</v>
      </c>
      <c r="C84" s="3088"/>
      <c r="D84" s="3085"/>
      <c r="E84" s="2164"/>
      <c r="F84" s="2165"/>
      <c r="G84" s="2165"/>
    </row>
    <row r="85" spans="1:7" s="96" customFormat="1" ht="16.899999999999999" customHeight="1">
      <c r="A85" s="97"/>
      <c r="B85" s="2980" t="s">
        <v>5975</v>
      </c>
      <c r="C85" s="3094"/>
      <c r="D85" s="2194"/>
      <c r="E85" s="2164"/>
      <c r="F85" s="2165"/>
      <c r="G85" s="2165"/>
    </row>
    <row r="86" spans="1:7" s="96" customFormat="1" ht="15" customHeight="1">
      <c r="A86" s="97"/>
      <c r="B86" s="2904" t="s">
        <v>5976</v>
      </c>
      <c r="C86" s="3088"/>
      <c r="D86" s="3085"/>
      <c r="E86" s="2164"/>
      <c r="F86" s="2165"/>
      <c r="G86" s="2165"/>
    </row>
    <row r="87" spans="1:7" s="96" customFormat="1" ht="28.15" customHeight="1">
      <c r="A87" s="97"/>
      <c r="B87" s="2904" t="s">
        <v>5977</v>
      </c>
      <c r="C87" s="3088"/>
      <c r="D87" s="3085"/>
      <c r="E87" s="2164"/>
      <c r="F87" s="2165"/>
      <c r="G87" s="2165"/>
    </row>
    <row r="88" spans="1:7" s="96" customFormat="1" ht="23.45" customHeight="1">
      <c r="A88" s="97"/>
      <c r="B88" s="2913" t="s">
        <v>5978</v>
      </c>
      <c r="C88" s="2915"/>
      <c r="D88" s="2193"/>
      <c r="E88" s="2164"/>
      <c r="F88" s="2165"/>
      <c r="G88" s="2165"/>
    </row>
    <row r="89" spans="1:7" s="96" customFormat="1" ht="18.600000000000001" customHeight="1">
      <c r="A89" s="97"/>
      <c r="B89" s="2980" t="s">
        <v>5964</v>
      </c>
      <c r="C89" s="3096"/>
      <c r="D89" s="3097"/>
      <c r="E89" s="2164"/>
      <c r="F89" s="2165"/>
      <c r="G89" s="2165"/>
    </row>
    <row r="90" spans="1:7" s="96" customFormat="1" ht="118.15" customHeight="1">
      <c r="A90" s="97"/>
      <c r="B90" s="2904" t="s">
        <v>5979</v>
      </c>
      <c r="C90" s="3088"/>
      <c r="D90" s="3085"/>
      <c r="E90" s="2164"/>
      <c r="F90" s="2165"/>
      <c r="G90" s="2165"/>
    </row>
    <row r="91" spans="1:7" s="96" customFormat="1" ht="18.600000000000001" customHeight="1">
      <c r="A91" s="97"/>
      <c r="B91" s="2960" t="s">
        <v>3255</v>
      </c>
      <c r="C91" s="3098"/>
      <c r="D91" s="2193"/>
      <c r="E91" s="2164"/>
      <c r="F91" s="2165"/>
      <c r="G91" s="2165"/>
    </row>
    <row r="92" spans="1:7" s="96" customFormat="1" ht="43.15" customHeight="1">
      <c r="A92" s="97"/>
      <c r="B92" s="2978" t="s">
        <v>5182</v>
      </c>
      <c r="C92" s="3101"/>
      <c r="D92" s="3100"/>
      <c r="E92" s="2164"/>
      <c r="F92" s="2165"/>
      <c r="G92" s="2165"/>
    </row>
    <row r="93" spans="1:7" s="96" customFormat="1" ht="28.9" customHeight="1">
      <c r="A93" s="97"/>
      <c r="B93" s="2960" t="s">
        <v>5980</v>
      </c>
      <c r="C93" s="3098"/>
      <c r="D93" s="2193"/>
      <c r="E93" s="2164"/>
      <c r="F93" s="2165"/>
      <c r="G93" s="2165"/>
    </row>
    <row r="94" spans="1:7" s="96" customFormat="1" ht="18.600000000000001" customHeight="1">
      <c r="A94" s="97"/>
      <c r="B94" s="2960" t="s">
        <v>5981</v>
      </c>
      <c r="C94" s="3098"/>
      <c r="D94" s="2195"/>
      <c r="E94" s="2164"/>
      <c r="F94" s="2165"/>
      <c r="G94" s="2165"/>
    </row>
    <row r="95" spans="1:7" s="96" customFormat="1" ht="121.15" customHeight="1">
      <c r="A95" s="97"/>
      <c r="B95" s="2978" t="s">
        <v>5982</v>
      </c>
      <c r="C95" s="3099"/>
      <c r="D95" s="3100"/>
      <c r="E95" s="2164"/>
      <c r="F95" s="2165"/>
      <c r="G95" s="2165"/>
    </row>
    <row r="96" spans="1:7" s="96" customFormat="1" ht="16.899999999999999" hidden="1" customHeight="1">
      <c r="A96" s="97"/>
      <c r="B96" s="2960" t="s">
        <v>5983</v>
      </c>
      <c r="C96" s="3098"/>
      <c r="D96" s="3069"/>
      <c r="E96" s="3070"/>
      <c r="F96" s="3070"/>
      <c r="G96" s="3070"/>
    </row>
    <row r="97" spans="1:7" s="96" customFormat="1" ht="26.45" hidden="1" customHeight="1">
      <c r="A97" s="97"/>
      <c r="B97" s="2904" t="s">
        <v>5984</v>
      </c>
      <c r="C97" s="2909"/>
      <c r="D97" s="3091"/>
      <c r="E97" s="2164"/>
      <c r="F97" s="2165"/>
      <c r="G97" s="2165"/>
    </row>
    <row r="98" spans="1:7" s="96" customFormat="1" ht="148.9" hidden="1" customHeight="1">
      <c r="A98" s="97"/>
      <c r="B98" s="2904" t="s">
        <v>5985</v>
      </c>
      <c r="C98" s="2909"/>
      <c r="D98" s="3091"/>
      <c r="E98" s="2164"/>
      <c r="F98" s="2165"/>
      <c r="G98" s="2165"/>
    </row>
    <row r="99" spans="1:7" s="96" customFormat="1" ht="19.149999999999999" customHeight="1">
      <c r="A99" s="97"/>
      <c r="B99" s="2960" t="s">
        <v>5986</v>
      </c>
      <c r="C99" s="3098"/>
      <c r="D99" s="2195"/>
      <c r="E99" s="2164"/>
      <c r="F99" s="2165"/>
      <c r="G99" s="2165"/>
    </row>
    <row r="100" spans="1:7" s="96" customFormat="1" ht="124.9" customHeight="1">
      <c r="A100" s="97"/>
      <c r="B100" s="2978" t="s">
        <v>5987</v>
      </c>
      <c r="C100" s="3099"/>
      <c r="D100" s="3100"/>
      <c r="E100" s="2164"/>
      <c r="F100" s="2165"/>
      <c r="G100" s="2165"/>
    </row>
    <row r="101" spans="1:7" s="96" customFormat="1" ht="22.9" customHeight="1">
      <c r="A101" s="97"/>
      <c r="B101" s="2913" t="s">
        <v>3271</v>
      </c>
      <c r="C101" s="2915"/>
      <c r="D101" s="2193"/>
      <c r="E101" s="2164"/>
      <c r="F101" s="2165"/>
      <c r="G101" s="2165"/>
    </row>
    <row r="102" spans="1:7" s="96" customFormat="1" ht="229.9" customHeight="1">
      <c r="A102" s="97"/>
      <c r="B102" s="2904" t="s">
        <v>5988</v>
      </c>
      <c r="C102" s="2912"/>
      <c r="D102" s="3081"/>
      <c r="E102" s="2164"/>
      <c r="F102" s="2165"/>
      <c r="G102" s="2165"/>
    </row>
    <row r="103" spans="1:7" s="96" customFormat="1" ht="76.150000000000006" customHeight="1">
      <c r="A103" s="97"/>
      <c r="B103" s="2904" t="s">
        <v>5989</v>
      </c>
      <c r="C103" s="2912"/>
      <c r="D103" s="3081"/>
      <c r="E103" s="2164"/>
      <c r="F103" s="2165"/>
      <c r="G103" s="2165"/>
    </row>
    <row r="104" spans="1:7" s="96" customFormat="1" ht="22.15" customHeight="1">
      <c r="A104" s="97"/>
      <c r="B104" s="2913" t="s">
        <v>3284</v>
      </c>
      <c r="C104" s="2915"/>
      <c r="D104" s="2163"/>
      <c r="E104" s="2164"/>
      <c r="F104" s="2165"/>
      <c r="G104" s="2165"/>
    </row>
    <row r="105" spans="1:7" s="96" customFormat="1" ht="171.6" customHeight="1">
      <c r="A105" s="97"/>
      <c r="B105" s="2904" t="s">
        <v>5990</v>
      </c>
      <c r="C105" s="3088"/>
      <c r="D105" s="3082"/>
      <c r="E105" s="2164"/>
      <c r="F105" s="2165"/>
      <c r="G105" s="2165"/>
    </row>
    <row r="106" spans="1:7" s="96" customFormat="1" ht="54" customHeight="1">
      <c r="A106" s="97"/>
      <c r="B106" s="2920" t="s">
        <v>1565</v>
      </c>
      <c r="C106" s="2953"/>
      <c r="D106" s="3082"/>
      <c r="E106" s="2164"/>
      <c r="F106" s="2165"/>
      <c r="G106" s="2165"/>
    </row>
    <row r="107" spans="1:7" s="96" customFormat="1" ht="14.45" customHeight="1">
      <c r="A107" s="97"/>
      <c r="B107" s="2035"/>
      <c r="C107" s="2041"/>
      <c r="D107" s="2163"/>
      <c r="E107" s="2164"/>
      <c r="F107" s="2165"/>
      <c r="G107" s="2165"/>
    </row>
    <row r="108" spans="1:7" s="96" customFormat="1">
      <c r="A108" s="97"/>
      <c r="B108" s="2035"/>
      <c r="C108" s="2042"/>
      <c r="D108" s="2163"/>
      <c r="E108" s="2164"/>
      <c r="F108" s="2165"/>
      <c r="G108" s="2165"/>
    </row>
    <row r="109" spans="1:7" s="96" customFormat="1">
      <c r="A109" s="400" t="s">
        <v>5991</v>
      </c>
      <c r="B109" s="100" t="s">
        <v>5992</v>
      </c>
      <c r="C109" s="401"/>
      <c r="D109" s="2166"/>
      <c r="E109" s="2167"/>
      <c r="F109" s="2168"/>
      <c r="G109" s="2168"/>
    </row>
    <row r="110" spans="1:7" s="96" customFormat="1">
      <c r="A110" s="97"/>
      <c r="B110" s="2035"/>
      <c r="C110" s="2042"/>
      <c r="D110" s="2163"/>
      <c r="E110" s="2164"/>
      <c r="F110" s="2165"/>
      <c r="G110" s="2165"/>
    </row>
    <row r="111" spans="1:7" s="96" customFormat="1" ht="19.149999999999999" customHeight="1">
      <c r="A111" s="97"/>
      <c r="B111" s="2982" t="s">
        <v>5993</v>
      </c>
      <c r="C111" s="3102"/>
      <c r="D111" s="2163"/>
      <c r="E111" s="2164"/>
      <c r="F111" s="2490"/>
      <c r="G111" s="2165"/>
    </row>
    <row r="112" spans="1:7" s="96" customFormat="1" ht="67.900000000000006" customHeight="1">
      <c r="A112" s="97"/>
      <c r="B112" s="2931" t="s">
        <v>5994</v>
      </c>
      <c r="C112" s="3058"/>
      <c r="D112" s="2163"/>
      <c r="E112" s="2164"/>
      <c r="F112" s="2490"/>
      <c r="G112" s="2165"/>
    </row>
    <row r="113" spans="1:7" s="96" customFormat="1" ht="13.9" customHeight="1">
      <c r="A113" s="97"/>
      <c r="B113" s="2908" t="s">
        <v>5995</v>
      </c>
      <c r="C113" s="2909"/>
      <c r="D113" s="2163"/>
      <c r="E113" s="2164"/>
      <c r="F113" s="2490"/>
      <c r="G113" s="2165"/>
    </row>
    <row r="114" spans="1:7" s="96" customFormat="1" ht="13.9" customHeight="1">
      <c r="A114" s="97"/>
      <c r="B114" s="2109"/>
      <c r="C114" s="2196"/>
      <c r="D114" s="2163"/>
      <c r="E114" s="2164"/>
      <c r="F114" s="2490"/>
      <c r="G114" s="2165"/>
    </row>
    <row r="115" spans="1:7" s="96" customFormat="1">
      <c r="A115" s="103"/>
      <c r="B115" s="2037"/>
      <c r="C115" s="2170"/>
      <c r="D115" s="2170"/>
      <c r="E115" s="2169"/>
      <c r="F115" s="2493"/>
      <c r="G115" s="2171"/>
    </row>
    <row r="116" spans="1:7" s="96" customFormat="1" ht="25.5">
      <c r="A116" s="97" t="s">
        <v>5996</v>
      </c>
      <c r="B116" s="2038" t="s">
        <v>5997</v>
      </c>
      <c r="C116" s="2170"/>
      <c r="D116" s="2170"/>
      <c r="E116" s="2169"/>
      <c r="F116" s="2493"/>
      <c r="G116" s="2171"/>
    </row>
    <row r="117" spans="1:7" s="96" customFormat="1" ht="38.25">
      <c r="A117" s="97"/>
      <c r="B117" s="2038" t="s">
        <v>5998</v>
      </c>
      <c r="C117" s="2170"/>
      <c r="D117" s="2170"/>
      <c r="E117" s="2169"/>
      <c r="F117" s="2493"/>
      <c r="G117" s="2171"/>
    </row>
    <row r="118" spans="1:7" s="96" customFormat="1">
      <c r="A118" s="97"/>
      <c r="B118" s="2038" t="s">
        <v>5999</v>
      </c>
      <c r="C118" s="2170"/>
      <c r="D118" s="2170"/>
      <c r="E118" s="2169"/>
      <c r="F118" s="2493"/>
      <c r="G118" s="2171"/>
    </row>
    <row r="119" spans="1:7" s="96" customFormat="1" ht="38.25">
      <c r="A119" s="97"/>
      <c r="B119" s="2038" t="s">
        <v>6000</v>
      </c>
      <c r="C119" s="2170"/>
      <c r="D119" s="2170"/>
      <c r="E119" s="2169"/>
      <c r="F119" s="2493"/>
      <c r="G119" s="2171"/>
    </row>
    <row r="120" spans="1:7" s="96" customFormat="1">
      <c r="A120" s="103"/>
      <c r="B120" s="2037"/>
      <c r="C120" s="2170"/>
      <c r="D120" s="2170"/>
      <c r="E120" s="2169"/>
      <c r="F120" s="2493"/>
      <c r="G120" s="2171"/>
    </row>
    <row r="121" spans="1:7" s="96" customFormat="1" ht="27.6" customHeight="1">
      <c r="A121" s="97" t="s">
        <v>6001</v>
      </c>
      <c r="B121" s="68" t="s">
        <v>6002</v>
      </c>
      <c r="C121" s="2105"/>
      <c r="D121" s="2163"/>
      <c r="E121" s="2164"/>
      <c r="F121" s="2490"/>
      <c r="G121" s="2165"/>
    </row>
    <row r="122" spans="1:7" s="96" customFormat="1">
      <c r="A122" s="402"/>
      <c r="B122" s="2037" t="s">
        <v>6003</v>
      </c>
      <c r="C122" s="2170"/>
      <c r="D122" s="2169"/>
      <c r="E122" s="2169"/>
      <c r="F122" s="2493"/>
      <c r="G122" s="2171"/>
    </row>
    <row r="123" spans="1:7" s="96" customFormat="1">
      <c r="A123" s="1262" t="s">
        <v>6004</v>
      </c>
      <c r="B123" s="2080" t="s">
        <v>360</v>
      </c>
      <c r="C123" s="2170"/>
      <c r="D123" s="2170" t="s">
        <v>353</v>
      </c>
      <c r="E123" s="2169">
        <v>10</v>
      </c>
      <c r="F123" s="2491"/>
      <c r="G123" s="2197">
        <f t="shared" ref="G123" si="0">+F123*E123</f>
        <v>0</v>
      </c>
    </row>
    <row r="124" spans="1:7" s="96" customFormat="1">
      <c r="A124" s="103"/>
      <c r="B124" s="2037"/>
      <c r="C124" s="2170"/>
      <c r="D124" s="2170"/>
      <c r="E124" s="2169"/>
      <c r="F124" s="2493"/>
      <c r="G124" s="2171"/>
    </row>
    <row r="125" spans="1:7" s="96" customFormat="1">
      <c r="A125" s="103"/>
      <c r="B125" s="2037"/>
      <c r="C125" s="2170"/>
      <c r="D125" s="2170"/>
      <c r="E125" s="2169"/>
      <c r="F125" s="2493"/>
      <c r="G125" s="2171"/>
    </row>
    <row r="126" spans="1:7" s="96" customFormat="1" ht="25.5">
      <c r="A126" s="97" t="s">
        <v>6005</v>
      </c>
      <c r="B126" s="2038" t="s">
        <v>6006</v>
      </c>
      <c r="C126" s="2104"/>
      <c r="D126" s="2163"/>
      <c r="E126" s="2164"/>
      <c r="F126" s="2490"/>
      <c r="G126" s="2165"/>
    </row>
    <row r="127" spans="1:7" s="96" customFormat="1">
      <c r="A127" s="97"/>
      <c r="B127" s="2038" t="s">
        <v>6007</v>
      </c>
      <c r="C127" s="2104"/>
      <c r="D127" s="2163"/>
      <c r="E127" s="2164"/>
      <c r="F127" s="2490"/>
      <c r="G127" s="2165"/>
    </row>
    <row r="128" spans="1:7" s="96" customFormat="1" ht="38.25">
      <c r="A128" s="97"/>
      <c r="B128" s="2038" t="s">
        <v>6008</v>
      </c>
      <c r="C128" s="2104"/>
      <c r="D128" s="2163"/>
      <c r="E128" s="2164"/>
      <c r="F128" s="2490"/>
      <c r="G128" s="2165"/>
    </row>
    <row r="129" spans="1:7" s="96" customFormat="1">
      <c r="A129" s="97"/>
      <c r="B129" s="2038"/>
      <c r="C129" s="2170"/>
      <c r="D129" s="2170"/>
      <c r="E129" s="2169"/>
      <c r="F129" s="2493"/>
      <c r="G129" s="2171"/>
    </row>
    <row r="130" spans="1:7" s="96" customFormat="1" ht="25.5">
      <c r="A130" s="97" t="s">
        <v>6009</v>
      </c>
      <c r="B130" s="68" t="s">
        <v>6010</v>
      </c>
      <c r="C130" s="2105"/>
      <c r="D130" s="2163"/>
      <c r="E130" s="2164"/>
      <c r="F130" s="2490"/>
      <c r="G130" s="2165"/>
    </row>
    <row r="131" spans="1:7" s="96" customFormat="1">
      <c r="A131" s="402"/>
      <c r="B131" s="2037" t="s">
        <v>6011</v>
      </c>
      <c r="C131" s="2170"/>
      <c r="D131" s="2169"/>
      <c r="E131" s="2169"/>
      <c r="F131" s="2493"/>
      <c r="G131" s="2171"/>
    </row>
    <row r="132" spans="1:7" s="96" customFormat="1">
      <c r="A132" s="1262" t="s">
        <v>6012</v>
      </c>
      <c r="B132" s="2080" t="s">
        <v>360</v>
      </c>
      <c r="C132" s="2170"/>
      <c r="D132" s="2170" t="s">
        <v>353</v>
      </c>
      <c r="E132" s="2169">
        <v>10</v>
      </c>
      <c r="F132" s="2491"/>
      <c r="G132" s="2197">
        <f t="shared" ref="G132" si="1">+F132*E132</f>
        <v>0</v>
      </c>
    </row>
    <row r="133" spans="1:7" s="96" customFormat="1">
      <c r="A133" s="103"/>
      <c r="B133" s="2037"/>
      <c r="C133" s="2170"/>
      <c r="D133" s="2170"/>
      <c r="E133" s="2169"/>
      <c r="F133" s="2493"/>
      <c r="G133" s="2171"/>
    </row>
    <row r="134" spans="1:7" s="96" customFormat="1">
      <c r="A134" s="103"/>
      <c r="B134" s="2037"/>
      <c r="C134" s="2170"/>
      <c r="D134" s="2170"/>
      <c r="E134" s="2169"/>
      <c r="F134" s="2493"/>
      <c r="G134" s="2171"/>
    </row>
    <row r="135" spans="1:7" s="96" customFormat="1">
      <c r="A135" s="400" t="s">
        <v>6013</v>
      </c>
      <c r="B135" s="100" t="s">
        <v>6014</v>
      </c>
      <c r="C135" s="401"/>
      <c r="D135" s="2166"/>
      <c r="E135" s="2167"/>
      <c r="F135" s="2495"/>
      <c r="G135" s="2168"/>
    </row>
    <row r="136" spans="1:7" s="96" customFormat="1">
      <c r="A136" s="97"/>
      <c r="B136" s="2035"/>
      <c r="C136" s="2042"/>
      <c r="D136" s="2163"/>
      <c r="E136" s="2164"/>
      <c r="F136" s="2490"/>
      <c r="G136" s="2165"/>
    </row>
    <row r="137" spans="1:7" s="96" customFormat="1">
      <c r="A137" s="97"/>
      <c r="B137" s="2982" t="s">
        <v>5993</v>
      </c>
      <c r="C137" s="3102"/>
      <c r="D137" s="2163"/>
      <c r="E137" s="2164"/>
      <c r="F137" s="2490"/>
      <c r="G137" s="2165"/>
    </row>
    <row r="138" spans="1:7" s="96" customFormat="1" ht="84" customHeight="1">
      <c r="A138" s="97"/>
      <c r="B138" s="2931" t="s">
        <v>6015</v>
      </c>
      <c r="C138" s="3058"/>
      <c r="D138" s="2163"/>
      <c r="E138" s="2164"/>
      <c r="F138" s="2490"/>
      <c r="G138" s="2165"/>
    </row>
    <row r="139" spans="1:7" s="96" customFormat="1" ht="24" customHeight="1">
      <c r="A139" s="97"/>
      <c r="B139" s="2908" t="s">
        <v>6016</v>
      </c>
      <c r="C139" s="2909"/>
      <c r="D139" s="2163"/>
      <c r="E139" s="2164"/>
      <c r="F139" s="2490"/>
      <c r="G139" s="2165"/>
    </row>
    <row r="140" spans="1:7" s="96" customFormat="1">
      <c r="A140" s="97"/>
      <c r="B140" s="2109"/>
      <c r="C140" s="2196"/>
      <c r="D140" s="2163"/>
      <c r="E140" s="2164"/>
      <c r="F140" s="2490"/>
      <c r="G140" s="2165"/>
    </row>
    <row r="141" spans="1:7" s="96" customFormat="1" ht="17.45" customHeight="1">
      <c r="A141" s="97" t="s">
        <v>6017</v>
      </c>
      <c r="B141" s="2038" t="s">
        <v>6018</v>
      </c>
      <c r="C141" s="2104"/>
      <c r="D141" s="2163"/>
      <c r="E141" s="2164"/>
      <c r="F141" s="2490"/>
      <c r="G141" s="2165"/>
    </row>
    <row r="142" spans="1:7" s="96" customFormat="1" ht="38.25">
      <c r="A142" s="97"/>
      <c r="B142" s="2038" t="s">
        <v>6019</v>
      </c>
      <c r="C142" s="2104"/>
      <c r="D142" s="2163"/>
      <c r="E142" s="2164"/>
      <c r="F142" s="2490"/>
      <c r="G142" s="2165"/>
    </row>
    <row r="143" spans="1:7" s="96" customFormat="1">
      <c r="A143" s="97"/>
      <c r="B143" s="2038" t="s">
        <v>5999</v>
      </c>
      <c r="C143" s="2104"/>
      <c r="D143" s="2163"/>
      <c r="E143" s="2164"/>
      <c r="F143" s="2490"/>
      <c r="G143" s="2165"/>
    </row>
    <row r="144" spans="1:7" s="96" customFormat="1" ht="39" customHeight="1">
      <c r="A144" s="97"/>
      <c r="B144" s="2038" t="s">
        <v>6020</v>
      </c>
      <c r="C144" s="2104"/>
      <c r="D144" s="2163"/>
      <c r="E144" s="2164"/>
      <c r="F144" s="2490"/>
      <c r="G144" s="2165"/>
    </row>
    <row r="145" spans="1:7" s="96" customFormat="1">
      <c r="A145" s="103"/>
      <c r="B145" s="2037"/>
      <c r="C145" s="2170"/>
      <c r="D145" s="2170"/>
      <c r="E145" s="2169"/>
      <c r="F145" s="2493"/>
      <c r="G145" s="2171"/>
    </row>
    <row r="146" spans="1:7" s="96" customFormat="1" ht="25.5">
      <c r="A146" s="97" t="s">
        <v>6021</v>
      </c>
      <c r="B146" s="68" t="s">
        <v>6022</v>
      </c>
      <c r="C146" s="2105"/>
      <c r="D146" s="2163"/>
      <c r="E146" s="2164"/>
      <c r="F146" s="2490"/>
      <c r="G146" s="2165"/>
    </row>
    <row r="147" spans="1:7" s="96" customFormat="1">
      <c r="A147" s="402"/>
      <c r="B147" s="2037" t="s">
        <v>6011</v>
      </c>
      <c r="C147" s="2170"/>
      <c r="D147" s="2169"/>
      <c r="E147" s="2169"/>
      <c r="F147" s="2493"/>
      <c r="G147" s="2171"/>
    </row>
    <row r="148" spans="1:7" s="96" customFormat="1">
      <c r="A148" s="1262" t="s">
        <v>6023</v>
      </c>
      <c r="B148" s="2080" t="s">
        <v>360</v>
      </c>
      <c r="C148" s="2170"/>
      <c r="D148" s="2170" t="s">
        <v>353</v>
      </c>
      <c r="E148" s="2169">
        <v>10</v>
      </c>
      <c r="F148" s="2491"/>
      <c r="G148" s="2197">
        <f t="shared" ref="G148" si="2">+F148*E148</f>
        <v>0</v>
      </c>
    </row>
    <row r="149" spans="1:7" s="96" customFormat="1">
      <c r="A149" s="103"/>
      <c r="B149" s="2037"/>
      <c r="C149" s="2170"/>
      <c r="D149" s="2170"/>
      <c r="E149" s="2169"/>
      <c r="F149" s="2493"/>
      <c r="G149" s="2171"/>
    </row>
    <row r="150" spans="1:7" s="96" customFormat="1" ht="21" customHeight="1">
      <c r="A150" s="97" t="s">
        <v>6024</v>
      </c>
      <c r="B150" s="2038" t="s">
        <v>6025</v>
      </c>
      <c r="C150" s="2104"/>
      <c r="D150" s="2163"/>
      <c r="E150" s="2164"/>
      <c r="F150" s="2490"/>
      <c r="G150" s="2165"/>
    </row>
    <row r="151" spans="1:7" s="96" customFormat="1" ht="15.6" customHeight="1">
      <c r="A151" s="97"/>
      <c r="B151" s="2038" t="s">
        <v>6026</v>
      </c>
      <c r="C151" s="2104"/>
      <c r="D151" s="2163"/>
      <c r="E151" s="2164"/>
      <c r="F151" s="2490"/>
      <c r="G151" s="2165"/>
    </row>
    <row r="152" spans="1:7" s="96" customFormat="1" ht="42" customHeight="1">
      <c r="A152" s="97"/>
      <c r="B152" s="2038" t="s">
        <v>6020</v>
      </c>
      <c r="C152" s="2104"/>
      <c r="D152" s="2163"/>
      <c r="E152" s="2164"/>
      <c r="F152" s="2490"/>
      <c r="G152" s="2165"/>
    </row>
    <row r="153" spans="1:7" s="96" customFormat="1">
      <c r="A153" s="103"/>
      <c r="B153" s="2037"/>
      <c r="C153" s="2170"/>
      <c r="D153" s="2170"/>
      <c r="E153" s="2169"/>
      <c r="F153" s="2493"/>
      <c r="G153" s="2171"/>
    </row>
    <row r="154" spans="1:7" s="96" customFormat="1" ht="25.5">
      <c r="A154" s="97" t="s">
        <v>6027</v>
      </c>
      <c r="B154" s="68" t="s">
        <v>6022</v>
      </c>
      <c r="C154" s="2105"/>
      <c r="D154" s="2163"/>
      <c r="E154" s="2164"/>
      <c r="F154" s="2490"/>
      <c r="G154" s="2165"/>
    </row>
    <row r="155" spans="1:7" s="96" customFormat="1">
      <c r="A155" s="402"/>
      <c r="B155" s="2037" t="s">
        <v>6011</v>
      </c>
      <c r="C155" s="2170"/>
      <c r="D155" s="2169"/>
      <c r="E155" s="2169"/>
      <c r="F155" s="2493"/>
      <c r="G155" s="2171"/>
    </row>
    <row r="156" spans="1:7" s="96" customFormat="1">
      <c r="A156" s="1262" t="s">
        <v>6028</v>
      </c>
      <c r="B156" s="2080" t="s">
        <v>360</v>
      </c>
      <c r="C156" s="2170"/>
      <c r="D156" s="2170" t="s">
        <v>353</v>
      </c>
      <c r="E156" s="2169">
        <v>1</v>
      </c>
      <c r="F156" s="2491"/>
      <c r="G156" s="2197">
        <f t="shared" ref="G156" si="3">+F156*E156</f>
        <v>0</v>
      </c>
    </row>
    <row r="157" spans="1:7" s="96" customFormat="1">
      <c r="A157" s="103"/>
      <c r="B157" s="2037"/>
      <c r="C157" s="2170"/>
      <c r="D157" s="2170"/>
      <c r="E157" s="2169"/>
      <c r="F157" s="2493"/>
      <c r="G157" s="2171"/>
    </row>
    <row r="158" spans="1:7" s="96" customFormat="1">
      <c r="A158" s="103"/>
      <c r="B158" s="2037"/>
      <c r="C158" s="2170"/>
      <c r="D158" s="2170"/>
      <c r="E158" s="2169"/>
      <c r="F158" s="2493"/>
      <c r="G158" s="2171"/>
    </row>
    <row r="159" spans="1:7" s="96" customFormat="1">
      <c r="A159" s="400" t="s">
        <v>6029</v>
      </c>
      <c r="B159" s="100" t="s">
        <v>6030</v>
      </c>
      <c r="C159" s="401"/>
      <c r="D159" s="2166"/>
      <c r="E159" s="2167"/>
      <c r="F159" s="2495"/>
      <c r="G159" s="2168"/>
    </row>
    <row r="160" spans="1:7" s="96" customFormat="1">
      <c r="A160" s="97"/>
      <c r="B160" s="2035"/>
      <c r="C160" s="2042"/>
      <c r="D160" s="2170"/>
      <c r="E160" s="2169"/>
      <c r="F160" s="2493"/>
      <c r="G160" s="2171"/>
    </row>
    <row r="161" spans="1:7" s="96" customFormat="1">
      <c r="A161" s="97"/>
      <c r="B161" s="2982" t="s">
        <v>6031</v>
      </c>
      <c r="C161" s="3102"/>
      <c r="D161" s="2170"/>
      <c r="E161" s="2169"/>
      <c r="F161" s="2493"/>
      <c r="G161" s="2171"/>
    </row>
    <row r="162" spans="1:7" s="96" customFormat="1" ht="15.6" customHeight="1">
      <c r="A162" s="97"/>
      <c r="B162" s="2955" t="s">
        <v>6032</v>
      </c>
      <c r="C162" s="3058"/>
      <c r="D162" s="2170"/>
      <c r="E162" s="2169"/>
      <c r="F162" s="2493"/>
      <c r="G162" s="2171"/>
    </row>
    <row r="163" spans="1:7" s="96" customFormat="1" ht="39" customHeight="1">
      <c r="A163" s="97"/>
      <c r="B163" s="2908" t="s">
        <v>6033</v>
      </c>
      <c r="C163" s="2909"/>
      <c r="D163" s="2170"/>
      <c r="E163" s="2169"/>
      <c r="F163" s="2493"/>
      <c r="G163" s="2171"/>
    </row>
    <row r="164" spans="1:7" s="96" customFormat="1" ht="15.6" customHeight="1">
      <c r="A164" s="97"/>
      <c r="B164" s="2955" t="s">
        <v>6034</v>
      </c>
      <c r="C164" s="3058"/>
      <c r="D164" s="2170"/>
      <c r="E164" s="2169"/>
      <c r="F164" s="2493"/>
      <c r="G164" s="2171"/>
    </row>
    <row r="165" spans="1:7" s="96" customFormat="1" ht="27" customHeight="1">
      <c r="A165" s="97"/>
      <c r="B165" s="2908" t="s">
        <v>6035</v>
      </c>
      <c r="C165" s="2909"/>
      <c r="D165" s="2170"/>
      <c r="E165" s="2169"/>
      <c r="F165" s="2493"/>
      <c r="G165" s="2171"/>
    </row>
    <row r="166" spans="1:7" s="96" customFormat="1" ht="14.45" customHeight="1">
      <c r="A166" s="97"/>
      <c r="B166" s="2955" t="s">
        <v>2140</v>
      </c>
      <c r="C166" s="3058"/>
      <c r="D166" s="2170"/>
      <c r="E166" s="2169"/>
      <c r="F166" s="2493"/>
      <c r="G166" s="2171"/>
    </row>
    <row r="167" spans="1:7" s="96" customFormat="1" ht="15.6" customHeight="1">
      <c r="A167" s="97"/>
      <c r="B167" s="2908" t="s">
        <v>6036</v>
      </c>
      <c r="C167" s="2909"/>
      <c r="D167" s="2170"/>
      <c r="E167" s="2169"/>
      <c r="F167" s="2493"/>
      <c r="G167" s="2171"/>
    </row>
    <row r="168" spans="1:7" s="96" customFormat="1" ht="55.9" customHeight="1">
      <c r="A168" s="97"/>
      <c r="B168" s="2908" t="s">
        <v>6037</v>
      </c>
      <c r="C168" s="2909"/>
      <c r="D168" s="2170"/>
      <c r="E168" s="2169"/>
      <c r="F168" s="2493"/>
      <c r="G168" s="2171"/>
    </row>
    <row r="169" spans="1:7" s="96" customFormat="1" ht="43.15" customHeight="1">
      <c r="A169" s="97"/>
      <c r="B169" s="2908" t="s">
        <v>6038</v>
      </c>
      <c r="C169" s="2909"/>
      <c r="D169" s="2170"/>
      <c r="E169" s="2169"/>
      <c r="F169" s="2493"/>
      <c r="G169" s="2171"/>
    </row>
    <row r="170" spans="1:7" s="96" customFormat="1" ht="15.6" customHeight="1">
      <c r="A170" s="97"/>
      <c r="B170" s="2908" t="s">
        <v>6039</v>
      </c>
      <c r="C170" s="2909"/>
      <c r="D170" s="2170"/>
      <c r="E170" s="2169"/>
      <c r="F170" s="2493"/>
      <c r="G170" s="2171"/>
    </row>
    <row r="171" spans="1:7" s="96" customFormat="1" ht="27.6" customHeight="1">
      <c r="A171" s="97"/>
      <c r="B171" s="2908" t="s">
        <v>6040</v>
      </c>
      <c r="C171" s="2909"/>
      <c r="D171" s="2170"/>
      <c r="E171" s="2169"/>
      <c r="F171" s="2493"/>
      <c r="G171" s="2171"/>
    </row>
    <row r="172" spans="1:7" s="96" customFormat="1" ht="28.9" customHeight="1">
      <c r="A172" s="97"/>
      <c r="B172" s="2908" t="s">
        <v>6041</v>
      </c>
      <c r="C172" s="2909"/>
      <c r="D172" s="2170"/>
      <c r="E172" s="2169"/>
      <c r="F172" s="2493"/>
      <c r="G172" s="2171"/>
    </row>
    <row r="173" spans="1:7" s="96" customFormat="1" ht="28.9" customHeight="1">
      <c r="A173" s="97"/>
      <c r="B173" s="2908" t="s">
        <v>6042</v>
      </c>
      <c r="C173" s="2909"/>
      <c r="D173" s="2170"/>
      <c r="E173" s="2169"/>
      <c r="F173" s="2493"/>
      <c r="G173" s="2171"/>
    </row>
    <row r="174" spans="1:7" s="96" customFormat="1" ht="15.6" customHeight="1">
      <c r="A174" s="97"/>
      <c r="B174" s="2908" t="s">
        <v>6043</v>
      </c>
      <c r="C174" s="2909"/>
      <c r="D174" s="2170"/>
      <c r="E174" s="2169"/>
      <c r="F174" s="2493"/>
      <c r="G174" s="2171"/>
    </row>
    <row r="175" spans="1:7" s="96" customFormat="1" ht="28.9" customHeight="1">
      <c r="A175" s="97"/>
      <c r="B175" s="2908" t="s">
        <v>6044</v>
      </c>
      <c r="C175" s="2909"/>
      <c r="D175" s="2170"/>
      <c r="E175" s="2169"/>
      <c r="F175" s="2493"/>
      <c r="G175" s="2171"/>
    </row>
    <row r="176" spans="1:7" s="96" customFormat="1" ht="15.6" customHeight="1">
      <c r="A176" s="97"/>
      <c r="B176" s="2908" t="s">
        <v>6045</v>
      </c>
      <c r="C176" s="2909"/>
      <c r="D176" s="2170"/>
      <c r="E176" s="2169"/>
      <c r="F176" s="2493"/>
      <c r="G176" s="2171"/>
    </row>
    <row r="177" spans="1:7" s="96" customFormat="1" ht="15.6" customHeight="1">
      <c r="A177" s="97"/>
      <c r="B177" s="2109"/>
      <c r="C177" s="2196"/>
      <c r="D177" s="2170"/>
      <c r="E177" s="2169"/>
      <c r="F177" s="2493"/>
      <c r="G177" s="2171"/>
    </row>
    <row r="178" spans="1:7" s="96" customFormat="1">
      <c r="A178" s="97" t="s">
        <v>6046</v>
      </c>
      <c r="B178" s="208" t="s">
        <v>6047</v>
      </c>
      <c r="C178" s="2170"/>
      <c r="D178" s="2170"/>
      <c r="E178" s="2169"/>
      <c r="F178" s="2493"/>
      <c r="G178" s="2171"/>
    </row>
    <row r="179" spans="1:7" s="96" customFormat="1" ht="25.5">
      <c r="A179" s="103"/>
      <c r="B179" s="2037" t="s">
        <v>6048</v>
      </c>
      <c r="C179" s="2170"/>
      <c r="D179" s="2170"/>
      <c r="E179" s="2169"/>
      <c r="F179" s="2493"/>
      <c r="G179" s="2171"/>
    </row>
    <row r="180" spans="1:7" s="96" customFormat="1" ht="40.15" customHeight="1">
      <c r="A180" s="103"/>
      <c r="B180" s="2037" t="s">
        <v>6049</v>
      </c>
      <c r="C180" s="2170"/>
      <c r="D180" s="2170"/>
      <c r="E180" s="2169"/>
      <c r="F180" s="2493"/>
      <c r="G180" s="2171"/>
    </row>
    <row r="181" spans="1:7" s="96" customFormat="1" ht="29.45" customHeight="1">
      <c r="A181" s="103"/>
      <c r="B181" s="2037" t="s">
        <v>6050</v>
      </c>
      <c r="C181" s="2170"/>
      <c r="D181" s="2170"/>
      <c r="E181" s="2169"/>
      <c r="F181" s="2493"/>
      <c r="G181" s="2171"/>
    </row>
    <row r="182" spans="1:7" s="96" customFormat="1" ht="13.9" customHeight="1">
      <c r="A182" s="103"/>
      <c r="B182" s="2037" t="s">
        <v>6051</v>
      </c>
      <c r="C182" s="2170"/>
      <c r="D182" s="2170"/>
      <c r="E182" s="2169"/>
      <c r="F182" s="2493"/>
      <c r="G182" s="2171"/>
    </row>
    <row r="183" spans="1:7" s="96" customFormat="1">
      <c r="A183" s="103"/>
      <c r="B183" s="2037" t="s">
        <v>6052</v>
      </c>
      <c r="C183" s="2170"/>
      <c r="D183" s="2170"/>
      <c r="E183" s="2169"/>
      <c r="F183" s="2493"/>
      <c r="G183" s="2171"/>
    </row>
    <row r="184" spans="1:7" s="96" customFormat="1">
      <c r="A184" s="103"/>
      <c r="B184" s="2037"/>
      <c r="C184" s="2170"/>
      <c r="D184" s="2170"/>
      <c r="E184" s="2169"/>
      <c r="F184" s="2493"/>
      <c r="G184" s="2171"/>
    </row>
    <row r="185" spans="1:7" s="96" customFormat="1" ht="25.5">
      <c r="A185" s="97" t="s">
        <v>6053</v>
      </c>
      <c r="B185" s="68" t="s">
        <v>6054</v>
      </c>
      <c r="C185" s="2170"/>
      <c r="D185" s="2170"/>
      <c r="E185" s="2169"/>
      <c r="F185" s="2493"/>
      <c r="G185" s="2171"/>
    </row>
    <row r="186" spans="1:7" s="96" customFormat="1" ht="28.9" customHeight="1">
      <c r="A186" s="103"/>
      <c r="B186" s="2037" t="s">
        <v>6055</v>
      </c>
      <c r="C186" s="2170"/>
      <c r="D186" s="2170"/>
      <c r="E186" s="2169"/>
      <c r="F186" s="2493"/>
      <c r="G186" s="2171"/>
    </row>
    <row r="187" spans="1:7" s="96" customFormat="1">
      <c r="A187" s="1262" t="s">
        <v>6056</v>
      </c>
      <c r="B187" s="2080" t="s">
        <v>360</v>
      </c>
      <c r="C187" s="2170"/>
      <c r="D187" s="2170" t="s">
        <v>353</v>
      </c>
      <c r="E187" s="2169">
        <v>10</v>
      </c>
      <c r="F187" s="2491"/>
      <c r="G187" s="2197">
        <f t="shared" ref="G187" si="4">+F187*E187</f>
        <v>0</v>
      </c>
    </row>
    <row r="188" spans="1:7" s="96" customFormat="1" ht="12" customHeight="1">
      <c r="B188" s="207"/>
      <c r="C188" s="207"/>
      <c r="D188" s="207"/>
      <c r="E188" s="2106"/>
      <c r="F188" s="2443"/>
      <c r="G188" s="2107"/>
    </row>
    <row r="189" spans="1:7" s="96" customFormat="1">
      <c r="A189" s="103"/>
      <c r="B189" s="2037"/>
      <c r="C189" s="2170"/>
      <c r="D189" s="2170"/>
      <c r="E189" s="2169"/>
      <c r="F189" s="2493"/>
      <c r="G189" s="2171"/>
    </row>
    <row r="190" spans="1:7" s="96" customFormat="1">
      <c r="A190" s="97" t="s">
        <v>6057</v>
      </c>
      <c r="B190" s="208" t="s">
        <v>6058</v>
      </c>
      <c r="C190" s="2170"/>
      <c r="D190" s="2170"/>
      <c r="E190" s="2169"/>
      <c r="F190" s="2493"/>
      <c r="G190" s="2171"/>
    </row>
    <row r="191" spans="1:7" s="96" customFormat="1">
      <c r="A191" s="103"/>
      <c r="B191" s="2037" t="s">
        <v>6059</v>
      </c>
      <c r="C191" s="2170"/>
      <c r="D191" s="2170"/>
      <c r="E191" s="2169"/>
      <c r="F191" s="2493"/>
      <c r="G191" s="2171"/>
    </row>
    <row r="192" spans="1:7" s="96" customFormat="1" ht="38.25">
      <c r="A192" s="103"/>
      <c r="B192" s="2037" t="s">
        <v>6060</v>
      </c>
      <c r="C192" s="2170"/>
      <c r="D192" s="2170"/>
      <c r="E192" s="2169"/>
      <c r="F192" s="2493"/>
      <c r="G192" s="2171"/>
    </row>
    <row r="193" spans="1:7" s="96" customFormat="1" ht="25.15" customHeight="1">
      <c r="A193" s="103"/>
      <c r="B193" s="2037" t="s">
        <v>6061</v>
      </c>
      <c r="C193" s="2170"/>
      <c r="D193" s="2170"/>
      <c r="E193" s="2169"/>
      <c r="F193" s="2493"/>
      <c r="G193" s="2171"/>
    </row>
    <row r="194" spans="1:7" s="96" customFormat="1">
      <c r="A194" s="103"/>
      <c r="B194" s="2037" t="s">
        <v>6051</v>
      </c>
      <c r="C194" s="2170"/>
      <c r="D194" s="2170"/>
      <c r="E194" s="2169"/>
      <c r="F194" s="2493"/>
      <c r="G194" s="2171"/>
    </row>
    <row r="195" spans="1:7" s="96" customFormat="1" ht="25.5">
      <c r="A195" s="103"/>
      <c r="B195" s="2037" t="s">
        <v>6062</v>
      </c>
      <c r="C195" s="2170"/>
      <c r="D195" s="2170"/>
      <c r="E195" s="2169"/>
      <c r="F195" s="2493"/>
      <c r="G195" s="2171"/>
    </row>
    <row r="196" spans="1:7" s="96" customFormat="1">
      <c r="A196" s="103"/>
      <c r="B196" s="2037"/>
      <c r="C196" s="2170"/>
      <c r="D196" s="2170"/>
      <c r="E196" s="2169"/>
      <c r="F196" s="2493"/>
      <c r="G196" s="2171"/>
    </row>
    <row r="197" spans="1:7" s="96" customFormat="1" ht="25.5">
      <c r="A197" s="97" t="s">
        <v>6063</v>
      </c>
      <c r="B197" s="208" t="s">
        <v>6064</v>
      </c>
      <c r="C197" s="2170"/>
      <c r="D197" s="2170"/>
      <c r="E197" s="2169"/>
      <c r="F197" s="2493"/>
      <c r="G197" s="2171"/>
    </row>
    <row r="198" spans="1:7" s="96" customFormat="1">
      <c r="A198" s="97"/>
      <c r="B198" s="2037" t="s">
        <v>6065</v>
      </c>
      <c r="C198" s="2170"/>
      <c r="D198" s="2170"/>
      <c r="E198" s="2169"/>
      <c r="F198" s="2493"/>
      <c r="G198" s="2171"/>
    </row>
    <row r="199" spans="1:7" s="96" customFormat="1">
      <c r="A199" s="1262" t="s">
        <v>6066</v>
      </c>
      <c r="B199" s="2080" t="s">
        <v>360</v>
      </c>
      <c r="C199" s="2170"/>
      <c r="D199" s="2170" t="s">
        <v>353</v>
      </c>
      <c r="E199" s="2169">
        <v>10</v>
      </c>
      <c r="F199" s="2491"/>
      <c r="G199" s="2197">
        <f t="shared" ref="G199" si="5">+F199*E199</f>
        <v>0</v>
      </c>
    </row>
    <row r="200" spans="1:7" s="96" customFormat="1">
      <c r="A200" s="103"/>
      <c r="B200" s="2037"/>
      <c r="C200" s="2170"/>
      <c r="D200" s="2170"/>
      <c r="E200" s="2169"/>
      <c r="F200" s="2493"/>
      <c r="G200" s="2171"/>
    </row>
    <row r="201" spans="1:7" s="96" customFormat="1" ht="38.25">
      <c r="A201" s="97" t="s">
        <v>6067</v>
      </c>
      <c r="B201" s="208" t="s">
        <v>6068</v>
      </c>
      <c r="C201" s="2170"/>
      <c r="D201" s="2170"/>
      <c r="E201" s="2169"/>
      <c r="F201" s="2493"/>
      <c r="G201" s="2171"/>
    </row>
    <row r="202" spans="1:7" s="96" customFormat="1" ht="16.149999999999999" customHeight="1">
      <c r="A202" s="97"/>
      <c r="B202" s="2037" t="s">
        <v>6069</v>
      </c>
      <c r="C202" s="2170"/>
      <c r="D202" s="2170"/>
      <c r="E202" s="2169"/>
      <c r="F202" s="2493"/>
      <c r="G202" s="2171"/>
    </row>
    <row r="203" spans="1:7" s="96" customFormat="1">
      <c r="A203" s="1262" t="s">
        <v>6070</v>
      </c>
      <c r="B203" s="2080" t="s">
        <v>360</v>
      </c>
      <c r="C203" s="2170"/>
      <c r="D203" s="2170" t="s">
        <v>353</v>
      </c>
      <c r="E203" s="2169">
        <v>200</v>
      </c>
      <c r="F203" s="2491"/>
      <c r="G203" s="2197">
        <f t="shared" ref="G203" si="6">+F203*E203</f>
        <v>0</v>
      </c>
    </row>
    <row r="204" spans="1:7" s="96" customFormat="1">
      <c r="A204" s="103"/>
      <c r="B204" s="2037"/>
      <c r="C204" s="2170"/>
      <c r="D204" s="2170"/>
      <c r="E204" s="2169"/>
      <c r="F204" s="2493"/>
      <c r="G204" s="2171"/>
    </row>
    <row r="205" spans="1:7" s="96" customFormat="1">
      <c r="B205" s="107"/>
      <c r="C205" s="2175"/>
      <c r="D205" s="2175"/>
      <c r="E205" s="2163"/>
      <c r="F205" s="2496"/>
      <c r="G205" s="2165"/>
    </row>
    <row r="206" spans="1:7" s="96" customFormat="1" ht="20.45" customHeight="1" thickBot="1">
      <c r="A206" s="418" t="str">
        <f>+A8</f>
        <v>C.19.</v>
      </c>
      <c r="B206" s="419" t="str">
        <f>+B8</f>
        <v>Slikopleskarska dela</v>
      </c>
      <c r="C206" s="420" t="s">
        <v>279</v>
      </c>
      <c r="D206" s="420"/>
      <c r="E206" s="421"/>
      <c r="F206" s="2440"/>
      <c r="G206" s="462">
        <f>SUM(G115:G205)</f>
        <v>0</v>
      </c>
    </row>
    <row r="207" spans="1:7" s="96" customFormat="1" ht="13.5" thickTop="1">
      <c r="A207" s="109"/>
      <c r="B207" s="110"/>
      <c r="C207" s="111"/>
      <c r="D207" s="111"/>
      <c r="E207" s="82"/>
      <c r="F207" s="2418"/>
      <c r="G207" s="451"/>
    </row>
    <row r="208" spans="1:7" s="96" customFormat="1">
      <c r="A208" s="109"/>
      <c r="B208" s="110"/>
      <c r="C208" s="111"/>
      <c r="D208" s="111"/>
      <c r="E208" s="82"/>
      <c r="F208" s="451"/>
      <c r="G208" s="451"/>
    </row>
    <row r="209" spans="1:10" s="55" customFormat="1">
      <c r="A209" s="106"/>
      <c r="B209" s="107"/>
      <c r="C209" s="108"/>
      <c r="D209" s="649"/>
      <c r="E209" s="99"/>
      <c r="F209" s="452"/>
      <c r="G209" s="459"/>
      <c r="J209" s="56"/>
    </row>
  </sheetData>
  <sheetProtection formatRows="0"/>
  <mergeCells count="117">
    <mergeCell ref="B175:C175"/>
    <mergeCell ref="B176:C176"/>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13:C113"/>
    <mergeCell ref="B137:C137"/>
    <mergeCell ref="B138:C138"/>
    <mergeCell ref="B139:C139"/>
    <mergeCell ref="B161:C161"/>
    <mergeCell ref="B162:C162"/>
    <mergeCell ref="B103:D103"/>
    <mergeCell ref="B104:C104"/>
    <mergeCell ref="B105:D105"/>
    <mergeCell ref="B106:D106"/>
    <mergeCell ref="B111:C111"/>
    <mergeCell ref="B112:C112"/>
    <mergeCell ref="B97:D97"/>
    <mergeCell ref="B98:D98"/>
    <mergeCell ref="B99:C99"/>
    <mergeCell ref="B100:D100"/>
    <mergeCell ref="B101:C101"/>
    <mergeCell ref="B102:D102"/>
    <mergeCell ref="B91:C91"/>
    <mergeCell ref="B92:D92"/>
    <mergeCell ref="B93:C93"/>
    <mergeCell ref="B94:C94"/>
    <mergeCell ref="B95:D95"/>
    <mergeCell ref="B96:C96"/>
    <mergeCell ref="D96:G96"/>
    <mergeCell ref="B85:C85"/>
    <mergeCell ref="B86:D86"/>
    <mergeCell ref="B87:D87"/>
    <mergeCell ref="B88:C88"/>
    <mergeCell ref="B89:D89"/>
    <mergeCell ref="B90:D90"/>
    <mergeCell ref="B79:C79"/>
    <mergeCell ref="B80:D80"/>
    <mergeCell ref="B81:C81"/>
    <mergeCell ref="B82:D82"/>
    <mergeCell ref="B83:C83"/>
    <mergeCell ref="B84:D84"/>
    <mergeCell ref="B73:C73"/>
    <mergeCell ref="B74:D74"/>
    <mergeCell ref="B75:C75"/>
    <mergeCell ref="B76:D76"/>
    <mergeCell ref="B77:C77"/>
    <mergeCell ref="B78:D78"/>
    <mergeCell ref="B67:D67"/>
    <mergeCell ref="B68:D68"/>
    <mergeCell ref="B69:C69"/>
    <mergeCell ref="B70:C70"/>
    <mergeCell ref="B71:C71"/>
    <mergeCell ref="B72:D72"/>
    <mergeCell ref="B61:D61"/>
    <mergeCell ref="B62:C62"/>
    <mergeCell ref="B63:D63"/>
    <mergeCell ref="B64:D64"/>
    <mergeCell ref="B65:D65"/>
    <mergeCell ref="B66:D66"/>
    <mergeCell ref="B55:D55"/>
    <mergeCell ref="B56:D56"/>
    <mergeCell ref="B57:D57"/>
    <mergeCell ref="B58:D58"/>
    <mergeCell ref="B59:D59"/>
    <mergeCell ref="B60:D60"/>
    <mergeCell ref="B49:D49"/>
    <mergeCell ref="B50:D50"/>
    <mergeCell ref="B51:D51"/>
    <mergeCell ref="B52:D52"/>
    <mergeCell ref="B53:D53"/>
    <mergeCell ref="B54:D54"/>
    <mergeCell ref="B43:D43"/>
    <mergeCell ref="B44:D44"/>
    <mergeCell ref="B45:D45"/>
    <mergeCell ref="B46:C46"/>
    <mergeCell ref="B47:D47"/>
    <mergeCell ref="B48:C48"/>
    <mergeCell ref="B37:D37"/>
    <mergeCell ref="B38:D38"/>
    <mergeCell ref="B39:D39"/>
    <mergeCell ref="B40:D40"/>
    <mergeCell ref="B41:C41"/>
    <mergeCell ref="B42:D42"/>
    <mergeCell ref="B31:D31"/>
    <mergeCell ref="B32:D32"/>
    <mergeCell ref="B33:D33"/>
    <mergeCell ref="B34:D34"/>
    <mergeCell ref="B35:D35"/>
    <mergeCell ref="B36:D36"/>
    <mergeCell ref="B28:C28"/>
    <mergeCell ref="B29:D29"/>
    <mergeCell ref="B30:D30"/>
    <mergeCell ref="B18:D18"/>
    <mergeCell ref="B19:D19"/>
    <mergeCell ref="B20:D20"/>
    <mergeCell ref="B22:D22"/>
    <mergeCell ref="B23:D23"/>
    <mergeCell ref="B24:C24"/>
    <mergeCell ref="B11:D11"/>
    <mergeCell ref="B13:D13"/>
    <mergeCell ref="B14:D14"/>
    <mergeCell ref="B15:D15"/>
    <mergeCell ref="B16:D16"/>
    <mergeCell ref="B17:D17"/>
    <mergeCell ref="B25:D25"/>
    <mergeCell ref="B26:C26"/>
    <mergeCell ref="B27:D27"/>
  </mergeCells>
  <pageMargins left="0.7" right="0.7" top="0.75" bottom="0.75" header="0.3" footer="0.3"/>
  <pageSetup paperSize="9" scale="52"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4" manualBreakCount="4">
    <brk id="38" max="6" man="1"/>
    <brk id="92" max="6" man="1"/>
    <brk id="107" max="16383" man="1"/>
    <brk id="157" max="6"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2:AMK58"/>
  <sheetViews>
    <sheetView view="pageBreakPreview" zoomScale="85" zoomScaleNormal="90" zoomScaleSheetLayoutView="85" zoomScalePageLayoutView="90" workbookViewId="0"/>
  </sheetViews>
  <sheetFormatPr defaultRowHeight="12.75"/>
  <cols>
    <col min="1" max="1" width="14.42578125" style="1284" customWidth="1"/>
    <col min="2" max="2" width="79.7109375" style="1293" customWidth="1"/>
    <col min="3" max="3" width="10.28515625" style="1283" customWidth="1"/>
    <col min="4" max="4" width="7.28515625" style="1281" customWidth="1"/>
    <col min="5" max="5" width="9.85546875" style="1282" customWidth="1"/>
    <col min="6" max="6" width="13" style="1867" customWidth="1"/>
    <col min="7" max="7" width="15.42578125" style="1867" customWidth="1"/>
    <col min="8" max="8" width="10.5703125" style="1277" customWidth="1"/>
    <col min="9" max="9" width="8.5703125" style="1277" customWidth="1"/>
    <col min="10" max="10" width="8.42578125" style="1279" customWidth="1"/>
    <col min="11" max="1025" width="9.140625" style="1292" customWidth="1"/>
  </cols>
  <sheetData>
    <row r="2" spans="1:7">
      <c r="A2" s="367" t="s">
        <v>8</v>
      </c>
      <c r="B2" s="359" t="s">
        <v>9</v>
      </c>
      <c r="C2" s="359"/>
      <c r="D2" s="361"/>
      <c r="E2" s="367"/>
      <c r="F2" s="443"/>
      <c r="G2" s="443"/>
    </row>
    <row r="3" spans="1:7" s="1278" customFormat="1">
      <c r="A3" s="367" t="s">
        <v>130</v>
      </c>
      <c r="B3" s="359" t="str">
        <f>'NASLOVNA STRAN'!$C$30</f>
        <v>Gradnja stanovanjske soseske Dečkovo naselje - DN 10</v>
      </c>
      <c r="C3" s="359"/>
      <c r="D3" s="361"/>
      <c r="E3" s="367"/>
      <c r="F3" s="443"/>
      <c r="G3" s="443"/>
    </row>
    <row r="4" spans="1:7" s="1278" customFormat="1">
      <c r="A4" s="367" t="s">
        <v>131</v>
      </c>
      <c r="B4" s="442">
        <f>'NASLOVNA STRAN'!$C$13</f>
        <v>0</v>
      </c>
      <c r="C4" s="359"/>
      <c r="D4" s="361"/>
      <c r="E4" s="367"/>
      <c r="F4" s="443"/>
      <c r="G4" s="443"/>
    </row>
    <row r="5" spans="1:7" s="1278" customFormat="1">
      <c r="A5" s="367"/>
      <c r="B5" s="359"/>
      <c r="C5" s="359"/>
      <c r="D5" s="361"/>
      <c r="E5" s="367"/>
      <c r="F5" s="443"/>
      <c r="G5" s="443"/>
    </row>
    <row r="6" spans="1:7" s="1278" customFormat="1">
      <c r="A6" s="213" t="s">
        <v>52</v>
      </c>
      <c r="B6" s="214" t="s">
        <v>110</v>
      </c>
      <c r="C6" s="214"/>
      <c r="D6" s="215"/>
      <c r="E6" s="216"/>
      <c r="F6" s="463"/>
      <c r="G6" s="463"/>
    </row>
    <row r="7" spans="1:7" s="1278" customFormat="1">
      <c r="A7" s="367"/>
      <c r="B7" s="359"/>
      <c r="C7" s="359"/>
      <c r="D7" s="361"/>
      <c r="E7" s="367"/>
      <c r="F7" s="443"/>
      <c r="G7" s="443"/>
    </row>
    <row r="8" spans="1:7" s="1278" customFormat="1">
      <c r="A8" s="213" t="s">
        <v>8105</v>
      </c>
      <c r="B8" s="214" t="s">
        <v>8106</v>
      </c>
      <c r="C8" s="214"/>
      <c r="D8" s="215"/>
      <c r="E8" s="216"/>
      <c r="F8" s="463"/>
      <c r="G8" s="463"/>
    </row>
    <row r="9" spans="1:7">
      <c r="A9" s="217"/>
      <c r="B9" s="1986"/>
      <c r="C9" s="219"/>
      <c r="D9" s="220"/>
      <c r="E9" s="220"/>
      <c r="F9" s="464"/>
      <c r="G9" s="1865"/>
    </row>
    <row r="10" spans="1:7" ht="38.25">
      <c r="A10" s="83" t="s">
        <v>132</v>
      </c>
      <c r="B10" s="221" t="s">
        <v>133</v>
      </c>
      <c r="C10" s="222" t="s">
        <v>134</v>
      </c>
      <c r="D10" s="364" t="s">
        <v>140</v>
      </c>
      <c r="E10" s="363" t="s">
        <v>136</v>
      </c>
      <c r="F10" s="444" t="s">
        <v>237</v>
      </c>
      <c r="G10" s="444" t="s">
        <v>238</v>
      </c>
    </row>
    <row r="11" spans="1:7" ht="33" customHeight="1">
      <c r="A11" s="223"/>
      <c r="B11" s="2944" t="s">
        <v>8107</v>
      </c>
      <c r="C11" s="2944"/>
      <c r="D11" s="226"/>
      <c r="E11" s="226"/>
      <c r="F11" s="466"/>
      <c r="G11" s="1866"/>
    </row>
    <row r="12" spans="1:7">
      <c r="A12" s="105"/>
      <c r="B12" s="91"/>
      <c r="C12" s="92"/>
      <c r="D12" s="93"/>
      <c r="E12" s="93"/>
      <c r="F12" s="456"/>
    </row>
    <row r="13" spans="1:7">
      <c r="A13" s="105"/>
      <c r="B13" s="3024" t="s">
        <v>3222</v>
      </c>
      <c r="C13" s="3025"/>
      <c r="D13" s="3025"/>
      <c r="E13" s="93"/>
      <c r="F13" s="456"/>
    </row>
    <row r="14" spans="1:7" ht="59.45" customHeight="1">
      <c r="A14" s="105"/>
      <c r="B14" s="3026" t="s">
        <v>3224</v>
      </c>
      <c r="C14" s="3026"/>
      <c r="D14" s="3026"/>
      <c r="E14" s="93"/>
      <c r="F14" s="456"/>
    </row>
    <row r="15" spans="1:7" ht="70.150000000000006" customHeight="1">
      <c r="A15" s="1280"/>
      <c r="B15" s="3027" t="s">
        <v>3223</v>
      </c>
      <c r="C15" s="3028"/>
      <c r="D15" s="3028"/>
    </row>
    <row r="16" spans="1:7" ht="20.45" customHeight="1">
      <c r="A16" s="1280"/>
      <c r="B16" s="3024" t="s">
        <v>3450</v>
      </c>
      <c r="C16" s="3025"/>
      <c r="D16" s="3025"/>
    </row>
    <row r="17" spans="1:7" ht="33" customHeight="1">
      <c r="A17" s="1280"/>
      <c r="B17" s="3029" t="s">
        <v>3451</v>
      </c>
      <c r="C17" s="3030"/>
      <c r="D17" s="3030"/>
    </row>
    <row r="18" spans="1:7" ht="29.45" customHeight="1">
      <c r="A18" s="1280"/>
      <c r="B18" s="3029" t="s">
        <v>3452</v>
      </c>
      <c r="C18" s="3030"/>
      <c r="D18" s="3030"/>
    </row>
    <row r="19" spans="1:7" ht="40.15" customHeight="1">
      <c r="A19" s="1280"/>
      <c r="B19" s="3029" t="s">
        <v>7969</v>
      </c>
      <c r="C19" s="3030"/>
      <c r="D19" s="3030"/>
    </row>
    <row r="20" spans="1:7" ht="54.6" customHeight="1">
      <c r="A20" s="1280"/>
      <c r="B20" s="3029" t="s">
        <v>2585</v>
      </c>
      <c r="C20" s="3030"/>
      <c r="D20" s="3030"/>
    </row>
    <row r="21" spans="1:7" ht="40.15" customHeight="1">
      <c r="A21" s="1280"/>
      <c r="B21" s="3029" t="s">
        <v>7970</v>
      </c>
      <c r="C21" s="3030"/>
      <c r="D21" s="3030"/>
    </row>
    <row r="22" spans="1:7" s="96" customFormat="1" ht="8.4499999999999993" customHeight="1">
      <c r="A22" s="1285"/>
      <c r="B22" s="2935"/>
      <c r="C22" s="2935"/>
      <c r="D22" s="1287"/>
      <c r="E22" s="1288"/>
      <c r="F22" s="1865"/>
      <c r="G22" s="1865"/>
    </row>
    <row r="23" spans="1:7" s="96" customFormat="1">
      <c r="F23" s="459"/>
      <c r="G23" s="459"/>
    </row>
    <row r="24" spans="1:7" s="96" customFormat="1">
      <c r="A24" s="487" t="s">
        <v>8019</v>
      </c>
      <c r="B24" s="238" t="s">
        <v>8020</v>
      </c>
      <c r="C24" s="306"/>
      <c r="D24" s="1289"/>
      <c r="E24" s="1290"/>
      <c r="F24" s="1868"/>
      <c r="G24" s="1868"/>
    </row>
    <row r="25" spans="1:7" s="96" customFormat="1">
      <c r="A25" s="1285"/>
      <c r="B25" s="1985"/>
      <c r="C25" s="1983"/>
      <c r="D25" s="1287"/>
      <c r="E25" s="1288"/>
      <c r="F25" s="1865"/>
      <c r="G25" s="1865"/>
    </row>
    <row r="26" spans="1:7" s="96" customFormat="1">
      <c r="A26" s="1285"/>
      <c r="B26" s="2933" t="s">
        <v>8021</v>
      </c>
      <c r="C26" s="2921"/>
      <c r="D26" s="1287"/>
      <c r="E26" s="1288"/>
      <c r="F26" s="1865"/>
      <c r="G26" s="1865"/>
    </row>
    <row r="27" spans="1:7" s="96" customFormat="1" ht="60" customHeight="1">
      <c r="A27" s="1285"/>
      <c r="B27" s="2933" t="s">
        <v>8022</v>
      </c>
      <c r="C27" s="2921"/>
      <c r="D27" s="1287"/>
      <c r="E27" s="1288"/>
      <c r="F27" s="1865"/>
      <c r="G27" s="1865"/>
    </row>
    <row r="28" spans="1:7" s="96" customFormat="1">
      <c r="A28" s="1285"/>
      <c r="B28" s="1985"/>
      <c r="C28" s="1983"/>
      <c r="D28" s="1287"/>
      <c r="E28" s="1288"/>
      <c r="F28" s="1865"/>
      <c r="G28" s="1865"/>
    </row>
    <row r="29" spans="1:7" s="96" customFormat="1" ht="12.6" customHeight="1">
      <c r="A29" s="1285"/>
      <c r="B29" s="2936" t="s">
        <v>150</v>
      </c>
      <c r="C29" s="2936"/>
      <c r="D29" s="1287"/>
      <c r="E29" s="1288"/>
      <c r="F29" s="1865"/>
      <c r="G29" s="1865"/>
    </row>
    <row r="30" spans="1:7" s="96" customFormat="1" ht="28.9" customHeight="1">
      <c r="A30" s="1285"/>
      <c r="B30" s="2932" t="s">
        <v>8023</v>
      </c>
      <c r="C30" s="2932"/>
      <c r="D30" s="1287"/>
      <c r="E30" s="1288"/>
      <c r="F30" s="2433"/>
      <c r="G30" s="1865"/>
    </row>
    <row r="31" spans="1:7" s="96" customFormat="1" ht="13.9" customHeight="1">
      <c r="A31" s="103"/>
      <c r="B31" s="1984"/>
      <c r="E31" s="104"/>
      <c r="F31" s="2424"/>
      <c r="G31" s="459"/>
    </row>
    <row r="32" spans="1:7" s="96" customFormat="1" ht="50.25" customHeight="1">
      <c r="A32" s="105" t="s">
        <v>8108</v>
      </c>
      <c r="B32" s="436" t="s">
        <v>8025</v>
      </c>
      <c r="E32" s="104"/>
      <c r="F32" s="2424"/>
      <c r="G32" s="459"/>
    </row>
    <row r="33" spans="1:7" s="96" customFormat="1" ht="16.149999999999999" customHeight="1">
      <c r="A33" s="103"/>
      <c r="B33" s="67" t="s">
        <v>8109</v>
      </c>
      <c r="E33" s="104"/>
      <c r="F33" s="2424"/>
      <c r="G33" s="459"/>
    </row>
    <row r="34" spans="1:7" s="96" customFormat="1" ht="15" customHeight="1">
      <c r="A34" s="1989" t="s">
        <v>8110</v>
      </c>
      <c r="B34" s="244" t="s">
        <v>360</v>
      </c>
      <c r="D34" s="96" t="s">
        <v>210</v>
      </c>
      <c r="E34" s="62">
        <v>14</v>
      </c>
      <c r="F34" s="2481"/>
      <c r="G34" s="456">
        <f t="shared" ref="G34" si="0">+F34*E34</f>
        <v>0</v>
      </c>
    </row>
    <row r="35" spans="1:7" s="96" customFormat="1" ht="13.9" customHeight="1">
      <c r="A35" s="103"/>
      <c r="B35" s="1984"/>
      <c r="E35" s="104"/>
      <c r="F35" s="2424"/>
      <c r="G35" s="459"/>
    </row>
    <row r="36" spans="1:7" s="96" customFormat="1" ht="29.45" customHeight="1">
      <c r="A36" s="105" t="s">
        <v>8111</v>
      </c>
      <c r="B36" s="436" t="s">
        <v>8041</v>
      </c>
      <c r="E36" s="104"/>
      <c r="F36" s="2424"/>
      <c r="G36" s="459"/>
    </row>
    <row r="37" spans="1:7" s="96" customFormat="1" ht="13.9" customHeight="1">
      <c r="A37" s="103"/>
      <c r="B37" s="67" t="s">
        <v>8112</v>
      </c>
      <c r="E37" s="104"/>
      <c r="F37" s="2424"/>
      <c r="G37" s="459"/>
    </row>
    <row r="38" spans="1:7" s="96" customFormat="1" ht="13.9" customHeight="1">
      <c r="A38" s="1989" t="s">
        <v>8113</v>
      </c>
      <c r="B38" s="244" t="s">
        <v>360</v>
      </c>
      <c r="D38" s="96" t="s">
        <v>369</v>
      </c>
      <c r="E38" s="62">
        <v>2</v>
      </c>
      <c r="F38" s="2481"/>
      <c r="G38" s="456">
        <f t="shared" ref="G38" si="1">+F38*E38</f>
        <v>0</v>
      </c>
    </row>
    <row r="39" spans="1:7" s="96" customFormat="1" ht="13.9" customHeight="1">
      <c r="A39" s="103"/>
      <c r="B39" s="1984"/>
      <c r="E39" s="104"/>
      <c r="F39" s="2424"/>
      <c r="G39" s="459"/>
    </row>
    <row r="40" spans="1:7" s="96" customFormat="1" ht="16.899999999999999" customHeight="1">
      <c r="A40" s="103"/>
      <c r="B40" s="1984"/>
      <c r="E40" s="104"/>
      <c r="F40" s="2424"/>
      <c r="G40" s="459"/>
    </row>
    <row r="41" spans="1:7" s="96" customFormat="1" ht="13.9" customHeight="1">
      <c r="A41" s="103"/>
      <c r="B41" s="1984"/>
      <c r="E41" s="104"/>
      <c r="F41" s="2424"/>
      <c r="G41" s="459"/>
    </row>
    <row r="42" spans="1:7" s="96" customFormat="1" ht="13.9" customHeight="1">
      <c r="A42" s="487" t="s">
        <v>8114</v>
      </c>
      <c r="B42" s="238" t="s">
        <v>8064</v>
      </c>
      <c r="C42" s="306"/>
      <c r="D42" s="1289"/>
      <c r="E42" s="1290"/>
      <c r="F42" s="2434"/>
      <c r="G42" s="1868"/>
    </row>
    <row r="43" spans="1:7" s="96" customFormat="1" ht="13.9" customHeight="1">
      <c r="A43" s="1285"/>
      <c r="B43" s="1985"/>
      <c r="C43" s="1983"/>
      <c r="D43" s="1287"/>
      <c r="E43" s="1288"/>
      <c r="F43" s="2433"/>
      <c r="G43" s="1865"/>
    </row>
    <row r="44" spans="1:7" s="96" customFormat="1" ht="27" customHeight="1">
      <c r="A44" s="1285"/>
      <c r="B44" s="3103" t="s">
        <v>8065</v>
      </c>
      <c r="C44" s="3103"/>
      <c r="D44" s="1287"/>
      <c r="E44" s="1288"/>
      <c r="F44" s="2433"/>
      <c r="G44" s="1865"/>
    </row>
    <row r="45" spans="1:7" s="96" customFormat="1" ht="69" customHeight="1">
      <c r="A45" s="103"/>
      <c r="B45" s="3104" t="s">
        <v>8066</v>
      </c>
      <c r="C45" s="3105"/>
      <c r="E45" s="104"/>
      <c r="F45" s="2424"/>
      <c r="G45" s="459"/>
    </row>
    <row r="46" spans="1:7" s="96" customFormat="1" ht="13.9" customHeight="1">
      <c r="A46" s="103"/>
      <c r="B46" s="1984"/>
      <c r="E46" s="104"/>
      <c r="F46" s="2424"/>
      <c r="G46" s="459"/>
    </row>
    <row r="47" spans="1:7" s="96" customFormat="1" ht="42" customHeight="1">
      <c r="A47" s="105" t="s">
        <v>8115</v>
      </c>
      <c r="B47" s="436" t="s">
        <v>8116</v>
      </c>
      <c r="E47" s="104"/>
      <c r="F47" s="2424"/>
      <c r="G47" s="459"/>
    </row>
    <row r="48" spans="1:7" s="96" customFormat="1" ht="13.9" customHeight="1">
      <c r="A48" s="103"/>
      <c r="B48" s="67" t="s">
        <v>8117</v>
      </c>
      <c r="E48" s="104"/>
      <c r="F48" s="2424"/>
      <c r="G48" s="459"/>
    </row>
    <row r="49" spans="1:7" s="96" customFormat="1" ht="13.9" customHeight="1">
      <c r="A49" s="1989" t="s">
        <v>8118</v>
      </c>
      <c r="B49" s="244" t="s">
        <v>360</v>
      </c>
      <c r="D49" s="96" t="s">
        <v>210</v>
      </c>
      <c r="E49" s="62">
        <v>20</v>
      </c>
      <c r="F49" s="2425"/>
      <c r="G49" s="456">
        <f t="shared" ref="G49" si="2">+F49*E49</f>
        <v>0</v>
      </c>
    </row>
    <row r="50" spans="1:7" s="96" customFormat="1" ht="13.9" customHeight="1">
      <c r="F50" s="2424"/>
      <c r="G50" s="459"/>
    </row>
    <row r="51" spans="1:7" s="96" customFormat="1" ht="43.5" customHeight="1">
      <c r="A51" s="105" t="s">
        <v>8119</v>
      </c>
      <c r="B51" s="1266" t="s">
        <v>8096</v>
      </c>
      <c r="E51" s="104"/>
      <c r="F51" s="2424"/>
      <c r="G51" s="459"/>
    </row>
    <row r="52" spans="1:7" s="96" customFormat="1" ht="28.5" customHeight="1">
      <c r="A52" s="103"/>
      <c r="B52" s="67" t="s">
        <v>8120</v>
      </c>
      <c r="E52" s="104"/>
      <c r="F52" s="2424"/>
      <c r="G52" s="459"/>
    </row>
    <row r="53" spans="1:7" s="96" customFormat="1" ht="13.9" customHeight="1">
      <c r="A53" s="1989" t="s">
        <v>8121</v>
      </c>
      <c r="B53" s="244" t="s">
        <v>360</v>
      </c>
      <c r="D53" s="96" t="s">
        <v>210</v>
      </c>
      <c r="E53" s="62">
        <v>10</v>
      </c>
      <c r="F53" s="2425"/>
      <c r="G53" s="456">
        <f t="shared" ref="G53" si="3">+F53*E53</f>
        <v>0</v>
      </c>
    </row>
    <row r="54" spans="1:7" s="96" customFormat="1">
      <c r="A54" s="105"/>
      <c r="B54" s="252"/>
      <c r="C54" s="92"/>
      <c r="D54" s="92"/>
      <c r="E54" s="1287"/>
      <c r="F54" s="2435"/>
      <c r="G54" s="1865"/>
    </row>
    <row r="55" spans="1:7" s="96" customFormat="1" ht="17.45" customHeight="1" thickBot="1">
      <c r="A55" s="253" t="str">
        <f>+A8</f>
        <v>C.21.</v>
      </c>
      <c r="B55" s="253" t="str">
        <f>+B8</f>
        <v>Oprema in označbe</v>
      </c>
      <c r="C55" s="321" t="s">
        <v>279</v>
      </c>
      <c r="D55" s="321"/>
      <c r="E55" s="133"/>
      <c r="F55" s="2436"/>
      <c r="G55" s="473">
        <f>SUM(G23:G54)</f>
        <v>0</v>
      </c>
    </row>
    <row r="56" spans="1:7" s="96" customFormat="1" ht="13.5" thickTop="1">
      <c r="A56" s="217"/>
      <c r="B56" s="1987"/>
      <c r="C56" s="258"/>
      <c r="D56" s="258"/>
      <c r="E56" s="220"/>
      <c r="F56" s="2430"/>
      <c r="G56" s="464"/>
    </row>
    <row r="57" spans="1:7">
      <c r="F57" s="2432"/>
    </row>
    <row r="58" spans="1:7">
      <c r="F58" s="2432"/>
    </row>
  </sheetData>
  <sheetProtection formatRows="0"/>
  <mergeCells count="17">
    <mergeCell ref="B26:C26"/>
    <mergeCell ref="B11:C11"/>
    <mergeCell ref="B13:D13"/>
    <mergeCell ref="B14:D14"/>
    <mergeCell ref="B15:D15"/>
    <mergeCell ref="B16:D16"/>
    <mergeCell ref="B17:D17"/>
    <mergeCell ref="B18:D18"/>
    <mergeCell ref="B19:D19"/>
    <mergeCell ref="B20:D20"/>
    <mergeCell ref="B21:D21"/>
    <mergeCell ref="B22:C22"/>
    <mergeCell ref="B27:C27"/>
    <mergeCell ref="B29:C29"/>
    <mergeCell ref="B30:C30"/>
    <mergeCell ref="B44:C44"/>
    <mergeCell ref="B45:C45"/>
  </mergeCells>
  <pageMargins left="0.7" right="0.7" top="0.75" bottom="0.75" header="0.3" footer="0.3"/>
  <pageSetup paperSize="9" scale="59" firstPageNumber="0" fitToHeight="0" orientation="portrait" horizontalDpi="300" verticalDpi="300"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35"/>
  <sheetViews>
    <sheetView view="pageBreakPreview" zoomScale="85" zoomScaleNormal="100" zoomScaleSheetLayoutView="85" workbookViewId="0">
      <selection activeCell="A2" sqref="A2"/>
    </sheetView>
  </sheetViews>
  <sheetFormatPr defaultColWidth="8.85546875" defaultRowHeight="14.25"/>
  <cols>
    <col min="1" max="1" width="11.5703125" style="1274" customWidth="1"/>
    <col min="2" max="2" width="117.42578125" style="1273" customWidth="1"/>
    <col min="3" max="3" width="9.7109375" style="1274" customWidth="1"/>
    <col min="4" max="5" width="8.85546875" style="1274"/>
    <col min="6" max="6" width="7.28515625" style="1274" customWidth="1"/>
    <col min="7" max="7" width="65.5703125" style="1274" customWidth="1"/>
    <col min="8" max="16384" width="8.85546875" style="1274"/>
  </cols>
  <sheetData>
    <row r="1" spans="1:2">
      <c r="A1" s="1272"/>
    </row>
    <row r="2" spans="1:2">
      <c r="A2" s="367" t="s">
        <v>8</v>
      </c>
      <c r="B2" s="359" t="s">
        <v>9</v>
      </c>
    </row>
    <row r="3" spans="1:2">
      <c r="A3" s="369" t="s">
        <v>130</v>
      </c>
      <c r="B3" s="359" t="str">
        <f>'NASLOVNA STRAN'!$C$30</f>
        <v>Gradnja stanovanjske soseske Dečkovo naselje - DN 10</v>
      </c>
    </row>
    <row r="4" spans="1:2">
      <c r="A4" s="367" t="s">
        <v>131</v>
      </c>
      <c r="B4" s="442">
        <f>'NASLOVNA STRAN'!$C$13</f>
        <v>0</v>
      </c>
    </row>
    <row r="5" spans="1:2">
      <c r="A5" s="1272"/>
    </row>
    <row r="6" spans="1:2">
      <c r="A6" s="1275" t="s">
        <v>5898</v>
      </c>
      <c r="B6" s="2199" t="s">
        <v>5899</v>
      </c>
    </row>
    <row r="7" spans="1:2">
      <c r="B7" s="2200"/>
    </row>
    <row r="8" spans="1:2" ht="19.899999999999999" customHeight="1">
      <c r="B8" s="2057" t="s">
        <v>2279</v>
      </c>
    </row>
    <row r="9" spans="1:2" ht="55.9" customHeight="1">
      <c r="B9" s="2050" t="s">
        <v>2280</v>
      </c>
    </row>
    <row r="10" spans="1:2" ht="37.15" customHeight="1">
      <c r="B10" s="2050" t="s">
        <v>2300</v>
      </c>
    </row>
    <row r="11" spans="1:2" ht="21" customHeight="1">
      <c r="B11" s="2057" t="s">
        <v>2301</v>
      </c>
    </row>
    <row r="12" spans="1:2" ht="42.6" customHeight="1">
      <c r="B12" s="2050" t="s">
        <v>2302</v>
      </c>
    </row>
    <row r="13" spans="1:2" ht="21.6" customHeight="1">
      <c r="B13" s="2057" t="s">
        <v>2303</v>
      </c>
    </row>
    <row r="14" spans="1:2" ht="83.45" customHeight="1">
      <c r="B14" s="2050" t="s">
        <v>5900</v>
      </c>
    </row>
    <row r="15" spans="1:2" ht="20.45" customHeight="1">
      <c r="B15" s="2057" t="s">
        <v>2304</v>
      </c>
    </row>
    <row r="16" spans="1:2" ht="62.45" customHeight="1">
      <c r="B16" s="2050" t="s">
        <v>5901</v>
      </c>
    </row>
    <row r="17" spans="2:2" ht="58.15" customHeight="1">
      <c r="B17" s="2060" t="s">
        <v>5902</v>
      </c>
    </row>
    <row r="18" spans="2:2" ht="38.450000000000003" customHeight="1">
      <c r="B18" s="2051" t="s">
        <v>2305</v>
      </c>
    </row>
    <row r="19" spans="2:2" ht="19.899999999999999" customHeight="1">
      <c r="B19" s="2057" t="s">
        <v>2306</v>
      </c>
    </row>
    <row r="20" spans="2:2" ht="144" customHeight="1">
      <c r="B20" s="2051" t="s">
        <v>5903</v>
      </c>
    </row>
    <row r="21" spans="2:2" ht="21" customHeight="1">
      <c r="B21" s="2057" t="s">
        <v>5904</v>
      </c>
    </row>
    <row r="22" spans="2:2" ht="67.150000000000006" customHeight="1">
      <c r="B22" s="2051" t="s">
        <v>5905</v>
      </c>
    </row>
    <row r="23" spans="2:2" ht="18.600000000000001" customHeight="1">
      <c r="B23" s="2057" t="s">
        <v>2307</v>
      </c>
    </row>
    <row r="24" spans="2:2" ht="84.6" customHeight="1">
      <c r="B24" s="2051" t="s">
        <v>5906</v>
      </c>
    </row>
    <row r="25" spans="2:2" ht="19.899999999999999" customHeight="1">
      <c r="B25" s="2057" t="s">
        <v>171</v>
      </c>
    </row>
    <row r="26" spans="2:2" ht="40.9" customHeight="1">
      <c r="B26" s="2056" t="s">
        <v>5861</v>
      </c>
    </row>
    <row r="27" spans="2:2" ht="79.900000000000006" customHeight="1">
      <c r="B27" s="2050" t="s">
        <v>5907</v>
      </c>
    </row>
    <row r="28" spans="2:2" ht="19.899999999999999" customHeight="1">
      <c r="B28" s="2057" t="s">
        <v>5908</v>
      </c>
    </row>
    <row r="29" spans="2:2" ht="48" customHeight="1">
      <c r="B29" s="2056" t="s">
        <v>5909</v>
      </c>
    </row>
    <row r="30" spans="2:2" ht="25.9" customHeight="1">
      <c r="B30" s="2055" t="s">
        <v>5910</v>
      </c>
    </row>
    <row r="31" spans="2:2" ht="48" customHeight="1">
      <c r="B31" s="2060" t="s">
        <v>5853</v>
      </c>
    </row>
    <row r="32" spans="2:2" ht="30.6" customHeight="1">
      <c r="B32" s="2060" t="s">
        <v>5911</v>
      </c>
    </row>
    <row r="33" spans="2:2">
      <c r="B33" s="2050"/>
    </row>
    <row r="34" spans="2:2">
      <c r="B34" s="2198"/>
    </row>
    <row r="35" spans="2:2">
      <c r="B35" s="2198"/>
    </row>
  </sheetData>
  <sheetProtection formatRows="0"/>
  <pageMargins left="0.7" right="0.7" top="0.75" bottom="0.75" header="0.3" footer="0.3"/>
  <pageSetup paperSize="9" scale="64" fitToHeight="0"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1" manualBreakCount="1">
    <brk id="29" max="2"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298"/>
  <sheetViews>
    <sheetView view="pageBreakPreview" zoomScale="85" zoomScaleNormal="100" zoomScaleSheetLayoutView="85" workbookViewId="0">
      <selection activeCell="A2" sqref="A2"/>
    </sheetView>
  </sheetViews>
  <sheetFormatPr defaultColWidth="11" defaultRowHeight="14.25"/>
  <cols>
    <col min="1" max="1" width="15.42578125" style="1375" customWidth="1"/>
    <col min="2" max="2" width="85" style="1376" customWidth="1"/>
    <col min="3" max="3" width="16.5703125" style="1376" customWidth="1"/>
    <col min="4" max="4" width="34.5703125" style="1377" customWidth="1"/>
    <col min="5" max="5" width="12.140625" style="1378" customWidth="1"/>
    <col min="6" max="6" width="14.85546875" style="1379" customWidth="1"/>
    <col min="7" max="7" width="19.42578125" style="1379" customWidth="1"/>
    <col min="8" max="8" width="14.85546875" style="1317" customWidth="1"/>
    <col min="9" max="16384" width="11" style="1317"/>
  </cols>
  <sheetData>
    <row r="1" spans="1:7">
      <c r="A1" s="1312" t="s">
        <v>8</v>
      </c>
      <c r="B1" s="1313" t="s">
        <v>9</v>
      </c>
      <c r="C1" s="1313"/>
      <c r="D1" s="1314"/>
      <c r="E1" s="1315"/>
      <c r="F1" s="1316"/>
      <c r="G1" s="1316"/>
    </row>
    <row r="2" spans="1:7">
      <c r="A2" s="1318" t="s">
        <v>130</v>
      </c>
      <c r="B2" s="491" t="str">
        <f>'NASLOVNA STRAN'!$C$30</f>
        <v>Gradnja stanovanjske soseske Dečkovo naselje - DN 10</v>
      </c>
      <c r="C2" s="1313"/>
      <c r="D2" s="1314"/>
      <c r="E2" s="1315"/>
      <c r="F2" s="1316"/>
      <c r="G2" s="1316"/>
    </row>
    <row r="3" spans="1:7">
      <c r="A3" s="1312" t="s">
        <v>131</v>
      </c>
      <c r="B3" s="1654">
        <f>'NASLOVNA STRAN'!$C$13</f>
        <v>0</v>
      </c>
      <c r="C3" s="1313"/>
      <c r="D3" s="1314"/>
      <c r="E3" s="1315"/>
      <c r="F3" s="1316"/>
      <c r="G3" s="1316"/>
    </row>
    <row r="4" spans="1:7">
      <c r="A4" s="1312"/>
      <c r="B4" s="1313"/>
      <c r="C4" s="1313"/>
      <c r="D4" s="1314"/>
      <c r="E4" s="1315"/>
      <c r="F4" s="1316"/>
      <c r="G4" s="1316"/>
    </row>
    <row r="5" spans="1:7">
      <c r="A5" s="1312"/>
      <c r="B5" s="1313"/>
      <c r="C5" s="1313"/>
      <c r="D5" s="1314"/>
      <c r="E5" s="1315"/>
      <c r="F5" s="1316"/>
      <c r="G5" s="1316"/>
    </row>
    <row r="6" spans="1:7">
      <c r="A6" s="1312"/>
      <c r="B6" s="1313"/>
      <c r="C6" s="1313"/>
      <c r="D6" s="1314"/>
      <c r="E6" s="1315"/>
      <c r="F6" s="1316"/>
      <c r="G6" s="1316"/>
    </row>
    <row r="7" spans="1:7">
      <c r="A7" s="1312"/>
      <c r="B7" s="1313"/>
      <c r="C7" s="1313"/>
      <c r="D7" s="1314"/>
      <c r="E7" s="1315"/>
      <c r="F7" s="1316"/>
      <c r="G7" s="1316"/>
    </row>
    <row r="8" spans="1:7">
      <c r="A8" s="1312"/>
      <c r="B8" s="1313"/>
      <c r="C8" s="1313"/>
      <c r="D8" s="1314"/>
      <c r="E8" s="1315"/>
      <c r="F8" s="1316"/>
      <c r="G8" s="1316"/>
    </row>
    <row r="9" spans="1:7" ht="27" customHeight="1">
      <c r="A9" s="1319" t="s">
        <v>72</v>
      </c>
      <c r="B9" s="1320" t="s">
        <v>6311</v>
      </c>
      <c r="C9" s="1321"/>
      <c r="D9" s="1322"/>
      <c r="E9" s="1323"/>
      <c r="F9" s="1324"/>
      <c r="G9" s="1324"/>
    </row>
    <row r="10" spans="1:7">
      <c r="A10" s="1312"/>
      <c r="B10" s="1313"/>
      <c r="C10" s="1313"/>
      <c r="D10" s="1314"/>
      <c r="E10" s="1312"/>
      <c r="F10" s="1325"/>
      <c r="G10" s="1325"/>
    </row>
    <row r="11" spans="1:7">
      <c r="A11" s="1312"/>
      <c r="B11" s="1313"/>
      <c r="C11" s="1313"/>
      <c r="D11" s="1314"/>
      <c r="E11" s="1312"/>
      <c r="F11" s="1325"/>
      <c r="G11" s="1325"/>
    </row>
    <row r="12" spans="1:7">
      <c r="A12" s="1312"/>
      <c r="B12" s="1313"/>
      <c r="C12" s="1313"/>
      <c r="D12" s="1314"/>
      <c r="E12" s="1312"/>
      <c r="F12" s="1325"/>
      <c r="G12" s="1325"/>
    </row>
    <row r="13" spans="1:7">
      <c r="A13" s="1312"/>
      <c r="B13" s="1313"/>
      <c r="C13" s="1313"/>
      <c r="D13" s="1314"/>
      <c r="E13" s="1312"/>
      <c r="F13" s="1325"/>
      <c r="G13" s="1325"/>
    </row>
    <row r="14" spans="1:7">
      <c r="A14" s="1312"/>
      <c r="B14" s="1313"/>
      <c r="C14" s="1313"/>
      <c r="D14" s="1314"/>
      <c r="E14" s="1312"/>
      <c r="F14" s="1325"/>
      <c r="G14" s="1325"/>
    </row>
    <row r="15" spans="1:7">
      <c r="A15" s="1312"/>
      <c r="B15" s="1313"/>
      <c r="C15" s="1313"/>
      <c r="D15" s="1314"/>
      <c r="E15" s="1312"/>
      <c r="F15" s="1325"/>
      <c r="G15" s="1325"/>
    </row>
    <row r="16" spans="1:7">
      <c r="A16" s="1312"/>
      <c r="B16" s="1313"/>
      <c r="C16" s="1313"/>
      <c r="D16" s="1314"/>
      <c r="E16" s="1312"/>
      <c r="F16" s="1325"/>
      <c r="G16" s="1325"/>
    </row>
    <row r="17" spans="1:7" s="1331" customFormat="1" ht="30.6" customHeight="1">
      <c r="A17" s="1326" t="s">
        <v>7769</v>
      </c>
      <c r="B17" s="1327" t="s">
        <v>7770</v>
      </c>
      <c r="C17" s="1328"/>
      <c r="D17" s="1329" t="s">
        <v>3449</v>
      </c>
      <c r="E17" s="1330"/>
      <c r="F17" s="1330"/>
      <c r="G17" s="1330"/>
    </row>
    <row r="18" spans="1:7">
      <c r="A18" s="1312"/>
      <c r="B18" s="1313"/>
      <c r="C18" s="1313"/>
      <c r="D18" s="1314"/>
      <c r="E18" s="1315"/>
      <c r="F18" s="1316"/>
      <c r="G18" s="1316"/>
    </row>
    <row r="19" spans="1:7">
      <c r="A19" s="1312"/>
      <c r="B19" s="1313"/>
      <c r="C19" s="1313"/>
      <c r="D19" s="1314"/>
      <c r="E19" s="1315"/>
      <c r="F19" s="1316"/>
      <c r="G19" s="1316"/>
    </row>
    <row r="20" spans="1:7" ht="16.5">
      <c r="A20" s="1312"/>
      <c r="B20" s="3108" t="s">
        <v>3222</v>
      </c>
      <c r="C20" s="3109"/>
      <c r="D20" s="3109"/>
      <c r="E20" s="1315"/>
      <c r="F20" s="1316"/>
      <c r="G20" s="1316"/>
    </row>
    <row r="21" spans="1:7" ht="52.7" customHeight="1">
      <c r="A21" s="1312"/>
      <c r="B21" s="3110" t="s">
        <v>6313</v>
      </c>
      <c r="C21" s="3110"/>
      <c r="D21" s="3110"/>
      <c r="E21" s="1315"/>
      <c r="F21" s="1316"/>
      <c r="G21" s="1316"/>
    </row>
    <row r="22" spans="1:7" ht="58.35" customHeight="1">
      <c r="A22" s="1312"/>
      <c r="B22" s="3111" t="s">
        <v>3223</v>
      </c>
      <c r="C22" s="3112"/>
      <c r="D22" s="3112"/>
      <c r="E22" s="1315"/>
      <c r="F22" s="1316"/>
      <c r="G22" s="1316"/>
    </row>
    <row r="23" spans="1:7" ht="16.5">
      <c r="A23" s="1312"/>
      <c r="B23" s="3111"/>
      <c r="C23" s="3112"/>
      <c r="D23" s="3112"/>
      <c r="E23" s="1315"/>
      <c r="F23" s="1316"/>
      <c r="G23" s="1316"/>
    </row>
    <row r="24" spans="1:7" ht="16.5">
      <c r="A24" s="1312"/>
      <c r="B24" s="3108" t="s">
        <v>3450</v>
      </c>
      <c r="C24" s="3109"/>
      <c r="D24" s="3109"/>
      <c r="E24" s="1315"/>
      <c r="F24" s="1316"/>
      <c r="G24" s="1316"/>
    </row>
    <row r="25" spans="1:7" ht="28.7" customHeight="1">
      <c r="A25" s="1312"/>
      <c r="B25" s="3106" t="s">
        <v>3451</v>
      </c>
      <c r="C25" s="3107"/>
      <c r="D25" s="3107"/>
      <c r="E25" s="1315"/>
      <c r="F25" s="1316"/>
      <c r="G25" s="1316"/>
    </row>
    <row r="26" spans="1:7" ht="30" customHeight="1">
      <c r="A26" s="1312"/>
      <c r="B26" s="3106" t="s">
        <v>3452</v>
      </c>
      <c r="C26" s="3107"/>
      <c r="D26" s="3107"/>
      <c r="E26" s="1315"/>
      <c r="F26" s="1316"/>
      <c r="G26" s="1316"/>
    </row>
    <row r="27" spans="1:7" ht="46.35" customHeight="1">
      <c r="A27" s="1312"/>
      <c r="B27" s="3106" t="s">
        <v>3453</v>
      </c>
      <c r="C27" s="3107"/>
      <c r="D27" s="3107"/>
      <c r="E27" s="1315"/>
      <c r="F27" s="1316"/>
      <c r="G27" s="1316"/>
    </row>
    <row r="28" spans="1:7" ht="16.5">
      <c r="A28" s="1312"/>
      <c r="B28" s="3106"/>
      <c r="C28" s="3107"/>
      <c r="D28" s="3107"/>
      <c r="E28" s="1315"/>
      <c r="F28" s="1316"/>
      <c r="G28" s="1316"/>
    </row>
    <row r="29" spans="1:7">
      <c r="A29" s="1312"/>
      <c r="B29" s="1313"/>
      <c r="C29" s="1313"/>
      <c r="D29" s="1332"/>
      <c r="E29" s="1315"/>
      <c r="F29" s="1316"/>
      <c r="G29" s="1316"/>
    </row>
    <row r="30" spans="1:7" ht="15" customHeight="1">
      <c r="A30" s="1333" t="s">
        <v>7771</v>
      </c>
      <c r="B30" s="1334" t="s">
        <v>55</v>
      </c>
      <c r="C30" s="1335"/>
      <c r="D30" s="1655">
        <f>'D.1_Instal.material blok GH'!G74</f>
        <v>0</v>
      </c>
      <c r="E30" s="1315"/>
      <c r="F30" s="1316"/>
      <c r="G30" s="1316"/>
    </row>
    <row r="31" spans="1:7" ht="15" customHeight="1">
      <c r="A31" s="1337"/>
      <c r="B31" s="1335"/>
      <c r="C31" s="1335"/>
      <c r="D31" s="1655"/>
      <c r="E31" s="1315"/>
      <c r="F31" s="1316"/>
      <c r="G31" s="1316"/>
    </row>
    <row r="32" spans="1:7" ht="15" customHeight="1">
      <c r="A32" s="1333" t="s">
        <v>7772</v>
      </c>
      <c r="B32" s="1334" t="s">
        <v>57</v>
      </c>
      <c r="C32" s="1335"/>
      <c r="D32" s="1655">
        <f>'D.2_Svetilke blok GH'!G37</f>
        <v>0</v>
      </c>
      <c r="E32" s="1315"/>
      <c r="F32" s="1316"/>
      <c r="G32" s="1316"/>
    </row>
    <row r="33" spans="1:7" ht="15" customHeight="1">
      <c r="A33" s="1337"/>
      <c r="B33" s="1335"/>
      <c r="C33" s="1335"/>
      <c r="D33" s="1655"/>
      <c r="E33" s="1315"/>
      <c r="F33" s="1316"/>
      <c r="G33" s="1316"/>
    </row>
    <row r="34" spans="1:7" ht="15" customHeight="1">
      <c r="A34" s="1333" t="s">
        <v>7773</v>
      </c>
      <c r="B34" s="1334" t="s">
        <v>6318</v>
      </c>
      <c r="C34" s="1335"/>
      <c r="D34" s="1655">
        <f>'D.3_Razdelilniki blok GH'!G76</f>
        <v>0</v>
      </c>
      <c r="E34" s="1315"/>
      <c r="F34" s="1316"/>
      <c r="G34" s="1316"/>
    </row>
    <row r="35" spans="1:7" ht="15" customHeight="1">
      <c r="A35" s="1337"/>
      <c r="B35" s="1335"/>
      <c r="C35" s="1335"/>
      <c r="D35" s="1655"/>
      <c r="E35" s="1315"/>
      <c r="F35" s="1316"/>
      <c r="G35" s="1316"/>
    </row>
    <row r="36" spans="1:7" ht="15" customHeight="1">
      <c r="A36" s="1333" t="s">
        <v>7774</v>
      </c>
      <c r="B36" s="1334" t="s">
        <v>61</v>
      </c>
      <c r="C36" s="1335"/>
      <c r="D36" s="1655">
        <f>'D.4_MERILNE PMO OMARE blok GH'!G46</f>
        <v>0</v>
      </c>
      <c r="E36" s="1315"/>
      <c r="F36" s="1316"/>
      <c r="G36" s="1316"/>
    </row>
    <row r="37" spans="1:7" ht="15" customHeight="1">
      <c r="A37" s="1337"/>
      <c r="B37" s="1335"/>
      <c r="C37" s="1335"/>
      <c r="D37" s="1655"/>
      <c r="E37" s="1315"/>
      <c r="F37" s="1316"/>
      <c r="G37" s="1316"/>
    </row>
    <row r="38" spans="1:7" ht="15" customHeight="1">
      <c r="A38" s="1333" t="s">
        <v>7775</v>
      </c>
      <c r="B38" s="1334" t="s">
        <v>63</v>
      </c>
      <c r="C38" s="1335"/>
      <c r="D38" s="1655">
        <f>'D.5_STRELOVOD blok GH'!G53</f>
        <v>0</v>
      </c>
      <c r="E38" s="1315"/>
      <c r="F38" s="1316"/>
      <c r="G38" s="1316"/>
    </row>
    <row r="39" spans="1:7" ht="15" customHeight="1">
      <c r="A39" s="1338"/>
      <c r="B39" s="1317"/>
      <c r="C39" s="1335"/>
      <c r="D39" s="1655"/>
      <c r="E39" s="1315"/>
      <c r="F39" s="1316"/>
      <c r="G39" s="1316"/>
    </row>
    <row r="40" spans="1:7" ht="15" customHeight="1">
      <c r="A40" s="1333" t="s">
        <v>7776</v>
      </c>
      <c r="B40" s="1317" t="s">
        <v>64</v>
      </c>
      <c r="C40" s="1335"/>
      <c r="D40" s="1655">
        <f>'D.6_TELEFONIJA blok GH'!G72</f>
        <v>0</v>
      </c>
      <c r="E40" s="1315"/>
      <c r="F40" s="1316"/>
      <c r="G40" s="1316"/>
    </row>
    <row r="41" spans="1:7" ht="15" customHeight="1">
      <c r="A41" s="1338"/>
      <c r="B41" s="1317"/>
      <c r="C41" s="1335"/>
      <c r="D41" s="1655"/>
      <c r="E41" s="1315"/>
      <c r="F41" s="1316"/>
      <c r="G41" s="1316"/>
    </row>
    <row r="42" spans="1:7" ht="15" customHeight="1">
      <c r="A42" s="1333" t="s">
        <v>7777</v>
      </c>
      <c r="B42" s="1317" t="s">
        <v>66</v>
      </c>
      <c r="C42" s="1335"/>
      <c r="D42" s="1655">
        <f>'D.7_DOMOFONI blok GH'!G65</f>
        <v>0</v>
      </c>
      <c r="E42" s="1315"/>
      <c r="F42" s="1316"/>
      <c r="G42" s="1316"/>
    </row>
    <row r="43" spans="1:7" ht="15" customHeight="1">
      <c r="A43" s="1338"/>
      <c r="B43" s="1317"/>
      <c r="C43" s="1335"/>
      <c r="D43" s="1655"/>
      <c r="E43" s="1315"/>
      <c r="F43" s="1316"/>
      <c r="G43" s="1316"/>
    </row>
    <row r="44" spans="1:7" ht="15" customHeight="1">
      <c r="A44" s="1333" t="s">
        <v>7778</v>
      </c>
      <c r="B44" s="1334" t="s">
        <v>67</v>
      </c>
      <c r="C44" s="1335"/>
      <c r="D44" s="1655">
        <f>'D.8_JAVLJANJE POŽARA blok GH'!G69</f>
        <v>0</v>
      </c>
      <c r="E44" s="1315"/>
      <c r="F44" s="1316"/>
      <c r="G44" s="1316"/>
    </row>
    <row r="45" spans="1:7">
      <c r="A45" s="1312"/>
      <c r="B45" s="1313"/>
      <c r="C45" s="1313"/>
      <c r="D45" s="1332"/>
      <c r="E45" s="1315"/>
      <c r="F45" s="1316"/>
      <c r="G45" s="1316"/>
    </row>
    <row r="46" spans="1:7" s="1343" customFormat="1">
      <c r="A46" s="1339"/>
      <c r="B46" s="1340"/>
      <c r="C46" s="1340"/>
      <c r="D46" s="1341"/>
      <c r="E46" s="1342"/>
      <c r="F46" s="1342"/>
      <c r="G46" s="1342"/>
    </row>
    <row r="47" spans="1:7" s="1343" customFormat="1" ht="29.45" customHeight="1" thickBot="1">
      <c r="A47" s="1344" t="s">
        <v>7769</v>
      </c>
      <c r="B47" s="1345" t="s">
        <v>7770</v>
      </c>
      <c r="C47" s="1346" t="s">
        <v>2978</v>
      </c>
      <c r="D47" s="1347">
        <f>SUM(D30:D44)</f>
        <v>0</v>
      </c>
      <c r="E47" s="1348"/>
      <c r="F47" s="1349"/>
      <c r="G47" s="1349"/>
    </row>
    <row r="48" spans="1:7" s="1343" customFormat="1" ht="15" thickTop="1">
      <c r="A48" s="1339"/>
      <c r="B48" s="1340"/>
      <c r="C48" s="1340"/>
      <c r="D48" s="1350"/>
      <c r="E48" s="1342"/>
      <c r="F48" s="1342"/>
      <c r="G48" s="1342"/>
    </row>
    <row r="49" spans="1:11" s="1343" customFormat="1" ht="13.5" customHeight="1">
      <c r="A49" s="1339"/>
      <c r="B49" s="1351"/>
      <c r="C49" s="1351"/>
      <c r="D49" s="1350"/>
      <c r="E49" s="1342"/>
      <c r="F49" s="1342"/>
      <c r="G49" s="1342"/>
    </row>
    <row r="50" spans="1:11" s="1343" customFormat="1" ht="26.25" customHeight="1">
      <c r="A50" s="1339"/>
      <c r="B50" s="1352"/>
      <c r="C50" s="1352"/>
      <c r="D50" s="1350"/>
      <c r="E50" s="1342"/>
      <c r="F50" s="1342"/>
      <c r="G50" s="1342"/>
    </row>
    <row r="51" spans="1:11" s="1356" customFormat="1" ht="26.25" customHeight="1">
      <c r="A51" s="1353"/>
      <c r="B51" s="1352"/>
      <c r="C51" s="1352"/>
      <c r="D51" s="1354"/>
      <c r="E51" s="1355"/>
      <c r="F51" s="1355"/>
      <c r="G51" s="1355"/>
    </row>
    <row r="52" spans="1:11" s="1343" customFormat="1" ht="18" customHeight="1">
      <c r="A52" s="1339"/>
      <c r="B52" s="1351"/>
      <c r="C52" s="1351"/>
      <c r="D52" s="1350"/>
      <c r="E52" s="1342"/>
      <c r="F52" s="1342"/>
      <c r="G52" s="1342"/>
    </row>
    <row r="53" spans="1:11" s="1343" customFormat="1" ht="105" customHeight="1">
      <c r="A53" s="1339"/>
      <c r="B53" s="1357"/>
      <c r="C53" s="1357"/>
      <c r="D53" s="1350"/>
      <c r="E53" s="1342"/>
      <c r="F53" s="1342"/>
      <c r="G53" s="1342"/>
    </row>
    <row r="54" spans="1:11" s="1343" customFormat="1" ht="22.5" customHeight="1">
      <c r="A54" s="1339"/>
      <c r="B54" s="1357"/>
      <c r="C54" s="1357"/>
      <c r="D54" s="1350"/>
      <c r="E54" s="1342"/>
      <c r="F54" s="1342"/>
      <c r="G54" s="1342"/>
    </row>
    <row r="55" spans="1:11" s="1343" customFormat="1" ht="39" customHeight="1">
      <c r="A55" s="1339"/>
      <c r="B55" s="1351"/>
      <c r="C55" s="1351"/>
      <c r="D55" s="1350"/>
      <c r="E55" s="1342"/>
      <c r="F55" s="1342"/>
      <c r="G55" s="1342"/>
    </row>
    <row r="56" spans="1:11" s="1343" customFormat="1" ht="23.25" customHeight="1">
      <c r="A56" s="1339"/>
      <c r="B56" s="1351"/>
      <c r="C56" s="1351"/>
      <c r="D56" s="1350"/>
      <c r="E56" s="1342"/>
      <c r="F56" s="1342"/>
      <c r="G56" s="1342"/>
    </row>
    <row r="57" spans="1:11" s="1343" customFormat="1" ht="23.25" customHeight="1">
      <c r="A57" s="1339"/>
      <c r="B57" s="1351"/>
      <c r="C57" s="1351"/>
      <c r="D57" s="1350"/>
      <c r="E57" s="1342"/>
      <c r="F57" s="1342"/>
      <c r="G57" s="1342"/>
    </row>
    <row r="58" spans="1:11" s="1343" customFormat="1" ht="32.25" customHeight="1">
      <c r="A58" s="1339"/>
      <c r="B58" s="1351"/>
      <c r="C58" s="1351"/>
      <c r="D58" s="1350"/>
      <c r="E58" s="1342"/>
      <c r="F58" s="1342"/>
      <c r="G58" s="1342"/>
    </row>
    <row r="59" spans="1:11" s="1343" customFormat="1" ht="93.75" customHeight="1">
      <c r="A59" s="1339"/>
      <c r="B59" s="1358"/>
      <c r="C59" s="1358"/>
      <c r="D59" s="1350"/>
      <c r="E59" s="1342"/>
      <c r="F59" s="1342"/>
      <c r="G59" s="1342"/>
    </row>
    <row r="60" spans="1:11" s="1343" customFormat="1" ht="67.5" customHeight="1">
      <c r="A60" s="1339"/>
      <c r="B60" s="1358"/>
      <c r="C60" s="1358"/>
      <c r="D60" s="1350"/>
      <c r="E60" s="1342"/>
      <c r="F60" s="1342"/>
      <c r="G60" s="1342"/>
    </row>
    <row r="61" spans="1:11" s="1343" customFormat="1" ht="38.25" customHeight="1">
      <c r="A61" s="1339"/>
      <c r="B61" s="1358"/>
      <c r="C61" s="1358"/>
      <c r="D61" s="1350"/>
      <c r="E61" s="1342"/>
      <c r="F61" s="1342"/>
      <c r="G61" s="1342"/>
    </row>
    <row r="62" spans="1:11" s="1343" customFormat="1" ht="54" customHeight="1">
      <c r="A62" s="1339"/>
      <c r="B62" s="1358"/>
      <c r="C62" s="1358"/>
      <c r="D62" s="1350"/>
      <c r="E62" s="1342"/>
      <c r="F62" s="1342"/>
      <c r="G62" s="1342"/>
    </row>
    <row r="63" spans="1:11" s="1343" customFormat="1" ht="21.75" customHeight="1">
      <c r="A63" s="1339"/>
      <c r="B63" s="1358"/>
      <c r="C63" s="1358"/>
      <c r="D63" s="1350"/>
      <c r="E63" s="1342"/>
      <c r="F63" s="1342"/>
      <c r="G63" s="1342"/>
      <c r="K63" s="1359"/>
    </row>
    <row r="64" spans="1:11" s="1343" customFormat="1" ht="20.25" customHeight="1">
      <c r="A64" s="1339"/>
      <c r="B64" s="1358"/>
      <c r="C64" s="1358"/>
      <c r="D64" s="1350"/>
      <c r="E64" s="1342"/>
      <c r="F64" s="1342"/>
      <c r="G64" s="1342"/>
      <c r="K64" s="1359"/>
    </row>
    <row r="65" spans="1:11" s="1343" customFormat="1" ht="58.5" customHeight="1">
      <c r="A65" s="1339"/>
      <c r="B65" s="1358"/>
      <c r="C65" s="1358"/>
      <c r="D65" s="1350"/>
      <c r="E65" s="1342"/>
      <c r="F65" s="1342"/>
      <c r="G65" s="1342"/>
    </row>
    <row r="66" spans="1:11" s="1343" customFormat="1" ht="58.5" customHeight="1">
      <c r="A66" s="1339"/>
      <c r="B66" s="1358"/>
      <c r="C66" s="1358"/>
      <c r="D66" s="1350"/>
      <c r="E66" s="1342"/>
      <c r="F66" s="1342"/>
      <c r="G66" s="1342"/>
    </row>
    <row r="67" spans="1:11" s="1343" customFormat="1" ht="23.25" customHeight="1">
      <c r="A67" s="1339"/>
      <c r="B67" s="1358"/>
      <c r="C67" s="1358"/>
      <c r="D67" s="1350"/>
      <c r="E67" s="1342"/>
      <c r="F67" s="1342"/>
      <c r="G67" s="1342"/>
      <c r="K67" s="1359"/>
    </row>
    <row r="68" spans="1:11" s="1343" customFormat="1" ht="16.5" customHeight="1">
      <c r="A68" s="1339"/>
      <c r="B68" s="1358"/>
      <c r="C68" s="1358"/>
      <c r="D68" s="1350"/>
      <c r="E68" s="1342"/>
      <c r="F68" s="1342"/>
      <c r="G68" s="1342"/>
      <c r="K68" s="1359"/>
    </row>
    <row r="69" spans="1:11" s="1343" customFormat="1" ht="14.25" customHeight="1">
      <c r="A69" s="1339"/>
      <c r="B69" s="1358"/>
      <c r="C69" s="1358"/>
      <c r="D69" s="1350"/>
      <c r="E69" s="1342"/>
      <c r="F69" s="1342"/>
      <c r="G69" s="1342"/>
    </row>
    <row r="70" spans="1:11" s="1343" customFormat="1" ht="36" customHeight="1">
      <c r="A70" s="1339"/>
      <c r="B70" s="1358"/>
      <c r="C70" s="1358"/>
      <c r="D70" s="1350"/>
      <c r="E70" s="1342"/>
      <c r="F70" s="1342"/>
      <c r="G70" s="1342"/>
    </row>
    <row r="71" spans="1:11" s="1343" customFormat="1" ht="55.5" customHeight="1">
      <c r="A71" s="1339"/>
      <c r="B71" s="1358"/>
      <c r="C71" s="1358"/>
      <c r="D71" s="1350"/>
      <c r="E71" s="1342"/>
      <c r="F71" s="1342"/>
      <c r="G71" s="1342"/>
    </row>
    <row r="72" spans="1:11" s="1343" customFormat="1" ht="35.25" customHeight="1">
      <c r="A72" s="1339"/>
      <c r="B72" s="1358"/>
      <c r="C72" s="1358"/>
      <c r="D72" s="1350"/>
      <c r="E72" s="1342"/>
      <c r="F72" s="1342"/>
      <c r="G72" s="1342"/>
    </row>
    <row r="73" spans="1:11" s="1343" customFormat="1">
      <c r="A73" s="1339"/>
      <c r="B73" s="1358"/>
      <c r="C73" s="1358"/>
      <c r="D73" s="1350"/>
      <c r="E73" s="1342"/>
      <c r="F73" s="1342"/>
      <c r="G73" s="1342"/>
    </row>
    <row r="74" spans="1:11" s="1343" customFormat="1">
      <c r="A74" s="1339"/>
      <c r="B74" s="1340"/>
      <c r="C74" s="1340"/>
      <c r="D74" s="1350"/>
      <c r="E74" s="1342"/>
      <c r="F74" s="1342"/>
      <c r="G74" s="1342"/>
    </row>
    <row r="75" spans="1:11" s="1343" customFormat="1">
      <c r="A75" s="1339"/>
      <c r="B75" s="1340"/>
      <c r="C75" s="1340"/>
      <c r="D75" s="1350"/>
      <c r="E75" s="1342"/>
      <c r="F75" s="1342"/>
      <c r="G75" s="1342"/>
    </row>
    <row r="76" spans="1:11" s="1343" customFormat="1">
      <c r="A76" s="1339"/>
      <c r="B76" s="1340"/>
      <c r="C76" s="1340"/>
      <c r="D76" s="1350"/>
      <c r="E76" s="1342"/>
      <c r="F76" s="1342"/>
      <c r="G76" s="1342"/>
    </row>
    <row r="77" spans="1:11" s="1343" customFormat="1">
      <c r="A77" s="1339"/>
      <c r="B77" s="1352"/>
      <c r="C77" s="1352"/>
      <c r="D77" s="1350"/>
      <c r="E77" s="1342"/>
      <c r="F77" s="1342"/>
      <c r="G77" s="1342"/>
    </row>
    <row r="78" spans="1:11" s="1356" customFormat="1">
      <c r="A78" s="1353"/>
      <c r="B78" s="1352"/>
      <c r="C78" s="1352"/>
      <c r="D78" s="1354"/>
      <c r="E78" s="1355"/>
      <c r="F78" s="1355"/>
      <c r="G78" s="1355"/>
    </row>
    <row r="79" spans="1:11" s="1343" customFormat="1">
      <c r="A79" s="1339"/>
      <c r="B79" s="1352"/>
      <c r="C79" s="1352"/>
      <c r="D79" s="1350"/>
      <c r="E79" s="1342"/>
      <c r="F79" s="1342"/>
      <c r="G79" s="1342"/>
    </row>
    <row r="80" spans="1:11" s="1343" customFormat="1">
      <c r="A80" s="1339"/>
      <c r="B80" s="1358"/>
      <c r="C80" s="1358"/>
      <c r="D80" s="1350"/>
      <c r="E80" s="1342"/>
      <c r="F80" s="1342"/>
      <c r="G80" s="1342"/>
    </row>
    <row r="81" spans="1:7" s="1343" customFormat="1">
      <c r="A81" s="1339"/>
      <c r="B81" s="1358"/>
      <c r="C81" s="1358"/>
      <c r="D81" s="1350"/>
      <c r="E81" s="1342"/>
      <c r="F81" s="1342"/>
      <c r="G81" s="1342"/>
    </row>
    <row r="82" spans="1:7" s="1343" customFormat="1">
      <c r="A82" s="1339"/>
      <c r="B82" s="1358"/>
      <c r="C82" s="1358"/>
      <c r="D82" s="1350"/>
      <c r="E82" s="1342"/>
      <c r="F82" s="1342"/>
      <c r="G82" s="1342"/>
    </row>
    <row r="83" spans="1:7" s="1343" customFormat="1">
      <c r="A83" s="1339"/>
      <c r="B83" s="1358"/>
      <c r="C83" s="1358"/>
      <c r="D83" s="1350"/>
      <c r="E83" s="1342"/>
      <c r="F83" s="1342"/>
      <c r="G83" s="1342"/>
    </row>
    <row r="84" spans="1:7" s="1343" customFormat="1">
      <c r="A84" s="1339"/>
      <c r="B84" s="1358"/>
      <c r="C84" s="1358"/>
      <c r="D84" s="1350"/>
      <c r="E84" s="1342"/>
      <c r="F84" s="1342"/>
      <c r="G84" s="1342"/>
    </row>
    <row r="85" spans="1:7" s="1343" customFormat="1">
      <c r="A85" s="1339"/>
      <c r="B85" s="1358"/>
      <c r="C85" s="1358"/>
      <c r="D85" s="1350"/>
      <c r="E85" s="1342"/>
      <c r="F85" s="1342"/>
      <c r="G85" s="1342"/>
    </row>
    <row r="86" spans="1:7" s="1343" customFormat="1">
      <c r="A86" s="1339"/>
      <c r="B86" s="1352"/>
      <c r="C86" s="1352"/>
      <c r="D86" s="1350"/>
      <c r="E86" s="1342"/>
      <c r="F86" s="1342"/>
      <c r="G86" s="1342"/>
    </row>
    <row r="87" spans="1:7" s="1343" customFormat="1" ht="155.25" customHeight="1">
      <c r="A87" s="1339"/>
      <c r="B87" s="1358"/>
      <c r="C87" s="1358"/>
      <c r="D87" s="1360"/>
      <c r="E87" s="1342"/>
      <c r="F87" s="1342"/>
      <c r="G87" s="1342"/>
    </row>
    <row r="88" spans="1:7" s="1343" customFormat="1">
      <c r="A88" s="1339"/>
      <c r="B88" s="1361"/>
      <c r="C88" s="1361"/>
      <c r="D88" s="1350"/>
      <c r="E88" s="1342"/>
      <c r="F88" s="1342"/>
      <c r="G88" s="1342"/>
    </row>
    <row r="89" spans="1:7" s="1343" customFormat="1">
      <c r="A89" s="1339"/>
      <c r="B89" s="1361"/>
      <c r="C89" s="1361"/>
      <c r="D89" s="1350"/>
      <c r="E89" s="1342"/>
      <c r="F89" s="1342"/>
      <c r="G89" s="1342"/>
    </row>
    <row r="90" spans="1:7" s="1343" customFormat="1">
      <c r="A90" s="1339"/>
      <c r="B90" s="1361"/>
      <c r="C90" s="1361"/>
      <c r="D90" s="1350"/>
      <c r="E90" s="1342"/>
      <c r="F90" s="1342"/>
      <c r="G90" s="1342"/>
    </row>
    <row r="91" spans="1:7" s="1343" customFormat="1">
      <c r="A91" s="1339"/>
      <c r="B91" s="1361"/>
      <c r="C91" s="1361"/>
      <c r="D91" s="1350"/>
      <c r="E91" s="1342"/>
      <c r="F91" s="1342"/>
      <c r="G91" s="1342"/>
    </row>
    <row r="92" spans="1:7" s="1343" customFormat="1">
      <c r="A92" s="1339"/>
      <c r="B92" s="1361"/>
      <c r="C92" s="1361"/>
      <c r="D92" s="1350"/>
      <c r="E92" s="1342"/>
      <c r="F92" s="1342"/>
      <c r="G92" s="1342"/>
    </row>
    <row r="93" spans="1:7" s="1343" customFormat="1">
      <c r="A93" s="1339"/>
      <c r="B93" s="1361"/>
      <c r="C93" s="1361"/>
      <c r="D93" s="1362"/>
      <c r="E93" s="1363"/>
      <c r="F93" s="1342"/>
      <c r="G93" s="1342"/>
    </row>
    <row r="94" spans="1:7" s="1343" customFormat="1">
      <c r="A94" s="1339"/>
      <c r="B94" s="1358"/>
      <c r="C94" s="1358"/>
      <c r="D94" s="1350"/>
      <c r="E94" s="1342"/>
      <c r="F94" s="1364"/>
      <c r="G94" s="1342"/>
    </row>
    <row r="95" spans="1:7" s="1343" customFormat="1" ht="96.75" customHeight="1">
      <c r="A95" s="1339"/>
      <c r="B95" s="1358"/>
      <c r="C95" s="1358"/>
      <c r="D95" s="1350"/>
      <c r="E95" s="1342"/>
      <c r="F95" s="1342"/>
      <c r="G95" s="1342"/>
    </row>
    <row r="96" spans="1:7" s="1343" customFormat="1" ht="119.25" customHeight="1">
      <c r="A96" s="1339"/>
      <c r="B96" s="1358"/>
      <c r="C96" s="1358"/>
      <c r="D96" s="1350"/>
      <c r="E96" s="1342"/>
      <c r="F96" s="1342"/>
      <c r="G96" s="1342"/>
    </row>
    <row r="97" spans="1:10" s="1343" customFormat="1" ht="42" customHeight="1">
      <c r="A97" s="1339"/>
      <c r="B97" s="1358"/>
      <c r="C97" s="1358"/>
      <c r="D97" s="1350"/>
      <c r="E97" s="1342"/>
      <c r="F97" s="1342"/>
      <c r="G97" s="1342"/>
    </row>
    <row r="98" spans="1:10" s="1343" customFormat="1" ht="79.5" customHeight="1">
      <c r="A98" s="1339"/>
      <c r="B98" s="1358"/>
      <c r="C98" s="1358"/>
      <c r="D98" s="1350"/>
      <c r="E98" s="1342"/>
      <c r="F98" s="1342"/>
      <c r="G98" s="1342"/>
    </row>
    <row r="99" spans="1:10" s="1343" customFormat="1" ht="48" customHeight="1">
      <c r="A99" s="1339"/>
      <c r="B99" s="1351"/>
      <c r="C99" s="1351"/>
      <c r="D99" s="1350"/>
      <c r="E99" s="1342"/>
      <c r="F99" s="1342"/>
      <c r="G99" s="1342"/>
    </row>
    <row r="100" spans="1:10" s="1343" customFormat="1" ht="22.5" customHeight="1">
      <c r="A100" s="1339"/>
      <c r="B100" s="1340"/>
      <c r="C100" s="1340"/>
      <c r="D100" s="1362"/>
      <c r="E100" s="1363"/>
      <c r="F100" s="1342"/>
      <c r="G100" s="1342"/>
    </row>
    <row r="101" spans="1:10" s="1343" customFormat="1" ht="48" customHeight="1">
      <c r="A101" s="1339"/>
      <c r="B101" s="1351"/>
      <c r="C101" s="1351"/>
      <c r="D101" s="1350"/>
      <c r="E101" s="1342"/>
      <c r="F101" s="1342"/>
      <c r="G101" s="1342"/>
    </row>
    <row r="102" spans="1:10" s="1343" customFormat="1" ht="63" customHeight="1">
      <c r="A102" s="1339"/>
      <c r="B102" s="1357"/>
      <c r="C102" s="1357"/>
      <c r="D102" s="1350"/>
      <c r="E102" s="1342"/>
      <c r="F102" s="1342"/>
      <c r="G102" s="1342"/>
    </row>
    <row r="103" spans="1:10" s="1343" customFormat="1" ht="59.25" customHeight="1">
      <c r="A103" s="1339"/>
      <c r="B103" s="1357"/>
      <c r="C103" s="1357"/>
      <c r="D103" s="1350"/>
      <c r="E103" s="1342"/>
      <c r="F103" s="1342"/>
      <c r="G103" s="1342"/>
    </row>
    <row r="104" spans="1:10" s="1343" customFormat="1" ht="137.25" customHeight="1">
      <c r="A104" s="1339"/>
      <c r="B104" s="1358"/>
      <c r="C104" s="1358"/>
      <c r="D104" s="1350"/>
      <c r="E104" s="1342"/>
      <c r="F104" s="1365"/>
      <c r="G104" s="1365"/>
    </row>
    <row r="105" spans="1:10" s="1343" customFormat="1" ht="24.75" customHeight="1">
      <c r="A105" s="1339"/>
      <c r="B105" s="1358"/>
      <c r="C105" s="1358"/>
      <c r="D105" s="1362"/>
      <c r="E105" s="1363"/>
      <c r="F105" s="1365"/>
      <c r="G105" s="1365"/>
      <c r="J105" s="1359"/>
    </row>
    <row r="106" spans="1:10" s="1343" customFormat="1" ht="156.75" customHeight="1">
      <c r="A106" s="1339"/>
      <c r="B106" s="1366"/>
      <c r="C106" s="1366"/>
      <c r="D106" s="1350"/>
      <c r="E106" s="1342"/>
      <c r="F106" s="1365"/>
      <c r="G106" s="1365"/>
    </row>
    <row r="107" spans="1:10" s="1343" customFormat="1">
      <c r="A107" s="1339"/>
      <c r="B107" s="1367"/>
      <c r="C107" s="1367"/>
      <c r="D107" s="1350"/>
      <c r="E107" s="1342"/>
      <c r="F107" s="1365"/>
      <c r="G107" s="1365"/>
    </row>
    <row r="108" spans="1:10" s="1343" customFormat="1">
      <c r="A108" s="1339"/>
      <c r="B108" s="1367"/>
      <c r="C108" s="1367"/>
      <c r="D108" s="1350"/>
      <c r="E108" s="1342"/>
      <c r="F108" s="1365"/>
      <c r="G108" s="1365"/>
    </row>
    <row r="109" spans="1:10" s="1343" customFormat="1">
      <c r="A109" s="1339"/>
      <c r="B109" s="1367"/>
      <c r="C109" s="1367"/>
      <c r="D109" s="1350"/>
      <c r="E109" s="1342"/>
      <c r="F109" s="1365"/>
      <c r="G109" s="1365"/>
    </row>
    <row r="110" spans="1:10" s="1343" customFormat="1">
      <c r="A110" s="1339"/>
      <c r="B110" s="1367"/>
      <c r="C110" s="1367"/>
      <c r="D110" s="1350"/>
      <c r="E110" s="1342"/>
      <c r="F110" s="1365"/>
      <c r="G110" s="1365"/>
    </row>
    <row r="111" spans="1:10" s="1343" customFormat="1" ht="24" customHeight="1">
      <c r="A111" s="1339"/>
      <c r="B111" s="1367"/>
      <c r="C111" s="1367"/>
      <c r="D111" s="1362"/>
      <c r="E111" s="1363"/>
      <c r="F111" s="1365"/>
      <c r="G111" s="1365"/>
    </row>
    <row r="112" spans="1:10" s="1343" customFormat="1" ht="29.25" customHeight="1">
      <c r="A112" s="1339"/>
      <c r="B112" s="1367"/>
      <c r="C112" s="1367"/>
      <c r="D112" s="1350"/>
      <c r="E112" s="1342"/>
      <c r="F112" s="1365"/>
      <c r="G112" s="1365"/>
    </row>
    <row r="113" spans="1:7" s="1343" customFormat="1" ht="102" customHeight="1">
      <c r="A113" s="1339"/>
      <c r="B113" s="1358"/>
      <c r="C113" s="1358"/>
      <c r="D113" s="1350"/>
      <c r="E113" s="1342"/>
      <c r="F113" s="1365"/>
      <c r="G113" s="1365"/>
    </row>
    <row r="114" spans="1:7" s="1343" customFormat="1">
      <c r="A114" s="1339"/>
      <c r="B114" s="1367"/>
      <c r="C114" s="1367"/>
      <c r="D114" s="1350"/>
      <c r="E114" s="1342"/>
      <c r="F114" s="1365"/>
      <c r="G114" s="1365"/>
    </row>
    <row r="115" spans="1:7" s="1343" customFormat="1">
      <c r="A115" s="1339"/>
      <c r="B115" s="1367"/>
      <c r="C115" s="1367"/>
      <c r="D115" s="1350"/>
      <c r="E115" s="1342"/>
      <c r="F115" s="1365"/>
      <c r="G115" s="1365"/>
    </row>
    <row r="116" spans="1:7" s="1343" customFormat="1">
      <c r="A116" s="1339"/>
      <c r="B116" s="1367"/>
      <c r="C116" s="1367"/>
      <c r="D116" s="1350"/>
      <c r="E116" s="1342"/>
      <c r="F116" s="1365"/>
      <c r="G116" s="1365"/>
    </row>
    <row r="117" spans="1:7" s="1343" customFormat="1">
      <c r="A117" s="1339"/>
      <c r="B117" s="1367"/>
      <c r="C117" s="1367"/>
      <c r="D117" s="1350"/>
      <c r="E117" s="1342"/>
      <c r="F117" s="1365"/>
      <c r="G117" s="1365"/>
    </row>
    <row r="118" spans="1:7" s="1343" customFormat="1" ht="24.75" customHeight="1">
      <c r="A118" s="1339"/>
      <c r="B118" s="1367"/>
      <c r="C118" s="1367"/>
      <c r="D118" s="1362"/>
      <c r="E118" s="1363"/>
      <c r="F118" s="1365"/>
      <c r="G118" s="1365"/>
    </row>
    <row r="119" spans="1:7" s="1343" customFormat="1" ht="55.5" customHeight="1">
      <c r="A119" s="1339"/>
      <c r="B119" s="1358"/>
      <c r="C119" s="1358"/>
      <c r="D119" s="1350"/>
      <c r="E119" s="1342"/>
      <c r="F119" s="1365"/>
      <c r="G119" s="1365"/>
    </row>
    <row r="120" spans="1:7" s="1343" customFormat="1" ht="28.5" customHeight="1">
      <c r="A120" s="1339"/>
      <c r="B120" s="1358"/>
      <c r="C120" s="1358"/>
      <c r="D120" s="1350"/>
      <c r="E120" s="1342"/>
      <c r="F120" s="1365"/>
      <c r="G120" s="1365"/>
    </row>
    <row r="121" spans="1:7" s="1343" customFormat="1" ht="43.5" customHeight="1">
      <c r="A121" s="1339"/>
      <c r="B121" s="1358"/>
      <c r="C121" s="1358"/>
      <c r="D121" s="1368"/>
      <c r="E121" s="1342"/>
      <c r="F121" s="1365"/>
      <c r="G121" s="1365"/>
    </row>
    <row r="122" spans="1:7" s="1343" customFormat="1">
      <c r="A122" s="1339"/>
      <c r="B122" s="1340"/>
      <c r="C122" s="1340"/>
      <c r="D122" s="1350"/>
      <c r="E122" s="1342"/>
      <c r="F122" s="1365"/>
      <c r="G122" s="1365"/>
    </row>
    <row r="123" spans="1:7" s="1343" customFormat="1">
      <c r="A123" s="1339"/>
      <c r="B123" s="1351"/>
      <c r="C123" s="1351"/>
      <c r="D123" s="1350"/>
      <c r="E123" s="1342"/>
      <c r="F123" s="1365"/>
      <c r="G123" s="1365"/>
    </row>
    <row r="124" spans="1:7" s="1343" customFormat="1">
      <c r="A124" s="1339"/>
      <c r="B124" s="1351"/>
      <c r="C124" s="1351"/>
      <c r="D124" s="1350"/>
      <c r="E124" s="1342"/>
      <c r="F124" s="1365"/>
      <c r="G124" s="1365"/>
    </row>
    <row r="125" spans="1:7" s="1356" customFormat="1">
      <c r="A125" s="1369"/>
      <c r="B125" s="1352"/>
      <c r="C125" s="1352"/>
      <c r="D125" s="1354"/>
      <c r="E125" s="1355"/>
      <c r="F125" s="1370"/>
      <c r="G125" s="1370"/>
    </row>
    <row r="126" spans="1:7" s="1343" customFormat="1">
      <c r="A126" s="1339"/>
      <c r="B126" s="1352"/>
      <c r="C126" s="1352"/>
      <c r="D126" s="1350"/>
      <c r="E126" s="1342"/>
      <c r="F126" s="1365"/>
      <c r="G126" s="1365"/>
    </row>
    <row r="127" spans="1:7" s="1343" customFormat="1" ht="68.25" customHeight="1">
      <c r="A127" s="1339"/>
      <c r="B127" s="1358"/>
      <c r="C127" s="1358"/>
      <c r="D127" s="1350"/>
      <c r="E127" s="1342"/>
      <c r="F127" s="1365"/>
      <c r="G127" s="1365"/>
    </row>
    <row r="128" spans="1:7" s="1343" customFormat="1" ht="21" customHeight="1">
      <c r="A128" s="1339"/>
      <c r="B128" s="1371"/>
      <c r="C128" s="1371"/>
      <c r="D128" s="1350"/>
      <c r="E128" s="1342"/>
      <c r="F128" s="1365"/>
      <c r="G128" s="1365"/>
    </row>
    <row r="129" spans="1:7" s="1343" customFormat="1">
      <c r="A129" s="1339"/>
      <c r="B129" s="1371"/>
      <c r="C129" s="1371"/>
      <c r="D129" s="1350"/>
      <c r="E129" s="1342"/>
      <c r="F129" s="1365"/>
      <c r="G129" s="1365"/>
    </row>
    <row r="130" spans="1:7" s="1343" customFormat="1">
      <c r="A130" s="1339"/>
      <c r="B130" s="1371"/>
      <c r="C130" s="1371"/>
      <c r="D130" s="1350"/>
      <c r="E130" s="1342"/>
      <c r="F130" s="1365"/>
      <c r="G130" s="1365"/>
    </row>
    <row r="131" spans="1:7" s="1343" customFormat="1">
      <c r="A131" s="1339"/>
      <c r="B131" s="1371"/>
      <c r="C131" s="1371"/>
      <c r="D131" s="1350"/>
      <c r="E131" s="1342"/>
      <c r="F131" s="1365"/>
      <c r="G131" s="1365"/>
    </row>
    <row r="132" spans="1:7" s="1343" customFormat="1">
      <c r="A132" s="1339"/>
      <c r="B132" s="1371"/>
      <c r="C132" s="1371"/>
      <c r="D132" s="1350"/>
      <c r="E132" s="1342"/>
      <c r="F132" s="1365"/>
      <c r="G132" s="1365"/>
    </row>
    <row r="133" spans="1:7" s="1343" customFormat="1">
      <c r="A133" s="1339"/>
      <c r="B133" s="1371"/>
      <c r="C133" s="1371"/>
      <c r="D133" s="1350"/>
      <c r="E133" s="1342"/>
      <c r="F133" s="1365"/>
      <c r="G133" s="1365"/>
    </row>
    <row r="134" spans="1:7" s="1343" customFormat="1">
      <c r="A134" s="1339"/>
      <c r="B134" s="1371"/>
      <c r="C134" s="1371"/>
      <c r="D134" s="1350"/>
      <c r="E134" s="1342"/>
      <c r="F134" s="1365"/>
      <c r="G134" s="1365"/>
    </row>
    <row r="135" spans="1:7" s="1343" customFormat="1">
      <c r="A135" s="1339"/>
      <c r="B135" s="1371"/>
      <c r="C135" s="1371"/>
      <c r="D135" s="1350"/>
      <c r="E135" s="1342"/>
      <c r="F135" s="1365"/>
      <c r="G135" s="1365"/>
    </row>
    <row r="136" spans="1:7" s="1343" customFormat="1" ht="21" customHeight="1">
      <c r="A136" s="1339"/>
      <c r="B136" s="1371"/>
      <c r="C136" s="1371"/>
      <c r="D136" s="1350"/>
      <c r="E136" s="1342"/>
      <c r="F136" s="1365"/>
      <c r="G136" s="1365"/>
    </row>
    <row r="137" spans="1:7" s="1343" customFormat="1">
      <c r="A137" s="1339"/>
      <c r="B137" s="1371"/>
      <c r="C137" s="1371"/>
      <c r="D137" s="1350"/>
      <c r="E137" s="1342"/>
      <c r="F137" s="1365"/>
      <c r="G137" s="1365"/>
    </row>
    <row r="138" spans="1:7" s="1343" customFormat="1">
      <c r="A138" s="1339"/>
      <c r="B138" s="1371"/>
      <c r="C138" s="1371"/>
      <c r="D138" s="1350"/>
      <c r="E138" s="1342"/>
      <c r="F138" s="1365"/>
      <c r="G138" s="1365"/>
    </row>
    <row r="139" spans="1:7" s="1343" customFormat="1">
      <c r="A139" s="1339"/>
      <c r="B139" s="1371"/>
      <c r="C139" s="1371"/>
      <c r="D139" s="1350"/>
      <c r="E139" s="1342"/>
      <c r="F139" s="1365"/>
      <c r="G139" s="1365"/>
    </row>
    <row r="140" spans="1:7" s="1343" customFormat="1">
      <c r="A140" s="1339"/>
      <c r="B140" s="1371"/>
      <c r="C140" s="1371"/>
      <c r="D140" s="1350"/>
      <c r="E140" s="1342"/>
      <c r="F140" s="1365"/>
      <c r="G140" s="1365"/>
    </row>
    <row r="141" spans="1:7" s="1343" customFormat="1">
      <c r="A141" s="1339"/>
      <c r="B141" s="1371"/>
      <c r="C141" s="1371"/>
      <c r="D141" s="1350"/>
      <c r="E141" s="1342"/>
      <c r="F141" s="1365"/>
      <c r="G141" s="1365"/>
    </row>
    <row r="142" spans="1:7" s="1343" customFormat="1">
      <c r="A142" s="1339"/>
      <c r="B142" s="1371"/>
      <c r="C142" s="1371"/>
      <c r="D142" s="1350"/>
      <c r="E142" s="1342"/>
      <c r="F142" s="1365"/>
      <c r="G142" s="1365"/>
    </row>
    <row r="143" spans="1:7" s="1343" customFormat="1" ht="21" customHeight="1">
      <c r="A143" s="1339"/>
      <c r="B143" s="1371"/>
      <c r="C143" s="1371"/>
      <c r="D143" s="1350"/>
      <c r="E143" s="1342"/>
      <c r="F143" s="1365"/>
      <c r="G143" s="1365"/>
    </row>
    <row r="144" spans="1:7" s="1343" customFormat="1">
      <c r="A144" s="1339"/>
      <c r="B144" s="1371"/>
      <c r="C144" s="1371"/>
      <c r="D144" s="1350"/>
      <c r="E144" s="1342"/>
      <c r="F144" s="1365"/>
      <c r="G144" s="1365"/>
    </row>
    <row r="145" spans="1:7" s="1343" customFormat="1">
      <c r="A145" s="1339"/>
      <c r="B145" s="1371"/>
      <c r="C145" s="1371"/>
      <c r="D145" s="1350"/>
      <c r="E145" s="1342"/>
      <c r="F145" s="1365"/>
      <c r="G145" s="1365"/>
    </row>
    <row r="146" spans="1:7" s="1343" customFormat="1">
      <c r="A146" s="1339"/>
      <c r="B146" s="1371"/>
      <c r="C146" s="1371"/>
      <c r="D146" s="1350"/>
      <c r="E146" s="1342"/>
      <c r="F146" s="1365"/>
      <c r="G146" s="1365"/>
    </row>
    <row r="147" spans="1:7" s="1343" customFormat="1">
      <c r="A147" s="1339"/>
      <c r="B147" s="1371"/>
      <c r="C147" s="1371"/>
      <c r="D147" s="1350"/>
      <c r="E147" s="1342"/>
      <c r="F147" s="1365"/>
      <c r="G147" s="1365"/>
    </row>
    <row r="148" spans="1:7" s="1343" customFormat="1">
      <c r="A148" s="1339"/>
      <c r="B148" s="1371"/>
      <c r="C148" s="1371"/>
      <c r="D148" s="1350"/>
      <c r="E148" s="1342"/>
      <c r="F148" s="1365"/>
      <c r="G148" s="1365"/>
    </row>
    <row r="149" spans="1:7" s="1343" customFormat="1" ht="68.25" customHeight="1">
      <c r="A149" s="1339"/>
      <c r="B149" s="1371"/>
      <c r="C149" s="1371"/>
      <c r="D149" s="1350"/>
      <c r="E149" s="1342"/>
      <c r="F149" s="1365"/>
      <c r="G149" s="1365"/>
    </row>
    <row r="150" spans="1:7" s="1343" customFormat="1" ht="21" customHeight="1">
      <c r="A150" s="1339"/>
      <c r="B150" s="1371"/>
      <c r="C150" s="1371"/>
      <c r="D150" s="1350"/>
      <c r="E150" s="1342"/>
      <c r="F150" s="1365"/>
      <c r="G150" s="1365"/>
    </row>
    <row r="151" spans="1:7" s="1343" customFormat="1">
      <c r="A151" s="1339"/>
      <c r="B151" s="1358"/>
      <c r="C151" s="1358"/>
      <c r="D151" s="1350"/>
      <c r="E151" s="1342"/>
      <c r="F151" s="1365"/>
      <c r="G151" s="1365"/>
    </row>
    <row r="152" spans="1:7" s="1343" customFormat="1">
      <c r="A152" s="1339"/>
      <c r="B152" s="1358"/>
      <c r="C152" s="1358"/>
      <c r="D152" s="1350"/>
      <c r="E152" s="1342"/>
      <c r="F152" s="1365"/>
      <c r="G152" s="1365"/>
    </row>
    <row r="153" spans="1:7" s="1343" customFormat="1">
      <c r="A153" s="1339"/>
      <c r="B153" s="1371"/>
      <c r="C153" s="1371"/>
      <c r="D153" s="1350"/>
      <c r="E153" s="1342"/>
      <c r="F153" s="1365"/>
      <c r="G153" s="1365"/>
    </row>
    <row r="154" spans="1:7" s="1343" customFormat="1">
      <c r="A154" s="1339"/>
      <c r="B154" s="1371"/>
      <c r="C154" s="1371"/>
      <c r="D154" s="1350"/>
      <c r="E154" s="1342"/>
      <c r="F154" s="1365"/>
      <c r="G154" s="1365"/>
    </row>
    <row r="155" spans="1:7" s="1343" customFormat="1">
      <c r="A155" s="1339"/>
      <c r="B155" s="1371"/>
      <c r="C155" s="1371"/>
      <c r="D155" s="1350"/>
      <c r="E155" s="1342"/>
      <c r="F155" s="1365"/>
      <c r="G155" s="1365"/>
    </row>
    <row r="156" spans="1:7" s="1343" customFormat="1">
      <c r="A156" s="1339"/>
      <c r="B156" s="1371"/>
      <c r="C156" s="1371"/>
      <c r="D156" s="1350"/>
      <c r="E156" s="1342"/>
      <c r="F156" s="1365"/>
      <c r="G156" s="1365"/>
    </row>
    <row r="157" spans="1:7" s="1343" customFormat="1" ht="30.75" customHeight="1">
      <c r="A157" s="1339"/>
      <c r="B157" s="1358"/>
      <c r="C157" s="1358"/>
      <c r="D157" s="1350"/>
      <c r="E157" s="1342"/>
      <c r="F157" s="1365"/>
      <c r="G157" s="1365"/>
    </row>
    <row r="158" spans="1:7" s="1343" customFormat="1" ht="81" customHeight="1">
      <c r="A158" s="1339"/>
      <c r="B158" s="1358"/>
      <c r="C158" s="1358"/>
      <c r="D158" s="1350"/>
      <c r="E158" s="1342"/>
      <c r="F158" s="1365"/>
      <c r="G158" s="1365"/>
    </row>
    <row r="159" spans="1:7" s="1343" customFormat="1" ht="30.75" customHeight="1">
      <c r="A159" s="1339"/>
      <c r="B159" s="1358"/>
      <c r="C159" s="1358"/>
      <c r="D159" s="1350"/>
      <c r="E159" s="1342"/>
      <c r="F159" s="1365"/>
      <c r="G159" s="1365"/>
    </row>
    <row r="160" spans="1:7" s="1343" customFormat="1" ht="30.75" customHeight="1">
      <c r="A160" s="1339"/>
      <c r="B160" s="1358"/>
      <c r="C160" s="1358"/>
      <c r="D160" s="1350"/>
      <c r="E160" s="1342"/>
      <c r="F160" s="1365"/>
      <c r="G160" s="1365"/>
    </row>
    <row r="161" spans="1:7" s="1343" customFormat="1" ht="67.5" customHeight="1">
      <c r="A161" s="1339"/>
      <c r="B161" s="1358"/>
      <c r="C161" s="1358"/>
      <c r="D161" s="1350"/>
      <c r="E161" s="1342"/>
      <c r="F161" s="1365"/>
      <c r="G161" s="1365"/>
    </row>
    <row r="162" spans="1:7" s="1343" customFormat="1" ht="30.75" customHeight="1">
      <c r="A162" s="1339"/>
      <c r="B162" s="1358"/>
      <c r="C162" s="1358"/>
      <c r="D162" s="1350"/>
      <c r="E162" s="1342"/>
      <c r="F162" s="1365"/>
      <c r="G162" s="1365"/>
    </row>
    <row r="163" spans="1:7" s="1343" customFormat="1" ht="92.25" customHeight="1">
      <c r="A163" s="1339"/>
      <c r="B163" s="1358"/>
      <c r="C163" s="1358"/>
      <c r="D163" s="1350"/>
      <c r="E163" s="1342"/>
      <c r="F163" s="1365"/>
      <c r="G163" s="1365"/>
    </row>
    <row r="164" spans="1:7" s="1343" customFormat="1">
      <c r="A164" s="1339"/>
      <c r="B164" s="1340"/>
      <c r="C164" s="1340"/>
      <c r="D164" s="1350"/>
      <c r="E164" s="1342"/>
      <c r="F164" s="1365"/>
      <c r="G164" s="1365"/>
    </row>
    <row r="165" spans="1:7" s="1343" customFormat="1">
      <c r="A165" s="1339"/>
      <c r="B165" s="1340"/>
      <c r="C165" s="1340"/>
      <c r="D165" s="1350"/>
      <c r="E165" s="1342"/>
      <c r="F165" s="1365"/>
      <c r="G165" s="1365"/>
    </row>
    <row r="166" spans="1:7" s="1343" customFormat="1">
      <c r="A166" s="1339"/>
      <c r="B166" s="1340"/>
      <c r="C166" s="1340"/>
      <c r="D166" s="1350"/>
      <c r="E166" s="1342"/>
      <c r="F166" s="1365"/>
      <c r="G166" s="1365"/>
    </row>
    <row r="167" spans="1:7" s="1343" customFormat="1">
      <c r="A167" s="1339"/>
      <c r="B167" s="1340"/>
      <c r="C167" s="1340"/>
      <c r="D167" s="1350"/>
      <c r="E167" s="1342"/>
      <c r="F167" s="1365"/>
      <c r="G167" s="1365"/>
    </row>
    <row r="168" spans="1:7" s="1343" customFormat="1">
      <c r="A168" s="1339"/>
      <c r="B168" s="1340"/>
      <c r="C168" s="1340"/>
      <c r="D168" s="1350"/>
      <c r="E168" s="1342"/>
      <c r="F168" s="1372"/>
      <c r="G168" s="1365"/>
    </row>
    <row r="169" spans="1:7" s="1343" customFormat="1" ht="68.25" customHeight="1">
      <c r="A169" s="1339"/>
      <c r="B169" s="1358"/>
      <c r="C169" s="1358"/>
      <c r="D169" s="1350"/>
      <c r="E169" s="1342"/>
      <c r="F169" s="1365"/>
      <c r="G169" s="1365"/>
    </row>
    <row r="170" spans="1:7" s="1343" customFormat="1" ht="21.75" customHeight="1">
      <c r="A170" s="1339"/>
      <c r="B170" s="1340"/>
      <c r="C170" s="1340"/>
      <c r="D170" s="1362"/>
      <c r="E170" s="1363"/>
      <c r="F170" s="1365"/>
      <c r="G170" s="1365"/>
    </row>
    <row r="171" spans="1:7" s="1343" customFormat="1" ht="30.75" customHeight="1">
      <c r="A171" s="1339"/>
      <c r="B171" s="1358"/>
      <c r="C171" s="1358"/>
      <c r="D171" s="1350"/>
      <c r="E171" s="1342"/>
      <c r="F171" s="1365"/>
      <c r="G171" s="1365"/>
    </row>
    <row r="172" spans="1:7" s="1343" customFormat="1" ht="70.5" customHeight="1">
      <c r="A172" s="1339"/>
      <c r="B172" s="1358"/>
      <c r="C172" s="1358"/>
      <c r="D172" s="1350"/>
      <c r="E172" s="1342"/>
      <c r="F172" s="1365"/>
      <c r="G172" s="1365"/>
    </row>
    <row r="173" spans="1:7" s="1343" customFormat="1" ht="31.5" customHeight="1">
      <c r="A173" s="1339"/>
      <c r="B173" s="1358"/>
      <c r="C173" s="1358"/>
      <c r="D173" s="1350"/>
      <c r="E173" s="1342"/>
      <c r="F173" s="1365"/>
      <c r="G173" s="1365"/>
    </row>
    <row r="174" spans="1:7" s="1343" customFormat="1" ht="14.25" customHeight="1">
      <c r="A174" s="1339"/>
      <c r="B174" s="1340"/>
      <c r="C174" s="1340"/>
      <c r="D174" s="1350"/>
      <c r="E174" s="1342"/>
      <c r="F174" s="1365"/>
      <c r="G174" s="1365"/>
    </row>
    <row r="175" spans="1:7" s="1343" customFormat="1">
      <c r="A175" s="1339"/>
      <c r="B175" s="1351"/>
      <c r="C175" s="1351"/>
      <c r="D175" s="1350"/>
      <c r="E175" s="1342"/>
      <c r="F175" s="1365"/>
      <c r="G175" s="1365"/>
    </row>
    <row r="176" spans="1:7" s="1343" customFormat="1">
      <c r="A176" s="1339"/>
      <c r="B176" s="1351"/>
      <c r="C176" s="1351"/>
      <c r="D176" s="1350"/>
      <c r="E176" s="1342"/>
      <c r="F176" s="1365"/>
      <c r="G176" s="1365"/>
    </row>
    <row r="177" spans="1:7" s="1343" customFormat="1">
      <c r="A177" s="1339"/>
      <c r="B177" s="1351"/>
      <c r="C177" s="1351"/>
      <c r="D177" s="1350"/>
      <c r="E177" s="1342"/>
      <c r="F177" s="1365"/>
      <c r="G177" s="1365"/>
    </row>
    <row r="178" spans="1:7" s="1356" customFormat="1">
      <c r="A178" s="1369"/>
      <c r="B178" s="1352"/>
      <c r="C178" s="1352"/>
      <c r="D178" s="1354"/>
      <c r="E178" s="1355"/>
      <c r="F178" s="1370"/>
      <c r="G178" s="1370"/>
    </row>
    <row r="179" spans="1:7" s="1356" customFormat="1">
      <c r="A179" s="1369"/>
      <c r="B179" s="1352"/>
      <c r="C179" s="1352"/>
      <c r="D179" s="1354"/>
      <c r="E179" s="1355"/>
      <c r="F179" s="1370"/>
      <c r="G179" s="1370"/>
    </row>
    <row r="180" spans="1:7" s="1356" customFormat="1">
      <c r="A180" s="1369"/>
      <c r="B180" s="1352"/>
      <c r="C180" s="1352"/>
      <c r="D180" s="1354"/>
      <c r="E180" s="1355"/>
      <c r="F180" s="1370"/>
      <c r="G180" s="1370"/>
    </row>
    <row r="181" spans="1:7" s="1356" customFormat="1">
      <c r="A181" s="1339"/>
      <c r="B181" s="1357"/>
      <c r="C181" s="1357"/>
      <c r="D181" s="1350"/>
      <c r="E181" s="1342"/>
      <c r="F181" s="1365"/>
      <c r="G181" s="1365"/>
    </row>
    <row r="182" spans="1:7" s="1356" customFormat="1">
      <c r="A182" s="1369"/>
      <c r="B182" s="1358"/>
      <c r="C182" s="1358"/>
      <c r="D182" s="1350"/>
      <c r="E182" s="1342"/>
      <c r="F182" s="1365"/>
      <c r="G182" s="1365"/>
    </row>
    <row r="183" spans="1:7" s="1356" customFormat="1" ht="83.25" customHeight="1">
      <c r="A183" s="1369"/>
      <c r="B183" s="1358"/>
      <c r="C183" s="1358"/>
      <c r="D183" s="1350"/>
      <c r="E183" s="1342"/>
      <c r="F183" s="1365"/>
      <c r="G183" s="1365"/>
    </row>
    <row r="184" spans="1:7" s="1356" customFormat="1">
      <c r="A184" s="1369"/>
      <c r="B184" s="1358"/>
      <c r="C184" s="1358"/>
      <c r="D184" s="1350"/>
      <c r="E184" s="1342"/>
      <c r="F184" s="1365"/>
      <c r="G184" s="1365"/>
    </row>
    <row r="185" spans="1:7" s="1356" customFormat="1">
      <c r="A185" s="1369"/>
      <c r="B185" s="1358"/>
      <c r="C185" s="1358"/>
      <c r="D185" s="1350"/>
      <c r="E185" s="1342"/>
      <c r="F185" s="1365"/>
      <c r="G185" s="1365"/>
    </row>
    <row r="186" spans="1:7" s="1356" customFormat="1" ht="32.25" customHeight="1">
      <c r="A186" s="1369"/>
      <c r="B186" s="1357"/>
      <c r="C186" s="1357"/>
      <c r="D186" s="1350"/>
      <c r="E186" s="1342"/>
      <c r="F186" s="1365"/>
      <c r="G186" s="1365"/>
    </row>
    <row r="187" spans="1:7" s="1356" customFormat="1">
      <c r="A187" s="1369"/>
      <c r="B187" s="1357"/>
      <c r="C187" s="1357"/>
      <c r="D187" s="1350"/>
      <c r="E187" s="1342"/>
      <c r="F187" s="1365"/>
      <c r="G187" s="1365"/>
    </row>
    <row r="188" spans="1:7" s="1356" customFormat="1">
      <c r="A188" s="1369"/>
      <c r="B188" s="1358"/>
      <c r="C188" s="1358"/>
      <c r="D188" s="1350"/>
      <c r="E188" s="1342"/>
      <c r="F188" s="1365"/>
      <c r="G188" s="1365"/>
    </row>
    <row r="189" spans="1:7" s="1356" customFormat="1" ht="12" customHeight="1">
      <c r="A189" s="1369"/>
      <c r="B189" s="1358"/>
      <c r="C189" s="1358"/>
      <c r="D189" s="1350"/>
      <c r="E189" s="1342"/>
      <c r="F189" s="1365"/>
      <c r="G189" s="1365"/>
    </row>
    <row r="190" spans="1:7" s="1356" customFormat="1" ht="12" customHeight="1">
      <c r="A190" s="1369"/>
      <c r="B190" s="1358"/>
      <c r="C190" s="1358"/>
      <c r="D190" s="1350"/>
      <c r="E190" s="1342"/>
      <c r="F190" s="1365"/>
      <c r="G190" s="1365"/>
    </row>
    <row r="191" spans="1:7" s="1356" customFormat="1" ht="105" customHeight="1">
      <c r="A191" s="1339"/>
      <c r="B191" s="1357"/>
      <c r="C191" s="1357"/>
      <c r="D191" s="1350"/>
      <c r="E191" s="1342"/>
      <c r="F191" s="1365"/>
      <c r="G191" s="1365"/>
    </row>
    <row r="192" spans="1:7" s="1343" customFormat="1">
      <c r="A192" s="1339"/>
      <c r="B192" s="1358"/>
      <c r="C192" s="1358"/>
      <c r="D192" s="1350"/>
      <c r="E192" s="1342"/>
      <c r="F192" s="1365"/>
      <c r="G192" s="1365"/>
    </row>
    <row r="193" spans="1:7" s="1343" customFormat="1">
      <c r="A193" s="1339"/>
      <c r="B193" s="1358"/>
      <c r="C193" s="1358"/>
      <c r="D193" s="1350"/>
      <c r="E193" s="1342"/>
      <c r="F193" s="1365"/>
      <c r="G193" s="1365"/>
    </row>
    <row r="194" spans="1:7" s="1343" customFormat="1">
      <c r="A194" s="1339"/>
      <c r="B194" s="1358"/>
      <c r="C194" s="1358"/>
      <c r="D194" s="1350"/>
      <c r="E194" s="1342"/>
      <c r="F194" s="1365"/>
      <c r="G194" s="1365"/>
    </row>
    <row r="195" spans="1:7" s="1343" customFormat="1" ht="51.75" customHeight="1">
      <c r="A195" s="1339"/>
      <c r="B195" s="1367"/>
      <c r="C195" s="1367"/>
      <c r="D195" s="1350"/>
      <c r="E195" s="1342"/>
      <c r="F195" s="1365"/>
      <c r="G195" s="1365"/>
    </row>
    <row r="196" spans="1:7" s="1343" customFormat="1" ht="51.75" customHeight="1">
      <c r="A196" s="1339"/>
      <c r="B196" s="1367"/>
      <c r="C196" s="1367"/>
      <c r="D196" s="1350"/>
      <c r="E196" s="1342"/>
      <c r="F196" s="1365"/>
      <c r="G196" s="1365"/>
    </row>
    <row r="197" spans="1:7" s="1343" customFormat="1" ht="18.75" customHeight="1">
      <c r="A197" s="1339"/>
      <c r="B197" s="1367"/>
      <c r="C197" s="1367"/>
      <c r="D197" s="1350"/>
      <c r="E197" s="1342"/>
      <c r="F197" s="1365"/>
      <c r="G197" s="1365"/>
    </row>
    <row r="198" spans="1:7" s="1343" customFormat="1" ht="34.5" customHeight="1">
      <c r="A198" s="1339"/>
      <c r="B198" s="1367"/>
      <c r="C198" s="1367"/>
      <c r="D198" s="1350"/>
      <c r="E198" s="1342"/>
      <c r="F198" s="1365"/>
      <c r="G198" s="1365"/>
    </row>
    <row r="199" spans="1:7" s="1343" customFormat="1" ht="45" customHeight="1">
      <c r="A199" s="1339"/>
      <c r="B199" s="1367"/>
      <c r="C199" s="1367"/>
      <c r="D199" s="1350"/>
      <c r="E199" s="1342"/>
      <c r="F199" s="1365"/>
      <c r="G199" s="1365"/>
    </row>
    <row r="200" spans="1:7" s="1343" customFormat="1" ht="75.75" customHeight="1">
      <c r="A200" s="1339"/>
      <c r="B200" s="1367"/>
      <c r="C200" s="1367"/>
      <c r="D200" s="1350"/>
      <c r="E200" s="1342"/>
      <c r="F200" s="1365"/>
      <c r="G200" s="1365"/>
    </row>
    <row r="201" spans="1:7" s="1343" customFormat="1" ht="84" customHeight="1">
      <c r="A201" s="1339"/>
      <c r="B201" s="1367"/>
      <c r="C201" s="1367"/>
      <c r="D201" s="1350"/>
      <c r="E201" s="1342"/>
      <c r="F201" s="1365"/>
      <c r="G201" s="1365"/>
    </row>
    <row r="202" spans="1:7" s="1343" customFormat="1" ht="66.75" customHeight="1">
      <c r="A202" s="1339"/>
      <c r="B202" s="1367"/>
      <c r="C202" s="1367"/>
      <c r="D202" s="1350"/>
      <c r="E202" s="1342"/>
      <c r="F202" s="1365"/>
      <c r="G202" s="1365"/>
    </row>
    <row r="203" spans="1:7" s="1343" customFormat="1" ht="92.25" customHeight="1">
      <c r="A203" s="1339"/>
      <c r="B203" s="1367"/>
      <c r="C203" s="1367"/>
      <c r="D203" s="1350"/>
      <c r="E203" s="1342"/>
      <c r="F203" s="1365"/>
      <c r="G203" s="1365"/>
    </row>
    <row r="204" spans="1:7" s="1343" customFormat="1" ht="23.25" customHeight="1">
      <c r="A204" s="1339"/>
      <c r="B204" s="1367"/>
      <c r="C204" s="1367"/>
      <c r="D204" s="1350"/>
      <c r="E204" s="1342"/>
      <c r="F204" s="1365"/>
      <c r="G204" s="1365"/>
    </row>
    <row r="205" spans="1:7" s="1343" customFormat="1" ht="20.25" customHeight="1">
      <c r="A205" s="1339"/>
      <c r="B205" s="1367"/>
      <c r="C205" s="1367"/>
      <c r="D205" s="1350"/>
      <c r="E205" s="1342"/>
      <c r="F205" s="1365"/>
      <c r="G205" s="1365"/>
    </row>
    <row r="206" spans="1:7" s="1343" customFormat="1" ht="18" customHeight="1">
      <c r="A206" s="1339"/>
      <c r="B206" s="1367"/>
      <c r="C206" s="1367"/>
      <c r="D206" s="1350"/>
      <c r="E206" s="1342"/>
      <c r="F206" s="1365"/>
      <c r="G206" s="1365"/>
    </row>
    <row r="207" spans="1:7" s="1343" customFormat="1" ht="18.75" customHeight="1">
      <c r="A207" s="1339"/>
      <c r="B207" s="1367"/>
      <c r="C207" s="1367"/>
      <c r="D207" s="1350"/>
      <c r="E207" s="1342"/>
      <c r="F207" s="1365"/>
      <c r="G207" s="1365"/>
    </row>
    <row r="208" spans="1:7" s="1343" customFormat="1" ht="20.25" customHeight="1">
      <c r="A208" s="1339"/>
      <c r="B208" s="1367"/>
      <c r="C208" s="1367"/>
      <c r="D208" s="1350"/>
      <c r="E208" s="1342"/>
      <c r="F208" s="1365"/>
      <c r="G208" s="1365"/>
    </row>
    <row r="209" spans="1:7" s="1343" customFormat="1" ht="71.25" customHeight="1">
      <c r="A209" s="1339"/>
      <c r="B209" s="1367"/>
      <c r="C209" s="1367"/>
      <c r="D209" s="1350"/>
      <c r="E209" s="1342"/>
      <c r="F209" s="1365"/>
      <c r="G209" s="1365"/>
    </row>
    <row r="210" spans="1:7" s="1343" customFormat="1" ht="32.25" customHeight="1">
      <c r="A210" s="1339"/>
      <c r="B210" s="1358"/>
      <c r="C210" s="1358"/>
      <c r="D210" s="1350"/>
      <c r="E210" s="1342"/>
      <c r="F210" s="1365"/>
      <c r="G210" s="1365"/>
    </row>
    <row r="211" spans="1:7" s="1343" customFormat="1" ht="32.25" customHeight="1">
      <c r="A211" s="1339"/>
      <c r="B211" s="1358"/>
      <c r="C211" s="1358"/>
      <c r="D211" s="1350"/>
      <c r="E211" s="1342"/>
      <c r="F211" s="1365"/>
      <c r="G211" s="1365"/>
    </row>
    <row r="212" spans="1:7" s="1343" customFormat="1">
      <c r="A212" s="1339"/>
      <c r="B212" s="1358"/>
      <c r="C212" s="1358"/>
      <c r="D212" s="1350"/>
      <c r="E212" s="1342"/>
      <c r="F212" s="1365"/>
      <c r="G212" s="1365"/>
    </row>
    <row r="213" spans="1:7" s="1343" customFormat="1" ht="85.5" customHeight="1">
      <c r="A213" s="1339"/>
      <c r="B213" s="1358"/>
      <c r="C213" s="1358"/>
      <c r="D213" s="1350"/>
      <c r="E213" s="1342"/>
      <c r="F213" s="1365"/>
      <c r="G213" s="1365"/>
    </row>
    <row r="214" spans="1:7" s="1343" customFormat="1">
      <c r="A214" s="1339"/>
      <c r="B214" s="1358"/>
      <c r="C214" s="1358"/>
      <c r="D214" s="1350"/>
      <c r="E214" s="1342"/>
      <c r="F214" s="1365"/>
      <c r="G214" s="1365"/>
    </row>
    <row r="215" spans="1:7" s="1343" customFormat="1">
      <c r="A215" s="1339"/>
      <c r="B215" s="1358"/>
      <c r="C215" s="1358"/>
      <c r="D215" s="1350"/>
      <c r="E215" s="1342"/>
      <c r="F215" s="1365"/>
      <c r="G215" s="1365"/>
    </row>
    <row r="216" spans="1:7" s="1343" customFormat="1">
      <c r="A216" s="1339"/>
      <c r="B216" s="1358"/>
      <c r="C216" s="1358"/>
      <c r="D216" s="1350"/>
      <c r="E216" s="1342"/>
      <c r="F216" s="1365"/>
      <c r="G216" s="1365"/>
    </row>
    <row r="217" spans="1:7" s="1343" customFormat="1">
      <c r="A217" s="1353"/>
      <c r="B217" s="1373"/>
      <c r="C217" s="1373"/>
      <c r="D217" s="1350"/>
      <c r="E217" s="1342"/>
      <c r="F217" s="1365"/>
      <c r="G217" s="1365"/>
    </row>
    <row r="218" spans="1:7" s="1343" customFormat="1">
      <c r="A218" s="1353"/>
      <c r="B218" s="1373"/>
      <c r="C218" s="1373"/>
      <c r="D218" s="1350"/>
      <c r="E218" s="1342"/>
      <c r="F218" s="1365"/>
      <c r="G218" s="1365"/>
    </row>
    <row r="219" spans="1:7">
      <c r="A219" s="1339"/>
      <c r="B219" s="1358"/>
      <c r="C219" s="1358"/>
      <c r="D219" s="1350"/>
      <c r="E219" s="1342"/>
      <c r="F219" s="1365"/>
      <c r="G219" s="1365"/>
    </row>
    <row r="220" spans="1:7" s="1374" customFormat="1" ht="218.25" customHeight="1">
      <c r="A220" s="1339"/>
      <c r="B220" s="1358"/>
      <c r="C220" s="1358"/>
      <c r="D220" s="1350"/>
      <c r="E220" s="1342"/>
      <c r="F220" s="1365"/>
      <c r="G220" s="1365"/>
    </row>
    <row r="221" spans="1:7" s="1374" customFormat="1" ht="408.6" customHeight="1">
      <c r="A221" s="1339"/>
      <c r="B221" s="1358"/>
      <c r="C221" s="1358"/>
      <c r="D221" s="1350"/>
      <c r="E221" s="1342"/>
      <c r="F221" s="1365"/>
      <c r="G221" s="1365"/>
    </row>
    <row r="222" spans="1:7" s="1374" customFormat="1" ht="292.35000000000002" customHeight="1">
      <c r="A222" s="1339"/>
      <c r="B222" s="1358"/>
      <c r="C222" s="1358"/>
      <c r="D222" s="1350"/>
      <c r="E222" s="1342"/>
      <c r="F222" s="1365"/>
      <c r="G222" s="1365"/>
    </row>
    <row r="223" spans="1:7" s="1374" customFormat="1">
      <c r="A223" s="1339"/>
      <c r="B223" s="1358"/>
      <c r="C223" s="1358"/>
      <c r="D223" s="1350"/>
      <c r="E223" s="1342"/>
      <c r="F223" s="1365"/>
      <c r="G223" s="1365"/>
    </row>
    <row r="224" spans="1:7" s="1374" customFormat="1">
      <c r="A224" s="1339"/>
      <c r="B224" s="1358"/>
      <c r="C224" s="1358"/>
      <c r="D224" s="1350"/>
      <c r="E224" s="1342"/>
      <c r="F224" s="1365"/>
      <c r="G224" s="1365"/>
    </row>
    <row r="225" spans="1:7" s="1374" customFormat="1">
      <c r="A225" s="1339"/>
      <c r="B225" s="1358"/>
      <c r="C225" s="1358"/>
      <c r="D225" s="1350"/>
      <c r="E225" s="1342"/>
      <c r="F225" s="1365"/>
      <c r="G225" s="1365"/>
    </row>
    <row r="226" spans="1:7" s="1374" customFormat="1" ht="39.6" customHeight="1">
      <c r="A226" s="1339"/>
      <c r="B226" s="1358"/>
      <c r="C226" s="1358"/>
      <c r="D226" s="1350"/>
      <c r="E226" s="1342"/>
      <c r="F226" s="1365"/>
      <c r="G226" s="1365"/>
    </row>
    <row r="227" spans="1:7" s="1374" customFormat="1" ht="41.45" customHeight="1">
      <c r="A227" s="1339"/>
      <c r="B227" s="1358"/>
      <c r="C227" s="1358"/>
      <c r="D227" s="1350"/>
      <c r="E227" s="1342"/>
      <c r="F227" s="1365"/>
      <c r="G227" s="1365"/>
    </row>
    <row r="228" spans="1:7" s="1374" customFormat="1" ht="41.45" customHeight="1">
      <c r="A228" s="1339"/>
      <c r="B228" s="1358"/>
      <c r="C228" s="1358"/>
      <c r="D228" s="1350"/>
      <c r="E228" s="1342"/>
      <c r="F228" s="1365"/>
      <c r="G228" s="1365"/>
    </row>
    <row r="229" spans="1:7" s="1374" customFormat="1" ht="101.45" customHeight="1">
      <c r="A229" s="1339"/>
      <c r="B229" s="1358"/>
      <c r="C229" s="1358"/>
      <c r="D229" s="1350"/>
      <c r="E229" s="1342"/>
      <c r="F229" s="1365"/>
      <c r="G229" s="1365"/>
    </row>
    <row r="230" spans="1:7" s="1374" customFormat="1" ht="251.1" customHeight="1">
      <c r="A230" s="1339"/>
      <c r="B230" s="1358"/>
      <c r="C230" s="1358"/>
      <c r="D230" s="1350"/>
      <c r="E230" s="1342"/>
      <c r="F230" s="1365"/>
      <c r="G230" s="1365"/>
    </row>
    <row r="231" spans="1:7" s="1374" customFormat="1">
      <c r="A231" s="1339"/>
      <c r="B231" s="1358"/>
      <c r="C231" s="1358"/>
      <c r="D231" s="1350"/>
      <c r="E231" s="1342"/>
      <c r="F231" s="1365"/>
      <c r="G231" s="1365"/>
    </row>
    <row r="232" spans="1:7" s="1374" customFormat="1" ht="134.1" customHeight="1">
      <c r="A232" s="1339"/>
      <c r="B232" s="1357"/>
      <c r="C232" s="1357"/>
      <c r="D232" s="1350"/>
      <c r="E232" s="1342"/>
      <c r="F232" s="1365"/>
      <c r="G232" s="1365"/>
    </row>
    <row r="233" spans="1:7" s="1374" customFormat="1" ht="134.1" customHeight="1">
      <c r="A233" s="1339"/>
      <c r="B233" s="1357"/>
      <c r="C233" s="1357"/>
      <c r="D233" s="1350"/>
      <c r="E233" s="1342"/>
      <c r="F233" s="1365"/>
      <c r="G233" s="1365"/>
    </row>
    <row r="234" spans="1:7" s="1374" customFormat="1" ht="234.75" customHeight="1">
      <c r="A234" s="1339"/>
      <c r="B234" s="1357"/>
      <c r="C234" s="1357"/>
      <c r="D234" s="1350"/>
      <c r="E234" s="1342"/>
      <c r="F234" s="1365"/>
      <c r="G234" s="1365"/>
    </row>
    <row r="235" spans="1:7" s="1374" customFormat="1" ht="35.25" customHeight="1">
      <c r="A235" s="1339"/>
      <c r="B235" s="1357"/>
      <c r="C235" s="1357"/>
      <c r="D235" s="1350"/>
      <c r="E235" s="1342"/>
      <c r="F235" s="1365"/>
      <c r="G235" s="1365"/>
    </row>
    <row r="236" spans="1:7" s="1374" customFormat="1" ht="33.75" customHeight="1">
      <c r="A236" s="1339"/>
      <c r="B236" s="1358"/>
      <c r="C236" s="1358"/>
      <c r="D236" s="1350"/>
      <c r="E236" s="1342"/>
      <c r="F236" s="1365"/>
      <c r="G236" s="1365"/>
    </row>
    <row r="237" spans="1:7" s="1374" customFormat="1">
      <c r="A237" s="1339"/>
      <c r="B237" s="1358"/>
      <c r="C237" s="1358"/>
      <c r="D237" s="1350"/>
      <c r="E237" s="1342"/>
      <c r="F237" s="1365"/>
      <c r="G237" s="1365"/>
    </row>
    <row r="238" spans="1:7" s="1374" customFormat="1">
      <c r="A238" s="1339"/>
      <c r="B238" s="1358"/>
      <c r="C238" s="1358"/>
      <c r="D238" s="1350"/>
      <c r="E238" s="1342"/>
      <c r="F238" s="1365"/>
      <c r="G238" s="1365"/>
    </row>
    <row r="239" spans="1:7" s="1374" customFormat="1">
      <c r="A239" s="1339"/>
      <c r="B239" s="1358"/>
      <c r="C239" s="1358"/>
      <c r="D239" s="1350"/>
      <c r="E239" s="1342"/>
      <c r="F239" s="1365"/>
      <c r="G239" s="1365"/>
    </row>
    <row r="240" spans="1:7" s="1374" customFormat="1">
      <c r="A240" s="1339"/>
      <c r="B240" s="1358"/>
      <c r="C240" s="1358"/>
      <c r="D240" s="1350"/>
      <c r="E240" s="1342"/>
      <c r="F240" s="1365"/>
      <c r="G240" s="1365"/>
    </row>
    <row r="241" spans="1:7" s="1374" customFormat="1">
      <c r="A241" s="1339"/>
      <c r="B241" s="1358"/>
      <c r="C241" s="1358"/>
      <c r="D241" s="1350"/>
      <c r="E241" s="1342"/>
      <c r="F241" s="1365"/>
      <c r="G241" s="1365"/>
    </row>
    <row r="242" spans="1:7" s="1374" customFormat="1">
      <c r="A242" s="1339"/>
      <c r="B242" s="1358"/>
      <c r="C242" s="1358"/>
      <c r="D242" s="1350"/>
      <c r="E242" s="1342"/>
      <c r="F242" s="1365"/>
      <c r="G242" s="1365"/>
    </row>
    <row r="243" spans="1:7" s="1374" customFormat="1" ht="398.1" customHeight="1">
      <c r="A243" s="1339"/>
      <c r="B243" s="1358"/>
      <c r="C243" s="1358"/>
      <c r="D243" s="1350"/>
      <c r="E243" s="1342"/>
      <c r="F243" s="1365"/>
      <c r="G243" s="1365"/>
    </row>
    <row r="244" spans="1:7" s="1374" customFormat="1" ht="408" customHeight="1">
      <c r="A244" s="1339"/>
      <c r="B244" s="1358"/>
      <c r="C244" s="1358"/>
      <c r="D244" s="1350"/>
      <c r="E244" s="1342"/>
      <c r="F244" s="1365"/>
      <c r="G244" s="1365"/>
    </row>
    <row r="245" spans="1:7" s="1374" customFormat="1">
      <c r="A245" s="1339"/>
      <c r="B245" s="1357"/>
      <c r="C245" s="1357"/>
      <c r="D245" s="1350"/>
      <c r="E245" s="1342"/>
      <c r="F245" s="1365"/>
      <c r="G245" s="1365"/>
    </row>
    <row r="246" spans="1:7" s="1374" customFormat="1">
      <c r="A246" s="1339"/>
      <c r="B246" s="1358"/>
      <c r="C246" s="1358"/>
      <c r="D246" s="1350"/>
      <c r="E246" s="1342"/>
      <c r="F246" s="1365"/>
      <c r="G246" s="1365"/>
    </row>
    <row r="247" spans="1:7">
      <c r="A247" s="1353"/>
      <c r="B247" s="1373"/>
      <c r="C247" s="1373"/>
      <c r="D247" s="1350"/>
      <c r="E247" s="1342"/>
      <c r="F247" s="1365"/>
      <c r="G247" s="1365"/>
    </row>
    <row r="248" spans="1:7">
      <c r="A248" s="1353"/>
      <c r="B248" s="1373"/>
      <c r="C248" s="1373"/>
      <c r="D248" s="1350"/>
      <c r="E248" s="1342"/>
      <c r="F248" s="1365"/>
      <c r="G248" s="1365"/>
    </row>
    <row r="249" spans="1:7" s="1343" customFormat="1" ht="14.25" customHeight="1">
      <c r="A249" s="1339"/>
      <c r="B249" s="1340"/>
      <c r="C249" s="1340"/>
      <c r="D249" s="1350"/>
      <c r="E249" s="1342"/>
      <c r="F249" s="1365"/>
      <c r="G249" s="1365"/>
    </row>
    <row r="250" spans="1:7" ht="38.25" customHeight="1">
      <c r="A250" s="1339"/>
      <c r="B250" s="1351"/>
      <c r="C250" s="1351"/>
      <c r="D250" s="1350"/>
      <c r="E250" s="1364"/>
      <c r="F250" s="1365"/>
      <c r="G250" s="1365"/>
    </row>
    <row r="251" spans="1:7">
      <c r="A251" s="1339"/>
      <c r="B251" s="1351"/>
      <c r="C251" s="1351"/>
      <c r="D251" s="1350"/>
      <c r="E251" s="1342"/>
      <c r="F251" s="1365"/>
      <c r="G251" s="1365"/>
    </row>
    <row r="252" spans="1:7">
      <c r="A252" s="1339"/>
      <c r="B252" s="1351"/>
      <c r="C252" s="1351"/>
      <c r="D252" s="1350"/>
      <c r="E252" s="1342"/>
      <c r="F252" s="1365"/>
      <c r="G252" s="1365"/>
    </row>
    <row r="253" spans="1:7">
      <c r="A253" s="1339"/>
      <c r="B253" s="1351"/>
      <c r="C253" s="1351"/>
      <c r="D253" s="1350"/>
      <c r="E253" s="1342"/>
      <c r="F253" s="1365"/>
      <c r="G253" s="1365"/>
    </row>
    <row r="254" spans="1:7">
      <c r="A254" s="1339"/>
      <c r="B254" s="1351"/>
      <c r="C254" s="1351"/>
      <c r="D254" s="1350"/>
      <c r="E254" s="1342"/>
      <c r="F254" s="1365"/>
      <c r="G254" s="1365"/>
    </row>
    <row r="255" spans="1:7">
      <c r="A255" s="1339"/>
      <c r="B255" s="1351"/>
      <c r="C255" s="1351"/>
      <c r="D255" s="1350"/>
      <c r="E255" s="1342"/>
      <c r="F255" s="1365"/>
      <c r="G255" s="1365"/>
    </row>
    <row r="256" spans="1:7">
      <c r="A256" s="1339"/>
      <c r="B256" s="1351"/>
      <c r="C256" s="1351"/>
      <c r="D256" s="1350"/>
      <c r="E256" s="1342"/>
      <c r="F256" s="1365"/>
      <c r="G256" s="1365"/>
    </row>
    <row r="257" spans="1:7">
      <c r="A257" s="1339"/>
      <c r="B257" s="1351"/>
      <c r="C257" s="1351"/>
      <c r="D257" s="1350"/>
      <c r="E257" s="1342"/>
      <c r="F257" s="1365"/>
      <c r="G257" s="1365"/>
    </row>
    <row r="258" spans="1:7">
      <c r="A258" s="1339"/>
      <c r="B258" s="1351"/>
      <c r="C258" s="1351"/>
      <c r="D258" s="1350"/>
      <c r="E258" s="1342"/>
      <c r="F258" s="1365"/>
      <c r="G258" s="1365"/>
    </row>
    <row r="259" spans="1:7">
      <c r="A259" s="1339"/>
      <c r="B259" s="1351"/>
      <c r="C259" s="1351"/>
      <c r="D259" s="1350"/>
      <c r="E259" s="1342"/>
      <c r="F259" s="1365"/>
      <c r="G259" s="1365"/>
    </row>
    <row r="260" spans="1:7">
      <c r="A260" s="1339"/>
      <c r="B260" s="1351"/>
      <c r="C260" s="1351"/>
      <c r="D260" s="1350"/>
      <c r="E260" s="1342"/>
      <c r="F260" s="1365"/>
      <c r="G260" s="1365"/>
    </row>
    <row r="261" spans="1:7">
      <c r="A261" s="1339"/>
      <c r="B261" s="1351"/>
      <c r="C261" s="1351"/>
      <c r="D261" s="1350"/>
      <c r="E261" s="1342"/>
      <c r="F261" s="1365"/>
      <c r="G261" s="1365"/>
    </row>
    <row r="262" spans="1:7">
      <c r="A262" s="1339"/>
      <c r="B262" s="1351"/>
      <c r="C262" s="1351"/>
      <c r="D262" s="1350"/>
      <c r="E262" s="1342"/>
      <c r="F262" s="1365"/>
      <c r="G262" s="1365"/>
    </row>
    <row r="263" spans="1:7">
      <c r="A263" s="1339"/>
      <c r="B263" s="1351"/>
      <c r="C263" s="1351"/>
      <c r="D263" s="1350"/>
      <c r="E263" s="1342"/>
      <c r="F263" s="1365"/>
      <c r="G263" s="1365"/>
    </row>
    <row r="264" spans="1:7">
      <c r="A264" s="1339"/>
      <c r="B264" s="1351"/>
      <c r="C264" s="1351"/>
      <c r="D264" s="1350"/>
      <c r="E264" s="1342"/>
      <c r="F264" s="1365"/>
      <c r="G264" s="1365"/>
    </row>
    <row r="265" spans="1:7">
      <c r="A265" s="1339"/>
      <c r="B265" s="1351"/>
      <c r="C265" s="1351"/>
      <c r="D265" s="1350"/>
      <c r="E265" s="1342"/>
      <c r="F265" s="1365"/>
      <c r="G265" s="1365"/>
    </row>
    <row r="266" spans="1:7">
      <c r="A266" s="1339"/>
      <c r="B266" s="1351"/>
      <c r="C266" s="1351"/>
      <c r="D266" s="1350"/>
      <c r="E266" s="1342"/>
      <c r="F266" s="1365"/>
      <c r="G266" s="1365"/>
    </row>
    <row r="267" spans="1:7">
      <c r="A267" s="1339"/>
      <c r="B267" s="1351"/>
      <c r="C267" s="1351"/>
      <c r="D267" s="1350"/>
      <c r="E267" s="1342"/>
      <c r="F267" s="1365"/>
      <c r="G267" s="1365"/>
    </row>
    <row r="268" spans="1:7">
      <c r="A268" s="1339"/>
      <c r="B268" s="1351"/>
      <c r="C268" s="1351"/>
      <c r="D268" s="1350"/>
      <c r="E268" s="1342"/>
      <c r="F268" s="1365"/>
      <c r="G268" s="1365"/>
    </row>
    <row r="269" spans="1:7">
      <c r="A269" s="1339"/>
      <c r="B269" s="1351"/>
      <c r="C269" s="1351"/>
      <c r="D269" s="1350"/>
      <c r="E269" s="1342"/>
      <c r="F269" s="1365"/>
      <c r="G269" s="1365"/>
    </row>
    <row r="270" spans="1:7" ht="34.5" customHeight="1">
      <c r="A270" s="1339"/>
      <c r="B270" s="1351"/>
      <c r="C270" s="1351"/>
      <c r="D270" s="1350"/>
      <c r="E270" s="1342"/>
      <c r="F270" s="1365"/>
      <c r="G270" s="1365"/>
    </row>
    <row r="271" spans="1:7" ht="33.75" customHeight="1">
      <c r="A271" s="1339"/>
      <c r="B271" s="1351"/>
      <c r="C271" s="1351"/>
      <c r="D271" s="1350"/>
      <c r="E271" s="1342"/>
      <c r="F271" s="1365"/>
      <c r="G271" s="1365"/>
    </row>
    <row r="272" spans="1:7" ht="24" customHeight="1">
      <c r="A272" s="1339"/>
      <c r="B272" s="1351"/>
      <c r="C272" s="1351"/>
      <c r="D272" s="1350"/>
      <c r="E272" s="1342"/>
      <c r="F272" s="1365"/>
      <c r="G272" s="1365"/>
    </row>
    <row r="273" spans="1:7">
      <c r="A273" s="1339"/>
      <c r="B273" s="1351"/>
      <c r="C273" s="1351"/>
      <c r="D273" s="1350"/>
      <c r="E273" s="1342"/>
      <c r="F273" s="1365"/>
      <c r="G273" s="1365"/>
    </row>
    <row r="274" spans="1:7">
      <c r="A274" s="1339"/>
      <c r="B274" s="1351"/>
      <c r="C274" s="1351"/>
      <c r="D274" s="1350"/>
      <c r="E274" s="1342"/>
      <c r="F274" s="1365"/>
      <c r="G274" s="1365"/>
    </row>
    <row r="275" spans="1:7">
      <c r="A275" s="1339"/>
      <c r="B275" s="1351"/>
      <c r="C275" s="1351"/>
      <c r="D275" s="1350"/>
      <c r="E275" s="1342"/>
      <c r="F275" s="1365"/>
      <c r="G275" s="1365"/>
    </row>
    <row r="276" spans="1:7">
      <c r="A276" s="1339"/>
      <c r="B276" s="1351"/>
      <c r="C276" s="1351"/>
      <c r="D276" s="1350"/>
      <c r="E276" s="1342"/>
      <c r="F276" s="1365"/>
      <c r="G276" s="1365"/>
    </row>
    <row r="277" spans="1:7">
      <c r="A277" s="1339"/>
      <c r="B277" s="1351"/>
      <c r="C277" s="1351"/>
      <c r="D277" s="1350"/>
      <c r="E277" s="1342"/>
      <c r="F277" s="1365"/>
      <c r="G277" s="1365"/>
    </row>
    <row r="278" spans="1:7">
      <c r="A278" s="1339"/>
      <c r="B278" s="1351"/>
      <c r="C278" s="1351"/>
      <c r="D278" s="1350"/>
      <c r="E278" s="1342"/>
      <c r="F278" s="1365"/>
      <c r="G278" s="1365"/>
    </row>
    <row r="280" spans="1:7">
      <c r="A280" s="1339"/>
      <c r="B280" s="1340"/>
      <c r="C280" s="1340"/>
      <c r="D280" s="1350"/>
      <c r="E280" s="1342"/>
      <c r="F280" s="1365"/>
      <c r="G280" s="1365"/>
    </row>
    <row r="281" spans="1:7" s="1356" customFormat="1">
      <c r="A281" s="1369"/>
      <c r="B281" s="1352"/>
      <c r="C281" s="1352"/>
      <c r="D281" s="1354"/>
      <c r="E281" s="1355"/>
      <c r="F281" s="1370"/>
      <c r="G281" s="1370"/>
    </row>
    <row r="282" spans="1:7" s="1356" customFormat="1">
      <c r="A282" s="1369"/>
      <c r="B282" s="1352"/>
      <c r="C282" s="1352"/>
      <c r="D282" s="1354"/>
      <c r="E282" s="1355"/>
      <c r="F282" s="1370"/>
      <c r="G282" s="1370"/>
    </row>
    <row r="283" spans="1:7" s="1356" customFormat="1">
      <c r="A283" s="1369"/>
      <c r="B283" s="1352"/>
      <c r="C283" s="1352"/>
      <c r="D283" s="1354"/>
      <c r="E283" s="1355"/>
      <c r="F283" s="1370"/>
      <c r="G283" s="1370"/>
    </row>
    <row r="284" spans="1:7" s="1343" customFormat="1" ht="75.75" customHeight="1">
      <c r="A284" s="1339"/>
      <c r="B284" s="1367"/>
      <c r="C284" s="1367"/>
      <c r="D284" s="1350"/>
      <c r="E284" s="1342"/>
      <c r="F284" s="1365"/>
      <c r="G284" s="1365"/>
    </row>
    <row r="285" spans="1:7" s="1343" customFormat="1" ht="84" customHeight="1">
      <c r="A285" s="1339"/>
      <c r="B285" s="1367"/>
      <c r="C285" s="1367"/>
      <c r="D285" s="1350"/>
      <c r="E285" s="1342"/>
      <c r="F285" s="1365"/>
      <c r="G285" s="1365"/>
    </row>
    <row r="286" spans="1:7" s="1343" customFormat="1" ht="66.75" customHeight="1">
      <c r="A286" s="1339"/>
      <c r="B286" s="1367"/>
      <c r="C286" s="1367"/>
      <c r="D286" s="1350"/>
      <c r="E286" s="1342"/>
      <c r="F286" s="1365"/>
      <c r="G286" s="1365"/>
    </row>
    <row r="287" spans="1:7" s="1343" customFormat="1" ht="92.25" customHeight="1">
      <c r="A287" s="1339"/>
      <c r="B287" s="1367"/>
      <c r="C287" s="1367"/>
      <c r="D287" s="1350"/>
      <c r="E287" s="1342"/>
      <c r="F287" s="1365"/>
      <c r="G287" s="1365"/>
    </row>
    <row r="288" spans="1:7" s="1343" customFormat="1" ht="23.25" customHeight="1">
      <c r="A288" s="1339"/>
      <c r="B288" s="1367"/>
      <c r="C288" s="1367"/>
      <c r="D288" s="1350"/>
      <c r="E288" s="1342"/>
      <c r="F288" s="1365"/>
      <c r="G288" s="1365"/>
    </row>
    <row r="289" spans="1:7" s="1343" customFormat="1" ht="20.25" customHeight="1">
      <c r="A289" s="1339"/>
      <c r="B289" s="1367"/>
      <c r="C289" s="1367"/>
      <c r="D289" s="1350"/>
      <c r="E289" s="1342"/>
      <c r="F289" s="1365"/>
      <c r="G289" s="1365"/>
    </row>
    <row r="290" spans="1:7" s="1343" customFormat="1" ht="18" customHeight="1">
      <c r="A290" s="1339"/>
      <c r="B290" s="1367"/>
      <c r="C290" s="1367"/>
      <c r="D290" s="1350"/>
      <c r="E290" s="1342"/>
      <c r="F290" s="1365"/>
      <c r="G290" s="1365"/>
    </row>
    <row r="291" spans="1:7" s="1343" customFormat="1" ht="18.75" customHeight="1">
      <c r="A291" s="1339"/>
      <c r="B291" s="1367"/>
      <c r="C291" s="1367"/>
      <c r="D291" s="1350"/>
      <c r="E291" s="1342"/>
      <c r="F291" s="1365"/>
      <c r="G291" s="1365"/>
    </row>
    <row r="292" spans="1:7" s="1343" customFormat="1" ht="20.25" customHeight="1">
      <c r="A292" s="1339"/>
      <c r="B292" s="1367"/>
      <c r="C292" s="1367"/>
      <c r="D292" s="1350"/>
      <c r="E292" s="1342"/>
      <c r="F292" s="1365"/>
      <c r="G292" s="1365"/>
    </row>
    <row r="293" spans="1:7" s="1343" customFormat="1" ht="71.25" customHeight="1">
      <c r="A293" s="1339"/>
      <c r="B293" s="1367"/>
      <c r="C293" s="1367"/>
      <c r="D293" s="1350"/>
      <c r="E293" s="1342"/>
      <c r="F293" s="1365"/>
      <c r="G293" s="1365"/>
    </row>
    <row r="294" spans="1:7" s="1343" customFormat="1" ht="45" customHeight="1">
      <c r="A294" s="1339"/>
      <c r="B294" s="1367"/>
      <c r="C294" s="1367"/>
      <c r="D294" s="1350"/>
      <c r="E294" s="1342"/>
      <c r="F294" s="1365"/>
      <c r="G294" s="1365"/>
    </row>
    <row r="295" spans="1:7" s="1343" customFormat="1" ht="32.25" customHeight="1">
      <c r="A295" s="1339"/>
      <c r="B295" s="1358"/>
      <c r="C295" s="1358"/>
      <c r="D295" s="1350"/>
      <c r="E295" s="1342"/>
      <c r="F295" s="1365"/>
      <c r="G295" s="1365"/>
    </row>
    <row r="296" spans="1:7" s="1343" customFormat="1">
      <c r="A296" s="1339"/>
      <c r="B296" s="1358"/>
      <c r="C296" s="1358"/>
      <c r="D296" s="1350"/>
      <c r="E296" s="1342"/>
      <c r="F296" s="1365"/>
      <c r="G296" s="1365"/>
    </row>
    <row r="298" spans="1:7">
      <c r="A298" s="1339"/>
      <c r="B298" s="1340"/>
      <c r="C298" s="1340"/>
      <c r="D298" s="1350"/>
      <c r="E298" s="1342"/>
      <c r="F298" s="1365"/>
      <c r="G298" s="1365"/>
    </row>
  </sheetData>
  <sheetProtection formatRows="0"/>
  <mergeCells count="9">
    <mergeCell ref="B26:D26"/>
    <mergeCell ref="B27:D27"/>
    <mergeCell ref="B28:D28"/>
    <mergeCell ref="B20:D20"/>
    <mergeCell ref="B21:D21"/>
    <mergeCell ref="B22:D22"/>
    <mergeCell ref="B23:D23"/>
    <mergeCell ref="B24:D24"/>
    <mergeCell ref="B25:D25"/>
  </mergeCells>
  <pageMargins left="0.7" right="0.7" top="0.75" bottom="0.75" header="0.3" footer="0.3"/>
  <pageSetup paperSize="9" scale="45"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78"/>
  <sheetViews>
    <sheetView view="pageBreakPreview" zoomScale="85" zoomScaleNormal="100" zoomScaleSheetLayoutView="85" workbookViewId="0">
      <selection activeCell="F62" sqref="F62"/>
    </sheetView>
  </sheetViews>
  <sheetFormatPr defaultColWidth="9" defaultRowHeight="14.25"/>
  <cols>
    <col min="1" max="1" width="16.140625" style="1385" customWidth="1"/>
    <col min="2" max="2" width="71" style="1385" customWidth="1"/>
    <col min="3" max="3" width="14" style="1420" customWidth="1"/>
    <col min="4" max="4" width="10.85546875" style="1422" customWidth="1"/>
    <col min="5" max="5" width="10.5703125" style="1420" customWidth="1"/>
    <col min="6" max="6" width="13.140625" style="1412" customWidth="1"/>
    <col min="7" max="7" width="17" style="1385" customWidth="1"/>
    <col min="8" max="16384" width="9" style="1385"/>
  </cols>
  <sheetData>
    <row r="1" spans="1:7">
      <c r="A1" s="1699" t="s">
        <v>8</v>
      </c>
      <c r="B1" s="1700" t="s">
        <v>9</v>
      </c>
      <c r="C1" s="1700"/>
      <c r="D1" s="1701"/>
      <c r="E1" s="1702"/>
      <c r="F1" s="1703"/>
      <c r="G1" s="1703"/>
    </row>
    <row r="2" spans="1:7">
      <c r="A2" s="1699" t="s">
        <v>130</v>
      </c>
      <c r="B2" s="359" t="str">
        <f>'NASLOVNA STRAN'!$C$30</f>
        <v>Gradnja stanovanjske soseske Dečkovo naselje - DN 10</v>
      </c>
      <c r="C2" s="1700"/>
      <c r="D2" s="1701"/>
      <c r="E2" s="1702"/>
      <c r="F2" s="1703"/>
      <c r="G2" s="1703"/>
    </row>
    <row r="3" spans="1:7">
      <c r="A3" s="1699" t="s">
        <v>131</v>
      </c>
      <c r="B3" s="442">
        <f>'NASLOVNA STRAN'!$C$13</f>
        <v>0</v>
      </c>
      <c r="C3" s="1700"/>
      <c r="D3" s="1701"/>
      <c r="E3" s="1702"/>
      <c r="F3" s="1703"/>
      <c r="G3" s="1703"/>
    </row>
    <row r="4" spans="1:7">
      <c r="A4" s="1699"/>
      <c r="B4" s="1700"/>
      <c r="C4" s="1700"/>
      <c r="D4" s="1701"/>
      <c r="E4" s="1702"/>
      <c r="F4" s="1703"/>
      <c r="G4" s="1703"/>
    </row>
    <row r="5" spans="1:7">
      <c r="A5" s="1704" t="s">
        <v>72</v>
      </c>
      <c r="B5" s="1705" t="s">
        <v>6311</v>
      </c>
      <c r="C5" s="1705"/>
      <c r="D5" s="1706"/>
      <c r="E5" s="1707"/>
      <c r="F5" s="1708"/>
      <c r="G5" s="1708"/>
    </row>
    <row r="6" spans="1:7">
      <c r="A6" s="1699"/>
      <c r="B6" s="1700"/>
      <c r="C6" s="1700"/>
      <c r="D6" s="1701"/>
      <c r="E6" s="1699"/>
      <c r="F6" s="1710"/>
      <c r="G6" s="1710"/>
    </row>
    <row r="7" spans="1:7">
      <c r="A7" s="1704" t="s">
        <v>74</v>
      </c>
      <c r="B7" s="1705" t="s">
        <v>6328</v>
      </c>
      <c r="C7" s="1705"/>
      <c r="D7" s="1706"/>
      <c r="E7" s="1707"/>
      <c r="F7" s="1708"/>
      <c r="G7" s="1708"/>
    </row>
    <row r="8" spans="1:7">
      <c r="A8" s="1699"/>
      <c r="B8" s="1700"/>
      <c r="C8" s="1700"/>
      <c r="D8" s="1701"/>
      <c r="E8" s="1702"/>
      <c r="F8" s="1703"/>
      <c r="G8" s="1703"/>
    </row>
    <row r="9" spans="1:7">
      <c r="A9" s="1699"/>
      <c r="B9" s="1700"/>
      <c r="C9" s="1700"/>
      <c r="D9" s="1701"/>
      <c r="E9" s="1702"/>
      <c r="F9" s="1703"/>
      <c r="G9" s="1703"/>
    </row>
    <row r="10" spans="1:7" ht="25.5">
      <c r="A10" s="1711" t="s">
        <v>132</v>
      </c>
      <c r="B10" s="1712" t="s">
        <v>133</v>
      </c>
      <c r="C10" s="1713" t="s">
        <v>134</v>
      </c>
      <c r="D10" s="1714" t="s">
        <v>140</v>
      </c>
      <c r="E10" s="1715" t="s">
        <v>136</v>
      </c>
      <c r="F10" s="1716" t="s">
        <v>237</v>
      </c>
      <c r="G10" s="1716" t="s">
        <v>238</v>
      </c>
    </row>
    <row r="11" spans="1:7">
      <c r="A11" s="1700"/>
      <c r="B11" s="1700"/>
      <c r="C11" s="1700"/>
      <c r="D11" s="1701"/>
      <c r="E11" s="1717"/>
      <c r="F11" s="1718"/>
      <c r="G11" s="1718"/>
    </row>
    <row r="12" spans="1:7">
      <c r="A12" s="1719" t="s">
        <v>7771</v>
      </c>
      <c r="B12" s="1720" t="s">
        <v>7770</v>
      </c>
      <c r="C12" s="1720"/>
      <c r="D12" s="1721"/>
      <c r="E12" s="1722"/>
      <c r="F12" s="1723"/>
      <c r="G12" s="1723"/>
    </row>
    <row r="13" spans="1:7">
      <c r="A13" s="1724"/>
      <c r="B13" s="1725"/>
      <c r="C13" s="1725"/>
      <c r="D13" s="1726"/>
      <c r="E13" s="1727"/>
      <c r="F13" s="1728"/>
      <c r="G13" s="1728"/>
    </row>
    <row r="14" spans="1:7">
      <c r="A14" s="1729"/>
      <c r="B14" s="1774" t="s">
        <v>6329</v>
      </c>
      <c r="C14" s="1774"/>
      <c r="D14" s="1729"/>
      <c r="E14" s="1730"/>
      <c r="F14" s="1731"/>
      <c r="G14" s="1732"/>
    </row>
    <row r="15" spans="1:7">
      <c r="A15" s="1733"/>
      <c r="B15" s="1775" t="s">
        <v>3461</v>
      </c>
      <c r="C15" s="1385"/>
      <c r="D15" s="1734"/>
      <c r="E15" s="1735"/>
      <c r="F15" s="1736"/>
      <c r="G15" s="1736"/>
    </row>
    <row r="16" spans="1:7">
      <c r="A16" s="1733"/>
      <c r="B16" s="1776"/>
      <c r="C16" s="1777"/>
      <c r="D16" s="1734"/>
      <c r="E16" s="1735"/>
      <c r="F16" s="1736"/>
      <c r="G16" s="1736"/>
    </row>
    <row r="17" spans="1:7">
      <c r="A17" s="1733"/>
      <c r="B17" s="1776" t="s">
        <v>2299</v>
      </c>
      <c r="C17" s="1777"/>
      <c r="D17" s="1734"/>
      <c r="E17" s="1735"/>
      <c r="F17" s="1736"/>
      <c r="G17" s="1736"/>
    </row>
    <row r="18" spans="1:7" ht="32.1" customHeight="1">
      <c r="A18" s="1733"/>
      <c r="B18" s="3083" t="s">
        <v>3565</v>
      </c>
      <c r="C18" s="3113"/>
      <c r="D18" s="1734"/>
      <c r="E18" s="1735"/>
      <c r="F18" s="1736"/>
      <c r="G18" s="1736"/>
    </row>
    <row r="20" spans="1:7" ht="209.1" customHeight="1">
      <c r="B20" s="3114" t="s">
        <v>6330</v>
      </c>
      <c r="C20" s="3114"/>
      <c r="D20" s="3114"/>
      <c r="E20" s="3114"/>
      <c r="F20" s="3114"/>
    </row>
    <row r="23" spans="1:7" ht="28.5">
      <c r="A23" s="1739" t="s">
        <v>7779</v>
      </c>
      <c r="B23" s="1418" t="s">
        <v>6332</v>
      </c>
      <c r="F23" s="2591"/>
      <c r="G23" s="1412"/>
    </row>
    <row r="24" spans="1:7">
      <c r="A24" s="1737" t="s">
        <v>7780</v>
      </c>
      <c r="B24" s="1418" t="s">
        <v>6334</v>
      </c>
      <c r="D24" s="1420" t="s">
        <v>3514</v>
      </c>
      <c r="E24" s="1945">
        <v>360</v>
      </c>
      <c r="F24" s="2592"/>
      <c r="G24" s="1476">
        <f t="shared" ref="G24:G30" si="0">E24*F24</f>
        <v>0</v>
      </c>
    </row>
    <row r="25" spans="1:7">
      <c r="A25" s="1737" t="s">
        <v>7781</v>
      </c>
      <c r="B25" s="1418" t="s">
        <v>6336</v>
      </c>
      <c r="D25" s="1420" t="s">
        <v>3514</v>
      </c>
      <c r="E25" s="1945">
        <v>400</v>
      </c>
      <c r="F25" s="2592"/>
      <c r="G25" s="1476">
        <f t="shared" si="0"/>
        <v>0</v>
      </c>
    </row>
    <row r="26" spans="1:7">
      <c r="A26" s="1737" t="s">
        <v>7782</v>
      </c>
      <c r="B26" s="1418" t="s">
        <v>7783</v>
      </c>
      <c r="D26" s="1420" t="s">
        <v>3514</v>
      </c>
      <c r="E26" s="1945">
        <v>30</v>
      </c>
      <c r="F26" s="2592"/>
      <c r="G26" s="1476">
        <f t="shared" si="0"/>
        <v>0</v>
      </c>
    </row>
    <row r="27" spans="1:7">
      <c r="A27" s="1737" t="s">
        <v>7784</v>
      </c>
      <c r="B27" s="1418" t="s">
        <v>7785</v>
      </c>
      <c r="D27" s="1420" t="s">
        <v>3514</v>
      </c>
      <c r="E27" s="1945">
        <v>60</v>
      </c>
      <c r="F27" s="2592"/>
      <c r="G27" s="1476">
        <f t="shared" si="0"/>
        <v>0</v>
      </c>
    </row>
    <row r="28" spans="1:7">
      <c r="A28" s="1737" t="s">
        <v>7786</v>
      </c>
      <c r="B28" s="1418" t="s">
        <v>6338</v>
      </c>
      <c r="D28" s="1420" t="s">
        <v>3514</v>
      </c>
      <c r="E28" s="1945">
        <v>850</v>
      </c>
      <c r="F28" s="2592"/>
      <c r="G28" s="1476">
        <f t="shared" si="0"/>
        <v>0</v>
      </c>
    </row>
    <row r="29" spans="1:7">
      <c r="A29" s="1737" t="s">
        <v>7787</v>
      </c>
      <c r="B29" s="1418" t="s">
        <v>6346</v>
      </c>
      <c r="D29" s="1420" t="s">
        <v>3514</v>
      </c>
      <c r="E29" s="1945">
        <v>60</v>
      </c>
      <c r="F29" s="2592"/>
      <c r="G29" s="1476">
        <f t="shared" si="0"/>
        <v>0</v>
      </c>
    </row>
    <row r="30" spans="1:7">
      <c r="A30" s="1737" t="s">
        <v>7788</v>
      </c>
      <c r="B30" s="1418" t="s">
        <v>6356</v>
      </c>
      <c r="D30" s="1420" t="s">
        <v>3514</v>
      </c>
      <c r="E30" s="1945">
        <v>100</v>
      </c>
      <c r="F30" s="2592"/>
      <c r="G30" s="1476">
        <f t="shared" si="0"/>
        <v>0</v>
      </c>
    </row>
    <row r="31" spans="1:7">
      <c r="A31" s="2295" t="s">
        <v>7789</v>
      </c>
      <c r="B31" s="2239" t="s">
        <v>6358</v>
      </c>
      <c r="C31" s="2296"/>
      <c r="D31" s="2296" t="s">
        <v>3514</v>
      </c>
      <c r="E31" s="2297">
        <v>0</v>
      </c>
      <c r="F31" s="2593"/>
      <c r="G31" s="1476"/>
    </row>
    <row r="32" spans="1:7">
      <c r="A32" s="1425"/>
      <c r="B32" s="1418"/>
      <c r="D32" s="1420"/>
      <c r="E32" s="1945"/>
      <c r="F32" s="2593"/>
      <c r="G32" s="1476"/>
    </row>
    <row r="33" spans="1:7" ht="28.5">
      <c r="A33" s="1739" t="s">
        <v>7790</v>
      </c>
      <c r="B33" s="1418" t="s">
        <v>6360</v>
      </c>
      <c r="D33" s="1420"/>
      <c r="E33" s="1945"/>
      <c r="F33" s="2593"/>
      <c r="G33" s="1476"/>
    </row>
    <row r="34" spans="1:7">
      <c r="A34" s="1737" t="s">
        <v>7791</v>
      </c>
      <c r="B34" s="1418" t="s">
        <v>6364</v>
      </c>
      <c r="D34" s="1420" t="s">
        <v>3514</v>
      </c>
      <c r="E34" s="1946">
        <f>(E24+E28+E30)/3</f>
        <v>437</v>
      </c>
      <c r="F34" s="2592"/>
      <c r="G34" s="1476">
        <f>E34*F34</f>
        <v>0</v>
      </c>
    </row>
    <row r="35" spans="1:7">
      <c r="A35" s="1737" t="s">
        <v>7792</v>
      </c>
      <c r="B35" s="2728" t="s">
        <v>6366</v>
      </c>
      <c r="C35" s="2729"/>
      <c r="D35" s="2729" t="s">
        <v>3514</v>
      </c>
      <c r="E35" s="2730">
        <v>1</v>
      </c>
      <c r="F35" s="2592"/>
      <c r="G35" s="1476">
        <f>E35*F35</f>
        <v>0</v>
      </c>
    </row>
    <row r="36" spans="1:7">
      <c r="A36" s="1425"/>
      <c r="B36" s="1418"/>
      <c r="D36" s="1420"/>
      <c r="E36" s="1945"/>
      <c r="F36" s="2593"/>
      <c r="G36" s="1476"/>
    </row>
    <row r="37" spans="1:7">
      <c r="A37" s="1739" t="s">
        <v>7793</v>
      </c>
      <c r="B37" s="1418" t="s">
        <v>6381</v>
      </c>
      <c r="D37" s="1420"/>
      <c r="E37" s="1945"/>
      <c r="F37" s="2593"/>
      <c r="G37" s="1476"/>
    </row>
    <row r="38" spans="1:7">
      <c r="A38" s="1737" t="s">
        <v>7794</v>
      </c>
      <c r="B38" s="1418" t="s">
        <v>6383</v>
      </c>
      <c r="D38" s="1420" t="s">
        <v>210</v>
      </c>
      <c r="E38" s="1945">
        <v>19</v>
      </c>
      <c r="F38" s="2592"/>
      <c r="G38" s="1476">
        <f>E38*F38</f>
        <v>0</v>
      </c>
    </row>
    <row r="39" spans="1:7">
      <c r="A39" s="2295" t="s">
        <v>7795</v>
      </c>
      <c r="B39" s="2350" t="s">
        <v>6385</v>
      </c>
      <c r="C39" s="2296"/>
      <c r="D39" s="2296" t="s">
        <v>210</v>
      </c>
      <c r="E39" s="2297">
        <v>0</v>
      </c>
      <c r="F39" s="2593"/>
      <c r="G39" s="1476"/>
    </row>
    <row r="40" spans="1:7">
      <c r="A40" s="1425"/>
      <c r="B40" s="1426"/>
      <c r="D40" s="1420"/>
      <c r="E40" s="1945"/>
      <c r="F40" s="2593"/>
      <c r="G40" s="1476"/>
    </row>
    <row r="41" spans="1:7" ht="42.75">
      <c r="A41" s="1737" t="s">
        <v>7796</v>
      </c>
      <c r="B41" s="1418" t="s">
        <v>7797</v>
      </c>
      <c r="D41" s="1420" t="s">
        <v>210</v>
      </c>
      <c r="E41" s="1945">
        <v>24</v>
      </c>
      <c r="F41" s="2592"/>
      <c r="G41" s="1476">
        <f>E41*F41</f>
        <v>0</v>
      </c>
    </row>
    <row r="42" spans="1:7">
      <c r="A42" s="1425"/>
      <c r="B42" s="1418"/>
      <c r="D42" s="1420"/>
      <c r="E42" s="1945"/>
      <c r="F42" s="2593"/>
      <c r="G42" s="1476"/>
    </row>
    <row r="43" spans="1:7" ht="28.5">
      <c r="A43" s="1739" t="s">
        <v>7798</v>
      </c>
      <c r="B43" s="1418" t="s">
        <v>6413</v>
      </c>
      <c r="D43" s="1420"/>
      <c r="E43" s="1945"/>
      <c r="F43" s="2593"/>
      <c r="G43" s="1476"/>
    </row>
    <row r="44" spans="1:7">
      <c r="A44" s="1737" t="s">
        <v>7799</v>
      </c>
      <c r="B44" s="1418" t="s">
        <v>6415</v>
      </c>
      <c r="D44" s="1420" t="s">
        <v>3514</v>
      </c>
      <c r="E44" s="1945">
        <v>330</v>
      </c>
      <c r="F44" s="2592"/>
      <c r="G44" s="1476">
        <f>E44*F44</f>
        <v>0</v>
      </c>
    </row>
    <row r="45" spans="1:7">
      <c r="A45" s="1737" t="s">
        <v>7800</v>
      </c>
      <c r="B45" s="1418" t="s">
        <v>6417</v>
      </c>
      <c r="D45" s="1420" t="s">
        <v>3514</v>
      </c>
      <c r="E45" s="1945">
        <v>85</v>
      </c>
      <c r="F45" s="2592"/>
      <c r="G45" s="1476">
        <f>E45*F45</f>
        <v>0</v>
      </c>
    </row>
    <row r="46" spans="1:7">
      <c r="A46" s="2295" t="s">
        <v>7801</v>
      </c>
      <c r="B46" s="2239" t="s">
        <v>6419</v>
      </c>
      <c r="C46" s="2296"/>
      <c r="D46" s="2296" t="s">
        <v>3514</v>
      </c>
      <c r="E46" s="2297">
        <v>0</v>
      </c>
      <c r="F46" s="2593"/>
      <c r="G46" s="1476"/>
    </row>
    <row r="47" spans="1:7">
      <c r="A47" s="1425"/>
      <c r="B47" s="1418"/>
      <c r="D47" s="1420"/>
      <c r="E47" s="1945"/>
      <c r="F47" s="2593"/>
      <c r="G47" s="1476"/>
    </row>
    <row r="48" spans="1:7">
      <c r="A48" s="1737" t="s">
        <v>7802</v>
      </c>
      <c r="B48" s="1418" t="s">
        <v>6421</v>
      </c>
      <c r="D48" s="1420" t="s">
        <v>210</v>
      </c>
      <c r="E48" s="1945">
        <v>2</v>
      </c>
      <c r="F48" s="2592"/>
      <c r="G48" s="1476">
        <f>E48*F48</f>
        <v>0</v>
      </c>
    </row>
    <row r="49" spans="1:7">
      <c r="A49" s="1425"/>
      <c r="B49" s="1418"/>
      <c r="D49" s="1420"/>
      <c r="E49" s="1945"/>
      <c r="F49" s="2593"/>
      <c r="G49" s="1476"/>
    </row>
    <row r="50" spans="1:7">
      <c r="A50" s="1739" t="s">
        <v>7803</v>
      </c>
      <c r="B50" s="1418" t="s">
        <v>6423</v>
      </c>
      <c r="D50" s="1420"/>
      <c r="E50" s="1945"/>
      <c r="F50" s="2593"/>
      <c r="G50" s="1476"/>
    </row>
    <row r="51" spans="1:7">
      <c r="A51" s="1737" t="s">
        <v>7804</v>
      </c>
      <c r="B51" s="1418" t="s">
        <v>6427</v>
      </c>
      <c r="D51" s="1420" t="s">
        <v>3514</v>
      </c>
      <c r="E51" s="1945">
        <v>200</v>
      </c>
      <c r="F51" s="2592"/>
      <c r="G51" s="1476">
        <f>E51*F51</f>
        <v>0</v>
      </c>
    </row>
    <row r="52" spans="1:7">
      <c r="A52" s="1737" t="s">
        <v>7805</v>
      </c>
      <c r="B52" s="1418" t="s">
        <v>6429</v>
      </c>
      <c r="D52" s="1420" t="s">
        <v>3514</v>
      </c>
      <c r="E52" s="1945">
        <v>80</v>
      </c>
      <c r="F52" s="2592"/>
      <c r="G52" s="1476">
        <f>E52*F52</f>
        <v>0</v>
      </c>
    </row>
    <row r="53" spans="1:7">
      <c r="A53" s="1737" t="s">
        <v>7806</v>
      </c>
      <c r="B53" s="1418" t="s">
        <v>6431</v>
      </c>
      <c r="D53" s="1420" t="s">
        <v>3514</v>
      </c>
      <c r="E53" s="1945">
        <v>20</v>
      </c>
      <c r="F53" s="2592"/>
      <c r="G53" s="1476">
        <f>E53*F53</f>
        <v>0</v>
      </c>
    </row>
    <row r="54" spans="1:7">
      <c r="A54" s="1425"/>
      <c r="B54" s="1418"/>
      <c r="D54" s="1420"/>
      <c r="E54" s="1945"/>
      <c r="F54" s="1476"/>
      <c r="G54" s="1476"/>
    </row>
    <row r="55" spans="1:7" ht="39" customHeight="1">
      <c r="A55" s="1737" t="s">
        <v>7807</v>
      </c>
      <c r="B55" s="1418" t="s">
        <v>6433</v>
      </c>
      <c r="D55" s="1420" t="s">
        <v>1748</v>
      </c>
      <c r="E55" s="3115" t="s">
        <v>6454</v>
      </c>
      <c r="F55" s="3116"/>
      <c r="G55" s="1476"/>
    </row>
    <row r="56" spans="1:7">
      <c r="A56" s="1425"/>
      <c r="B56" s="1418"/>
      <c r="D56" s="1420"/>
      <c r="E56" s="1945"/>
      <c r="F56" s="1476"/>
      <c r="G56" s="1476"/>
    </row>
    <row r="57" spans="1:7" ht="45.6" customHeight="1">
      <c r="A57" s="1737" t="s">
        <v>7808</v>
      </c>
      <c r="B57" s="1418" t="s">
        <v>6436</v>
      </c>
      <c r="D57" s="1420" t="s">
        <v>1748</v>
      </c>
      <c r="E57" s="3115" t="s">
        <v>7967</v>
      </c>
      <c r="F57" s="3116"/>
      <c r="G57" s="1476"/>
    </row>
    <row r="58" spans="1:7">
      <c r="A58" s="1425"/>
      <c r="B58" s="1418"/>
      <c r="D58" s="1420"/>
      <c r="E58" s="1945"/>
      <c r="F58" s="1476"/>
      <c r="G58" s="1476"/>
    </row>
    <row r="59" spans="1:7" ht="185.25">
      <c r="A59" s="1737" t="s">
        <v>7809</v>
      </c>
      <c r="B59" s="1418" t="s">
        <v>6439</v>
      </c>
      <c r="D59" s="1420" t="s">
        <v>210</v>
      </c>
      <c r="E59" s="1945">
        <v>4</v>
      </c>
      <c r="F59" s="2592"/>
      <c r="G59" s="1476">
        <f t="shared" ref="G59" si="1">E59*F59</f>
        <v>0</v>
      </c>
    </row>
    <row r="60" spans="1:7">
      <c r="A60" s="1425"/>
      <c r="B60" s="1418" t="s">
        <v>6441</v>
      </c>
      <c r="D60" s="1420"/>
      <c r="E60" s="1945"/>
      <c r="F60" s="1476"/>
      <c r="G60" s="1476"/>
    </row>
    <row r="61" spans="1:7">
      <c r="A61" s="1425"/>
      <c r="B61" s="1418"/>
      <c r="D61" s="1420"/>
      <c r="E61" s="1945"/>
      <c r="F61" s="1476"/>
      <c r="G61" s="1476"/>
    </row>
    <row r="62" spans="1:7" ht="42.75">
      <c r="A62" s="2295" t="s">
        <v>7810</v>
      </c>
      <c r="B62" s="2239" t="s">
        <v>6445</v>
      </c>
      <c r="C62" s="2584"/>
      <c r="D62" s="2296" t="s">
        <v>3514</v>
      </c>
      <c r="E62" s="2297">
        <v>0</v>
      </c>
      <c r="F62" s="1476"/>
      <c r="G62" s="1476"/>
    </row>
    <row r="63" spans="1:7">
      <c r="A63" s="2242"/>
      <c r="B63" s="2239"/>
      <c r="C63" s="2584"/>
      <c r="D63" s="2296"/>
      <c r="E63" s="2297"/>
      <c r="F63" s="1476"/>
      <c r="G63" s="1476"/>
    </row>
    <row r="64" spans="1:7" ht="42.75">
      <c r="A64" s="2295" t="s">
        <v>7811</v>
      </c>
      <c r="B64" s="2239" t="s">
        <v>6447</v>
      </c>
      <c r="C64" s="2584"/>
      <c r="D64" s="2296" t="s">
        <v>3514</v>
      </c>
      <c r="E64" s="2297">
        <v>0</v>
      </c>
      <c r="F64" s="1476"/>
      <c r="G64" s="1476"/>
    </row>
    <row r="65" spans="1:7">
      <c r="A65" s="1425"/>
      <c r="B65" s="1418"/>
      <c r="C65" s="1947"/>
      <c r="D65" s="1420"/>
      <c r="E65" s="1945"/>
      <c r="F65" s="1476"/>
      <c r="G65" s="1476"/>
    </row>
    <row r="66" spans="1:7">
      <c r="A66" s="2295" t="s">
        <v>7812</v>
      </c>
      <c r="B66" s="2239" t="s">
        <v>8191</v>
      </c>
      <c r="C66" s="2296"/>
      <c r="D66" s="2296" t="s">
        <v>3514</v>
      </c>
      <c r="E66" s="2297">
        <v>0</v>
      </c>
      <c r="F66" s="2298"/>
      <c r="G66" s="1476"/>
    </row>
    <row r="67" spans="1:7">
      <c r="A67" s="1425"/>
      <c r="B67" s="1418"/>
      <c r="D67" s="1420"/>
      <c r="E67" s="1945"/>
      <c r="F67" s="1476"/>
      <c r="G67" s="1476"/>
    </row>
    <row r="68" spans="1:7" ht="28.5">
      <c r="A68" s="1737" t="s">
        <v>7813</v>
      </c>
      <c r="B68" s="1418" t="s">
        <v>7814</v>
      </c>
      <c r="D68" s="1420" t="s">
        <v>369</v>
      </c>
      <c r="E68" s="3115" t="s">
        <v>6454</v>
      </c>
      <c r="F68" s="3116"/>
      <c r="G68" s="1476"/>
    </row>
    <row r="69" spans="1:7">
      <c r="A69" s="1425"/>
      <c r="B69" s="1418"/>
      <c r="D69" s="1420"/>
      <c r="E69" s="1945"/>
      <c r="F69" s="1476"/>
      <c r="G69" s="1476"/>
    </row>
    <row r="70" spans="1:7" ht="36" customHeight="1">
      <c r="A70" s="1737" t="s">
        <v>7815</v>
      </c>
      <c r="B70" s="1418" t="s">
        <v>6482</v>
      </c>
      <c r="D70" s="1420" t="s">
        <v>369</v>
      </c>
      <c r="E70" s="3115" t="s">
        <v>6454</v>
      </c>
      <c r="F70" s="3116"/>
      <c r="G70" s="1476"/>
    </row>
    <row r="71" spans="1:7">
      <c r="A71" s="1425"/>
      <c r="B71" s="1418"/>
      <c r="D71" s="1420"/>
      <c r="E71" s="1945"/>
      <c r="F71" s="1476"/>
      <c r="G71" s="1476"/>
    </row>
    <row r="72" spans="1:7" ht="30.75" customHeight="1">
      <c r="A72" s="1737" t="s">
        <v>7816</v>
      </c>
      <c r="B72" s="1418" t="s">
        <v>6458</v>
      </c>
      <c r="D72" s="1420" t="s">
        <v>369</v>
      </c>
      <c r="E72" s="3115" t="s">
        <v>6454</v>
      </c>
      <c r="F72" s="3116"/>
      <c r="G72" s="1476"/>
    </row>
    <row r="73" spans="1:7">
      <c r="A73" s="1425"/>
      <c r="B73" s="1418"/>
      <c r="D73" s="1420"/>
      <c r="E73" s="1945"/>
      <c r="F73" s="1476"/>
      <c r="G73" s="1476"/>
    </row>
    <row r="74" spans="1:7" ht="15" thickBot="1">
      <c r="A74" s="1745" t="s">
        <v>7771</v>
      </c>
      <c r="B74" s="1746" t="str">
        <f>+B7</f>
        <v>Instalacijski material (instal.material)</v>
      </c>
      <c r="C74" s="1747" t="s">
        <v>2978</v>
      </c>
      <c r="D74" s="1747"/>
      <c r="E74" s="1748"/>
      <c r="F74" s="1749"/>
      <c r="G74" s="1750">
        <f>+SUM(G15:G73)</f>
        <v>0</v>
      </c>
    </row>
    <row r="75" spans="1:7" ht="15" thickTop="1">
      <c r="B75" s="1418"/>
      <c r="D75" s="1420"/>
      <c r="E75" s="1422"/>
      <c r="F75" s="1420"/>
      <c r="G75" s="1412"/>
    </row>
    <row r="76" spans="1:7">
      <c r="D76" s="1420"/>
      <c r="E76" s="1422"/>
      <c r="F76" s="1420"/>
      <c r="G76" s="1412"/>
    </row>
    <row r="77" spans="1:7">
      <c r="D77" s="1420"/>
      <c r="E77" s="1422"/>
      <c r="F77" s="1420"/>
      <c r="G77" s="1412"/>
    </row>
    <row r="78" spans="1:7">
      <c r="D78" s="1420"/>
      <c r="E78" s="1422"/>
      <c r="F78" s="1420"/>
      <c r="G78" s="1412"/>
    </row>
  </sheetData>
  <sheetProtection formatRows="0"/>
  <mergeCells count="7">
    <mergeCell ref="B18:C18"/>
    <mergeCell ref="B20:F20"/>
    <mergeCell ref="E68:F68"/>
    <mergeCell ref="E70:F70"/>
    <mergeCell ref="E72:F72"/>
    <mergeCell ref="E55:F55"/>
    <mergeCell ref="E57:F57"/>
  </mergeCells>
  <pageMargins left="0.7" right="0.7" top="0.75" bottom="0.75" header="0.3" footer="0.3"/>
  <pageSetup paperSize="9" scale="58"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G61"/>
  <sheetViews>
    <sheetView view="pageBreakPreview" zoomScale="85" zoomScaleNormal="150" zoomScaleSheetLayoutView="85" workbookViewId="0">
      <selection activeCell="J60" sqref="J60"/>
    </sheetView>
  </sheetViews>
  <sheetFormatPr defaultColWidth="9.140625" defaultRowHeight="12.75"/>
  <cols>
    <col min="1" max="1" width="10.7109375" style="325" customWidth="1"/>
    <col min="2" max="2" width="79.7109375" style="689" customWidth="1"/>
    <col min="3" max="3" width="9.7109375" style="323" customWidth="1"/>
    <col min="4" max="4" width="7.28515625" style="748" customWidth="1"/>
    <col min="5" max="5" width="13.7109375" style="323" customWidth="1"/>
    <col min="6" max="6" width="14.140625" style="2411" customWidth="1"/>
    <col min="7" max="7" width="18.42578125" style="164" customWidth="1"/>
    <col min="8" max="16384" width="9.140625" style="322"/>
  </cols>
  <sheetData>
    <row r="2" spans="1:7" s="367" customFormat="1">
      <c r="A2" s="367" t="s">
        <v>8</v>
      </c>
      <c r="B2" s="437" t="s">
        <v>9</v>
      </c>
      <c r="C2" s="360"/>
      <c r="D2" s="1830"/>
      <c r="E2" s="368"/>
      <c r="F2" s="2398"/>
      <c r="G2" s="443"/>
    </row>
    <row r="3" spans="1:7" s="367" customFormat="1">
      <c r="A3" s="369" t="s">
        <v>953</v>
      </c>
      <c r="B3" s="437" t="str">
        <f>'NASLOVNA STRAN'!$C$30</f>
        <v>Gradnja stanovanjske soseske Dečkovo naselje - DN 10</v>
      </c>
      <c r="C3" s="360"/>
      <c r="D3" s="1830"/>
      <c r="E3" s="368"/>
      <c r="F3" s="2398"/>
      <c r="G3" s="443"/>
    </row>
    <row r="4" spans="1:7" s="367" customFormat="1">
      <c r="A4" s="367" t="s">
        <v>131</v>
      </c>
      <c r="B4" s="2065">
        <f>'NASLOVNA STRAN'!$C$13</f>
        <v>0</v>
      </c>
      <c r="C4" s="360"/>
      <c r="D4" s="1830"/>
      <c r="E4" s="368"/>
      <c r="F4" s="2398"/>
      <c r="G4" s="443"/>
    </row>
    <row r="5" spans="1:7" s="367" customFormat="1">
      <c r="B5" s="437"/>
      <c r="C5" s="360"/>
      <c r="D5" s="1830"/>
      <c r="E5" s="368"/>
      <c r="F5" s="2398"/>
      <c r="G5" s="443"/>
    </row>
    <row r="6" spans="1:7" s="362" customFormat="1" ht="38.25">
      <c r="A6" s="366" t="s">
        <v>132</v>
      </c>
      <c r="B6" s="2066" t="s">
        <v>133</v>
      </c>
      <c r="C6" s="1831" t="s">
        <v>134</v>
      </c>
      <c r="D6" s="364" t="s">
        <v>140</v>
      </c>
      <c r="E6" s="363" t="s">
        <v>136</v>
      </c>
      <c r="F6" s="2399" t="s">
        <v>237</v>
      </c>
      <c r="G6" s="444" t="s">
        <v>137</v>
      </c>
    </row>
    <row r="7" spans="1:7" s="359" customFormat="1">
      <c r="B7" s="437"/>
      <c r="C7" s="360"/>
      <c r="D7" s="1830"/>
      <c r="E7" s="360"/>
      <c r="F7" s="2400"/>
      <c r="G7" s="445"/>
    </row>
    <row r="8" spans="1:7" s="354" customFormat="1">
      <c r="A8" s="358" t="s">
        <v>336</v>
      </c>
      <c r="B8" s="357" t="s">
        <v>85</v>
      </c>
      <c r="C8" s="1832"/>
      <c r="D8" s="356"/>
      <c r="E8" s="355"/>
      <c r="F8" s="2401"/>
      <c r="G8" s="446"/>
    </row>
    <row r="9" spans="1:7">
      <c r="A9" s="689"/>
      <c r="C9" s="689"/>
      <c r="D9" s="689"/>
      <c r="E9" s="689"/>
      <c r="F9" s="2402"/>
      <c r="G9" s="689"/>
    </row>
    <row r="10" spans="1:7">
      <c r="B10" s="2067" t="s">
        <v>143</v>
      </c>
      <c r="C10" s="1833"/>
      <c r="D10" s="763"/>
      <c r="E10" s="326"/>
      <c r="F10" s="2403"/>
    </row>
    <row r="11" spans="1:7" ht="48.75" customHeight="1">
      <c r="A11" s="335"/>
      <c r="B11" s="352" t="s">
        <v>954</v>
      </c>
      <c r="C11" s="326"/>
      <c r="D11" s="763"/>
      <c r="E11" s="326"/>
      <c r="F11" s="2403"/>
      <c r="G11" s="447"/>
    </row>
    <row r="12" spans="1:7">
      <c r="A12" s="335"/>
      <c r="B12" s="1148" t="s">
        <v>955</v>
      </c>
      <c r="C12" s="326"/>
      <c r="D12" s="763"/>
      <c r="E12" s="326"/>
      <c r="F12" s="2403"/>
      <c r="G12" s="447"/>
    </row>
    <row r="13" spans="1:7">
      <c r="A13" s="335"/>
      <c r="B13" s="352" t="s">
        <v>956</v>
      </c>
      <c r="C13" s="326"/>
      <c r="D13" s="763"/>
      <c r="E13" s="326"/>
      <c r="F13" s="2403"/>
      <c r="G13" s="447"/>
    </row>
    <row r="14" spans="1:7">
      <c r="A14" s="335"/>
      <c r="B14" s="352" t="s">
        <v>957</v>
      </c>
      <c r="C14" s="326"/>
      <c r="D14" s="763"/>
      <c r="E14" s="326"/>
      <c r="F14" s="2403"/>
      <c r="G14" s="447"/>
    </row>
    <row r="15" spans="1:7">
      <c r="A15" s="335"/>
      <c r="B15" s="352" t="s">
        <v>958</v>
      </c>
      <c r="C15" s="326"/>
      <c r="D15" s="763"/>
      <c r="E15" s="326"/>
      <c r="F15" s="2403"/>
      <c r="G15" s="447"/>
    </row>
    <row r="16" spans="1:7" ht="25.5">
      <c r="A16" s="335"/>
      <c r="B16" s="352" t="s">
        <v>959</v>
      </c>
      <c r="C16" s="326"/>
      <c r="D16" s="763"/>
      <c r="E16" s="326"/>
      <c r="F16" s="2403"/>
      <c r="G16" s="447"/>
    </row>
    <row r="17" spans="1:7" ht="25.5">
      <c r="A17" s="335"/>
      <c r="B17" s="352" t="s">
        <v>960</v>
      </c>
      <c r="C17" s="326"/>
      <c r="D17" s="763"/>
      <c r="E17" s="326"/>
      <c r="F17" s="2403"/>
      <c r="G17" s="447"/>
    </row>
    <row r="18" spans="1:7" ht="25.5">
      <c r="A18" s="335"/>
      <c r="B18" s="352" t="s">
        <v>961</v>
      </c>
      <c r="C18" s="326"/>
      <c r="D18" s="763"/>
      <c r="E18" s="326"/>
      <c r="F18" s="2403"/>
      <c r="G18" s="447"/>
    </row>
    <row r="19" spans="1:7">
      <c r="A19" s="335"/>
      <c r="B19" s="352" t="s">
        <v>958</v>
      </c>
      <c r="C19" s="326"/>
      <c r="D19" s="763"/>
      <c r="E19" s="326"/>
      <c r="F19" s="2403"/>
      <c r="G19" s="447"/>
    </row>
    <row r="20" spans="1:7">
      <c r="A20" s="335"/>
      <c r="B20" s="352" t="s">
        <v>962</v>
      </c>
      <c r="C20" s="326"/>
      <c r="D20" s="763"/>
      <c r="E20" s="326"/>
      <c r="F20" s="2403"/>
      <c r="G20" s="447"/>
    </row>
    <row r="21" spans="1:7" ht="40.5" customHeight="1">
      <c r="A21" s="335"/>
      <c r="B21" s="352" t="s">
        <v>963</v>
      </c>
      <c r="C21" s="326"/>
      <c r="D21" s="763"/>
      <c r="E21" s="326"/>
      <c r="F21" s="2403"/>
      <c r="G21" s="447"/>
    </row>
    <row r="22" spans="1:7">
      <c r="A22" s="335"/>
      <c r="B22" s="352"/>
      <c r="C22" s="326"/>
      <c r="D22" s="763"/>
      <c r="E22" s="326"/>
      <c r="F22" s="2403"/>
      <c r="G22" s="447"/>
    </row>
    <row r="23" spans="1:7">
      <c r="A23" s="335"/>
      <c r="B23" s="352"/>
      <c r="C23" s="326"/>
      <c r="D23" s="763"/>
      <c r="E23" s="326"/>
      <c r="F23" s="2403"/>
      <c r="G23" s="447"/>
    </row>
    <row r="24" spans="1:7">
      <c r="A24" s="351" t="s">
        <v>28</v>
      </c>
      <c r="B24" s="2067" t="s">
        <v>964</v>
      </c>
      <c r="C24" s="1834"/>
      <c r="D24" s="763"/>
      <c r="E24" s="326"/>
      <c r="F24" s="2403"/>
      <c r="G24" s="447"/>
    </row>
    <row r="25" spans="1:7">
      <c r="A25" s="335"/>
      <c r="B25" s="953"/>
      <c r="C25" s="326"/>
      <c r="D25" s="763"/>
      <c r="E25" s="326"/>
      <c r="F25" s="2403"/>
      <c r="G25" s="447"/>
    </row>
    <row r="26" spans="1:7">
      <c r="A26" s="351"/>
      <c r="B26" s="350" t="s">
        <v>965</v>
      </c>
      <c r="C26" s="1833"/>
      <c r="D26" s="763"/>
      <c r="E26" s="326"/>
      <c r="F26" s="2403"/>
    </row>
    <row r="27" spans="1:7" ht="318.75" customHeight="1">
      <c r="A27" s="373" t="s">
        <v>966</v>
      </c>
      <c r="B27" s="328" t="s">
        <v>6071</v>
      </c>
      <c r="C27" s="1836"/>
      <c r="D27" s="1838"/>
      <c r="E27" s="326"/>
      <c r="F27" s="2403"/>
      <c r="G27" s="447"/>
    </row>
    <row r="28" spans="1:7" ht="15">
      <c r="A28" s="335" t="s">
        <v>967</v>
      </c>
      <c r="B28" s="953" t="s">
        <v>6072</v>
      </c>
      <c r="C28" s="326"/>
      <c r="D28" s="1835" t="s">
        <v>369</v>
      </c>
      <c r="E28" s="375">
        <v>1</v>
      </c>
      <c r="F28" s="2404"/>
      <c r="G28" s="449">
        <f>ROUND(E28*F28,2)</f>
        <v>0</v>
      </c>
    </row>
    <row r="29" spans="1:7" ht="15">
      <c r="A29" s="335" t="s">
        <v>968</v>
      </c>
      <c r="B29" s="953" t="s">
        <v>6073</v>
      </c>
      <c r="C29" s="326"/>
      <c r="D29" s="1835" t="s">
        <v>369</v>
      </c>
      <c r="E29" s="375">
        <v>1</v>
      </c>
      <c r="F29" s="2404"/>
      <c r="G29" s="449">
        <f>ROUND(E29*F29,2)</f>
        <v>0</v>
      </c>
    </row>
    <row r="30" spans="1:7">
      <c r="A30" s="335"/>
      <c r="B30" s="953"/>
      <c r="C30" s="326"/>
      <c r="D30" s="1835"/>
      <c r="E30" s="375"/>
      <c r="F30" s="2405"/>
      <c r="G30" s="449"/>
    </row>
    <row r="31" spans="1:7" ht="145.9" customHeight="1">
      <c r="A31" s="373" t="s">
        <v>969</v>
      </c>
      <c r="B31" s="328" t="s">
        <v>970</v>
      </c>
      <c r="C31" s="1836"/>
      <c r="D31" s="763"/>
      <c r="E31" s="326"/>
      <c r="F31" s="2403"/>
      <c r="G31" s="447"/>
    </row>
    <row r="32" spans="1:7">
      <c r="A32" s="373"/>
      <c r="B32" s="328"/>
      <c r="C32" s="1836"/>
      <c r="D32" s="763"/>
      <c r="E32" s="326"/>
      <c r="F32" s="2403"/>
      <c r="G32" s="447"/>
    </row>
    <row r="33" spans="1:7" ht="58.9" customHeight="1">
      <c r="A33" s="335" t="s">
        <v>971</v>
      </c>
      <c r="B33" s="760" t="s">
        <v>972</v>
      </c>
      <c r="C33" s="326"/>
      <c r="D33" s="323"/>
      <c r="F33" s="2406"/>
    </row>
    <row r="34" spans="1:7" ht="17.25" customHeight="1">
      <c r="A34" s="335" t="s">
        <v>6074</v>
      </c>
      <c r="B34" s="953" t="s">
        <v>6072</v>
      </c>
      <c r="C34" s="326"/>
      <c r="D34" s="1835" t="s">
        <v>369</v>
      </c>
      <c r="E34" s="375">
        <v>1</v>
      </c>
      <c r="F34" s="2404"/>
      <c r="G34" s="449">
        <f>ROUND(E34*F34,2)</f>
        <v>0</v>
      </c>
    </row>
    <row r="35" spans="1:7" ht="15.75" customHeight="1">
      <c r="A35" s="335" t="s">
        <v>6075</v>
      </c>
      <c r="B35" s="953" t="s">
        <v>6073</v>
      </c>
      <c r="C35" s="326"/>
      <c r="D35" s="1835" t="s">
        <v>369</v>
      </c>
      <c r="E35" s="375">
        <v>1</v>
      </c>
      <c r="F35" s="2404"/>
      <c r="G35" s="449">
        <f>ROUND(E35*F35,2)</f>
        <v>0</v>
      </c>
    </row>
    <row r="36" spans="1:7" ht="15.75" customHeight="1">
      <c r="A36" s="335"/>
      <c r="B36" s="2068"/>
      <c r="C36" s="326"/>
      <c r="D36" s="1835"/>
      <c r="E36" s="375"/>
      <c r="F36" s="2405"/>
      <c r="G36" s="449"/>
    </row>
    <row r="37" spans="1:7" ht="109.9" customHeight="1">
      <c r="A37" s="335" t="s">
        <v>973</v>
      </c>
      <c r="B37" s="328" t="s">
        <v>974</v>
      </c>
      <c r="C37" s="326"/>
      <c r="D37" s="1835"/>
      <c r="E37" s="375"/>
      <c r="F37" s="2405"/>
      <c r="G37" s="449"/>
    </row>
    <row r="38" spans="1:7" ht="17.25" customHeight="1">
      <c r="A38" s="335" t="s">
        <v>6076</v>
      </c>
      <c r="B38" s="953" t="s">
        <v>6072</v>
      </c>
      <c r="C38" s="326"/>
      <c r="D38" s="1835" t="s">
        <v>369</v>
      </c>
      <c r="E38" s="375">
        <v>1</v>
      </c>
      <c r="F38" s="2404"/>
      <c r="G38" s="449">
        <f>ROUND(E38*F38,2)</f>
        <v>0</v>
      </c>
    </row>
    <row r="39" spans="1:7" ht="15.75" customHeight="1">
      <c r="A39" s="335" t="s">
        <v>6077</v>
      </c>
      <c r="B39" s="953" t="s">
        <v>6073</v>
      </c>
      <c r="C39" s="326"/>
      <c r="D39" s="1835" t="s">
        <v>369</v>
      </c>
      <c r="E39" s="375">
        <v>1</v>
      </c>
      <c r="F39" s="2404"/>
      <c r="G39" s="449">
        <f>ROUND(E39*F39,2)</f>
        <v>0</v>
      </c>
    </row>
    <row r="40" spans="1:7" ht="15.75" customHeight="1">
      <c r="A40" s="335"/>
      <c r="B40" s="2068"/>
      <c r="C40" s="326"/>
      <c r="D40" s="1835"/>
      <c r="E40" s="375"/>
      <c r="F40" s="2405"/>
      <c r="G40" s="449"/>
    </row>
    <row r="41" spans="1:7" ht="101.25" customHeight="1">
      <c r="A41" s="346" t="s">
        <v>975</v>
      </c>
      <c r="B41" s="328" t="s">
        <v>976</v>
      </c>
      <c r="C41" s="326"/>
      <c r="D41" s="2903" t="s">
        <v>977</v>
      </c>
      <c r="E41" s="2903"/>
      <c r="F41" s="2407"/>
      <c r="G41" s="449"/>
    </row>
    <row r="42" spans="1:7" ht="18.399999999999999" customHeight="1">
      <c r="A42" s="346"/>
      <c r="B42" s="328"/>
      <c r="C42" s="326"/>
      <c r="D42" s="2062"/>
      <c r="E42" s="2062"/>
      <c r="F42" s="2408"/>
      <c r="G42" s="449"/>
    </row>
    <row r="43" spans="1:7" ht="129" customHeight="1">
      <c r="A43" s="2063" t="s">
        <v>978</v>
      </c>
      <c r="B43" s="581" t="s">
        <v>6078</v>
      </c>
      <c r="C43" s="2064"/>
      <c r="D43" s="763"/>
      <c r="E43" s="326"/>
      <c r="F43" s="2403"/>
      <c r="G43" s="447"/>
    </row>
    <row r="44" spans="1:7" ht="13.5" customHeight="1">
      <c r="A44" s="345" t="s">
        <v>6079</v>
      </c>
      <c r="B44" s="581" t="s">
        <v>979</v>
      </c>
      <c r="C44" s="1837"/>
      <c r="D44" s="1838" t="s">
        <v>369</v>
      </c>
      <c r="E44" s="326">
        <v>1</v>
      </c>
      <c r="F44" s="2409"/>
      <c r="G44" s="449">
        <f t="shared" ref="G44:G50" si="0">ROUND(E44*F44,2)</f>
        <v>0</v>
      </c>
    </row>
    <row r="45" spans="1:7" ht="18.75" customHeight="1">
      <c r="A45" s="344" t="s">
        <v>6080</v>
      </c>
      <c r="B45" s="581" t="s">
        <v>980</v>
      </c>
      <c r="C45" s="1837"/>
      <c r="D45" s="1838" t="s">
        <v>369</v>
      </c>
      <c r="E45" s="326">
        <v>1</v>
      </c>
      <c r="F45" s="2409"/>
      <c r="G45" s="449">
        <f t="shared" si="0"/>
        <v>0</v>
      </c>
    </row>
    <row r="46" spans="1:7" ht="17.25" customHeight="1">
      <c r="A46" s="343" t="s">
        <v>6081</v>
      </c>
      <c r="B46" s="581" t="s">
        <v>981</v>
      </c>
      <c r="C46" s="1837"/>
      <c r="D46" s="1838" t="s">
        <v>369</v>
      </c>
      <c r="E46" s="326">
        <v>1</v>
      </c>
      <c r="F46" s="2409"/>
      <c r="G46" s="449">
        <f t="shared" si="0"/>
        <v>0</v>
      </c>
    </row>
    <row r="47" spans="1:7" ht="17.25" customHeight="1">
      <c r="A47" s="342" t="s">
        <v>6082</v>
      </c>
      <c r="B47" s="581" t="s">
        <v>982</v>
      </c>
      <c r="C47" s="1837"/>
      <c r="D47" s="1838" t="s">
        <v>369</v>
      </c>
      <c r="E47" s="326">
        <v>1</v>
      </c>
      <c r="F47" s="2409"/>
      <c r="G47" s="449">
        <f t="shared" si="0"/>
        <v>0</v>
      </c>
    </row>
    <row r="48" spans="1:7" ht="18" customHeight="1">
      <c r="A48" s="341" t="s">
        <v>6083</v>
      </c>
      <c r="B48" s="581" t="s">
        <v>983</v>
      </c>
      <c r="C48" s="1837"/>
      <c r="D48" s="1838" t="s">
        <v>369</v>
      </c>
      <c r="E48" s="326">
        <v>1</v>
      </c>
      <c r="F48" s="2409"/>
      <c r="G48" s="449">
        <f t="shared" si="0"/>
        <v>0</v>
      </c>
    </row>
    <row r="49" spans="1:7" ht="18" customHeight="1">
      <c r="A49" s="340" t="s">
        <v>6084</v>
      </c>
      <c r="B49" s="581" t="s">
        <v>984</v>
      </c>
      <c r="C49" s="1837"/>
      <c r="D49" s="1838" t="s">
        <v>369</v>
      </c>
      <c r="E49" s="326">
        <v>1</v>
      </c>
      <c r="F49" s="2409"/>
      <c r="G49" s="449">
        <f t="shared" si="0"/>
        <v>0</v>
      </c>
    </row>
    <row r="50" spans="1:7" ht="15.75" customHeight="1">
      <c r="A50" s="339" t="s">
        <v>6085</v>
      </c>
      <c r="B50" s="581" t="s">
        <v>985</v>
      </c>
      <c r="C50" s="1837"/>
      <c r="D50" s="1838" t="s">
        <v>369</v>
      </c>
      <c r="E50" s="326">
        <v>1</v>
      </c>
      <c r="F50" s="2409"/>
      <c r="G50" s="449">
        <f t="shared" si="0"/>
        <v>0</v>
      </c>
    </row>
    <row r="51" spans="1:7">
      <c r="A51" s="335"/>
      <c r="B51" s="581"/>
      <c r="C51" s="1837"/>
      <c r="D51" s="1838"/>
      <c r="E51" s="326"/>
      <c r="F51" s="2410"/>
      <c r="G51" s="449"/>
    </row>
    <row r="52" spans="1:7" ht="113.25" customHeight="1">
      <c r="A52" s="2063" t="s">
        <v>986</v>
      </c>
      <c r="B52" s="336" t="s">
        <v>987</v>
      </c>
      <c r="C52" s="1839"/>
    </row>
    <row r="53" spans="1:7" ht="17.25" customHeight="1">
      <c r="A53" s="335" t="s">
        <v>988</v>
      </c>
      <c r="B53" s="953" t="s">
        <v>6072</v>
      </c>
      <c r="C53" s="326"/>
      <c r="D53" s="1835" t="s">
        <v>369</v>
      </c>
      <c r="E53" s="375">
        <v>1</v>
      </c>
      <c r="F53" s="2404"/>
      <c r="G53" s="449">
        <f>ROUND(E53*F53,2)</f>
        <v>0</v>
      </c>
    </row>
    <row r="54" spans="1:7" ht="15.75" customHeight="1">
      <c r="A54" s="335" t="s">
        <v>989</v>
      </c>
      <c r="B54" s="953" t="s">
        <v>6073</v>
      </c>
      <c r="C54" s="326"/>
      <c r="D54" s="1835" t="s">
        <v>369</v>
      </c>
      <c r="E54" s="375">
        <v>1</v>
      </c>
      <c r="F54" s="2404"/>
      <c r="G54" s="449">
        <f>ROUND(E54*F54,2)</f>
        <v>0</v>
      </c>
    </row>
    <row r="55" spans="1:7" ht="15.75" customHeight="1">
      <c r="A55" s="335"/>
      <c r="B55" s="335"/>
      <c r="C55" s="326"/>
      <c r="D55" s="1835"/>
      <c r="E55" s="375"/>
      <c r="F55" s="2405"/>
      <c r="G55" s="190"/>
    </row>
    <row r="56" spans="1:7" ht="13.5" thickBot="1">
      <c r="A56" s="333"/>
      <c r="B56" s="2069" t="s">
        <v>990</v>
      </c>
      <c r="C56" s="1840"/>
      <c r="D56" s="1841"/>
      <c r="E56" s="330"/>
      <c r="F56" s="2412"/>
      <c r="G56" s="2232">
        <f>SUM(G28:G54)</f>
        <v>0</v>
      </c>
    </row>
    <row r="57" spans="1:7" ht="13.5" thickTop="1">
      <c r="A57" s="329"/>
      <c r="B57" s="328"/>
      <c r="C57" s="1836"/>
      <c r="D57" s="1838"/>
      <c r="E57" s="326"/>
      <c r="F57" s="2403"/>
      <c r="G57" s="447"/>
    </row>
    <row r="58" spans="1:7">
      <c r="A58" s="329"/>
      <c r="B58" s="328"/>
      <c r="C58" s="1836"/>
      <c r="D58" s="1838"/>
      <c r="E58" s="326"/>
      <c r="F58" s="2403"/>
      <c r="G58" s="447"/>
    </row>
    <row r="59" spans="1:7">
      <c r="A59" s="329"/>
      <c r="B59" s="328"/>
      <c r="C59" s="1836"/>
      <c r="D59" s="1838"/>
      <c r="E59" s="326"/>
      <c r="F59" s="2403"/>
      <c r="G59" s="447"/>
    </row>
    <row r="60" spans="1:7">
      <c r="A60" s="329"/>
      <c r="B60" s="2070" t="s">
        <v>1099</v>
      </c>
      <c r="C60" s="1836"/>
      <c r="D60" s="1838"/>
      <c r="E60" s="326"/>
      <c r="F60" s="2403"/>
      <c r="G60" s="447">
        <f>G28+G34+G38+G44+G45+G46+G47+G53</f>
        <v>0</v>
      </c>
    </row>
    <row r="61" spans="1:7">
      <c r="B61" s="2070" t="s">
        <v>1100</v>
      </c>
      <c r="G61" s="164">
        <f>G29+G35+G39+G48+G49+G50+G54</f>
        <v>0</v>
      </c>
    </row>
  </sheetData>
  <sheetProtection formatRows="0"/>
  <mergeCells count="1">
    <mergeCell ref="D41:E41"/>
  </mergeCells>
  <printOptions horizontalCentered="1"/>
  <pageMargins left="0.7" right="0.7" top="0.75" bottom="0.75" header="0.3" footer="0.3"/>
  <pageSetup paperSize="9" scale="52" fitToHeight="0"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1" manualBreakCount="1">
    <brk id="42" max="6"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70"/>
  <sheetViews>
    <sheetView view="pageBreakPreview" zoomScale="85" zoomScaleNormal="100" zoomScaleSheetLayoutView="85" workbookViewId="0">
      <selection activeCell="G27" sqref="G27"/>
    </sheetView>
  </sheetViews>
  <sheetFormatPr defaultColWidth="11.42578125" defaultRowHeight="14.25"/>
  <cols>
    <col min="1" max="1" width="13" style="1374" customWidth="1"/>
    <col min="2" max="2" width="71" style="1374" customWidth="1"/>
    <col min="3" max="3" width="14" style="1374" customWidth="1"/>
    <col min="4" max="6" width="11.42578125" style="1374"/>
    <col min="7" max="7" width="16" style="1374" customWidth="1"/>
    <col min="8" max="16384" width="11.42578125" style="1374"/>
  </cols>
  <sheetData>
    <row r="1" spans="1:7">
      <c r="A1" s="1699" t="s">
        <v>8</v>
      </c>
      <c r="B1" s="1700" t="s">
        <v>9</v>
      </c>
      <c r="C1" s="1700"/>
      <c r="D1" s="1701"/>
      <c r="E1" s="1702"/>
      <c r="F1" s="1703"/>
      <c r="G1" s="1703"/>
    </row>
    <row r="2" spans="1:7">
      <c r="A2" s="1699" t="s">
        <v>130</v>
      </c>
      <c r="B2" s="359" t="str">
        <f>'NASLOVNA STRAN'!$C$30</f>
        <v>Gradnja stanovanjske soseske Dečkovo naselje - DN 10</v>
      </c>
      <c r="C2" s="1700"/>
      <c r="D2" s="1701"/>
      <c r="E2" s="1702"/>
      <c r="F2" s="1703"/>
      <c r="G2" s="1703"/>
    </row>
    <row r="3" spans="1:7">
      <c r="A3" s="1699" t="s">
        <v>131</v>
      </c>
      <c r="B3" s="442">
        <f>'NASLOVNA STRAN'!$C$13</f>
        <v>0</v>
      </c>
      <c r="C3" s="1700"/>
      <c r="D3" s="1701"/>
      <c r="E3" s="1702"/>
      <c r="F3" s="1703"/>
      <c r="G3" s="1703"/>
    </row>
    <row r="4" spans="1:7">
      <c r="A4" s="1699"/>
      <c r="B4" s="1700"/>
      <c r="C4" s="1700"/>
      <c r="D4" s="1701"/>
      <c r="E4" s="1702"/>
      <c r="F4" s="1703"/>
      <c r="G4" s="1703"/>
    </row>
    <row r="5" spans="1:7">
      <c r="A5" s="1704" t="s">
        <v>72</v>
      </c>
      <c r="B5" s="1705" t="s">
        <v>6311</v>
      </c>
      <c r="C5" s="1705"/>
      <c r="D5" s="1706"/>
      <c r="E5" s="1707"/>
      <c r="F5" s="1708"/>
      <c r="G5" s="1708"/>
    </row>
    <row r="6" spans="1:7">
      <c r="A6" s="1699"/>
      <c r="B6" s="1700"/>
      <c r="C6" s="1700"/>
      <c r="D6" s="1701"/>
      <c r="E6" s="1699"/>
      <c r="F6" s="1710"/>
      <c r="G6" s="1710"/>
    </row>
    <row r="7" spans="1:7">
      <c r="A7" s="1704" t="s">
        <v>76</v>
      </c>
      <c r="B7" s="1705" t="s">
        <v>57</v>
      </c>
      <c r="C7" s="1705"/>
      <c r="D7" s="1706"/>
      <c r="E7" s="1707"/>
      <c r="F7" s="1708"/>
      <c r="G7" s="1708"/>
    </row>
    <row r="8" spans="1:7">
      <c r="A8" s="1699"/>
      <c r="B8" s="1700"/>
      <c r="C8" s="1700"/>
      <c r="D8" s="1701"/>
      <c r="E8" s="1702"/>
      <c r="F8" s="1703"/>
      <c r="G8" s="1703"/>
    </row>
    <row r="9" spans="1:7">
      <c r="A9" s="1699"/>
      <c r="B9" s="1700"/>
      <c r="C9" s="1700"/>
      <c r="D9" s="1701"/>
      <c r="E9" s="1702"/>
      <c r="F9" s="1703"/>
      <c r="G9" s="1703"/>
    </row>
    <row r="10" spans="1:7" ht="25.5">
      <c r="A10" s="1711" t="s">
        <v>132</v>
      </c>
      <c r="B10" s="1712" t="s">
        <v>133</v>
      </c>
      <c r="C10" s="1713" t="s">
        <v>134</v>
      </c>
      <c r="D10" s="1714" t="s">
        <v>140</v>
      </c>
      <c r="E10" s="1715" t="s">
        <v>136</v>
      </c>
      <c r="F10" s="1716" t="s">
        <v>237</v>
      </c>
      <c r="G10" s="1716" t="s">
        <v>238</v>
      </c>
    </row>
    <row r="11" spans="1:7">
      <c r="A11" s="1700"/>
      <c r="B11" s="1700"/>
      <c r="C11" s="1700"/>
      <c r="D11" s="1701"/>
      <c r="E11" s="1717"/>
      <c r="F11" s="1718"/>
      <c r="G11" s="1718"/>
    </row>
    <row r="12" spans="1:7">
      <c r="A12" s="1719" t="s">
        <v>7772</v>
      </c>
      <c r="B12" s="1720" t="s">
        <v>7770</v>
      </c>
      <c r="C12" s="1720"/>
      <c r="D12" s="1721"/>
      <c r="E12" s="1722"/>
      <c r="F12" s="1723"/>
      <c r="G12" s="1723"/>
    </row>
    <row r="13" spans="1:7">
      <c r="A13" s="1724"/>
      <c r="B13" s="1725"/>
      <c r="C13" s="1725"/>
      <c r="D13" s="1726"/>
      <c r="E13" s="1727"/>
      <c r="F13" s="1728"/>
      <c r="G13" s="1728"/>
    </row>
    <row r="14" spans="1:7">
      <c r="A14" s="1729"/>
      <c r="B14" s="1774" t="s">
        <v>6461</v>
      </c>
      <c r="C14" s="1774"/>
      <c r="D14" s="1729"/>
      <c r="E14" s="1730"/>
      <c r="F14" s="1731"/>
      <c r="G14" s="1732"/>
    </row>
    <row r="15" spans="1:7">
      <c r="A15" s="1733"/>
      <c r="B15" s="1775" t="s">
        <v>3461</v>
      </c>
      <c r="C15" s="1385"/>
      <c r="D15" s="1734"/>
      <c r="E15" s="1735"/>
      <c r="F15" s="1736"/>
      <c r="G15" s="1736"/>
    </row>
    <row r="16" spans="1:7">
      <c r="A16" s="1733"/>
      <c r="B16" s="1776"/>
      <c r="C16" s="1777"/>
      <c r="D16" s="1734"/>
      <c r="E16" s="1735"/>
      <c r="F16" s="1736"/>
      <c r="G16" s="1736"/>
    </row>
    <row r="17" spans="1:7">
      <c r="A17" s="1733"/>
      <c r="B17" s="1776" t="s">
        <v>2299</v>
      </c>
      <c r="C17" s="1777"/>
      <c r="D17" s="1734"/>
      <c r="E17" s="1735"/>
      <c r="F17" s="1736"/>
      <c r="G17" s="1736"/>
    </row>
    <row r="18" spans="1:7" ht="33" customHeight="1">
      <c r="A18" s="1733"/>
      <c r="B18" s="3083" t="s">
        <v>3565</v>
      </c>
      <c r="C18" s="3113"/>
      <c r="D18" s="1734"/>
      <c r="E18" s="1735"/>
      <c r="F18" s="1736"/>
      <c r="G18" s="1736"/>
    </row>
    <row r="19" spans="1:7">
      <c r="A19" s="1448"/>
      <c r="B19" s="1448"/>
      <c r="C19" s="1448"/>
      <c r="D19" s="1448"/>
      <c r="E19" s="1448"/>
      <c r="F19" s="1448"/>
      <c r="G19" s="1448"/>
    </row>
    <row r="20" spans="1:7">
      <c r="A20" s="1448"/>
      <c r="B20" s="1448"/>
      <c r="C20" s="1448"/>
      <c r="D20" s="1448"/>
      <c r="E20" s="1448"/>
      <c r="F20" s="1448"/>
      <c r="G20" s="1448"/>
    </row>
    <row r="21" spans="1:7" ht="129.6" customHeight="1">
      <c r="A21" s="1737" t="s">
        <v>7817</v>
      </c>
      <c r="B21" s="1948" t="s">
        <v>7818</v>
      </c>
      <c r="C21" s="1448"/>
      <c r="D21" s="1457" t="s">
        <v>210</v>
      </c>
      <c r="E21" s="1949">
        <v>86</v>
      </c>
      <c r="F21" s="2594"/>
      <c r="G21" s="1660">
        <f t="shared" ref="G21" si="0">E21*F21</f>
        <v>0</v>
      </c>
    </row>
    <row r="22" spans="1:7">
      <c r="A22" s="1448"/>
      <c r="B22" s="1385"/>
      <c r="C22" s="1448"/>
      <c r="D22" s="1385"/>
      <c r="E22" s="1385"/>
      <c r="F22" s="2595"/>
      <c r="G22" s="1385"/>
    </row>
    <row r="23" spans="1:7" ht="118.9" customHeight="1">
      <c r="A23" s="1737" t="s">
        <v>7819</v>
      </c>
      <c r="B23" s="1950" t="s">
        <v>7820</v>
      </c>
      <c r="C23" s="1448"/>
      <c r="D23" s="1457" t="s">
        <v>210</v>
      </c>
      <c r="E23" s="1949">
        <v>8</v>
      </c>
      <c r="F23" s="2594"/>
      <c r="G23" s="1660">
        <f t="shared" ref="G23" si="1">E23*F23</f>
        <v>0</v>
      </c>
    </row>
    <row r="24" spans="1:7">
      <c r="A24" s="1448"/>
      <c r="B24" s="1385"/>
      <c r="C24" s="1448"/>
      <c r="D24" s="1385"/>
      <c r="E24" s="1385"/>
      <c r="F24" s="2595"/>
      <c r="G24" s="1385"/>
    </row>
    <row r="25" spans="1:7" ht="103.15" customHeight="1">
      <c r="A25" s="1737" t="s">
        <v>7821</v>
      </c>
      <c r="B25" s="1950" t="s">
        <v>7822</v>
      </c>
      <c r="C25" s="1448"/>
      <c r="D25" s="1457" t="s">
        <v>210</v>
      </c>
      <c r="E25" s="1949">
        <v>47</v>
      </c>
      <c r="F25" s="2594"/>
      <c r="G25" s="1660">
        <f t="shared" ref="G25" si="2">E25*F25</f>
        <v>0</v>
      </c>
    </row>
    <row r="26" spans="1:7">
      <c r="A26" s="1448"/>
      <c r="B26" s="1950"/>
      <c r="C26" s="1448"/>
      <c r="D26" s="1385"/>
      <c r="E26" s="1385"/>
      <c r="F26" s="2595"/>
      <c r="G26" s="1385"/>
    </row>
    <row r="27" spans="1:7" ht="97.15" customHeight="1">
      <c r="A27" s="1737" t="s">
        <v>7823</v>
      </c>
      <c r="B27" s="1950" t="s">
        <v>6473</v>
      </c>
      <c r="C27" s="1448"/>
      <c r="D27" s="1457" t="s">
        <v>210</v>
      </c>
      <c r="E27" s="1949">
        <v>17</v>
      </c>
      <c r="F27" s="2594"/>
      <c r="G27" s="1660">
        <f t="shared" ref="G27" si="3">E27*F27</f>
        <v>0</v>
      </c>
    </row>
    <row r="28" spans="1:7">
      <c r="A28" s="1448"/>
      <c r="B28" s="1950"/>
      <c r="C28" s="1448"/>
      <c r="D28" s="1385"/>
      <c r="E28" s="1385"/>
      <c r="F28" s="2595"/>
      <c r="G28" s="1385"/>
    </row>
    <row r="29" spans="1:7" ht="103.9" customHeight="1">
      <c r="A29" s="1737" t="s">
        <v>7824</v>
      </c>
      <c r="B29" s="1950" t="s">
        <v>6475</v>
      </c>
      <c r="C29" s="1448"/>
      <c r="D29" s="1457" t="s">
        <v>210</v>
      </c>
      <c r="E29" s="1949">
        <v>8</v>
      </c>
      <c r="F29" s="2594"/>
      <c r="G29" s="1660">
        <f t="shared" ref="G29" si="4">E29*F29</f>
        <v>0</v>
      </c>
    </row>
    <row r="30" spans="1:7">
      <c r="A30" s="1448"/>
      <c r="B30" s="1950"/>
      <c r="C30" s="1448"/>
      <c r="D30" s="1385"/>
      <c r="E30" s="1385"/>
      <c r="F30" s="2595"/>
      <c r="G30" s="1385"/>
    </row>
    <row r="31" spans="1:7" ht="114.75">
      <c r="A31" s="1737" t="s">
        <v>7825</v>
      </c>
      <c r="B31" s="1950" t="s">
        <v>7826</v>
      </c>
      <c r="C31" s="1448"/>
      <c r="D31" s="1457" t="s">
        <v>210</v>
      </c>
      <c r="E31" s="1949">
        <v>8</v>
      </c>
      <c r="F31" s="2594"/>
      <c r="G31" s="1660">
        <f t="shared" ref="G31" si="5">E31*F31</f>
        <v>0</v>
      </c>
    </row>
    <row r="32" spans="1:7">
      <c r="A32" s="1448"/>
      <c r="B32" s="1950"/>
      <c r="C32" s="1448"/>
      <c r="D32" s="1385"/>
      <c r="E32" s="1385"/>
      <c r="F32" s="1385"/>
      <c r="G32" s="1385"/>
    </row>
    <row r="33" spans="1:7" ht="25.5">
      <c r="A33" s="1737" t="s">
        <v>7827</v>
      </c>
      <c r="B33" s="2231" t="s">
        <v>6479</v>
      </c>
      <c r="C33" s="1448"/>
      <c r="D33" s="1454" t="s">
        <v>369</v>
      </c>
      <c r="E33" s="3115" t="s">
        <v>6454</v>
      </c>
      <c r="F33" s="3116"/>
      <c r="G33" s="1660"/>
    </row>
    <row r="34" spans="1:7">
      <c r="A34" s="1448"/>
      <c r="B34" s="1463"/>
      <c r="C34" s="1448"/>
      <c r="D34" s="1385"/>
      <c r="E34" s="1385"/>
      <c r="F34" s="1385"/>
      <c r="G34" s="1385"/>
    </row>
    <row r="35" spans="1:7" ht="27.75" customHeight="1">
      <c r="A35" s="1737" t="s">
        <v>7828</v>
      </c>
      <c r="B35" s="1951" t="s">
        <v>6482</v>
      </c>
      <c r="C35" s="1448"/>
      <c r="D35" s="1454" t="s">
        <v>369</v>
      </c>
      <c r="E35" s="3115" t="s">
        <v>6454</v>
      </c>
      <c r="F35" s="3116"/>
      <c r="G35" s="1660"/>
    </row>
    <row r="36" spans="1:7">
      <c r="A36" s="1448"/>
      <c r="B36" s="1463"/>
      <c r="C36" s="1464"/>
      <c r="D36" s="1464"/>
      <c r="E36" s="1952"/>
      <c r="F36" s="1574"/>
      <c r="G36" s="1466"/>
    </row>
    <row r="37" spans="1:7" ht="15" thickBot="1">
      <c r="A37" s="1745" t="s">
        <v>7772</v>
      </c>
      <c r="B37" s="1746" t="s">
        <v>6461</v>
      </c>
      <c r="C37" s="1747" t="s">
        <v>2978</v>
      </c>
      <c r="D37" s="1747"/>
      <c r="E37" s="1748"/>
      <c r="F37" s="1749"/>
      <c r="G37" s="1749">
        <f>SUM(G21:G35)</f>
        <v>0</v>
      </c>
    </row>
    <row r="38" spans="1:7" ht="15" thickTop="1">
      <c r="A38" s="1448"/>
      <c r="B38" s="1467"/>
      <c r="C38" s="1453"/>
      <c r="D38" s="1453"/>
      <c r="E38" s="1453"/>
      <c r="F38" s="1574"/>
      <c r="G38" s="1466"/>
    </row>
    <row r="39" spans="1:7">
      <c r="A39" s="1448"/>
      <c r="B39" s="1467"/>
      <c r="C39" s="1453"/>
      <c r="D39" s="1453"/>
      <c r="E39" s="1453"/>
      <c r="F39" s="1574"/>
      <c r="G39" s="1466"/>
    </row>
    <row r="40" spans="1:7">
      <c r="A40" s="1448"/>
      <c r="B40" s="1448"/>
      <c r="C40" s="1448"/>
      <c r="D40" s="1448"/>
      <c r="E40" s="1448"/>
      <c r="F40" s="1448"/>
      <c r="G40" s="1448"/>
    </row>
    <row r="41" spans="1:7">
      <c r="A41" s="1448"/>
      <c r="B41" s="1448"/>
      <c r="C41" s="1448"/>
      <c r="D41" s="1448"/>
      <c r="E41" s="1448"/>
      <c r="F41" s="1448"/>
      <c r="G41" s="1448"/>
    </row>
    <row r="42" spans="1:7">
      <c r="A42" s="1448"/>
      <c r="B42" s="1448"/>
      <c r="C42" s="1448"/>
      <c r="D42" s="1448"/>
      <c r="E42" s="1448"/>
      <c r="F42" s="1448"/>
      <c r="G42" s="1448"/>
    </row>
    <row r="55" ht="39" customHeight="1"/>
    <row r="70" ht="36" customHeight="1"/>
  </sheetData>
  <sheetProtection formatRows="0"/>
  <mergeCells count="3">
    <mergeCell ref="B18:C18"/>
    <mergeCell ref="E33:F33"/>
    <mergeCell ref="E35:F35"/>
  </mergeCells>
  <pageMargins left="0.7" right="0.7" top="0.75" bottom="0.75" header="0.3" footer="0.3"/>
  <pageSetup paperSize="9" scale="60"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78"/>
  <sheetViews>
    <sheetView view="pageBreakPreview" zoomScale="85" zoomScaleNormal="100" zoomScaleSheetLayoutView="85" workbookViewId="0"/>
  </sheetViews>
  <sheetFormatPr defaultColWidth="11.42578125" defaultRowHeight="14.25"/>
  <cols>
    <col min="1" max="1" width="13" style="1374" customWidth="1"/>
    <col min="2" max="2" width="71" style="1374" customWidth="1"/>
    <col min="3" max="3" width="15.5703125" style="1374" customWidth="1"/>
    <col min="4" max="5" width="11.42578125" style="1374"/>
    <col min="6" max="6" width="12.5703125" style="1374" customWidth="1"/>
    <col min="7" max="7" width="17" style="1374" customWidth="1"/>
    <col min="8" max="16384" width="11.42578125" style="1374"/>
  </cols>
  <sheetData>
    <row r="1" spans="1:8">
      <c r="A1" s="1435" t="s">
        <v>8</v>
      </c>
      <c r="B1" s="1381" t="s">
        <v>9</v>
      </c>
      <c r="C1" s="1381"/>
      <c r="D1" s="1382"/>
      <c r="E1" s="1436"/>
      <c r="F1" s="1470"/>
      <c r="G1" s="1470"/>
      <c r="H1" s="1343"/>
    </row>
    <row r="2" spans="1:8">
      <c r="A2" s="1435" t="s">
        <v>130</v>
      </c>
      <c r="B2" s="491" t="str">
        <f>'NASLOVNA STRAN'!$C$30</f>
        <v>Gradnja stanovanjske soseske Dečkovo naselje - DN 10</v>
      </c>
      <c r="C2" s="1381"/>
      <c r="D2" s="1382"/>
      <c r="E2" s="1436"/>
      <c r="F2" s="1470"/>
      <c r="G2" s="1470"/>
      <c r="H2" s="1343"/>
    </row>
    <row r="3" spans="1:8">
      <c r="A3" s="1435" t="s">
        <v>131</v>
      </c>
      <c r="B3" s="1654">
        <f>'NASLOVNA STRAN'!$C$13</f>
        <v>0</v>
      </c>
      <c r="C3" s="1381"/>
      <c r="D3" s="1382"/>
      <c r="E3" s="1436"/>
      <c r="F3" s="1470"/>
      <c r="G3" s="1470"/>
      <c r="H3" s="1343"/>
    </row>
    <row r="4" spans="1:8">
      <c r="A4" s="1435"/>
      <c r="B4" s="1381"/>
      <c r="C4" s="1381"/>
      <c r="D4" s="1382"/>
      <c r="E4" s="1436"/>
      <c r="F4" s="1470"/>
      <c r="G4" s="1470"/>
      <c r="H4" s="1343"/>
    </row>
    <row r="5" spans="1:8">
      <c r="A5" s="1437" t="s">
        <v>72</v>
      </c>
      <c r="B5" s="1387" t="s">
        <v>6311</v>
      </c>
      <c r="C5" s="1387"/>
      <c r="D5" s="1388"/>
      <c r="E5" s="1438"/>
      <c r="F5" s="1471"/>
      <c r="G5" s="1471"/>
      <c r="H5" s="1343"/>
    </row>
    <row r="6" spans="1:8">
      <c r="A6" s="1435"/>
      <c r="B6" s="1381"/>
      <c r="C6" s="1381"/>
      <c r="D6" s="1382"/>
      <c r="E6" s="1435"/>
      <c r="F6" s="1384"/>
      <c r="G6" s="1384"/>
      <c r="H6" s="1343"/>
    </row>
    <row r="7" spans="1:8">
      <c r="A7" s="1437" t="s">
        <v>78</v>
      </c>
      <c r="B7" s="1387" t="s">
        <v>6318</v>
      </c>
      <c r="C7" s="1387"/>
      <c r="D7" s="1388"/>
      <c r="E7" s="1438"/>
      <c r="F7" s="1471"/>
      <c r="G7" s="1471"/>
      <c r="H7" s="1343"/>
    </row>
    <row r="8" spans="1:8">
      <c r="A8" s="1435"/>
      <c r="B8" s="1381"/>
      <c r="C8" s="1381"/>
      <c r="D8" s="1382"/>
      <c r="E8" s="1436"/>
      <c r="F8" s="1470"/>
      <c r="G8" s="1470"/>
      <c r="H8" s="1343"/>
    </row>
    <row r="9" spans="1:8">
      <c r="A9" s="1435"/>
      <c r="B9" s="1381"/>
      <c r="C9" s="1381"/>
      <c r="D9" s="1382"/>
      <c r="E9" s="1436"/>
      <c r="F9" s="1470"/>
      <c r="G9" s="1470"/>
      <c r="H9" s="1343"/>
    </row>
    <row r="10" spans="1:8" ht="28.5">
      <c r="A10" s="1439" t="s">
        <v>132</v>
      </c>
      <c r="B10" s="1392" t="s">
        <v>133</v>
      </c>
      <c r="C10" s="1393" t="s">
        <v>134</v>
      </c>
      <c r="D10" s="1394" t="s">
        <v>140</v>
      </c>
      <c r="E10" s="1440" t="s">
        <v>136</v>
      </c>
      <c r="F10" s="1472" t="s">
        <v>237</v>
      </c>
      <c r="G10" s="1472" t="s">
        <v>238</v>
      </c>
      <c r="H10" s="1343"/>
    </row>
    <row r="11" spans="1:8">
      <c r="A11" s="1381"/>
      <c r="B11" s="1381"/>
      <c r="C11" s="1381"/>
      <c r="D11" s="1382"/>
      <c r="E11" s="1441"/>
      <c r="F11" s="1473"/>
      <c r="G11" s="1473"/>
      <c r="H11" s="1343"/>
    </row>
    <row r="12" spans="1:8">
      <c r="A12" s="1442" t="s">
        <v>7773</v>
      </c>
      <c r="B12" s="1400" t="s">
        <v>7770</v>
      </c>
      <c r="C12" s="1400"/>
      <c r="D12" s="1401"/>
      <c r="E12" s="1443"/>
      <c r="F12" s="1474"/>
      <c r="G12" s="1474"/>
      <c r="H12" s="1343"/>
    </row>
    <row r="13" spans="1:8">
      <c r="A13" s="1444"/>
      <c r="B13" s="1405"/>
      <c r="C13" s="1405"/>
      <c r="D13" s="1406"/>
      <c r="E13" s="1445"/>
      <c r="F13" s="1475"/>
      <c r="G13" s="1475"/>
      <c r="H13" s="1343"/>
    </row>
    <row r="14" spans="1:8">
      <c r="A14" s="1409"/>
      <c r="B14" s="1410" t="s">
        <v>6483</v>
      </c>
      <c r="C14" s="1410"/>
      <c r="D14" s="1409"/>
      <c r="E14" s="1369"/>
      <c r="F14" s="1476"/>
      <c r="G14" s="1477"/>
      <c r="H14" s="1343"/>
    </row>
    <row r="15" spans="1:8">
      <c r="A15" s="1446"/>
      <c r="B15" s="1385" t="s">
        <v>3461</v>
      </c>
      <c r="C15" s="1385"/>
      <c r="D15" s="1415"/>
      <c r="E15" s="1447"/>
      <c r="F15" s="1478"/>
      <c r="G15" s="1478"/>
      <c r="H15" s="1343"/>
    </row>
    <row r="16" spans="1:8">
      <c r="A16" s="1446"/>
      <c r="B16" s="1418"/>
      <c r="C16" s="1419"/>
      <c r="D16" s="1415"/>
      <c r="E16" s="1447"/>
      <c r="F16" s="1478"/>
      <c r="G16" s="1478"/>
      <c r="H16" s="1343"/>
    </row>
    <row r="17" spans="1:8">
      <c r="A17" s="1446"/>
      <c r="B17" s="1418" t="s">
        <v>2299</v>
      </c>
      <c r="C17" s="1419"/>
      <c r="D17" s="1415"/>
      <c r="E17" s="1447"/>
      <c r="F17" s="1478"/>
      <c r="G17" s="1478"/>
      <c r="H17" s="1343"/>
    </row>
    <row r="18" spans="1:8" ht="56.45" customHeight="1">
      <c r="A18" s="1446"/>
      <c r="B18" s="3117" t="s">
        <v>3565</v>
      </c>
      <c r="C18" s="3118"/>
      <c r="D18" s="1415"/>
      <c r="E18" s="1447"/>
      <c r="F18" s="1478"/>
      <c r="G18" s="1478"/>
      <c r="H18" s="1448"/>
    </row>
    <row r="19" spans="1:8">
      <c r="A19" s="1448"/>
      <c r="B19" s="1448"/>
      <c r="C19" s="1448"/>
      <c r="D19" s="1448"/>
      <c r="E19" s="1448"/>
      <c r="F19" s="1448"/>
      <c r="G19" s="1448"/>
      <c r="H19" s="1448"/>
    </row>
    <row r="20" spans="1:8">
      <c r="A20" s="1448"/>
      <c r="B20" s="1448"/>
      <c r="C20" s="1448"/>
      <c r="D20" s="1448"/>
      <c r="E20" s="1448"/>
      <c r="F20" s="1448"/>
      <c r="G20" s="1448"/>
      <c r="H20" s="1448"/>
    </row>
    <row r="21" spans="1:8" ht="19.149999999999999" customHeight="1">
      <c r="A21" s="1523" t="s">
        <v>7829</v>
      </c>
      <c r="B21" s="1502" t="s">
        <v>7957</v>
      </c>
      <c r="C21" s="1491"/>
      <c r="D21" s="1953"/>
      <c r="E21" s="1483"/>
      <c r="F21" s="1483"/>
      <c r="G21" s="1448"/>
      <c r="H21" s="1448"/>
    </row>
    <row r="22" spans="1:8" ht="61.5" customHeight="1">
      <c r="A22" s="1489"/>
      <c r="B22" s="1502" t="s">
        <v>7830</v>
      </c>
      <c r="C22" s="1491"/>
      <c r="D22" s="1492" t="s">
        <v>210</v>
      </c>
      <c r="E22" s="2586">
        <v>1</v>
      </c>
      <c r="F22" s="2683"/>
      <c r="G22" s="1483"/>
      <c r="H22" s="1448"/>
    </row>
    <row r="23" spans="1:8">
      <c r="A23" s="1489"/>
      <c r="B23" s="2684" t="s">
        <v>7831</v>
      </c>
      <c r="C23" s="1492"/>
      <c r="D23" s="1492" t="s">
        <v>210</v>
      </c>
      <c r="E23" s="2586">
        <v>1</v>
      </c>
      <c r="F23" s="2683"/>
      <c r="G23" s="1483"/>
      <c r="H23" s="1448"/>
    </row>
    <row r="24" spans="1:8">
      <c r="A24" s="1489"/>
      <c r="B24" s="2590" t="s">
        <v>6488</v>
      </c>
      <c r="C24" s="1492"/>
      <c r="D24" s="1492" t="s">
        <v>210</v>
      </c>
      <c r="E24" s="2586">
        <v>4</v>
      </c>
      <c r="F24" s="2683"/>
      <c r="G24" s="1483"/>
      <c r="H24" s="1448"/>
    </row>
    <row r="25" spans="1:8">
      <c r="A25" s="1503"/>
      <c r="B25" s="2585" t="s">
        <v>7832</v>
      </c>
      <c r="C25" s="1492"/>
      <c r="D25" s="1492" t="s">
        <v>210</v>
      </c>
      <c r="E25" s="2586">
        <v>0</v>
      </c>
      <c r="F25" s="2683"/>
      <c r="G25" s="1483"/>
      <c r="H25" s="1448"/>
    </row>
    <row r="26" spans="1:8">
      <c r="A26" s="1503"/>
      <c r="B26" s="2685" t="s">
        <v>7833</v>
      </c>
      <c r="C26" s="1492"/>
      <c r="D26" s="1492" t="s">
        <v>210</v>
      </c>
      <c r="E26" s="2586">
        <v>2</v>
      </c>
      <c r="F26" s="2683"/>
      <c r="G26" s="1483"/>
      <c r="H26" s="1448"/>
    </row>
    <row r="27" spans="1:8">
      <c r="A27" s="1503"/>
      <c r="B27" s="2685" t="s">
        <v>7834</v>
      </c>
      <c r="C27" s="1492"/>
      <c r="D27" s="1492" t="s">
        <v>210</v>
      </c>
      <c r="E27" s="2586">
        <v>12</v>
      </c>
      <c r="F27" s="2683"/>
      <c r="G27" s="1483"/>
      <c r="H27" s="1448"/>
    </row>
    <row r="28" spans="1:8">
      <c r="A28" s="1503"/>
      <c r="B28" s="2686" t="s">
        <v>7835</v>
      </c>
      <c r="C28" s="1492"/>
      <c r="D28" s="1492" t="s">
        <v>210</v>
      </c>
      <c r="E28" s="2586">
        <v>7</v>
      </c>
      <c r="F28" s="2683"/>
      <c r="G28" s="1483"/>
      <c r="H28" s="1448"/>
    </row>
    <row r="29" spans="1:8">
      <c r="A29" s="1503"/>
      <c r="B29" s="2686" t="s">
        <v>7836</v>
      </c>
      <c r="C29" s="1492"/>
      <c r="D29" s="1492" t="s">
        <v>210</v>
      </c>
      <c r="E29" s="2586">
        <v>0</v>
      </c>
      <c r="F29" s="2683"/>
      <c r="G29" s="1483"/>
      <c r="H29" s="1448"/>
    </row>
    <row r="30" spans="1:8">
      <c r="A30" s="1510"/>
      <c r="B30" s="1954" t="s">
        <v>7837</v>
      </c>
      <c r="C30" s="1511"/>
      <c r="D30" s="1511" t="s">
        <v>210</v>
      </c>
      <c r="E30" s="1511">
        <v>0</v>
      </c>
      <c r="F30" s="2683"/>
      <c r="G30" s="1483"/>
      <c r="H30" s="1448"/>
    </row>
    <row r="31" spans="1:8">
      <c r="A31" s="1510"/>
      <c r="B31" s="1954" t="s">
        <v>7838</v>
      </c>
      <c r="C31" s="1511"/>
      <c r="D31" s="1511" t="s">
        <v>210</v>
      </c>
      <c r="E31" s="1511">
        <v>3</v>
      </c>
      <c r="F31" s="2683"/>
      <c r="G31" s="1483"/>
      <c r="H31" s="1448"/>
    </row>
    <row r="32" spans="1:8">
      <c r="A32" s="1510"/>
      <c r="B32" s="2587" t="s">
        <v>7839</v>
      </c>
      <c r="C32" s="1511"/>
      <c r="D32" s="1511" t="s">
        <v>210</v>
      </c>
      <c r="E32" s="1511">
        <v>0</v>
      </c>
      <c r="F32" s="2683"/>
      <c r="G32" s="1483"/>
      <c r="H32" s="1448"/>
    </row>
    <row r="33" spans="1:8">
      <c r="A33" s="1510"/>
      <c r="B33" s="2587" t="s">
        <v>7840</v>
      </c>
      <c r="C33" s="1511"/>
      <c r="D33" s="1511" t="s">
        <v>210</v>
      </c>
      <c r="E33" s="1511">
        <v>0</v>
      </c>
      <c r="F33" s="2683"/>
      <c r="G33" s="1483"/>
      <c r="H33" s="1448"/>
    </row>
    <row r="34" spans="1:8" ht="28.5">
      <c r="A34" s="1489"/>
      <c r="B34" s="2590" t="s">
        <v>7841</v>
      </c>
      <c r="C34" s="1492"/>
      <c r="D34" s="1492" t="s">
        <v>210</v>
      </c>
      <c r="E34" s="2586">
        <v>3</v>
      </c>
      <c r="F34" s="2683"/>
      <c r="G34" s="1483"/>
      <c r="H34" s="1448"/>
    </row>
    <row r="35" spans="1:8" ht="28.5">
      <c r="A35" s="1489"/>
      <c r="B35" s="2590" t="s">
        <v>7842</v>
      </c>
      <c r="C35" s="1492"/>
      <c r="D35" s="1492" t="s">
        <v>210</v>
      </c>
      <c r="E35" s="2586">
        <v>5</v>
      </c>
      <c r="F35" s="2683"/>
      <c r="G35" s="1483"/>
      <c r="H35" s="1448"/>
    </row>
    <row r="36" spans="1:8" ht="28.5">
      <c r="A36" s="1507"/>
      <c r="B36" s="2588" t="s">
        <v>6526</v>
      </c>
      <c r="C36" s="1492"/>
      <c r="D36" s="1492" t="s">
        <v>210</v>
      </c>
      <c r="E36" s="2589">
        <v>0</v>
      </c>
      <c r="F36" s="2683"/>
      <c r="G36" s="1483"/>
      <c r="H36" s="1448"/>
    </row>
    <row r="37" spans="1:8">
      <c r="A37" s="1507"/>
      <c r="B37" s="2588" t="s">
        <v>6527</v>
      </c>
      <c r="C37" s="1492"/>
      <c r="D37" s="1492" t="s">
        <v>210</v>
      </c>
      <c r="E37" s="2589">
        <v>0</v>
      </c>
      <c r="F37" s="2683"/>
      <c r="G37" s="1483"/>
      <c r="H37" s="1448"/>
    </row>
    <row r="38" spans="1:8">
      <c r="A38" s="1507"/>
      <c r="B38" s="2588" t="s">
        <v>6528</v>
      </c>
      <c r="C38" s="1492"/>
      <c r="D38" s="1492" t="s">
        <v>210</v>
      </c>
      <c r="E38" s="2589">
        <v>0</v>
      </c>
      <c r="F38" s="2683"/>
      <c r="G38" s="1483"/>
      <c r="H38" s="1448"/>
    </row>
    <row r="39" spans="1:8">
      <c r="A39" s="1510"/>
      <c r="B39" s="2588" t="s">
        <v>6529</v>
      </c>
      <c r="C39" s="1511"/>
      <c r="D39" s="1511" t="s">
        <v>210</v>
      </c>
      <c r="E39" s="2589">
        <v>0</v>
      </c>
      <c r="F39" s="2683"/>
      <c r="G39" s="1483"/>
      <c r="H39" s="1448"/>
    </row>
    <row r="40" spans="1:8">
      <c r="A40" s="1510"/>
      <c r="B40" s="2588" t="s">
        <v>6530</v>
      </c>
      <c r="C40" s="1511"/>
      <c r="D40" s="1511" t="s">
        <v>210</v>
      </c>
      <c r="E40" s="2589">
        <v>0</v>
      </c>
      <c r="F40" s="2683"/>
      <c r="G40" s="1483"/>
      <c r="H40" s="1448"/>
    </row>
    <row r="41" spans="1:8">
      <c r="A41" s="1495"/>
      <c r="B41" s="2667" t="s">
        <v>6531</v>
      </c>
      <c r="C41" s="1511"/>
      <c r="D41" s="1511" t="s">
        <v>210</v>
      </c>
      <c r="E41" s="2586">
        <v>1</v>
      </c>
      <c r="F41" s="2683"/>
      <c r="G41" s="1483"/>
      <c r="H41" s="1448"/>
    </row>
    <row r="42" spans="1:8">
      <c r="A42" s="1495"/>
      <c r="B42" s="2667" t="s">
        <v>6532</v>
      </c>
      <c r="C42" s="1511"/>
      <c r="D42" s="1511" t="s">
        <v>210</v>
      </c>
      <c r="E42" s="2586">
        <v>1</v>
      </c>
      <c r="F42" s="2683"/>
      <c r="G42" s="1483"/>
      <c r="H42" s="1448"/>
    </row>
    <row r="43" spans="1:8">
      <c r="A43" s="1495"/>
      <c r="B43" s="2667" t="s">
        <v>6533</v>
      </c>
      <c r="C43" s="1511"/>
      <c r="D43" s="1511" t="s">
        <v>210</v>
      </c>
      <c r="E43" s="2586">
        <v>1</v>
      </c>
      <c r="F43" s="2683"/>
      <c r="G43" s="1483"/>
      <c r="H43" s="1448"/>
    </row>
    <row r="44" spans="1:8">
      <c r="A44" s="1495"/>
      <c r="B44" s="1954" t="s">
        <v>6534</v>
      </c>
      <c r="C44" s="1511"/>
      <c r="D44" s="1511" t="s">
        <v>369</v>
      </c>
      <c r="E44" s="2586">
        <v>1</v>
      </c>
      <c r="F44" s="2683"/>
      <c r="G44" s="1483"/>
      <c r="H44" s="1448"/>
    </row>
    <row r="45" spans="1:8" ht="39" customHeight="1">
      <c r="A45" s="1495"/>
      <c r="B45" s="1954" t="s">
        <v>6496</v>
      </c>
      <c r="C45" s="1511"/>
      <c r="D45" s="1511" t="s">
        <v>369</v>
      </c>
      <c r="E45" s="2586">
        <v>1</v>
      </c>
      <c r="F45" s="2683"/>
      <c r="G45" s="1483"/>
      <c r="H45" s="1448"/>
    </row>
    <row r="46" spans="1:8">
      <c r="A46" s="1442" t="s">
        <v>7843</v>
      </c>
      <c r="B46" s="1516" t="s">
        <v>6498</v>
      </c>
      <c r="C46" s="1491"/>
      <c r="D46" s="1491" t="s">
        <v>369</v>
      </c>
      <c r="E46" s="1953">
        <v>1</v>
      </c>
      <c r="F46" s="2596"/>
      <c r="G46" s="1483">
        <f>E46*F46</f>
        <v>0</v>
      </c>
      <c r="H46" s="1448"/>
    </row>
    <row r="47" spans="1:8">
      <c r="A47" s="1489"/>
      <c r="B47" s="1500"/>
      <c r="C47" s="1491"/>
      <c r="D47" s="1491"/>
      <c r="E47" s="1953"/>
      <c r="F47" s="2683"/>
      <c r="G47" s="1483"/>
      <c r="H47" s="1448"/>
    </row>
    <row r="48" spans="1:8">
      <c r="A48" s="1523" t="s">
        <v>7844</v>
      </c>
      <c r="B48" s="1502" t="s">
        <v>7958</v>
      </c>
      <c r="C48" s="1491"/>
      <c r="D48" s="1491"/>
      <c r="E48" s="1953"/>
      <c r="F48" s="2683"/>
      <c r="G48" s="1483"/>
      <c r="H48" s="1448"/>
    </row>
    <row r="49" spans="1:8" ht="73.900000000000006" customHeight="1">
      <c r="A49" s="1489"/>
      <c r="B49" s="1502" t="s">
        <v>7830</v>
      </c>
      <c r="C49" s="1491"/>
      <c r="D49" s="1492" t="s">
        <v>210</v>
      </c>
      <c r="E49" s="2586">
        <v>1</v>
      </c>
      <c r="F49" s="2683"/>
      <c r="G49" s="1483"/>
      <c r="H49" s="1448"/>
    </row>
    <row r="50" spans="1:8">
      <c r="A50" s="1489"/>
      <c r="B50" s="2684" t="s">
        <v>7845</v>
      </c>
      <c r="C50" s="1492"/>
      <c r="D50" s="1492" t="s">
        <v>210</v>
      </c>
      <c r="E50" s="2586">
        <v>1</v>
      </c>
      <c r="F50" s="2683"/>
      <c r="G50" s="1483"/>
      <c r="H50" s="1448"/>
    </row>
    <row r="51" spans="1:8">
      <c r="A51" s="1489"/>
      <c r="B51" s="2590" t="s">
        <v>6488</v>
      </c>
      <c r="C51" s="1492"/>
      <c r="D51" s="1492" t="s">
        <v>210</v>
      </c>
      <c r="E51" s="2586">
        <v>4</v>
      </c>
      <c r="F51" s="2683"/>
      <c r="G51" s="1483"/>
      <c r="H51" s="1448"/>
    </row>
    <row r="52" spans="1:8">
      <c r="A52" s="1503"/>
      <c r="B52" s="2585" t="s">
        <v>7832</v>
      </c>
      <c r="C52" s="1492"/>
      <c r="D52" s="1492" t="s">
        <v>210</v>
      </c>
      <c r="E52" s="2589">
        <v>0</v>
      </c>
      <c r="F52" s="2683"/>
      <c r="G52" s="1483"/>
      <c r="H52" s="1448"/>
    </row>
    <row r="53" spans="1:8">
      <c r="A53" s="1503"/>
      <c r="B53" s="2685" t="s">
        <v>7833</v>
      </c>
      <c r="C53" s="1492"/>
      <c r="D53" s="1492" t="s">
        <v>210</v>
      </c>
      <c r="E53" s="2586">
        <v>2</v>
      </c>
      <c r="F53" s="2683"/>
      <c r="G53" s="1483"/>
      <c r="H53" s="1448"/>
    </row>
    <row r="54" spans="1:8">
      <c r="A54" s="1503"/>
      <c r="B54" s="2685" t="s">
        <v>7834</v>
      </c>
      <c r="C54" s="1492"/>
      <c r="D54" s="1492" t="s">
        <v>210</v>
      </c>
      <c r="E54" s="2586">
        <v>13</v>
      </c>
      <c r="F54" s="2683"/>
      <c r="G54" s="1483"/>
      <c r="H54" s="1448"/>
    </row>
    <row r="55" spans="1:8" ht="39" customHeight="1">
      <c r="A55" s="1503"/>
      <c r="B55" s="2686" t="s">
        <v>7835</v>
      </c>
      <c r="C55" s="1492"/>
      <c r="D55" s="1492" t="s">
        <v>210</v>
      </c>
      <c r="E55" s="1511">
        <v>1</v>
      </c>
      <c r="F55" s="2683"/>
      <c r="G55" s="1483"/>
      <c r="H55" s="1448"/>
    </row>
    <row r="56" spans="1:8">
      <c r="A56" s="1503"/>
      <c r="B56" s="2686" t="s">
        <v>7836</v>
      </c>
      <c r="C56" s="1492"/>
      <c r="D56" s="1492" t="s">
        <v>210</v>
      </c>
      <c r="E56" s="2586"/>
      <c r="F56" s="2683"/>
      <c r="G56" s="1483"/>
      <c r="H56" s="1448"/>
    </row>
    <row r="57" spans="1:8">
      <c r="A57" s="1503"/>
      <c r="B57" s="2686" t="s">
        <v>7846</v>
      </c>
      <c r="C57" s="1492"/>
      <c r="D57" s="1492" t="s">
        <v>210</v>
      </c>
      <c r="E57" s="1511">
        <v>1</v>
      </c>
      <c r="F57" s="2683"/>
      <c r="G57" s="1483"/>
      <c r="H57" s="1448"/>
    </row>
    <row r="58" spans="1:8">
      <c r="A58" s="1510"/>
      <c r="B58" s="1954" t="s">
        <v>7837</v>
      </c>
      <c r="C58" s="1511"/>
      <c r="D58" s="1511" t="s">
        <v>210</v>
      </c>
      <c r="E58" s="2589">
        <v>1</v>
      </c>
      <c r="F58" s="2683"/>
      <c r="G58" s="1483"/>
      <c r="H58" s="1448"/>
    </row>
    <row r="59" spans="1:8">
      <c r="A59" s="1510"/>
      <c r="B59" s="1954" t="s">
        <v>7838</v>
      </c>
      <c r="C59" s="1511"/>
      <c r="D59" s="1511" t="s">
        <v>210</v>
      </c>
      <c r="E59" s="1511">
        <v>3</v>
      </c>
      <c r="F59" s="2683"/>
      <c r="G59" s="1483"/>
      <c r="H59" s="1448"/>
    </row>
    <row r="60" spans="1:8">
      <c r="A60" s="1510"/>
      <c r="B60" s="2587" t="s">
        <v>7839</v>
      </c>
      <c r="C60" s="1511"/>
      <c r="D60" s="1511" t="s">
        <v>210</v>
      </c>
      <c r="E60" s="2589">
        <v>0</v>
      </c>
      <c r="F60" s="2683"/>
      <c r="G60" s="1483"/>
      <c r="H60" s="1448"/>
    </row>
    <row r="61" spans="1:8">
      <c r="A61" s="1510"/>
      <c r="B61" s="2587" t="s">
        <v>7840</v>
      </c>
      <c r="C61" s="1511"/>
      <c r="D61" s="1511" t="s">
        <v>210</v>
      </c>
      <c r="E61" s="2589">
        <v>0</v>
      </c>
      <c r="F61" s="2683"/>
      <c r="G61" s="1483"/>
      <c r="H61" s="1448"/>
    </row>
    <row r="62" spans="1:8" ht="28.5">
      <c r="A62" s="1489"/>
      <c r="B62" s="2590" t="s">
        <v>7841</v>
      </c>
      <c r="C62" s="1492"/>
      <c r="D62" s="1492" t="s">
        <v>210</v>
      </c>
      <c r="E62" s="2589">
        <v>3</v>
      </c>
      <c r="F62" s="2683"/>
      <c r="G62" s="1483"/>
      <c r="H62" s="1448"/>
    </row>
    <row r="63" spans="1:8" ht="28.5">
      <c r="A63" s="1489"/>
      <c r="B63" s="2590" t="s">
        <v>7842</v>
      </c>
      <c r="C63" s="1492"/>
      <c r="D63" s="1492" t="s">
        <v>210</v>
      </c>
      <c r="E63" s="2586">
        <v>5</v>
      </c>
      <c r="F63" s="2683"/>
      <c r="G63" s="1483"/>
      <c r="H63" s="1448"/>
    </row>
    <row r="64" spans="1:8" ht="28.5">
      <c r="A64" s="1507"/>
      <c r="B64" s="2588" t="s">
        <v>6526</v>
      </c>
      <c r="C64" s="1492"/>
      <c r="D64" s="1492" t="s">
        <v>210</v>
      </c>
      <c r="E64" s="2589">
        <v>0</v>
      </c>
      <c r="F64" s="2683"/>
      <c r="G64" s="1483"/>
      <c r="H64" s="1448"/>
    </row>
    <row r="65" spans="1:8">
      <c r="A65" s="1507"/>
      <c r="B65" s="2588" t="s">
        <v>6527</v>
      </c>
      <c r="C65" s="1492"/>
      <c r="D65" s="1492" t="s">
        <v>210</v>
      </c>
      <c r="E65" s="2589">
        <v>0</v>
      </c>
      <c r="F65" s="2683"/>
      <c r="G65" s="1483"/>
      <c r="H65" s="1448"/>
    </row>
    <row r="66" spans="1:8">
      <c r="A66" s="1507"/>
      <c r="B66" s="2588" t="s">
        <v>6528</v>
      </c>
      <c r="C66" s="1492"/>
      <c r="D66" s="1492" t="s">
        <v>210</v>
      </c>
      <c r="E66" s="2589">
        <v>0</v>
      </c>
      <c r="F66" s="2683"/>
      <c r="G66" s="1483"/>
      <c r="H66" s="1448"/>
    </row>
    <row r="67" spans="1:8">
      <c r="A67" s="1510"/>
      <c r="B67" s="2588" t="s">
        <v>6529</v>
      </c>
      <c r="C67" s="1511"/>
      <c r="D67" s="1511" t="s">
        <v>210</v>
      </c>
      <c r="E67" s="2589">
        <v>0</v>
      </c>
      <c r="F67" s="2683"/>
      <c r="G67" s="1483"/>
      <c r="H67" s="1448"/>
    </row>
    <row r="68" spans="1:8">
      <c r="A68" s="1510"/>
      <c r="B68" s="2588" t="s">
        <v>6530</v>
      </c>
      <c r="C68" s="1511"/>
      <c r="D68" s="1511" t="s">
        <v>210</v>
      </c>
      <c r="E68" s="2589">
        <v>0</v>
      </c>
      <c r="F68" s="2683"/>
      <c r="G68" s="1483"/>
      <c r="H68" s="1448"/>
    </row>
    <row r="69" spans="1:8">
      <c r="A69" s="1495"/>
      <c r="B69" s="2667" t="s">
        <v>6531</v>
      </c>
      <c r="C69" s="1511"/>
      <c r="D69" s="1511" t="s">
        <v>210</v>
      </c>
      <c r="E69" s="2586">
        <v>1</v>
      </c>
      <c r="F69" s="2683"/>
      <c r="G69" s="1483"/>
      <c r="H69" s="1448"/>
    </row>
    <row r="70" spans="1:8" ht="36" customHeight="1">
      <c r="A70" s="1495"/>
      <c r="B70" s="2667" t="s">
        <v>6532</v>
      </c>
      <c r="C70" s="1511"/>
      <c r="D70" s="1511" t="s">
        <v>210</v>
      </c>
      <c r="E70" s="2586">
        <v>1</v>
      </c>
      <c r="F70" s="2683"/>
      <c r="G70" s="1483"/>
      <c r="H70" s="1448"/>
    </row>
    <row r="71" spans="1:8">
      <c r="A71" s="1495"/>
      <c r="B71" s="2667" t="s">
        <v>6533</v>
      </c>
      <c r="C71" s="1511"/>
      <c r="D71" s="1511" t="s">
        <v>210</v>
      </c>
      <c r="E71" s="2586">
        <v>1</v>
      </c>
      <c r="F71" s="2683"/>
      <c r="G71" s="1483"/>
      <c r="H71" s="1448"/>
    </row>
    <row r="72" spans="1:8">
      <c r="A72" s="1495"/>
      <c r="B72" s="1954" t="s">
        <v>6534</v>
      </c>
      <c r="C72" s="1511"/>
      <c r="D72" s="1511" t="s">
        <v>369</v>
      </c>
      <c r="E72" s="2586">
        <v>1</v>
      </c>
      <c r="F72" s="2683"/>
      <c r="G72" s="1483"/>
      <c r="H72" s="1448"/>
    </row>
    <row r="73" spans="1:8" ht="28.5">
      <c r="A73" s="1495"/>
      <c r="B73" s="1954" t="s">
        <v>6496</v>
      </c>
      <c r="C73" s="1511"/>
      <c r="D73" s="1511" t="s">
        <v>369</v>
      </c>
      <c r="E73" s="2586">
        <v>1</v>
      </c>
      <c r="F73" s="2683"/>
      <c r="G73" s="1483"/>
      <c r="H73" s="1448"/>
    </row>
    <row r="74" spans="1:8" ht="23.25" customHeight="1">
      <c r="A74" s="1442" t="s">
        <v>7847</v>
      </c>
      <c r="B74" s="1516" t="s">
        <v>6498</v>
      </c>
      <c r="C74" s="1491"/>
      <c r="D74" s="1491" t="s">
        <v>369</v>
      </c>
      <c r="E74" s="1953">
        <v>1</v>
      </c>
      <c r="F74" s="2596"/>
      <c r="G74" s="1483">
        <f>E74*F74</f>
        <v>0</v>
      </c>
      <c r="H74" s="1448"/>
    </row>
    <row r="75" spans="1:8">
      <c r="A75" s="1489"/>
      <c r="B75" s="1517"/>
      <c r="C75" s="1491"/>
      <c r="D75" s="1491"/>
      <c r="E75" s="1953"/>
      <c r="F75" s="2597"/>
      <c r="G75" s="1483"/>
      <c r="H75" s="1448"/>
    </row>
    <row r="76" spans="1:8" ht="15" thickBot="1">
      <c r="A76" s="1344" t="s">
        <v>7773</v>
      </c>
      <c r="B76" s="1431" t="s">
        <v>6483</v>
      </c>
      <c r="C76" s="1432" t="s">
        <v>2978</v>
      </c>
      <c r="D76" s="1432"/>
      <c r="E76" s="1468"/>
      <c r="F76" s="1519"/>
      <c r="G76" s="1520">
        <f>SUM(G74,G46)</f>
        <v>0</v>
      </c>
      <c r="H76" s="1448"/>
    </row>
    <row r="77" spans="1:8" ht="15" thickTop="1">
      <c r="A77" s="1448"/>
      <c r="B77" s="1448"/>
      <c r="C77" s="1448"/>
      <c r="D77" s="1448"/>
      <c r="E77" s="1448"/>
      <c r="F77" s="1448"/>
      <c r="G77" s="1448"/>
      <c r="H77" s="1448"/>
    </row>
    <row r="78" spans="1:8">
      <c r="A78" s="1448"/>
      <c r="B78" s="1448"/>
      <c r="C78" s="1448"/>
      <c r="D78" s="1448"/>
      <c r="E78" s="1448"/>
      <c r="F78" s="1448"/>
      <c r="G78" s="1448"/>
      <c r="H78" s="1448"/>
    </row>
  </sheetData>
  <sheetProtection formatRows="0"/>
  <mergeCells count="1">
    <mergeCell ref="B18:C18"/>
  </mergeCells>
  <pageMargins left="0.7" right="0.7" top="0.75" bottom="0.75" header="0.3" footer="0.3"/>
  <pageSetup paperSize="9" scale="58"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70"/>
  <sheetViews>
    <sheetView view="pageBreakPreview" zoomScale="85" zoomScaleNormal="100" zoomScaleSheetLayoutView="85" workbookViewId="0"/>
  </sheetViews>
  <sheetFormatPr defaultColWidth="11.42578125" defaultRowHeight="14.25"/>
  <cols>
    <col min="1" max="1" width="13" style="1374" customWidth="1"/>
    <col min="2" max="2" width="71" style="1374" customWidth="1"/>
    <col min="3" max="3" width="14" style="1374" customWidth="1"/>
    <col min="4" max="5" width="11.42578125" style="1374"/>
    <col min="6" max="6" width="12.5703125" style="1374" customWidth="1"/>
    <col min="7" max="7" width="17" style="1374" customWidth="1"/>
    <col min="8" max="16384" width="11.42578125" style="1374"/>
  </cols>
  <sheetData>
    <row r="1" spans="1:8">
      <c r="A1" s="1435" t="s">
        <v>8</v>
      </c>
      <c r="B1" s="1381" t="s">
        <v>9</v>
      </c>
      <c r="C1" s="1381"/>
      <c r="D1" s="1382"/>
      <c r="E1" s="1436"/>
      <c r="F1" s="1470"/>
      <c r="G1" s="1470"/>
      <c r="H1" s="1343"/>
    </row>
    <row r="2" spans="1:8">
      <c r="A2" s="1435" t="s">
        <v>130</v>
      </c>
      <c r="B2" s="491" t="str">
        <f>'NASLOVNA STRAN'!$C$30</f>
        <v>Gradnja stanovanjske soseske Dečkovo naselje - DN 10</v>
      </c>
      <c r="C2" s="1381"/>
      <c r="D2" s="1382"/>
      <c r="E2" s="1436"/>
      <c r="F2" s="1470"/>
      <c r="G2" s="1470"/>
      <c r="H2" s="1343"/>
    </row>
    <row r="3" spans="1:8">
      <c r="A3" s="1435" t="s">
        <v>131</v>
      </c>
      <c r="B3" s="1654">
        <f>'NASLOVNA STRAN'!$C$13</f>
        <v>0</v>
      </c>
      <c r="C3" s="1381"/>
      <c r="D3" s="1382"/>
      <c r="E3" s="1436"/>
      <c r="F3" s="1470"/>
      <c r="G3" s="1470"/>
      <c r="H3" s="1343"/>
    </row>
    <row r="4" spans="1:8">
      <c r="A4" s="1435"/>
      <c r="B4" s="1381"/>
      <c r="C4" s="1381"/>
      <c r="D4" s="1382"/>
      <c r="E4" s="1436"/>
      <c r="F4" s="1470"/>
      <c r="G4" s="1470"/>
      <c r="H4" s="1343"/>
    </row>
    <row r="5" spans="1:8">
      <c r="A5" s="1437" t="s">
        <v>72</v>
      </c>
      <c r="B5" s="1387" t="s">
        <v>6311</v>
      </c>
      <c r="C5" s="1387"/>
      <c r="D5" s="1388"/>
      <c r="E5" s="1438"/>
      <c r="F5" s="1471"/>
      <c r="G5" s="1471"/>
      <c r="H5" s="1343"/>
    </row>
    <row r="6" spans="1:8">
      <c r="A6" s="1435"/>
      <c r="B6" s="1381"/>
      <c r="C6" s="1381"/>
      <c r="D6" s="1382"/>
      <c r="E6" s="1435"/>
      <c r="F6" s="1384"/>
      <c r="G6" s="1384"/>
      <c r="H6" s="1343"/>
    </row>
    <row r="7" spans="1:8">
      <c r="A7" s="1437" t="s">
        <v>80</v>
      </c>
      <c r="B7" s="1387" t="s">
        <v>6543</v>
      </c>
      <c r="C7" s="1387"/>
      <c r="D7" s="1388"/>
      <c r="E7" s="1438"/>
      <c r="F7" s="1471"/>
      <c r="G7" s="1471"/>
      <c r="H7" s="1343"/>
    </row>
    <row r="8" spans="1:8">
      <c r="A8" s="1435"/>
      <c r="B8" s="1381"/>
      <c r="C8" s="1381"/>
      <c r="D8" s="1382"/>
      <c r="E8" s="1436"/>
      <c r="F8" s="1470"/>
      <c r="G8" s="1470"/>
      <c r="H8" s="1343"/>
    </row>
    <row r="9" spans="1:8">
      <c r="A9" s="1435"/>
      <c r="B9" s="1381"/>
      <c r="C9" s="1381"/>
      <c r="D9" s="1382"/>
      <c r="E9" s="1436"/>
      <c r="F9" s="1470"/>
      <c r="G9" s="1470"/>
      <c r="H9" s="1343"/>
    </row>
    <row r="10" spans="1:8" ht="42.75">
      <c r="A10" s="1439" t="s">
        <v>132</v>
      </c>
      <c r="B10" s="1392" t="s">
        <v>133</v>
      </c>
      <c r="C10" s="1393" t="s">
        <v>134</v>
      </c>
      <c r="D10" s="1394" t="s">
        <v>140</v>
      </c>
      <c r="E10" s="1440" t="s">
        <v>136</v>
      </c>
      <c r="F10" s="1472" t="s">
        <v>237</v>
      </c>
      <c r="G10" s="1472" t="s">
        <v>238</v>
      </c>
      <c r="H10" s="1343"/>
    </row>
    <row r="11" spans="1:8">
      <c r="A11" s="1381"/>
      <c r="B11" s="1381"/>
      <c r="C11" s="1381"/>
      <c r="D11" s="1382"/>
      <c r="E11" s="1441"/>
      <c r="F11" s="1473"/>
      <c r="G11" s="1473"/>
      <c r="H11" s="1343"/>
    </row>
    <row r="12" spans="1:8">
      <c r="A12" s="1442" t="s">
        <v>7848</v>
      </c>
      <c r="B12" s="1400" t="s">
        <v>7770</v>
      </c>
      <c r="C12" s="1400"/>
      <c r="D12" s="1401"/>
      <c r="E12" s="1443"/>
      <c r="F12" s="1474"/>
      <c r="G12" s="1474"/>
      <c r="H12" s="1343"/>
    </row>
    <row r="13" spans="1:8">
      <c r="A13" s="1444"/>
      <c r="B13" s="1405"/>
      <c r="C13" s="1405"/>
      <c r="D13" s="1406"/>
      <c r="E13" s="1445"/>
      <c r="F13" s="1475"/>
      <c r="G13" s="1475"/>
      <c r="H13" s="1343"/>
    </row>
    <row r="14" spans="1:8">
      <c r="A14" s="1409"/>
      <c r="B14" s="1410" t="s">
        <v>6543</v>
      </c>
      <c r="C14" s="1410"/>
      <c r="D14" s="1409"/>
      <c r="E14" s="1369"/>
      <c r="F14" s="1476"/>
      <c r="G14" s="1477"/>
      <c r="H14" s="1343"/>
    </row>
    <row r="15" spans="1:8">
      <c r="A15" s="1446"/>
      <c r="B15" s="1385" t="s">
        <v>3461</v>
      </c>
      <c r="C15" s="1385"/>
      <c r="D15" s="1415"/>
      <c r="E15" s="1447"/>
      <c r="F15" s="1478"/>
      <c r="G15" s="1478"/>
      <c r="H15" s="1343"/>
    </row>
    <row r="16" spans="1:8">
      <c r="A16" s="1446"/>
      <c r="B16" s="1418"/>
      <c r="C16" s="1419"/>
      <c r="D16" s="1415"/>
      <c r="E16" s="1447"/>
      <c r="F16" s="1478"/>
      <c r="G16" s="1478"/>
      <c r="H16" s="1343"/>
    </row>
    <row r="17" spans="1:8">
      <c r="A17" s="1446"/>
      <c r="B17" s="1418" t="s">
        <v>2299</v>
      </c>
      <c r="C17" s="1419"/>
      <c r="D17" s="1415"/>
      <c r="E17" s="1447"/>
      <c r="F17" s="1478"/>
      <c r="G17" s="1478"/>
      <c r="H17" s="1343"/>
    </row>
    <row r="18" spans="1:8" ht="49.15" customHeight="1">
      <c r="A18" s="1446"/>
      <c r="B18" s="3117" t="s">
        <v>3565</v>
      </c>
      <c r="C18" s="3118"/>
      <c r="D18" s="1415"/>
      <c r="E18" s="1447"/>
      <c r="F18" s="1478"/>
      <c r="G18" s="1478"/>
      <c r="H18" s="1448"/>
    </row>
    <row r="19" spans="1:8">
      <c r="A19" s="1448"/>
      <c r="B19" s="1448"/>
      <c r="C19" s="1448"/>
      <c r="D19" s="1448"/>
      <c r="E19" s="1448"/>
      <c r="F19" s="1448"/>
      <c r="G19" s="1448"/>
      <c r="H19" s="1448"/>
    </row>
    <row r="20" spans="1:8" ht="42.75">
      <c r="A20" s="1448"/>
      <c r="B20" s="1522" t="s">
        <v>6545</v>
      </c>
      <c r="C20" s="1448"/>
      <c r="D20" s="1448"/>
      <c r="E20" s="1448"/>
      <c r="F20" s="1448"/>
      <c r="G20" s="1448"/>
      <c r="H20" s="1448"/>
    </row>
    <row r="21" spans="1:8">
      <c r="A21" s="1523"/>
      <c r="B21" s="1479"/>
      <c r="C21" s="1480"/>
      <c r="D21" s="1481"/>
      <c r="E21" s="1955"/>
      <c r="F21" s="1483"/>
      <c r="G21" s="1448"/>
      <c r="H21" s="1448"/>
    </row>
    <row r="22" spans="1:8">
      <c r="A22" s="1484"/>
      <c r="B22" s="1485"/>
      <c r="C22" s="1480"/>
      <c r="D22" s="1484"/>
      <c r="E22" s="1810"/>
      <c r="F22" s="1666"/>
      <c r="G22" s="1666"/>
      <c r="H22" s="1448"/>
    </row>
    <row r="23" spans="1:8" ht="28.5">
      <c r="A23" s="1424" t="s">
        <v>7849</v>
      </c>
      <c r="B23" s="1527" t="s">
        <v>6547</v>
      </c>
      <c r="C23" s="1528"/>
      <c r="D23" s="1528" t="s">
        <v>369</v>
      </c>
      <c r="E23" s="3115" t="s">
        <v>6454</v>
      </c>
      <c r="F23" s="3116"/>
      <c r="G23" s="1956"/>
      <c r="H23" s="1448"/>
    </row>
    <row r="24" spans="1:8">
      <c r="A24" s="1528"/>
      <c r="B24" s="1527"/>
      <c r="C24" s="1528"/>
      <c r="D24" s="1528"/>
      <c r="E24" s="1528"/>
      <c r="F24" s="1789"/>
      <c r="G24" s="1788"/>
      <c r="H24" s="1448"/>
    </row>
    <row r="25" spans="1:8">
      <c r="A25" s="1424" t="s">
        <v>7850</v>
      </c>
      <c r="B25" s="1527" t="s">
        <v>6549</v>
      </c>
      <c r="C25" s="1528"/>
      <c r="D25" s="1528" t="s">
        <v>369</v>
      </c>
      <c r="E25" s="3115" t="s">
        <v>6454</v>
      </c>
      <c r="F25" s="3116"/>
      <c r="G25" s="1956"/>
      <c r="H25" s="1448"/>
    </row>
    <row r="26" spans="1:8">
      <c r="A26" s="1528"/>
      <c r="B26" s="1527"/>
      <c r="C26" s="1528"/>
      <c r="D26" s="1528"/>
      <c r="E26" s="1528"/>
      <c r="F26" s="1789"/>
      <c r="G26" s="1788"/>
      <c r="H26" s="1448"/>
    </row>
    <row r="27" spans="1:8" ht="36" customHeight="1">
      <c r="A27" s="1424" t="s">
        <v>7851</v>
      </c>
      <c r="B27" s="1527" t="s">
        <v>6551</v>
      </c>
      <c r="C27" s="1528"/>
      <c r="D27" s="1528" t="s">
        <v>369</v>
      </c>
      <c r="E27" s="3115" t="s">
        <v>6454</v>
      </c>
      <c r="F27" s="3116"/>
      <c r="G27" s="1956"/>
      <c r="H27" s="1448"/>
    </row>
    <row r="28" spans="1:8">
      <c r="A28" s="1528"/>
      <c r="B28" s="1527"/>
      <c r="C28" s="1528"/>
      <c r="D28" s="1528"/>
      <c r="E28" s="1528"/>
      <c r="F28" s="1789"/>
      <c r="G28" s="1788"/>
      <c r="H28" s="1448"/>
    </row>
    <row r="29" spans="1:8">
      <c r="A29" s="1424" t="s">
        <v>7852</v>
      </c>
      <c r="B29" s="1533" t="s">
        <v>7853</v>
      </c>
      <c r="C29" s="1534"/>
      <c r="D29" s="1534"/>
      <c r="E29" s="1957"/>
      <c r="F29" s="1790"/>
      <c r="G29" s="1791"/>
      <c r="H29" s="1448"/>
    </row>
    <row r="30" spans="1:8" ht="57">
      <c r="A30" s="1534"/>
      <c r="B30" s="1527" t="s">
        <v>7854</v>
      </c>
      <c r="C30" s="1534"/>
      <c r="D30" s="1534"/>
      <c r="E30" s="1957"/>
      <c r="F30" s="2681"/>
      <c r="G30" s="1791"/>
      <c r="H30" s="1448"/>
    </row>
    <row r="31" spans="1:8">
      <c r="A31" s="1534"/>
      <c r="B31" s="2687" t="s">
        <v>7855</v>
      </c>
      <c r="C31" s="1537"/>
      <c r="D31" s="1537" t="s">
        <v>210</v>
      </c>
      <c r="E31" s="2680">
        <v>1</v>
      </c>
      <c r="F31" s="2681"/>
      <c r="G31" s="1791"/>
      <c r="H31" s="1448"/>
    </row>
    <row r="32" spans="1:8">
      <c r="A32" s="1528"/>
      <c r="B32" s="2687" t="s">
        <v>6556</v>
      </c>
      <c r="C32" s="1540"/>
      <c r="D32" s="1540" t="s">
        <v>210</v>
      </c>
      <c r="E32" s="1543">
        <v>3</v>
      </c>
      <c r="F32" s="2682"/>
      <c r="G32" s="1794"/>
      <c r="H32" s="1448"/>
    </row>
    <row r="33" spans="1:8">
      <c r="A33" s="1528"/>
      <c r="B33" s="2687" t="s">
        <v>6557</v>
      </c>
      <c r="C33" s="1540"/>
      <c r="D33" s="1540"/>
      <c r="E33" s="1543"/>
      <c r="F33" s="2682"/>
      <c r="G33" s="1794"/>
      <c r="H33" s="1448"/>
    </row>
    <row r="34" spans="1:8">
      <c r="A34" s="1528"/>
      <c r="B34" s="2687" t="s">
        <v>6558</v>
      </c>
      <c r="C34" s="1543"/>
      <c r="D34" s="1543" t="s">
        <v>210</v>
      </c>
      <c r="E34" s="1543">
        <v>1</v>
      </c>
      <c r="F34" s="2682"/>
      <c r="G34" s="1794"/>
      <c r="H34" s="1448"/>
    </row>
    <row r="35" spans="1:8">
      <c r="A35" s="1528"/>
      <c r="B35" s="2687" t="s">
        <v>7856</v>
      </c>
      <c r="C35" s="1543"/>
      <c r="D35" s="1543" t="s">
        <v>210</v>
      </c>
      <c r="E35" s="1543">
        <v>2</v>
      </c>
      <c r="F35" s="2682"/>
      <c r="G35" s="1794"/>
      <c r="H35" s="1448"/>
    </row>
    <row r="36" spans="1:8">
      <c r="A36" s="1528"/>
      <c r="B36" s="2687" t="s">
        <v>6559</v>
      </c>
      <c r="C36" s="1543"/>
      <c r="D36" s="1543"/>
      <c r="E36" s="1543"/>
      <c r="F36" s="2682"/>
      <c r="G36" s="1794"/>
      <c r="H36" s="1448"/>
    </row>
    <row r="37" spans="1:8">
      <c r="A37" s="1528"/>
      <c r="B37" s="2688" t="s">
        <v>6560</v>
      </c>
      <c r="C37" s="1543"/>
      <c r="D37" s="1543" t="s">
        <v>210</v>
      </c>
      <c r="E37" s="1543">
        <v>3</v>
      </c>
      <c r="F37" s="2682"/>
      <c r="G37" s="1794"/>
      <c r="H37" s="1448"/>
    </row>
    <row r="38" spans="1:8">
      <c r="A38" s="1528"/>
      <c r="B38" s="2688" t="s">
        <v>7857</v>
      </c>
      <c r="C38" s="1543"/>
      <c r="D38" s="1543" t="s">
        <v>210</v>
      </c>
      <c r="E38" s="1543">
        <v>3</v>
      </c>
      <c r="F38" s="2682"/>
      <c r="G38" s="1794"/>
      <c r="H38" s="1448"/>
    </row>
    <row r="39" spans="1:8" ht="42.75">
      <c r="A39" s="1534"/>
      <c r="B39" s="2689" t="s">
        <v>6564</v>
      </c>
      <c r="C39" s="1537"/>
      <c r="D39" s="1537" t="s">
        <v>210</v>
      </c>
      <c r="E39" s="2680">
        <v>1</v>
      </c>
      <c r="F39" s="2681"/>
      <c r="G39" s="1791"/>
      <c r="H39" s="1448"/>
    </row>
    <row r="40" spans="1:8">
      <c r="A40" s="1534"/>
      <c r="B40" s="2690" t="s">
        <v>6565</v>
      </c>
      <c r="C40" s="1537"/>
      <c r="D40" s="1537"/>
      <c r="E40" s="2680"/>
      <c r="F40" s="2681"/>
      <c r="G40" s="1791"/>
      <c r="H40" s="1448"/>
    </row>
    <row r="41" spans="1:8">
      <c r="A41" s="1534"/>
      <c r="B41" s="2690" t="s">
        <v>6566</v>
      </c>
      <c r="C41" s="1543"/>
      <c r="D41" s="1543" t="s">
        <v>369</v>
      </c>
      <c r="E41" s="2680">
        <v>1</v>
      </c>
      <c r="F41" s="2681"/>
      <c r="G41" s="1791"/>
      <c r="H41" s="1448"/>
    </row>
    <row r="42" spans="1:8">
      <c r="A42" s="1534"/>
      <c r="B42" s="1547" t="s">
        <v>6498</v>
      </c>
      <c r="C42" s="1528"/>
      <c r="D42" s="1528" t="s">
        <v>369</v>
      </c>
      <c r="E42" s="1957">
        <v>1</v>
      </c>
      <c r="F42" s="2599"/>
      <c r="G42" s="1483">
        <f>E42*F42</f>
        <v>0</v>
      </c>
      <c r="H42" s="1448"/>
    </row>
    <row r="43" spans="1:8">
      <c r="A43" s="1534"/>
      <c r="B43" s="1547"/>
      <c r="C43" s="1528"/>
      <c r="D43" s="1528"/>
      <c r="E43" s="1957"/>
      <c r="F43" s="2598"/>
      <c r="G43" s="1787"/>
      <c r="H43" s="1448"/>
    </row>
    <row r="44" spans="1:8" ht="26.25" customHeight="1">
      <c r="A44" s="1424" t="s">
        <v>7858</v>
      </c>
      <c r="B44" s="1548" t="s">
        <v>6573</v>
      </c>
      <c r="C44" s="1549"/>
      <c r="D44" s="1549" t="s">
        <v>369</v>
      </c>
      <c r="E44" s="1958">
        <v>1</v>
      </c>
      <c r="F44" s="2600"/>
      <c r="G44" s="1483">
        <f>E44*F44</f>
        <v>0</v>
      </c>
      <c r="H44" s="1448"/>
    </row>
    <row r="45" spans="1:8">
      <c r="A45" s="1484"/>
      <c r="B45" s="1494"/>
      <c r="C45" s="1480"/>
      <c r="D45" s="1484"/>
      <c r="E45" s="1810"/>
      <c r="F45" s="1666"/>
      <c r="G45" s="1666"/>
      <c r="H45" s="1448"/>
    </row>
    <row r="46" spans="1:8" ht="15" thickBot="1">
      <c r="A46" s="1344" t="s">
        <v>7774</v>
      </c>
      <c r="B46" s="1431" t="s">
        <v>6574</v>
      </c>
      <c r="C46" s="1432" t="s">
        <v>2978</v>
      </c>
      <c r="D46" s="1432"/>
      <c r="E46" s="1468"/>
      <c r="F46" s="1519"/>
      <c r="G46" s="1519">
        <f>SUM(G20:G44)</f>
        <v>0</v>
      </c>
      <c r="H46" s="1448"/>
    </row>
    <row r="47" spans="1:8" ht="15" thickTop="1">
      <c r="A47" s="1495"/>
      <c r="B47" s="1496"/>
      <c r="C47" s="1495"/>
      <c r="D47" s="1495"/>
      <c r="E47" s="1959"/>
      <c r="F47" s="1666"/>
      <c r="G47" s="1666"/>
      <c r="H47" s="1448"/>
    </row>
    <row r="48" spans="1:8">
      <c r="A48" s="1484"/>
      <c r="B48" s="1494"/>
      <c r="C48" s="1480"/>
      <c r="D48" s="1484"/>
      <c r="E48" s="1810"/>
      <c r="F48" s="1666"/>
      <c r="G48" s="1666"/>
      <c r="H48" s="1448"/>
    </row>
    <row r="49" spans="1:8">
      <c r="A49" s="1484"/>
      <c r="B49" s="1494"/>
      <c r="C49" s="1480"/>
      <c r="D49" s="1484"/>
      <c r="E49" s="1810"/>
      <c r="F49" s="1666"/>
      <c r="G49" s="1666"/>
      <c r="H49" s="1448"/>
    </row>
    <row r="50" spans="1:8">
      <c r="A50" s="1523"/>
      <c r="B50" s="1479"/>
      <c r="C50" s="1480"/>
      <c r="D50" s="1484"/>
      <c r="E50" s="1810"/>
      <c r="F50" s="1666"/>
      <c r="G50" s="1666"/>
      <c r="H50" s="1448"/>
    </row>
    <row r="51" spans="1:8">
      <c r="A51" s="1448"/>
      <c r="B51" s="1448"/>
      <c r="C51" s="1448"/>
      <c r="D51" s="1448"/>
      <c r="E51" s="1448"/>
      <c r="F51" s="1448"/>
      <c r="G51" s="1448"/>
      <c r="H51" s="1448"/>
    </row>
    <row r="52" spans="1:8">
      <c r="A52" s="1448"/>
      <c r="B52" s="1448"/>
      <c r="C52" s="1448"/>
      <c r="D52" s="1448"/>
      <c r="E52" s="1448"/>
      <c r="F52" s="1448"/>
      <c r="G52" s="1448"/>
      <c r="H52" s="1448"/>
    </row>
    <row r="55" spans="1:8" ht="39" customHeight="1"/>
    <row r="70" ht="36" customHeight="1"/>
  </sheetData>
  <sheetProtection formatRows="0"/>
  <mergeCells count="4">
    <mergeCell ref="B18:C18"/>
    <mergeCell ref="E23:F23"/>
    <mergeCell ref="E25:F25"/>
    <mergeCell ref="E27:F27"/>
  </mergeCells>
  <pageMargins left="0.7" right="0.7" top="0.75" bottom="0.75" header="0.3" footer="0.3"/>
  <pageSetup paperSize="9" scale="59"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70"/>
  <sheetViews>
    <sheetView view="pageBreakPreview" zoomScale="85" zoomScaleNormal="100" zoomScaleSheetLayoutView="85" workbookViewId="0">
      <selection activeCell="F25" sqref="F25"/>
    </sheetView>
  </sheetViews>
  <sheetFormatPr defaultColWidth="11.42578125" defaultRowHeight="14.25"/>
  <cols>
    <col min="1" max="1" width="13" style="1374" customWidth="1"/>
    <col min="2" max="2" width="71" style="1374" customWidth="1"/>
    <col min="3" max="3" width="14" style="1374" customWidth="1"/>
    <col min="4" max="6" width="11.42578125" style="1374"/>
    <col min="7" max="7" width="16" style="1374" customWidth="1"/>
    <col min="8" max="16384" width="11.42578125" style="1374"/>
  </cols>
  <sheetData>
    <row r="1" spans="1:7">
      <c r="A1" s="1435" t="s">
        <v>8</v>
      </c>
      <c r="B1" s="1381" t="s">
        <v>9</v>
      </c>
      <c r="C1" s="1381"/>
      <c r="D1" s="1382"/>
      <c r="E1" s="1436"/>
      <c r="F1" s="1470"/>
      <c r="G1" s="1470"/>
    </row>
    <row r="2" spans="1:7">
      <c r="A2" s="1435" t="s">
        <v>130</v>
      </c>
      <c r="B2" s="491" t="str">
        <f>'NASLOVNA STRAN'!$C$30</f>
        <v>Gradnja stanovanjske soseske Dečkovo naselje - DN 10</v>
      </c>
      <c r="C2" s="1381"/>
      <c r="D2" s="1382"/>
      <c r="E2" s="1436"/>
      <c r="F2" s="1470"/>
      <c r="G2" s="1470"/>
    </row>
    <row r="3" spans="1:7">
      <c r="A3" s="1435" t="s">
        <v>131</v>
      </c>
      <c r="B3" s="1654">
        <f>'NASLOVNA STRAN'!$C$13</f>
        <v>0</v>
      </c>
      <c r="C3" s="1381"/>
      <c r="D3" s="1382"/>
      <c r="E3" s="1436"/>
      <c r="F3" s="1470"/>
      <c r="G3" s="1470"/>
    </row>
    <row r="4" spans="1:7">
      <c r="A4" s="1435"/>
      <c r="B4" s="1381"/>
      <c r="C4" s="1381"/>
      <c r="D4" s="1382"/>
      <c r="E4" s="1436"/>
      <c r="F4" s="1470"/>
      <c r="G4" s="1470"/>
    </row>
    <row r="5" spans="1:7">
      <c r="A5" s="1437" t="s">
        <v>72</v>
      </c>
      <c r="B5" s="1387" t="s">
        <v>6311</v>
      </c>
      <c r="C5" s="1387"/>
      <c r="D5" s="1388"/>
      <c r="E5" s="1438"/>
      <c r="F5" s="1471"/>
      <c r="G5" s="1471"/>
    </row>
    <row r="6" spans="1:7">
      <c r="A6" s="1435"/>
      <c r="B6" s="1381"/>
      <c r="C6" s="1381"/>
      <c r="D6" s="1382"/>
      <c r="E6" s="1435"/>
      <c r="F6" s="1384"/>
      <c r="G6" s="1384"/>
    </row>
    <row r="7" spans="1:7">
      <c r="A7" s="1437" t="s">
        <v>82</v>
      </c>
      <c r="B7" s="1387" t="s">
        <v>63</v>
      </c>
      <c r="C7" s="1387"/>
      <c r="D7" s="1388"/>
      <c r="E7" s="1438"/>
      <c r="F7" s="1471"/>
      <c r="G7" s="1471"/>
    </row>
    <row r="8" spans="1:7">
      <c r="A8" s="1435"/>
      <c r="B8" s="1381"/>
      <c r="C8" s="1381"/>
      <c r="D8" s="1382"/>
      <c r="E8" s="1436"/>
      <c r="F8" s="1470"/>
      <c r="G8" s="1470"/>
    </row>
    <row r="9" spans="1:7">
      <c r="A9" s="1435"/>
      <c r="B9" s="1381"/>
      <c r="C9" s="1381"/>
      <c r="D9" s="1382"/>
      <c r="E9" s="1436"/>
      <c r="F9" s="1470"/>
      <c r="G9" s="1470"/>
    </row>
    <row r="10" spans="1:7" ht="42.75">
      <c r="A10" s="1439" t="s">
        <v>132</v>
      </c>
      <c r="B10" s="1392" t="s">
        <v>133</v>
      </c>
      <c r="C10" s="1393" t="s">
        <v>134</v>
      </c>
      <c r="D10" s="1394" t="s">
        <v>140</v>
      </c>
      <c r="E10" s="1440" t="s">
        <v>136</v>
      </c>
      <c r="F10" s="1472" t="s">
        <v>237</v>
      </c>
      <c r="G10" s="1472" t="s">
        <v>238</v>
      </c>
    </row>
    <row r="11" spans="1:7">
      <c r="A11" s="1381"/>
      <c r="B11" s="1381"/>
      <c r="C11" s="1381"/>
      <c r="D11" s="1382"/>
      <c r="E11" s="1441"/>
      <c r="F11" s="1473"/>
      <c r="G11" s="1473"/>
    </row>
    <row r="12" spans="1:7">
      <c r="A12" s="1442" t="s">
        <v>7775</v>
      </c>
      <c r="B12" s="1400" t="s">
        <v>7770</v>
      </c>
      <c r="C12" s="1400"/>
      <c r="D12" s="1401"/>
      <c r="E12" s="1443"/>
      <c r="F12" s="1474"/>
      <c r="G12" s="1474"/>
    </row>
    <row r="13" spans="1:7">
      <c r="A13" s="1444"/>
      <c r="B13" s="1405"/>
      <c r="C13" s="1405"/>
      <c r="D13" s="1406"/>
      <c r="E13" s="1445"/>
      <c r="F13" s="1475"/>
      <c r="G13" s="1475"/>
    </row>
    <row r="14" spans="1:7">
      <c r="A14" s="1409"/>
      <c r="B14" s="1410" t="s">
        <v>63</v>
      </c>
      <c r="C14" s="1410"/>
      <c r="D14" s="1409"/>
      <c r="E14" s="1369"/>
      <c r="F14" s="1476"/>
      <c r="G14" s="1477"/>
    </row>
    <row r="15" spans="1:7" ht="21" customHeight="1">
      <c r="A15" s="1446"/>
      <c r="B15" s="1385" t="s">
        <v>3461</v>
      </c>
      <c r="C15" s="1385"/>
      <c r="D15" s="1415"/>
      <c r="E15" s="1447"/>
      <c r="F15" s="1478"/>
      <c r="G15" s="1478"/>
    </row>
    <row r="16" spans="1:7">
      <c r="A16" s="1446"/>
      <c r="B16" s="1418"/>
      <c r="C16" s="1419"/>
      <c r="D16" s="1415"/>
      <c r="E16" s="1447"/>
      <c r="F16" s="1478"/>
      <c r="G16" s="1478"/>
    </row>
    <row r="17" spans="1:7">
      <c r="A17" s="1446"/>
      <c r="B17" s="1418" t="s">
        <v>2299</v>
      </c>
      <c r="C17" s="1419"/>
      <c r="D17" s="1415"/>
      <c r="E17" s="1447"/>
      <c r="F17" s="1478"/>
      <c r="G17" s="1478"/>
    </row>
    <row r="18" spans="1:7" ht="52.9" customHeight="1">
      <c r="A18" s="1446"/>
      <c r="B18" s="3117" t="s">
        <v>3565</v>
      </c>
      <c r="C18" s="3118"/>
      <c r="D18" s="1415"/>
      <c r="E18" s="1447"/>
      <c r="F18" s="1478"/>
      <c r="G18" s="1478"/>
    </row>
    <row r="19" spans="1:7">
      <c r="A19" s="1448"/>
      <c r="B19" s="1448"/>
      <c r="C19" s="1448"/>
      <c r="D19" s="1448"/>
      <c r="E19" s="1448"/>
      <c r="F19" s="1448"/>
      <c r="G19" s="1448"/>
    </row>
    <row r="20" spans="1:7">
      <c r="A20" s="1385"/>
      <c r="B20" s="1385"/>
      <c r="C20" s="1385"/>
      <c r="D20" s="1385"/>
      <c r="E20" s="1385"/>
      <c r="F20" s="1385"/>
      <c r="G20" s="1385"/>
    </row>
    <row r="21" spans="1:7" ht="28.5">
      <c r="A21" s="2248" t="s">
        <v>7859</v>
      </c>
      <c r="B21" s="2299" t="s">
        <v>6576</v>
      </c>
      <c r="C21" s="2304"/>
      <c r="D21" s="2304" t="s">
        <v>3514</v>
      </c>
      <c r="E21" s="2305">
        <v>0</v>
      </c>
      <c r="F21" s="2302"/>
      <c r="G21" s="1875"/>
    </row>
    <row r="22" spans="1:7">
      <c r="A22" s="1961"/>
      <c r="B22" s="1960"/>
      <c r="C22" s="1961"/>
      <c r="D22" s="1961"/>
      <c r="E22" s="1813"/>
      <c r="F22" s="1875"/>
      <c r="G22" s="1875"/>
    </row>
    <row r="23" spans="1:7" ht="28.5">
      <c r="A23" s="1424" t="s">
        <v>7860</v>
      </c>
      <c r="B23" s="1960" t="s">
        <v>6578</v>
      </c>
      <c r="C23" s="1961"/>
      <c r="D23" s="1961" t="s">
        <v>3514</v>
      </c>
      <c r="E23" s="1813">
        <v>150</v>
      </c>
      <c r="F23" s="2601"/>
      <c r="G23" s="1875">
        <f t="shared" ref="G23:G45" si="0">E23*F23</f>
        <v>0</v>
      </c>
    </row>
    <row r="24" spans="1:7">
      <c r="A24" s="1961"/>
      <c r="B24" s="1960"/>
      <c r="C24" s="1961"/>
      <c r="D24" s="1961"/>
      <c r="E24" s="1813"/>
      <c r="F24" s="2602"/>
      <c r="G24" s="1875"/>
    </row>
    <row r="25" spans="1:7" ht="28.5">
      <c r="A25" s="1424" t="s">
        <v>7861</v>
      </c>
      <c r="B25" s="1960" t="s">
        <v>6580</v>
      </c>
      <c r="C25" s="1962"/>
      <c r="D25" s="1962" t="s">
        <v>3514</v>
      </c>
      <c r="E25" s="1813">
        <v>250</v>
      </c>
      <c r="F25" s="2601"/>
      <c r="G25" s="1875">
        <f t="shared" si="0"/>
        <v>0</v>
      </c>
    </row>
    <row r="26" spans="1:7">
      <c r="A26" s="1961"/>
      <c r="B26" s="1960"/>
      <c r="C26" s="1962"/>
      <c r="D26" s="1962"/>
      <c r="E26" s="1813"/>
      <c r="F26" s="2602"/>
      <c r="G26" s="1875"/>
    </row>
    <row r="27" spans="1:7" ht="28.5">
      <c r="A27" s="1424" t="s">
        <v>7862</v>
      </c>
      <c r="B27" s="1960" t="s">
        <v>6582</v>
      </c>
      <c r="C27" s="1962"/>
      <c r="D27" s="1962" t="s">
        <v>3514</v>
      </c>
      <c r="E27" s="1813">
        <v>290</v>
      </c>
      <c r="F27" s="2601"/>
      <c r="G27" s="1875">
        <f t="shared" si="0"/>
        <v>0</v>
      </c>
    </row>
    <row r="28" spans="1:7">
      <c r="A28" s="1961"/>
      <c r="B28" s="1960"/>
      <c r="C28" s="1962"/>
      <c r="D28" s="1962"/>
      <c r="E28" s="1813"/>
      <c r="F28" s="2602"/>
      <c r="G28" s="1875"/>
    </row>
    <row r="29" spans="1:7">
      <c r="A29" s="1424" t="s">
        <v>7863</v>
      </c>
      <c r="B29" s="1960" t="s">
        <v>6584</v>
      </c>
      <c r="C29" s="1962"/>
      <c r="D29" s="1962" t="s">
        <v>210</v>
      </c>
      <c r="E29" s="1813">
        <v>25</v>
      </c>
      <c r="F29" s="2601"/>
      <c r="G29" s="1875">
        <f t="shared" si="0"/>
        <v>0</v>
      </c>
    </row>
    <row r="30" spans="1:7">
      <c r="A30" s="1961"/>
      <c r="B30" s="1960"/>
      <c r="C30" s="1962"/>
      <c r="D30" s="1962"/>
      <c r="E30" s="1813"/>
      <c r="F30" s="2602"/>
      <c r="G30" s="1875"/>
    </row>
    <row r="31" spans="1:7">
      <c r="A31" s="2248" t="s">
        <v>7864</v>
      </c>
      <c r="B31" s="2303" t="s">
        <v>6586</v>
      </c>
      <c r="C31" s="2300"/>
      <c r="D31" s="2300" t="s">
        <v>210</v>
      </c>
      <c r="E31" s="2301">
        <v>0</v>
      </c>
      <c r="F31" s="2603"/>
      <c r="G31" s="1875"/>
    </row>
    <row r="32" spans="1:7">
      <c r="A32" s="2304"/>
      <c r="B32" s="2303"/>
      <c r="C32" s="2300"/>
      <c r="D32" s="2300"/>
      <c r="E32" s="2301"/>
      <c r="F32" s="2603"/>
      <c r="G32" s="1875"/>
    </row>
    <row r="33" spans="1:7">
      <c r="A33" s="2248" t="s">
        <v>7865</v>
      </c>
      <c r="B33" s="2303" t="s">
        <v>6586</v>
      </c>
      <c r="C33" s="2300"/>
      <c r="D33" s="2300" t="s">
        <v>210</v>
      </c>
      <c r="E33" s="2301">
        <v>0</v>
      </c>
      <c r="F33" s="2603"/>
      <c r="G33" s="1875"/>
    </row>
    <row r="34" spans="1:7">
      <c r="A34" s="2304"/>
      <c r="B34" s="2303"/>
      <c r="C34" s="2300"/>
      <c r="D34" s="2300"/>
      <c r="E34" s="2301"/>
      <c r="F34" s="2603"/>
      <c r="G34" s="1875"/>
    </row>
    <row r="35" spans="1:7">
      <c r="A35" s="1424" t="s">
        <v>7866</v>
      </c>
      <c r="B35" s="1960" t="s">
        <v>6589</v>
      </c>
      <c r="C35" s="1962"/>
      <c r="D35" s="1962" t="s">
        <v>210</v>
      </c>
      <c r="E35" s="1813">
        <v>99</v>
      </c>
      <c r="F35" s="2601"/>
      <c r="G35" s="1875">
        <f t="shared" si="0"/>
        <v>0</v>
      </c>
    </row>
    <row r="36" spans="1:7">
      <c r="A36" s="1961"/>
      <c r="B36" s="1960"/>
      <c r="C36" s="1962"/>
      <c r="D36" s="1962"/>
      <c r="E36" s="1813"/>
      <c r="F36" s="2602"/>
      <c r="G36" s="1875"/>
    </row>
    <row r="37" spans="1:7">
      <c r="A37" s="2248" t="s">
        <v>7867</v>
      </c>
      <c r="B37" s="2299" t="s">
        <v>6591</v>
      </c>
      <c r="C37" s="2300"/>
      <c r="D37" s="2300" t="s">
        <v>210</v>
      </c>
      <c r="E37" s="2301">
        <v>0</v>
      </c>
      <c r="F37" s="2603"/>
      <c r="G37" s="1875"/>
    </row>
    <row r="38" spans="1:7">
      <c r="A38" s="1961"/>
      <c r="B38" s="1960"/>
      <c r="C38" s="1962"/>
      <c r="D38" s="1962"/>
      <c r="E38" s="1813"/>
      <c r="F38" s="2602"/>
      <c r="G38" s="1875"/>
    </row>
    <row r="39" spans="1:7">
      <c r="A39" s="1424" t="s">
        <v>7868</v>
      </c>
      <c r="B39" s="1960" t="s">
        <v>6593</v>
      </c>
      <c r="C39" s="1962"/>
      <c r="D39" s="1962" t="s">
        <v>210</v>
      </c>
      <c r="E39" s="1813">
        <v>18</v>
      </c>
      <c r="F39" s="2601"/>
      <c r="G39" s="1875">
        <f t="shared" si="0"/>
        <v>0</v>
      </c>
    </row>
    <row r="40" spans="1:7">
      <c r="A40" s="1961"/>
      <c r="B40" s="1960"/>
      <c r="C40" s="1962"/>
      <c r="D40" s="1962"/>
      <c r="E40" s="1813"/>
      <c r="F40" s="2602"/>
      <c r="G40" s="1875"/>
    </row>
    <row r="41" spans="1:7">
      <c r="A41" s="1424" t="s">
        <v>7869</v>
      </c>
      <c r="B41" s="1960" t="s">
        <v>6595</v>
      </c>
      <c r="C41" s="1962"/>
      <c r="D41" s="1962" t="s">
        <v>3514</v>
      </c>
      <c r="E41" s="1640">
        <v>580</v>
      </c>
      <c r="F41" s="2601"/>
      <c r="G41" s="1875">
        <f t="shared" si="0"/>
        <v>0</v>
      </c>
    </row>
    <row r="42" spans="1:7">
      <c r="A42" s="1961"/>
      <c r="B42" s="1960"/>
      <c r="C42" s="1962"/>
      <c r="D42" s="1962"/>
      <c r="E42" s="1640"/>
      <c r="F42" s="2602"/>
      <c r="G42" s="1875"/>
    </row>
    <row r="43" spans="1:7">
      <c r="A43" s="1424" t="s">
        <v>7870</v>
      </c>
      <c r="B43" s="1960" t="s">
        <v>6597</v>
      </c>
      <c r="C43" s="1962"/>
      <c r="D43" s="1962" t="s">
        <v>3514</v>
      </c>
      <c r="E43" s="1813">
        <v>290</v>
      </c>
      <c r="F43" s="2601"/>
      <c r="G43" s="1875">
        <f t="shared" si="0"/>
        <v>0</v>
      </c>
    </row>
    <row r="44" spans="1:7">
      <c r="A44" s="1961"/>
      <c r="B44" s="1960"/>
      <c r="C44" s="1962"/>
      <c r="D44" s="1962"/>
      <c r="E44" s="1813"/>
      <c r="F44" s="2602"/>
      <c r="G44" s="1875"/>
    </row>
    <row r="45" spans="1:7">
      <c r="A45" s="1424" t="s">
        <v>7871</v>
      </c>
      <c r="B45" s="1960" t="s">
        <v>6599</v>
      </c>
      <c r="C45" s="1962"/>
      <c r="D45" s="1962" t="s">
        <v>210</v>
      </c>
      <c r="E45" s="1813">
        <v>45</v>
      </c>
      <c r="F45" s="2601"/>
      <c r="G45" s="1875">
        <f t="shared" si="0"/>
        <v>0</v>
      </c>
    </row>
    <row r="46" spans="1:7">
      <c r="A46" s="1961"/>
      <c r="B46" s="1960"/>
      <c r="C46" s="1962"/>
      <c r="D46" s="1962"/>
      <c r="E46" s="1813"/>
      <c r="F46" s="1875"/>
      <c r="G46" s="1875"/>
    </row>
    <row r="47" spans="1:7">
      <c r="A47" s="2248" t="s">
        <v>7872</v>
      </c>
      <c r="B47" s="2299" t="s">
        <v>6601</v>
      </c>
      <c r="C47" s="2300"/>
      <c r="D47" s="2300" t="s">
        <v>210</v>
      </c>
      <c r="E47" s="2301">
        <v>0</v>
      </c>
      <c r="F47" s="2302"/>
      <c r="G47" s="1875"/>
    </row>
    <row r="48" spans="1:7">
      <c r="A48" s="1961"/>
      <c r="B48" s="1960"/>
      <c r="C48" s="1962"/>
      <c r="D48" s="1962"/>
      <c r="E48" s="1813"/>
      <c r="F48" s="1875"/>
      <c r="G48" s="1875"/>
    </row>
    <row r="49" spans="1:7" ht="28.5">
      <c r="A49" s="1424" t="s">
        <v>7873</v>
      </c>
      <c r="B49" s="1960" t="s">
        <v>7966</v>
      </c>
      <c r="C49" s="1962"/>
      <c r="D49" s="1962" t="s">
        <v>369</v>
      </c>
      <c r="E49" s="3115" t="s">
        <v>6454</v>
      </c>
      <c r="F49" s="3116"/>
      <c r="G49" s="1875"/>
    </row>
    <row r="50" spans="1:7">
      <c r="A50" s="1961"/>
      <c r="B50" s="1960"/>
      <c r="C50" s="1962"/>
      <c r="D50" s="1962"/>
      <c r="E50" s="1962"/>
      <c r="F50" s="1875"/>
      <c r="G50" s="1875"/>
    </row>
    <row r="51" spans="1:7" ht="37.5" customHeight="1">
      <c r="A51" s="1424" t="s">
        <v>7874</v>
      </c>
      <c r="B51" s="1960" t="s">
        <v>6482</v>
      </c>
      <c r="C51" s="1962"/>
      <c r="D51" s="1962" t="s">
        <v>369</v>
      </c>
      <c r="E51" s="3115" t="s">
        <v>6454</v>
      </c>
      <c r="F51" s="3116"/>
      <c r="G51" s="1875"/>
    </row>
    <row r="52" spans="1:7">
      <c r="A52" s="1448"/>
      <c r="B52" s="1463"/>
      <c r="C52" s="1464"/>
      <c r="D52" s="1464"/>
      <c r="E52" s="1952"/>
      <c r="F52" s="1574"/>
      <c r="G52" s="1466"/>
    </row>
    <row r="53" spans="1:7" ht="15" thickBot="1">
      <c r="A53" s="1344" t="s">
        <v>7775</v>
      </c>
      <c r="B53" s="1431" t="s">
        <v>6461</v>
      </c>
      <c r="C53" s="1432" t="s">
        <v>2978</v>
      </c>
      <c r="D53" s="1432"/>
      <c r="E53" s="1468"/>
      <c r="F53" s="1519"/>
      <c r="G53" s="1519">
        <f>SUM(G21:G51)</f>
        <v>0</v>
      </c>
    </row>
    <row r="54" spans="1:7" ht="15" thickTop="1">
      <c r="A54" s="1448"/>
      <c r="B54" s="1467"/>
      <c r="C54" s="1453"/>
      <c r="D54" s="1453"/>
      <c r="E54" s="1453"/>
      <c r="F54" s="1574"/>
      <c r="G54" s="1466"/>
    </row>
    <row r="55" spans="1:7" ht="39" customHeight="1">
      <c r="A55" s="1448"/>
      <c r="B55" s="1467"/>
      <c r="C55" s="1453"/>
      <c r="D55" s="1453"/>
      <c r="G55" s="1466"/>
    </row>
    <row r="56" spans="1:7">
      <c r="A56" s="1448"/>
      <c r="B56" s="1448"/>
      <c r="C56" s="1448"/>
      <c r="D56" s="1448"/>
      <c r="E56" s="1448"/>
      <c r="F56" s="1448"/>
      <c r="G56" s="1448"/>
    </row>
    <row r="57" spans="1:7">
      <c r="A57" s="1448"/>
      <c r="B57" s="1448"/>
      <c r="C57" s="1448"/>
      <c r="D57" s="1448"/>
      <c r="G57" s="1448"/>
    </row>
    <row r="58" spans="1:7">
      <c r="A58" s="1448"/>
      <c r="B58" s="1448"/>
      <c r="C58" s="1448"/>
      <c r="D58" s="1448"/>
      <c r="E58" s="1448"/>
      <c r="F58" s="1448"/>
      <c r="G58" s="1448"/>
    </row>
    <row r="70" ht="36" customHeight="1"/>
  </sheetData>
  <sheetProtection formatRows="0"/>
  <mergeCells count="3">
    <mergeCell ref="B18:C18"/>
    <mergeCell ref="E49:F49"/>
    <mergeCell ref="E51:F51"/>
  </mergeCells>
  <pageMargins left="0.7" right="0.7" top="0.75" bottom="0.75" header="0.3" footer="0.3"/>
  <pageSetup paperSize="9" scale="60"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78"/>
  <sheetViews>
    <sheetView view="pageBreakPreview" zoomScale="85" zoomScaleNormal="100" zoomScaleSheetLayoutView="85" workbookViewId="0">
      <selection activeCell="E23" sqref="E23"/>
    </sheetView>
  </sheetViews>
  <sheetFormatPr defaultColWidth="11.42578125" defaultRowHeight="14.25"/>
  <cols>
    <col min="1" max="1" width="16.5703125" style="1374" customWidth="1"/>
    <col min="2" max="2" width="71" style="1374" customWidth="1"/>
    <col min="3" max="3" width="14" style="1374" customWidth="1"/>
    <col min="4" max="5" width="11.42578125" style="1374"/>
    <col min="6" max="6" width="12.42578125" style="1374" customWidth="1"/>
    <col min="7" max="7" width="16" style="1374" customWidth="1"/>
    <col min="8" max="16384" width="11.42578125" style="1374"/>
  </cols>
  <sheetData>
    <row r="1" spans="1:7">
      <c r="A1" s="1699" t="s">
        <v>8</v>
      </c>
      <c r="B1" s="1700" t="s">
        <v>9</v>
      </c>
      <c r="C1" s="1700"/>
      <c r="D1" s="1701"/>
      <c r="E1" s="1702"/>
      <c r="F1" s="1703"/>
      <c r="G1" s="1703"/>
    </row>
    <row r="2" spans="1:7">
      <c r="A2" s="1699" t="s">
        <v>130</v>
      </c>
      <c r="B2" s="359" t="str">
        <f>'NASLOVNA STRAN'!$C$30</f>
        <v>Gradnja stanovanjske soseske Dečkovo naselje - DN 10</v>
      </c>
      <c r="C2" s="1700"/>
      <c r="D2" s="1701"/>
      <c r="E2" s="1702"/>
      <c r="F2" s="1703"/>
      <c r="G2" s="1703"/>
    </row>
    <row r="3" spans="1:7">
      <c r="A3" s="1699" t="s">
        <v>131</v>
      </c>
      <c r="B3" s="442">
        <f>'NASLOVNA STRAN'!$C$13</f>
        <v>0</v>
      </c>
      <c r="C3" s="1700"/>
      <c r="D3" s="1701"/>
      <c r="E3" s="1702"/>
      <c r="F3" s="1703"/>
      <c r="G3" s="1703"/>
    </row>
    <row r="4" spans="1:7">
      <c r="A4" s="1699"/>
      <c r="B4" s="1700"/>
      <c r="C4" s="1700"/>
      <c r="D4" s="1701"/>
      <c r="E4" s="1702"/>
      <c r="F4" s="1703"/>
      <c r="G4" s="1703"/>
    </row>
    <row r="5" spans="1:7">
      <c r="A5" s="1437" t="s">
        <v>72</v>
      </c>
      <c r="B5" s="1387" t="s">
        <v>6311</v>
      </c>
      <c r="C5" s="1387"/>
      <c r="D5" s="1388"/>
      <c r="E5" s="1438"/>
      <c r="F5" s="1471"/>
      <c r="G5" s="1471"/>
    </row>
    <row r="6" spans="1:7">
      <c r="A6" s="1435"/>
      <c r="B6" s="1381"/>
      <c r="C6" s="1381"/>
      <c r="D6" s="1382"/>
      <c r="E6" s="1435"/>
      <c r="F6" s="1384"/>
      <c r="G6" s="1384"/>
    </row>
    <row r="7" spans="1:7">
      <c r="A7" s="1437" t="s">
        <v>116</v>
      </c>
      <c r="B7" s="1387" t="s">
        <v>6606</v>
      </c>
      <c r="C7" s="1387"/>
      <c r="D7" s="1388"/>
      <c r="E7" s="1438"/>
      <c r="F7" s="1471"/>
      <c r="G7" s="1471"/>
    </row>
    <row r="8" spans="1:7">
      <c r="A8" s="1435"/>
      <c r="B8" s="1381"/>
      <c r="C8" s="1381"/>
      <c r="D8" s="1382"/>
      <c r="E8" s="1436"/>
      <c r="F8" s="1470"/>
      <c r="G8" s="1470"/>
    </row>
    <row r="9" spans="1:7">
      <c r="A9" s="1435"/>
      <c r="B9" s="1381"/>
      <c r="C9" s="1381"/>
      <c r="D9" s="1382"/>
      <c r="E9" s="1436"/>
      <c r="F9" s="1470"/>
      <c r="G9" s="1470"/>
    </row>
    <row r="10" spans="1:7" ht="42.75">
      <c r="A10" s="1439" t="s">
        <v>132</v>
      </c>
      <c r="B10" s="1392" t="s">
        <v>133</v>
      </c>
      <c r="C10" s="1393" t="s">
        <v>134</v>
      </c>
      <c r="D10" s="1394" t="s">
        <v>140</v>
      </c>
      <c r="E10" s="1440" t="s">
        <v>136</v>
      </c>
      <c r="F10" s="1472" t="s">
        <v>237</v>
      </c>
      <c r="G10" s="1472" t="s">
        <v>238</v>
      </c>
    </row>
    <row r="11" spans="1:7">
      <c r="A11" s="1381"/>
      <c r="B11" s="1381"/>
      <c r="C11" s="1381"/>
      <c r="D11" s="1382"/>
      <c r="E11" s="1441"/>
      <c r="F11" s="1473"/>
      <c r="G11" s="1473"/>
    </row>
    <row r="12" spans="1:7">
      <c r="A12" s="1442" t="s">
        <v>7776</v>
      </c>
      <c r="B12" s="1400" t="s">
        <v>7770</v>
      </c>
      <c r="C12" s="1400"/>
      <c r="D12" s="1401"/>
      <c r="E12" s="1443"/>
      <c r="F12" s="1474"/>
      <c r="G12" s="1474"/>
    </row>
    <row r="13" spans="1:7">
      <c r="A13" s="1444"/>
      <c r="B13" s="1405"/>
      <c r="C13" s="1405"/>
      <c r="D13" s="1406"/>
      <c r="E13" s="1445"/>
      <c r="F13" s="1475"/>
      <c r="G13" s="1475"/>
    </row>
    <row r="14" spans="1:7">
      <c r="A14" s="1409"/>
      <c r="B14" s="1410" t="s">
        <v>64</v>
      </c>
      <c r="C14" s="1410"/>
      <c r="D14" s="1409"/>
      <c r="E14" s="1369"/>
      <c r="F14" s="1476"/>
      <c r="G14" s="1477"/>
    </row>
    <row r="15" spans="1:7">
      <c r="A15" s="1446"/>
      <c r="B15" s="1385" t="s">
        <v>3461</v>
      </c>
      <c r="C15" s="1385"/>
      <c r="D15" s="1415"/>
      <c r="E15" s="1447"/>
      <c r="F15" s="1478"/>
      <c r="G15" s="1478"/>
    </row>
    <row r="16" spans="1:7">
      <c r="A16" s="1446"/>
      <c r="B16" s="2047"/>
      <c r="C16" s="1419"/>
      <c r="D16" s="1415"/>
      <c r="E16" s="1447"/>
      <c r="F16" s="1478"/>
      <c r="G16" s="1478"/>
    </row>
    <row r="17" spans="1:8">
      <c r="A17" s="1446"/>
      <c r="B17" s="2047" t="s">
        <v>2299</v>
      </c>
      <c r="C17" s="1419"/>
      <c r="D17" s="1415"/>
      <c r="E17" s="1447"/>
      <c r="F17" s="1478"/>
      <c r="G17" s="1478"/>
    </row>
    <row r="18" spans="1:8" ht="56.45" customHeight="1">
      <c r="A18" s="1446"/>
      <c r="B18" s="3117" t="s">
        <v>3565</v>
      </c>
      <c r="C18" s="3118"/>
      <c r="D18" s="1415"/>
      <c r="E18" s="1447"/>
      <c r="F18" s="1478"/>
      <c r="G18" s="1478"/>
    </row>
    <row r="19" spans="1:8">
      <c r="A19" s="1448"/>
      <c r="B19" s="1448"/>
      <c r="C19" s="1448"/>
      <c r="D19" s="1448"/>
      <c r="E19" s="1448"/>
      <c r="F19" s="1448"/>
      <c r="G19" s="1448"/>
    </row>
    <row r="20" spans="1:8">
      <c r="A20" s="1448"/>
      <c r="B20" s="1576" t="s">
        <v>6607</v>
      </c>
      <c r="C20" s="1448"/>
      <c r="D20" s="1448"/>
      <c r="E20" s="1448"/>
      <c r="F20" s="1448"/>
      <c r="G20" s="1448"/>
    </row>
    <row r="21" spans="1:8" ht="112.15" customHeight="1">
      <c r="A21" s="1448"/>
      <c r="B21" s="1577" t="s">
        <v>6608</v>
      </c>
      <c r="C21" s="1448"/>
      <c r="D21" s="1448"/>
      <c r="E21" s="1448"/>
      <c r="F21" s="1448"/>
      <c r="G21" s="1448"/>
    </row>
    <row r="22" spans="1:8">
      <c r="A22" s="1385"/>
      <c r="B22" s="1385"/>
      <c r="C22" s="1385"/>
      <c r="D22" s="1385"/>
      <c r="E22" s="1385"/>
      <c r="F22" s="1385"/>
      <c r="G22" s="1385"/>
      <c r="H22" s="1448"/>
    </row>
    <row r="23" spans="1:8">
      <c r="A23" s="1385"/>
      <c r="B23" s="1385"/>
      <c r="C23" s="1385"/>
      <c r="D23" s="1385"/>
      <c r="E23" s="1385"/>
      <c r="F23" s="1385"/>
      <c r="G23" s="1385"/>
      <c r="H23" s="1448"/>
    </row>
    <row r="24" spans="1:8" ht="50.45" customHeight="1">
      <c r="A24" s="2295" t="s">
        <v>7875</v>
      </c>
      <c r="B24" s="2309" t="s">
        <v>6610</v>
      </c>
      <c r="C24" s="2310"/>
      <c r="D24" s="2310" t="s">
        <v>210</v>
      </c>
      <c r="E24" s="2308">
        <v>0</v>
      </c>
      <c r="F24" s="2311"/>
      <c r="G24" s="1738"/>
      <c r="H24" s="1448"/>
    </row>
    <row r="25" spans="1:8">
      <c r="A25" s="2310"/>
      <c r="B25" s="2309"/>
      <c r="C25" s="2310"/>
      <c r="D25" s="2310"/>
      <c r="E25" s="2308"/>
      <c r="F25" s="2311"/>
      <c r="G25" s="1738"/>
      <c r="H25" s="1448"/>
    </row>
    <row r="26" spans="1:8" ht="42.75">
      <c r="A26" s="2295" t="s">
        <v>7876</v>
      </c>
      <c r="B26" s="2309" t="s">
        <v>6612</v>
      </c>
      <c r="C26" s="2310"/>
      <c r="D26" s="2310" t="s">
        <v>210</v>
      </c>
      <c r="E26" s="2308">
        <v>0</v>
      </c>
      <c r="F26" s="2311"/>
      <c r="G26" s="1738"/>
      <c r="H26" s="1448"/>
    </row>
    <row r="27" spans="1:8">
      <c r="A27" s="1580"/>
      <c r="B27" s="1600"/>
      <c r="C27" s="1580"/>
      <c r="D27" s="1580"/>
      <c r="E27" s="1963"/>
      <c r="F27" s="1738"/>
      <c r="G27" s="1738"/>
      <c r="H27" s="1448"/>
    </row>
    <row r="28" spans="1:8" ht="42.75">
      <c r="A28" s="1737" t="s">
        <v>7877</v>
      </c>
      <c r="B28" s="1600" t="s">
        <v>6614</v>
      </c>
      <c r="C28" s="1580"/>
      <c r="D28" s="1580" t="s">
        <v>210</v>
      </c>
      <c r="E28" s="1963">
        <v>4</v>
      </c>
      <c r="F28" s="2604"/>
      <c r="G28" s="1738">
        <f t="shared" ref="G28:G36" si="0">E28*F28</f>
        <v>0</v>
      </c>
      <c r="H28" s="1448"/>
    </row>
    <row r="29" spans="1:8">
      <c r="A29" s="1580"/>
      <c r="B29" s="1600"/>
      <c r="C29" s="1580"/>
      <c r="D29" s="1580"/>
      <c r="E29" s="1963"/>
      <c r="F29" s="2605"/>
      <c r="G29" s="1738"/>
      <c r="H29" s="1448"/>
    </row>
    <row r="30" spans="1:8" ht="42.75">
      <c r="A30" s="1737" t="s">
        <v>7878</v>
      </c>
      <c r="B30" s="1600" t="s">
        <v>6616</v>
      </c>
      <c r="C30" s="1580"/>
      <c r="D30" s="1580" t="s">
        <v>3514</v>
      </c>
      <c r="E30" s="1963">
        <f>E28*60</f>
        <v>240</v>
      </c>
      <c r="F30" s="2604"/>
      <c r="G30" s="1738">
        <f t="shared" si="0"/>
        <v>0</v>
      </c>
      <c r="H30" s="1448"/>
    </row>
    <row r="31" spans="1:8">
      <c r="A31" s="1580"/>
      <c r="B31" s="1600"/>
      <c r="C31" s="1580"/>
      <c r="D31" s="1580"/>
      <c r="E31" s="1963"/>
      <c r="F31" s="2605"/>
      <c r="G31" s="1738"/>
      <c r="H31" s="1448"/>
    </row>
    <row r="32" spans="1:8" ht="28.5">
      <c r="A32" s="1737" t="s">
        <v>7879</v>
      </c>
      <c r="B32" s="1600" t="s">
        <v>7880</v>
      </c>
      <c r="C32" s="1580"/>
      <c r="D32" s="1580" t="s">
        <v>3514</v>
      </c>
      <c r="E32" s="1963">
        <v>20</v>
      </c>
      <c r="F32" s="2604"/>
      <c r="G32" s="1738">
        <f t="shared" si="0"/>
        <v>0</v>
      </c>
      <c r="H32" s="1448"/>
    </row>
    <row r="33" spans="1:8">
      <c r="A33" s="1580"/>
      <c r="B33" s="1600"/>
      <c r="C33" s="1580"/>
      <c r="D33" s="1580"/>
      <c r="E33" s="1963"/>
      <c r="F33" s="2605"/>
      <c r="G33" s="1738"/>
      <c r="H33" s="1448"/>
    </row>
    <row r="34" spans="1:8" ht="28.5">
      <c r="A34" s="1737" t="s">
        <v>7881</v>
      </c>
      <c r="B34" s="1614" t="s">
        <v>6620</v>
      </c>
      <c r="C34" s="1586"/>
      <c r="D34" s="1586" t="s">
        <v>3514</v>
      </c>
      <c r="E34" s="1963">
        <v>10</v>
      </c>
      <c r="F34" s="2604"/>
      <c r="G34" s="1738">
        <f t="shared" si="0"/>
        <v>0</v>
      </c>
      <c r="H34" s="1448"/>
    </row>
    <row r="35" spans="1:8">
      <c r="A35" s="1580"/>
      <c r="B35" s="1614"/>
      <c r="C35" s="1586"/>
      <c r="D35" s="1586"/>
      <c r="E35" s="1963"/>
      <c r="F35" s="2605"/>
      <c r="G35" s="1738"/>
      <c r="H35" s="1448"/>
    </row>
    <row r="36" spans="1:8" ht="28.5">
      <c r="A36" s="1737" t="s">
        <v>7882</v>
      </c>
      <c r="B36" s="1614" t="s">
        <v>6622</v>
      </c>
      <c r="C36" s="1586"/>
      <c r="D36" s="1586" t="s">
        <v>3514</v>
      </c>
      <c r="E36" s="1963">
        <v>50</v>
      </c>
      <c r="F36" s="2604"/>
      <c r="G36" s="1738">
        <f t="shared" si="0"/>
        <v>0</v>
      </c>
      <c r="H36" s="1448"/>
    </row>
    <row r="37" spans="1:8">
      <c r="A37" s="1580"/>
      <c r="B37" s="1614"/>
      <c r="C37" s="1586"/>
      <c r="D37" s="1586"/>
      <c r="E37" s="1963"/>
      <c r="F37" s="2605"/>
      <c r="G37" s="1738"/>
      <c r="H37" s="1448"/>
    </row>
    <row r="38" spans="1:8" ht="28.5">
      <c r="A38" s="1737" t="s">
        <v>7883</v>
      </c>
      <c r="B38" s="1600" t="s">
        <v>6413</v>
      </c>
      <c r="C38" s="1580"/>
      <c r="D38" s="1580"/>
      <c r="E38" s="1964"/>
      <c r="F38" s="2606"/>
      <c r="G38" s="1738"/>
      <c r="H38" s="1448"/>
    </row>
    <row r="39" spans="1:8">
      <c r="A39" s="1580"/>
      <c r="B39" s="1600" t="s">
        <v>6415</v>
      </c>
      <c r="C39" s="1580"/>
      <c r="D39" s="1580" t="s">
        <v>3514</v>
      </c>
      <c r="E39" s="1963">
        <v>60</v>
      </c>
      <c r="F39" s="2604"/>
      <c r="G39" s="1738">
        <f t="shared" ref="G39" si="1">E39*F39</f>
        <v>0</v>
      </c>
      <c r="H39" s="1448"/>
    </row>
    <row r="40" spans="1:8">
      <c r="A40" s="1580"/>
      <c r="B40" s="1600"/>
      <c r="C40" s="1580"/>
      <c r="D40" s="1580"/>
      <c r="E40" s="1963"/>
      <c r="F40" s="1738"/>
      <c r="G40" s="1738"/>
      <c r="H40" s="1448"/>
    </row>
    <row r="41" spans="1:8" ht="28.5">
      <c r="A41" s="2295" t="s">
        <v>7884</v>
      </c>
      <c r="B41" s="2309" t="s">
        <v>6625</v>
      </c>
      <c r="C41" s="2310"/>
      <c r="D41" s="2310" t="s">
        <v>1748</v>
      </c>
      <c r="E41" s="2308">
        <v>0</v>
      </c>
      <c r="F41" s="1738"/>
      <c r="G41" s="1738"/>
      <c r="H41" s="1448"/>
    </row>
    <row r="42" spans="1:8">
      <c r="A42" s="1580"/>
      <c r="B42" s="1600"/>
      <c r="C42" s="1580"/>
      <c r="D42" s="1580"/>
      <c r="E42" s="1963"/>
      <c r="F42" s="1738"/>
      <c r="G42" s="1738"/>
      <c r="H42" s="1448"/>
    </row>
    <row r="43" spans="1:8">
      <c r="A43" s="2306" t="s">
        <v>7885</v>
      </c>
      <c r="B43" s="2307" t="s">
        <v>6627</v>
      </c>
      <c r="C43" s="2307"/>
      <c r="D43" s="2296"/>
      <c r="E43" s="2297"/>
      <c r="F43" s="1740"/>
      <c r="G43" s="1476"/>
      <c r="H43" s="1448"/>
    </row>
    <row r="44" spans="1:8" ht="28.5">
      <c r="A44" s="2296"/>
      <c r="B44" s="2239" t="s">
        <v>6628</v>
      </c>
      <c r="C44" s="2307"/>
      <c r="D44" s="2296" t="s">
        <v>6629</v>
      </c>
      <c r="E44" s="2297"/>
      <c r="F44" s="1740"/>
      <c r="G44" s="1476"/>
      <c r="H44" s="1448"/>
    </row>
    <row r="45" spans="1:8">
      <c r="A45" s="2296"/>
      <c r="B45" s="2307" t="s">
        <v>6630</v>
      </c>
      <c r="C45" s="2307"/>
      <c r="D45" s="2296" t="s">
        <v>6629</v>
      </c>
      <c r="E45" s="2297"/>
      <c r="F45" s="1740"/>
      <c r="G45" s="1476"/>
      <c r="H45" s="1448"/>
    </row>
    <row r="46" spans="1:8">
      <c r="A46" s="2296"/>
      <c r="B46" s="2307" t="s">
        <v>6631</v>
      </c>
      <c r="C46" s="2307"/>
      <c r="D46" s="2296" t="s">
        <v>6629</v>
      </c>
      <c r="E46" s="2297"/>
      <c r="F46" s="1740"/>
      <c r="G46" s="1476"/>
      <c r="H46" s="1448"/>
    </row>
    <row r="47" spans="1:8">
      <c r="A47" s="2296"/>
      <c r="B47" s="2307" t="s">
        <v>6632</v>
      </c>
      <c r="C47" s="2307"/>
      <c r="D47" s="2296" t="s">
        <v>6629</v>
      </c>
      <c r="E47" s="2297"/>
      <c r="F47" s="1740"/>
      <c r="G47" s="1476"/>
      <c r="H47" s="1448"/>
    </row>
    <row r="48" spans="1:8" ht="28.5">
      <c r="A48" s="2296"/>
      <c r="B48" s="2239" t="s">
        <v>6633</v>
      </c>
      <c r="C48" s="2307"/>
      <c r="D48" s="2296" t="s">
        <v>6629</v>
      </c>
      <c r="E48" s="2297"/>
      <c r="F48" s="1476"/>
      <c r="G48" s="1476"/>
      <c r="H48" s="1448"/>
    </row>
    <row r="49" spans="1:8">
      <c r="A49" s="2296"/>
      <c r="B49" s="2307" t="s">
        <v>6634</v>
      </c>
      <c r="C49" s="2307"/>
      <c r="D49" s="2296" t="s">
        <v>6629</v>
      </c>
      <c r="E49" s="2297"/>
      <c r="F49" s="1476"/>
      <c r="G49" s="1476"/>
      <c r="H49" s="1448"/>
    </row>
    <row r="50" spans="1:8">
      <c r="A50" s="2295" t="s">
        <v>7886</v>
      </c>
      <c r="B50" s="2307" t="s">
        <v>6636</v>
      </c>
      <c r="C50" s="2307"/>
      <c r="D50" s="2296" t="s">
        <v>369</v>
      </c>
      <c r="E50" s="2308">
        <v>0</v>
      </c>
      <c r="F50" s="1738"/>
      <c r="G50" s="1738"/>
      <c r="H50" s="1448"/>
    </row>
    <row r="51" spans="1:8">
      <c r="A51" s="1385"/>
      <c r="B51" s="1385"/>
      <c r="C51" s="1385"/>
      <c r="D51" s="1420"/>
      <c r="E51" s="1963"/>
      <c r="F51" s="1738"/>
      <c r="G51" s="1738"/>
      <c r="H51" s="1448"/>
    </row>
    <row r="52" spans="1:8">
      <c r="A52" s="1739" t="s">
        <v>7887</v>
      </c>
      <c r="B52" s="1385" t="s">
        <v>6638</v>
      </c>
      <c r="C52" s="1385"/>
      <c r="D52" s="1420"/>
      <c r="E52" s="1476"/>
      <c r="F52" s="1740"/>
      <c r="G52" s="1476"/>
      <c r="H52" s="1448"/>
    </row>
    <row r="53" spans="1:8" ht="28.5">
      <c r="A53" s="1420"/>
      <c r="B53" s="2616" t="s">
        <v>7888</v>
      </c>
      <c r="C53" s="2307"/>
      <c r="D53" s="2296" t="s">
        <v>6629</v>
      </c>
      <c r="E53" s="2297">
        <v>1</v>
      </c>
      <c r="F53" s="2311"/>
      <c r="G53" s="1476"/>
      <c r="H53" s="1448"/>
    </row>
    <row r="54" spans="1:8">
      <c r="A54" s="1420"/>
      <c r="B54" s="2691" t="s">
        <v>6630</v>
      </c>
      <c r="C54" s="2307"/>
      <c r="D54" s="2296" t="s">
        <v>6629</v>
      </c>
      <c r="E54" s="2297">
        <v>1</v>
      </c>
      <c r="F54" s="2311"/>
      <c r="G54" s="1476"/>
      <c r="H54" s="1448"/>
    </row>
    <row r="55" spans="1:8" ht="39" customHeight="1">
      <c r="A55" s="1420"/>
      <c r="B55" s="2691" t="s">
        <v>6631</v>
      </c>
      <c r="C55" s="2307"/>
      <c r="D55" s="2296" t="s">
        <v>6629</v>
      </c>
      <c r="E55" s="3119" t="s">
        <v>6454</v>
      </c>
      <c r="F55" s="3120"/>
      <c r="G55" s="1476"/>
      <c r="H55" s="1448"/>
    </row>
    <row r="56" spans="1:8">
      <c r="A56" s="1420"/>
      <c r="B56" s="2691" t="s">
        <v>6632</v>
      </c>
      <c r="C56" s="2307"/>
      <c r="D56" s="2296" t="s">
        <v>6629</v>
      </c>
      <c r="E56" s="2297"/>
      <c r="F56" s="2311"/>
      <c r="G56" s="1476"/>
      <c r="H56" s="1448"/>
    </row>
    <row r="57" spans="1:8" ht="28.5">
      <c r="A57" s="1420"/>
      <c r="B57" s="2616" t="s">
        <v>6633</v>
      </c>
      <c r="C57" s="2307"/>
      <c r="D57" s="2296" t="s">
        <v>6629</v>
      </c>
      <c r="E57" s="3119" t="s">
        <v>6454</v>
      </c>
      <c r="F57" s="3120"/>
      <c r="G57" s="1476"/>
      <c r="H57" s="1448"/>
    </row>
    <row r="58" spans="1:8">
      <c r="A58" s="1420"/>
      <c r="B58" s="2691" t="s">
        <v>6639</v>
      </c>
      <c r="C58" s="2307"/>
      <c r="D58" s="2296" t="s">
        <v>6629</v>
      </c>
      <c r="E58" s="2297">
        <v>1</v>
      </c>
      <c r="F58" s="2298"/>
      <c r="G58" s="1476"/>
      <c r="H58" s="1448"/>
    </row>
    <row r="59" spans="1:8">
      <c r="A59" s="1420"/>
      <c r="B59" s="2691" t="s">
        <v>6634</v>
      </c>
      <c r="C59" s="2307"/>
      <c r="D59" s="2296" t="s">
        <v>6629</v>
      </c>
      <c r="E59" s="2297">
        <v>1</v>
      </c>
      <c r="F59" s="2298"/>
      <c r="G59" s="1476"/>
      <c r="H59" s="1448"/>
    </row>
    <row r="60" spans="1:8">
      <c r="A60" s="1737" t="s">
        <v>7889</v>
      </c>
      <c r="B60" s="1385" t="s">
        <v>6636</v>
      </c>
      <c r="C60" s="1385"/>
      <c r="D60" s="1420" t="s">
        <v>369</v>
      </c>
      <c r="E60" s="1945">
        <v>1</v>
      </c>
      <c r="F60" s="2604"/>
      <c r="G60" s="1738">
        <f t="shared" ref="G60:G66" si="2">E60*F60</f>
        <v>0</v>
      </c>
      <c r="H60" s="1448"/>
    </row>
    <row r="61" spans="1:8">
      <c r="A61" s="1385"/>
      <c r="B61" s="1385"/>
      <c r="C61" s="1385"/>
      <c r="D61" s="1420"/>
      <c r="E61" s="1945"/>
      <c r="F61" s="2605"/>
      <c r="G61" s="1738"/>
      <c r="H61" s="1448"/>
    </row>
    <row r="62" spans="1:8" ht="28.5">
      <c r="A62" s="1737" t="s">
        <v>7890</v>
      </c>
      <c r="B62" s="1743" t="s">
        <v>6642</v>
      </c>
      <c r="C62" s="1596"/>
      <c r="D62" s="1596" t="s">
        <v>210</v>
      </c>
      <c r="E62" s="1945">
        <v>2</v>
      </c>
      <c r="F62" s="2604"/>
      <c r="G62" s="1738">
        <f t="shared" si="2"/>
        <v>0</v>
      </c>
      <c r="H62" s="1448"/>
    </row>
    <row r="63" spans="1:8">
      <c r="A63" s="1596"/>
      <c r="B63" s="1743"/>
      <c r="C63" s="1596"/>
      <c r="D63" s="1596"/>
      <c r="E63" s="1945"/>
      <c r="F63" s="2605"/>
      <c r="G63" s="1738"/>
      <c r="H63" s="1448"/>
    </row>
    <row r="64" spans="1:8" ht="108" customHeight="1">
      <c r="A64" s="1737" t="s">
        <v>7891</v>
      </c>
      <c r="B64" s="1744" t="s">
        <v>6644</v>
      </c>
      <c r="C64" s="1596"/>
      <c r="D64" s="1596" t="s">
        <v>210</v>
      </c>
      <c r="E64" s="1945">
        <v>1</v>
      </c>
      <c r="F64" s="2604"/>
      <c r="G64" s="1738">
        <f t="shared" si="2"/>
        <v>0</v>
      </c>
      <c r="H64" s="1448"/>
    </row>
    <row r="65" spans="1:8">
      <c r="A65" s="1596"/>
      <c r="B65" s="1744"/>
      <c r="C65" s="1596"/>
      <c r="D65" s="1596"/>
      <c r="E65" s="1945"/>
      <c r="F65" s="2605"/>
      <c r="G65" s="1738"/>
      <c r="H65" s="1448"/>
    </row>
    <row r="66" spans="1:8" ht="168.6" customHeight="1">
      <c r="A66" s="1737" t="s">
        <v>7892</v>
      </c>
      <c r="B66" s="1744" t="s">
        <v>6646</v>
      </c>
      <c r="C66" s="1420"/>
      <c r="D66" s="1420" t="s">
        <v>210</v>
      </c>
      <c r="E66" s="1945">
        <v>1</v>
      </c>
      <c r="F66" s="2604"/>
      <c r="G66" s="1738">
        <f t="shared" si="2"/>
        <v>0</v>
      </c>
      <c r="H66" s="1448"/>
    </row>
    <row r="67" spans="1:8">
      <c r="A67" s="1596"/>
      <c r="B67" s="1744"/>
      <c r="C67" s="1420"/>
      <c r="D67" s="1420"/>
      <c r="E67" s="1945"/>
      <c r="F67" s="1738"/>
      <c r="G67" s="1738"/>
      <c r="H67" s="1448"/>
    </row>
    <row r="68" spans="1:8" ht="26.25" customHeight="1">
      <c r="A68" s="1737" t="s">
        <v>7893</v>
      </c>
      <c r="B68" s="1600" t="s">
        <v>6648</v>
      </c>
      <c r="C68" s="1580"/>
      <c r="D68" s="1580" t="s">
        <v>369</v>
      </c>
      <c r="E68" s="3115" t="s">
        <v>6454</v>
      </c>
      <c r="F68" s="3116"/>
      <c r="G68" s="1738"/>
      <c r="H68" s="1448"/>
    </row>
    <row r="69" spans="1:8">
      <c r="A69" s="1596"/>
      <c r="B69" s="1600"/>
      <c r="C69" s="1580"/>
      <c r="D69" s="1580"/>
      <c r="E69" s="1738"/>
      <c r="F69" s="1738"/>
      <c r="G69" s="1738"/>
      <c r="H69" s="1448"/>
    </row>
    <row r="70" spans="1:8" ht="36" customHeight="1">
      <c r="A70" s="1737" t="s">
        <v>7894</v>
      </c>
      <c r="B70" s="1600" t="s">
        <v>6650</v>
      </c>
      <c r="C70" s="1580"/>
      <c r="D70" s="1580" t="s">
        <v>369</v>
      </c>
      <c r="E70" s="3115" t="s">
        <v>6454</v>
      </c>
      <c r="F70" s="3116"/>
      <c r="G70" s="1738"/>
      <c r="H70" s="1448"/>
    </row>
    <row r="71" spans="1:8">
      <c r="A71" s="1580"/>
      <c r="B71" s="1601"/>
      <c r="C71" s="1580"/>
      <c r="D71" s="1580"/>
      <c r="E71" s="1965"/>
      <c r="F71" s="1602"/>
      <c r="G71" s="1602"/>
      <c r="H71" s="1448"/>
    </row>
    <row r="72" spans="1:8" ht="15" thickBot="1">
      <c r="A72" s="1745" t="s">
        <v>7776</v>
      </c>
      <c r="B72" s="1746" t="s">
        <v>6606</v>
      </c>
      <c r="C72" s="1747" t="s">
        <v>2978</v>
      </c>
      <c r="D72" s="1747"/>
      <c r="E72" s="1748"/>
      <c r="F72" s="1749"/>
      <c r="G72" s="1750">
        <f>SUM(G24:G70)</f>
        <v>0</v>
      </c>
      <c r="H72" s="1448"/>
    </row>
    <row r="73" spans="1:8" ht="15" thickTop="1">
      <c r="A73" s="1580"/>
      <c r="B73" s="1601"/>
      <c r="C73" s="1580"/>
      <c r="D73" s="1580"/>
      <c r="E73" s="1965"/>
      <c r="F73" s="1603"/>
      <c r="G73" s="1603"/>
      <c r="H73" s="1448"/>
    </row>
    <row r="74" spans="1:8">
      <c r="A74" s="1448"/>
      <c r="B74" s="1467"/>
      <c r="C74" s="1453"/>
      <c r="D74" s="1453"/>
      <c r="E74" s="1453"/>
      <c r="F74" s="1574"/>
      <c r="G74" s="1466"/>
    </row>
    <row r="75" spans="1:8">
      <c r="A75" s="1448"/>
      <c r="B75" s="1467"/>
      <c r="C75" s="1453"/>
      <c r="D75" s="1453"/>
      <c r="E75" s="1453"/>
      <c r="F75" s="1574"/>
      <c r="G75" s="1466"/>
    </row>
    <row r="76" spans="1:8">
      <c r="A76" s="1448"/>
      <c r="B76" s="1448"/>
      <c r="C76" s="1448"/>
      <c r="D76" s="1448"/>
      <c r="E76" s="1448"/>
      <c r="F76" s="1448"/>
      <c r="G76" s="1448"/>
    </row>
    <row r="77" spans="1:8">
      <c r="A77" s="1448"/>
      <c r="B77" s="1448"/>
      <c r="C77" s="1448"/>
      <c r="D77" s="1448"/>
      <c r="E77" s="1448"/>
      <c r="F77" s="1448"/>
      <c r="G77" s="1448"/>
    </row>
    <row r="78" spans="1:8">
      <c r="A78" s="1448"/>
      <c r="B78" s="1448"/>
      <c r="C78" s="1448"/>
      <c r="D78" s="1448"/>
      <c r="E78" s="1448"/>
      <c r="F78" s="1448"/>
      <c r="G78" s="1448"/>
    </row>
  </sheetData>
  <sheetProtection formatRows="0"/>
  <mergeCells count="5">
    <mergeCell ref="B18:C18"/>
    <mergeCell ref="E68:F68"/>
    <mergeCell ref="E70:F70"/>
    <mergeCell ref="E55:F55"/>
    <mergeCell ref="E57:F57"/>
  </mergeCells>
  <hyperlinks>
    <hyperlink ref="B54" r:id="rId1" tooltip="19&quot; ventilatorski sklop, 2x ventilator, z termostatom, 2HE" display="https://www.schrack.si/trgovina/mrezna-in-sat-oprema/mrezne-omare/pribor/ventilatorski-sklopi-19/ventilatorski-sklopi-19/19-ventilatorski-sklop-2x-ventilator-z-termostatom-2he-dlt24802.html"/>
    <hyperlink ref="B55" r:id="rId2" tooltip="19&quot; fiksna polica, 1HE, G=150mm, maks. 15kg, kov., RAL 7035" display="https://www.schrack.si/trgovina/mrezna-in-sat-oprema/mrezne-omare/pribor/police/fiksne-police-19/19-fiksna-polica-1he-g-150mm-maks-15kg-kov-ral-7035-dfs14815-c.html"/>
    <hyperlink ref="B46" r:id="rId3" tooltip="19&quot; fiksna polica, 1HE, G=150mm, maks. 15kg, kov., RAL 7035" display="https://www.schrack.si/trgovina/mrezna-in-sat-oprema/mrezne-omare/pribor/police/fiksne-police-19/19-fiksna-polica-1he-g-150mm-maks-15kg-kov-ral-7035-dfs14815-c.html"/>
    <hyperlink ref="B45" r:id="rId4" tooltip="19&quot; ventilatorski sklop, 2x ventilator, z termostatom, 2HE" display="https://www.schrack.si/trgovina/mrezna-in-sat-oprema/mrezne-omare/pribor/ventilatorski-sklopi-19/ventilatorski-sklopi-19/19-ventilatorski-sklop-2x-ventilator-z-termostatom-2he-dlt24802.html"/>
  </hyperlinks>
  <pageMargins left="0.7" right="0.7" top="0.75" bottom="0.75" header="0.3" footer="0.3"/>
  <pageSetup paperSize="9" scale="58" orientation="portrait" r:id="rId5"/>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1" manualBreakCount="1">
    <brk id="51" max="6"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75"/>
  <sheetViews>
    <sheetView view="pageBreakPreview" zoomScale="85" zoomScaleNormal="100" zoomScaleSheetLayoutView="85" workbookViewId="0"/>
  </sheetViews>
  <sheetFormatPr defaultColWidth="11.42578125" defaultRowHeight="14.25"/>
  <cols>
    <col min="1" max="1" width="13" style="1374" customWidth="1"/>
    <col min="2" max="2" width="71" style="1374" customWidth="1"/>
    <col min="3" max="3" width="14" style="1374" customWidth="1"/>
    <col min="4" max="4" width="11.42578125" style="1374"/>
    <col min="5" max="5" width="11.42578125" style="1317"/>
    <col min="6" max="6" width="15.140625" style="1763" customWidth="1"/>
    <col min="7" max="7" width="20" style="1763" customWidth="1"/>
    <col min="8" max="16384" width="11.42578125" style="1374"/>
  </cols>
  <sheetData>
    <row r="1" spans="1:7">
      <c r="A1" s="1435" t="s">
        <v>8</v>
      </c>
      <c r="B1" s="1381" t="s">
        <v>9</v>
      </c>
      <c r="C1" s="1381"/>
      <c r="D1" s="1382"/>
      <c r="E1" s="1436"/>
      <c r="F1" s="1470"/>
      <c r="G1" s="1470"/>
    </row>
    <row r="2" spans="1:7">
      <c r="A2" s="1435" t="s">
        <v>130</v>
      </c>
      <c r="B2" s="491" t="str">
        <f>'NASLOVNA STRAN'!$C$30</f>
        <v>Gradnja stanovanjske soseske Dečkovo naselje - DN 10</v>
      </c>
      <c r="C2" s="1381"/>
      <c r="D2" s="1382"/>
      <c r="E2" s="1436"/>
      <c r="F2" s="1470"/>
      <c r="G2" s="1470"/>
    </row>
    <row r="3" spans="1:7">
      <c r="A3" s="1435" t="s">
        <v>131</v>
      </c>
      <c r="B3" s="1654">
        <f>'NASLOVNA STRAN'!$C$13</f>
        <v>0</v>
      </c>
      <c r="C3" s="1381"/>
      <c r="D3" s="1382"/>
      <c r="E3" s="1436"/>
      <c r="F3" s="1470"/>
      <c r="G3" s="1470"/>
    </row>
    <row r="4" spans="1:7">
      <c r="A4" s="1435"/>
      <c r="B4" s="1381"/>
      <c r="C4" s="1381"/>
      <c r="D4" s="1382"/>
      <c r="E4" s="1436"/>
      <c r="F4" s="1470"/>
      <c r="G4" s="1470"/>
    </row>
    <row r="5" spans="1:7">
      <c r="A5" s="1437" t="s">
        <v>72</v>
      </c>
      <c r="B5" s="1387" t="s">
        <v>6311</v>
      </c>
      <c r="C5" s="1387"/>
      <c r="D5" s="1388"/>
      <c r="E5" s="1438"/>
      <c r="F5" s="1471"/>
      <c r="G5" s="1471"/>
    </row>
    <row r="6" spans="1:7">
      <c r="A6" s="1435"/>
      <c r="B6" s="1381"/>
      <c r="C6" s="1381"/>
      <c r="D6" s="1382"/>
      <c r="E6" s="1383"/>
      <c r="F6" s="1384"/>
      <c r="G6" s="1384"/>
    </row>
    <row r="7" spans="1:7">
      <c r="A7" s="1437" t="s">
        <v>117</v>
      </c>
      <c r="B7" s="1387" t="s">
        <v>6667</v>
      </c>
      <c r="C7" s="1387"/>
      <c r="D7" s="1388"/>
      <c r="E7" s="1438"/>
      <c r="F7" s="1471"/>
      <c r="G7" s="1471"/>
    </row>
    <row r="8" spans="1:7">
      <c r="A8" s="1435"/>
      <c r="B8" s="1381"/>
      <c r="C8" s="1381"/>
      <c r="D8" s="1382"/>
      <c r="E8" s="1436"/>
      <c r="F8" s="1470"/>
      <c r="G8" s="1470"/>
    </row>
    <row r="9" spans="1:7">
      <c r="A9" s="1435"/>
      <c r="B9" s="1381"/>
      <c r="C9" s="1381"/>
      <c r="D9" s="1382"/>
      <c r="E9" s="1436"/>
      <c r="F9" s="1470"/>
      <c r="G9" s="1470"/>
    </row>
    <row r="10" spans="1:7" ht="42.75">
      <c r="A10" s="1439" t="s">
        <v>132</v>
      </c>
      <c r="B10" s="1392" t="s">
        <v>133</v>
      </c>
      <c r="C10" s="1393" t="s">
        <v>134</v>
      </c>
      <c r="D10" s="1394" t="s">
        <v>140</v>
      </c>
      <c r="E10" s="1440" t="s">
        <v>136</v>
      </c>
      <c r="F10" s="1472" t="s">
        <v>237</v>
      </c>
      <c r="G10" s="1472" t="s">
        <v>238</v>
      </c>
    </row>
    <row r="11" spans="1:7">
      <c r="A11" s="1381"/>
      <c r="B11" s="1381"/>
      <c r="C11" s="1381"/>
      <c r="D11" s="1382"/>
      <c r="E11" s="1441"/>
      <c r="F11" s="1473"/>
      <c r="G11" s="1473"/>
    </row>
    <row r="12" spans="1:7">
      <c r="A12" s="1442" t="s">
        <v>7777</v>
      </c>
      <c r="B12" s="1400" t="s">
        <v>7770</v>
      </c>
      <c r="C12" s="1400"/>
      <c r="D12" s="1401"/>
      <c r="E12" s="1443"/>
      <c r="F12" s="1474"/>
      <c r="G12" s="1474"/>
    </row>
    <row r="13" spans="1:7">
      <c r="A13" s="1444"/>
      <c r="B13" s="1405"/>
      <c r="C13" s="1405"/>
      <c r="D13" s="1406"/>
      <c r="E13" s="1445"/>
      <c r="F13" s="1475"/>
      <c r="G13" s="1475"/>
    </row>
    <row r="14" spans="1:7">
      <c r="A14" s="1409"/>
      <c r="B14" s="1410" t="s">
        <v>6668</v>
      </c>
      <c r="C14" s="1410"/>
      <c r="D14" s="1409"/>
      <c r="E14" s="1369"/>
      <c r="F14" s="1476"/>
      <c r="G14" s="1477"/>
    </row>
    <row r="15" spans="1:7">
      <c r="A15" s="1446"/>
      <c r="B15" s="1385" t="s">
        <v>3461</v>
      </c>
      <c r="C15" s="1385"/>
      <c r="D15" s="1415"/>
      <c r="E15" s="1447"/>
      <c r="F15" s="1478"/>
      <c r="G15" s="1478"/>
    </row>
    <row r="16" spans="1:7">
      <c r="A16" s="1446"/>
      <c r="B16" s="1418"/>
      <c r="C16" s="1419"/>
      <c r="D16" s="1415"/>
      <c r="E16" s="1447"/>
      <c r="F16" s="1478"/>
      <c r="G16" s="1478"/>
    </row>
    <row r="17" spans="1:8">
      <c r="A17" s="1446"/>
      <c r="B17" s="1418" t="s">
        <v>2299</v>
      </c>
      <c r="C17" s="1419"/>
      <c r="D17" s="1415"/>
      <c r="E17" s="1447"/>
      <c r="F17" s="1478"/>
      <c r="G17" s="1478"/>
    </row>
    <row r="18" spans="1:8" ht="51.6" customHeight="1">
      <c r="A18" s="1446"/>
      <c r="B18" s="3117" t="s">
        <v>3565</v>
      </c>
      <c r="C18" s="3118"/>
      <c r="D18" s="1415"/>
      <c r="E18" s="1447"/>
      <c r="F18" s="1478"/>
      <c r="G18" s="1478"/>
    </row>
    <row r="19" spans="1:8">
      <c r="A19" s="1448"/>
      <c r="B19" s="1448"/>
      <c r="C19" s="1448"/>
      <c r="D19" s="1448"/>
      <c r="E19" s="1449"/>
      <c r="F19" s="1752"/>
      <c r="G19" s="1752"/>
    </row>
    <row r="20" spans="1:8">
      <c r="A20" s="1448"/>
      <c r="B20" s="1606"/>
      <c r="C20" s="1448"/>
      <c r="D20" s="1448"/>
      <c r="E20" s="1449"/>
      <c r="F20" s="1752"/>
      <c r="G20" s="1752"/>
    </row>
    <row r="21" spans="1:8" ht="57">
      <c r="A21" s="1424" t="s">
        <v>7895</v>
      </c>
      <c r="B21" s="1966" t="s">
        <v>7896</v>
      </c>
      <c r="C21" s="1629"/>
      <c r="D21" s="1629" t="s">
        <v>210</v>
      </c>
      <c r="E21" s="1970">
        <v>2</v>
      </c>
      <c r="F21" s="2607"/>
      <c r="G21" s="1972">
        <f>E21*F21</f>
        <v>0</v>
      </c>
    </row>
    <row r="22" spans="1:8">
      <c r="A22" s="1422"/>
      <c r="B22" s="1966"/>
      <c r="C22" s="1629"/>
      <c r="D22" s="1629"/>
      <c r="E22" s="1970"/>
      <c r="F22" s="2608"/>
      <c r="G22" s="1972"/>
    </row>
    <row r="23" spans="1:8" ht="28.5">
      <c r="A23" s="1424" t="s">
        <v>7897</v>
      </c>
      <c r="B23" s="1966" t="s">
        <v>7898</v>
      </c>
      <c r="C23" s="1629"/>
      <c r="D23" s="1629" t="s">
        <v>210</v>
      </c>
      <c r="E23" s="1970">
        <v>2</v>
      </c>
      <c r="F23" s="2607"/>
      <c r="G23" s="1972">
        <f>E23*F23</f>
        <v>0</v>
      </c>
      <c r="H23" s="1448"/>
    </row>
    <row r="24" spans="1:8">
      <c r="A24" s="1422"/>
      <c r="B24" s="1966"/>
      <c r="C24" s="1629"/>
      <c r="D24" s="1629"/>
      <c r="E24" s="1970"/>
      <c r="F24" s="2608"/>
      <c r="G24" s="1972"/>
      <c r="H24" s="1448"/>
    </row>
    <row r="25" spans="1:8">
      <c r="A25" s="1424" t="s">
        <v>7899</v>
      </c>
      <c r="B25" s="1966" t="s">
        <v>7900</v>
      </c>
      <c r="C25" s="1629"/>
      <c r="D25" s="1629" t="s">
        <v>210</v>
      </c>
      <c r="E25" s="1970">
        <v>2</v>
      </c>
      <c r="F25" s="2607"/>
      <c r="G25" s="1972">
        <f>E25*F25</f>
        <v>0</v>
      </c>
      <c r="H25" s="1448"/>
    </row>
    <row r="26" spans="1:8">
      <c r="A26" s="1422"/>
      <c r="B26" s="1966"/>
      <c r="C26" s="1629"/>
      <c r="D26" s="1629"/>
      <c r="E26" s="1970"/>
      <c r="F26" s="2608"/>
      <c r="G26" s="1972"/>
      <c r="H26" s="1448"/>
    </row>
    <row r="27" spans="1:8" ht="128.25">
      <c r="A27" s="1424" t="s">
        <v>7901</v>
      </c>
      <c r="B27" s="1418" t="s">
        <v>7959</v>
      </c>
      <c r="C27" s="1418"/>
      <c r="D27" s="1457" t="s">
        <v>210</v>
      </c>
      <c r="E27" s="1971">
        <v>1</v>
      </c>
      <c r="F27" s="2607"/>
      <c r="G27" s="1972">
        <f t="shared" ref="G27:G59" si="0">E27*F27</f>
        <v>0</v>
      </c>
      <c r="H27" s="1448"/>
    </row>
    <row r="28" spans="1:8">
      <c r="A28" s="1422"/>
      <c r="B28" s="1418"/>
      <c r="C28" s="1418"/>
      <c r="D28" s="1457"/>
      <c r="E28" s="1971"/>
      <c r="F28" s="2608"/>
      <c r="G28" s="1972"/>
      <c r="H28" s="1448"/>
    </row>
    <row r="29" spans="1:8" ht="57">
      <c r="A29" s="1424" t="s">
        <v>7902</v>
      </c>
      <c r="B29" s="1418" t="s">
        <v>7960</v>
      </c>
      <c r="C29" s="1418"/>
      <c r="D29" s="1457" t="s">
        <v>210</v>
      </c>
      <c r="E29" s="1971">
        <v>1</v>
      </c>
      <c r="F29" s="2607"/>
      <c r="G29" s="1972">
        <f t="shared" si="0"/>
        <v>0</v>
      </c>
      <c r="H29" s="1448"/>
    </row>
    <row r="30" spans="1:8">
      <c r="A30" s="1422"/>
      <c r="B30" s="1418"/>
      <c r="C30" s="1418"/>
      <c r="D30" s="1457"/>
      <c r="E30" s="1971"/>
      <c r="F30" s="2608"/>
      <c r="G30" s="1972"/>
      <c r="H30" s="1448"/>
    </row>
    <row r="31" spans="1:8" ht="57">
      <c r="A31" s="1424" t="s">
        <v>7903</v>
      </c>
      <c r="B31" s="1418" t="s">
        <v>7961</v>
      </c>
      <c r="C31" s="1418"/>
      <c r="D31" s="1457" t="s">
        <v>210</v>
      </c>
      <c r="E31" s="1971">
        <v>1</v>
      </c>
      <c r="F31" s="2607"/>
      <c r="G31" s="1972">
        <f t="shared" si="0"/>
        <v>0</v>
      </c>
      <c r="H31" s="1448"/>
    </row>
    <row r="32" spans="1:8">
      <c r="A32" s="1422"/>
      <c r="B32" s="1418"/>
      <c r="C32" s="1418"/>
      <c r="D32" s="1457"/>
      <c r="E32" s="1971"/>
      <c r="F32" s="2608"/>
      <c r="G32" s="1972"/>
      <c r="H32" s="1448"/>
    </row>
    <row r="33" spans="1:8" ht="42.75">
      <c r="A33" s="1424" t="s">
        <v>7904</v>
      </c>
      <c r="B33" s="1418" t="s">
        <v>7962</v>
      </c>
      <c r="C33" s="1418"/>
      <c r="D33" s="1457" t="s">
        <v>210</v>
      </c>
      <c r="E33" s="1971">
        <v>1</v>
      </c>
      <c r="F33" s="2607"/>
      <c r="G33" s="1972">
        <f t="shared" si="0"/>
        <v>0</v>
      </c>
      <c r="H33" s="1448"/>
    </row>
    <row r="34" spans="1:8">
      <c r="A34" s="1422"/>
      <c r="B34" s="1418"/>
      <c r="C34" s="1418"/>
      <c r="D34" s="1457"/>
      <c r="E34" s="1971"/>
      <c r="F34" s="2608"/>
      <c r="G34" s="1972"/>
      <c r="H34" s="1448"/>
    </row>
    <row r="35" spans="1:8">
      <c r="A35" s="1424" t="s">
        <v>7905</v>
      </c>
      <c r="B35" s="1418" t="s">
        <v>7906</v>
      </c>
      <c r="C35" s="1418"/>
      <c r="D35" s="1457" t="s">
        <v>210</v>
      </c>
      <c r="E35" s="1971">
        <v>1</v>
      </c>
      <c r="F35" s="2607"/>
      <c r="G35" s="1972">
        <f t="shared" si="0"/>
        <v>0</v>
      </c>
      <c r="H35" s="1448"/>
    </row>
    <row r="36" spans="1:8">
      <c r="A36" s="1422"/>
      <c r="B36" s="1418"/>
      <c r="C36" s="1418"/>
      <c r="D36" s="1457"/>
      <c r="E36" s="1971"/>
      <c r="F36" s="2608"/>
      <c r="G36" s="1972"/>
      <c r="H36" s="1448"/>
    </row>
    <row r="37" spans="1:8" ht="28.5">
      <c r="A37" s="1424" t="s">
        <v>7907</v>
      </c>
      <c r="B37" s="1418" t="s">
        <v>7963</v>
      </c>
      <c r="C37" s="1418"/>
      <c r="D37" s="1457" t="s">
        <v>210</v>
      </c>
      <c r="E37" s="1971">
        <v>2</v>
      </c>
      <c r="F37" s="2607"/>
      <c r="G37" s="1972">
        <f t="shared" si="0"/>
        <v>0</v>
      </c>
      <c r="H37" s="1448"/>
    </row>
    <row r="38" spans="1:8">
      <c r="A38" s="1422"/>
      <c r="B38" s="1418"/>
      <c r="C38" s="1418"/>
      <c r="D38" s="1457"/>
      <c r="E38" s="1971"/>
      <c r="F38" s="2608"/>
      <c r="G38" s="1972"/>
      <c r="H38" s="1448"/>
    </row>
    <row r="39" spans="1:8" ht="156.75">
      <c r="A39" s="1424" t="s">
        <v>7908</v>
      </c>
      <c r="B39" s="1418" t="s">
        <v>7909</v>
      </c>
      <c r="C39" s="1418"/>
      <c r="D39" s="1457" t="s">
        <v>210</v>
      </c>
      <c r="E39" s="1971">
        <v>2</v>
      </c>
      <c r="F39" s="2607"/>
      <c r="G39" s="1972">
        <f t="shared" si="0"/>
        <v>0</v>
      </c>
      <c r="H39" s="1448"/>
    </row>
    <row r="40" spans="1:8">
      <c r="A40" s="1422"/>
      <c r="B40" s="1418"/>
      <c r="C40" s="1418"/>
      <c r="D40" s="1457"/>
      <c r="E40" s="1971"/>
      <c r="F40" s="2608"/>
      <c r="G40" s="1972"/>
      <c r="H40" s="1448"/>
    </row>
    <row r="41" spans="1:8">
      <c r="A41" s="1424" t="s">
        <v>7910</v>
      </c>
      <c r="B41" s="1418" t="s">
        <v>7911</v>
      </c>
      <c r="C41" s="1418"/>
      <c r="D41" s="1457" t="s">
        <v>210</v>
      </c>
      <c r="E41" s="1971">
        <v>2</v>
      </c>
      <c r="F41" s="2607"/>
      <c r="G41" s="1972">
        <f t="shared" si="0"/>
        <v>0</v>
      </c>
      <c r="H41" s="1448"/>
    </row>
    <row r="42" spans="1:8">
      <c r="A42" s="1422"/>
      <c r="B42" s="1418"/>
      <c r="C42" s="1418"/>
      <c r="D42" s="1457"/>
      <c r="E42" s="1971"/>
      <c r="F42" s="2608"/>
      <c r="G42" s="1972"/>
      <c r="H42" s="1448"/>
    </row>
    <row r="43" spans="1:8">
      <c r="A43" s="1424" t="s">
        <v>7912</v>
      </c>
      <c r="B43" s="1418" t="s">
        <v>7913</v>
      </c>
      <c r="C43" s="1418"/>
      <c r="D43" s="1457" t="s">
        <v>210</v>
      </c>
      <c r="E43" s="1971">
        <v>2</v>
      </c>
      <c r="F43" s="2607"/>
      <c r="G43" s="1972">
        <f t="shared" si="0"/>
        <v>0</v>
      </c>
      <c r="H43" s="1448"/>
    </row>
    <row r="44" spans="1:8">
      <c r="A44" s="1422"/>
      <c r="B44" s="1418"/>
      <c r="C44" s="1418"/>
      <c r="D44" s="1457"/>
      <c r="E44" s="1971"/>
      <c r="F44" s="2608"/>
      <c r="G44" s="1972"/>
      <c r="H44" s="1448"/>
    </row>
    <row r="45" spans="1:8">
      <c r="A45" s="1424" t="s">
        <v>7914</v>
      </c>
      <c r="B45" s="1385" t="s">
        <v>7915</v>
      </c>
      <c r="C45" s="1418"/>
      <c r="D45" s="1457" t="s">
        <v>210</v>
      </c>
      <c r="E45" s="1971">
        <v>2</v>
      </c>
      <c r="F45" s="2607"/>
      <c r="G45" s="1972">
        <f t="shared" si="0"/>
        <v>0</v>
      </c>
      <c r="H45" s="1448"/>
    </row>
    <row r="46" spans="1:8">
      <c r="A46" s="1422"/>
      <c r="B46" s="1385"/>
      <c r="C46" s="1418"/>
      <c r="D46" s="1457"/>
      <c r="E46" s="1971"/>
      <c r="F46" s="2608"/>
      <c r="G46" s="1972"/>
      <c r="H46" s="1448"/>
    </row>
    <row r="47" spans="1:8" ht="28.5">
      <c r="A47" s="1424" t="s">
        <v>7916</v>
      </c>
      <c r="B47" s="1418" t="s">
        <v>7964</v>
      </c>
      <c r="C47" s="1418"/>
      <c r="D47" s="1457" t="s">
        <v>210</v>
      </c>
      <c r="E47" s="1971">
        <v>2</v>
      </c>
      <c r="F47" s="2607"/>
      <c r="G47" s="1972">
        <f t="shared" si="0"/>
        <v>0</v>
      </c>
      <c r="H47" s="1448"/>
    </row>
    <row r="48" spans="1:8">
      <c r="A48" s="1422"/>
      <c r="B48" s="1418"/>
      <c r="C48" s="1418"/>
      <c r="D48" s="1457"/>
      <c r="E48" s="1971"/>
      <c r="F48" s="2608"/>
      <c r="G48" s="1972"/>
      <c r="H48" s="1448"/>
    </row>
    <row r="49" spans="1:8" ht="57">
      <c r="A49" s="1424" t="s">
        <v>7917</v>
      </c>
      <c r="B49" s="1418" t="s">
        <v>7965</v>
      </c>
      <c r="C49" s="1418"/>
      <c r="D49" s="1457" t="s">
        <v>210</v>
      </c>
      <c r="E49" s="1971">
        <v>142</v>
      </c>
      <c r="F49" s="2607"/>
      <c r="G49" s="1972">
        <f t="shared" si="0"/>
        <v>0</v>
      </c>
      <c r="H49" s="1448"/>
    </row>
    <row r="50" spans="1:8">
      <c r="A50" s="1422"/>
      <c r="B50" s="1418"/>
      <c r="C50" s="1418"/>
      <c r="D50" s="1457"/>
      <c r="E50" s="1971"/>
      <c r="F50" s="2608"/>
      <c r="G50" s="1972"/>
      <c r="H50" s="1448"/>
    </row>
    <row r="51" spans="1:8" ht="28.5">
      <c r="A51" s="1424" t="s">
        <v>7918</v>
      </c>
      <c r="B51" s="1418" t="s">
        <v>7919</v>
      </c>
      <c r="C51" s="1418"/>
      <c r="D51" s="1457" t="s">
        <v>210</v>
      </c>
      <c r="E51" s="1971">
        <v>2</v>
      </c>
      <c r="F51" s="2607"/>
      <c r="G51" s="1972">
        <f t="shared" si="0"/>
        <v>0</v>
      </c>
      <c r="H51" s="1448"/>
    </row>
    <row r="52" spans="1:8">
      <c r="A52" s="1422"/>
      <c r="B52" s="1418"/>
      <c r="C52" s="1418"/>
      <c r="D52" s="1457"/>
      <c r="E52" s="1971"/>
      <c r="F52" s="2608"/>
      <c r="G52" s="1972"/>
      <c r="H52" s="1448"/>
    </row>
    <row r="53" spans="1:8" ht="42.75">
      <c r="A53" s="1424" t="s">
        <v>7920</v>
      </c>
      <c r="B53" s="1600" t="s">
        <v>7921</v>
      </c>
      <c r="C53" s="1967"/>
      <c r="D53" s="1967" t="s">
        <v>3514</v>
      </c>
      <c r="E53" s="1971">
        <v>250</v>
      </c>
      <c r="F53" s="2607"/>
      <c r="G53" s="1972">
        <f t="shared" si="0"/>
        <v>0</v>
      </c>
      <c r="H53" s="1448"/>
    </row>
    <row r="54" spans="1:8">
      <c r="A54" s="1422"/>
      <c r="B54" s="1600"/>
      <c r="C54" s="1967"/>
      <c r="D54" s="1967"/>
      <c r="E54" s="1971"/>
      <c r="F54" s="2608"/>
      <c r="G54" s="1972"/>
      <c r="H54" s="1448"/>
    </row>
    <row r="55" spans="1:8" ht="39" customHeight="1">
      <c r="A55" s="1424" t="s">
        <v>7922</v>
      </c>
      <c r="B55" s="1968" t="s">
        <v>7923</v>
      </c>
      <c r="C55" s="1967"/>
      <c r="D55" s="1967" t="s">
        <v>3514</v>
      </c>
      <c r="E55" s="1428"/>
      <c r="F55" s="2609"/>
      <c r="G55" s="1972"/>
      <c r="H55" s="1448"/>
    </row>
    <row r="56" spans="1:8">
      <c r="A56" s="1422"/>
      <c r="B56" s="1968"/>
      <c r="C56" s="1967"/>
      <c r="D56" s="1967"/>
      <c r="E56" s="1971"/>
      <c r="F56" s="2608"/>
      <c r="G56" s="1972"/>
      <c r="H56" s="1448"/>
    </row>
    <row r="57" spans="1:8" ht="28.5">
      <c r="A57" s="1424" t="s">
        <v>7924</v>
      </c>
      <c r="B57" s="1968" t="s">
        <v>7925</v>
      </c>
      <c r="C57" s="1967"/>
      <c r="D57" s="1967" t="s">
        <v>3514</v>
      </c>
      <c r="E57" s="1428"/>
      <c r="F57" s="2609"/>
      <c r="G57" s="1972"/>
      <c r="H57" s="1448"/>
    </row>
    <row r="58" spans="1:8">
      <c r="A58" s="1422"/>
      <c r="B58" s="1968"/>
      <c r="C58" s="1967"/>
      <c r="D58" s="1967"/>
      <c r="E58" s="1971"/>
      <c r="F58" s="2608"/>
      <c r="G58" s="1972"/>
      <c r="H58" s="1448"/>
    </row>
    <row r="59" spans="1:8" ht="28.5">
      <c r="A59" s="1424" t="s">
        <v>7926</v>
      </c>
      <c r="B59" s="1969" t="s">
        <v>7927</v>
      </c>
      <c r="C59" s="1420"/>
      <c r="D59" s="1420" t="s">
        <v>3514</v>
      </c>
      <c r="E59" s="1971">
        <v>150</v>
      </c>
      <c r="F59" s="2607"/>
      <c r="G59" s="1972">
        <f t="shared" si="0"/>
        <v>0</v>
      </c>
      <c r="H59" s="1448"/>
    </row>
    <row r="60" spans="1:8">
      <c r="A60" s="1385"/>
      <c r="B60" s="1415"/>
      <c r="C60" s="1415"/>
      <c r="D60" s="1420"/>
      <c r="E60" s="1607"/>
      <c r="F60" s="2593"/>
      <c r="G60" s="1476"/>
      <c r="H60" s="1448"/>
    </row>
    <row r="61" spans="1:8" ht="85.5">
      <c r="A61" s="1424" t="s">
        <v>7928</v>
      </c>
      <c r="B61" s="1627" t="s">
        <v>7929</v>
      </c>
      <c r="C61" s="1629"/>
      <c r="D61" s="1629" t="s">
        <v>210</v>
      </c>
      <c r="E61" s="1970">
        <v>1</v>
      </c>
      <c r="F61" s="2607"/>
      <c r="G61" s="1476">
        <f>E61*F61</f>
        <v>0</v>
      </c>
      <c r="H61" s="1448"/>
    </row>
    <row r="62" spans="1:8">
      <c r="A62" s="1422"/>
      <c r="B62" s="1627"/>
      <c r="C62" s="1629"/>
      <c r="D62" s="1629"/>
      <c r="E62" s="1970"/>
      <c r="F62" s="1972"/>
      <c r="G62" s="1476"/>
      <c r="H62" s="1448"/>
    </row>
    <row r="63" spans="1:8" ht="57">
      <c r="A63" s="1424" t="s">
        <v>7930</v>
      </c>
      <c r="B63" s="1418" t="s">
        <v>6698</v>
      </c>
      <c r="C63" s="1420"/>
      <c r="D63" s="1420" t="s">
        <v>369</v>
      </c>
      <c r="E63" s="3121" t="s">
        <v>6454</v>
      </c>
      <c r="F63" s="3122"/>
      <c r="G63" s="1476"/>
      <c r="H63" s="1448"/>
    </row>
    <row r="64" spans="1:8">
      <c r="A64" s="1385"/>
      <c r="B64" s="1385"/>
      <c r="C64" s="1385"/>
      <c r="D64" s="1385"/>
      <c r="E64" s="1423"/>
      <c r="F64" s="1412"/>
      <c r="G64" s="1412"/>
      <c r="H64" s="1448"/>
    </row>
    <row r="65" spans="1:8" ht="15" thickBot="1">
      <c r="A65" s="1344" t="s">
        <v>7777</v>
      </c>
      <c r="B65" s="1431" t="s">
        <v>6667</v>
      </c>
      <c r="C65" s="1432" t="s">
        <v>2978</v>
      </c>
      <c r="D65" s="1432"/>
      <c r="E65" s="1468"/>
      <c r="F65" s="1519"/>
      <c r="G65" s="1520">
        <f>SUM(G21:G63)</f>
        <v>0</v>
      </c>
      <c r="H65" s="1448"/>
    </row>
    <row r="66" spans="1:8" ht="15" thickTop="1">
      <c r="A66" s="1580"/>
      <c r="B66" s="1601"/>
      <c r="C66" s="1580"/>
      <c r="D66" s="1580"/>
      <c r="E66" s="1597"/>
      <c r="F66" s="1602"/>
      <c r="G66" s="1602"/>
      <c r="H66" s="1448"/>
    </row>
    <row r="67" spans="1:8">
      <c r="A67" s="1568"/>
      <c r="B67" s="1567"/>
      <c r="C67" s="1568"/>
      <c r="D67" s="1568"/>
      <c r="E67" s="1428"/>
      <c r="F67" s="1526"/>
      <c r="G67" s="1526"/>
      <c r="H67" s="1448"/>
    </row>
    <row r="68" spans="1:8">
      <c r="A68" s="1568"/>
      <c r="B68" s="1567"/>
      <c r="C68" s="1568"/>
      <c r="D68" s="1568"/>
      <c r="E68" s="1428"/>
      <c r="F68" s="1526"/>
      <c r="G68" s="1526"/>
    </row>
    <row r="69" spans="1:8">
      <c r="A69" s="1568"/>
      <c r="B69" s="1567"/>
      <c r="C69" s="1568"/>
      <c r="D69" s="1568"/>
      <c r="E69" s="1428"/>
      <c r="F69" s="1526"/>
      <c r="G69" s="1526"/>
    </row>
    <row r="70" spans="1:8" ht="36" customHeight="1">
      <c r="A70" s="1568"/>
      <c r="B70" s="1567"/>
      <c r="C70" s="1568"/>
      <c r="D70" s="1568"/>
      <c r="E70" s="1428"/>
      <c r="F70" s="1526"/>
      <c r="G70" s="1526"/>
    </row>
    <row r="71" spans="1:8">
      <c r="A71" s="1448"/>
      <c r="B71" s="1467"/>
      <c r="C71" s="1453"/>
      <c r="D71" s="1453"/>
      <c r="E71" s="1460"/>
      <c r="F71" s="1574"/>
      <c r="G71" s="1466"/>
    </row>
    <row r="72" spans="1:8">
      <c r="A72" s="1448"/>
      <c r="B72" s="1467"/>
      <c r="C72" s="1453"/>
      <c r="D72" s="1453"/>
      <c r="E72" s="1460"/>
      <c r="F72" s="1574"/>
      <c r="G72" s="1466"/>
    </row>
    <row r="73" spans="1:8">
      <c r="A73" s="1448"/>
      <c r="B73" s="1448"/>
      <c r="C73" s="1448"/>
      <c r="D73" s="1448"/>
      <c r="E73" s="1449"/>
      <c r="F73" s="1752"/>
      <c r="G73" s="1752"/>
    </row>
    <row r="74" spans="1:8">
      <c r="A74" s="1448"/>
      <c r="B74" s="1448"/>
      <c r="C74" s="1448"/>
      <c r="D74" s="1448"/>
      <c r="E74" s="1449"/>
      <c r="F74" s="1752"/>
      <c r="G74" s="1752"/>
    </row>
    <row r="75" spans="1:8">
      <c r="A75" s="1448"/>
      <c r="B75" s="1448"/>
      <c r="C75" s="1448"/>
      <c r="D75" s="1448"/>
      <c r="E75" s="1449"/>
      <c r="F75" s="1752"/>
      <c r="G75" s="1752"/>
    </row>
  </sheetData>
  <sheetProtection formatRows="0"/>
  <mergeCells count="2">
    <mergeCell ref="B18:C18"/>
    <mergeCell ref="E63:F63"/>
  </mergeCells>
  <pageMargins left="0.7" right="0.7" top="0.75" bottom="0.75" header="0.3" footer="0.3"/>
  <pageSetup paperSize="9" scale="57"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79"/>
  <sheetViews>
    <sheetView view="pageBreakPreview" topLeftCell="A40" zoomScale="85" zoomScaleNormal="100" zoomScaleSheetLayoutView="85" workbookViewId="0">
      <selection activeCell="J66" sqref="J66"/>
    </sheetView>
  </sheetViews>
  <sheetFormatPr defaultColWidth="11.42578125" defaultRowHeight="14.25"/>
  <cols>
    <col min="1" max="1" width="13" style="1374" customWidth="1"/>
    <col min="2" max="2" width="71" style="1374" customWidth="1"/>
    <col min="3" max="3" width="14" style="1374" customWidth="1"/>
    <col min="4" max="4" width="11.42578125" style="1374"/>
    <col min="5" max="5" width="11.42578125" style="1317"/>
    <col min="6" max="6" width="17.5703125" style="1763" customWidth="1"/>
    <col min="7" max="7" width="16" style="1763" customWidth="1"/>
    <col min="8" max="16384" width="11.42578125" style="1374"/>
  </cols>
  <sheetData>
    <row r="1" spans="1:7">
      <c r="A1" s="1435" t="s">
        <v>8</v>
      </c>
      <c r="B1" s="1381" t="s">
        <v>9</v>
      </c>
      <c r="C1" s="1381"/>
      <c r="D1" s="1382"/>
      <c r="E1" s="1436"/>
      <c r="F1" s="1470"/>
      <c r="G1" s="1470"/>
    </row>
    <row r="2" spans="1:7">
      <c r="A2" s="1435" t="s">
        <v>130</v>
      </c>
      <c r="B2" s="491" t="str">
        <f>'NASLOVNA STRAN'!$C$30</f>
        <v>Gradnja stanovanjske soseske Dečkovo naselje - DN 10</v>
      </c>
      <c r="C2" s="1381"/>
      <c r="D2" s="1382"/>
      <c r="E2" s="1436"/>
      <c r="F2" s="1470"/>
      <c r="G2" s="1470"/>
    </row>
    <row r="3" spans="1:7">
      <c r="A3" s="1435" t="s">
        <v>131</v>
      </c>
      <c r="B3" s="1654">
        <f>'NASLOVNA STRAN'!$C$13</f>
        <v>0</v>
      </c>
      <c r="C3" s="1381"/>
      <c r="D3" s="1382"/>
      <c r="E3" s="1436"/>
      <c r="F3" s="1470"/>
      <c r="G3" s="1470"/>
    </row>
    <row r="4" spans="1:7">
      <c r="A4" s="1435"/>
      <c r="B4" s="1381"/>
      <c r="C4" s="1381"/>
      <c r="D4" s="1382"/>
      <c r="E4" s="1436"/>
      <c r="F4" s="1470"/>
      <c r="G4" s="1470"/>
    </row>
    <row r="5" spans="1:7">
      <c r="A5" s="1437" t="s">
        <v>72</v>
      </c>
      <c r="B5" s="1387" t="s">
        <v>6311</v>
      </c>
      <c r="C5" s="1387"/>
      <c r="D5" s="1388"/>
      <c r="E5" s="1438"/>
      <c r="F5" s="1471"/>
      <c r="G5" s="1471"/>
    </row>
    <row r="6" spans="1:7">
      <c r="A6" s="1435"/>
      <c r="B6" s="1381"/>
      <c r="C6" s="1381"/>
      <c r="D6" s="1382"/>
      <c r="E6" s="1383"/>
      <c r="F6" s="1384"/>
      <c r="G6" s="1384"/>
    </row>
    <row r="7" spans="1:7">
      <c r="A7" s="1437" t="s">
        <v>118</v>
      </c>
      <c r="B7" s="1387" t="s">
        <v>6699</v>
      </c>
      <c r="C7" s="1387"/>
      <c r="D7" s="1388"/>
      <c r="E7" s="1438"/>
      <c r="F7" s="1471"/>
      <c r="G7" s="1471"/>
    </row>
    <row r="8" spans="1:7">
      <c r="A8" s="1435"/>
      <c r="B8" s="1381"/>
      <c r="C8" s="1381"/>
      <c r="D8" s="1382"/>
      <c r="E8" s="1436"/>
      <c r="F8" s="1470"/>
      <c r="G8" s="1470"/>
    </row>
    <row r="9" spans="1:7">
      <c r="A9" s="1435"/>
      <c r="B9" s="1381"/>
      <c r="C9" s="1381"/>
      <c r="D9" s="1382"/>
      <c r="E9" s="1436"/>
      <c r="F9" s="1470"/>
      <c r="G9" s="1470"/>
    </row>
    <row r="10" spans="1:7" ht="42.75">
      <c r="A10" s="1439" t="s">
        <v>132</v>
      </c>
      <c r="B10" s="1392" t="s">
        <v>133</v>
      </c>
      <c r="C10" s="1393" t="s">
        <v>134</v>
      </c>
      <c r="D10" s="1394" t="s">
        <v>140</v>
      </c>
      <c r="E10" s="1440" t="s">
        <v>136</v>
      </c>
      <c r="F10" s="1472" t="s">
        <v>237</v>
      </c>
      <c r="G10" s="1472" t="s">
        <v>238</v>
      </c>
    </row>
    <row r="11" spans="1:7">
      <c r="A11" s="1381"/>
      <c r="B11" s="1381"/>
      <c r="C11" s="1381"/>
      <c r="D11" s="1382"/>
      <c r="E11" s="1441"/>
      <c r="F11" s="1473"/>
      <c r="G11" s="1473"/>
    </row>
    <row r="12" spans="1:7">
      <c r="A12" s="1442" t="s">
        <v>7778</v>
      </c>
      <c r="B12" s="1400" t="s">
        <v>7770</v>
      </c>
      <c r="C12" s="1400"/>
      <c r="D12" s="1401"/>
      <c r="E12" s="1443"/>
      <c r="F12" s="1474"/>
      <c r="G12" s="1474"/>
    </row>
    <row r="13" spans="1:7">
      <c r="A13" s="1444"/>
      <c r="B13" s="1405"/>
      <c r="C13" s="1405"/>
      <c r="D13" s="1406"/>
      <c r="E13" s="1445"/>
      <c r="F13" s="1475"/>
      <c r="G13" s="1475"/>
    </row>
    <row r="14" spans="1:7">
      <c r="A14" s="1409"/>
      <c r="B14" s="1410" t="s">
        <v>67</v>
      </c>
      <c r="C14" s="1410"/>
      <c r="D14" s="1409"/>
      <c r="E14" s="1369"/>
      <c r="F14" s="1476"/>
      <c r="G14" s="1477"/>
    </row>
    <row r="15" spans="1:7" ht="21.6" customHeight="1">
      <c r="A15" s="1446"/>
      <c r="B15" s="1385" t="s">
        <v>3461</v>
      </c>
      <c r="C15" s="1385"/>
      <c r="D15" s="1415"/>
      <c r="E15" s="1447"/>
      <c r="F15" s="1478"/>
      <c r="G15" s="1478"/>
    </row>
    <row r="16" spans="1:7">
      <c r="A16" s="1446"/>
      <c r="B16" s="1418"/>
      <c r="C16" s="1419"/>
      <c r="D16" s="1415"/>
      <c r="E16" s="1447"/>
      <c r="F16" s="1478"/>
      <c r="G16" s="1478"/>
    </row>
    <row r="17" spans="1:7">
      <c r="A17" s="1446"/>
      <c r="B17" s="1418" t="s">
        <v>2299</v>
      </c>
      <c r="C17" s="1419"/>
      <c r="D17" s="1415"/>
      <c r="E17" s="1447"/>
      <c r="F17" s="1478"/>
      <c r="G17" s="1478"/>
    </row>
    <row r="18" spans="1:7" ht="51.6" customHeight="1">
      <c r="A18" s="1446"/>
      <c r="B18" s="3117" t="s">
        <v>3565</v>
      </c>
      <c r="C18" s="3118"/>
      <c r="D18" s="1415"/>
      <c r="E18" s="1447"/>
      <c r="F18" s="1478"/>
      <c r="G18" s="1478"/>
    </row>
    <row r="19" spans="1:7">
      <c r="A19" s="1448"/>
      <c r="B19" s="1448"/>
      <c r="C19" s="1448"/>
      <c r="D19" s="1448"/>
      <c r="E19" s="1449"/>
      <c r="F19" s="1752"/>
      <c r="G19" s="1752"/>
    </row>
    <row r="20" spans="1:7">
      <c r="A20" s="1448"/>
      <c r="B20" s="1606"/>
      <c r="C20" s="1448"/>
      <c r="D20" s="1448"/>
      <c r="E20" s="1449"/>
      <c r="F20" s="1752"/>
      <c r="G20" s="1752"/>
    </row>
    <row r="21" spans="1:7" ht="216.6" customHeight="1">
      <c r="A21" s="1503" t="s">
        <v>7931</v>
      </c>
      <c r="B21" s="1502" t="s">
        <v>6701</v>
      </c>
      <c r="C21" s="1489"/>
      <c r="D21" s="1489" t="s">
        <v>210</v>
      </c>
      <c r="E21" s="1555">
        <v>1</v>
      </c>
      <c r="F21" s="2610"/>
      <c r="G21" s="1879">
        <f>E21*F21</f>
        <v>0</v>
      </c>
    </row>
    <row r="22" spans="1:7">
      <c r="A22" s="1503"/>
      <c r="B22" s="1502"/>
      <c r="C22" s="1489"/>
      <c r="D22" s="1489"/>
      <c r="E22" s="1555"/>
      <c r="F22" s="2611"/>
      <c r="G22" s="1879"/>
    </row>
    <row r="23" spans="1:7" ht="28.5">
      <c r="A23" s="1503" t="s">
        <v>7933</v>
      </c>
      <c r="B23" s="1631" t="s">
        <v>6703</v>
      </c>
      <c r="C23" s="1489"/>
      <c r="D23" s="1489" t="s">
        <v>210</v>
      </c>
      <c r="E23" s="1555">
        <v>1</v>
      </c>
      <c r="F23" s="2610"/>
      <c r="G23" s="1879">
        <f>E23*F23</f>
        <v>0</v>
      </c>
    </row>
    <row r="24" spans="1:7">
      <c r="A24" s="1503"/>
      <c r="B24" s="1502"/>
      <c r="C24" s="1489"/>
      <c r="D24" s="1489"/>
      <c r="E24" s="1555"/>
      <c r="F24" s="2611"/>
      <c r="G24" s="1879"/>
    </row>
    <row r="25" spans="1:7" ht="28.5">
      <c r="A25" s="1503" t="s">
        <v>7934</v>
      </c>
      <c r="B25" s="1502" t="s">
        <v>6705</v>
      </c>
      <c r="C25" s="1489"/>
      <c r="D25" s="1489" t="s">
        <v>210</v>
      </c>
      <c r="E25" s="1555" t="s">
        <v>7932</v>
      </c>
      <c r="F25" s="2610"/>
      <c r="G25" s="1879">
        <f>E25*F25</f>
        <v>0</v>
      </c>
    </row>
    <row r="26" spans="1:7">
      <c r="A26" s="1503"/>
      <c r="B26" s="1502"/>
      <c r="C26" s="1489"/>
      <c r="D26" s="1489"/>
      <c r="E26" s="1555"/>
      <c r="F26" s="2611"/>
      <c r="G26" s="1879"/>
    </row>
    <row r="27" spans="1:7">
      <c r="A27" s="1503" t="s">
        <v>7935</v>
      </c>
      <c r="B27" s="1502" t="s">
        <v>6707</v>
      </c>
      <c r="C27" s="1489"/>
      <c r="D27" s="1489" t="s">
        <v>210</v>
      </c>
      <c r="E27" s="1555" t="s">
        <v>7936</v>
      </c>
      <c r="F27" s="2610"/>
      <c r="G27" s="1879">
        <f>E27*F27</f>
        <v>0</v>
      </c>
    </row>
    <row r="28" spans="1:7">
      <c r="A28" s="1503"/>
      <c r="B28" s="1502"/>
      <c r="C28" s="1489"/>
      <c r="D28" s="1489"/>
      <c r="E28" s="1555"/>
      <c r="F28" s="2611"/>
      <c r="G28" s="1879"/>
    </row>
    <row r="29" spans="1:7">
      <c r="A29" s="1973" t="s">
        <v>7937</v>
      </c>
      <c r="B29" s="1614" t="s">
        <v>6709</v>
      </c>
      <c r="C29" s="1586"/>
      <c r="D29" s="1586" t="s">
        <v>210</v>
      </c>
      <c r="E29" s="1555" t="s">
        <v>7938</v>
      </c>
      <c r="F29" s="2612"/>
      <c r="G29" s="1602">
        <f>E29*F29</f>
        <v>0</v>
      </c>
    </row>
    <row r="30" spans="1:7">
      <c r="A30" s="1973"/>
      <c r="B30" s="1614"/>
      <c r="C30" s="1586"/>
      <c r="D30" s="1586"/>
      <c r="E30" s="1555"/>
      <c r="F30" s="2606"/>
      <c r="G30" s="1602"/>
    </row>
    <row r="31" spans="1:7">
      <c r="A31" s="2312" t="s">
        <v>7939</v>
      </c>
      <c r="B31" s="2313" t="s">
        <v>6711</v>
      </c>
      <c r="C31" s="2314"/>
      <c r="D31" s="2314" t="s">
        <v>210</v>
      </c>
      <c r="E31" s="2315" t="s">
        <v>7940</v>
      </c>
      <c r="F31" s="2613"/>
      <c r="G31" s="2316"/>
    </row>
    <row r="32" spans="1:7">
      <c r="A32" s="1973"/>
      <c r="B32" s="1614"/>
      <c r="C32" s="1586"/>
      <c r="D32" s="1586"/>
      <c r="E32" s="1555"/>
      <c r="F32" s="2606"/>
      <c r="G32" s="1602"/>
    </row>
    <row r="33" spans="1:7">
      <c r="A33" s="1973" t="s">
        <v>7941</v>
      </c>
      <c r="B33" s="1614" t="s">
        <v>6713</v>
      </c>
      <c r="C33" s="1586"/>
      <c r="D33" s="1586" t="s">
        <v>210</v>
      </c>
      <c r="E33" s="1555" t="s">
        <v>7942</v>
      </c>
      <c r="F33" s="2612"/>
      <c r="G33" s="1602">
        <f>E33*F33</f>
        <v>0</v>
      </c>
    </row>
    <row r="34" spans="1:7">
      <c r="A34" s="1973"/>
      <c r="B34" s="1614"/>
      <c r="C34" s="1596"/>
      <c r="D34" s="1596"/>
      <c r="E34" s="1555"/>
      <c r="F34" s="2606"/>
      <c r="G34" s="1602"/>
    </row>
    <row r="35" spans="1:7">
      <c r="A35" s="1973" t="s">
        <v>7943</v>
      </c>
      <c r="B35" s="1614" t="s">
        <v>6715</v>
      </c>
      <c r="C35" s="1596"/>
      <c r="D35" s="1596" t="s">
        <v>210</v>
      </c>
      <c r="E35" s="1555">
        <f>E29+E31</f>
        <v>96</v>
      </c>
      <c r="F35" s="2612"/>
      <c r="G35" s="1602">
        <f>E35*F35</f>
        <v>0</v>
      </c>
    </row>
    <row r="36" spans="1:7">
      <c r="A36" s="1974"/>
      <c r="B36" s="1975"/>
      <c r="C36" s="1976"/>
      <c r="D36" s="1976"/>
      <c r="E36" s="1555"/>
      <c r="F36" s="2606"/>
      <c r="G36" s="1602"/>
    </row>
    <row r="37" spans="1:7">
      <c r="A37" s="1973" t="s">
        <v>7944</v>
      </c>
      <c r="B37" s="1975" t="s">
        <v>7945</v>
      </c>
      <c r="C37" s="1586"/>
      <c r="D37" s="1586" t="s">
        <v>210</v>
      </c>
      <c r="E37" s="1555" t="s">
        <v>7943</v>
      </c>
      <c r="F37" s="2612"/>
      <c r="G37" s="1602">
        <f>E37*F37</f>
        <v>0</v>
      </c>
    </row>
    <row r="38" spans="1:7">
      <c r="A38" s="1973"/>
      <c r="B38" s="1600"/>
      <c r="C38" s="1586"/>
      <c r="D38" s="1586"/>
      <c r="E38" s="1555"/>
      <c r="F38" s="2606"/>
      <c r="G38" s="1602"/>
    </row>
    <row r="39" spans="1:7" ht="42.75">
      <c r="A39" s="1503" t="s">
        <v>7946</v>
      </c>
      <c r="B39" s="1633" t="s">
        <v>6719</v>
      </c>
      <c r="C39" s="1489"/>
      <c r="D39" s="1489" t="s">
        <v>210</v>
      </c>
      <c r="E39" s="1555">
        <v>2</v>
      </c>
      <c r="F39" s="2610"/>
      <c r="G39" s="1879">
        <f>E39*F39</f>
        <v>0</v>
      </c>
    </row>
    <row r="40" spans="1:7">
      <c r="A40" s="1503"/>
      <c r="B40" s="1636"/>
      <c r="C40" s="1489"/>
      <c r="D40" s="1489"/>
      <c r="E40" s="1555"/>
      <c r="F40" s="2611"/>
      <c r="G40" s="1879"/>
    </row>
    <row r="41" spans="1:7" ht="42.75">
      <c r="A41" s="1503" t="s">
        <v>7947</v>
      </c>
      <c r="B41" s="1636" t="s">
        <v>6721</v>
      </c>
      <c r="C41" s="1489"/>
      <c r="D41" s="1489" t="s">
        <v>210</v>
      </c>
      <c r="E41" s="1555">
        <v>12</v>
      </c>
      <c r="F41" s="2610"/>
      <c r="G41" s="1879">
        <f>E41*F41</f>
        <v>0</v>
      </c>
    </row>
    <row r="42" spans="1:7">
      <c r="A42" s="1503"/>
      <c r="B42" s="1636"/>
      <c r="C42" s="1489"/>
      <c r="D42" s="1489"/>
      <c r="E42" s="1555"/>
      <c r="F42" s="2611"/>
      <c r="G42" s="1879"/>
    </row>
    <row r="43" spans="1:7" ht="28.5">
      <c r="A43" s="1503" t="s">
        <v>7948</v>
      </c>
      <c r="B43" s="1633" t="s">
        <v>6723</v>
      </c>
      <c r="C43" s="1489"/>
      <c r="D43" s="1489" t="s">
        <v>210</v>
      </c>
      <c r="E43" s="1555">
        <f>E37+E33</f>
        <v>22</v>
      </c>
      <c r="F43" s="2610"/>
      <c r="G43" s="1879">
        <f>E43*F43</f>
        <v>0</v>
      </c>
    </row>
    <row r="44" spans="1:7">
      <c r="A44" s="1503"/>
      <c r="B44" s="1636"/>
      <c r="C44" s="1489"/>
      <c r="D44" s="1489"/>
      <c r="E44" s="1555"/>
      <c r="F44" s="2611"/>
      <c r="G44" s="1879"/>
    </row>
    <row r="45" spans="1:7">
      <c r="A45" s="1503" t="s">
        <v>7949</v>
      </c>
      <c r="B45" s="1635" t="s">
        <v>6725</v>
      </c>
      <c r="C45" s="1489"/>
      <c r="D45" s="1489" t="s">
        <v>210</v>
      </c>
      <c r="E45" s="1555">
        <f>E41+E39+E35</f>
        <v>110</v>
      </c>
      <c r="F45" s="2610"/>
      <c r="G45" s="1879">
        <f>E45*F45</f>
        <v>0</v>
      </c>
    </row>
    <row r="46" spans="1:7">
      <c r="A46" s="1503"/>
      <c r="B46" s="1636"/>
      <c r="C46" s="1489"/>
      <c r="D46" s="1489"/>
      <c r="E46" s="1555"/>
      <c r="F46" s="2611"/>
      <c r="G46" s="1879"/>
    </row>
    <row r="47" spans="1:7">
      <c r="A47" s="1503" t="s">
        <v>7942</v>
      </c>
      <c r="B47" s="1636" t="s">
        <v>6729</v>
      </c>
      <c r="C47" s="1489"/>
      <c r="D47" s="1489" t="s">
        <v>3514</v>
      </c>
      <c r="E47" s="1555">
        <v>1250</v>
      </c>
      <c r="F47" s="2610"/>
      <c r="G47" s="1879">
        <f>E47*F47</f>
        <v>0</v>
      </c>
    </row>
    <row r="48" spans="1:7">
      <c r="A48" s="1503"/>
      <c r="B48" s="1635"/>
      <c r="C48" s="1489"/>
      <c r="D48" s="1489"/>
      <c r="E48" s="1555"/>
      <c r="F48" s="2611"/>
      <c r="G48" s="1879"/>
    </row>
    <row r="49" spans="1:7">
      <c r="A49" s="1503" t="s">
        <v>7950</v>
      </c>
      <c r="B49" s="1633" t="s">
        <v>6731</v>
      </c>
      <c r="C49" s="1489"/>
      <c r="D49" s="1489" t="s">
        <v>3514</v>
      </c>
      <c r="E49" s="1555">
        <v>150</v>
      </c>
      <c r="F49" s="2610"/>
      <c r="G49" s="1879">
        <f>E49*F49</f>
        <v>0</v>
      </c>
    </row>
    <row r="50" spans="1:7">
      <c r="A50" s="1503"/>
      <c r="B50" s="1635"/>
      <c r="C50" s="1489"/>
      <c r="D50" s="1489"/>
      <c r="E50" s="1555"/>
      <c r="F50" s="2611"/>
      <c r="G50" s="1879"/>
    </row>
    <row r="51" spans="1:7">
      <c r="A51" s="1632" t="s">
        <v>7951</v>
      </c>
      <c r="B51" s="1633" t="s">
        <v>6733</v>
      </c>
      <c r="C51" s="1634"/>
      <c r="D51" s="1634" t="s">
        <v>3514</v>
      </c>
      <c r="E51" s="1555">
        <v>70</v>
      </c>
      <c r="F51" s="2610"/>
      <c r="G51" s="1879">
        <f>E51*F51</f>
        <v>0</v>
      </c>
    </row>
    <row r="52" spans="1:7">
      <c r="A52" s="1632"/>
      <c r="B52" s="1636"/>
      <c r="C52" s="1634"/>
      <c r="D52" s="1634"/>
      <c r="E52" s="1555"/>
      <c r="F52" s="2611"/>
      <c r="G52" s="1879"/>
    </row>
    <row r="53" spans="1:7">
      <c r="A53" s="1632" t="s">
        <v>7952</v>
      </c>
      <c r="B53" s="1635" t="s">
        <v>6735</v>
      </c>
      <c r="C53" s="1634"/>
      <c r="D53" s="1634" t="s">
        <v>210</v>
      </c>
      <c r="E53" s="1555">
        <f>(E47+E49)*2</f>
        <v>2800</v>
      </c>
      <c r="F53" s="2610"/>
      <c r="G53" s="1879">
        <f>E53*F53</f>
        <v>0</v>
      </c>
    </row>
    <row r="54" spans="1:7">
      <c r="A54" s="1503"/>
      <c r="B54" s="1502"/>
      <c r="C54" s="1489"/>
      <c r="D54" s="1489"/>
      <c r="E54" s="1555"/>
      <c r="F54" s="2611"/>
      <c r="G54" s="1879"/>
    </row>
    <row r="55" spans="1:7" ht="39" customHeight="1">
      <c r="A55" s="1503" t="s">
        <v>7953</v>
      </c>
      <c r="B55" s="1502" t="s">
        <v>6737</v>
      </c>
      <c r="C55" s="1638"/>
      <c r="D55" s="1638"/>
      <c r="E55" s="1372"/>
      <c r="F55" s="2614"/>
      <c r="G55" s="1879"/>
    </row>
    <row r="56" spans="1:7">
      <c r="A56" s="1503"/>
      <c r="B56" s="1502"/>
      <c r="C56" s="1489"/>
      <c r="D56" s="1489"/>
      <c r="E56" s="1555"/>
      <c r="F56" s="2611"/>
      <c r="G56" s="1879"/>
    </row>
    <row r="57" spans="1:7" ht="22.5" customHeight="1">
      <c r="A57" s="1503" t="s">
        <v>7954</v>
      </c>
      <c r="B57" s="1502" t="s">
        <v>6739</v>
      </c>
      <c r="C57" s="1489"/>
      <c r="D57" s="1489"/>
      <c r="E57" s="1372"/>
      <c r="F57" s="2614"/>
      <c r="G57" s="1879"/>
    </row>
    <row r="58" spans="1:7">
      <c r="A58" s="1632"/>
      <c r="B58" s="1502"/>
      <c r="C58" s="1489"/>
      <c r="D58" s="1489"/>
      <c r="E58" s="1555"/>
      <c r="F58" s="2611"/>
      <c r="G58" s="1879"/>
    </row>
    <row r="59" spans="1:7" ht="28.5" customHeight="1">
      <c r="A59" s="1632" t="s">
        <v>7955</v>
      </c>
      <c r="B59" s="1502" t="s">
        <v>6964</v>
      </c>
      <c r="C59" s="1489"/>
      <c r="D59" s="1489" t="s">
        <v>1748</v>
      </c>
      <c r="E59" s="1555">
        <v>3</v>
      </c>
      <c r="F59" s="2610"/>
      <c r="G59" s="1879">
        <f>E59*F59</f>
        <v>0</v>
      </c>
    </row>
    <row r="60" spans="1:7">
      <c r="A60" s="1632"/>
      <c r="B60" s="1502"/>
      <c r="C60" s="1489"/>
      <c r="D60" s="1489"/>
      <c r="E60" s="1555"/>
      <c r="F60" s="1879"/>
      <c r="G60" s="1879"/>
    </row>
    <row r="61" spans="1:7">
      <c r="A61" s="1632" t="s">
        <v>7956</v>
      </c>
      <c r="B61" s="1502" t="s">
        <v>6743</v>
      </c>
      <c r="C61" s="1489"/>
      <c r="D61" s="1489" t="s">
        <v>369</v>
      </c>
      <c r="E61" s="3121" t="s">
        <v>6454</v>
      </c>
      <c r="F61" s="3122"/>
      <c r="G61" s="1879"/>
    </row>
    <row r="62" spans="1:7">
      <c r="A62" s="1632"/>
      <c r="B62" s="1502"/>
      <c r="C62" s="1489"/>
      <c r="D62" s="1489"/>
      <c r="E62" s="1555"/>
      <c r="F62" s="1879"/>
      <c r="G62" s="1879"/>
    </row>
    <row r="63" spans="1:7" ht="28.5">
      <c r="A63" s="1977">
        <f>+A61+1</f>
        <v>22</v>
      </c>
      <c r="B63" s="1978" t="s">
        <v>6745</v>
      </c>
      <c r="C63" s="1979"/>
      <c r="D63" s="1979" t="s">
        <v>369</v>
      </c>
      <c r="E63" s="3121" t="s">
        <v>6454</v>
      </c>
      <c r="F63" s="3122"/>
      <c r="G63" s="1981"/>
    </row>
    <row r="64" spans="1:7">
      <c r="A64" s="1977"/>
      <c r="B64" s="1978"/>
      <c r="C64" s="1979"/>
      <c r="D64" s="1979"/>
      <c r="E64" s="1555"/>
      <c r="F64" s="1980"/>
      <c r="G64" s="1981"/>
    </row>
    <row r="65" spans="1:8" ht="28.5">
      <c r="A65" s="1977">
        <f>+A63+1</f>
        <v>23</v>
      </c>
      <c r="B65" s="1978" t="s">
        <v>6747</v>
      </c>
      <c r="C65" s="1979"/>
      <c r="D65" s="1979" t="s">
        <v>369</v>
      </c>
      <c r="E65" s="3121" t="s">
        <v>6454</v>
      </c>
      <c r="F65" s="3122"/>
      <c r="G65" s="1981"/>
    </row>
    <row r="66" spans="1:8">
      <c r="A66" s="1977"/>
      <c r="B66" s="1978"/>
      <c r="C66" s="1979"/>
      <c r="D66" s="1979"/>
      <c r="E66" s="1555"/>
      <c r="F66" s="1980"/>
      <c r="G66" s="1981"/>
    </row>
    <row r="67" spans="1:8" ht="42.75">
      <c r="A67" s="1977">
        <f>+A65+1</f>
        <v>24</v>
      </c>
      <c r="B67" s="1978" t="s">
        <v>6749</v>
      </c>
      <c r="C67" s="1979"/>
      <c r="D67" s="1979" t="s">
        <v>369</v>
      </c>
      <c r="E67" s="3121" t="s">
        <v>6454</v>
      </c>
      <c r="F67" s="3122"/>
      <c r="G67" s="1981"/>
    </row>
    <row r="68" spans="1:8">
      <c r="A68" s="1640"/>
      <c r="B68" s="1590"/>
      <c r="C68" s="1587"/>
      <c r="D68" s="1588"/>
      <c r="E68" s="1372"/>
      <c r="F68" s="1589"/>
      <c r="G68" s="1589"/>
      <c r="H68" s="1448"/>
    </row>
    <row r="69" spans="1:8" ht="15" thickBot="1">
      <c r="A69" s="1344" t="s">
        <v>7778</v>
      </c>
      <c r="B69" s="1431" t="s">
        <v>6699</v>
      </c>
      <c r="C69" s="1432" t="s">
        <v>2978</v>
      </c>
      <c r="D69" s="1432"/>
      <c r="E69" s="1468"/>
      <c r="F69" s="1519"/>
      <c r="G69" s="1520">
        <f>SUM(G21:G67)</f>
        <v>0</v>
      </c>
      <c r="H69" s="1448"/>
    </row>
    <row r="70" spans="1:8" ht="36" customHeight="1" thickTop="1">
      <c r="A70" s="1580"/>
      <c r="B70" s="1601"/>
      <c r="C70" s="1580"/>
      <c r="D70" s="1580"/>
      <c r="E70" s="1597"/>
      <c r="F70" s="1602"/>
      <c r="G70" s="1602"/>
      <c r="H70" s="1448"/>
    </row>
    <row r="71" spans="1:8">
      <c r="A71" s="1568"/>
      <c r="B71" s="1567"/>
      <c r="C71" s="1568"/>
      <c r="D71" s="1568"/>
      <c r="E71" s="1428"/>
      <c r="F71" s="1526"/>
      <c r="G71" s="1526"/>
      <c r="H71" s="1448"/>
    </row>
    <row r="72" spans="1:8">
      <c r="A72" s="1568"/>
      <c r="B72" s="1567"/>
      <c r="C72" s="1568"/>
      <c r="D72" s="1568"/>
      <c r="E72" s="1428"/>
      <c r="F72" s="1526"/>
      <c r="G72" s="1526"/>
    </row>
    <row r="73" spans="1:8">
      <c r="A73" s="1568"/>
      <c r="B73" s="1567"/>
      <c r="C73" s="1568"/>
      <c r="D73" s="1568"/>
      <c r="E73" s="1428"/>
      <c r="F73" s="1526"/>
      <c r="G73" s="1526"/>
    </row>
    <row r="74" spans="1:8">
      <c r="A74" s="1568"/>
      <c r="B74" s="1567"/>
      <c r="C74" s="1568"/>
      <c r="D74" s="1568"/>
      <c r="E74" s="1428"/>
      <c r="F74" s="1526"/>
      <c r="G74" s="1526"/>
    </row>
    <row r="75" spans="1:8">
      <c r="A75" s="1448"/>
      <c r="B75" s="1467"/>
      <c r="C75" s="1453"/>
      <c r="D75" s="1453"/>
      <c r="E75" s="1460"/>
      <c r="F75" s="1574"/>
      <c r="G75" s="1466"/>
    </row>
    <row r="76" spans="1:8">
      <c r="A76" s="1448"/>
      <c r="B76" s="1467"/>
      <c r="C76" s="1453"/>
      <c r="D76" s="1453"/>
      <c r="E76" s="1460"/>
      <c r="F76" s="1574"/>
      <c r="G76" s="1466"/>
    </row>
    <row r="77" spans="1:8">
      <c r="A77" s="1448"/>
      <c r="B77" s="1448"/>
      <c r="C77" s="1448"/>
      <c r="D77" s="1448"/>
      <c r="E77" s="1449"/>
      <c r="F77" s="1752"/>
      <c r="G77" s="1752"/>
    </row>
    <row r="78" spans="1:8">
      <c r="A78" s="1448"/>
      <c r="B78" s="1448"/>
      <c r="C78" s="1448"/>
      <c r="D78" s="1448"/>
      <c r="E78" s="1449"/>
      <c r="F78" s="1752"/>
      <c r="G78" s="1752"/>
    </row>
    <row r="79" spans="1:8">
      <c r="A79" s="1448"/>
      <c r="B79" s="1448"/>
      <c r="C79" s="1448"/>
      <c r="D79" s="1448"/>
      <c r="E79" s="1449"/>
      <c r="F79" s="1752"/>
      <c r="G79" s="1752"/>
    </row>
  </sheetData>
  <sheetProtection formatRows="0"/>
  <protectedRanges>
    <protectedRange sqref="B23" name="Cena_C25_1_1_1_2_1_1_1"/>
    <protectedRange sqref="B25" name="Cena_C25_1_1_1_2_1_2_1"/>
    <protectedRange sqref="B35" name="Cena_C34_1_1_1_2_1_1_1"/>
    <protectedRange sqref="B43" name="Cena_C82_1_1_1_2_1_1_1"/>
  </protectedRanges>
  <mergeCells count="5">
    <mergeCell ref="B18:C18"/>
    <mergeCell ref="E61:F61"/>
    <mergeCell ref="E63:F63"/>
    <mergeCell ref="E65:F65"/>
    <mergeCell ref="E67:F67"/>
  </mergeCells>
  <pageMargins left="0.7" right="0.7" top="0.75" bottom="0.75" header="0.3" footer="0.3"/>
  <pageSetup paperSize="9" scale="57"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04"/>
  <sheetViews>
    <sheetView view="pageBreakPreview" zoomScale="85" zoomScaleNormal="100" zoomScaleSheetLayoutView="85" workbookViewId="0">
      <selection activeCell="D53" sqref="D53"/>
    </sheetView>
  </sheetViews>
  <sheetFormatPr defaultColWidth="11" defaultRowHeight="14.25"/>
  <cols>
    <col min="1" max="1" width="15.42578125" style="1375" customWidth="1"/>
    <col min="2" max="2" width="85" style="1376" customWidth="1"/>
    <col min="3" max="3" width="14.5703125" style="1376" customWidth="1"/>
    <col min="4" max="4" width="37.28515625" style="1377" customWidth="1"/>
    <col min="5" max="5" width="12.28515625" style="1378" customWidth="1"/>
    <col min="6" max="6" width="14.7109375" style="1379" customWidth="1"/>
    <col min="7" max="7" width="19.42578125" style="1379" customWidth="1"/>
    <col min="8" max="8" width="14.7109375" style="1317" customWidth="1"/>
    <col min="9" max="16384" width="11" style="1317"/>
  </cols>
  <sheetData>
    <row r="1" spans="1:7">
      <c r="A1" s="1312" t="s">
        <v>8</v>
      </c>
      <c r="B1" s="1313" t="s">
        <v>9</v>
      </c>
      <c r="C1" s="1313"/>
      <c r="D1" s="1314"/>
      <c r="E1" s="1315"/>
      <c r="F1" s="1316"/>
      <c r="G1" s="1316"/>
    </row>
    <row r="2" spans="1:7">
      <c r="A2" s="1318" t="s">
        <v>130</v>
      </c>
      <c r="B2" s="491" t="str">
        <f>'NASLOVNA STRAN'!$C$30</f>
        <v>Gradnja stanovanjske soseske Dečkovo naselje - DN 10</v>
      </c>
      <c r="C2" s="1313"/>
      <c r="D2" s="1314"/>
      <c r="E2" s="1315"/>
      <c r="F2" s="1316"/>
      <c r="G2" s="1316"/>
    </row>
    <row r="3" spans="1:7">
      <c r="A3" s="1312" t="s">
        <v>131</v>
      </c>
      <c r="B3" s="1654">
        <f>'NASLOVNA STRAN'!$C$13</f>
        <v>0</v>
      </c>
      <c r="C3" s="1313"/>
      <c r="D3" s="1314"/>
      <c r="E3" s="1315"/>
      <c r="F3" s="1316"/>
      <c r="G3" s="1316"/>
    </row>
    <row r="4" spans="1:7">
      <c r="A4" s="1312"/>
      <c r="B4" s="1313"/>
      <c r="C4" s="1313"/>
      <c r="D4" s="1314"/>
      <c r="E4" s="1315"/>
      <c r="F4" s="1316"/>
      <c r="G4" s="1316"/>
    </row>
    <row r="5" spans="1:7">
      <c r="A5" s="1312"/>
      <c r="B5" s="1313"/>
      <c r="C5" s="1313"/>
      <c r="D5" s="1314"/>
      <c r="E5" s="1315"/>
      <c r="F5" s="1316"/>
      <c r="G5" s="1316"/>
    </row>
    <row r="6" spans="1:7">
      <c r="A6" s="1312"/>
      <c r="B6" s="1313"/>
      <c r="C6" s="1313"/>
      <c r="D6" s="1314"/>
      <c r="E6" s="1315"/>
      <c r="F6" s="1316"/>
      <c r="G6" s="1316"/>
    </row>
    <row r="7" spans="1:7">
      <c r="A7" s="1312"/>
      <c r="B7" s="1313"/>
      <c r="C7" s="1313"/>
      <c r="D7" s="1314"/>
      <c r="E7" s="1315"/>
      <c r="F7" s="1316"/>
      <c r="G7" s="1316"/>
    </row>
    <row r="8" spans="1:7">
      <c r="A8" s="1312"/>
      <c r="B8" s="1313"/>
      <c r="C8" s="1313"/>
      <c r="D8" s="1314"/>
      <c r="E8" s="1315"/>
      <c r="F8" s="1316"/>
      <c r="G8" s="1316"/>
    </row>
    <row r="9" spans="1:7" ht="27" customHeight="1">
      <c r="A9" s="1319" t="s">
        <v>72</v>
      </c>
      <c r="B9" s="1320" t="s">
        <v>6311</v>
      </c>
      <c r="C9" s="1321"/>
      <c r="D9" s="1322"/>
      <c r="E9" s="1323"/>
      <c r="F9" s="1324"/>
      <c r="G9" s="1324"/>
    </row>
    <row r="10" spans="1:7">
      <c r="A10" s="1312"/>
      <c r="B10" s="1313"/>
      <c r="C10" s="1313"/>
      <c r="D10" s="1314"/>
      <c r="E10" s="1312"/>
      <c r="F10" s="1325"/>
      <c r="G10" s="1325"/>
    </row>
    <row r="11" spans="1:7">
      <c r="A11" s="1312"/>
      <c r="B11" s="1313"/>
      <c r="C11" s="1313"/>
      <c r="D11" s="1314"/>
      <c r="E11" s="1312"/>
      <c r="F11" s="1325"/>
      <c r="G11" s="1325"/>
    </row>
    <row r="12" spans="1:7">
      <c r="A12" s="1312"/>
      <c r="B12" s="1313"/>
      <c r="C12" s="1313"/>
      <c r="D12" s="1314"/>
      <c r="E12" s="1312"/>
      <c r="F12" s="1325"/>
      <c r="G12" s="1325"/>
    </row>
    <row r="13" spans="1:7">
      <c r="A13" s="1312"/>
      <c r="B13" s="1313"/>
      <c r="C13" s="1313"/>
      <c r="D13" s="1314"/>
      <c r="E13" s="1312"/>
      <c r="F13" s="1325"/>
      <c r="G13" s="1325"/>
    </row>
    <row r="14" spans="1:7">
      <c r="A14" s="1312"/>
      <c r="B14" s="1313"/>
      <c r="C14" s="1313"/>
      <c r="D14" s="1314"/>
      <c r="E14" s="1312"/>
      <c r="F14" s="1325"/>
      <c r="G14" s="1325"/>
    </row>
    <row r="15" spans="1:7">
      <c r="A15" s="1312"/>
      <c r="B15" s="1313"/>
      <c r="C15" s="1313"/>
      <c r="D15" s="1314"/>
      <c r="E15" s="1312"/>
      <c r="F15" s="1325"/>
      <c r="G15" s="1325"/>
    </row>
    <row r="16" spans="1:7">
      <c r="A16" s="1312"/>
      <c r="B16" s="1313"/>
      <c r="C16" s="1313"/>
      <c r="D16" s="1314"/>
      <c r="E16" s="1312"/>
      <c r="F16" s="1325"/>
      <c r="G16" s="1325"/>
    </row>
    <row r="17" spans="1:7" s="1331" customFormat="1" ht="30.4" customHeight="1">
      <c r="A17" s="1326" t="s">
        <v>6312</v>
      </c>
      <c r="B17" s="1327" t="s">
        <v>3448</v>
      </c>
      <c r="C17" s="1328"/>
      <c r="D17" s="1329" t="s">
        <v>3449</v>
      </c>
      <c r="E17" s="1330"/>
      <c r="F17" s="1330"/>
      <c r="G17" s="1330"/>
    </row>
    <row r="18" spans="1:7">
      <c r="A18" s="1312"/>
      <c r="B18" s="1313"/>
      <c r="C18" s="1313"/>
      <c r="D18" s="1314"/>
      <c r="E18" s="1315"/>
      <c r="F18" s="1316"/>
      <c r="G18" s="1316"/>
    </row>
    <row r="19" spans="1:7">
      <c r="A19" s="1312"/>
      <c r="B19" s="1313"/>
      <c r="C19" s="1313"/>
      <c r="D19" s="1314"/>
      <c r="E19" s="1315"/>
      <c r="F19" s="1316"/>
      <c r="G19" s="1316"/>
    </row>
    <row r="20" spans="1:7" ht="16.5">
      <c r="A20" s="1312"/>
      <c r="B20" s="3108" t="s">
        <v>3222</v>
      </c>
      <c r="C20" s="3109"/>
      <c r="D20" s="3109"/>
      <c r="E20" s="1315"/>
      <c r="F20" s="1316"/>
      <c r="G20" s="1316"/>
    </row>
    <row r="21" spans="1:7" ht="64.900000000000006" customHeight="1">
      <c r="A21" s="1312"/>
      <c r="B21" s="3110" t="s">
        <v>6313</v>
      </c>
      <c r="C21" s="3110"/>
      <c r="D21" s="3110"/>
      <c r="E21" s="1315"/>
      <c r="F21" s="1316"/>
      <c r="G21" s="1316"/>
    </row>
    <row r="22" spans="1:7" ht="58.15" customHeight="1">
      <c r="A22" s="1312"/>
      <c r="B22" s="3111" t="s">
        <v>3223</v>
      </c>
      <c r="C22" s="3112"/>
      <c r="D22" s="3112"/>
      <c r="E22" s="1315"/>
      <c r="F22" s="1316"/>
      <c r="G22" s="1316"/>
    </row>
    <row r="23" spans="1:7" ht="16.5">
      <c r="A23" s="1312"/>
      <c r="B23" s="3111"/>
      <c r="C23" s="3112"/>
      <c r="D23" s="3112"/>
      <c r="E23" s="1315"/>
      <c r="F23" s="1316"/>
      <c r="G23" s="1316"/>
    </row>
    <row r="24" spans="1:7" ht="16.5">
      <c r="A24" s="1312"/>
      <c r="B24" s="3108" t="s">
        <v>3450</v>
      </c>
      <c r="C24" s="3109"/>
      <c r="D24" s="3109"/>
      <c r="E24" s="1315"/>
      <c r="F24" s="1316"/>
      <c r="G24" s="1316"/>
    </row>
    <row r="25" spans="1:7" ht="28.9" customHeight="1">
      <c r="A25" s="1312"/>
      <c r="B25" s="3106" t="s">
        <v>3451</v>
      </c>
      <c r="C25" s="3107"/>
      <c r="D25" s="3107"/>
      <c r="E25" s="1315"/>
      <c r="F25" s="1316"/>
      <c r="G25" s="1316"/>
    </row>
    <row r="26" spans="1:7" ht="30" customHeight="1">
      <c r="A26" s="1312"/>
      <c r="B26" s="3106" t="s">
        <v>3452</v>
      </c>
      <c r="C26" s="3107"/>
      <c r="D26" s="3107"/>
      <c r="E26" s="1315"/>
      <c r="F26" s="1316"/>
      <c r="G26" s="1316"/>
    </row>
    <row r="27" spans="1:7" ht="46.15" customHeight="1">
      <c r="A27" s="1312"/>
      <c r="B27" s="3106" t="s">
        <v>6314</v>
      </c>
      <c r="C27" s="3107"/>
      <c r="D27" s="3107"/>
      <c r="E27" s="1315"/>
      <c r="F27" s="1316"/>
      <c r="G27" s="1316"/>
    </row>
    <row r="28" spans="1:7" ht="16.5">
      <c r="A28" s="1312"/>
      <c r="B28" s="3106"/>
      <c r="C28" s="3107"/>
      <c r="D28" s="3107"/>
      <c r="E28" s="1315"/>
      <c r="F28" s="1316"/>
      <c r="G28" s="1316"/>
    </row>
    <row r="29" spans="1:7">
      <c r="A29" s="1312"/>
      <c r="B29" s="1313"/>
      <c r="C29" s="1313"/>
      <c r="D29" s="1332"/>
      <c r="E29" s="1315"/>
      <c r="F29" s="1316"/>
      <c r="G29" s="1316"/>
    </row>
    <row r="30" spans="1:7" ht="15" customHeight="1">
      <c r="A30" s="1333" t="s">
        <v>6315</v>
      </c>
      <c r="B30" s="1334" t="s">
        <v>55</v>
      </c>
      <c r="C30" s="1335"/>
      <c r="D30" s="1336">
        <f>+'D.1_Instal.material blok B2'!G107</f>
        <v>0</v>
      </c>
      <c r="E30" s="1315"/>
      <c r="F30" s="1316"/>
      <c r="G30" s="1316"/>
    </row>
    <row r="31" spans="1:7" ht="15" customHeight="1">
      <c r="A31" s="1337"/>
      <c r="B31" s="1335"/>
      <c r="C31" s="1335"/>
      <c r="D31" s="1336"/>
      <c r="E31" s="1315"/>
      <c r="F31" s="1316"/>
      <c r="G31" s="1316"/>
    </row>
    <row r="32" spans="1:7" ht="15" customHeight="1">
      <c r="A32" s="1333" t="s">
        <v>6316</v>
      </c>
      <c r="B32" s="1334" t="s">
        <v>57</v>
      </c>
      <c r="C32" s="1335"/>
      <c r="D32" s="1336">
        <f>+'D.2_Svetilke blok B2'!G41</f>
        <v>0</v>
      </c>
      <c r="E32" s="1315"/>
      <c r="F32" s="1316"/>
      <c r="G32" s="1316"/>
    </row>
    <row r="33" spans="1:7" ht="15" customHeight="1">
      <c r="A33" s="1337"/>
      <c r="B33" s="1335"/>
      <c r="C33" s="1335"/>
      <c r="D33" s="1336"/>
      <c r="E33" s="1315"/>
      <c r="F33" s="1316"/>
      <c r="G33" s="1316"/>
    </row>
    <row r="34" spans="1:7" ht="15" customHeight="1">
      <c r="A34" s="1333" t="s">
        <v>6317</v>
      </c>
      <c r="B34" s="1334" t="s">
        <v>6318</v>
      </c>
      <c r="C34" s="1335"/>
      <c r="D34" s="1336">
        <f>+'D.3_Razdelilniki blok B2'!G128</f>
        <v>0</v>
      </c>
      <c r="E34" s="1315"/>
      <c r="F34" s="1316"/>
      <c r="G34" s="1316"/>
    </row>
    <row r="35" spans="1:7" ht="15" customHeight="1">
      <c r="A35" s="1337"/>
      <c r="B35" s="1335"/>
      <c r="C35" s="1335"/>
      <c r="D35" s="1336"/>
      <c r="E35" s="1315"/>
      <c r="F35" s="1316"/>
      <c r="G35" s="1316"/>
    </row>
    <row r="36" spans="1:7" ht="15" customHeight="1">
      <c r="A36" s="1333" t="s">
        <v>6319</v>
      </c>
      <c r="B36" s="1334" t="s">
        <v>61</v>
      </c>
      <c r="C36" s="1335"/>
      <c r="D36" s="1336">
        <f>+'D.4_MERILNE PMO OMARE blok B2'!G57</f>
        <v>0</v>
      </c>
      <c r="E36" s="1315"/>
      <c r="F36" s="1316"/>
      <c r="G36" s="1316"/>
    </row>
    <row r="37" spans="1:7" ht="15" customHeight="1">
      <c r="A37" s="1337"/>
      <c r="B37" s="1335"/>
      <c r="C37" s="1335"/>
      <c r="D37" s="1336"/>
      <c r="E37" s="1315"/>
      <c r="F37" s="1316"/>
      <c r="G37" s="1316"/>
    </row>
    <row r="38" spans="1:7" ht="15" customHeight="1">
      <c r="A38" s="1333" t="s">
        <v>6320</v>
      </c>
      <c r="B38" s="1334" t="s">
        <v>63</v>
      </c>
      <c r="C38" s="1335"/>
      <c r="D38" s="1336">
        <f>'D.5_STRELOVOD blok B2'!G53</f>
        <v>0</v>
      </c>
      <c r="E38" s="1315"/>
      <c r="F38" s="1316"/>
      <c r="G38" s="1316"/>
    </row>
    <row r="39" spans="1:7" ht="15" customHeight="1">
      <c r="A39" s="1338"/>
      <c r="B39" s="1317"/>
      <c r="C39" s="1335"/>
      <c r="D39" s="1336"/>
      <c r="E39" s="1315"/>
      <c r="F39" s="1316"/>
      <c r="G39" s="1316"/>
    </row>
    <row r="40" spans="1:7" ht="15" customHeight="1">
      <c r="A40" s="1333" t="s">
        <v>6321</v>
      </c>
      <c r="B40" s="1317" t="s">
        <v>64</v>
      </c>
      <c r="C40" s="1335"/>
      <c r="D40" s="1336">
        <f>'D.6_TELEFONIJA blok B2'!G72</f>
        <v>0</v>
      </c>
      <c r="E40" s="1315"/>
      <c r="F40" s="1316"/>
      <c r="G40" s="1316"/>
    </row>
    <row r="41" spans="1:7" ht="15" customHeight="1">
      <c r="A41" s="1338"/>
      <c r="B41" s="1317"/>
      <c r="C41" s="1335"/>
      <c r="D41" s="1336"/>
      <c r="E41" s="1315"/>
      <c r="F41" s="1316"/>
      <c r="G41" s="1316"/>
    </row>
    <row r="42" spans="1:7" ht="15" customHeight="1">
      <c r="A42" s="1333" t="s">
        <v>6322</v>
      </c>
      <c r="B42" s="1317" t="s">
        <v>6323</v>
      </c>
      <c r="C42" s="1335"/>
      <c r="D42" s="1336">
        <f>'D.7_SAS blok B2'!G36</f>
        <v>0</v>
      </c>
      <c r="E42" s="1315"/>
      <c r="F42" s="1316"/>
      <c r="G42" s="1316"/>
    </row>
    <row r="43" spans="1:7" ht="15" customHeight="1">
      <c r="A43" s="1338"/>
      <c r="B43" s="1317"/>
      <c r="C43" s="1335"/>
      <c r="D43" s="1336"/>
      <c r="E43" s="1315"/>
      <c r="F43" s="1316"/>
      <c r="G43" s="1316"/>
    </row>
    <row r="44" spans="1:7" ht="15" customHeight="1">
      <c r="A44" s="1333" t="s">
        <v>6324</v>
      </c>
      <c r="B44" s="1317" t="s">
        <v>66</v>
      </c>
      <c r="C44" s="1335"/>
      <c r="D44" s="1336">
        <f>'D.8_DOMOFONI blok B2'!G49</f>
        <v>0</v>
      </c>
      <c r="E44" s="1315"/>
      <c r="F44" s="1316"/>
      <c r="G44" s="1316"/>
    </row>
    <row r="45" spans="1:7" ht="15" customHeight="1">
      <c r="A45" s="1338"/>
      <c r="B45" s="1317"/>
      <c r="C45" s="1335"/>
      <c r="D45" s="1336"/>
      <c r="E45" s="1315"/>
      <c r="F45" s="1316"/>
      <c r="G45" s="1316"/>
    </row>
    <row r="46" spans="1:7" ht="15" customHeight="1">
      <c r="A46" s="1333" t="s">
        <v>6325</v>
      </c>
      <c r="B46" s="1334" t="s">
        <v>67</v>
      </c>
      <c r="C46" s="1335"/>
      <c r="D46" s="1336">
        <f>'D.9_JAVLJANJE POŽARA blok B2'!G71</f>
        <v>0</v>
      </c>
      <c r="E46" s="1315"/>
      <c r="F46" s="1316"/>
      <c r="G46" s="1316"/>
    </row>
    <row r="47" spans="1:7" ht="15" customHeight="1">
      <c r="A47" s="1338"/>
      <c r="B47" s="1334"/>
      <c r="C47" s="1335"/>
      <c r="D47" s="1336"/>
      <c r="E47" s="1315"/>
      <c r="F47" s="1316"/>
      <c r="G47" s="1316"/>
    </row>
    <row r="48" spans="1:7" ht="15" customHeight="1">
      <c r="A48" s="1333" t="s">
        <v>6326</v>
      </c>
      <c r="B48" s="1334" t="s">
        <v>69</v>
      </c>
      <c r="C48" s="1335"/>
      <c r="D48" s="1336">
        <f>'D.10_ZAJEM ŠTEVCEV blok B2'!G31</f>
        <v>0</v>
      </c>
      <c r="E48" s="1315"/>
      <c r="F48" s="1316"/>
      <c r="G48" s="1316"/>
    </row>
    <row r="49" spans="1:7" ht="15" customHeight="1">
      <c r="A49" s="1338"/>
      <c r="B49" s="1334"/>
      <c r="C49" s="1335"/>
      <c r="D49" s="1336"/>
      <c r="E49" s="1315"/>
      <c r="F49" s="1316"/>
      <c r="G49" s="1316"/>
    </row>
    <row r="50" spans="1:7" ht="15" customHeight="1">
      <c r="A50" s="1333" t="s">
        <v>6327</v>
      </c>
      <c r="B50" s="1334" t="s">
        <v>71</v>
      </c>
      <c r="C50" s="1335"/>
      <c r="D50" s="1336">
        <f>'D.11_SESTRSKI KLIC blok B2'!G35</f>
        <v>0</v>
      </c>
      <c r="E50" s="1315"/>
      <c r="F50" s="1316"/>
      <c r="G50" s="1316"/>
    </row>
    <row r="51" spans="1:7">
      <c r="A51" s="1312"/>
      <c r="B51" s="1313"/>
      <c r="C51" s="1313"/>
      <c r="D51" s="1332"/>
      <c r="E51" s="1315"/>
      <c r="F51" s="1316"/>
      <c r="G51" s="1316"/>
    </row>
    <row r="52" spans="1:7" s="1343" customFormat="1">
      <c r="A52" s="1339"/>
      <c r="B52" s="1340"/>
      <c r="C52" s="1340"/>
      <c r="D52" s="1341"/>
      <c r="E52" s="1342"/>
      <c r="F52" s="1342"/>
      <c r="G52" s="1342"/>
    </row>
    <row r="53" spans="1:7" s="1343" customFormat="1" ht="29.65" customHeight="1" thickBot="1">
      <c r="A53" s="1344" t="s">
        <v>6312</v>
      </c>
      <c r="B53" s="1345" t="s">
        <v>3448</v>
      </c>
      <c r="C53" s="1346" t="s">
        <v>2978</v>
      </c>
      <c r="D53" s="1347">
        <f>SUM(D30:D50)</f>
        <v>0</v>
      </c>
      <c r="E53" s="1348"/>
      <c r="F53" s="1349"/>
      <c r="G53" s="1349"/>
    </row>
    <row r="54" spans="1:7" s="1343" customFormat="1" ht="15" thickTop="1">
      <c r="A54" s="1339"/>
      <c r="B54" s="1340"/>
      <c r="C54" s="1340"/>
      <c r="D54" s="1350"/>
      <c r="E54" s="1342"/>
      <c r="F54" s="1342"/>
      <c r="G54" s="1342"/>
    </row>
    <row r="55" spans="1:7" s="1343" customFormat="1" ht="13.5" customHeight="1">
      <c r="A55" s="1339"/>
      <c r="B55" s="1351"/>
      <c r="C55" s="1351"/>
      <c r="D55" s="1350"/>
      <c r="E55" s="1342"/>
      <c r="F55" s="1342"/>
      <c r="G55" s="1342"/>
    </row>
    <row r="56" spans="1:7" s="1343" customFormat="1" ht="26.25" customHeight="1">
      <c r="A56" s="1339"/>
      <c r="B56" s="1352"/>
      <c r="C56" s="1352"/>
      <c r="D56" s="1350"/>
      <c r="E56" s="1342"/>
      <c r="F56" s="1342"/>
      <c r="G56" s="1342"/>
    </row>
    <row r="57" spans="1:7" s="1356" customFormat="1" ht="26.25" customHeight="1">
      <c r="A57" s="1353"/>
      <c r="B57" s="1352"/>
      <c r="C57" s="1352"/>
      <c r="D57" s="1354"/>
      <c r="E57" s="1355"/>
      <c r="F57" s="1355"/>
      <c r="G57" s="1355"/>
    </row>
    <row r="58" spans="1:7" s="1343" customFormat="1" ht="18" customHeight="1">
      <c r="A58" s="1339"/>
      <c r="B58" s="1351"/>
      <c r="C58" s="1351"/>
      <c r="D58" s="1350"/>
      <c r="E58" s="1342"/>
      <c r="F58" s="1342"/>
      <c r="G58" s="1342"/>
    </row>
    <row r="59" spans="1:7" s="1343" customFormat="1" ht="105" customHeight="1">
      <c r="A59" s="1339"/>
      <c r="B59" s="1357"/>
      <c r="C59" s="1357"/>
      <c r="D59" s="1350"/>
      <c r="E59" s="1342"/>
      <c r="F59" s="1342"/>
      <c r="G59" s="1342"/>
    </row>
    <row r="60" spans="1:7" s="1343" customFormat="1" ht="22.5" customHeight="1">
      <c r="A60" s="1339"/>
      <c r="B60" s="1357"/>
      <c r="C60" s="1357"/>
      <c r="D60" s="1350"/>
      <c r="E60" s="1342"/>
      <c r="F60" s="1342"/>
      <c r="G60" s="1342"/>
    </row>
    <row r="61" spans="1:7" s="1343" customFormat="1" ht="18" customHeight="1">
      <c r="A61" s="1339"/>
      <c r="B61" s="1351"/>
      <c r="C61" s="1351"/>
      <c r="D61" s="1350"/>
      <c r="E61" s="1342"/>
      <c r="F61" s="1342"/>
      <c r="G61" s="1342"/>
    </row>
    <row r="62" spans="1:7" s="1343" customFormat="1" ht="23.25" customHeight="1">
      <c r="A62" s="1339"/>
      <c r="B62" s="1351"/>
      <c r="C62" s="1351"/>
      <c r="D62" s="1350"/>
      <c r="E62" s="1342"/>
      <c r="F62" s="1342"/>
      <c r="G62" s="1342"/>
    </row>
    <row r="63" spans="1:7" s="1343" customFormat="1" ht="23.25" customHeight="1">
      <c r="A63" s="1339"/>
      <c r="B63" s="1351"/>
      <c r="C63" s="1351"/>
      <c r="D63" s="1350"/>
      <c r="E63" s="1342"/>
      <c r="F63" s="1342"/>
      <c r="G63" s="1342"/>
    </row>
    <row r="64" spans="1:7" s="1343" customFormat="1" ht="32.25" customHeight="1">
      <c r="A64" s="1339"/>
      <c r="B64" s="1351"/>
      <c r="C64" s="1351"/>
      <c r="D64" s="1350"/>
      <c r="E64" s="1342"/>
      <c r="F64" s="1342"/>
      <c r="G64" s="1342"/>
    </row>
    <row r="65" spans="1:11" s="1343" customFormat="1" ht="93.75" customHeight="1">
      <c r="A65" s="1339"/>
      <c r="B65" s="1358"/>
      <c r="C65" s="1358"/>
      <c r="D65" s="1350"/>
      <c r="E65" s="1342"/>
      <c r="F65" s="1342"/>
      <c r="G65" s="1342"/>
    </row>
    <row r="66" spans="1:11" s="1343" customFormat="1" ht="67.5" customHeight="1">
      <c r="A66" s="1339"/>
      <c r="B66" s="1358"/>
      <c r="C66" s="1358"/>
      <c r="D66" s="1350"/>
      <c r="E66" s="1342"/>
      <c r="F66" s="1342"/>
      <c r="G66" s="1342"/>
    </row>
    <row r="67" spans="1:11" s="1343" customFormat="1" ht="38.25" customHeight="1">
      <c r="A67" s="1339"/>
      <c r="B67" s="1358"/>
      <c r="C67" s="1358"/>
      <c r="D67" s="1350"/>
      <c r="E67" s="1342"/>
      <c r="F67" s="1342"/>
      <c r="G67" s="1342"/>
    </row>
    <row r="68" spans="1:11" s="1343" customFormat="1" ht="54" customHeight="1">
      <c r="A68" s="1339"/>
      <c r="B68" s="1358"/>
      <c r="C68" s="1358"/>
      <c r="D68" s="1350"/>
      <c r="E68" s="1342"/>
      <c r="F68" s="1342"/>
      <c r="G68" s="1342"/>
    </row>
    <row r="69" spans="1:11" s="1343" customFormat="1" ht="21.75" customHeight="1">
      <c r="A69" s="1339"/>
      <c r="B69" s="1358"/>
      <c r="C69" s="1358"/>
      <c r="D69" s="1350"/>
      <c r="E69" s="1342"/>
      <c r="F69" s="1342"/>
      <c r="G69" s="1342"/>
      <c r="K69" s="1359"/>
    </row>
    <row r="70" spans="1:11" s="1343" customFormat="1" ht="20.25" customHeight="1">
      <c r="A70" s="1339"/>
      <c r="B70" s="1358"/>
      <c r="C70" s="1358"/>
      <c r="D70" s="1350"/>
      <c r="E70" s="1342"/>
      <c r="F70" s="1342"/>
      <c r="G70" s="1342"/>
      <c r="K70" s="1359"/>
    </row>
    <row r="71" spans="1:11" s="1343" customFormat="1" ht="58.5" customHeight="1">
      <c r="A71" s="1339"/>
      <c r="B71" s="1358"/>
      <c r="C71" s="1358"/>
      <c r="D71" s="1350"/>
      <c r="E71" s="1342"/>
      <c r="F71" s="1342"/>
      <c r="G71" s="1342"/>
    </row>
    <row r="72" spans="1:11" s="1343" customFormat="1" ht="58.5" customHeight="1">
      <c r="A72" s="1339"/>
      <c r="B72" s="1358"/>
      <c r="C72" s="1358"/>
      <c r="D72" s="1350"/>
      <c r="E72" s="1342"/>
      <c r="F72" s="1342"/>
      <c r="G72" s="1342"/>
    </row>
    <row r="73" spans="1:11" s="1343" customFormat="1" ht="23.25" customHeight="1">
      <c r="A73" s="1339"/>
      <c r="B73" s="1358"/>
      <c r="C73" s="1358"/>
      <c r="D73" s="1350"/>
      <c r="E73" s="1342"/>
      <c r="F73" s="1342"/>
      <c r="G73" s="1342"/>
      <c r="K73" s="1359"/>
    </row>
    <row r="74" spans="1:11" s="1343" customFormat="1" ht="16.5" customHeight="1">
      <c r="A74" s="1339"/>
      <c r="B74" s="1358"/>
      <c r="C74" s="1358"/>
      <c r="D74" s="1350"/>
      <c r="E74" s="1342"/>
      <c r="F74" s="1342"/>
      <c r="G74" s="1342"/>
      <c r="K74" s="1359"/>
    </row>
    <row r="75" spans="1:11" s="1343" customFormat="1" ht="14.25" customHeight="1">
      <c r="A75" s="1339"/>
      <c r="B75" s="1358"/>
      <c r="C75" s="1358"/>
      <c r="D75" s="1350"/>
      <c r="E75" s="1342"/>
      <c r="F75" s="1342"/>
      <c r="G75" s="1342"/>
    </row>
    <row r="76" spans="1:11" s="1343" customFormat="1" ht="15.75" customHeight="1">
      <c r="A76" s="1339"/>
      <c r="B76" s="1358"/>
      <c r="C76" s="1358"/>
      <c r="D76" s="1350"/>
      <c r="E76" s="1342"/>
      <c r="F76" s="1342"/>
      <c r="G76" s="1342"/>
    </row>
    <row r="77" spans="1:11" s="1343" customFormat="1" ht="55.5" customHeight="1">
      <c r="A77" s="1339"/>
      <c r="B77" s="1358"/>
      <c r="C77" s="1358"/>
      <c r="D77" s="1350"/>
      <c r="E77" s="1342"/>
      <c r="F77" s="1342"/>
      <c r="G77" s="1342"/>
    </row>
    <row r="78" spans="1:11" s="1343" customFormat="1" ht="35.25" customHeight="1">
      <c r="A78" s="1339"/>
      <c r="B78" s="1358"/>
      <c r="C78" s="1358"/>
      <c r="D78" s="1350"/>
      <c r="E78" s="1342"/>
      <c r="F78" s="1342"/>
      <c r="G78" s="1342"/>
    </row>
    <row r="79" spans="1:11" s="1343" customFormat="1">
      <c r="A79" s="1339"/>
      <c r="B79" s="1358"/>
      <c r="C79" s="1358"/>
      <c r="D79" s="1350"/>
      <c r="E79" s="1342"/>
      <c r="F79" s="1342"/>
      <c r="G79" s="1342"/>
    </row>
    <row r="80" spans="1:11" s="1343" customFormat="1">
      <c r="A80" s="1339"/>
      <c r="B80" s="1340"/>
      <c r="C80" s="1340"/>
      <c r="D80" s="1350"/>
      <c r="E80" s="1342"/>
      <c r="F80" s="1342"/>
      <c r="G80" s="1342"/>
    </row>
    <row r="81" spans="1:7" s="1343" customFormat="1">
      <c r="A81" s="1339"/>
      <c r="B81" s="1340"/>
      <c r="C81" s="1340"/>
      <c r="D81" s="1350"/>
      <c r="E81" s="1342"/>
      <c r="F81" s="1342"/>
      <c r="G81" s="1342"/>
    </row>
    <row r="82" spans="1:7" s="1343" customFormat="1">
      <c r="A82" s="1339"/>
      <c r="B82" s="1340"/>
      <c r="C82" s="1340"/>
      <c r="D82" s="1350"/>
      <c r="E82" s="1342"/>
      <c r="F82" s="1342"/>
      <c r="G82" s="1342"/>
    </row>
    <row r="83" spans="1:7" s="1343" customFormat="1">
      <c r="A83" s="1339"/>
      <c r="B83" s="1352"/>
      <c r="C83" s="1352"/>
      <c r="D83" s="1350"/>
      <c r="E83" s="1342"/>
      <c r="F83" s="1342"/>
      <c r="G83" s="1342"/>
    </row>
    <row r="84" spans="1:7" s="1356" customFormat="1">
      <c r="A84" s="1353"/>
      <c r="B84" s="1352"/>
      <c r="C84" s="1352"/>
      <c r="D84" s="1354"/>
      <c r="E84" s="1355"/>
      <c r="F84" s="1355"/>
      <c r="G84" s="1355"/>
    </row>
    <row r="85" spans="1:7" s="1343" customFormat="1">
      <c r="A85" s="1339"/>
      <c r="B85" s="1352"/>
      <c r="C85" s="1352"/>
      <c r="D85" s="1350"/>
      <c r="E85" s="1342"/>
      <c r="F85" s="1342"/>
      <c r="G85" s="1342"/>
    </row>
    <row r="86" spans="1:7" s="1343" customFormat="1">
      <c r="A86" s="1339"/>
      <c r="B86" s="1358"/>
      <c r="C86" s="1358"/>
      <c r="D86" s="1350"/>
      <c r="E86" s="1342"/>
      <c r="F86" s="1342"/>
      <c r="G86" s="1342"/>
    </row>
    <row r="87" spans="1:7" s="1343" customFormat="1">
      <c r="A87" s="1339"/>
      <c r="B87" s="1358"/>
      <c r="C87" s="1358"/>
      <c r="D87" s="1350"/>
      <c r="E87" s="1342"/>
      <c r="F87" s="1342"/>
      <c r="G87" s="1342"/>
    </row>
    <row r="88" spans="1:7" s="1343" customFormat="1">
      <c r="A88" s="1339"/>
      <c r="B88" s="1358"/>
      <c r="C88" s="1358"/>
      <c r="D88" s="1350"/>
      <c r="E88" s="1342"/>
      <c r="F88" s="1342"/>
      <c r="G88" s="1342"/>
    </row>
    <row r="89" spans="1:7" s="1343" customFormat="1">
      <c r="A89" s="1339"/>
      <c r="B89" s="1358"/>
      <c r="C89" s="1358"/>
      <c r="D89" s="1350"/>
      <c r="E89" s="1342"/>
      <c r="F89" s="1342"/>
      <c r="G89" s="1342"/>
    </row>
    <row r="90" spans="1:7" s="1343" customFormat="1">
      <c r="A90" s="1339"/>
      <c r="B90" s="1358"/>
      <c r="C90" s="1358"/>
      <c r="D90" s="1350"/>
      <c r="E90" s="1342"/>
      <c r="F90" s="1342"/>
      <c r="G90" s="1342"/>
    </row>
    <row r="91" spans="1:7" s="1343" customFormat="1">
      <c r="A91" s="1339"/>
      <c r="B91" s="1358"/>
      <c r="C91" s="1358"/>
      <c r="D91" s="1350"/>
      <c r="E91" s="1342"/>
      <c r="F91" s="1342"/>
      <c r="G91" s="1342"/>
    </row>
    <row r="92" spans="1:7" s="1343" customFormat="1">
      <c r="A92" s="1339"/>
      <c r="B92" s="1352"/>
      <c r="C92" s="1352"/>
      <c r="D92" s="1350"/>
      <c r="E92" s="1342"/>
      <c r="F92" s="1342"/>
      <c r="G92" s="1342"/>
    </row>
    <row r="93" spans="1:7" s="1343" customFormat="1" ht="155.25" customHeight="1">
      <c r="A93" s="1339"/>
      <c r="B93" s="1358"/>
      <c r="C93" s="1358"/>
      <c r="D93" s="1360"/>
      <c r="E93" s="1342"/>
      <c r="F93" s="1342"/>
      <c r="G93" s="1342"/>
    </row>
    <row r="94" spans="1:7" s="1343" customFormat="1">
      <c r="A94" s="1339"/>
      <c r="B94" s="1361"/>
      <c r="C94" s="1361"/>
      <c r="D94" s="1350"/>
      <c r="E94" s="1342"/>
      <c r="F94" s="1342"/>
      <c r="G94" s="1342"/>
    </row>
    <row r="95" spans="1:7" s="1343" customFormat="1">
      <c r="A95" s="1339"/>
      <c r="B95" s="1361"/>
      <c r="C95" s="1361"/>
      <c r="D95" s="1350"/>
      <c r="E95" s="1342"/>
      <c r="F95" s="1342"/>
      <c r="G95" s="1342"/>
    </row>
    <row r="96" spans="1:7" s="1343" customFormat="1">
      <c r="A96" s="1339"/>
      <c r="B96" s="1361"/>
      <c r="C96" s="1361"/>
      <c r="D96" s="1350"/>
      <c r="E96" s="1342"/>
      <c r="F96" s="1342"/>
      <c r="G96" s="1342"/>
    </row>
    <row r="97" spans="1:10" s="1343" customFormat="1">
      <c r="A97" s="1339"/>
      <c r="B97" s="1361"/>
      <c r="C97" s="1361"/>
      <c r="D97" s="1350"/>
      <c r="E97" s="1342"/>
      <c r="F97" s="1342"/>
      <c r="G97" s="1342"/>
    </row>
    <row r="98" spans="1:10" s="1343" customFormat="1">
      <c r="A98" s="1339"/>
      <c r="B98" s="1361"/>
      <c r="C98" s="1361"/>
      <c r="D98" s="1350"/>
      <c r="E98" s="1342"/>
      <c r="F98" s="1342"/>
      <c r="G98" s="1342"/>
    </row>
    <row r="99" spans="1:10" s="1343" customFormat="1">
      <c r="A99" s="1339"/>
      <c r="B99" s="1361"/>
      <c r="C99" s="1361"/>
      <c r="D99" s="1362"/>
      <c r="E99" s="1363"/>
      <c r="F99" s="1342"/>
      <c r="G99" s="1342"/>
    </row>
    <row r="100" spans="1:10" s="1343" customFormat="1">
      <c r="A100" s="1339"/>
      <c r="B100" s="1358"/>
      <c r="C100" s="1358"/>
      <c r="D100" s="1350"/>
      <c r="E100" s="1342"/>
      <c r="F100" s="1364"/>
      <c r="G100" s="1342"/>
    </row>
    <row r="101" spans="1:10" s="1343" customFormat="1" ht="96.75" customHeight="1">
      <c r="A101" s="1339"/>
      <c r="B101" s="1358"/>
      <c r="C101" s="1358"/>
      <c r="D101" s="1350"/>
      <c r="E101" s="1342"/>
      <c r="F101" s="1342"/>
      <c r="G101" s="1342"/>
    </row>
    <row r="102" spans="1:10" s="1343" customFormat="1" ht="119.25" customHeight="1">
      <c r="A102" s="1339"/>
      <c r="B102" s="1358"/>
      <c r="C102" s="1358"/>
      <c r="D102" s="1350"/>
      <c r="E102" s="1342"/>
      <c r="F102" s="1342"/>
      <c r="G102" s="1342"/>
    </row>
    <row r="103" spans="1:10" s="1343" customFormat="1" ht="42" customHeight="1">
      <c r="A103" s="1339"/>
      <c r="B103" s="1358"/>
      <c r="C103" s="1358"/>
      <c r="D103" s="1350"/>
      <c r="E103" s="1342"/>
      <c r="F103" s="1342"/>
      <c r="G103" s="1342"/>
    </row>
    <row r="104" spans="1:10" s="1343" customFormat="1" ht="79.5" customHeight="1">
      <c r="A104" s="1339"/>
      <c r="B104" s="1358"/>
      <c r="C104" s="1358"/>
      <c r="D104" s="1350"/>
      <c r="E104" s="1342"/>
      <c r="F104" s="1342"/>
      <c r="G104" s="1342"/>
    </row>
    <row r="105" spans="1:10" s="1343" customFormat="1" ht="48" customHeight="1">
      <c r="A105" s="1339"/>
      <c r="B105" s="1351"/>
      <c r="C105" s="1351"/>
      <c r="D105" s="1350"/>
      <c r="E105" s="1342"/>
      <c r="F105" s="1342"/>
      <c r="G105" s="1342"/>
    </row>
    <row r="106" spans="1:10" s="1343" customFormat="1" ht="22.5" customHeight="1">
      <c r="A106" s="1339"/>
      <c r="B106" s="1340"/>
      <c r="C106" s="1340"/>
      <c r="D106" s="1362"/>
      <c r="E106" s="1363"/>
      <c r="F106" s="1342"/>
      <c r="G106" s="1342"/>
    </row>
    <row r="107" spans="1:10" s="1343" customFormat="1" ht="48" customHeight="1">
      <c r="A107" s="1339"/>
      <c r="B107" s="1351"/>
      <c r="C107" s="1351"/>
      <c r="D107" s="1350"/>
      <c r="E107" s="1342"/>
      <c r="F107" s="1342"/>
      <c r="G107" s="1342"/>
    </row>
    <row r="108" spans="1:10" s="1343" customFormat="1" ht="63" customHeight="1">
      <c r="A108" s="1339"/>
      <c r="B108" s="1357"/>
      <c r="C108" s="1357"/>
      <c r="D108" s="1350"/>
      <c r="E108" s="1342"/>
      <c r="F108" s="1342"/>
      <c r="G108" s="1342"/>
    </row>
    <row r="109" spans="1:10" s="1343" customFormat="1" ht="59.25" customHeight="1">
      <c r="A109" s="1339"/>
      <c r="B109" s="1357"/>
      <c r="C109" s="1357"/>
      <c r="D109" s="1350"/>
      <c r="E109" s="1342"/>
      <c r="F109" s="1342"/>
      <c r="G109" s="1342"/>
    </row>
    <row r="110" spans="1:10" s="1343" customFormat="1" ht="137.25" customHeight="1">
      <c r="A110" s="1339"/>
      <c r="B110" s="1358"/>
      <c r="C110" s="1358"/>
      <c r="D110" s="1350"/>
      <c r="E110" s="1342"/>
      <c r="F110" s="1365"/>
      <c r="G110" s="1365"/>
    </row>
    <row r="111" spans="1:10" s="1343" customFormat="1" ht="24.75" customHeight="1">
      <c r="A111" s="1339"/>
      <c r="B111" s="1358"/>
      <c r="C111" s="1358"/>
      <c r="D111" s="1362"/>
      <c r="E111" s="1363"/>
      <c r="F111" s="1365"/>
      <c r="G111" s="1365"/>
      <c r="J111" s="1359"/>
    </row>
    <row r="112" spans="1:10" s="1343" customFormat="1" ht="156.75" customHeight="1">
      <c r="A112" s="1339"/>
      <c r="B112" s="1366"/>
      <c r="C112" s="1366"/>
      <c r="D112" s="1350"/>
      <c r="E112" s="1342"/>
      <c r="F112" s="1365"/>
      <c r="G112" s="1365"/>
    </row>
    <row r="113" spans="1:7" s="1343" customFormat="1">
      <c r="A113" s="1339"/>
      <c r="B113" s="1367"/>
      <c r="C113" s="1367"/>
      <c r="D113" s="1350"/>
      <c r="E113" s="1342"/>
      <c r="F113" s="1365"/>
      <c r="G113" s="1365"/>
    </row>
    <row r="114" spans="1:7" s="1343" customFormat="1">
      <c r="A114" s="1339"/>
      <c r="B114" s="1367"/>
      <c r="C114" s="1367"/>
      <c r="D114" s="1350"/>
      <c r="E114" s="1342"/>
      <c r="F114" s="1365"/>
      <c r="G114" s="1365"/>
    </row>
    <row r="115" spans="1:7" s="1343" customFormat="1">
      <c r="A115" s="1339"/>
      <c r="B115" s="1367"/>
      <c r="C115" s="1367"/>
      <c r="D115" s="1350"/>
      <c r="E115" s="1342"/>
      <c r="F115" s="1365"/>
      <c r="G115" s="1365"/>
    </row>
    <row r="116" spans="1:7" s="1343" customFormat="1">
      <c r="A116" s="1339"/>
      <c r="B116" s="1367"/>
      <c r="C116" s="1367"/>
      <c r="D116" s="1350"/>
      <c r="E116" s="1342"/>
      <c r="F116" s="1365"/>
      <c r="G116" s="1365"/>
    </row>
    <row r="117" spans="1:7" s="1343" customFormat="1" ht="24" customHeight="1">
      <c r="A117" s="1339"/>
      <c r="B117" s="1367"/>
      <c r="C117" s="1367"/>
      <c r="D117" s="1362"/>
      <c r="E117" s="1363"/>
      <c r="F117" s="1365"/>
      <c r="G117" s="1365"/>
    </row>
    <row r="118" spans="1:7" s="1343" customFormat="1" ht="29.25" customHeight="1">
      <c r="A118" s="1339"/>
      <c r="B118" s="1367"/>
      <c r="C118" s="1367"/>
      <c r="D118" s="1350"/>
      <c r="E118" s="1342"/>
      <c r="F118" s="1365"/>
      <c r="G118" s="1365"/>
    </row>
    <row r="119" spans="1:7" s="1343" customFormat="1" ht="102" customHeight="1">
      <c r="A119" s="1339"/>
      <c r="B119" s="1358"/>
      <c r="C119" s="1358"/>
      <c r="D119" s="1350"/>
      <c r="E119" s="1342"/>
      <c r="F119" s="1365"/>
      <c r="G119" s="1365"/>
    </row>
    <row r="120" spans="1:7" s="1343" customFormat="1">
      <c r="A120" s="1339"/>
      <c r="B120" s="1367"/>
      <c r="C120" s="1367"/>
      <c r="D120" s="1350"/>
      <c r="E120" s="1342"/>
      <c r="F120" s="1365"/>
      <c r="G120" s="1365"/>
    </row>
    <row r="121" spans="1:7" s="1343" customFormat="1">
      <c r="A121" s="1339"/>
      <c r="B121" s="1367"/>
      <c r="C121" s="1367"/>
      <c r="D121" s="1350"/>
      <c r="E121" s="1342"/>
      <c r="F121" s="1365"/>
      <c r="G121" s="1365"/>
    </row>
    <row r="122" spans="1:7" s="1343" customFormat="1">
      <c r="A122" s="1339"/>
      <c r="B122" s="1367"/>
      <c r="C122" s="1367"/>
      <c r="D122" s="1350"/>
      <c r="E122" s="1342"/>
      <c r="F122" s="1365"/>
      <c r="G122" s="1365"/>
    </row>
    <row r="123" spans="1:7" s="1343" customFormat="1">
      <c r="A123" s="1339"/>
      <c r="B123" s="1367"/>
      <c r="C123" s="1367"/>
      <c r="D123" s="1350"/>
      <c r="E123" s="1342"/>
      <c r="F123" s="1365"/>
      <c r="G123" s="1365"/>
    </row>
    <row r="124" spans="1:7" s="1343" customFormat="1" ht="24.75" customHeight="1">
      <c r="A124" s="1339"/>
      <c r="B124" s="1367"/>
      <c r="C124" s="1367"/>
      <c r="D124" s="1362"/>
      <c r="E124" s="1363"/>
      <c r="F124" s="1365"/>
      <c r="G124" s="1365"/>
    </row>
    <row r="125" spans="1:7" s="1343" customFormat="1" ht="55.5" customHeight="1">
      <c r="A125" s="1339"/>
      <c r="B125" s="1358"/>
      <c r="C125" s="1358"/>
      <c r="D125" s="1350"/>
      <c r="E125" s="1342"/>
      <c r="F125" s="1365"/>
      <c r="G125" s="1365"/>
    </row>
    <row r="126" spans="1:7" s="1343" customFormat="1" ht="28.5" customHeight="1">
      <c r="A126" s="1339"/>
      <c r="B126" s="1358"/>
      <c r="C126" s="1358"/>
      <c r="D126" s="1350"/>
      <c r="E126" s="1342"/>
      <c r="F126" s="1365"/>
      <c r="G126" s="1365"/>
    </row>
    <row r="127" spans="1:7" s="1343" customFormat="1" ht="43.5" customHeight="1">
      <c r="A127" s="1339"/>
      <c r="B127" s="1358"/>
      <c r="C127" s="1358"/>
      <c r="D127" s="1368"/>
      <c r="E127" s="1342"/>
      <c r="F127" s="1365"/>
      <c r="G127" s="1365"/>
    </row>
    <row r="128" spans="1:7" s="1343" customFormat="1">
      <c r="A128" s="1339"/>
      <c r="B128" s="1340"/>
      <c r="C128" s="1340"/>
      <c r="D128" s="1350"/>
      <c r="E128" s="1342"/>
      <c r="F128" s="1365"/>
      <c r="G128" s="1365"/>
    </row>
    <row r="129" spans="1:7" s="1343" customFormat="1">
      <c r="A129" s="1339"/>
      <c r="B129" s="1351"/>
      <c r="C129" s="1351"/>
      <c r="D129" s="1350"/>
      <c r="E129" s="1342"/>
      <c r="F129" s="1365"/>
      <c r="G129" s="1365"/>
    </row>
    <row r="130" spans="1:7" s="1343" customFormat="1">
      <c r="A130" s="1339"/>
      <c r="B130" s="1351"/>
      <c r="C130" s="1351"/>
      <c r="D130" s="1350"/>
      <c r="E130" s="1342"/>
      <c r="F130" s="1365"/>
      <c r="G130" s="1365"/>
    </row>
    <row r="131" spans="1:7" s="1356" customFormat="1">
      <c r="A131" s="1369"/>
      <c r="B131" s="1352"/>
      <c r="C131" s="1352"/>
      <c r="D131" s="1354"/>
      <c r="E131" s="1355"/>
      <c r="F131" s="1370"/>
      <c r="G131" s="1370"/>
    </row>
    <row r="132" spans="1:7" s="1343" customFormat="1">
      <c r="A132" s="1339"/>
      <c r="B132" s="1352"/>
      <c r="C132" s="1352"/>
      <c r="D132" s="1350"/>
      <c r="E132" s="1342"/>
      <c r="F132" s="1365"/>
      <c r="G132" s="1365"/>
    </row>
    <row r="133" spans="1:7" s="1343" customFormat="1" ht="68.25" customHeight="1">
      <c r="A133" s="1339"/>
      <c r="B133" s="1358"/>
      <c r="C133" s="1358"/>
      <c r="D133" s="1350"/>
      <c r="E133" s="1342"/>
      <c r="F133" s="1365"/>
      <c r="G133" s="1365"/>
    </row>
    <row r="134" spans="1:7" s="1343" customFormat="1" ht="21" customHeight="1">
      <c r="A134" s="1339"/>
      <c r="B134" s="1371"/>
      <c r="C134" s="1371"/>
      <c r="D134" s="1350"/>
      <c r="E134" s="1342"/>
      <c r="F134" s="1365"/>
      <c r="G134" s="1365"/>
    </row>
    <row r="135" spans="1:7" s="1343" customFormat="1">
      <c r="A135" s="1339"/>
      <c r="B135" s="1371"/>
      <c r="C135" s="1371"/>
      <c r="D135" s="1350"/>
      <c r="E135" s="1342"/>
      <c r="F135" s="1365"/>
      <c r="G135" s="1365"/>
    </row>
    <row r="136" spans="1:7" s="1343" customFormat="1">
      <c r="A136" s="1339"/>
      <c r="B136" s="1371"/>
      <c r="C136" s="1371"/>
      <c r="D136" s="1350"/>
      <c r="E136" s="1342"/>
      <c r="F136" s="1365"/>
      <c r="G136" s="1365"/>
    </row>
    <row r="137" spans="1:7" s="1343" customFormat="1">
      <c r="A137" s="1339"/>
      <c r="B137" s="1371"/>
      <c r="C137" s="1371"/>
      <c r="D137" s="1350"/>
      <c r="E137" s="1342"/>
      <c r="F137" s="1365"/>
      <c r="G137" s="1365"/>
    </row>
    <row r="138" spans="1:7" s="1343" customFormat="1">
      <c r="A138" s="1339"/>
      <c r="B138" s="1371"/>
      <c r="C138" s="1371"/>
      <c r="D138" s="1350"/>
      <c r="E138" s="1342"/>
      <c r="F138" s="1365"/>
      <c r="G138" s="1365"/>
    </row>
    <row r="139" spans="1:7" s="1343" customFormat="1">
      <c r="A139" s="1339"/>
      <c r="B139" s="1371"/>
      <c r="C139" s="1371"/>
      <c r="D139" s="1350"/>
      <c r="E139" s="1342"/>
      <c r="F139" s="1365"/>
      <c r="G139" s="1365"/>
    </row>
    <row r="140" spans="1:7" s="1343" customFormat="1">
      <c r="A140" s="1339"/>
      <c r="B140" s="1371"/>
      <c r="C140" s="1371"/>
      <c r="D140" s="1350"/>
      <c r="E140" s="1342"/>
      <c r="F140" s="1365"/>
      <c r="G140" s="1365"/>
    </row>
    <row r="141" spans="1:7" s="1343" customFormat="1">
      <c r="A141" s="1339"/>
      <c r="B141" s="1371"/>
      <c r="C141" s="1371"/>
      <c r="D141" s="1350"/>
      <c r="E141" s="1342"/>
      <c r="F141" s="1365"/>
      <c r="G141" s="1365"/>
    </row>
    <row r="142" spans="1:7" s="1343" customFormat="1" ht="21" customHeight="1">
      <c r="A142" s="1339"/>
      <c r="B142" s="1371"/>
      <c r="C142" s="1371"/>
      <c r="D142" s="1350"/>
      <c r="E142" s="1342"/>
      <c r="F142" s="1365"/>
      <c r="G142" s="1365"/>
    </row>
    <row r="143" spans="1:7" s="1343" customFormat="1">
      <c r="A143" s="1339"/>
      <c r="B143" s="1371"/>
      <c r="C143" s="1371"/>
      <c r="D143" s="1350"/>
      <c r="E143" s="1342"/>
      <c r="F143" s="1365"/>
      <c r="G143" s="1365"/>
    </row>
    <row r="144" spans="1:7" s="1343" customFormat="1">
      <c r="A144" s="1339"/>
      <c r="B144" s="1371"/>
      <c r="C144" s="1371"/>
      <c r="D144" s="1350"/>
      <c r="E144" s="1342"/>
      <c r="F144" s="1365"/>
      <c r="G144" s="1365"/>
    </row>
    <row r="145" spans="1:7" s="1343" customFormat="1">
      <c r="A145" s="1339"/>
      <c r="B145" s="1371"/>
      <c r="C145" s="1371"/>
      <c r="D145" s="1350"/>
      <c r="E145" s="1342"/>
      <c r="F145" s="1365"/>
      <c r="G145" s="1365"/>
    </row>
    <row r="146" spans="1:7" s="1343" customFormat="1">
      <c r="A146" s="1339"/>
      <c r="B146" s="1371"/>
      <c r="C146" s="1371"/>
      <c r="D146" s="1350"/>
      <c r="E146" s="1342"/>
      <c r="F146" s="1365"/>
      <c r="G146" s="1365"/>
    </row>
    <row r="147" spans="1:7" s="1343" customFormat="1">
      <c r="A147" s="1339"/>
      <c r="B147" s="1371"/>
      <c r="C147" s="1371"/>
      <c r="D147" s="1350"/>
      <c r="E147" s="1342"/>
      <c r="F147" s="1365"/>
      <c r="G147" s="1365"/>
    </row>
    <row r="148" spans="1:7" s="1343" customFormat="1">
      <c r="A148" s="1339"/>
      <c r="B148" s="1371"/>
      <c r="C148" s="1371"/>
      <c r="D148" s="1350"/>
      <c r="E148" s="1342"/>
      <c r="F148" s="1365"/>
      <c r="G148" s="1365"/>
    </row>
    <row r="149" spans="1:7" s="1343" customFormat="1" ht="21" customHeight="1">
      <c r="A149" s="1339"/>
      <c r="B149" s="1371"/>
      <c r="C149" s="1371"/>
      <c r="D149" s="1350"/>
      <c r="E149" s="1342"/>
      <c r="F149" s="1365"/>
      <c r="G149" s="1365"/>
    </row>
    <row r="150" spans="1:7" s="1343" customFormat="1">
      <c r="A150" s="1339"/>
      <c r="B150" s="1371"/>
      <c r="C150" s="1371"/>
      <c r="D150" s="1350"/>
      <c r="E150" s="1342"/>
      <c r="F150" s="1365"/>
      <c r="G150" s="1365"/>
    </row>
    <row r="151" spans="1:7" s="1343" customFormat="1">
      <c r="A151" s="1339"/>
      <c r="B151" s="1371"/>
      <c r="C151" s="1371"/>
      <c r="D151" s="1350"/>
      <c r="E151" s="1342"/>
      <c r="F151" s="1365"/>
      <c r="G151" s="1365"/>
    </row>
    <row r="152" spans="1:7" s="1343" customFormat="1">
      <c r="A152" s="1339"/>
      <c r="B152" s="1371"/>
      <c r="C152" s="1371"/>
      <c r="D152" s="1350"/>
      <c r="E152" s="1342"/>
      <c r="F152" s="1365"/>
      <c r="G152" s="1365"/>
    </row>
    <row r="153" spans="1:7" s="1343" customFormat="1">
      <c r="A153" s="1339"/>
      <c r="B153" s="1371"/>
      <c r="C153" s="1371"/>
      <c r="D153" s="1350"/>
      <c r="E153" s="1342"/>
      <c r="F153" s="1365"/>
      <c r="G153" s="1365"/>
    </row>
    <row r="154" spans="1:7" s="1343" customFormat="1">
      <c r="A154" s="1339"/>
      <c r="B154" s="1371"/>
      <c r="C154" s="1371"/>
      <c r="D154" s="1350"/>
      <c r="E154" s="1342"/>
      <c r="F154" s="1365"/>
      <c r="G154" s="1365"/>
    </row>
    <row r="155" spans="1:7" s="1343" customFormat="1" ht="68.25" customHeight="1">
      <c r="A155" s="1339"/>
      <c r="B155" s="1371"/>
      <c r="C155" s="1371"/>
      <c r="D155" s="1350"/>
      <c r="E155" s="1342"/>
      <c r="F155" s="1365"/>
      <c r="G155" s="1365"/>
    </row>
    <row r="156" spans="1:7" s="1343" customFormat="1" ht="21" customHeight="1">
      <c r="A156" s="1339"/>
      <c r="B156" s="1371"/>
      <c r="C156" s="1371"/>
      <c r="D156" s="1350"/>
      <c r="E156" s="1342"/>
      <c r="F156" s="1365"/>
      <c r="G156" s="1365"/>
    </row>
    <row r="157" spans="1:7" s="1343" customFormat="1">
      <c r="A157" s="1339"/>
      <c r="B157" s="1358"/>
      <c r="C157" s="1358"/>
      <c r="D157" s="1350"/>
      <c r="E157" s="1342"/>
      <c r="F157" s="1365"/>
      <c r="G157" s="1365"/>
    </row>
    <row r="158" spans="1:7" s="1343" customFormat="1">
      <c r="A158" s="1339"/>
      <c r="B158" s="1358"/>
      <c r="C158" s="1358"/>
      <c r="D158" s="1350"/>
      <c r="E158" s="1342"/>
      <c r="F158" s="1365"/>
      <c r="G158" s="1365"/>
    </row>
    <row r="159" spans="1:7" s="1343" customFormat="1">
      <c r="A159" s="1339"/>
      <c r="B159" s="1371"/>
      <c r="C159" s="1371"/>
      <c r="D159" s="1350"/>
      <c r="E159" s="1342"/>
      <c r="F159" s="1365"/>
      <c r="G159" s="1365"/>
    </row>
    <row r="160" spans="1:7" s="1343" customFormat="1">
      <c r="A160" s="1339"/>
      <c r="B160" s="1371"/>
      <c r="C160" s="1371"/>
      <c r="D160" s="1350"/>
      <c r="E160" s="1342"/>
      <c r="F160" s="1365"/>
      <c r="G160" s="1365"/>
    </row>
    <row r="161" spans="1:7" s="1343" customFormat="1">
      <c r="A161" s="1339"/>
      <c r="B161" s="1371"/>
      <c r="C161" s="1371"/>
      <c r="D161" s="1350"/>
      <c r="E161" s="1342"/>
      <c r="F161" s="1365"/>
      <c r="G161" s="1365"/>
    </row>
    <row r="162" spans="1:7" s="1343" customFormat="1">
      <c r="A162" s="1339"/>
      <c r="B162" s="1371"/>
      <c r="C162" s="1371"/>
      <c r="D162" s="1350"/>
      <c r="E162" s="1342"/>
      <c r="F162" s="1365"/>
      <c r="G162" s="1365"/>
    </row>
    <row r="163" spans="1:7" s="1343" customFormat="1" ht="30.75" customHeight="1">
      <c r="A163" s="1339"/>
      <c r="B163" s="1358"/>
      <c r="C163" s="1358"/>
      <c r="D163" s="1350"/>
      <c r="E163" s="1342"/>
      <c r="F163" s="1365"/>
      <c r="G163" s="1365"/>
    </row>
    <row r="164" spans="1:7" s="1343" customFormat="1" ht="81" customHeight="1">
      <c r="A164" s="1339"/>
      <c r="B164" s="1358"/>
      <c r="C164" s="1358"/>
      <c r="D164" s="1350"/>
      <c r="E164" s="1342"/>
      <c r="F164" s="1365"/>
      <c r="G164" s="1365"/>
    </row>
    <row r="165" spans="1:7" s="1343" customFormat="1" ht="30.75" customHeight="1">
      <c r="A165" s="1339"/>
      <c r="B165" s="1358"/>
      <c r="C165" s="1358"/>
      <c r="D165" s="1350"/>
      <c r="E165" s="1342"/>
      <c r="F165" s="1365"/>
      <c r="G165" s="1365"/>
    </row>
    <row r="166" spans="1:7" s="1343" customFormat="1" ht="30.75" customHeight="1">
      <c r="A166" s="1339"/>
      <c r="B166" s="1358"/>
      <c r="C166" s="1358"/>
      <c r="D166" s="1350"/>
      <c r="E166" s="1342"/>
      <c r="F166" s="1365"/>
      <c r="G166" s="1365"/>
    </row>
    <row r="167" spans="1:7" s="1343" customFormat="1" ht="67.5" customHeight="1">
      <c r="A167" s="1339"/>
      <c r="B167" s="1358"/>
      <c r="C167" s="1358"/>
      <c r="D167" s="1350"/>
      <c r="E167" s="1342"/>
      <c r="F167" s="1365"/>
      <c r="G167" s="1365"/>
    </row>
    <row r="168" spans="1:7" s="1343" customFormat="1" ht="30.75" customHeight="1">
      <c r="A168" s="1339"/>
      <c r="B168" s="1358"/>
      <c r="C168" s="1358"/>
      <c r="D168" s="1350"/>
      <c r="E168" s="1342"/>
      <c r="F168" s="1365"/>
      <c r="G168" s="1365"/>
    </row>
    <row r="169" spans="1:7" s="1343" customFormat="1" ht="92.25" customHeight="1">
      <c r="A169" s="1339"/>
      <c r="B169" s="1358"/>
      <c r="C169" s="1358"/>
      <c r="D169" s="1350"/>
      <c r="E169" s="1342"/>
      <c r="F169" s="1365"/>
      <c r="G169" s="1365"/>
    </row>
    <row r="170" spans="1:7" s="1343" customFormat="1">
      <c r="A170" s="1339"/>
      <c r="B170" s="1340"/>
      <c r="C170" s="1340"/>
      <c r="D170" s="1350"/>
      <c r="E170" s="1342"/>
      <c r="F170" s="1365"/>
      <c r="G170" s="1365"/>
    </row>
    <row r="171" spans="1:7" s="1343" customFormat="1">
      <c r="A171" s="1339"/>
      <c r="B171" s="1340"/>
      <c r="C171" s="1340"/>
      <c r="D171" s="1350"/>
      <c r="E171" s="1342"/>
      <c r="F171" s="1365"/>
      <c r="G171" s="1365"/>
    </row>
    <row r="172" spans="1:7" s="1343" customFormat="1">
      <c r="A172" s="1339"/>
      <c r="B172" s="1340"/>
      <c r="C172" s="1340"/>
      <c r="D172" s="1350"/>
      <c r="E172" s="1342"/>
      <c r="F172" s="1365"/>
      <c r="G172" s="1365"/>
    </row>
    <row r="173" spans="1:7" s="1343" customFormat="1">
      <c r="A173" s="1339"/>
      <c r="B173" s="1340"/>
      <c r="C173" s="1340"/>
      <c r="D173" s="1350"/>
      <c r="E173" s="1342"/>
      <c r="F173" s="1365"/>
      <c r="G173" s="1365"/>
    </row>
    <row r="174" spans="1:7" s="1343" customFormat="1">
      <c r="A174" s="1339"/>
      <c r="B174" s="1340"/>
      <c r="C174" s="1340"/>
      <c r="D174" s="1350"/>
      <c r="E174" s="1342"/>
      <c r="F174" s="1372"/>
      <c r="G174" s="1365"/>
    </row>
    <row r="175" spans="1:7" s="1343" customFormat="1" ht="68.25" customHeight="1">
      <c r="A175" s="1339"/>
      <c r="B175" s="1358"/>
      <c r="C175" s="1358"/>
      <c r="D175" s="1350"/>
      <c r="E175" s="1342"/>
      <c r="F175" s="1365"/>
      <c r="G175" s="1365"/>
    </row>
    <row r="176" spans="1:7" s="1343" customFormat="1" ht="21.75" customHeight="1">
      <c r="A176" s="1339"/>
      <c r="B176" s="1340"/>
      <c r="C176" s="1340"/>
      <c r="D176" s="1362"/>
      <c r="E176" s="1363"/>
      <c r="F176" s="1365"/>
      <c r="G176" s="1365"/>
    </row>
    <row r="177" spans="1:7" s="1343" customFormat="1" ht="30.75" customHeight="1">
      <c r="A177" s="1339"/>
      <c r="B177" s="1358"/>
      <c r="C177" s="1358"/>
      <c r="D177" s="1350"/>
      <c r="E177" s="1342"/>
      <c r="F177" s="1365"/>
      <c r="G177" s="1365"/>
    </row>
    <row r="178" spans="1:7" s="1343" customFormat="1" ht="70.5" customHeight="1">
      <c r="A178" s="1339"/>
      <c r="B178" s="1358"/>
      <c r="C178" s="1358"/>
      <c r="D178" s="1350"/>
      <c r="E178" s="1342"/>
      <c r="F178" s="1365"/>
      <c r="G178" s="1365"/>
    </row>
    <row r="179" spans="1:7" s="1343" customFormat="1" ht="31.5" customHeight="1">
      <c r="A179" s="1339"/>
      <c r="B179" s="1358"/>
      <c r="C179" s="1358"/>
      <c r="D179" s="1350"/>
      <c r="E179" s="1342"/>
      <c r="F179" s="1365"/>
      <c r="G179" s="1365"/>
    </row>
    <row r="180" spans="1:7" s="1343" customFormat="1" ht="14.25" customHeight="1">
      <c r="A180" s="1339"/>
      <c r="B180" s="1340"/>
      <c r="C180" s="1340"/>
      <c r="D180" s="1350"/>
      <c r="E180" s="1342"/>
      <c r="F180" s="1365"/>
      <c r="G180" s="1365"/>
    </row>
    <row r="181" spans="1:7" s="1343" customFormat="1">
      <c r="A181" s="1339"/>
      <c r="B181" s="1351"/>
      <c r="C181" s="1351"/>
      <c r="D181" s="1350"/>
      <c r="E181" s="1342"/>
      <c r="F181" s="1365"/>
      <c r="G181" s="1365"/>
    </row>
    <row r="182" spans="1:7" s="1343" customFormat="1">
      <c r="A182" s="1339"/>
      <c r="B182" s="1351"/>
      <c r="C182" s="1351"/>
      <c r="D182" s="1350"/>
      <c r="E182" s="1342"/>
      <c r="F182" s="1365"/>
      <c r="G182" s="1365"/>
    </row>
    <row r="183" spans="1:7" s="1343" customFormat="1">
      <c r="A183" s="1339"/>
      <c r="B183" s="1351"/>
      <c r="C183" s="1351"/>
      <c r="D183" s="1350"/>
      <c r="E183" s="1342"/>
      <c r="F183" s="1365"/>
      <c r="G183" s="1365"/>
    </row>
    <row r="184" spans="1:7" s="1356" customFormat="1">
      <c r="A184" s="1369"/>
      <c r="B184" s="1352"/>
      <c r="C184" s="1352"/>
      <c r="D184" s="1354"/>
      <c r="E184" s="1355"/>
      <c r="F184" s="1370"/>
      <c r="G184" s="1370"/>
    </row>
    <row r="185" spans="1:7" s="1356" customFormat="1">
      <c r="A185" s="1369"/>
      <c r="B185" s="1352"/>
      <c r="C185" s="1352"/>
      <c r="D185" s="1354"/>
      <c r="E185" s="1355"/>
      <c r="F185" s="1370"/>
      <c r="G185" s="1370"/>
    </row>
    <row r="186" spans="1:7" s="1356" customFormat="1">
      <c r="A186" s="1369"/>
      <c r="B186" s="1352"/>
      <c r="C186" s="1352"/>
      <c r="D186" s="1354"/>
      <c r="E186" s="1355"/>
      <c r="F186" s="1370"/>
      <c r="G186" s="1370"/>
    </row>
    <row r="187" spans="1:7" s="1356" customFormat="1">
      <c r="A187" s="1339"/>
      <c r="B187" s="1357"/>
      <c r="C187" s="1357"/>
      <c r="D187" s="1350"/>
      <c r="E187" s="1342"/>
      <c r="F187" s="1365"/>
      <c r="G187" s="1365"/>
    </row>
    <row r="188" spans="1:7" s="1356" customFormat="1">
      <c r="A188" s="1369"/>
      <c r="B188" s="1358"/>
      <c r="C188" s="1358"/>
      <c r="D188" s="1350"/>
      <c r="E188" s="1342"/>
      <c r="F188" s="1365"/>
      <c r="G188" s="1365"/>
    </row>
    <row r="189" spans="1:7" s="1356" customFormat="1" ht="83.25" customHeight="1">
      <c r="A189" s="1369"/>
      <c r="B189" s="1358"/>
      <c r="C189" s="1358"/>
      <c r="D189" s="1350"/>
      <c r="E189" s="1342"/>
      <c r="F189" s="1365"/>
      <c r="G189" s="1365"/>
    </row>
    <row r="190" spans="1:7" s="1356" customFormat="1">
      <c r="A190" s="1369"/>
      <c r="B190" s="1358"/>
      <c r="C190" s="1358"/>
      <c r="D190" s="1350"/>
      <c r="E190" s="1342"/>
      <c r="F190" s="1365"/>
      <c r="G190" s="1365"/>
    </row>
    <row r="191" spans="1:7" s="1356" customFormat="1">
      <c r="A191" s="1369"/>
      <c r="B191" s="1358"/>
      <c r="C191" s="1358"/>
      <c r="D191" s="1350"/>
      <c r="E191" s="1342"/>
      <c r="F191" s="1365"/>
      <c r="G191" s="1365"/>
    </row>
    <row r="192" spans="1:7" s="1356" customFormat="1" ht="32.25" customHeight="1">
      <c r="A192" s="1369"/>
      <c r="B192" s="1357"/>
      <c r="C192" s="1357"/>
      <c r="D192" s="1350"/>
      <c r="E192" s="1342"/>
      <c r="F192" s="1365"/>
      <c r="G192" s="1365"/>
    </row>
    <row r="193" spans="1:7" s="1356" customFormat="1">
      <c r="A193" s="1369"/>
      <c r="B193" s="1357"/>
      <c r="C193" s="1357"/>
      <c r="D193" s="1350"/>
      <c r="E193" s="1342"/>
      <c r="F193" s="1365"/>
      <c r="G193" s="1365"/>
    </row>
    <row r="194" spans="1:7" s="1356" customFormat="1">
      <c r="A194" s="1369"/>
      <c r="B194" s="1358"/>
      <c r="C194" s="1358"/>
      <c r="D194" s="1350"/>
      <c r="E194" s="1342"/>
      <c r="F194" s="1365"/>
      <c r="G194" s="1365"/>
    </row>
    <row r="195" spans="1:7" s="1356" customFormat="1" ht="12" customHeight="1">
      <c r="A195" s="1369"/>
      <c r="B195" s="1358"/>
      <c r="C195" s="1358"/>
      <c r="D195" s="1350"/>
      <c r="E195" s="1342"/>
      <c r="F195" s="1365"/>
      <c r="G195" s="1365"/>
    </row>
    <row r="196" spans="1:7" s="1356" customFormat="1" ht="12" customHeight="1">
      <c r="A196" s="1369"/>
      <c r="B196" s="1358"/>
      <c r="C196" s="1358"/>
      <c r="D196" s="1350"/>
      <c r="E196" s="1342"/>
      <c r="F196" s="1365"/>
      <c r="G196" s="1365"/>
    </row>
    <row r="197" spans="1:7" s="1356" customFormat="1" ht="105" customHeight="1">
      <c r="A197" s="1339"/>
      <c r="B197" s="1357"/>
      <c r="C197" s="1357"/>
      <c r="D197" s="1350"/>
      <c r="E197" s="1342"/>
      <c r="F197" s="1365"/>
      <c r="G197" s="1365"/>
    </row>
    <row r="198" spans="1:7" s="1343" customFormat="1">
      <c r="A198" s="1339"/>
      <c r="B198" s="1358"/>
      <c r="C198" s="1358"/>
      <c r="D198" s="1350"/>
      <c r="E198" s="1342"/>
      <c r="F198" s="1365"/>
      <c r="G198" s="1365"/>
    </row>
    <row r="199" spans="1:7" s="1343" customFormat="1">
      <c r="A199" s="1339"/>
      <c r="B199" s="1358"/>
      <c r="C199" s="1358"/>
      <c r="D199" s="1350"/>
      <c r="E199" s="1342"/>
      <c r="F199" s="1365"/>
      <c r="G199" s="1365"/>
    </row>
    <row r="200" spans="1:7" s="1343" customFormat="1">
      <c r="A200" s="1339"/>
      <c r="B200" s="1358"/>
      <c r="C200" s="1358"/>
      <c r="D200" s="1350"/>
      <c r="E200" s="1342"/>
      <c r="F200" s="1365"/>
      <c r="G200" s="1365"/>
    </row>
    <row r="201" spans="1:7" s="1343" customFormat="1" ht="51.75" customHeight="1">
      <c r="A201" s="1339"/>
      <c r="B201" s="1367"/>
      <c r="C201" s="1367"/>
      <c r="D201" s="1350"/>
      <c r="E201" s="1342"/>
      <c r="F201" s="1365"/>
      <c r="G201" s="1365"/>
    </row>
    <row r="202" spans="1:7" s="1343" customFormat="1" ht="51.75" customHeight="1">
      <c r="A202" s="1339"/>
      <c r="B202" s="1367"/>
      <c r="C202" s="1367"/>
      <c r="D202" s="1350"/>
      <c r="E202" s="1342"/>
      <c r="F202" s="1365"/>
      <c r="G202" s="1365"/>
    </row>
    <row r="203" spans="1:7" s="1343" customFormat="1" ht="18.75" customHeight="1">
      <c r="A203" s="1339"/>
      <c r="B203" s="1367"/>
      <c r="C203" s="1367"/>
      <c r="D203" s="1350"/>
      <c r="E203" s="1342"/>
      <c r="F203" s="1365"/>
      <c r="G203" s="1365"/>
    </row>
    <row r="204" spans="1:7" s="1343" customFormat="1" ht="34.5" customHeight="1">
      <c r="A204" s="1339"/>
      <c r="B204" s="1367"/>
      <c r="C204" s="1367"/>
      <c r="D204" s="1350"/>
      <c r="E204" s="1342"/>
      <c r="F204" s="1365"/>
      <c r="G204" s="1365"/>
    </row>
    <row r="205" spans="1:7" s="1343" customFormat="1" ht="45" customHeight="1">
      <c r="A205" s="1339"/>
      <c r="B205" s="1367"/>
      <c r="C205" s="1367"/>
      <c r="D205" s="1350"/>
      <c r="E205" s="1342"/>
      <c r="F205" s="1365"/>
      <c r="G205" s="1365"/>
    </row>
    <row r="206" spans="1:7" s="1343" customFormat="1" ht="75.75" customHeight="1">
      <c r="A206" s="1339"/>
      <c r="B206" s="1367"/>
      <c r="C206" s="1367"/>
      <c r="D206" s="1350"/>
      <c r="E206" s="1342"/>
      <c r="F206" s="1365"/>
      <c r="G206" s="1365"/>
    </row>
    <row r="207" spans="1:7" s="1343" customFormat="1" ht="84" customHeight="1">
      <c r="A207" s="1339"/>
      <c r="B207" s="1367"/>
      <c r="C207" s="1367"/>
      <c r="D207" s="1350"/>
      <c r="E207" s="1342"/>
      <c r="F207" s="1365"/>
      <c r="G207" s="1365"/>
    </row>
    <row r="208" spans="1:7" s="1343" customFormat="1" ht="66.75" customHeight="1">
      <c r="A208" s="1339"/>
      <c r="B208" s="1367"/>
      <c r="C208" s="1367"/>
      <c r="D208" s="1350"/>
      <c r="E208" s="1342"/>
      <c r="F208" s="1365"/>
      <c r="G208" s="1365"/>
    </row>
    <row r="209" spans="1:7" s="1343" customFormat="1" ht="92.25" customHeight="1">
      <c r="A209" s="1339"/>
      <c r="B209" s="1367"/>
      <c r="C209" s="1367"/>
      <c r="D209" s="1350"/>
      <c r="E209" s="1342"/>
      <c r="F209" s="1365"/>
      <c r="G209" s="1365"/>
    </row>
    <row r="210" spans="1:7" s="1343" customFormat="1" ht="23.25" customHeight="1">
      <c r="A210" s="1339"/>
      <c r="B210" s="1367"/>
      <c r="C210" s="1367"/>
      <c r="D210" s="1350"/>
      <c r="E210" s="1342"/>
      <c r="F210" s="1365"/>
      <c r="G210" s="1365"/>
    </row>
    <row r="211" spans="1:7" s="1343" customFormat="1" ht="20.25" customHeight="1">
      <c r="A211" s="1339"/>
      <c r="B211" s="1367"/>
      <c r="C211" s="1367"/>
      <c r="D211" s="1350"/>
      <c r="E211" s="1342"/>
      <c r="F211" s="1365"/>
      <c r="G211" s="1365"/>
    </row>
    <row r="212" spans="1:7" s="1343" customFormat="1" ht="18" customHeight="1">
      <c r="A212" s="1339"/>
      <c r="B212" s="1367"/>
      <c r="C212" s="1367"/>
      <c r="D212" s="1350"/>
      <c r="E212" s="1342"/>
      <c r="F212" s="1365"/>
      <c r="G212" s="1365"/>
    </row>
    <row r="213" spans="1:7" s="1343" customFormat="1" ht="18.75" customHeight="1">
      <c r="A213" s="1339"/>
      <c r="B213" s="1367"/>
      <c r="C213" s="1367"/>
      <c r="D213" s="1350"/>
      <c r="E213" s="1342"/>
      <c r="F213" s="1365"/>
      <c r="G213" s="1365"/>
    </row>
    <row r="214" spans="1:7" s="1343" customFormat="1" ht="20.25" customHeight="1">
      <c r="A214" s="1339"/>
      <c r="B214" s="1367"/>
      <c r="C214" s="1367"/>
      <c r="D214" s="1350"/>
      <c r="E214" s="1342"/>
      <c r="F214" s="1365"/>
      <c r="G214" s="1365"/>
    </row>
    <row r="215" spans="1:7" s="1343" customFormat="1" ht="71.25" customHeight="1">
      <c r="A215" s="1339"/>
      <c r="B215" s="1367"/>
      <c r="C215" s="1367"/>
      <c r="D215" s="1350"/>
      <c r="E215" s="1342"/>
      <c r="F215" s="1365"/>
      <c r="G215" s="1365"/>
    </row>
    <row r="216" spans="1:7" s="1343" customFormat="1" ht="32.25" customHeight="1">
      <c r="A216" s="1339"/>
      <c r="B216" s="1358"/>
      <c r="C216" s="1358"/>
      <c r="D216" s="1350"/>
      <c r="E216" s="1342"/>
      <c r="F216" s="1365"/>
      <c r="G216" s="1365"/>
    </row>
    <row r="217" spans="1:7" s="1343" customFormat="1" ht="32.25" customHeight="1">
      <c r="A217" s="1339"/>
      <c r="B217" s="1358"/>
      <c r="C217" s="1358"/>
      <c r="D217" s="1350"/>
      <c r="E217" s="1342"/>
      <c r="F217" s="1365"/>
      <c r="G217" s="1365"/>
    </row>
    <row r="218" spans="1:7" s="1343" customFormat="1">
      <c r="A218" s="1339"/>
      <c r="B218" s="1358"/>
      <c r="C218" s="1358"/>
      <c r="D218" s="1350"/>
      <c r="E218" s="1342"/>
      <c r="F218" s="1365"/>
      <c r="G218" s="1365"/>
    </row>
    <row r="219" spans="1:7" s="1343" customFormat="1" ht="85.5" customHeight="1">
      <c r="A219" s="1339"/>
      <c r="B219" s="1358"/>
      <c r="C219" s="1358"/>
      <c r="D219" s="1350"/>
      <c r="E219" s="1342"/>
      <c r="F219" s="1365"/>
      <c r="G219" s="1365"/>
    </row>
    <row r="220" spans="1:7" s="1343" customFormat="1">
      <c r="A220" s="1339"/>
      <c r="B220" s="1358"/>
      <c r="C220" s="1358"/>
      <c r="D220" s="1350"/>
      <c r="E220" s="1342"/>
      <c r="F220" s="1365"/>
      <c r="G220" s="1365"/>
    </row>
    <row r="221" spans="1:7" s="1343" customFormat="1">
      <c r="A221" s="1339"/>
      <c r="B221" s="1358"/>
      <c r="C221" s="1358"/>
      <c r="D221" s="1350"/>
      <c r="E221" s="1342"/>
      <c r="F221" s="1365"/>
      <c r="G221" s="1365"/>
    </row>
    <row r="222" spans="1:7" s="1343" customFormat="1">
      <c r="A222" s="1339"/>
      <c r="B222" s="1358"/>
      <c r="C222" s="1358"/>
      <c r="D222" s="1350"/>
      <c r="E222" s="1342"/>
      <c r="F222" s="1365"/>
      <c r="G222" s="1365"/>
    </row>
    <row r="223" spans="1:7" s="1343" customFormat="1">
      <c r="A223" s="1353"/>
      <c r="B223" s="1373"/>
      <c r="C223" s="1373"/>
      <c r="D223" s="1350"/>
      <c r="E223" s="1342"/>
      <c r="F223" s="1365"/>
      <c r="G223" s="1365"/>
    </row>
    <row r="224" spans="1:7" s="1343" customFormat="1">
      <c r="A224" s="1353"/>
      <c r="B224" s="1373"/>
      <c r="C224" s="1373"/>
      <c r="D224" s="1350"/>
      <c r="E224" s="1342"/>
      <c r="F224" s="1365"/>
      <c r="G224" s="1365"/>
    </row>
    <row r="225" spans="1:7">
      <c r="A225" s="1339"/>
      <c r="B225" s="1358"/>
      <c r="C225" s="1358"/>
      <c r="D225" s="1350"/>
      <c r="E225" s="1342"/>
      <c r="F225" s="1365"/>
      <c r="G225" s="1365"/>
    </row>
    <row r="226" spans="1:7" s="1374" customFormat="1" ht="218.25" customHeight="1">
      <c r="A226" s="1339"/>
      <c r="B226" s="1358"/>
      <c r="C226" s="1358"/>
      <c r="D226" s="1350"/>
      <c r="E226" s="1342"/>
      <c r="F226" s="1365"/>
      <c r="G226" s="1365"/>
    </row>
    <row r="227" spans="1:7" s="1374" customFormat="1" ht="408.4" customHeight="1">
      <c r="A227" s="1339"/>
      <c r="B227" s="1358"/>
      <c r="C227" s="1358"/>
      <c r="D227" s="1350"/>
      <c r="E227" s="1342"/>
      <c r="F227" s="1365"/>
      <c r="G227" s="1365"/>
    </row>
    <row r="228" spans="1:7" s="1374" customFormat="1" ht="292.14999999999998" customHeight="1">
      <c r="A228" s="1339"/>
      <c r="B228" s="1358"/>
      <c r="C228" s="1358"/>
      <c r="D228" s="1350"/>
      <c r="E228" s="1342"/>
      <c r="F228" s="1365"/>
      <c r="G228" s="1365"/>
    </row>
    <row r="229" spans="1:7" s="1374" customFormat="1">
      <c r="A229" s="1339"/>
      <c r="B229" s="1358"/>
      <c r="C229" s="1358"/>
      <c r="D229" s="1350"/>
      <c r="E229" s="1342"/>
      <c r="F229" s="1365"/>
      <c r="G229" s="1365"/>
    </row>
    <row r="230" spans="1:7" s="1374" customFormat="1">
      <c r="A230" s="1339"/>
      <c r="B230" s="1358"/>
      <c r="C230" s="1358"/>
      <c r="D230" s="1350"/>
      <c r="E230" s="1342"/>
      <c r="F230" s="1365"/>
      <c r="G230" s="1365"/>
    </row>
    <row r="231" spans="1:7" s="1374" customFormat="1">
      <c r="A231" s="1339"/>
      <c r="B231" s="1358"/>
      <c r="C231" s="1358"/>
      <c r="D231" s="1350"/>
      <c r="E231" s="1342"/>
      <c r="F231" s="1365"/>
      <c r="G231" s="1365"/>
    </row>
    <row r="232" spans="1:7" s="1374" customFormat="1" ht="39.4" customHeight="1">
      <c r="A232" s="1339"/>
      <c r="B232" s="1358"/>
      <c r="C232" s="1358"/>
      <c r="D232" s="1350"/>
      <c r="E232" s="1342"/>
      <c r="F232" s="1365"/>
      <c r="G232" s="1365"/>
    </row>
    <row r="233" spans="1:7" s="1374" customFormat="1" ht="41.65" customHeight="1">
      <c r="A233" s="1339"/>
      <c r="B233" s="1358"/>
      <c r="C233" s="1358"/>
      <c r="D233" s="1350"/>
      <c r="E233" s="1342"/>
      <c r="F233" s="1365"/>
      <c r="G233" s="1365"/>
    </row>
    <row r="234" spans="1:7" s="1374" customFormat="1" ht="41.65" customHeight="1">
      <c r="A234" s="1339"/>
      <c r="B234" s="1358"/>
      <c r="C234" s="1358"/>
      <c r="D234" s="1350"/>
      <c r="E234" s="1342"/>
      <c r="F234" s="1365"/>
      <c r="G234" s="1365"/>
    </row>
    <row r="235" spans="1:7" s="1374" customFormat="1" ht="101.65" customHeight="1">
      <c r="A235" s="1339"/>
      <c r="B235" s="1358"/>
      <c r="C235" s="1358"/>
      <c r="D235" s="1350"/>
      <c r="E235" s="1342"/>
      <c r="F235" s="1365"/>
      <c r="G235" s="1365"/>
    </row>
    <row r="236" spans="1:7" s="1374" customFormat="1" ht="250.9" customHeight="1">
      <c r="A236" s="1339"/>
      <c r="B236" s="1358"/>
      <c r="C236" s="1358"/>
      <c r="D236" s="1350"/>
      <c r="E236" s="1342"/>
      <c r="F236" s="1365"/>
      <c r="G236" s="1365"/>
    </row>
    <row r="237" spans="1:7" s="1374" customFormat="1">
      <c r="A237" s="1339"/>
      <c r="B237" s="1358"/>
      <c r="C237" s="1358"/>
      <c r="D237" s="1350"/>
      <c r="E237" s="1342"/>
      <c r="F237" s="1365"/>
      <c r="G237" s="1365"/>
    </row>
    <row r="238" spans="1:7" s="1374" customFormat="1" ht="133.9" customHeight="1">
      <c r="A238" s="1339"/>
      <c r="B238" s="1357"/>
      <c r="C238" s="1357"/>
      <c r="D238" s="1350"/>
      <c r="E238" s="1342"/>
      <c r="F238" s="1365"/>
      <c r="G238" s="1365"/>
    </row>
    <row r="239" spans="1:7" s="1374" customFormat="1" ht="133.9" customHeight="1">
      <c r="A239" s="1339"/>
      <c r="B239" s="1357"/>
      <c r="C239" s="1357"/>
      <c r="D239" s="1350"/>
      <c r="E239" s="1342"/>
      <c r="F239" s="1365"/>
      <c r="G239" s="1365"/>
    </row>
    <row r="240" spans="1:7" s="1374" customFormat="1" ht="234.75" customHeight="1">
      <c r="A240" s="1339"/>
      <c r="B240" s="1357"/>
      <c r="C240" s="1357"/>
      <c r="D240" s="1350"/>
      <c r="E240" s="1342"/>
      <c r="F240" s="1365"/>
      <c r="G240" s="1365"/>
    </row>
    <row r="241" spans="1:7" s="1374" customFormat="1" ht="35.25" customHeight="1">
      <c r="A241" s="1339"/>
      <c r="B241" s="1357"/>
      <c r="C241" s="1357"/>
      <c r="D241" s="1350"/>
      <c r="E241" s="1342"/>
      <c r="F241" s="1365"/>
      <c r="G241" s="1365"/>
    </row>
    <row r="242" spans="1:7" s="1374" customFormat="1" ht="33.75" customHeight="1">
      <c r="A242" s="1339"/>
      <c r="B242" s="1358"/>
      <c r="C242" s="1358"/>
      <c r="D242" s="1350"/>
      <c r="E242" s="1342"/>
      <c r="F242" s="1365"/>
      <c r="G242" s="1365"/>
    </row>
    <row r="243" spans="1:7" s="1374" customFormat="1">
      <c r="A243" s="1339"/>
      <c r="B243" s="1358"/>
      <c r="C243" s="1358"/>
      <c r="D243" s="1350"/>
      <c r="E243" s="1342"/>
      <c r="F243" s="1365"/>
      <c r="G243" s="1365"/>
    </row>
    <row r="244" spans="1:7" s="1374" customFormat="1">
      <c r="A244" s="1339"/>
      <c r="B244" s="1358"/>
      <c r="C244" s="1358"/>
      <c r="D244" s="1350"/>
      <c r="E244" s="1342"/>
      <c r="F244" s="1365"/>
      <c r="G244" s="1365"/>
    </row>
    <row r="245" spans="1:7" s="1374" customFormat="1">
      <c r="A245" s="1339"/>
      <c r="B245" s="1358"/>
      <c r="C245" s="1358"/>
      <c r="D245" s="1350"/>
      <c r="E245" s="1342"/>
      <c r="F245" s="1365"/>
      <c r="G245" s="1365"/>
    </row>
    <row r="246" spans="1:7" s="1374" customFormat="1">
      <c r="A246" s="1339"/>
      <c r="B246" s="1358"/>
      <c r="C246" s="1358"/>
      <c r="D246" s="1350"/>
      <c r="E246" s="1342"/>
      <c r="F246" s="1365"/>
      <c r="G246" s="1365"/>
    </row>
    <row r="247" spans="1:7" s="1374" customFormat="1">
      <c r="A247" s="1339"/>
      <c r="B247" s="1358"/>
      <c r="C247" s="1358"/>
      <c r="D247" s="1350"/>
      <c r="E247" s="1342"/>
      <c r="F247" s="1365"/>
      <c r="G247" s="1365"/>
    </row>
    <row r="248" spans="1:7" s="1374" customFormat="1">
      <c r="A248" s="1339"/>
      <c r="B248" s="1358"/>
      <c r="C248" s="1358"/>
      <c r="D248" s="1350"/>
      <c r="E248" s="1342"/>
      <c r="F248" s="1365"/>
      <c r="G248" s="1365"/>
    </row>
    <row r="249" spans="1:7" s="1374" customFormat="1" ht="397.9" customHeight="1">
      <c r="A249" s="1339"/>
      <c r="B249" s="1358"/>
      <c r="C249" s="1358"/>
      <c r="D249" s="1350"/>
      <c r="E249" s="1342"/>
      <c r="F249" s="1365"/>
      <c r="G249" s="1365"/>
    </row>
    <row r="250" spans="1:7" s="1374" customFormat="1" ht="408" customHeight="1">
      <c r="A250" s="1339"/>
      <c r="B250" s="1358"/>
      <c r="C250" s="1358"/>
      <c r="D250" s="1350"/>
      <c r="E250" s="1342"/>
      <c r="F250" s="1365"/>
      <c r="G250" s="1365"/>
    </row>
    <row r="251" spans="1:7" s="1374" customFormat="1">
      <c r="A251" s="1339"/>
      <c r="B251" s="1357"/>
      <c r="C251" s="1357"/>
      <c r="D251" s="1350"/>
      <c r="E251" s="1342"/>
      <c r="F251" s="1365"/>
      <c r="G251" s="1365"/>
    </row>
    <row r="252" spans="1:7" s="1374" customFormat="1">
      <c r="A252" s="1339"/>
      <c r="B252" s="1358"/>
      <c r="C252" s="1358"/>
      <c r="D252" s="1350"/>
      <c r="E252" s="1342"/>
      <c r="F252" s="1365"/>
      <c r="G252" s="1365"/>
    </row>
    <row r="253" spans="1:7">
      <c r="A253" s="1353"/>
      <c r="B253" s="1373"/>
      <c r="C253" s="1373"/>
      <c r="D253" s="1350"/>
      <c r="E253" s="1342"/>
      <c r="F253" s="1365"/>
      <c r="G253" s="1365"/>
    </row>
    <row r="254" spans="1:7">
      <c r="A254" s="1353"/>
      <c r="B254" s="1373"/>
      <c r="C254" s="1373"/>
      <c r="D254" s="1350"/>
      <c r="E254" s="1342"/>
      <c r="F254" s="1365"/>
      <c r="G254" s="1365"/>
    </row>
    <row r="255" spans="1:7" s="1343" customFormat="1" ht="14.25" customHeight="1">
      <c r="A255" s="1339"/>
      <c r="B255" s="1340"/>
      <c r="C255" s="1340"/>
      <c r="D255" s="1350"/>
      <c r="E255" s="1342"/>
      <c r="F255" s="1365"/>
      <c r="G255" s="1365"/>
    </row>
    <row r="256" spans="1:7" ht="38.25" customHeight="1">
      <c r="A256" s="1339"/>
      <c r="B256" s="1351"/>
      <c r="C256" s="1351"/>
      <c r="D256" s="1350"/>
      <c r="E256" s="1364"/>
      <c r="F256" s="1365"/>
      <c r="G256" s="1365"/>
    </row>
    <row r="257" spans="1:7">
      <c r="A257" s="1339"/>
      <c r="B257" s="1351"/>
      <c r="C257" s="1351"/>
      <c r="D257" s="1350"/>
      <c r="E257" s="1342"/>
      <c r="F257" s="1365"/>
      <c r="G257" s="1365"/>
    </row>
    <row r="258" spans="1:7">
      <c r="A258" s="1339"/>
      <c r="B258" s="1351"/>
      <c r="C258" s="1351"/>
      <c r="D258" s="1350"/>
      <c r="E258" s="1342"/>
      <c r="F258" s="1365"/>
      <c r="G258" s="1365"/>
    </row>
    <row r="259" spans="1:7">
      <c r="A259" s="1339"/>
      <c r="B259" s="1351"/>
      <c r="C259" s="1351"/>
      <c r="D259" s="1350"/>
      <c r="E259" s="1342"/>
      <c r="F259" s="1365"/>
      <c r="G259" s="1365"/>
    </row>
    <row r="260" spans="1:7">
      <c r="A260" s="1339"/>
      <c r="B260" s="1351"/>
      <c r="C260" s="1351"/>
      <c r="D260" s="1350"/>
      <c r="E260" s="1342"/>
      <c r="F260" s="1365"/>
      <c r="G260" s="1365"/>
    </row>
    <row r="261" spans="1:7">
      <c r="A261" s="1339"/>
      <c r="B261" s="1351"/>
      <c r="C261" s="1351"/>
      <c r="D261" s="1350"/>
      <c r="E261" s="1342"/>
      <c r="F261" s="1365"/>
      <c r="G261" s="1365"/>
    </row>
    <row r="262" spans="1:7">
      <c r="A262" s="1339"/>
      <c r="B262" s="1351"/>
      <c r="C262" s="1351"/>
      <c r="D262" s="1350"/>
      <c r="E262" s="1342"/>
      <c r="F262" s="1365"/>
      <c r="G262" s="1365"/>
    </row>
    <row r="263" spans="1:7">
      <c r="A263" s="1339"/>
      <c r="B263" s="1351"/>
      <c r="C263" s="1351"/>
      <c r="D263" s="1350"/>
      <c r="E263" s="1342"/>
      <c r="F263" s="1365"/>
      <c r="G263" s="1365"/>
    </row>
    <row r="264" spans="1:7">
      <c r="A264" s="1339"/>
      <c r="B264" s="1351"/>
      <c r="C264" s="1351"/>
      <c r="D264" s="1350"/>
      <c r="E264" s="1342"/>
      <c r="F264" s="1365"/>
      <c r="G264" s="1365"/>
    </row>
    <row r="265" spans="1:7">
      <c r="A265" s="1339"/>
      <c r="B265" s="1351"/>
      <c r="C265" s="1351"/>
      <c r="D265" s="1350"/>
      <c r="E265" s="1342"/>
      <c r="F265" s="1365"/>
      <c r="G265" s="1365"/>
    </row>
    <row r="266" spans="1:7">
      <c r="A266" s="1339"/>
      <c r="B266" s="1351"/>
      <c r="C266" s="1351"/>
      <c r="D266" s="1350"/>
      <c r="E266" s="1342"/>
      <c r="F266" s="1365"/>
      <c r="G266" s="1365"/>
    </row>
    <row r="267" spans="1:7">
      <c r="A267" s="1339"/>
      <c r="B267" s="1351"/>
      <c r="C267" s="1351"/>
      <c r="D267" s="1350"/>
      <c r="E267" s="1342"/>
      <c r="F267" s="1365"/>
      <c r="G267" s="1365"/>
    </row>
    <row r="268" spans="1:7">
      <c r="A268" s="1339"/>
      <c r="B268" s="1351"/>
      <c r="C268" s="1351"/>
      <c r="D268" s="1350"/>
      <c r="E268" s="1342"/>
      <c r="F268" s="1365"/>
      <c r="G268" s="1365"/>
    </row>
    <row r="269" spans="1:7">
      <c r="A269" s="1339"/>
      <c r="B269" s="1351"/>
      <c r="C269" s="1351"/>
      <c r="D269" s="1350"/>
      <c r="E269" s="1342"/>
      <c r="F269" s="1365"/>
      <c r="G269" s="1365"/>
    </row>
    <row r="270" spans="1:7">
      <c r="A270" s="1339"/>
      <c r="B270" s="1351"/>
      <c r="C270" s="1351"/>
      <c r="D270" s="1350"/>
      <c r="E270" s="1342"/>
      <c r="F270" s="1365"/>
      <c r="G270" s="1365"/>
    </row>
    <row r="271" spans="1:7">
      <c r="A271" s="1339"/>
      <c r="B271" s="1351"/>
      <c r="C271" s="1351"/>
      <c r="D271" s="1350"/>
      <c r="E271" s="1342"/>
      <c r="F271" s="1365"/>
      <c r="G271" s="1365"/>
    </row>
    <row r="272" spans="1:7">
      <c r="A272" s="1339"/>
      <c r="B272" s="1351"/>
      <c r="C272" s="1351"/>
      <c r="D272" s="1350"/>
      <c r="E272" s="1342"/>
      <c r="F272" s="1365"/>
      <c r="G272" s="1365"/>
    </row>
    <row r="273" spans="1:7">
      <c r="A273" s="1339"/>
      <c r="B273" s="1351"/>
      <c r="C273" s="1351"/>
      <c r="D273" s="1350"/>
      <c r="E273" s="1342"/>
      <c r="F273" s="1365"/>
      <c r="G273" s="1365"/>
    </row>
    <row r="274" spans="1:7">
      <c r="A274" s="1339"/>
      <c r="B274" s="1351"/>
      <c r="C274" s="1351"/>
      <c r="D274" s="1350"/>
      <c r="E274" s="1342"/>
      <c r="F274" s="1365"/>
      <c r="G274" s="1365"/>
    </row>
    <row r="275" spans="1:7">
      <c r="A275" s="1339"/>
      <c r="B275" s="1351"/>
      <c r="C275" s="1351"/>
      <c r="D275" s="1350"/>
      <c r="E275" s="1342"/>
      <c r="F275" s="1365"/>
      <c r="G275" s="1365"/>
    </row>
    <row r="276" spans="1:7" ht="34.5" customHeight="1">
      <c r="A276" s="1339"/>
      <c r="B276" s="1351"/>
      <c r="C276" s="1351"/>
      <c r="D276" s="1350"/>
      <c r="E276" s="1342"/>
      <c r="F276" s="1365"/>
      <c r="G276" s="1365"/>
    </row>
    <row r="277" spans="1:7" ht="33.75" customHeight="1">
      <c r="A277" s="1339"/>
      <c r="B277" s="1351"/>
      <c r="C277" s="1351"/>
      <c r="D277" s="1350"/>
      <c r="E277" s="1342"/>
      <c r="F277" s="1365"/>
      <c r="G277" s="1365"/>
    </row>
    <row r="278" spans="1:7" ht="24" customHeight="1">
      <c r="A278" s="1339"/>
      <c r="B278" s="1351"/>
      <c r="C278" s="1351"/>
      <c r="D278" s="1350"/>
      <c r="E278" s="1342"/>
      <c r="F278" s="1365"/>
      <c r="G278" s="1365"/>
    </row>
    <row r="279" spans="1:7">
      <c r="A279" s="1339"/>
      <c r="B279" s="1351"/>
      <c r="C279" s="1351"/>
      <c r="D279" s="1350"/>
      <c r="E279" s="1342"/>
      <c r="F279" s="1365"/>
      <c r="G279" s="1365"/>
    </row>
    <row r="280" spans="1:7">
      <c r="A280" s="1339"/>
      <c r="B280" s="1351"/>
      <c r="C280" s="1351"/>
      <c r="D280" s="1350"/>
      <c r="E280" s="1342"/>
      <c r="F280" s="1365"/>
      <c r="G280" s="1365"/>
    </row>
    <row r="281" spans="1:7">
      <c r="A281" s="1339"/>
      <c r="B281" s="1351"/>
      <c r="C281" s="1351"/>
      <c r="D281" s="1350"/>
      <c r="E281" s="1342"/>
      <c r="F281" s="1365"/>
      <c r="G281" s="1365"/>
    </row>
    <row r="282" spans="1:7">
      <c r="A282" s="1339"/>
      <c r="B282" s="1351"/>
      <c r="C282" s="1351"/>
      <c r="D282" s="1350"/>
      <c r="E282" s="1342"/>
      <c r="F282" s="1365"/>
      <c r="G282" s="1365"/>
    </row>
    <row r="283" spans="1:7">
      <c r="A283" s="1339"/>
      <c r="B283" s="1351"/>
      <c r="C283" s="1351"/>
      <c r="D283" s="1350"/>
      <c r="E283" s="1342"/>
      <c r="F283" s="1365"/>
      <c r="G283" s="1365"/>
    </row>
    <row r="284" spans="1:7">
      <c r="A284" s="1339"/>
      <c r="B284" s="1351"/>
      <c r="C284" s="1351"/>
      <c r="D284" s="1350"/>
      <c r="E284" s="1342"/>
      <c r="F284" s="1365"/>
      <c r="G284" s="1365"/>
    </row>
    <row r="286" spans="1:7">
      <c r="A286" s="1339"/>
      <c r="B286" s="1340"/>
      <c r="C286" s="1340"/>
      <c r="D286" s="1350"/>
      <c r="E286" s="1342"/>
      <c r="F286" s="1365"/>
      <c r="G286" s="1365"/>
    </row>
    <row r="287" spans="1:7" s="1356" customFormat="1">
      <c r="A287" s="1369"/>
      <c r="B287" s="1352"/>
      <c r="C287" s="1352"/>
      <c r="D287" s="1354"/>
      <c r="E287" s="1355"/>
      <c r="F287" s="1370"/>
      <c r="G287" s="1370"/>
    </row>
    <row r="288" spans="1:7" s="1356" customFormat="1">
      <c r="A288" s="1369"/>
      <c r="B288" s="1352"/>
      <c r="C288" s="1352"/>
      <c r="D288" s="1354"/>
      <c r="E288" s="1355"/>
      <c r="F288" s="1370"/>
      <c r="G288" s="1370"/>
    </row>
    <row r="289" spans="1:7" s="1356" customFormat="1">
      <c r="A289" s="1369"/>
      <c r="B289" s="1352"/>
      <c r="C289" s="1352"/>
      <c r="D289" s="1354"/>
      <c r="E289" s="1355"/>
      <c r="F289" s="1370"/>
      <c r="G289" s="1370"/>
    </row>
    <row r="290" spans="1:7" s="1343" customFormat="1" ht="75.75" customHeight="1">
      <c r="A290" s="1339"/>
      <c r="B290" s="1367"/>
      <c r="C290" s="1367"/>
      <c r="D290" s="1350"/>
      <c r="E290" s="1342"/>
      <c r="F290" s="1365"/>
      <c r="G290" s="1365"/>
    </row>
    <row r="291" spans="1:7" s="1343" customFormat="1" ht="84" customHeight="1">
      <c r="A291" s="1339"/>
      <c r="B291" s="1367"/>
      <c r="C291" s="1367"/>
      <c r="D291" s="1350"/>
      <c r="E291" s="1342"/>
      <c r="F291" s="1365"/>
      <c r="G291" s="1365"/>
    </row>
    <row r="292" spans="1:7" s="1343" customFormat="1" ht="66.75" customHeight="1">
      <c r="A292" s="1339"/>
      <c r="B292" s="1367"/>
      <c r="C292" s="1367"/>
      <c r="D292" s="1350"/>
      <c r="E292" s="1342"/>
      <c r="F292" s="1365"/>
      <c r="G292" s="1365"/>
    </row>
    <row r="293" spans="1:7" s="1343" customFormat="1" ht="92.25" customHeight="1">
      <c r="A293" s="1339"/>
      <c r="B293" s="1367"/>
      <c r="C293" s="1367"/>
      <c r="D293" s="1350"/>
      <c r="E293" s="1342"/>
      <c r="F293" s="1365"/>
      <c r="G293" s="1365"/>
    </row>
    <row r="294" spans="1:7" s="1343" customFormat="1" ht="23.25" customHeight="1">
      <c r="A294" s="1339"/>
      <c r="B294" s="1367"/>
      <c r="C294" s="1367"/>
      <c r="D294" s="1350"/>
      <c r="E294" s="1342"/>
      <c r="F294" s="1365"/>
      <c r="G294" s="1365"/>
    </row>
    <row r="295" spans="1:7" s="1343" customFormat="1" ht="20.25" customHeight="1">
      <c r="A295" s="1339"/>
      <c r="B295" s="1367"/>
      <c r="C295" s="1367"/>
      <c r="D295" s="1350"/>
      <c r="E295" s="1342"/>
      <c r="F295" s="1365"/>
      <c r="G295" s="1365"/>
    </row>
    <row r="296" spans="1:7" s="1343" customFormat="1" ht="18" customHeight="1">
      <c r="A296" s="1339"/>
      <c r="B296" s="1367"/>
      <c r="C296" s="1367"/>
      <c r="D296" s="1350"/>
      <c r="E296" s="1342"/>
      <c r="F296" s="1365"/>
      <c r="G296" s="1365"/>
    </row>
    <row r="297" spans="1:7" s="1343" customFormat="1" ht="18.75" customHeight="1">
      <c r="A297" s="1339"/>
      <c r="B297" s="1367"/>
      <c r="C297" s="1367"/>
      <c r="D297" s="1350"/>
      <c r="E297" s="1342"/>
      <c r="F297" s="1365"/>
      <c r="G297" s="1365"/>
    </row>
    <row r="298" spans="1:7" s="1343" customFormat="1" ht="20.25" customHeight="1">
      <c r="A298" s="1339"/>
      <c r="B298" s="1367"/>
      <c r="C298" s="1367"/>
      <c r="D298" s="1350"/>
      <c r="E298" s="1342"/>
      <c r="F298" s="1365"/>
      <c r="G298" s="1365"/>
    </row>
    <row r="299" spans="1:7" s="1343" customFormat="1" ht="71.25" customHeight="1">
      <c r="A299" s="1339"/>
      <c r="B299" s="1367"/>
      <c r="C299" s="1367"/>
      <c r="D299" s="1350"/>
      <c r="E299" s="1342"/>
      <c r="F299" s="1365"/>
      <c r="G299" s="1365"/>
    </row>
    <row r="300" spans="1:7" s="1343" customFormat="1" ht="45" customHeight="1">
      <c r="A300" s="1339"/>
      <c r="B300" s="1367"/>
      <c r="C300" s="1367"/>
      <c r="D300" s="1350"/>
      <c r="E300" s="1342"/>
      <c r="F300" s="1365"/>
      <c r="G300" s="1365"/>
    </row>
    <row r="301" spans="1:7" s="1343" customFormat="1" ht="32.25" customHeight="1">
      <c r="A301" s="1339"/>
      <c r="B301" s="1358"/>
      <c r="C301" s="1358"/>
      <c r="D301" s="1350"/>
      <c r="E301" s="1342"/>
      <c r="F301" s="1365"/>
      <c r="G301" s="1365"/>
    </row>
    <row r="302" spans="1:7" s="1343" customFormat="1">
      <c r="A302" s="1339"/>
      <c r="B302" s="1358"/>
      <c r="C302" s="1358"/>
      <c r="D302" s="1350"/>
      <c r="E302" s="1342"/>
      <c r="F302" s="1365"/>
      <c r="G302" s="1365"/>
    </row>
    <row r="304" spans="1:7">
      <c r="A304" s="1339"/>
      <c r="B304" s="1340"/>
      <c r="C304" s="1340"/>
      <c r="D304" s="1350"/>
      <c r="E304" s="1342"/>
      <c r="F304" s="1365"/>
      <c r="G304" s="1365"/>
    </row>
  </sheetData>
  <sheetProtection formatRows="0"/>
  <mergeCells count="9">
    <mergeCell ref="B26:D26"/>
    <mergeCell ref="B27:D27"/>
    <mergeCell ref="B28:D28"/>
    <mergeCell ref="B20:D20"/>
    <mergeCell ref="B21:D21"/>
    <mergeCell ref="B22:D22"/>
    <mergeCell ref="B23:D23"/>
    <mergeCell ref="B24:D24"/>
    <mergeCell ref="B25:D25"/>
  </mergeCells>
  <pageMargins left="0.7" right="0.7" top="0.75" bottom="0.75" header="0.3" footer="0.3"/>
  <pageSetup paperSize="9" scale="54" fitToHeight="0"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111"/>
  <sheetViews>
    <sheetView view="pageBreakPreview" zoomScale="80" zoomScaleNormal="100" zoomScaleSheetLayoutView="80" workbookViewId="0">
      <selection activeCell="B3" sqref="B3"/>
    </sheetView>
  </sheetViews>
  <sheetFormatPr defaultColWidth="9" defaultRowHeight="14.25"/>
  <cols>
    <col min="1" max="1" width="16.28515625" style="1420" customWidth="1"/>
    <col min="2" max="2" width="71" style="1385" customWidth="1"/>
    <col min="3" max="3" width="15.42578125" style="1420" customWidth="1"/>
    <col min="4" max="4" width="9.28515625" style="1422" customWidth="1"/>
    <col min="5" max="5" width="18.28515625" style="1423" customWidth="1"/>
    <col min="6" max="6" width="13.42578125" style="1412" customWidth="1"/>
    <col min="7" max="7" width="20.28515625" style="1412" customWidth="1"/>
    <col min="8" max="16384" width="9" style="1385"/>
  </cols>
  <sheetData>
    <row r="1" spans="1:7">
      <c r="A1" s="1380" t="s">
        <v>8</v>
      </c>
      <c r="B1" s="1381" t="s">
        <v>9</v>
      </c>
      <c r="C1" s="1381"/>
      <c r="D1" s="1382"/>
      <c r="E1" s="1383"/>
      <c r="F1" s="1384"/>
      <c r="G1" s="1384"/>
    </row>
    <row r="2" spans="1:7">
      <c r="A2" s="1380" t="s">
        <v>130</v>
      </c>
      <c r="B2" s="491" t="str">
        <f>'NASLOVNA STRAN'!$C$30</f>
        <v>Gradnja stanovanjske soseske Dečkovo naselje - DN 10</v>
      </c>
      <c r="C2" s="1381"/>
      <c r="D2" s="1382"/>
      <c r="E2" s="1383"/>
      <c r="F2" s="1384"/>
      <c r="G2" s="1384"/>
    </row>
    <row r="3" spans="1:7">
      <c r="A3" s="1380" t="s">
        <v>131</v>
      </c>
      <c r="B3" s="1654">
        <f>'NASLOVNA STRAN'!$C$13</f>
        <v>0</v>
      </c>
      <c r="C3" s="1381"/>
      <c r="D3" s="1382"/>
      <c r="E3" s="1383"/>
      <c r="F3" s="1384"/>
      <c r="G3" s="1384"/>
    </row>
    <row r="4" spans="1:7">
      <c r="A4" s="1380"/>
      <c r="B4" s="1381"/>
      <c r="C4" s="1381"/>
      <c r="D4" s="1382"/>
      <c r="E4" s="1383"/>
      <c r="F4" s="1384"/>
      <c r="G4" s="1384"/>
    </row>
    <row r="5" spans="1:7">
      <c r="A5" s="1386" t="s">
        <v>72</v>
      </c>
      <c r="B5" s="1387" t="s">
        <v>6311</v>
      </c>
      <c r="C5" s="1387"/>
      <c r="D5" s="1388"/>
      <c r="E5" s="1389"/>
      <c r="F5" s="1390"/>
      <c r="G5" s="1390"/>
    </row>
    <row r="6" spans="1:7">
      <c r="A6" s="1380"/>
      <c r="B6" s="1381"/>
      <c r="C6" s="1381"/>
      <c r="D6" s="1382"/>
      <c r="E6" s="1383"/>
      <c r="F6" s="1384"/>
      <c r="G6" s="1384"/>
    </row>
    <row r="7" spans="1:7">
      <c r="A7" s="1386" t="s">
        <v>74</v>
      </c>
      <c r="B7" s="1387" t="s">
        <v>6328</v>
      </c>
      <c r="C7" s="1387"/>
      <c r="D7" s="1388"/>
      <c r="E7" s="1389"/>
      <c r="F7" s="1390"/>
      <c r="G7" s="1390"/>
    </row>
    <row r="8" spans="1:7">
      <c r="A8" s="1380"/>
      <c r="B8" s="1381"/>
      <c r="C8" s="1381"/>
      <c r="D8" s="1382"/>
      <c r="E8" s="1383"/>
      <c r="F8" s="1384"/>
      <c r="G8" s="1384"/>
    </row>
    <row r="9" spans="1:7">
      <c r="A9" s="1380"/>
      <c r="B9" s="1381"/>
      <c r="C9" s="1381"/>
      <c r="D9" s="1382"/>
      <c r="E9" s="1383"/>
      <c r="F9" s="1384"/>
      <c r="G9" s="1384"/>
    </row>
    <row r="10" spans="1:7" ht="31.15" customHeight="1">
      <c r="A10" s="1391" t="s">
        <v>132</v>
      </c>
      <c r="B10" s="1392" t="s">
        <v>133</v>
      </c>
      <c r="C10" s="1393" t="s">
        <v>134</v>
      </c>
      <c r="D10" s="1394" t="s">
        <v>140</v>
      </c>
      <c r="E10" s="1395" t="s">
        <v>136</v>
      </c>
      <c r="F10" s="1396" t="s">
        <v>237</v>
      </c>
      <c r="G10" s="1396" t="s">
        <v>238</v>
      </c>
    </row>
    <row r="11" spans="1:7">
      <c r="A11" s="1382"/>
      <c r="B11" s="1381"/>
      <c r="C11" s="1381"/>
      <c r="D11" s="1382"/>
      <c r="E11" s="1397"/>
      <c r="F11" s="1398"/>
      <c r="G11" s="1398"/>
    </row>
    <row r="12" spans="1:7">
      <c r="A12" s="1399" t="s">
        <v>6315</v>
      </c>
      <c r="B12" s="1400" t="s">
        <v>3448</v>
      </c>
      <c r="C12" s="1400"/>
      <c r="D12" s="1401"/>
      <c r="E12" s="1402"/>
      <c r="F12" s="1403"/>
      <c r="G12" s="1403"/>
    </row>
    <row r="13" spans="1:7">
      <c r="A13" s="1404"/>
      <c r="B13" s="1405"/>
      <c r="C13" s="1405"/>
      <c r="D13" s="1406"/>
      <c r="E13" s="1407"/>
      <c r="F13" s="1408"/>
      <c r="G13" s="1408"/>
    </row>
    <row r="14" spans="1:7">
      <c r="A14" s="1409"/>
      <c r="B14" s="1410" t="s">
        <v>6329</v>
      </c>
      <c r="C14" s="1410"/>
      <c r="D14" s="1409"/>
      <c r="E14" s="1411"/>
      <c r="G14" s="1413"/>
    </row>
    <row r="15" spans="1:7">
      <c r="A15" s="1414"/>
      <c r="B15" s="1385" t="s">
        <v>3461</v>
      </c>
      <c r="C15" s="1385"/>
      <c r="D15" s="1415"/>
      <c r="E15" s="1416"/>
      <c r="F15" s="1417"/>
      <c r="G15" s="1417"/>
    </row>
    <row r="16" spans="1:7" ht="13.9" customHeight="1">
      <c r="A16" s="1414"/>
      <c r="B16" s="1418"/>
      <c r="C16" s="1419"/>
      <c r="D16" s="1415"/>
      <c r="E16" s="1416"/>
      <c r="F16" s="1417"/>
      <c r="G16" s="1417"/>
    </row>
    <row r="17" spans="1:7">
      <c r="A17" s="1414"/>
      <c r="B17" s="1418" t="s">
        <v>2299</v>
      </c>
      <c r="C17" s="1419"/>
      <c r="D17" s="1415"/>
      <c r="E17" s="1416"/>
      <c r="F17" s="1417"/>
      <c r="G17" s="1417"/>
    </row>
    <row r="18" spans="1:7" ht="28.9" customHeight="1">
      <c r="B18" s="3123" t="s">
        <v>3565</v>
      </c>
      <c r="C18" s="3123"/>
      <c r="D18" s="3123"/>
      <c r="E18" s="3123"/>
      <c r="F18" s="3123"/>
    </row>
    <row r="19" spans="1:7" ht="222.75" customHeight="1">
      <c r="B19" s="3123" t="s">
        <v>6330</v>
      </c>
      <c r="C19" s="3123"/>
      <c r="D19" s="3123"/>
      <c r="E19" s="3123"/>
      <c r="F19" s="3123"/>
    </row>
    <row r="22" spans="1:7" ht="28.5">
      <c r="A22" s="1421" t="s">
        <v>6331</v>
      </c>
      <c r="B22" s="1418" t="s">
        <v>6332</v>
      </c>
    </row>
    <row r="23" spans="1:7">
      <c r="A23" s="1424" t="s">
        <v>6333</v>
      </c>
      <c r="B23" s="1418" t="s">
        <v>6334</v>
      </c>
      <c r="D23" s="1420" t="s">
        <v>3514</v>
      </c>
      <c r="E23" s="1423">
        <v>530</v>
      </c>
      <c r="F23" s="2619"/>
      <c r="G23" s="1412">
        <f>E23*F23</f>
        <v>0</v>
      </c>
    </row>
    <row r="24" spans="1:7">
      <c r="A24" s="1424" t="s">
        <v>6335</v>
      </c>
      <c r="B24" s="1418" t="s">
        <v>6336</v>
      </c>
      <c r="D24" s="1420" t="s">
        <v>3514</v>
      </c>
      <c r="E24" s="1423">
        <v>1</v>
      </c>
      <c r="F24" s="2619"/>
      <c r="G24" s="1412">
        <f t="shared" ref="G24:G34" si="0">E24*F24</f>
        <v>0</v>
      </c>
    </row>
    <row r="25" spans="1:7">
      <c r="A25" s="1424" t="s">
        <v>6337</v>
      </c>
      <c r="B25" s="1418" t="s">
        <v>6338</v>
      </c>
      <c r="D25" s="1420" t="s">
        <v>3514</v>
      </c>
      <c r="E25" s="1423">
        <v>1033</v>
      </c>
      <c r="F25" s="2619"/>
      <c r="G25" s="1412">
        <f t="shared" si="0"/>
        <v>0</v>
      </c>
    </row>
    <row r="26" spans="1:7">
      <c r="A26" s="1424" t="s">
        <v>6339</v>
      </c>
      <c r="B26" s="1418" t="s">
        <v>6340</v>
      </c>
      <c r="D26" s="1420" t="s">
        <v>3514</v>
      </c>
      <c r="E26" s="1423">
        <v>100</v>
      </c>
      <c r="F26" s="2619"/>
      <c r="G26" s="1412">
        <f t="shared" si="0"/>
        <v>0</v>
      </c>
    </row>
    <row r="27" spans="1:7">
      <c r="A27" s="1424" t="s">
        <v>6341</v>
      </c>
      <c r="B27" s="1418" t="s">
        <v>6342</v>
      </c>
      <c r="D27" s="1420" t="s">
        <v>3514</v>
      </c>
      <c r="E27" s="1423">
        <v>40</v>
      </c>
      <c r="F27" s="2619"/>
      <c r="G27" s="1412">
        <f t="shared" si="0"/>
        <v>0</v>
      </c>
    </row>
    <row r="28" spans="1:7">
      <c r="A28" s="1424" t="s">
        <v>6343</v>
      </c>
      <c r="B28" s="1418" t="s">
        <v>6344</v>
      </c>
      <c r="D28" s="1420" t="s">
        <v>3514</v>
      </c>
      <c r="E28" s="1423">
        <v>650</v>
      </c>
      <c r="F28" s="2619"/>
      <c r="G28" s="1412">
        <f t="shared" si="0"/>
        <v>0</v>
      </c>
    </row>
    <row r="29" spans="1:7">
      <c r="A29" s="1424" t="s">
        <v>6345</v>
      </c>
      <c r="B29" s="1418" t="s">
        <v>6346</v>
      </c>
      <c r="D29" s="1420" t="s">
        <v>3514</v>
      </c>
      <c r="E29" s="1423">
        <v>10</v>
      </c>
      <c r="F29" s="2619"/>
      <c r="G29" s="1412">
        <f t="shared" si="0"/>
        <v>0</v>
      </c>
    </row>
    <row r="30" spans="1:7">
      <c r="A30" s="1424" t="s">
        <v>6347</v>
      </c>
      <c r="B30" s="1418" t="s">
        <v>6348</v>
      </c>
      <c r="D30" s="1420" t="s">
        <v>3514</v>
      </c>
      <c r="E30" s="1423">
        <v>3798</v>
      </c>
      <c r="F30" s="2619"/>
      <c r="G30" s="1412">
        <f t="shared" si="0"/>
        <v>0</v>
      </c>
    </row>
    <row r="31" spans="1:7">
      <c r="A31" s="1424" t="s">
        <v>6349</v>
      </c>
      <c r="B31" s="1418" t="s">
        <v>6350</v>
      </c>
      <c r="D31" s="1420" t="s">
        <v>3514</v>
      </c>
      <c r="E31" s="1423">
        <v>1899</v>
      </c>
      <c r="F31" s="2619"/>
      <c r="G31" s="1412">
        <f t="shared" si="0"/>
        <v>0</v>
      </c>
    </row>
    <row r="32" spans="1:7">
      <c r="A32" s="1424" t="s">
        <v>6351</v>
      </c>
      <c r="B32" s="1418" t="s">
        <v>6352</v>
      </c>
      <c r="D32" s="1420" t="s">
        <v>3514</v>
      </c>
      <c r="E32" s="1423">
        <v>14190</v>
      </c>
      <c r="F32" s="2619"/>
      <c r="G32" s="1412">
        <f t="shared" si="0"/>
        <v>0</v>
      </c>
    </row>
    <row r="33" spans="1:7">
      <c r="A33" s="1424" t="s">
        <v>6353</v>
      </c>
      <c r="B33" s="1418" t="s">
        <v>6354</v>
      </c>
      <c r="D33" s="1420" t="s">
        <v>3514</v>
      </c>
      <c r="E33" s="1423">
        <v>6345</v>
      </c>
      <c r="F33" s="2619"/>
      <c r="G33" s="1412">
        <f t="shared" si="0"/>
        <v>0</v>
      </c>
    </row>
    <row r="34" spans="1:7">
      <c r="A34" s="1424" t="s">
        <v>6355</v>
      </c>
      <c r="B34" s="1418" t="s">
        <v>6356</v>
      </c>
      <c r="D34" s="1420" t="s">
        <v>3514</v>
      </c>
      <c r="E34" s="1423">
        <v>100</v>
      </c>
      <c r="F34" s="2619"/>
      <c r="G34" s="1412">
        <f t="shared" si="0"/>
        <v>0</v>
      </c>
    </row>
    <row r="35" spans="1:7">
      <c r="A35" s="2248" t="s">
        <v>6357</v>
      </c>
      <c r="B35" s="2239" t="s">
        <v>6358</v>
      </c>
      <c r="C35" s="2296"/>
      <c r="D35" s="2296" t="s">
        <v>3514</v>
      </c>
      <c r="E35" s="2240">
        <v>0</v>
      </c>
      <c r="F35" s="2591"/>
    </row>
    <row r="36" spans="1:7">
      <c r="A36" s="1425"/>
      <c r="B36" s="1418"/>
      <c r="D36" s="1420"/>
      <c r="F36" s="2591"/>
    </row>
    <row r="37" spans="1:7" ht="28.5">
      <c r="A37" s="1421" t="s">
        <v>6359</v>
      </c>
      <c r="B37" s="1418" t="s">
        <v>6360</v>
      </c>
      <c r="D37" s="1420"/>
      <c r="F37" s="2591"/>
    </row>
    <row r="38" spans="1:7">
      <c r="A38" s="1424" t="s">
        <v>6361</v>
      </c>
      <c r="B38" s="1418" t="s">
        <v>6362</v>
      </c>
      <c r="D38" s="1420" t="s">
        <v>3514</v>
      </c>
      <c r="E38" s="1423">
        <v>1899</v>
      </c>
      <c r="F38" s="2619"/>
      <c r="G38" s="1412">
        <f>E38*F38</f>
        <v>0</v>
      </c>
    </row>
    <row r="39" spans="1:7">
      <c r="A39" s="1424" t="s">
        <v>6363</v>
      </c>
      <c r="B39" s="1418" t="s">
        <v>6364</v>
      </c>
      <c r="D39" s="1420" t="s">
        <v>3514</v>
      </c>
      <c r="E39" s="1423">
        <v>6345</v>
      </c>
      <c r="F39" s="2619"/>
      <c r="G39" s="1412">
        <f>E39*F39</f>
        <v>0</v>
      </c>
    </row>
    <row r="40" spans="1:7">
      <c r="A40" s="1424" t="s">
        <v>6365</v>
      </c>
      <c r="B40" s="1418" t="s">
        <v>6366</v>
      </c>
      <c r="D40" s="1420" t="s">
        <v>3514</v>
      </c>
      <c r="E40" s="1423">
        <v>500</v>
      </c>
      <c r="F40" s="2619"/>
      <c r="G40" s="1412">
        <f>E40*F40</f>
        <v>0</v>
      </c>
    </row>
    <row r="41" spans="1:7">
      <c r="A41" s="1424" t="s">
        <v>6367</v>
      </c>
      <c r="B41" s="1418" t="s">
        <v>6368</v>
      </c>
      <c r="D41" s="1420" t="s">
        <v>3514</v>
      </c>
      <c r="E41" s="1423">
        <v>400</v>
      </c>
      <c r="F41" s="2619"/>
      <c r="G41" s="1412">
        <f>E41*F41</f>
        <v>0</v>
      </c>
    </row>
    <row r="42" spans="1:7">
      <c r="A42" s="1425"/>
      <c r="B42" s="1418"/>
      <c r="D42" s="1420"/>
      <c r="F42" s="2591"/>
    </row>
    <row r="43" spans="1:7">
      <c r="A43" s="1421" t="s">
        <v>6369</v>
      </c>
      <c r="B43" s="1418" t="s">
        <v>6370</v>
      </c>
      <c r="D43" s="1420"/>
      <c r="F43" s="2591"/>
    </row>
    <row r="44" spans="1:7">
      <c r="A44" s="2615" t="s">
        <v>6371</v>
      </c>
      <c r="B44" s="2616" t="s">
        <v>6372</v>
      </c>
      <c r="C44" s="1979"/>
      <c r="D44" s="1979" t="s">
        <v>210</v>
      </c>
      <c r="E44" s="2617">
        <v>20</v>
      </c>
      <c r="F44" s="2619"/>
      <c r="G44" s="1412">
        <f>E44*F44</f>
        <v>0</v>
      </c>
    </row>
    <row r="45" spans="1:7">
      <c r="A45" s="2248" t="s">
        <v>6373</v>
      </c>
      <c r="B45" s="2239" t="s">
        <v>6374</v>
      </c>
      <c r="C45" s="2296"/>
      <c r="D45" s="2296" t="s">
        <v>210</v>
      </c>
      <c r="E45" s="2240">
        <v>0</v>
      </c>
      <c r="F45" s="2591"/>
    </row>
    <row r="46" spans="1:7">
      <c r="A46" s="1425"/>
      <c r="B46" s="1418"/>
      <c r="D46" s="1420"/>
      <c r="F46" s="2591"/>
    </row>
    <row r="47" spans="1:7">
      <c r="A47" s="1421" t="s">
        <v>6375</v>
      </c>
      <c r="B47" s="1418" t="s">
        <v>6376</v>
      </c>
      <c r="D47" s="1420"/>
      <c r="F47" s="2591"/>
    </row>
    <row r="48" spans="1:7">
      <c r="A48" s="1424" t="s">
        <v>6377</v>
      </c>
      <c r="B48" s="1418" t="s">
        <v>6378</v>
      </c>
      <c r="D48" s="1420" t="s">
        <v>210</v>
      </c>
      <c r="E48" s="1423">
        <v>91</v>
      </c>
      <c r="F48" s="2619"/>
      <c r="G48" s="1412">
        <f>E48*F48</f>
        <v>0</v>
      </c>
    </row>
    <row r="49" spans="1:7">
      <c r="A49" s="1424" t="s">
        <v>6379</v>
      </c>
      <c r="B49" s="1418" t="s">
        <v>6372</v>
      </c>
      <c r="D49" s="1420" t="s">
        <v>210</v>
      </c>
      <c r="E49" s="1423">
        <v>432</v>
      </c>
      <c r="F49" s="2619"/>
      <c r="G49" s="1412">
        <f>E49*F49</f>
        <v>0</v>
      </c>
    </row>
    <row r="50" spans="1:7">
      <c r="A50" s="1425"/>
      <c r="B50" s="1418"/>
      <c r="D50" s="1420"/>
      <c r="F50" s="2591"/>
    </row>
    <row r="51" spans="1:7">
      <c r="A51" s="1421" t="s">
        <v>6380</v>
      </c>
      <c r="B51" s="1418" t="s">
        <v>6381</v>
      </c>
      <c r="D51" s="1420"/>
      <c r="F51" s="2591"/>
    </row>
    <row r="52" spans="1:7">
      <c r="A52" s="1424" t="s">
        <v>6382</v>
      </c>
      <c r="B52" s="1418" t="s">
        <v>6383</v>
      </c>
      <c r="D52" s="1420" t="s">
        <v>210</v>
      </c>
      <c r="E52" s="1423">
        <v>11</v>
      </c>
      <c r="F52" s="2619"/>
      <c r="G52" s="1412">
        <f t="shared" ref="G52:G61" si="1">E52*F52</f>
        <v>0</v>
      </c>
    </row>
    <row r="53" spans="1:7">
      <c r="A53" s="2248" t="s">
        <v>6384</v>
      </c>
      <c r="B53" s="2350" t="s">
        <v>6385</v>
      </c>
      <c r="C53" s="2296"/>
      <c r="D53" s="2296" t="s">
        <v>210</v>
      </c>
      <c r="E53" s="2240">
        <v>0</v>
      </c>
      <c r="F53" s="2591"/>
    </row>
    <row r="54" spans="1:7">
      <c r="A54" s="1424" t="s">
        <v>6386</v>
      </c>
      <c r="B54" s="1426" t="s">
        <v>6387</v>
      </c>
      <c r="D54" s="1420" t="s">
        <v>210</v>
      </c>
      <c r="E54" s="1423">
        <v>20</v>
      </c>
      <c r="F54" s="2619"/>
      <c r="G54" s="1412">
        <f t="shared" si="1"/>
        <v>0</v>
      </c>
    </row>
    <row r="55" spans="1:7">
      <c r="A55" s="1424" t="s">
        <v>6388</v>
      </c>
      <c r="B55" s="1426" t="s">
        <v>6389</v>
      </c>
      <c r="D55" s="1420" t="s">
        <v>210</v>
      </c>
      <c r="E55" s="1423">
        <v>20</v>
      </c>
      <c r="F55" s="2619"/>
      <c r="G55" s="1412">
        <f t="shared" si="1"/>
        <v>0</v>
      </c>
    </row>
    <row r="56" spans="1:7">
      <c r="A56" s="1424" t="s">
        <v>6390</v>
      </c>
      <c r="B56" s="1426" t="s">
        <v>6391</v>
      </c>
      <c r="D56" s="1420" t="s">
        <v>210</v>
      </c>
      <c r="E56" s="1423">
        <v>20</v>
      </c>
      <c r="F56" s="2619"/>
      <c r="G56" s="1412">
        <f t="shared" si="1"/>
        <v>0</v>
      </c>
    </row>
    <row r="57" spans="1:7">
      <c r="A57" s="1424" t="s">
        <v>6392</v>
      </c>
      <c r="B57" s="1426" t="s">
        <v>6393</v>
      </c>
      <c r="D57" s="1420" t="s">
        <v>210</v>
      </c>
      <c r="E57" s="1423">
        <v>20</v>
      </c>
      <c r="F57" s="2619"/>
      <c r="G57" s="1412">
        <f t="shared" si="1"/>
        <v>0</v>
      </c>
    </row>
    <row r="58" spans="1:7">
      <c r="A58" s="1424" t="s">
        <v>6394</v>
      </c>
      <c r="B58" s="1426" t="s">
        <v>6395</v>
      </c>
      <c r="D58" s="1420" t="s">
        <v>210</v>
      </c>
      <c r="E58" s="1423">
        <v>20</v>
      </c>
      <c r="F58" s="2619"/>
      <c r="G58" s="1412">
        <f t="shared" si="1"/>
        <v>0</v>
      </c>
    </row>
    <row r="59" spans="1:7">
      <c r="A59" s="1424" t="s">
        <v>6396</v>
      </c>
      <c r="B59" s="1426" t="s">
        <v>6397</v>
      </c>
      <c r="D59" s="1420" t="s">
        <v>210</v>
      </c>
      <c r="E59" s="1423">
        <v>20</v>
      </c>
      <c r="F59" s="2619"/>
      <c r="G59" s="1412">
        <f t="shared" si="1"/>
        <v>0</v>
      </c>
    </row>
    <row r="60" spans="1:7">
      <c r="A60" s="1424" t="s">
        <v>6398</v>
      </c>
      <c r="B60" s="1426" t="s">
        <v>6399</v>
      </c>
      <c r="D60" s="1420" t="s">
        <v>210</v>
      </c>
      <c r="E60" s="1423">
        <v>52</v>
      </c>
      <c r="F60" s="2619"/>
      <c r="G60" s="1412">
        <f t="shared" si="1"/>
        <v>0</v>
      </c>
    </row>
    <row r="61" spans="1:7">
      <c r="A61" s="1424" t="s">
        <v>6400</v>
      </c>
      <c r="B61" s="1426" t="s">
        <v>6401</v>
      </c>
      <c r="D61" s="1420" t="s">
        <v>210</v>
      </c>
      <c r="E61" s="1423">
        <v>110</v>
      </c>
      <c r="F61" s="2619"/>
      <c r="G61" s="1412">
        <f t="shared" si="1"/>
        <v>0</v>
      </c>
    </row>
    <row r="62" spans="1:7">
      <c r="A62" s="1425"/>
      <c r="B62" s="1426"/>
      <c r="D62" s="1420"/>
      <c r="E62" s="1427"/>
      <c r="F62" s="2591"/>
    </row>
    <row r="63" spans="1:7">
      <c r="A63" s="1421" t="s">
        <v>6402</v>
      </c>
      <c r="B63" s="1418" t="s">
        <v>6403</v>
      </c>
      <c r="D63" s="1420"/>
      <c r="F63" s="2591"/>
    </row>
    <row r="64" spans="1:7">
      <c r="A64" s="1424" t="s">
        <v>6404</v>
      </c>
      <c r="B64" s="1418" t="s">
        <v>6405</v>
      </c>
      <c r="D64" s="1420" t="s">
        <v>210</v>
      </c>
      <c r="E64" s="1423">
        <v>59</v>
      </c>
      <c r="F64" s="2619"/>
      <c r="G64" s="1412">
        <f>E64*F64</f>
        <v>0</v>
      </c>
    </row>
    <row r="65" spans="1:7">
      <c r="A65" s="1424" t="s">
        <v>6406</v>
      </c>
      <c r="B65" s="1418" t="s">
        <v>6407</v>
      </c>
      <c r="D65" s="1420" t="s">
        <v>210</v>
      </c>
      <c r="E65" s="1423">
        <v>133</v>
      </c>
      <c r="F65" s="2619"/>
      <c r="G65" s="1412">
        <f>E65*F65</f>
        <v>0</v>
      </c>
    </row>
    <row r="66" spans="1:7">
      <c r="A66" s="1424" t="s">
        <v>6408</v>
      </c>
      <c r="B66" s="1418" t="s">
        <v>6409</v>
      </c>
      <c r="D66" s="1420" t="s">
        <v>210</v>
      </c>
      <c r="E66" s="1423">
        <v>91</v>
      </c>
      <c r="F66" s="2619"/>
      <c r="G66" s="1412">
        <f>E66*F66</f>
        <v>0</v>
      </c>
    </row>
    <row r="67" spans="1:7">
      <c r="A67" s="1425"/>
      <c r="B67" s="1418"/>
      <c r="D67" s="1420"/>
      <c r="F67" s="2591"/>
    </row>
    <row r="68" spans="1:7" ht="42.75">
      <c r="A68" s="1424" t="s">
        <v>6410</v>
      </c>
      <c r="B68" s="1418" t="s">
        <v>6411</v>
      </c>
      <c r="D68" s="1420" t="s">
        <v>210</v>
      </c>
      <c r="E68" s="1423">
        <v>37</v>
      </c>
      <c r="F68" s="2619"/>
      <c r="G68" s="1412">
        <f>E68*F68</f>
        <v>0</v>
      </c>
    </row>
    <row r="69" spans="1:7">
      <c r="A69" s="1425"/>
      <c r="B69" s="1418"/>
      <c r="D69" s="1420"/>
      <c r="F69" s="2591"/>
    </row>
    <row r="70" spans="1:7" ht="28.5">
      <c r="A70" s="1421" t="s">
        <v>6412</v>
      </c>
      <c r="B70" s="1418" t="s">
        <v>6413</v>
      </c>
      <c r="D70" s="1420"/>
      <c r="F70" s="2591"/>
    </row>
    <row r="71" spans="1:7">
      <c r="A71" s="2248" t="s">
        <v>6414</v>
      </c>
      <c r="B71" s="2239" t="s">
        <v>6415</v>
      </c>
      <c r="C71" s="2296"/>
      <c r="D71" s="2296" t="s">
        <v>3514</v>
      </c>
      <c r="E71" s="2240">
        <v>0</v>
      </c>
      <c r="F71" s="2620"/>
    </row>
    <row r="72" spans="1:7">
      <c r="A72" s="2248" t="s">
        <v>6416</v>
      </c>
      <c r="B72" s="2239" t="s">
        <v>6417</v>
      </c>
      <c r="C72" s="2296"/>
      <c r="D72" s="2296" t="s">
        <v>3514</v>
      </c>
      <c r="E72" s="2240">
        <v>0</v>
      </c>
      <c r="F72" s="2620"/>
    </row>
    <row r="73" spans="1:7">
      <c r="A73" s="1424" t="s">
        <v>6418</v>
      </c>
      <c r="B73" s="1418" t="s">
        <v>6419</v>
      </c>
      <c r="D73" s="1420" t="s">
        <v>3514</v>
      </c>
      <c r="E73" s="1423">
        <v>48</v>
      </c>
      <c r="F73" s="2619"/>
      <c r="G73" s="1412">
        <f>E73*F73</f>
        <v>0</v>
      </c>
    </row>
    <row r="74" spans="1:7">
      <c r="A74" s="1425"/>
      <c r="B74" s="1418"/>
      <c r="D74" s="1420"/>
      <c r="F74" s="2591"/>
    </row>
    <row r="75" spans="1:7">
      <c r="A75" s="1424" t="s">
        <v>6420</v>
      </c>
      <c r="B75" s="1418" t="s">
        <v>6421</v>
      </c>
      <c r="D75" s="1420" t="s">
        <v>210</v>
      </c>
      <c r="E75" s="1423">
        <v>2</v>
      </c>
      <c r="F75" s="2619"/>
      <c r="G75" s="1412">
        <f>E75*F75</f>
        <v>0</v>
      </c>
    </row>
    <row r="76" spans="1:7">
      <c r="A76" s="1425"/>
      <c r="B76" s="1418"/>
      <c r="D76" s="1420"/>
      <c r="F76" s="2591"/>
    </row>
    <row r="77" spans="1:7">
      <c r="A77" s="1421" t="s">
        <v>6422</v>
      </c>
      <c r="B77" s="1418" t="s">
        <v>6423</v>
      </c>
      <c r="D77" s="1420"/>
      <c r="F77" s="2591"/>
    </row>
    <row r="78" spans="1:7">
      <c r="A78" s="1424" t="s">
        <v>6424</v>
      </c>
      <c r="B78" s="1418" t="s">
        <v>6425</v>
      </c>
      <c r="D78" s="1420" t="s">
        <v>210</v>
      </c>
      <c r="E78" s="1423">
        <f>20+8</f>
        <v>28</v>
      </c>
      <c r="F78" s="2619"/>
      <c r="G78" s="1412">
        <f t="shared" ref="G78:G81" si="2">E78*F78</f>
        <v>0</v>
      </c>
    </row>
    <row r="79" spans="1:7">
      <c r="A79" s="1424" t="s">
        <v>6426</v>
      </c>
      <c r="B79" s="1418" t="s">
        <v>6427</v>
      </c>
      <c r="D79" s="1420" t="s">
        <v>3514</v>
      </c>
      <c r="E79" s="1423">
        <f>E78*30</f>
        <v>840</v>
      </c>
      <c r="F79" s="2619"/>
      <c r="G79" s="1412">
        <f t="shared" si="2"/>
        <v>0</v>
      </c>
    </row>
    <row r="80" spans="1:7">
      <c r="A80" s="1424" t="s">
        <v>6428</v>
      </c>
      <c r="B80" s="1418" t="s">
        <v>6429</v>
      </c>
      <c r="D80" s="1420" t="s">
        <v>3514</v>
      </c>
      <c r="E80" s="1423">
        <v>880</v>
      </c>
      <c r="F80" s="2619"/>
      <c r="G80" s="1412">
        <f t="shared" si="2"/>
        <v>0</v>
      </c>
    </row>
    <row r="81" spans="1:7">
      <c r="A81" s="1424" t="s">
        <v>6430</v>
      </c>
      <c r="B81" s="1418" t="s">
        <v>6431</v>
      </c>
      <c r="D81" s="1420" t="s">
        <v>3514</v>
      </c>
      <c r="E81" s="1423">
        <v>15</v>
      </c>
      <c r="F81" s="2619"/>
      <c r="G81" s="1412">
        <f t="shared" si="2"/>
        <v>0</v>
      </c>
    </row>
    <row r="82" spans="1:7">
      <c r="A82" s="1425"/>
      <c r="B82" s="1418"/>
      <c r="D82" s="1420"/>
    </row>
    <row r="83" spans="1:7" ht="19.899999999999999" customHeight="1">
      <c r="A83" s="1424" t="s">
        <v>6432</v>
      </c>
      <c r="B83" s="1418" t="s">
        <v>6433</v>
      </c>
      <c r="D83" s="1420" t="s">
        <v>1748</v>
      </c>
      <c r="E83" s="3115" t="s">
        <v>6434</v>
      </c>
      <c r="F83" s="3116"/>
    </row>
    <row r="84" spans="1:7">
      <c r="A84" s="1425"/>
      <c r="B84" s="1418"/>
      <c r="D84" s="1420"/>
      <c r="E84" s="1428"/>
      <c r="F84" s="1429"/>
    </row>
    <row r="85" spans="1:7" ht="23.45" customHeight="1">
      <c r="A85" s="1424" t="s">
        <v>6435</v>
      </c>
      <c r="B85" s="1418" t="s">
        <v>6436</v>
      </c>
      <c r="D85" s="1420" t="s">
        <v>1748</v>
      </c>
      <c r="E85" s="3115" t="s">
        <v>6437</v>
      </c>
      <c r="F85" s="3116"/>
    </row>
    <row r="86" spans="1:7">
      <c r="A86" s="1425"/>
      <c r="B86" s="1418"/>
      <c r="D86" s="1420"/>
      <c r="E86" s="3115" t="str">
        <f>+A87</f>
        <v>D.1.13.B2.</v>
      </c>
      <c r="F86" s="3116"/>
    </row>
    <row r="87" spans="1:7" ht="183" customHeight="1">
      <c r="A87" s="1421" t="s">
        <v>6438</v>
      </c>
      <c r="B87" s="1418" t="s">
        <v>6439</v>
      </c>
      <c r="D87" s="1420"/>
    </row>
    <row r="88" spans="1:7">
      <c r="A88" s="2248" t="s">
        <v>6440</v>
      </c>
      <c r="B88" s="2239" t="s">
        <v>6441</v>
      </c>
      <c r="C88" s="2296"/>
      <c r="D88" s="2296" t="s">
        <v>210</v>
      </c>
      <c r="E88" s="2240">
        <v>0</v>
      </c>
    </row>
    <row r="89" spans="1:7">
      <c r="A89" s="1424" t="s">
        <v>6442</v>
      </c>
      <c r="B89" s="1418" t="s">
        <v>6443</v>
      </c>
      <c r="D89" s="1420" t="s">
        <v>210</v>
      </c>
      <c r="E89" s="1423">
        <v>12</v>
      </c>
      <c r="F89" s="2619"/>
      <c r="G89" s="1412">
        <f t="shared" ref="G89:G95" si="3">E89*F89</f>
        <v>0</v>
      </c>
    </row>
    <row r="90" spans="1:7">
      <c r="A90" s="1425"/>
      <c r="B90" s="1418"/>
      <c r="D90" s="1420"/>
      <c r="F90" s="2591"/>
    </row>
    <row r="91" spans="1:7" ht="42.75">
      <c r="A91" s="2248" t="s">
        <v>6444</v>
      </c>
      <c r="B91" s="2239" t="s">
        <v>6445</v>
      </c>
      <c r="C91" s="2241"/>
      <c r="D91" s="2241" t="s">
        <v>3514</v>
      </c>
      <c r="E91" s="2240">
        <v>0</v>
      </c>
      <c r="F91" s="2591"/>
    </row>
    <row r="92" spans="1:7">
      <c r="A92" s="2242"/>
      <c r="B92" s="2239"/>
      <c r="C92" s="2241"/>
      <c r="D92" s="2241"/>
      <c r="E92" s="2240"/>
      <c r="F92" s="2591"/>
    </row>
    <row r="93" spans="1:7" ht="42.75">
      <c r="A93" s="2248" t="s">
        <v>6446</v>
      </c>
      <c r="B93" s="2239" t="s">
        <v>6447</v>
      </c>
      <c r="C93" s="2241"/>
      <c r="D93" s="2241" t="s">
        <v>3514</v>
      </c>
      <c r="E93" s="2240">
        <v>0</v>
      </c>
      <c r="F93" s="2591"/>
    </row>
    <row r="94" spans="1:7">
      <c r="A94" s="1425"/>
      <c r="B94" s="1418"/>
      <c r="C94" s="1430"/>
      <c r="D94" s="1430"/>
      <c r="F94" s="2591"/>
    </row>
    <row r="95" spans="1:7">
      <c r="A95" s="1424" t="s">
        <v>6448</v>
      </c>
      <c r="B95" s="1418" t="s">
        <v>6449</v>
      </c>
      <c r="D95" s="1420" t="s">
        <v>3514</v>
      </c>
      <c r="E95" s="1423">
        <v>160</v>
      </c>
      <c r="F95" s="2619"/>
      <c r="G95" s="1412">
        <f t="shared" si="3"/>
        <v>0</v>
      </c>
    </row>
    <row r="96" spans="1:7">
      <c r="A96" s="1425"/>
      <c r="B96" s="1418"/>
      <c r="D96" s="1420"/>
      <c r="F96" s="2591"/>
    </row>
    <row r="97" spans="1:7">
      <c r="A97" s="1424" t="s">
        <v>6450</v>
      </c>
      <c r="B97" s="1418" t="s">
        <v>6451</v>
      </c>
      <c r="D97" s="1420" t="s">
        <v>3514</v>
      </c>
      <c r="E97" s="1423">
        <v>100</v>
      </c>
      <c r="F97" s="2619"/>
      <c r="G97" s="1412">
        <f>E97*F97</f>
        <v>0</v>
      </c>
    </row>
    <row r="98" spans="1:7">
      <c r="A98" s="1425"/>
      <c r="B98" s="1418"/>
      <c r="D98" s="1420"/>
    </row>
    <row r="99" spans="1:7" ht="42.75">
      <c r="A99" s="1421" t="s">
        <v>6452</v>
      </c>
      <c r="B99" s="1418" t="s">
        <v>6453</v>
      </c>
      <c r="D99" s="1420" t="s">
        <v>369</v>
      </c>
      <c r="E99" s="3115" t="s">
        <v>6454</v>
      </c>
      <c r="F99" s="3116"/>
    </row>
    <row r="100" spans="1:7">
      <c r="A100" s="1425"/>
      <c r="B100" s="1418"/>
      <c r="D100" s="1420"/>
      <c r="E100" s="1428"/>
      <c r="F100" s="1429"/>
    </row>
    <row r="101" spans="1:7" ht="28.15" customHeight="1">
      <c r="A101" s="1421" t="s">
        <v>6455</v>
      </c>
      <c r="B101" s="1418" t="s">
        <v>6456</v>
      </c>
      <c r="D101" s="1420" t="s">
        <v>369</v>
      </c>
      <c r="E101" s="3115" t="s">
        <v>6454</v>
      </c>
      <c r="F101" s="3116"/>
    </row>
    <row r="102" spans="1:7">
      <c r="A102" s="1425"/>
      <c r="B102" s="1418"/>
      <c r="D102" s="1420"/>
      <c r="E102" s="1428"/>
      <c r="F102" s="1429"/>
    </row>
    <row r="103" spans="1:7" ht="27.6" customHeight="1">
      <c r="A103" s="1421" t="s">
        <v>6457</v>
      </c>
      <c r="B103" s="1418" t="s">
        <v>6458</v>
      </c>
      <c r="D103" s="1420" t="s">
        <v>369</v>
      </c>
      <c r="E103" s="3115" t="s">
        <v>6454</v>
      </c>
      <c r="F103" s="3116"/>
    </row>
    <row r="104" spans="1:7">
      <c r="A104" s="1425"/>
      <c r="B104" s="1418"/>
      <c r="D104" s="1420"/>
      <c r="E104" s="1428"/>
      <c r="F104" s="1429"/>
    </row>
    <row r="105" spans="1:7" ht="27" customHeight="1">
      <c r="A105" s="1421" t="s">
        <v>6459</v>
      </c>
      <c r="B105" s="1418" t="s">
        <v>6460</v>
      </c>
      <c r="D105" s="1420" t="s">
        <v>369</v>
      </c>
      <c r="E105" s="3115" t="s">
        <v>6454</v>
      </c>
      <c r="F105" s="3116"/>
    </row>
    <row r="106" spans="1:7">
      <c r="A106" s="1425"/>
      <c r="B106" s="1418"/>
      <c r="D106" s="1420"/>
    </row>
    <row r="107" spans="1:7" ht="22.9" customHeight="1" thickBot="1">
      <c r="A107" s="1344" t="s">
        <v>6315</v>
      </c>
      <c r="B107" s="1431" t="str">
        <f>+B7</f>
        <v>Instalacijski material (instal.material)</v>
      </c>
      <c r="C107" s="1432" t="s">
        <v>2978</v>
      </c>
      <c r="D107" s="1432"/>
      <c r="E107" s="1433"/>
      <c r="F107" s="1434"/>
      <c r="G107" s="1434">
        <f>+SUM(G15:G106)</f>
        <v>0</v>
      </c>
    </row>
    <row r="108" spans="1:7" ht="15" thickTop="1">
      <c r="B108" s="1418"/>
      <c r="D108" s="1420"/>
    </row>
    <row r="109" spans="1:7">
      <c r="D109" s="1420"/>
    </row>
    <row r="110" spans="1:7">
      <c r="D110" s="1420"/>
    </row>
    <row r="111" spans="1:7">
      <c r="D111" s="1420"/>
    </row>
  </sheetData>
  <sheetProtection formatRows="0"/>
  <mergeCells count="9">
    <mergeCell ref="E101:F101"/>
    <mergeCell ref="E103:F103"/>
    <mergeCell ref="E105:F105"/>
    <mergeCell ref="B18:F18"/>
    <mergeCell ref="B19:F19"/>
    <mergeCell ref="E83:F83"/>
    <mergeCell ref="E85:F85"/>
    <mergeCell ref="E86:F86"/>
    <mergeCell ref="E99:F99"/>
  </mergeCells>
  <pageMargins left="0.7" right="0.7" top="0.75" bottom="0.75" header="0.3" footer="0.3"/>
  <pageSetup paperSize="9" scale="54" fitToHeight="0"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46"/>
  <sheetViews>
    <sheetView view="pageBreakPreview" zoomScale="80" zoomScaleNormal="100" zoomScaleSheetLayoutView="80" workbookViewId="0">
      <selection activeCell="A2" sqref="A2"/>
    </sheetView>
  </sheetViews>
  <sheetFormatPr defaultColWidth="11" defaultRowHeight="14.25"/>
  <cols>
    <col min="1" max="1" width="14.140625" style="1374" customWidth="1"/>
    <col min="2" max="2" width="71" style="1374" customWidth="1"/>
    <col min="3" max="3" width="14" style="1374" customWidth="1"/>
    <col min="4" max="4" width="9.42578125" style="1374" customWidth="1"/>
    <col min="5" max="5" width="12.140625" style="1317" customWidth="1"/>
    <col min="6" max="6" width="13.140625" style="1556" customWidth="1"/>
    <col min="7" max="7" width="20.140625" style="1556" customWidth="1"/>
    <col min="8" max="16384" width="11" style="1374"/>
  </cols>
  <sheetData>
    <row r="1" spans="1:7">
      <c r="A1" s="1435" t="s">
        <v>8</v>
      </c>
      <c r="B1" s="1381" t="s">
        <v>9</v>
      </c>
      <c r="C1" s="1381"/>
      <c r="D1" s="1382"/>
      <c r="E1" s="1436"/>
      <c r="F1" s="1384"/>
      <c r="G1" s="1384"/>
    </row>
    <row r="2" spans="1:7">
      <c r="A2" s="1435" t="s">
        <v>130</v>
      </c>
      <c r="B2" s="491" t="str">
        <f>'NASLOVNA STRAN'!$C$30</f>
        <v>Gradnja stanovanjske soseske Dečkovo naselje - DN 10</v>
      </c>
      <c r="C2" s="1381"/>
      <c r="D2" s="1382"/>
      <c r="E2" s="1436"/>
      <c r="F2" s="1384"/>
      <c r="G2" s="1384"/>
    </row>
    <row r="3" spans="1:7">
      <c r="A3" s="1435" t="s">
        <v>131</v>
      </c>
      <c r="B3" s="1654">
        <f>'NASLOVNA STRAN'!$C$13</f>
        <v>0</v>
      </c>
      <c r="C3" s="1381"/>
      <c r="D3" s="1382"/>
      <c r="E3" s="1436"/>
      <c r="F3" s="1384"/>
      <c r="G3" s="1384"/>
    </row>
    <row r="4" spans="1:7">
      <c r="A4" s="1435"/>
      <c r="B4" s="1381"/>
      <c r="C4" s="1381"/>
      <c r="D4" s="1382"/>
      <c r="E4" s="1436"/>
      <c r="F4" s="1384"/>
      <c r="G4" s="1384"/>
    </row>
    <row r="5" spans="1:7">
      <c r="A5" s="1437" t="s">
        <v>72</v>
      </c>
      <c r="B5" s="1387" t="s">
        <v>6311</v>
      </c>
      <c r="C5" s="1387"/>
      <c r="D5" s="1388"/>
      <c r="E5" s="1438"/>
      <c r="F5" s="1390"/>
      <c r="G5" s="1390"/>
    </row>
    <row r="6" spans="1:7">
      <c r="A6" s="1435"/>
      <c r="B6" s="1381"/>
      <c r="C6" s="1381"/>
      <c r="D6" s="1382"/>
      <c r="E6" s="1383"/>
      <c r="F6" s="1384"/>
      <c r="G6" s="1384"/>
    </row>
    <row r="7" spans="1:7">
      <c r="A7" s="1437" t="s">
        <v>76</v>
      </c>
      <c r="B7" s="1387" t="s">
        <v>57</v>
      </c>
      <c r="C7" s="1387"/>
      <c r="D7" s="1388"/>
      <c r="E7" s="1438"/>
      <c r="F7" s="1390"/>
      <c r="G7" s="1390"/>
    </row>
    <row r="8" spans="1:7">
      <c r="A8" s="1435"/>
      <c r="B8" s="1381"/>
      <c r="C8" s="1381"/>
      <c r="D8" s="1382"/>
      <c r="E8" s="1436"/>
      <c r="F8" s="1384"/>
      <c r="G8" s="1384"/>
    </row>
    <row r="9" spans="1:7">
      <c r="A9" s="1435"/>
      <c r="B9" s="1381"/>
      <c r="C9" s="1381"/>
      <c r="D9" s="1382"/>
      <c r="E9" s="1436"/>
      <c r="F9" s="1384"/>
      <c r="G9" s="1384"/>
    </row>
    <row r="10" spans="1:7" ht="42.75">
      <c r="A10" s="1439" t="s">
        <v>132</v>
      </c>
      <c r="B10" s="1392" t="s">
        <v>133</v>
      </c>
      <c r="C10" s="1393" t="s">
        <v>134</v>
      </c>
      <c r="D10" s="1394" t="s">
        <v>140</v>
      </c>
      <c r="E10" s="1440" t="s">
        <v>136</v>
      </c>
      <c r="F10" s="1396" t="s">
        <v>237</v>
      </c>
      <c r="G10" s="1396" t="s">
        <v>238</v>
      </c>
    </row>
    <row r="11" spans="1:7">
      <c r="A11" s="1381"/>
      <c r="B11" s="1381"/>
      <c r="C11" s="1381"/>
      <c r="D11" s="1382"/>
      <c r="E11" s="1441"/>
      <c r="F11" s="1398"/>
      <c r="G11" s="1398"/>
    </row>
    <row r="12" spans="1:7">
      <c r="A12" s="1442" t="s">
        <v>6316</v>
      </c>
      <c r="B12" s="1400" t="s">
        <v>3448</v>
      </c>
      <c r="C12" s="1400"/>
      <c r="D12" s="1401"/>
      <c r="E12" s="1443"/>
      <c r="F12" s="1403"/>
      <c r="G12" s="1403"/>
    </row>
    <row r="13" spans="1:7">
      <c r="A13" s="1444"/>
      <c r="B13" s="1405"/>
      <c r="C13" s="1405"/>
      <c r="D13" s="1406"/>
      <c r="E13" s="1445"/>
      <c r="F13" s="1408"/>
      <c r="G13" s="1408"/>
    </row>
    <row r="14" spans="1:7">
      <c r="A14" s="1409"/>
      <c r="B14" s="1410" t="s">
        <v>6461</v>
      </c>
      <c r="C14" s="1410"/>
      <c r="D14" s="1409"/>
      <c r="E14" s="1369"/>
      <c r="F14" s="1412"/>
      <c r="G14" s="1413"/>
    </row>
    <row r="15" spans="1:7">
      <c r="A15" s="1446"/>
      <c r="B15" s="1385" t="s">
        <v>3461</v>
      </c>
      <c r="C15" s="1385"/>
      <c r="D15" s="1415"/>
      <c r="E15" s="1447"/>
      <c r="F15" s="1417"/>
      <c r="G15" s="1417"/>
    </row>
    <row r="16" spans="1:7">
      <c r="A16" s="1446"/>
      <c r="B16" s="1418"/>
      <c r="C16" s="1419"/>
      <c r="D16" s="1415"/>
      <c r="E16" s="1447"/>
      <c r="F16" s="1417"/>
      <c r="G16" s="1417"/>
    </row>
    <row r="17" spans="1:7">
      <c r="A17" s="1446"/>
      <c r="B17" s="1418" t="s">
        <v>2299</v>
      </c>
      <c r="C17" s="1419"/>
      <c r="D17" s="1415"/>
      <c r="E17" s="1447"/>
      <c r="F17" s="1417"/>
      <c r="G17" s="1417"/>
    </row>
    <row r="18" spans="1:7" ht="33" customHeight="1">
      <c r="A18" s="1446"/>
      <c r="B18" s="3117" t="s">
        <v>3565</v>
      </c>
      <c r="C18" s="3118"/>
      <c r="D18" s="3124"/>
      <c r="E18" s="3124"/>
      <c r="F18" s="3124"/>
      <c r="G18" s="1417"/>
    </row>
    <row r="19" spans="1:7">
      <c r="A19" s="1448"/>
      <c r="B19" s="1448"/>
      <c r="C19" s="1448"/>
      <c r="D19" s="1448"/>
      <c r="E19" s="1449"/>
      <c r="F19" s="1521"/>
      <c r="G19" s="1521"/>
    </row>
    <row r="20" spans="1:7">
      <c r="A20" s="1448"/>
      <c r="B20" s="1448"/>
      <c r="C20" s="1448"/>
      <c r="D20" s="1448"/>
      <c r="E20" s="1449"/>
      <c r="F20" s="1521"/>
      <c r="G20" s="1521"/>
    </row>
    <row r="21" spans="1:7" ht="77.45" customHeight="1">
      <c r="A21" s="1451" t="s">
        <v>6462</v>
      </c>
      <c r="B21" s="1452" t="s">
        <v>6463</v>
      </c>
      <c r="C21" s="1453"/>
      <c r="D21" s="1454" t="s">
        <v>210</v>
      </c>
      <c r="E21" s="1455">
        <v>85</v>
      </c>
      <c r="F21" s="2621"/>
      <c r="G21" s="1413">
        <f t="shared" ref="G21" si="0">E21*F21</f>
        <v>0</v>
      </c>
    </row>
    <row r="22" spans="1:7">
      <c r="A22" s="1448"/>
      <c r="B22" s="1452"/>
      <c r="C22" s="1453"/>
      <c r="D22" s="1454"/>
      <c r="E22" s="1455"/>
      <c r="F22" s="2622"/>
      <c r="G22" s="1413"/>
    </row>
    <row r="23" spans="1:7" ht="71.25">
      <c r="A23" s="1451" t="s">
        <v>6464</v>
      </c>
      <c r="B23" s="1452" t="s">
        <v>6465</v>
      </c>
      <c r="C23" s="1453"/>
      <c r="D23" s="1454" t="s">
        <v>210</v>
      </c>
      <c r="E23" s="1455">
        <v>65</v>
      </c>
      <c r="F23" s="2621"/>
      <c r="G23" s="1413">
        <f t="shared" ref="G23" si="1">E23*F23</f>
        <v>0</v>
      </c>
    </row>
    <row r="24" spans="1:7">
      <c r="A24" s="1448"/>
      <c r="B24" s="1452"/>
      <c r="C24" s="1453"/>
      <c r="D24" s="1454"/>
      <c r="E24" s="1455"/>
      <c r="F24" s="2622"/>
      <c r="G24" s="1413"/>
    </row>
    <row r="25" spans="1:7" ht="71.25">
      <c r="A25" s="1451" t="s">
        <v>6466</v>
      </c>
      <c r="B25" s="1452" t="s">
        <v>6467</v>
      </c>
      <c r="C25" s="1453"/>
      <c r="D25" s="1454" t="s">
        <v>210</v>
      </c>
      <c r="E25" s="1455">
        <v>8</v>
      </c>
      <c r="F25" s="2621"/>
      <c r="G25" s="1413">
        <f t="shared" ref="G25" si="2">E25*F25</f>
        <v>0</v>
      </c>
    </row>
    <row r="26" spans="1:7">
      <c r="A26" s="1448"/>
      <c r="B26" s="1452"/>
      <c r="C26" s="1453"/>
      <c r="D26" s="1454"/>
      <c r="E26" s="1455"/>
      <c r="F26" s="2622"/>
      <c r="G26" s="1413"/>
    </row>
    <row r="27" spans="1:7" ht="160.15" customHeight="1">
      <c r="A27" s="1451" t="s">
        <v>6468</v>
      </c>
      <c r="B27" s="1452" t="s">
        <v>6469</v>
      </c>
      <c r="C27" s="1453"/>
      <c r="D27" s="1454" t="s">
        <v>210</v>
      </c>
      <c r="E27" s="1455">
        <v>7</v>
      </c>
      <c r="F27" s="2621"/>
      <c r="G27" s="1413">
        <f t="shared" ref="G27" si="3">E27*F27</f>
        <v>0</v>
      </c>
    </row>
    <row r="28" spans="1:7">
      <c r="A28" s="1448"/>
      <c r="B28" s="1452"/>
      <c r="C28" s="1453"/>
      <c r="D28" s="1454"/>
      <c r="E28" s="1455"/>
      <c r="F28" s="2622"/>
      <c r="G28" s="1413"/>
    </row>
    <row r="29" spans="1:7" ht="164.45" customHeight="1">
      <c r="A29" s="1451" t="s">
        <v>6470</v>
      </c>
      <c r="B29" s="1452" t="s">
        <v>6471</v>
      </c>
      <c r="C29" s="1453"/>
      <c r="D29" s="1454" t="s">
        <v>210</v>
      </c>
      <c r="E29" s="1455">
        <v>9</v>
      </c>
      <c r="F29" s="2621"/>
      <c r="G29" s="1413">
        <f t="shared" ref="G29" si="4">E29*F29</f>
        <v>0</v>
      </c>
    </row>
    <row r="30" spans="1:7">
      <c r="A30" s="1448"/>
      <c r="B30" s="1452"/>
      <c r="C30" s="1453"/>
      <c r="D30" s="1457"/>
      <c r="E30" s="1458"/>
      <c r="F30" s="2623"/>
      <c r="G30" s="1413"/>
    </row>
    <row r="31" spans="1:7" ht="111.6" customHeight="1">
      <c r="A31" s="1451" t="s">
        <v>6472</v>
      </c>
      <c r="B31" s="1452" t="s">
        <v>6473</v>
      </c>
      <c r="C31" s="1453"/>
      <c r="D31" s="1454" t="s">
        <v>210</v>
      </c>
      <c r="E31" s="1455">
        <v>22</v>
      </c>
      <c r="F31" s="2621"/>
      <c r="G31" s="1413">
        <f t="shared" ref="G31" si="5">E31*F31</f>
        <v>0</v>
      </c>
    </row>
    <row r="32" spans="1:7">
      <c r="A32" s="1448"/>
      <c r="B32" s="1452"/>
      <c r="C32" s="1453"/>
      <c r="D32" s="1454"/>
      <c r="E32" s="1455"/>
      <c r="F32" s="2622"/>
      <c r="G32" s="1413"/>
    </row>
    <row r="33" spans="1:7" ht="123" customHeight="1">
      <c r="A33" s="1451" t="s">
        <v>6474</v>
      </c>
      <c r="B33" s="1452" t="s">
        <v>6475</v>
      </c>
      <c r="C33" s="1453"/>
      <c r="D33" s="1454" t="s">
        <v>210</v>
      </c>
      <c r="E33" s="1455">
        <v>2</v>
      </c>
      <c r="F33" s="2621"/>
      <c r="G33" s="1413">
        <f t="shared" ref="G33" si="6">E33*F33</f>
        <v>0</v>
      </c>
    </row>
    <row r="34" spans="1:7">
      <c r="A34" s="1459"/>
      <c r="B34" s="1452"/>
      <c r="C34" s="1453"/>
      <c r="D34" s="1454"/>
      <c r="E34" s="1455"/>
      <c r="F34" s="2622"/>
      <c r="G34" s="1413"/>
    </row>
    <row r="35" spans="1:7" ht="118.5" customHeight="1">
      <c r="A35" s="1451" t="s">
        <v>6476</v>
      </c>
      <c r="B35" s="1452" t="s">
        <v>6477</v>
      </c>
      <c r="C35" s="1453"/>
      <c r="D35" s="1454" t="s">
        <v>210</v>
      </c>
      <c r="E35" s="1455">
        <v>29</v>
      </c>
      <c r="F35" s="2621"/>
      <c r="G35" s="1413">
        <f t="shared" ref="G35" si="7">E35*F35</f>
        <v>0</v>
      </c>
    </row>
    <row r="36" spans="1:7">
      <c r="A36" s="1448"/>
      <c r="B36" s="1452"/>
      <c r="C36" s="1453"/>
      <c r="D36" s="1453"/>
      <c r="E36" s="1460"/>
      <c r="F36" s="1461"/>
      <c r="G36" s="1462"/>
    </row>
    <row r="37" spans="1:7" ht="28.5">
      <c r="A37" s="1459" t="s">
        <v>6478</v>
      </c>
      <c r="B37" s="1463" t="s">
        <v>6479</v>
      </c>
      <c r="C37" s="1464"/>
      <c r="D37" s="1464" t="s">
        <v>369</v>
      </c>
      <c r="E37" s="3115" t="s">
        <v>6480</v>
      </c>
      <c r="F37" s="3116"/>
      <c r="G37" s="1462"/>
    </row>
    <row r="38" spans="1:7">
      <c r="A38" s="1459"/>
      <c r="B38" s="1463"/>
      <c r="C38" s="1464"/>
      <c r="D38" s="1464"/>
      <c r="E38" s="1465"/>
      <c r="F38" s="1466"/>
      <c r="G38" s="1466"/>
    </row>
    <row r="39" spans="1:7" ht="25.15" customHeight="1">
      <c r="A39" s="1459" t="s">
        <v>6481</v>
      </c>
      <c r="B39" s="1467" t="s">
        <v>6482</v>
      </c>
      <c r="C39" s="1464"/>
      <c r="D39" s="1464" t="s">
        <v>369</v>
      </c>
      <c r="E39" s="3115" t="s">
        <v>6480</v>
      </c>
      <c r="F39" s="3116"/>
      <c r="G39" s="1466"/>
    </row>
    <row r="40" spans="1:7">
      <c r="A40" s="1448"/>
      <c r="B40" s="1463"/>
      <c r="C40" s="1464"/>
      <c r="D40" s="1464"/>
      <c r="E40" s="1465"/>
      <c r="F40" s="1466"/>
      <c r="G40" s="1466"/>
    </row>
    <row r="41" spans="1:7" ht="15" thickBot="1">
      <c r="A41" s="1344" t="s">
        <v>6316</v>
      </c>
      <c r="B41" s="1431" t="s">
        <v>6461</v>
      </c>
      <c r="C41" s="1432" t="s">
        <v>2978</v>
      </c>
      <c r="D41" s="1432"/>
      <c r="E41" s="1468"/>
      <c r="F41" s="1434"/>
      <c r="G41" s="1434">
        <f>SUM(G21:G40)</f>
        <v>0</v>
      </c>
    </row>
    <row r="42" spans="1:7" ht="15" thickTop="1">
      <c r="A42" s="1448"/>
      <c r="B42" s="1467"/>
      <c r="C42" s="1453"/>
      <c r="D42" s="1453"/>
      <c r="E42" s="1460"/>
      <c r="F42" s="1466"/>
      <c r="G42" s="1466"/>
    </row>
    <row r="43" spans="1:7">
      <c r="A43" s="1448"/>
      <c r="B43" s="1467"/>
      <c r="C43" s="1453"/>
      <c r="D43" s="1453"/>
      <c r="E43" s="1460"/>
      <c r="F43" s="1466"/>
      <c r="G43" s="1466"/>
    </row>
    <row r="44" spans="1:7">
      <c r="A44" s="1448"/>
      <c r="B44" s="1448"/>
      <c r="C44" s="1448"/>
      <c r="D44" s="1448"/>
      <c r="E44" s="1449"/>
      <c r="F44" s="1521"/>
      <c r="G44" s="1521"/>
    </row>
    <row r="45" spans="1:7">
      <c r="A45" s="1448"/>
      <c r="B45" s="1448"/>
      <c r="C45" s="1448"/>
      <c r="D45" s="1448"/>
      <c r="E45" s="1449"/>
      <c r="F45" s="1521"/>
      <c r="G45" s="1521"/>
    </row>
    <row r="46" spans="1:7">
      <c r="A46" s="1448"/>
      <c r="B46" s="1448"/>
      <c r="C46" s="1448"/>
      <c r="D46" s="1448"/>
      <c r="E46" s="1449"/>
      <c r="F46" s="1521"/>
      <c r="G46" s="1521"/>
    </row>
  </sheetData>
  <sheetProtection formatRows="0"/>
  <mergeCells count="3">
    <mergeCell ref="B18:F18"/>
    <mergeCell ref="E37:F37"/>
    <mergeCell ref="E39:F39"/>
  </mergeCells>
  <pageMargins left="0.7" right="0.7" top="0.75" bottom="0.75" header="0.3" footer="0.3"/>
  <pageSetup paperSize="9" scale="58" fitToHeight="0"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G66"/>
  <sheetViews>
    <sheetView view="pageBreakPreview" zoomScale="85" zoomScaleNormal="100" zoomScaleSheetLayoutView="85" workbookViewId="0">
      <selection activeCell="E52" sqref="E52"/>
    </sheetView>
  </sheetViews>
  <sheetFormatPr defaultColWidth="9.140625" defaultRowHeight="12.75"/>
  <cols>
    <col min="1" max="1" width="10.7109375" style="325" customWidth="1"/>
    <col min="2" max="2" width="79.7109375" style="689" customWidth="1"/>
    <col min="3" max="3" width="13.5703125" style="322" customWidth="1"/>
    <col min="4" max="4" width="7.28515625" style="324" customWidth="1"/>
    <col min="5" max="5" width="12.42578125" style="323" customWidth="1"/>
    <col min="6" max="6" width="14.140625" style="2411" customWidth="1"/>
    <col min="7" max="7" width="17.140625" style="164" customWidth="1"/>
    <col min="8" max="16384" width="9.140625" style="322"/>
  </cols>
  <sheetData>
    <row r="2" spans="1:7" s="367" customFormat="1">
      <c r="A2" s="367" t="s">
        <v>8</v>
      </c>
      <c r="B2" s="437" t="s">
        <v>9</v>
      </c>
      <c r="C2" s="359"/>
      <c r="D2" s="361"/>
      <c r="E2" s="368"/>
      <c r="F2" s="2398"/>
      <c r="G2" s="443"/>
    </row>
    <row r="3" spans="1:7" s="367" customFormat="1">
      <c r="A3" s="369" t="s">
        <v>953</v>
      </c>
      <c r="B3" s="437" t="str">
        <f>'NASLOVNA STRAN'!$C$30</f>
        <v>Gradnja stanovanjske soseske Dečkovo naselje - DN 10</v>
      </c>
      <c r="C3" s="359"/>
      <c r="D3" s="361"/>
      <c r="E3" s="368"/>
      <c r="F3" s="2398"/>
      <c r="G3" s="443"/>
    </row>
    <row r="4" spans="1:7" s="367" customFormat="1">
      <c r="A4" s="367" t="s">
        <v>131</v>
      </c>
      <c r="B4" s="2065">
        <f>'NASLOVNA STRAN'!$C$13</f>
        <v>0</v>
      </c>
      <c r="C4" s="359"/>
      <c r="D4" s="361"/>
      <c r="E4" s="368"/>
      <c r="F4" s="2398"/>
      <c r="G4" s="443"/>
    </row>
    <row r="5" spans="1:7" s="367" customFormat="1">
      <c r="B5" s="437"/>
      <c r="C5" s="359"/>
      <c r="D5" s="361"/>
      <c r="E5" s="368"/>
      <c r="F5" s="2398"/>
      <c r="G5" s="443"/>
    </row>
    <row r="6" spans="1:7" s="362" customFormat="1" ht="25.5">
      <c r="A6" s="366" t="s">
        <v>132</v>
      </c>
      <c r="B6" s="2066" t="s">
        <v>133</v>
      </c>
      <c r="C6" s="365" t="s">
        <v>134</v>
      </c>
      <c r="D6" s="364" t="s">
        <v>140</v>
      </c>
      <c r="E6" s="363" t="s">
        <v>136</v>
      </c>
      <c r="F6" s="2399" t="s">
        <v>237</v>
      </c>
      <c r="G6" s="444" t="s">
        <v>137</v>
      </c>
    </row>
    <row r="7" spans="1:7" s="359" customFormat="1">
      <c r="B7" s="437"/>
      <c r="D7" s="361"/>
      <c r="E7" s="360"/>
      <c r="F7" s="2400"/>
      <c r="G7" s="445"/>
    </row>
    <row r="8" spans="1:7" s="354" customFormat="1">
      <c r="A8" s="358" t="s">
        <v>336</v>
      </c>
      <c r="B8" s="357" t="s">
        <v>85</v>
      </c>
      <c r="C8" s="357"/>
      <c r="D8" s="356"/>
      <c r="E8" s="355"/>
      <c r="F8" s="2401"/>
      <c r="G8" s="446"/>
    </row>
    <row r="9" spans="1:7">
      <c r="A9" s="689"/>
      <c r="C9" s="689"/>
      <c r="D9" s="689"/>
      <c r="E9" s="689"/>
      <c r="F9" s="2402"/>
      <c r="G9" s="689"/>
    </row>
    <row r="10" spans="1:7" ht="16.899999999999999" customHeight="1">
      <c r="A10" s="329"/>
      <c r="B10" s="2067" t="s">
        <v>143</v>
      </c>
      <c r="C10" s="328"/>
      <c r="D10" s="327"/>
      <c r="E10" s="326"/>
      <c r="F10" s="2403"/>
      <c r="G10" s="447"/>
    </row>
    <row r="11" spans="1:7" ht="38.25">
      <c r="A11" s="329"/>
      <c r="B11" s="352" t="s">
        <v>954</v>
      </c>
      <c r="C11" s="328"/>
      <c r="D11" s="327"/>
      <c r="E11" s="326"/>
      <c r="F11" s="2403"/>
      <c r="G11" s="447"/>
    </row>
    <row r="12" spans="1:7" ht="25.5">
      <c r="A12" s="349"/>
      <c r="B12" s="352" t="s">
        <v>991</v>
      </c>
      <c r="C12" s="328"/>
      <c r="D12" s="327"/>
      <c r="E12" s="326"/>
      <c r="F12" s="2403"/>
      <c r="G12" s="447"/>
    </row>
    <row r="13" spans="1:7">
      <c r="A13" s="329"/>
      <c r="B13" s="352" t="s">
        <v>992</v>
      </c>
      <c r="C13" s="328"/>
      <c r="D13" s="327"/>
      <c r="E13" s="326"/>
      <c r="F13" s="2403"/>
      <c r="G13" s="447"/>
    </row>
    <row r="14" spans="1:7" ht="28.9" customHeight="1">
      <c r="A14" s="329"/>
      <c r="B14" s="352" t="s">
        <v>993</v>
      </c>
      <c r="C14" s="328"/>
      <c r="D14" s="327"/>
      <c r="E14" s="326"/>
      <c r="F14" s="2403"/>
      <c r="G14" s="447"/>
    </row>
    <row r="15" spans="1:7" ht="15.6" customHeight="1">
      <c r="A15" s="329"/>
      <c r="B15" s="352" t="s">
        <v>994</v>
      </c>
      <c r="C15" s="328"/>
      <c r="D15" s="327"/>
      <c r="E15" s="326"/>
      <c r="F15" s="2403"/>
      <c r="G15" s="447"/>
    </row>
    <row r="16" spans="1:7" ht="30" customHeight="1">
      <c r="A16" s="329"/>
      <c r="B16" s="352" t="s">
        <v>995</v>
      </c>
      <c r="C16" s="328"/>
      <c r="D16" s="327"/>
      <c r="E16" s="326"/>
      <c r="F16" s="2403"/>
      <c r="G16" s="447"/>
    </row>
    <row r="17" spans="1:7" ht="25.5">
      <c r="A17" s="329"/>
      <c r="B17" s="352" t="s">
        <v>996</v>
      </c>
      <c r="C17" s="328"/>
      <c r="D17" s="327"/>
      <c r="E17" s="326"/>
      <c r="F17" s="2403"/>
      <c r="G17" s="447"/>
    </row>
    <row r="18" spans="1:7" ht="27" customHeight="1">
      <c r="A18" s="329"/>
      <c r="B18" s="352" t="s">
        <v>997</v>
      </c>
      <c r="C18" s="328"/>
      <c r="D18" s="327"/>
      <c r="E18" s="326"/>
      <c r="F18" s="2403"/>
      <c r="G18" s="447"/>
    </row>
    <row r="19" spans="1:7" ht="33.6" customHeight="1">
      <c r="A19" s="329"/>
      <c r="B19" s="352" t="s">
        <v>998</v>
      </c>
      <c r="C19" s="328"/>
      <c r="D19" s="327"/>
      <c r="E19" s="326"/>
      <c r="F19" s="2403"/>
      <c r="G19" s="447"/>
    </row>
    <row r="20" spans="1:7">
      <c r="A20" s="329"/>
      <c r="B20" s="352"/>
      <c r="C20" s="328"/>
      <c r="D20" s="327"/>
      <c r="E20" s="326"/>
      <c r="F20" s="2403"/>
      <c r="G20" s="447"/>
    </row>
    <row r="21" spans="1:7">
      <c r="A21" s="329"/>
      <c r="B21" s="2067" t="s">
        <v>999</v>
      </c>
      <c r="C21" s="328"/>
      <c r="D21" s="327"/>
      <c r="E21" s="326"/>
      <c r="F21" s="2403"/>
      <c r="G21" s="447"/>
    </row>
    <row r="22" spans="1:7" ht="45" customHeight="1">
      <c r="A22" s="329"/>
      <c r="B22" s="926" t="s">
        <v>1000</v>
      </c>
      <c r="C22" s="328"/>
      <c r="D22" s="327"/>
      <c r="E22" s="326"/>
      <c r="F22" s="2403"/>
      <c r="G22" s="447"/>
    </row>
    <row r="23" spans="1:7" ht="63.6" customHeight="1">
      <c r="A23" s="329"/>
      <c r="B23" s="926" t="s">
        <v>1001</v>
      </c>
      <c r="C23" s="328"/>
      <c r="D23" s="327"/>
      <c r="E23" s="326"/>
      <c r="F23" s="2403"/>
      <c r="G23" s="447"/>
    </row>
    <row r="24" spans="1:7" ht="43.15" customHeight="1">
      <c r="A24" s="329"/>
      <c r="B24" s="926" t="s">
        <v>1002</v>
      </c>
      <c r="C24" s="328"/>
      <c r="D24" s="327"/>
      <c r="E24" s="326"/>
      <c r="F24" s="2403"/>
      <c r="G24" s="447"/>
    </row>
    <row r="25" spans="1:7" ht="44.45" customHeight="1">
      <c r="A25" s="329"/>
      <c r="B25" s="926" t="s">
        <v>1003</v>
      </c>
      <c r="C25" s="328"/>
      <c r="D25" s="327"/>
      <c r="E25" s="326"/>
      <c r="F25" s="2403"/>
      <c r="G25" s="447"/>
    </row>
    <row r="26" spans="1:7" ht="34.9" customHeight="1">
      <c r="A26" s="329"/>
      <c r="B26" s="926" t="s">
        <v>1004</v>
      </c>
      <c r="C26" s="328"/>
      <c r="D26" s="327"/>
      <c r="E26" s="326"/>
      <c r="F26" s="2403"/>
      <c r="G26" s="447"/>
    </row>
    <row r="27" spans="1:7" ht="28.9" customHeight="1">
      <c r="A27" s="329"/>
      <c r="B27" s="926" t="s">
        <v>1005</v>
      </c>
      <c r="C27" s="328"/>
      <c r="D27" s="327"/>
      <c r="E27" s="326"/>
      <c r="F27" s="2403"/>
      <c r="G27" s="447"/>
    </row>
    <row r="28" spans="1:7" ht="48.6" customHeight="1">
      <c r="A28" s="329"/>
      <c r="B28" s="926" t="s">
        <v>1006</v>
      </c>
      <c r="C28" s="328"/>
      <c r="D28" s="327"/>
      <c r="E28" s="326"/>
      <c r="F28" s="2403"/>
      <c r="G28" s="447"/>
    </row>
    <row r="29" spans="1:7" ht="64.900000000000006" customHeight="1">
      <c r="A29" s="329"/>
      <c r="B29" s="561" t="s">
        <v>1007</v>
      </c>
      <c r="C29" s="328"/>
      <c r="D29" s="327"/>
      <c r="E29" s="326"/>
      <c r="F29" s="2403"/>
      <c r="G29" s="447"/>
    </row>
    <row r="30" spans="1:7" ht="14.65" customHeight="1">
      <c r="A30" s="329"/>
      <c r="B30" s="352"/>
      <c r="C30" s="328"/>
      <c r="D30" s="327"/>
      <c r="E30" s="326"/>
      <c r="F30" s="2403"/>
      <c r="G30" s="447"/>
    </row>
    <row r="31" spans="1:7" ht="14.65" customHeight="1">
      <c r="A31" s="329"/>
      <c r="B31" s="374" t="s">
        <v>1008</v>
      </c>
      <c r="C31" s="328"/>
      <c r="D31" s="327"/>
      <c r="E31" s="326"/>
      <c r="F31" s="2403"/>
      <c r="G31" s="447"/>
    </row>
    <row r="32" spans="1:7" ht="30.4" customHeight="1">
      <c r="A32" s="329"/>
      <c r="B32" s="328" t="s">
        <v>1009</v>
      </c>
      <c r="C32" s="328"/>
      <c r="D32" s="327"/>
      <c r="E32" s="326"/>
      <c r="F32" s="2403"/>
      <c r="G32" s="447"/>
    </row>
    <row r="33" spans="1:7" ht="14.65" customHeight="1">
      <c r="A33" s="329"/>
      <c r="B33" s="328"/>
      <c r="C33" s="328"/>
      <c r="D33" s="327"/>
      <c r="E33" s="326"/>
      <c r="F33" s="2403"/>
      <c r="G33" s="447"/>
    </row>
    <row r="34" spans="1:7" ht="14.65" customHeight="1">
      <c r="A34" s="329"/>
      <c r="B34" s="328"/>
      <c r="C34" s="328"/>
      <c r="D34" s="327"/>
      <c r="E34" s="326"/>
      <c r="F34" s="2403"/>
      <c r="G34" s="447"/>
    </row>
    <row r="35" spans="1:7">
      <c r="A35" s="351" t="s">
        <v>30</v>
      </c>
      <c r="B35" s="2067" t="s">
        <v>1010</v>
      </c>
      <c r="C35" s="349"/>
      <c r="D35" s="348"/>
      <c r="E35" s="326"/>
      <c r="F35" s="2403"/>
    </row>
    <row r="36" spans="1:7">
      <c r="A36" s="373"/>
      <c r="B36" s="328"/>
      <c r="C36" s="328"/>
      <c r="D36" s="327"/>
      <c r="E36" s="326"/>
      <c r="F36" s="2403"/>
      <c r="G36" s="447"/>
    </row>
    <row r="37" spans="1:7" ht="123" customHeight="1">
      <c r="A37" s="2033" t="s">
        <v>1011</v>
      </c>
      <c r="B37" s="2727" t="s">
        <v>8327</v>
      </c>
      <c r="C37" s="371"/>
      <c r="D37" s="327"/>
      <c r="E37" s="337"/>
      <c r="F37" s="2413"/>
      <c r="G37" s="449"/>
    </row>
    <row r="38" spans="1:7" ht="344.45" customHeight="1">
      <c r="A38" s="2033"/>
      <c r="B38" s="336"/>
      <c r="C38" s="371"/>
      <c r="D38" s="327"/>
      <c r="E38" s="337"/>
      <c r="F38" s="2413"/>
      <c r="G38" s="449"/>
    </row>
    <row r="39" spans="1:7" ht="15">
      <c r="A39" s="2033" t="s">
        <v>6086</v>
      </c>
      <c r="B39" s="953" t="s">
        <v>6072</v>
      </c>
      <c r="C39" s="334"/>
      <c r="D39" s="2071" t="s">
        <v>369</v>
      </c>
      <c r="E39" s="375">
        <v>1</v>
      </c>
      <c r="F39" s="2404"/>
      <c r="G39" s="449">
        <f>ROUND(E39*F39,2)</f>
        <v>0</v>
      </c>
    </row>
    <row r="40" spans="1:7" ht="15">
      <c r="A40" s="2033" t="s">
        <v>6087</v>
      </c>
      <c r="B40" s="953" t="s">
        <v>6073</v>
      </c>
      <c r="C40" s="334"/>
      <c r="D40" s="2071" t="s">
        <v>369</v>
      </c>
      <c r="E40" s="375">
        <v>1</v>
      </c>
      <c r="F40" s="2404"/>
      <c r="G40" s="449">
        <f>ROUND(E40*F40,2)</f>
        <v>0</v>
      </c>
    </row>
    <row r="41" spans="1:7">
      <c r="A41" s="2033"/>
      <c r="B41" s="336"/>
      <c r="C41" s="371"/>
      <c r="D41" s="327"/>
      <c r="E41" s="337"/>
      <c r="F41" s="2413"/>
      <c r="G41" s="449"/>
    </row>
    <row r="42" spans="1:7" ht="114.6" customHeight="1">
      <c r="A42" s="2033" t="s">
        <v>1012</v>
      </c>
      <c r="B42" s="336" t="s">
        <v>8157</v>
      </c>
      <c r="C42" s="336"/>
      <c r="D42" s="329" t="s">
        <v>6088</v>
      </c>
      <c r="E42" s="557">
        <v>1050</v>
      </c>
      <c r="F42" s="2414"/>
      <c r="G42" s="958">
        <f>ROUND(E42*F42,2)</f>
        <v>0</v>
      </c>
    </row>
    <row r="43" spans="1:7">
      <c r="A43" s="2033"/>
      <c r="B43" s="953"/>
      <c r="C43" s="334"/>
      <c r="D43" s="2072"/>
      <c r="E43" s="704"/>
      <c r="F43" s="2413"/>
      <c r="G43" s="449"/>
    </row>
    <row r="44" spans="1:7" ht="31.15" customHeight="1">
      <c r="A44" s="2033" t="s">
        <v>6089</v>
      </c>
      <c r="B44" s="2074" t="s">
        <v>6090</v>
      </c>
      <c r="C44" s="334"/>
      <c r="D44" s="2072" t="s">
        <v>1580</v>
      </c>
      <c r="E44" s="704">
        <v>420</v>
      </c>
      <c r="F44" s="2415"/>
      <c r="G44" s="449">
        <f>ROUND(E44*F44,2)</f>
        <v>0</v>
      </c>
    </row>
    <row r="45" spans="1:7">
      <c r="A45" s="372"/>
      <c r="B45" s="370"/>
      <c r="C45" s="371"/>
      <c r="D45" s="377"/>
      <c r="E45" s="378"/>
      <c r="F45" s="2416"/>
      <c r="G45" s="2073"/>
    </row>
    <row r="46" spans="1:7" ht="38.25">
      <c r="A46" s="2033" t="s">
        <v>6091</v>
      </c>
      <c r="B46" s="2074" t="s">
        <v>6092</v>
      </c>
      <c r="C46" s="371"/>
      <c r="D46" s="2072" t="s">
        <v>2919</v>
      </c>
      <c r="E46" s="704">
        <v>130</v>
      </c>
      <c r="F46" s="2415"/>
      <c r="G46" s="449">
        <f>ROUND(E46*F46,2)</f>
        <v>0</v>
      </c>
    </row>
    <row r="47" spans="1:7">
      <c r="A47" s="372"/>
      <c r="B47" s="370"/>
      <c r="C47" s="371"/>
      <c r="D47" s="377"/>
      <c r="E47" s="378"/>
      <c r="F47" s="2416"/>
      <c r="G47" s="2073"/>
    </row>
    <row r="48" spans="1:7" ht="25.5">
      <c r="A48" s="2033" t="s">
        <v>6093</v>
      </c>
      <c r="B48" s="2074" t="s">
        <v>6094</v>
      </c>
      <c r="C48" s="371"/>
      <c r="D48" s="2072" t="s">
        <v>210</v>
      </c>
      <c r="E48" s="704">
        <v>5</v>
      </c>
      <c r="F48" s="2415"/>
      <c r="G48" s="449">
        <f>ROUND(E48*F48,2)</f>
        <v>0</v>
      </c>
    </row>
    <row r="49" spans="1:7">
      <c r="A49" s="372"/>
      <c r="B49" s="370"/>
      <c r="C49" s="371"/>
      <c r="D49" s="377"/>
      <c r="E49" s="378"/>
      <c r="F49" s="2416"/>
      <c r="G49" s="2073"/>
    </row>
    <row r="50" spans="1:7" ht="25.5">
      <c r="A50" s="2033" t="s">
        <v>6095</v>
      </c>
      <c r="B50" s="2074" t="s">
        <v>6096</v>
      </c>
      <c r="C50" s="371"/>
      <c r="D50" s="2072" t="s">
        <v>2919</v>
      </c>
      <c r="E50" s="704">
        <v>105</v>
      </c>
      <c r="F50" s="2415"/>
      <c r="G50" s="449">
        <f>ROUND(E50*F50,2)</f>
        <v>0</v>
      </c>
    </row>
    <row r="51" spans="1:7">
      <c r="A51" s="2033"/>
      <c r="B51" s="370"/>
      <c r="C51" s="336"/>
      <c r="D51" s="377"/>
      <c r="E51" s="378"/>
      <c r="F51" s="2416"/>
      <c r="G51" s="2073"/>
    </row>
    <row r="52" spans="1:7" ht="25.5">
      <c r="A52" s="2033" t="s">
        <v>6097</v>
      </c>
      <c r="B52" s="2074" t="s">
        <v>6098</v>
      </c>
      <c r="C52" s="336"/>
      <c r="D52" s="2072" t="s">
        <v>2919</v>
      </c>
      <c r="E52" s="704">
        <v>110</v>
      </c>
      <c r="F52" s="2415"/>
      <c r="G52" s="449">
        <f>ROUND(E52*F52,2)</f>
        <v>0</v>
      </c>
    </row>
    <row r="53" spans="1:7">
      <c r="A53" s="2033"/>
      <c r="B53" s="370"/>
      <c r="C53" s="336"/>
      <c r="D53" s="327"/>
      <c r="E53" s="337"/>
      <c r="F53" s="2413"/>
      <c r="G53" s="449"/>
    </row>
    <row r="54" spans="1:7">
      <c r="A54" s="2033" t="s">
        <v>6099</v>
      </c>
      <c r="B54" s="2075" t="s">
        <v>6100</v>
      </c>
      <c r="C54" s="336"/>
      <c r="D54" s="2071" t="s">
        <v>210</v>
      </c>
      <c r="E54" s="375">
        <v>5</v>
      </c>
      <c r="F54" s="2404"/>
      <c r="G54" s="449">
        <f>ROUND(E54*F54,2)</f>
        <v>0</v>
      </c>
    </row>
    <row r="55" spans="1:7">
      <c r="A55" s="2033"/>
      <c r="B55" s="370"/>
      <c r="C55" s="336"/>
      <c r="D55" s="327"/>
      <c r="E55" s="337"/>
      <c r="F55" s="2413"/>
      <c r="G55" s="449"/>
    </row>
    <row r="56" spans="1:7">
      <c r="A56" s="2033" t="s">
        <v>6101</v>
      </c>
      <c r="B56" s="2075" t="s">
        <v>6102</v>
      </c>
      <c r="C56" s="336"/>
      <c r="D56" s="2071" t="s">
        <v>3514</v>
      </c>
      <c r="E56" s="375">
        <v>20</v>
      </c>
      <c r="F56" s="2404"/>
      <c r="G56" s="449">
        <f>ROUND(E56*F56,2)</f>
        <v>0</v>
      </c>
    </row>
    <row r="57" spans="1:7">
      <c r="A57" s="2033"/>
      <c r="B57" s="370"/>
      <c r="C57" s="336"/>
      <c r="D57" s="327"/>
      <c r="E57" s="337"/>
      <c r="F57" s="2413"/>
      <c r="G57" s="449"/>
    </row>
    <row r="58" spans="1:7" ht="73.5" customHeight="1">
      <c r="A58" s="2033" t="s">
        <v>6103</v>
      </c>
      <c r="B58" s="2076" t="s">
        <v>8156</v>
      </c>
      <c r="C58" s="336"/>
      <c r="D58" s="327"/>
      <c r="E58" s="337"/>
      <c r="F58" s="2413"/>
      <c r="G58" s="449"/>
    </row>
    <row r="59" spans="1:7" ht="15">
      <c r="A59" s="2033" t="s">
        <v>6104</v>
      </c>
      <c r="B59" s="953" t="s">
        <v>6072</v>
      </c>
      <c r="C59" s="334"/>
      <c r="D59" s="2071" t="s">
        <v>369</v>
      </c>
      <c r="E59" s="375">
        <v>1</v>
      </c>
      <c r="F59" s="2404"/>
      <c r="G59" s="449">
        <f>ROUND(E59*F59,2)</f>
        <v>0</v>
      </c>
    </row>
    <row r="60" spans="1:7" ht="15">
      <c r="A60" s="2033" t="s">
        <v>6105</v>
      </c>
      <c r="B60" s="953" t="s">
        <v>6073</v>
      </c>
      <c r="C60" s="334"/>
      <c r="D60" s="2071" t="s">
        <v>369</v>
      </c>
      <c r="E60" s="375">
        <v>1</v>
      </c>
      <c r="F60" s="2404"/>
      <c r="G60" s="449">
        <f>ROUND(E60*F60,2)</f>
        <v>0</v>
      </c>
    </row>
    <row r="61" spans="1:7">
      <c r="A61" s="2033"/>
      <c r="B61" s="370"/>
      <c r="C61" s="336"/>
      <c r="D61" s="327"/>
      <c r="E61" s="337"/>
      <c r="F61" s="2413"/>
      <c r="G61" s="190"/>
    </row>
    <row r="62" spans="1:7" ht="13.5" thickBot="1">
      <c r="A62" s="333"/>
      <c r="B62" s="2069" t="s">
        <v>1013</v>
      </c>
      <c r="C62" s="332"/>
      <c r="D62" s="331"/>
      <c r="E62" s="330"/>
      <c r="F62" s="2412"/>
      <c r="G62" s="2232">
        <f>SUM(G37:G61)</f>
        <v>0</v>
      </c>
    </row>
    <row r="63" spans="1:7" ht="13.5" thickTop="1">
      <c r="A63" s="329"/>
      <c r="B63" s="2067"/>
      <c r="C63" s="349"/>
      <c r="D63" s="327"/>
      <c r="E63" s="326"/>
      <c r="F63" s="2403"/>
      <c r="G63" s="447"/>
    </row>
    <row r="64" spans="1:7">
      <c r="A64" s="329"/>
      <c r="B64" s="328"/>
      <c r="C64" s="328"/>
      <c r="D64" s="327"/>
      <c r="E64" s="326"/>
      <c r="F64" s="2403"/>
      <c r="G64" s="447"/>
    </row>
    <row r="65" spans="1:7">
      <c r="A65" s="329"/>
      <c r="B65" s="2070" t="s">
        <v>1099</v>
      </c>
      <c r="C65" s="328"/>
      <c r="D65" s="327"/>
      <c r="E65" s="326"/>
      <c r="F65" s="2403"/>
      <c r="G65" s="447">
        <f>G39+G42+G44+G46+G48+G50+G52+G54+G56+G59</f>
        <v>0</v>
      </c>
    </row>
    <row r="66" spans="1:7">
      <c r="B66" s="2070" t="s">
        <v>1100</v>
      </c>
      <c r="G66" s="164">
        <f>G40+G60</f>
        <v>0</v>
      </c>
    </row>
  </sheetData>
  <sheetProtection formatRows="0"/>
  <pageMargins left="0.7" right="0.7" top="0.75" bottom="0.75" header="0.3" footer="0.3"/>
  <pageSetup paperSize="9" scale="52" fitToHeight="0"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130"/>
  <sheetViews>
    <sheetView view="pageBreakPreview" topLeftCell="A85" zoomScale="70" zoomScaleNormal="100" zoomScaleSheetLayoutView="70" workbookViewId="0">
      <selection activeCell="F40" sqref="F40"/>
    </sheetView>
  </sheetViews>
  <sheetFormatPr defaultColWidth="11" defaultRowHeight="14.25"/>
  <cols>
    <col min="1" max="1" width="15.7109375" style="1374" customWidth="1"/>
    <col min="2" max="2" width="75.42578125" style="1374" customWidth="1"/>
    <col min="3" max="3" width="12.140625" style="1374" customWidth="1"/>
    <col min="4" max="4" width="9" style="1374" customWidth="1"/>
    <col min="5" max="5" width="15.85546875" style="1317" customWidth="1"/>
    <col min="6" max="6" width="15.140625" style="1763" customWidth="1"/>
    <col min="7" max="7" width="19.5703125" style="1763" customWidth="1"/>
    <col min="8" max="16384" width="11" style="1374"/>
  </cols>
  <sheetData>
    <row r="1" spans="1:8">
      <c r="A1" s="1435" t="s">
        <v>8</v>
      </c>
      <c r="B1" s="1381" t="s">
        <v>9</v>
      </c>
      <c r="C1" s="1381"/>
      <c r="D1" s="1382"/>
      <c r="E1" s="1436"/>
      <c r="F1" s="1470"/>
      <c r="G1" s="1470"/>
      <c r="H1" s="1343"/>
    </row>
    <row r="2" spans="1:8">
      <c r="A2" s="1435" t="s">
        <v>130</v>
      </c>
      <c r="B2" s="491" t="str">
        <f>'NASLOVNA STRAN'!$C$30</f>
        <v>Gradnja stanovanjske soseske Dečkovo naselje - DN 10</v>
      </c>
      <c r="C2" s="1381"/>
      <c r="D2" s="1382"/>
      <c r="E2" s="1436"/>
      <c r="F2" s="1470"/>
      <c r="G2" s="1470"/>
      <c r="H2" s="1343"/>
    </row>
    <row r="3" spans="1:8">
      <c r="A3" s="1435" t="s">
        <v>131</v>
      </c>
      <c r="B3" s="1654">
        <f>'NASLOVNA STRAN'!$C$13</f>
        <v>0</v>
      </c>
      <c r="C3" s="1381"/>
      <c r="D3" s="1382"/>
      <c r="E3" s="1436"/>
      <c r="F3" s="1470"/>
      <c r="G3" s="1470"/>
      <c r="H3" s="1343"/>
    </row>
    <row r="4" spans="1:8">
      <c r="A4" s="1435"/>
      <c r="B4" s="1381"/>
      <c r="C4" s="1381"/>
      <c r="D4" s="1382"/>
      <c r="E4" s="1436"/>
      <c r="F4" s="1470"/>
      <c r="G4" s="1470"/>
      <c r="H4" s="1343"/>
    </row>
    <row r="5" spans="1:8">
      <c r="A5" s="1437" t="s">
        <v>72</v>
      </c>
      <c r="B5" s="1387" t="s">
        <v>6311</v>
      </c>
      <c r="C5" s="1387"/>
      <c r="D5" s="1388"/>
      <c r="E5" s="1438"/>
      <c r="F5" s="1471"/>
      <c r="G5" s="1471"/>
      <c r="H5" s="1343"/>
    </row>
    <row r="6" spans="1:8">
      <c r="A6" s="1435"/>
      <c r="B6" s="1381"/>
      <c r="C6" s="1381"/>
      <c r="D6" s="1382"/>
      <c r="E6" s="1383"/>
      <c r="F6" s="1384"/>
      <c r="G6" s="1384"/>
      <c r="H6" s="1343"/>
    </row>
    <row r="7" spans="1:8">
      <c r="A7" s="1437" t="s">
        <v>78</v>
      </c>
      <c r="B7" s="1387" t="s">
        <v>6318</v>
      </c>
      <c r="C7" s="1387"/>
      <c r="D7" s="1388"/>
      <c r="E7" s="1438"/>
      <c r="F7" s="1471"/>
      <c r="G7" s="1471"/>
      <c r="H7" s="1343"/>
    </row>
    <row r="8" spans="1:8">
      <c r="A8" s="1435"/>
      <c r="B8" s="1381"/>
      <c r="C8" s="1381"/>
      <c r="D8" s="1382"/>
      <c r="E8" s="1436"/>
      <c r="F8" s="1470"/>
      <c r="G8" s="1470"/>
      <c r="H8" s="1343"/>
    </row>
    <row r="9" spans="1:8">
      <c r="A9" s="1435"/>
      <c r="B9" s="1381"/>
      <c r="C9" s="1381"/>
      <c r="D9" s="1382"/>
      <c r="E9" s="1436"/>
      <c r="F9" s="1470"/>
      <c r="G9" s="1470"/>
      <c r="H9" s="1343"/>
    </row>
    <row r="10" spans="1:8" ht="29.45" customHeight="1">
      <c r="A10" s="1439" t="s">
        <v>132</v>
      </c>
      <c r="B10" s="1392" t="s">
        <v>133</v>
      </c>
      <c r="C10" s="1393" t="s">
        <v>134</v>
      </c>
      <c r="D10" s="1394" t="s">
        <v>140</v>
      </c>
      <c r="E10" s="1440" t="s">
        <v>136</v>
      </c>
      <c r="F10" s="1472" t="s">
        <v>237</v>
      </c>
      <c r="G10" s="1472" t="s">
        <v>238</v>
      </c>
      <c r="H10" s="1343"/>
    </row>
    <row r="11" spans="1:8">
      <c r="A11" s="1381"/>
      <c r="B11" s="1381"/>
      <c r="C11" s="1381"/>
      <c r="D11" s="1382"/>
      <c r="E11" s="1441"/>
      <c r="F11" s="1473"/>
      <c r="G11" s="1473"/>
      <c r="H11" s="1343"/>
    </row>
    <row r="12" spans="1:8">
      <c r="A12" s="1442" t="s">
        <v>6317</v>
      </c>
      <c r="B12" s="1400" t="s">
        <v>3448</v>
      </c>
      <c r="C12" s="1400"/>
      <c r="D12" s="1401"/>
      <c r="E12" s="1443"/>
      <c r="F12" s="1474"/>
      <c r="G12" s="1474"/>
      <c r="H12" s="1343"/>
    </row>
    <row r="13" spans="1:8">
      <c r="A13" s="1444"/>
      <c r="B13" s="1405"/>
      <c r="C13" s="1405"/>
      <c r="D13" s="1406"/>
      <c r="E13" s="1445"/>
      <c r="F13" s="1475"/>
      <c r="G13" s="1475"/>
      <c r="H13" s="1343"/>
    </row>
    <row r="14" spans="1:8">
      <c r="A14" s="1409"/>
      <c r="B14" s="1410" t="s">
        <v>6483</v>
      </c>
      <c r="C14" s="1410"/>
      <c r="D14" s="1409"/>
      <c r="E14" s="1369"/>
      <c r="F14" s="1476"/>
      <c r="G14" s="1477"/>
      <c r="H14" s="1343"/>
    </row>
    <row r="15" spans="1:8">
      <c r="A15" s="1446"/>
      <c r="B15" s="1385" t="s">
        <v>3461</v>
      </c>
      <c r="C15" s="1385"/>
      <c r="D15" s="1415"/>
      <c r="E15" s="1447"/>
      <c r="F15" s="1478"/>
      <c r="G15" s="1478"/>
      <c r="H15" s="1343"/>
    </row>
    <row r="16" spans="1:8">
      <c r="A16" s="1446"/>
      <c r="B16" s="1418"/>
      <c r="C16" s="1419"/>
      <c r="D16" s="1415"/>
      <c r="E16" s="1447"/>
      <c r="F16" s="1478"/>
      <c r="G16" s="1478"/>
      <c r="H16" s="1343"/>
    </row>
    <row r="17" spans="1:8">
      <c r="A17" s="1446"/>
      <c r="B17" s="1418" t="s">
        <v>2299</v>
      </c>
      <c r="C17" s="1419"/>
      <c r="D17" s="1415"/>
      <c r="E17" s="1447"/>
      <c r="F17" s="1478"/>
      <c r="G17" s="1478"/>
      <c r="H17" s="1343"/>
    </row>
    <row r="18" spans="1:8" ht="33.6" customHeight="1">
      <c r="A18" s="1446"/>
      <c r="B18" s="3117" t="s">
        <v>3565</v>
      </c>
      <c r="C18" s="3118"/>
      <c r="D18" s="3124"/>
      <c r="E18" s="3124"/>
      <c r="F18" s="3124"/>
      <c r="G18" s="1478"/>
      <c r="H18" s="1448"/>
    </row>
    <row r="19" spans="1:8">
      <c r="A19" s="1448"/>
      <c r="B19" s="1448"/>
      <c r="C19" s="1448"/>
      <c r="D19" s="1448"/>
      <c r="E19" s="1449"/>
      <c r="F19" s="1752"/>
      <c r="G19" s="1752"/>
      <c r="H19" s="1448"/>
    </row>
    <row r="20" spans="1:8">
      <c r="A20" s="1448"/>
      <c r="B20" s="1448"/>
      <c r="C20" s="1448"/>
      <c r="D20" s="1448"/>
      <c r="E20" s="1449"/>
      <c r="F20" s="1752"/>
      <c r="G20" s="1752"/>
      <c r="H20" s="1448"/>
    </row>
    <row r="21" spans="1:8">
      <c r="A21" s="1459" t="s">
        <v>6484</v>
      </c>
      <c r="B21" s="1479" t="s">
        <v>6485</v>
      </c>
      <c r="C21" s="1480"/>
      <c r="D21" s="1481"/>
      <c r="E21" s="1482"/>
      <c r="F21" s="1874"/>
      <c r="G21" s="1752"/>
      <c r="H21" s="1448"/>
    </row>
    <row r="22" spans="1:8" ht="57">
      <c r="A22" s="1484"/>
      <c r="B22" s="1485" t="s">
        <v>6486</v>
      </c>
      <c r="C22" s="1480"/>
      <c r="D22" s="1486" t="s">
        <v>210</v>
      </c>
      <c r="E22" s="1487">
        <v>1</v>
      </c>
      <c r="F22" s="1874"/>
      <c r="G22" s="1874"/>
      <c r="H22" s="1448"/>
    </row>
    <row r="23" spans="1:8">
      <c r="A23" s="1484"/>
      <c r="B23" s="1488" t="s">
        <v>6487</v>
      </c>
      <c r="C23" s="1480"/>
      <c r="D23" s="1486" t="s">
        <v>210</v>
      </c>
      <c r="E23" s="1487">
        <v>1</v>
      </c>
      <c r="F23" s="1874"/>
      <c r="G23" s="1874"/>
      <c r="H23" s="1448"/>
    </row>
    <row r="24" spans="1:8">
      <c r="A24" s="1489"/>
      <c r="B24" s="1490" t="s">
        <v>6488</v>
      </c>
      <c r="C24" s="1491"/>
      <c r="D24" s="1492" t="s">
        <v>210</v>
      </c>
      <c r="E24" s="1493">
        <v>4</v>
      </c>
      <c r="F24" s="1874"/>
      <c r="G24" s="1874"/>
      <c r="H24" s="1448"/>
    </row>
    <row r="25" spans="1:8">
      <c r="A25" s="1484"/>
      <c r="B25" s="1485" t="s">
        <v>6489</v>
      </c>
      <c r="C25" s="1480"/>
      <c r="D25" s="1486"/>
      <c r="E25" s="1487"/>
      <c r="F25" s="1874"/>
      <c r="G25" s="1874"/>
      <c r="H25" s="1448"/>
    </row>
    <row r="26" spans="1:8">
      <c r="A26" s="1484"/>
      <c r="B26" s="1494" t="s">
        <v>6490</v>
      </c>
      <c r="C26" s="1480"/>
      <c r="D26" s="1486" t="s">
        <v>210</v>
      </c>
      <c r="E26" s="1487">
        <v>2</v>
      </c>
      <c r="F26" s="1874"/>
      <c r="G26" s="1874"/>
      <c r="H26" s="1448"/>
    </row>
    <row r="27" spans="1:8">
      <c r="A27" s="1484"/>
      <c r="B27" s="1494" t="s">
        <v>6491</v>
      </c>
      <c r="C27" s="1480"/>
      <c r="D27" s="1486" t="s">
        <v>210</v>
      </c>
      <c r="E27" s="1487">
        <v>9</v>
      </c>
      <c r="F27" s="1874"/>
      <c r="G27" s="1874"/>
      <c r="H27" s="1448"/>
    </row>
    <row r="28" spans="1:8">
      <c r="A28" s="1484"/>
      <c r="B28" s="1494" t="s">
        <v>6492</v>
      </c>
      <c r="C28" s="1480"/>
      <c r="D28" s="1486" t="s">
        <v>210</v>
      </c>
      <c r="E28" s="1487">
        <v>1</v>
      </c>
      <c r="F28" s="1874"/>
      <c r="G28" s="1874"/>
      <c r="H28" s="1448"/>
    </row>
    <row r="29" spans="1:8">
      <c r="A29" s="1484"/>
      <c r="B29" s="1494" t="s">
        <v>6493</v>
      </c>
      <c r="C29" s="1480"/>
      <c r="D29" s="1486" t="s">
        <v>210</v>
      </c>
      <c r="E29" s="1487">
        <v>1</v>
      </c>
      <c r="F29" s="1874"/>
      <c r="G29" s="1874"/>
      <c r="H29" s="1448"/>
    </row>
    <row r="30" spans="1:8">
      <c r="A30" s="1484"/>
      <c r="B30" s="1494" t="s">
        <v>6494</v>
      </c>
      <c r="C30" s="1480"/>
      <c r="D30" s="1486" t="s">
        <v>210</v>
      </c>
      <c r="E30" s="1487">
        <v>4</v>
      </c>
      <c r="F30" s="1874"/>
      <c r="G30" s="1874"/>
      <c r="H30" s="1448"/>
    </row>
    <row r="31" spans="1:8">
      <c r="A31" s="1484"/>
      <c r="B31" s="1494" t="s">
        <v>6495</v>
      </c>
      <c r="C31" s="1480"/>
      <c r="D31" s="1486" t="s">
        <v>210</v>
      </c>
      <c r="E31" s="1487">
        <v>1</v>
      </c>
      <c r="F31" s="1874"/>
      <c r="G31" s="1874"/>
      <c r="H31" s="1448"/>
    </row>
    <row r="32" spans="1:8" ht="28.5">
      <c r="A32" s="1495"/>
      <c r="B32" s="1496" t="s">
        <v>6496</v>
      </c>
      <c r="C32" s="1495"/>
      <c r="D32" s="1495"/>
      <c r="E32" s="1497"/>
      <c r="F32" s="2624"/>
      <c r="G32" s="1874"/>
      <c r="H32" s="1448"/>
    </row>
    <row r="33" spans="1:8">
      <c r="A33" s="1451" t="s">
        <v>6497</v>
      </c>
      <c r="B33" s="1498" t="s">
        <v>6498</v>
      </c>
      <c r="C33" s="1480"/>
      <c r="D33" s="1480" t="s">
        <v>369</v>
      </c>
      <c r="E33" s="1499">
        <v>3</v>
      </c>
      <c r="F33" s="2625"/>
      <c r="G33" s="1874">
        <f>E33*F33</f>
        <v>0</v>
      </c>
      <c r="H33" s="1448"/>
    </row>
    <row r="34" spans="1:8">
      <c r="A34" s="1484"/>
      <c r="B34" s="1500"/>
      <c r="C34" s="1491"/>
      <c r="D34" s="1491"/>
      <c r="E34" s="1497"/>
      <c r="F34" s="2624"/>
      <c r="G34" s="1874"/>
      <c r="H34" s="1448"/>
    </row>
    <row r="35" spans="1:8">
      <c r="A35" s="1459" t="s">
        <v>6499</v>
      </c>
      <c r="B35" s="1479" t="s">
        <v>6500</v>
      </c>
      <c r="C35" s="1480"/>
      <c r="D35" s="1480"/>
      <c r="E35" s="1499"/>
      <c r="F35" s="2624"/>
      <c r="G35" s="1874"/>
      <c r="H35" s="1448"/>
    </row>
    <row r="36" spans="1:8" ht="57">
      <c r="A36" s="1484"/>
      <c r="B36" s="1485" t="s">
        <v>6486</v>
      </c>
      <c r="C36" s="1480"/>
      <c r="D36" s="1486" t="s">
        <v>210</v>
      </c>
      <c r="E36" s="1487">
        <v>1</v>
      </c>
      <c r="F36" s="2624"/>
      <c r="G36" s="1874"/>
      <c r="H36" s="1448"/>
    </row>
    <row r="37" spans="1:8">
      <c r="A37" s="1484"/>
      <c r="B37" s="1488" t="s">
        <v>6487</v>
      </c>
      <c r="C37" s="1480"/>
      <c r="D37" s="1486" t="s">
        <v>210</v>
      </c>
      <c r="E37" s="1487">
        <v>1</v>
      </c>
      <c r="F37" s="2624"/>
      <c r="G37" s="1874"/>
      <c r="H37" s="1448"/>
    </row>
    <row r="38" spans="1:8">
      <c r="A38" s="1489"/>
      <c r="B38" s="1490" t="s">
        <v>6488</v>
      </c>
      <c r="C38" s="1491"/>
      <c r="D38" s="1492" t="s">
        <v>210</v>
      </c>
      <c r="E38" s="1493">
        <v>4</v>
      </c>
      <c r="F38" s="2624"/>
      <c r="G38" s="1874"/>
      <c r="H38" s="1448"/>
    </row>
    <row r="39" spans="1:8">
      <c r="A39" s="1484"/>
      <c r="B39" s="1485" t="s">
        <v>6489</v>
      </c>
      <c r="C39" s="1480"/>
      <c r="D39" s="1486"/>
      <c r="E39" s="1487"/>
      <c r="F39" s="2624"/>
      <c r="G39" s="1874"/>
      <c r="H39" s="1448"/>
    </row>
    <row r="40" spans="1:8">
      <c r="A40" s="1484"/>
      <c r="B40" s="1494" t="s">
        <v>6490</v>
      </c>
      <c r="C40" s="1480"/>
      <c r="D40" s="1486" t="s">
        <v>210</v>
      </c>
      <c r="E40" s="1487">
        <v>2</v>
      </c>
      <c r="F40" s="2624"/>
      <c r="G40" s="1874"/>
      <c r="H40" s="1448"/>
    </row>
    <row r="41" spans="1:8">
      <c r="A41" s="1484"/>
      <c r="B41" s="1494" t="s">
        <v>6491</v>
      </c>
      <c r="C41" s="1480"/>
      <c r="D41" s="1486" t="s">
        <v>210</v>
      </c>
      <c r="E41" s="1487">
        <v>9</v>
      </c>
      <c r="F41" s="2624"/>
      <c r="G41" s="1874"/>
      <c r="H41" s="1448"/>
    </row>
    <row r="42" spans="1:8">
      <c r="A42" s="1484"/>
      <c r="B42" s="1494" t="s">
        <v>6492</v>
      </c>
      <c r="C42" s="1480"/>
      <c r="D42" s="1486" t="s">
        <v>210</v>
      </c>
      <c r="E42" s="1487">
        <v>1</v>
      </c>
      <c r="F42" s="2624"/>
      <c r="G42" s="1874"/>
      <c r="H42" s="1448"/>
    </row>
    <row r="43" spans="1:8">
      <c r="A43" s="1484"/>
      <c r="B43" s="1494" t="s">
        <v>6493</v>
      </c>
      <c r="C43" s="1480"/>
      <c r="D43" s="1486" t="s">
        <v>210</v>
      </c>
      <c r="E43" s="1487">
        <v>1</v>
      </c>
      <c r="F43" s="2624"/>
      <c r="G43" s="1874"/>
      <c r="H43" s="1448"/>
    </row>
    <row r="44" spans="1:8">
      <c r="A44" s="1484"/>
      <c r="B44" s="1494" t="s">
        <v>6494</v>
      </c>
      <c r="C44" s="1480"/>
      <c r="D44" s="1486" t="s">
        <v>210</v>
      </c>
      <c r="E44" s="1487">
        <v>4</v>
      </c>
      <c r="F44" s="2624"/>
      <c r="G44" s="1874"/>
      <c r="H44" s="1448"/>
    </row>
    <row r="45" spans="1:8">
      <c r="A45" s="1484"/>
      <c r="B45" s="1494" t="s">
        <v>6495</v>
      </c>
      <c r="C45" s="1480"/>
      <c r="D45" s="1486" t="s">
        <v>210</v>
      </c>
      <c r="E45" s="1487">
        <v>1</v>
      </c>
      <c r="F45" s="2624"/>
      <c r="G45" s="1874"/>
      <c r="H45" s="1448"/>
    </row>
    <row r="46" spans="1:8" ht="28.5">
      <c r="A46" s="1495"/>
      <c r="B46" s="1496" t="s">
        <v>6496</v>
      </c>
      <c r="C46" s="1495"/>
      <c r="D46" s="1495"/>
      <c r="E46" s="1497"/>
      <c r="F46" s="2624"/>
      <c r="G46" s="1874"/>
      <c r="H46" s="1448"/>
    </row>
    <row r="47" spans="1:8">
      <c r="A47" s="1451" t="s">
        <v>6501</v>
      </c>
      <c r="B47" s="1498" t="s">
        <v>6498</v>
      </c>
      <c r="C47" s="1480"/>
      <c r="D47" s="1480" t="s">
        <v>369</v>
      </c>
      <c r="E47" s="1499">
        <v>3</v>
      </c>
      <c r="F47" s="2625"/>
      <c r="G47" s="1874">
        <f>E47*F47</f>
        <v>0</v>
      </c>
      <c r="H47" s="1448"/>
    </row>
    <row r="48" spans="1:8">
      <c r="A48" s="1484"/>
      <c r="B48" s="1494"/>
      <c r="C48" s="1480"/>
      <c r="D48" s="1480"/>
      <c r="E48" s="1499"/>
      <c r="F48" s="2624"/>
      <c r="G48" s="1874"/>
      <c r="H48" s="1448"/>
    </row>
    <row r="49" spans="1:8">
      <c r="A49" s="1459" t="s">
        <v>6502</v>
      </c>
      <c r="B49" s="1479" t="s">
        <v>6503</v>
      </c>
      <c r="C49" s="1480"/>
      <c r="D49" s="1480"/>
      <c r="E49" s="1499"/>
      <c r="F49" s="2624"/>
      <c r="G49" s="1874"/>
      <c r="H49" s="1448"/>
    </row>
    <row r="50" spans="1:8" ht="57">
      <c r="A50" s="1484"/>
      <c r="B50" s="1485" t="s">
        <v>6486</v>
      </c>
      <c r="C50" s="1480"/>
      <c r="D50" s="1486" t="s">
        <v>210</v>
      </c>
      <c r="E50" s="1487">
        <v>1</v>
      </c>
      <c r="F50" s="2624"/>
      <c r="G50" s="1874"/>
      <c r="H50" s="1448"/>
    </row>
    <row r="51" spans="1:8">
      <c r="A51" s="1484"/>
      <c r="B51" s="1488" t="s">
        <v>6487</v>
      </c>
      <c r="C51" s="1480"/>
      <c r="D51" s="1486" t="s">
        <v>210</v>
      </c>
      <c r="E51" s="1487">
        <v>1</v>
      </c>
      <c r="F51" s="2624"/>
      <c r="G51" s="1874"/>
      <c r="H51" s="1448"/>
    </row>
    <row r="52" spans="1:8">
      <c r="A52" s="1489"/>
      <c r="B52" s="1490" t="s">
        <v>6488</v>
      </c>
      <c r="C52" s="1491"/>
      <c r="D52" s="1492" t="s">
        <v>210</v>
      </c>
      <c r="E52" s="1493">
        <v>4</v>
      </c>
      <c r="F52" s="2624"/>
      <c r="G52" s="1874"/>
      <c r="H52" s="1448"/>
    </row>
    <row r="53" spans="1:8">
      <c r="A53" s="1484"/>
      <c r="B53" s="1485" t="s">
        <v>6489</v>
      </c>
      <c r="C53" s="1480"/>
      <c r="D53" s="1486"/>
      <c r="E53" s="1487"/>
      <c r="F53" s="2624"/>
      <c r="G53" s="1874"/>
      <c r="H53" s="1448"/>
    </row>
    <row r="54" spans="1:8">
      <c r="A54" s="1484"/>
      <c r="B54" s="1494" t="s">
        <v>6490</v>
      </c>
      <c r="C54" s="1480"/>
      <c r="D54" s="1486" t="s">
        <v>210</v>
      </c>
      <c r="E54" s="1487">
        <v>2</v>
      </c>
      <c r="F54" s="2624"/>
      <c r="G54" s="1874"/>
      <c r="H54" s="1448"/>
    </row>
    <row r="55" spans="1:8">
      <c r="A55" s="1484"/>
      <c r="B55" s="1494" t="s">
        <v>6491</v>
      </c>
      <c r="C55" s="1480"/>
      <c r="D55" s="1486" t="s">
        <v>210</v>
      </c>
      <c r="E55" s="1487">
        <v>10</v>
      </c>
      <c r="F55" s="2624"/>
      <c r="G55" s="1874"/>
      <c r="H55" s="1448"/>
    </row>
    <row r="56" spans="1:8">
      <c r="A56" s="1484"/>
      <c r="B56" s="1494" t="s">
        <v>6492</v>
      </c>
      <c r="C56" s="1480"/>
      <c r="D56" s="1486" t="s">
        <v>210</v>
      </c>
      <c r="E56" s="1487">
        <v>1</v>
      </c>
      <c r="F56" s="2624"/>
      <c r="G56" s="1874"/>
      <c r="H56" s="1448"/>
    </row>
    <row r="57" spans="1:8">
      <c r="A57" s="1484"/>
      <c r="B57" s="1494" t="s">
        <v>6493</v>
      </c>
      <c r="C57" s="1480"/>
      <c r="D57" s="1486" t="s">
        <v>210</v>
      </c>
      <c r="E57" s="1487">
        <v>1</v>
      </c>
      <c r="F57" s="2624"/>
      <c r="G57" s="1874"/>
      <c r="H57" s="1448"/>
    </row>
    <row r="58" spans="1:8">
      <c r="A58" s="1484"/>
      <c r="B58" s="1494" t="s">
        <v>6494</v>
      </c>
      <c r="C58" s="1480"/>
      <c r="D58" s="1486" t="s">
        <v>210</v>
      </c>
      <c r="E58" s="1487">
        <v>4</v>
      </c>
      <c r="F58" s="2624"/>
      <c r="G58" s="1874"/>
      <c r="H58" s="1448"/>
    </row>
    <row r="59" spans="1:8">
      <c r="A59" s="1484"/>
      <c r="B59" s="1494" t="s">
        <v>6495</v>
      </c>
      <c r="C59" s="1480"/>
      <c r="D59" s="1486" t="s">
        <v>210</v>
      </c>
      <c r="E59" s="1487">
        <v>1</v>
      </c>
      <c r="F59" s="2624"/>
      <c r="G59" s="1874"/>
      <c r="H59" s="1448"/>
    </row>
    <row r="60" spans="1:8" ht="28.5">
      <c r="A60" s="1495"/>
      <c r="B60" s="1496" t="s">
        <v>6496</v>
      </c>
      <c r="C60" s="1495"/>
      <c r="D60" s="1495"/>
      <c r="E60" s="1497"/>
      <c r="F60" s="2624"/>
      <c r="G60" s="1874"/>
      <c r="H60" s="1448"/>
    </row>
    <row r="61" spans="1:8">
      <c r="A61" s="1451" t="s">
        <v>6504</v>
      </c>
      <c r="B61" s="1498" t="s">
        <v>6498</v>
      </c>
      <c r="C61" s="1480"/>
      <c r="D61" s="1480" t="s">
        <v>369</v>
      </c>
      <c r="E61" s="1499">
        <v>8</v>
      </c>
      <c r="F61" s="2625"/>
      <c r="G61" s="1874">
        <f>E61*F61</f>
        <v>0</v>
      </c>
      <c r="H61" s="1448"/>
    </row>
    <row r="62" spans="1:8">
      <c r="A62" s="1484"/>
      <c r="B62" s="1494"/>
      <c r="C62" s="1480"/>
      <c r="D62" s="1480"/>
      <c r="E62" s="1499"/>
      <c r="F62" s="2624"/>
      <c r="G62" s="1874"/>
      <c r="H62" s="1448"/>
    </row>
    <row r="63" spans="1:8">
      <c r="A63" s="1459" t="s">
        <v>6505</v>
      </c>
      <c r="B63" s="1479" t="s">
        <v>6506</v>
      </c>
      <c r="C63" s="1480"/>
      <c r="D63" s="1480"/>
      <c r="E63" s="1499"/>
      <c r="F63" s="2624"/>
      <c r="G63" s="1874"/>
      <c r="H63" s="1448"/>
    </row>
    <row r="64" spans="1:8" ht="57">
      <c r="A64" s="1484"/>
      <c r="B64" s="1485" t="s">
        <v>6486</v>
      </c>
      <c r="C64" s="1480"/>
      <c r="D64" s="1486" t="s">
        <v>210</v>
      </c>
      <c r="E64" s="1487">
        <v>1</v>
      </c>
      <c r="F64" s="2624"/>
      <c r="G64" s="1874"/>
      <c r="H64" s="1448"/>
    </row>
    <row r="65" spans="1:8">
      <c r="A65" s="1484"/>
      <c r="B65" s="1488" t="s">
        <v>6487</v>
      </c>
      <c r="C65" s="1480"/>
      <c r="D65" s="1486" t="s">
        <v>210</v>
      </c>
      <c r="E65" s="1487">
        <v>1</v>
      </c>
      <c r="F65" s="2624"/>
      <c r="G65" s="1874"/>
      <c r="H65" s="1448"/>
    </row>
    <row r="66" spans="1:8">
      <c r="A66" s="1489"/>
      <c r="B66" s="1490" t="s">
        <v>6488</v>
      </c>
      <c r="C66" s="1491"/>
      <c r="D66" s="1492" t="s">
        <v>210</v>
      </c>
      <c r="E66" s="1493">
        <v>4</v>
      </c>
      <c r="F66" s="2624"/>
      <c r="G66" s="1874"/>
      <c r="H66" s="1448"/>
    </row>
    <row r="67" spans="1:8">
      <c r="A67" s="1484"/>
      <c r="B67" s="1485" t="s">
        <v>6489</v>
      </c>
      <c r="C67" s="1480"/>
      <c r="D67" s="1486"/>
      <c r="E67" s="1487"/>
      <c r="F67" s="2624"/>
      <c r="G67" s="1874"/>
      <c r="H67" s="1448"/>
    </row>
    <row r="68" spans="1:8">
      <c r="A68" s="1484"/>
      <c r="B68" s="1494" t="s">
        <v>6490</v>
      </c>
      <c r="C68" s="1480"/>
      <c r="D68" s="1486" t="s">
        <v>210</v>
      </c>
      <c r="E68" s="1487">
        <v>3</v>
      </c>
      <c r="F68" s="2624"/>
      <c r="G68" s="1874"/>
      <c r="H68" s="1448"/>
    </row>
    <row r="69" spans="1:8">
      <c r="A69" s="1484"/>
      <c r="B69" s="1494" t="s">
        <v>6491</v>
      </c>
      <c r="C69" s="1480"/>
      <c r="D69" s="1486" t="s">
        <v>210</v>
      </c>
      <c r="E69" s="1487">
        <v>10</v>
      </c>
      <c r="F69" s="2624"/>
      <c r="G69" s="1874"/>
      <c r="H69" s="1448"/>
    </row>
    <row r="70" spans="1:8">
      <c r="A70" s="1484"/>
      <c r="B70" s="1494" t="s">
        <v>6492</v>
      </c>
      <c r="C70" s="1480"/>
      <c r="D70" s="1486" t="s">
        <v>210</v>
      </c>
      <c r="E70" s="1487">
        <v>1</v>
      </c>
      <c r="F70" s="2624"/>
      <c r="G70" s="1874"/>
      <c r="H70" s="1448"/>
    </row>
    <row r="71" spans="1:8">
      <c r="A71" s="1484"/>
      <c r="B71" s="1494" t="s">
        <v>6493</v>
      </c>
      <c r="C71" s="1480"/>
      <c r="D71" s="1486" t="s">
        <v>210</v>
      </c>
      <c r="E71" s="1487">
        <v>1</v>
      </c>
      <c r="F71" s="2624"/>
      <c r="G71" s="1874"/>
      <c r="H71" s="1448"/>
    </row>
    <row r="72" spans="1:8">
      <c r="A72" s="1484"/>
      <c r="B72" s="1494" t="s">
        <v>6494</v>
      </c>
      <c r="C72" s="1480"/>
      <c r="D72" s="1486" t="s">
        <v>210</v>
      </c>
      <c r="E72" s="1487">
        <v>4</v>
      </c>
      <c r="F72" s="2624"/>
      <c r="G72" s="1874"/>
      <c r="H72" s="1448"/>
    </row>
    <row r="73" spans="1:8">
      <c r="A73" s="1484"/>
      <c r="B73" s="1494" t="s">
        <v>6495</v>
      </c>
      <c r="C73" s="1480"/>
      <c r="D73" s="1486" t="s">
        <v>210</v>
      </c>
      <c r="E73" s="1487">
        <v>1</v>
      </c>
      <c r="F73" s="2624"/>
      <c r="G73" s="1874"/>
      <c r="H73" s="1448"/>
    </row>
    <row r="74" spans="1:8" ht="28.5">
      <c r="A74" s="1495"/>
      <c r="B74" s="1496" t="s">
        <v>6496</v>
      </c>
      <c r="C74" s="1495"/>
      <c r="D74" s="1495"/>
      <c r="E74" s="1497"/>
      <c r="F74" s="2624"/>
      <c r="G74" s="1874"/>
      <c r="H74" s="1448"/>
    </row>
    <row r="75" spans="1:8">
      <c r="A75" s="1451" t="s">
        <v>6507</v>
      </c>
      <c r="B75" s="1498" t="s">
        <v>6498</v>
      </c>
      <c r="C75" s="1480"/>
      <c r="D75" s="1480" t="s">
        <v>369</v>
      </c>
      <c r="E75" s="1499">
        <v>4</v>
      </c>
      <c r="F75" s="2625"/>
      <c r="G75" s="1874">
        <f>E75*F75</f>
        <v>0</v>
      </c>
      <c r="H75" s="1448"/>
    </row>
    <row r="76" spans="1:8">
      <c r="A76" s="1484"/>
      <c r="B76" s="1494"/>
      <c r="C76" s="1480"/>
      <c r="D76" s="1480"/>
      <c r="E76" s="1499"/>
      <c r="F76" s="2624"/>
      <c r="G76" s="1874"/>
      <c r="H76" s="1448"/>
    </row>
    <row r="77" spans="1:8">
      <c r="A77" s="1459" t="s">
        <v>6508</v>
      </c>
      <c r="B77" s="1479" t="s">
        <v>6509</v>
      </c>
      <c r="C77" s="1480"/>
      <c r="D77" s="1480"/>
      <c r="E77" s="1499"/>
      <c r="F77" s="2624"/>
      <c r="G77" s="1874"/>
      <c r="H77" s="1448"/>
    </row>
    <row r="78" spans="1:8" ht="57">
      <c r="A78" s="1484"/>
      <c r="B78" s="1485" t="s">
        <v>6486</v>
      </c>
      <c r="C78" s="1480"/>
      <c r="D78" s="1486" t="s">
        <v>210</v>
      </c>
      <c r="E78" s="1487">
        <v>1</v>
      </c>
      <c r="F78" s="2624"/>
      <c r="G78" s="1874"/>
      <c r="H78" s="1448"/>
    </row>
    <row r="79" spans="1:8">
      <c r="A79" s="1484"/>
      <c r="B79" s="1488" t="s">
        <v>6487</v>
      </c>
      <c r="C79" s="1480"/>
      <c r="D79" s="1486" t="s">
        <v>210</v>
      </c>
      <c r="E79" s="1487">
        <v>1</v>
      </c>
      <c r="F79" s="2624"/>
      <c r="G79" s="1874"/>
      <c r="H79" s="1448"/>
    </row>
    <row r="80" spans="1:8">
      <c r="A80" s="1489"/>
      <c r="B80" s="1490" t="s">
        <v>6488</v>
      </c>
      <c r="C80" s="1491"/>
      <c r="D80" s="1492" t="s">
        <v>210</v>
      </c>
      <c r="E80" s="1493">
        <v>4</v>
      </c>
      <c r="F80" s="2624"/>
      <c r="G80" s="1874"/>
      <c r="H80" s="1448"/>
    </row>
    <row r="81" spans="1:8">
      <c r="A81" s="1484"/>
      <c r="B81" s="1485" t="s">
        <v>6489</v>
      </c>
      <c r="C81" s="1480"/>
      <c r="D81" s="1486"/>
      <c r="E81" s="1487"/>
      <c r="F81" s="2624"/>
      <c r="G81" s="1874"/>
      <c r="H81" s="1448"/>
    </row>
    <row r="82" spans="1:8">
      <c r="A82" s="1484"/>
      <c r="B82" s="1494" t="s">
        <v>6490</v>
      </c>
      <c r="C82" s="1480"/>
      <c r="D82" s="1486" t="s">
        <v>210</v>
      </c>
      <c r="E82" s="1487">
        <v>3</v>
      </c>
      <c r="F82" s="2624"/>
      <c r="G82" s="1874"/>
      <c r="H82" s="1448"/>
    </row>
    <row r="83" spans="1:8">
      <c r="A83" s="1484"/>
      <c r="B83" s="1494" t="s">
        <v>6491</v>
      </c>
      <c r="C83" s="1480"/>
      <c r="D83" s="1486" t="s">
        <v>210</v>
      </c>
      <c r="E83" s="1487">
        <v>11</v>
      </c>
      <c r="F83" s="2624"/>
      <c r="G83" s="1874"/>
      <c r="H83" s="1448"/>
    </row>
    <row r="84" spans="1:8">
      <c r="A84" s="1484"/>
      <c r="B84" s="1494" t="s">
        <v>6492</v>
      </c>
      <c r="C84" s="1480"/>
      <c r="D84" s="1486" t="s">
        <v>210</v>
      </c>
      <c r="E84" s="1487">
        <v>1</v>
      </c>
      <c r="F84" s="2624"/>
      <c r="G84" s="1874"/>
      <c r="H84" s="1448"/>
    </row>
    <row r="85" spans="1:8">
      <c r="A85" s="1484"/>
      <c r="B85" s="1494" t="s">
        <v>6493</v>
      </c>
      <c r="C85" s="1480"/>
      <c r="D85" s="1486" t="s">
        <v>210</v>
      </c>
      <c r="E85" s="1487">
        <v>1</v>
      </c>
      <c r="F85" s="2624"/>
      <c r="G85" s="1874"/>
      <c r="H85" s="1448"/>
    </row>
    <row r="86" spans="1:8">
      <c r="A86" s="1484"/>
      <c r="B86" s="1494" t="s">
        <v>6494</v>
      </c>
      <c r="C86" s="1480"/>
      <c r="D86" s="1486" t="s">
        <v>210</v>
      </c>
      <c r="E86" s="1487">
        <v>4</v>
      </c>
      <c r="F86" s="2624"/>
      <c r="G86" s="1874"/>
      <c r="H86" s="1448"/>
    </row>
    <row r="87" spans="1:8">
      <c r="A87" s="1484"/>
      <c r="B87" s="1494" t="s">
        <v>6495</v>
      </c>
      <c r="C87" s="1480"/>
      <c r="D87" s="1486" t="s">
        <v>210</v>
      </c>
      <c r="E87" s="1487">
        <v>1</v>
      </c>
      <c r="F87" s="2624"/>
      <c r="G87" s="1874"/>
      <c r="H87" s="1448"/>
    </row>
    <row r="88" spans="1:8" ht="28.5">
      <c r="A88" s="1495"/>
      <c r="B88" s="1496" t="s">
        <v>6496</v>
      </c>
      <c r="C88" s="1495"/>
      <c r="D88" s="1495"/>
      <c r="E88" s="1497"/>
      <c r="F88" s="2624"/>
      <c r="G88" s="1874"/>
      <c r="H88" s="1448"/>
    </row>
    <row r="89" spans="1:8">
      <c r="A89" s="1451" t="s">
        <v>6510</v>
      </c>
      <c r="B89" s="1498" t="s">
        <v>6498</v>
      </c>
      <c r="C89" s="1480"/>
      <c r="D89" s="1480" t="s">
        <v>369</v>
      </c>
      <c r="E89" s="1499">
        <v>2</v>
      </c>
      <c r="F89" s="2625"/>
      <c r="G89" s="1874">
        <f>E89*F89</f>
        <v>0</v>
      </c>
      <c r="H89" s="1448"/>
    </row>
    <row r="90" spans="1:8">
      <c r="A90" s="1484"/>
      <c r="B90" s="1494"/>
      <c r="C90" s="1480"/>
      <c r="D90" s="1480"/>
      <c r="E90" s="1499"/>
      <c r="F90" s="2624"/>
      <c r="G90" s="1874"/>
      <c r="H90" s="1448"/>
    </row>
    <row r="91" spans="1:8">
      <c r="A91" s="1484"/>
      <c r="B91" s="1501"/>
      <c r="C91" s="1480"/>
      <c r="D91" s="1480"/>
      <c r="E91" s="1499"/>
      <c r="F91" s="2624"/>
      <c r="G91" s="1874"/>
      <c r="H91" s="1448"/>
    </row>
    <row r="92" spans="1:8">
      <c r="A92" s="1459" t="s">
        <v>6511</v>
      </c>
      <c r="B92" s="1502" t="s">
        <v>6512</v>
      </c>
      <c r="C92" s="1491"/>
      <c r="D92" s="1491"/>
      <c r="E92" s="1497"/>
      <c r="F92" s="2624"/>
      <c r="G92" s="1874"/>
      <c r="H92" s="1448"/>
    </row>
    <row r="93" spans="1:8" ht="57">
      <c r="A93" s="1489"/>
      <c r="B93" s="1502" t="s">
        <v>6513</v>
      </c>
      <c r="C93" s="1491"/>
      <c r="D93" s="1492" t="s">
        <v>210</v>
      </c>
      <c r="E93" s="1493">
        <v>1</v>
      </c>
      <c r="F93" s="2624"/>
      <c r="G93" s="1874"/>
      <c r="H93" s="1448"/>
    </row>
    <row r="94" spans="1:8">
      <c r="A94" s="1489"/>
      <c r="B94" s="1502" t="s">
        <v>6514</v>
      </c>
      <c r="C94" s="1491"/>
      <c r="D94" s="1492"/>
      <c r="E94" s="1493"/>
      <c r="F94" s="2624"/>
      <c r="G94" s="1874"/>
      <c r="H94" s="1448"/>
    </row>
    <row r="95" spans="1:8">
      <c r="A95" s="1503"/>
      <c r="B95" s="1490" t="s">
        <v>6515</v>
      </c>
      <c r="C95" s="1491"/>
      <c r="D95" s="1492" t="s">
        <v>210</v>
      </c>
      <c r="E95" s="1493">
        <v>1</v>
      </c>
      <c r="F95" s="2624"/>
      <c r="G95" s="1874"/>
      <c r="H95" s="1448"/>
    </row>
    <row r="96" spans="1:8">
      <c r="A96" s="1489"/>
      <c r="B96" s="1504" t="s">
        <v>6488</v>
      </c>
      <c r="C96" s="1491"/>
      <c r="D96" s="1492" t="s">
        <v>210</v>
      </c>
      <c r="E96" s="1493">
        <v>4</v>
      </c>
      <c r="F96" s="2624"/>
      <c r="G96" s="1874"/>
      <c r="H96" s="1448"/>
    </row>
    <row r="97" spans="1:8">
      <c r="A97" s="1503"/>
      <c r="B97" s="1505" t="s">
        <v>6516</v>
      </c>
      <c r="C97" s="1491"/>
      <c r="D97" s="1492"/>
      <c r="E97" s="1493"/>
      <c r="F97" s="2624"/>
      <c r="G97" s="1874"/>
      <c r="H97" s="1448"/>
    </row>
    <row r="98" spans="1:8">
      <c r="A98" s="1503"/>
      <c r="B98" s="2618" t="s">
        <v>6517</v>
      </c>
      <c r="C98" s="1492"/>
      <c r="D98" s="1492" t="s">
        <v>210</v>
      </c>
      <c r="E98" s="1493">
        <v>0</v>
      </c>
      <c r="F98" s="2624"/>
      <c r="G98" s="1874"/>
      <c r="H98" s="1448"/>
    </row>
    <row r="99" spans="1:8">
      <c r="A99" s="1503"/>
      <c r="B99" s="1506" t="s">
        <v>6518</v>
      </c>
      <c r="C99" s="1491"/>
      <c r="D99" s="1492" t="s">
        <v>210</v>
      </c>
      <c r="E99" s="1493">
        <v>1</v>
      </c>
      <c r="F99" s="2624"/>
      <c r="G99" s="1874"/>
      <c r="H99" s="1448"/>
    </row>
    <row r="100" spans="1:8">
      <c r="A100" s="1503"/>
      <c r="B100" s="1506" t="s">
        <v>6519</v>
      </c>
      <c r="C100" s="1491"/>
      <c r="D100" s="1492" t="s">
        <v>210</v>
      </c>
      <c r="E100" s="1493">
        <v>10</v>
      </c>
      <c r="F100" s="2624"/>
      <c r="G100" s="1874"/>
      <c r="H100" s="1448"/>
    </row>
    <row r="101" spans="1:8">
      <c r="A101" s="1503"/>
      <c r="B101" s="1505" t="s">
        <v>6520</v>
      </c>
      <c r="C101" s="1491"/>
      <c r="D101" s="1492" t="s">
        <v>210</v>
      </c>
      <c r="E101" s="1493">
        <v>2</v>
      </c>
      <c r="F101" s="2624"/>
      <c r="G101" s="1874"/>
      <c r="H101" s="1448"/>
    </row>
    <row r="102" spans="1:8">
      <c r="A102" s="1503"/>
      <c r="B102" s="2347" t="s">
        <v>6521</v>
      </c>
      <c r="C102" s="1492"/>
      <c r="D102" s="1492" t="s">
        <v>210</v>
      </c>
      <c r="E102" s="1493">
        <v>0</v>
      </c>
      <c r="F102" s="2624"/>
      <c r="G102" s="1874"/>
      <c r="H102" s="1448"/>
    </row>
    <row r="103" spans="1:8">
      <c r="A103" s="1503"/>
      <c r="B103" s="1505" t="s">
        <v>6522</v>
      </c>
      <c r="C103" s="1491"/>
      <c r="D103" s="1492" t="s">
        <v>210</v>
      </c>
      <c r="E103" s="1493">
        <v>7</v>
      </c>
      <c r="F103" s="2624"/>
      <c r="G103" s="1874"/>
      <c r="H103" s="1448"/>
    </row>
    <row r="104" spans="1:8">
      <c r="A104" s="1503"/>
      <c r="B104" s="2347" t="s">
        <v>6523</v>
      </c>
      <c r="C104" s="1492"/>
      <c r="D104" s="1492" t="s">
        <v>210</v>
      </c>
      <c r="E104" s="1493">
        <v>2</v>
      </c>
      <c r="F104" s="2624"/>
      <c r="G104" s="1874"/>
      <c r="H104" s="1448"/>
    </row>
    <row r="105" spans="1:8">
      <c r="A105" s="1489"/>
      <c r="B105" s="2346" t="s">
        <v>6524</v>
      </c>
      <c r="C105" s="1492"/>
      <c r="D105" s="1492" t="s">
        <v>210</v>
      </c>
      <c r="E105" s="1493">
        <v>0</v>
      </c>
      <c r="F105" s="2624"/>
      <c r="G105" s="1874"/>
      <c r="H105" s="1448"/>
    </row>
    <row r="106" spans="1:8" ht="17.45" customHeight="1">
      <c r="A106" s="1489"/>
      <c r="B106" s="2346" t="s">
        <v>6525</v>
      </c>
      <c r="C106" s="1492"/>
      <c r="D106" s="1492" t="s">
        <v>210</v>
      </c>
      <c r="E106" s="1493">
        <v>4</v>
      </c>
      <c r="F106" s="2624"/>
      <c r="G106" s="1874"/>
      <c r="H106" s="1448"/>
    </row>
    <row r="107" spans="1:8">
      <c r="A107" s="1507"/>
      <c r="B107" s="2588" t="s">
        <v>6526</v>
      </c>
      <c r="C107" s="1492"/>
      <c r="D107" s="1492" t="s">
        <v>210</v>
      </c>
      <c r="E107" s="1509">
        <v>0</v>
      </c>
      <c r="F107" s="2624"/>
      <c r="G107" s="1874"/>
      <c r="H107" s="1448"/>
    </row>
    <row r="108" spans="1:8">
      <c r="A108" s="1507"/>
      <c r="B108" s="2588" t="s">
        <v>6527</v>
      </c>
      <c r="C108" s="1492"/>
      <c r="D108" s="1492" t="s">
        <v>210</v>
      </c>
      <c r="E108" s="1509">
        <v>0</v>
      </c>
      <c r="F108" s="2624"/>
      <c r="G108" s="1874"/>
      <c r="H108" s="1448"/>
    </row>
    <row r="109" spans="1:8">
      <c r="A109" s="1507"/>
      <c r="B109" s="2588" t="s">
        <v>6528</v>
      </c>
      <c r="C109" s="1492"/>
      <c r="D109" s="1492" t="s">
        <v>210</v>
      </c>
      <c r="E109" s="1509">
        <v>0</v>
      </c>
      <c r="F109" s="2624"/>
      <c r="G109" s="1874"/>
      <c r="H109" s="1448"/>
    </row>
    <row r="110" spans="1:8">
      <c r="A110" s="1510"/>
      <c r="B110" s="2588" t="s">
        <v>6529</v>
      </c>
      <c r="C110" s="1511"/>
      <c r="D110" s="1511" t="s">
        <v>210</v>
      </c>
      <c r="E110" s="1512">
        <v>0</v>
      </c>
      <c r="F110" s="2624"/>
      <c r="G110" s="1874"/>
      <c r="H110" s="1448"/>
    </row>
    <row r="111" spans="1:8">
      <c r="A111" s="1510"/>
      <c r="B111" s="2588" t="s">
        <v>6530</v>
      </c>
      <c r="C111" s="1511"/>
      <c r="D111" s="1511" t="s">
        <v>210</v>
      </c>
      <c r="E111" s="1512">
        <v>0</v>
      </c>
      <c r="F111" s="2624"/>
      <c r="G111" s="1874"/>
      <c r="H111" s="1448"/>
    </row>
    <row r="112" spans="1:8">
      <c r="A112" s="1513"/>
      <c r="B112" s="1508" t="s">
        <v>6531</v>
      </c>
      <c r="C112" s="1513"/>
      <c r="D112" s="1514" t="s">
        <v>210</v>
      </c>
      <c r="E112" s="1515">
        <v>1</v>
      </c>
      <c r="F112" s="2602"/>
      <c r="G112" s="1875"/>
      <c r="H112" s="1448"/>
    </row>
    <row r="113" spans="1:8">
      <c r="A113" s="1495"/>
      <c r="B113" s="1508" t="s">
        <v>6532</v>
      </c>
      <c r="C113" s="1495"/>
      <c r="D113" s="1511" t="s">
        <v>210</v>
      </c>
      <c r="E113" s="1493">
        <v>1</v>
      </c>
      <c r="F113" s="2624"/>
      <c r="G113" s="1874"/>
      <c r="H113" s="1448"/>
    </row>
    <row r="114" spans="1:8">
      <c r="A114" s="1495"/>
      <c r="B114" s="1508" t="s">
        <v>6533</v>
      </c>
      <c r="C114" s="1495"/>
      <c r="D114" s="1511" t="s">
        <v>210</v>
      </c>
      <c r="E114" s="1493">
        <v>1</v>
      </c>
      <c r="F114" s="2624"/>
      <c r="G114" s="1874"/>
      <c r="H114" s="1448"/>
    </row>
    <row r="115" spans="1:8">
      <c r="A115" s="1495"/>
      <c r="B115" s="1508" t="s">
        <v>6534</v>
      </c>
      <c r="C115" s="1495"/>
      <c r="D115" s="1511" t="s">
        <v>369</v>
      </c>
      <c r="E115" s="1493">
        <v>1</v>
      </c>
      <c r="F115" s="2624"/>
      <c r="G115" s="1874"/>
      <c r="H115" s="1448"/>
    </row>
    <row r="116" spans="1:8" ht="28.5">
      <c r="A116" s="1495"/>
      <c r="B116" s="1508" t="s">
        <v>6496</v>
      </c>
      <c r="C116" s="1495"/>
      <c r="D116" s="1495"/>
      <c r="E116" s="1497"/>
      <c r="F116" s="2624"/>
      <c r="G116" s="1874"/>
      <c r="H116" s="1448"/>
    </row>
    <row r="117" spans="1:8">
      <c r="A117" s="1451" t="s">
        <v>6535</v>
      </c>
      <c r="B117" s="1516" t="s">
        <v>6498</v>
      </c>
      <c r="C117" s="1491"/>
      <c r="D117" s="1491" t="s">
        <v>369</v>
      </c>
      <c r="E117" s="1497">
        <v>2</v>
      </c>
      <c r="F117" s="2625"/>
      <c r="G117" s="1874">
        <f>E117*F117</f>
        <v>0</v>
      </c>
      <c r="H117" s="1448"/>
    </row>
    <row r="118" spans="1:8">
      <c r="A118" s="1484"/>
      <c r="B118" s="1500"/>
      <c r="C118" s="1491"/>
      <c r="D118" s="1491"/>
      <c r="E118" s="1497"/>
      <c r="F118" s="2624"/>
      <c r="G118" s="1874"/>
      <c r="H118" s="1448"/>
    </row>
    <row r="119" spans="1:8">
      <c r="A119" s="1489"/>
      <c r="B119" s="1500"/>
      <c r="C119" s="1491"/>
      <c r="D119" s="1491"/>
      <c r="E119" s="1497"/>
      <c r="F119" s="2624"/>
      <c r="G119" s="1874"/>
      <c r="H119" s="1448"/>
    </row>
    <row r="120" spans="1:8" ht="28.5">
      <c r="A120" s="1459" t="s">
        <v>6536</v>
      </c>
      <c r="B120" s="1502" t="s">
        <v>6537</v>
      </c>
      <c r="C120" s="1491"/>
      <c r="D120" s="1491"/>
      <c r="E120" s="1497"/>
      <c r="F120" s="2624"/>
      <c r="G120" s="1874"/>
      <c r="H120" s="1448"/>
    </row>
    <row r="121" spans="1:8">
      <c r="A121" s="1503"/>
      <c r="B121" s="1505" t="s">
        <v>6516</v>
      </c>
      <c r="C121" s="1491"/>
      <c r="D121" s="1491"/>
      <c r="E121" s="1497"/>
      <c r="F121" s="2624"/>
      <c r="G121" s="1874"/>
      <c r="H121" s="1448"/>
    </row>
    <row r="122" spans="1:8">
      <c r="A122" s="1503"/>
      <c r="B122" s="1506" t="s">
        <v>6538</v>
      </c>
      <c r="C122" s="1491"/>
      <c r="D122" s="1492" t="s">
        <v>210</v>
      </c>
      <c r="E122" s="1493">
        <v>1</v>
      </c>
      <c r="F122" s="2624"/>
      <c r="G122" s="1874"/>
      <c r="H122" s="1448"/>
    </row>
    <row r="123" spans="1:8">
      <c r="A123" s="1503"/>
      <c r="B123" s="1506" t="s">
        <v>6539</v>
      </c>
      <c r="C123" s="1491"/>
      <c r="D123" s="1492" t="s">
        <v>210</v>
      </c>
      <c r="E123" s="1493">
        <v>2</v>
      </c>
      <c r="F123" s="2624"/>
      <c r="G123" s="1874"/>
      <c r="H123" s="1448"/>
    </row>
    <row r="124" spans="1:8" ht="42.75">
      <c r="A124" s="1489"/>
      <c r="B124" s="1517" t="s">
        <v>6540</v>
      </c>
      <c r="C124" s="1491"/>
      <c r="D124" s="1492" t="s">
        <v>210</v>
      </c>
      <c r="E124" s="1493">
        <v>1</v>
      </c>
      <c r="F124" s="2624"/>
      <c r="G124" s="1874"/>
      <c r="H124" s="1448"/>
    </row>
    <row r="125" spans="1:8">
      <c r="A125" s="1489"/>
      <c r="B125" s="1517" t="s">
        <v>6541</v>
      </c>
      <c r="C125" s="1491"/>
      <c r="D125" s="1492" t="s">
        <v>210</v>
      </c>
      <c r="E125" s="1493">
        <v>3</v>
      </c>
      <c r="F125" s="2624"/>
      <c r="G125" s="1874"/>
      <c r="H125" s="1448"/>
    </row>
    <row r="126" spans="1:8">
      <c r="A126" s="1451" t="s">
        <v>6542</v>
      </c>
      <c r="B126" s="1516" t="s">
        <v>6498</v>
      </c>
      <c r="C126" s="1491"/>
      <c r="D126" s="1491" t="s">
        <v>369</v>
      </c>
      <c r="E126" s="1497">
        <v>1</v>
      </c>
      <c r="F126" s="2625"/>
      <c r="G126" s="1874">
        <f>E126*F126</f>
        <v>0</v>
      </c>
      <c r="H126" s="1448"/>
    </row>
    <row r="127" spans="1:8">
      <c r="A127" s="1518"/>
      <c r="B127" s="1500"/>
      <c r="C127" s="1491"/>
      <c r="D127" s="1491"/>
      <c r="E127" s="1497"/>
      <c r="F127" s="1874"/>
      <c r="G127" s="1874"/>
      <c r="H127" s="1448"/>
    </row>
    <row r="128" spans="1:8" ht="20.45" customHeight="1" thickBot="1">
      <c r="A128" s="1344" t="s">
        <v>6317</v>
      </c>
      <c r="B128" s="1431" t="s">
        <v>6483</v>
      </c>
      <c r="C128" s="1432" t="s">
        <v>2978</v>
      </c>
      <c r="D128" s="1432"/>
      <c r="E128" s="1468"/>
      <c r="F128" s="1519"/>
      <c r="G128" s="1520">
        <f>+SUM(G21:G126)</f>
        <v>0</v>
      </c>
      <c r="H128" s="1448"/>
    </row>
    <row r="129" spans="1:8" ht="15" thickTop="1">
      <c r="A129" s="1448"/>
      <c r="B129" s="1448"/>
      <c r="C129" s="1448"/>
      <c r="D129" s="1448"/>
      <c r="E129" s="1449"/>
      <c r="F129" s="1752"/>
      <c r="G129" s="1752"/>
      <c r="H129" s="1448"/>
    </row>
    <row r="130" spans="1:8">
      <c r="A130" s="1448"/>
      <c r="B130" s="1448"/>
      <c r="C130" s="1448"/>
      <c r="D130" s="1448"/>
      <c r="E130" s="1449"/>
      <c r="F130" s="1752"/>
      <c r="G130" s="1752"/>
      <c r="H130" s="1448"/>
    </row>
  </sheetData>
  <sheetProtection formatRows="0"/>
  <mergeCells count="1">
    <mergeCell ref="B18:F18"/>
  </mergeCells>
  <pageMargins left="0.7" right="0.7" top="0.75" bottom="0.75" header="0.3" footer="0.3"/>
  <pageSetup paperSize="9" scale="54" fitToHeight="0"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1" manualBreakCount="1">
    <brk id="62" max="6"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60"/>
  <sheetViews>
    <sheetView view="pageBreakPreview" zoomScale="80" zoomScaleNormal="100" zoomScaleSheetLayoutView="80" workbookViewId="0"/>
  </sheetViews>
  <sheetFormatPr defaultColWidth="11" defaultRowHeight="14.25"/>
  <cols>
    <col min="1" max="1" width="15.7109375" style="1374" customWidth="1"/>
    <col min="2" max="2" width="71" style="1374" customWidth="1"/>
    <col min="3" max="3" width="14" style="1374" customWidth="1"/>
    <col min="4" max="4" width="11" style="1374"/>
    <col min="5" max="5" width="13.7109375" style="1317" customWidth="1"/>
    <col min="6" max="6" width="18.5703125" style="1556" customWidth="1"/>
    <col min="7" max="7" width="19.42578125" style="1556" customWidth="1"/>
    <col min="8" max="16384" width="11" style="1374"/>
  </cols>
  <sheetData>
    <row r="1" spans="1:8">
      <c r="A1" s="1435" t="s">
        <v>8</v>
      </c>
      <c r="B1" s="1381" t="s">
        <v>9</v>
      </c>
      <c r="C1" s="1381"/>
      <c r="D1" s="1382"/>
      <c r="E1" s="1436"/>
      <c r="F1" s="1384"/>
      <c r="G1" s="1384"/>
      <c r="H1" s="1343"/>
    </row>
    <row r="2" spans="1:8">
      <c r="A2" s="1435" t="s">
        <v>130</v>
      </c>
      <c r="B2" s="491" t="str">
        <f>'NASLOVNA STRAN'!$C$30</f>
        <v>Gradnja stanovanjske soseske Dečkovo naselje - DN 10</v>
      </c>
      <c r="C2" s="1381"/>
      <c r="D2" s="1382"/>
      <c r="E2" s="1436"/>
      <c r="F2" s="1384"/>
      <c r="G2" s="1384"/>
      <c r="H2" s="1343"/>
    </row>
    <row r="3" spans="1:8">
      <c r="A3" s="1435" t="s">
        <v>131</v>
      </c>
      <c r="B3" s="1654">
        <f>'NASLOVNA STRAN'!$C$13</f>
        <v>0</v>
      </c>
      <c r="C3" s="1381"/>
      <c r="D3" s="1382"/>
      <c r="E3" s="1436"/>
      <c r="F3" s="1384"/>
      <c r="G3" s="1384"/>
      <c r="H3" s="1343"/>
    </row>
    <row r="4" spans="1:8">
      <c r="A4" s="1435"/>
      <c r="B4" s="1381"/>
      <c r="C4" s="1381"/>
      <c r="D4" s="1382"/>
      <c r="E4" s="1436"/>
      <c r="F4" s="1384"/>
      <c r="G4" s="1384"/>
      <c r="H4" s="1343"/>
    </row>
    <row r="5" spans="1:8">
      <c r="A5" s="1437" t="s">
        <v>72</v>
      </c>
      <c r="B5" s="1387" t="s">
        <v>6311</v>
      </c>
      <c r="C5" s="1387"/>
      <c r="D5" s="1388"/>
      <c r="E5" s="1438"/>
      <c r="F5" s="1390"/>
      <c r="G5" s="1390"/>
      <c r="H5" s="1343"/>
    </row>
    <row r="6" spans="1:8">
      <c r="A6" s="1435"/>
      <c r="B6" s="1381"/>
      <c r="C6" s="1381"/>
      <c r="D6" s="1382"/>
      <c r="E6" s="1383"/>
      <c r="F6" s="1384"/>
      <c r="G6" s="1384"/>
      <c r="H6" s="1343"/>
    </row>
    <row r="7" spans="1:8">
      <c r="A7" s="1437" t="s">
        <v>80</v>
      </c>
      <c r="B7" s="1387" t="s">
        <v>6543</v>
      </c>
      <c r="C7" s="1387"/>
      <c r="D7" s="1388"/>
      <c r="E7" s="1438"/>
      <c r="F7" s="1390"/>
      <c r="G7" s="1390"/>
      <c r="H7" s="1343"/>
    </row>
    <row r="8" spans="1:8">
      <c r="A8" s="1435"/>
      <c r="B8" s="1381"/>
      <c r="C8" s="1381"/>
      <c r="D8" s="1382"/>
      <c r="E8" s="1436"/>
      <c r="F8" s="1384"/>
      <c r="G8" s="1384"/>
      <c r="H8" s="1343"/>
    </row>
    <row r="9" spans="1:8">
      <c r="A9" s="1435"/>
      <c r="B9" s="1381"/>
      <c r="C9" s="1381"/>
      <c r="D9" s="1382"/>
      <c r="E9" s="1436"/>
      <c r="F9" s="1384"/>
      <c r="G9" s="1384"/>
      <c r="H9" s="1343"/>
    </row>
    <row r="10" spans="1:8" ht="28.5">
      <c r="A10" s="1439" t="s">
        <v>132</v>
      </c>
      <c r="B10" s="1392" t="s">
        <v>133</v>
      </c>
      <c r="C10" s="1393" t="s">
        <v>6544</v>
      </c>
      <c r="D10" s="1394" t="s">
        <v>140</v>
      </c>
      <c r="E10" s="1440" t="s">
        <v>136</v>
      </c>
      <c r="F10" s="1396" t="s">
        <v>237</v>
      </c>
      <c r="G10" s="1396" t="s">
        <v>238</v>
      </c>
      <c r="H10" s="1343"/>
    </row>
    <row r="11" spans="1:8">
      <c r="A11" s="1381"/>
      <c r="B11" s="1381"/>
      <c r="C11" s="1381"/>
      <c r="D11" s="1382"/>
      <c r="E11" s="1441"/>
      <c r="F11" s="1398"/>
      <c r="G11" s="1398"/>
      <c r="H11" s="1343"/>
    </row>
    <row r="12" spans="1:8">
      <c r="A12" s="1442" t="s">
        <v>6319</v>
      </c>
      <c r="B12" s="1400" t="s">
        <v>3448</v>
      </c>
      <c r="C12" s="1400"/>
      <c r="D12" s="1401"/>
      <c r="E12" s="1443"/>
      <c r="F12" s="1403"/>
      <c r="G12" s="1403"/>
      <c r="H12" s="1343"/>
    </row>
    <row r="13" spans="1:8">
      <c r="A13" s="1444"/>
      <c r="B13" s="1405"/>
      <c r="C13" s="1405"/>
      <c r="D13" s="1406"/>
      <c r="E13" s="1445"/>
      <c r="F13" s="1408"/>
      <c r="G13" s="1408"/>
      <c r="H13" s="1343"/>
    </row>
    <row r="14" spans="1:8">
      <c r="A14" s="1409"/>
      <c r="B14" s="1410" t="s">
        <v>6543</v>
      </c>
      <c r="C14" s="1410"/>
      <c r="D14" s="1409"/>
      <c r="E14" s="1369"/>
      <c r="F14" s="1412"/>
      <c r="G14" s="1413"/>
      <c r="H14" s="1343"/>
    </row>
    <row r="15" spans="1:8">
      <c r="A15" s="1446"/>
      <c r="B15" s="1385" t="s">
        <v>3461</v>
      </c>
      <c r="C15" s="1385"/>
      <c r="D15" s="1415"/>
      <c r="E15" s="1447"/>
      <c r="F15" s="1417"/>
      <c r="G15" s="1417"/>
      <c r="H15" s="1343"/>
    </row>
    <row r="16" spans="1:8">
      <c r="A16" s="1446"/>
      <c r="B16" s="1418"/>
      <c r="C16" s="1419"/>
      <c r="D16" s="1415"/>
      <c r="E16" s="1447"/>
      <c r="F16" s="1417"/>
      <c r="G16" s="1417"/>
      <c r="H16" s="1343"/>
    </row>
    <row r="17" spans="1:8">
      <c r="A17" s="1446"/>
      <c r="B17" s="1418" t="s">
        <v>2299</v>
      </c>
      <c r="C17" s="1419"/>
      <c r="D17" s="1415"/>
      <c r="E17" s="1447"/>
      <c r="F17" s="1417"/>
      <c r="G17" s="1417"/>
      <c r="H17" s="1343"/>
    </row>
    <row r="18" spans="1:8" ht="44.45" customHeight="1">
      <c r="A18" s="1446"/>
      <c r="B18" s="3117" t="s">
        <v>3565</v>
      </c>
      <c r="C18" s="3118"/>
      <c r="D18" s="1415"/>
      <c r="E18" s="1447"/>
      <c r="F18" s="1417"/>
      <c r="G18" s="1417"/>
      <c r="H18" s="1448"/>
    </row>
    <row r="19" spans="1:8">
      <c r="A19" s="1448"/>
      <c r="B19" s="1448"/>
      <c r="C19" s="1448"/>
      <c r="D19" s="1448"/>
      <c r="E19" s="1449"/>
      <c r="F19" s="1521"/>
      <c r="G19" s="1521"/>
      <c r="H19" s="1448"/>
    </row>
    <row r="20" spans="1:8" ht="42.75">
      <c r="A20" s="1448"/>
      <c r="B20" s="1522" t="s">
        <v>6545</v>
      </c>
      <c r="C20" s="1448"/>
      <c r="D20" s="1448"/>
      <c r="E20" s="1449"/>
      <c r="F20" s="1521"/>
      <c r="G20" s="1521"/>
      <c r="H20" s="1448"/>
    </row>
    <row r="21" spans="1:8">
      <c r="A21" s="1523"/>
      <c r="B21" s="1479"/>
      <c r="C21" s="1480"/>
      <c r="D21" s="1481"/>
      <c r="E21" s="1482"/>
      <c r="F21" s="1524"/>
      <c r="G21" s="1521"/>
      <c r="H21" s="1448"/>
    </row>
    <row r="22" spans="1:8">
      <c r="A22" s="1484"/>
      <c r="B22" s="1485"/>
      <c r="C22" s="1480"/>
      <c r="D22" s="1484"/>
      <c r="E22" s="1525"/>
      <c r="F22" s="1526"/>
      <c r="G22" s="1526"/>
      <c r="H22" s="1448"/>
    </row>
    <row r="23" spans="1:8" ht="28.5">
      <c r="A23" s="1459" t="s">
        <v>6546</v>
      </c>
      <c r="B23" s="1527" t="s">
        <v>6547</v>
      </c>
      <c r="C23" s="1528"/>
      <c r="D23" s="1528" t="s">
        <v>369</v>
      </c>
      <c r="E23" s="3115" t="s">
        <v>6480</v>
      </c>
      <c r="F23" s="3116"/>
      <c r="G23" s="1529"/>
      <c r="H23" s="1448"/>
    </row>
    <row r="24" spans="1:8">
      <c r="A24" s="1528"/>
      <c r="B24" s="1527"/>
      <c r="C24" s="1528"/>
      <c r="D24" s="1528"/>
      <c r="E24" s="1530"/>
      <c r="F24" s="1531"/>
      <c r="G24" s="1532"/>
      <c r="H24" s="1448"/>
    </row>
    <row r="25" spans="1:8" ht="27" customHeight="1">
      <c r="A25" s="1459" t="s">
        <v>6548</v>
      </c>
      <c r="B25" s="1527" t="s">
        <v>6549</v>
      </c>
      <c r="C25" s="1528"/>
      <c r="D25" s="1528" t="s">
        <v>369</v>
      </c>
      <c r="E25" s="3115" t="s">
        <v>6480</v>
      </c>
      <c r="F25" s="3116"/>
      <c r="G25" s="1529"/>
      <c r="H25" s="1448"/>
    </row>
    <row r="26" spans="1:8">
      <c r="A26" s="1528"/>
      <c r="B26" s="1527"/>
      <c r="C26" s="1528"/>
      <c r="D26" s="1528"/>
      <c r="E26" s="1530"/>
      <c r="F26" s="1531"/>
      <c r="G26" s="1532"/>
      <c r="H26" s="1448"/>
    </row>
    <row r="27" spans="1:8" ht="29.45" customHeight="1">
      <c r="A27" s="1459" t="s">
        <v>6550</v>
      </c>
      <c r="B27" s="1527" t="s">
        <v>6551</v>
      </c>
      <c r="C27" s="1528"/>
      <c r="D27" s="1528" t="s">
        <v>369</v>
      </c>
      <c r="E27" s="3115" t="s">
        <v>6480</v>
      </c>
      <c r="F27" s="3116"/>
      <c r="G27" s="1529"/>
      <c r="H27" s="1448"/>
    </row>
    <row r="28" spans="1:8">
      <c r="A28" s="1528"/>
      <c r="B28" s="1527"/>
      <c r="C28" s="1528"/>
      <c r="D28" s="1528"/>
      <c r="E28" s="1530"/>
      <c r="F28" s="1531"/>
      <c r="G28" s="1532"/>
      <c r="H28" s="1448"/>
    </row>
    <row r="29" spans="1:8">
      <c r="A29" s="1459" t="s">
        <v>6552</v>
      </c>
      <c r="B29" s="1533" t="s">
        <v>6553</v>
      </c>
      <c r="C29" s="1534"/>
      <c r="D29" s="1534"/>
      <c r="E29" s="1535"/>
      <c r="F29" s="1536"/>
      <c r="G29" s="1536"/>
      <c r="H29" s="1448"/>
    </row>
    <row r="30" spans="1:8" ht="57">
      <c r="A30" s="1534"/>
      <c r="B30" s="1527" t="s">
        <v>6554</v>
      </c>
      <c r="C30" s="1534"/>
      <c r="D30" s="1534"/>
      <c r="E30" s="1535"/>
      <c r="F30" s="1536"/>
      <c r="G30" s="1536"/>
      <c r="H30" s="1448"/>
    </row>
    <row r="31" spans="1:8">
      <c r="A31" s="1534"/>
      <c r="B31" s="1527" t="s">
        <v>6555</v>
      </c>
      <c r="C31" s="1534"/>
      <c r="D31" s="1537" t="s">
        <v>210</v>
      </c>
      <c r="E31" s="1538">
        <v>1</v>
      </c>
      <c r="F31" s="1536"/>
      <c r="G31" s="1536"/>
      <c r="H31" s="1448"/>
    </row>
    <row r="32" spans="1:8">
      <c r="A32" s="1528"/>
      <c r="B32" s="1527" t="s">
        <v>6556</v>
      </c>
      <c r="C32" s="1539"/>
      <c r="D32" s="1540" t="s">
        <v>210</v>
      </c>
      <c r="E32" s="1541">
        <v>3</v>
      </c>
      <c r="F32" s="1531"/>
      <c r="G32" s="1542"/>
      <c r="H32" s="1448"/>
    </row>
    <row r="33" spans="1:8">
      <c r="A33" s="1528"/>
      <c r="B33" s="1527" t="s">
        <v>6557</v>
      </c>
      <c r="C33" s="1539"/>
      <c r="D33" s="1540"/>
      <c r="E33" s="1541"/>
      <c r="F33" s="1531"/>
      <c r="G33" s="1542"/>
      <c r="H33" s="1448"/>
    </row>
    <row r="34" spans="1:8">
      <c r="A34" s="1528"/>
      <c r="B34" s="1527" t="s">
        <v>6558</v>
      </c>
      <c r="C34" s="1528"/>
      <c r="D34" s="1543" t="s">
        <v>210</v>
      </c>
      <c r="E34" s="1541">
        <v>1</v>
      </c>
      <c r="F34" s="1531"/>
      <c r="G34" s="1542"/>
      <c r="H34" s="1448"/>
    </row>
    <row r="35" spans="1:8">
      <c r="A35" s="1528"/>
      <c r="B35" s="1527" t="s">
        <v>6559</v>
      </c>
      <c r="C35" s="1528"/>
      <c r="D35" s="1543"/>
      <c r="E35" s="1541"/>
      <c r="F35" s="1531"/>
      <c r="G35" s="1542"/>
      <c r="H35" s="1448"/>
    </row>
    <row r="36" spans="1:8">
      <c r="A36" s="1528"/>
      <c r="B36" s="1522" t="s">
        <v>6560</v>
      </c>
      <c r="C36" s="1528"/>
      <c r="D36" s="1543" t="s">
        <v>210</v>
      </c>
      <c r="E36" s="1541">
        <v>3</v>
      </c>
      <c r="F36" s="1531"/>
      <c r="G36" s="1542"/>
      <c r="H36" s="1448"/>
    </row>
    <row r="37" spans="1:8" ht="28.5">
      <c r="A37" s="1528"/>
      <c r="B37" s="1527" t="s">
        <v>6561</v>
      </c>
      <c r="C37" s="1539"/>
      <c r="D37" s="1540" t="s">
        <v>210</v>
      </c>
      <c r="E37" s="1541">
        <v>11</v>
      </c>
      <c r="F37" s="1531"/>
      <c r="G37" s="1542"/>
      <c r="H37" s="1448"/>
    </row>
    <row r="38" spans="1:8">
      <c r="A38" s="1528"/>
      <c r="B38" s="1527" t="s">
        <v>6562</v>
      </c>
      <c r="C38" s="1539"/>
      <c r="D38" s="1540" t="s">
        <v>210</v>
      </c>
      <c r="E38" s="1541">
        <f>10*3</f>
        <v>30</v>
      </c>
      <c r="F38" s="1531"/>
      <c r="G38" s="1542"/>
      <c r="H38" s="1448"/>
    </row>
    <row r="39" spans="1:8">
      <c r="A39" s="1528"/>
      <c r="B39" s="1527" t="s">
        <v>6563</v>
      </c>
      <c r="C39" s="1539"/>
      <c r="D39" s="1540" t="s">
        <v>210</v>
      </c>
      <c r="E39" s="1541">
        <v>3</v>
      </c>
      <c r="F39" s="1531"/>
      <c r="G39" s="1542"/>
      <c r="H39" s="1448"/>
    </row>
    <row r="40" spans="1:8" ht="42.75">
      <c r="A40" s="1534"/>
      <c r="B40" s="1544" t="s">
        <v>6564</v>
      </c>
      <c r="C40" s="1534"/>
      <c r="D40" s="1537" t="s">
        <v>210</v>
      </c>
      <c r="E40" s="1538">
        <v>11</v>
      </c>
      <c r="F40" s="2626"/>
      <c r="G40" s="1536"/>
      <c r="H40" s="1448"/>
    </row>
    <row r="41" spans="1:8">
      <c r="A41" s="1534"/>
      <c r="B41" s="1545" t="s">
        <v>6565</v>
      </c>
      <c r="C41" s="1534"/>
      <c r="D41" s="1534"/>
      <c r="E41" s="1535"/>
      <c r="F41" s="2626"/>
      <c r="G41" s="1536"/>
      <c r="H41" s="1448"/>
    </row>
    <row r="42" spans="1:8">
      <c r="A42" s="1534"/>
      <c r="B42" s="1545" t="s">
        <v>6566</v>
      </c>
      <c r="C42" s="1528"/>
      <c r="D42" s="1528"/>
      <c r="E42" s="1535"/>
      <c r="F42" s="2626"/>
      <c r="G42" s="1536"/>
      <c r="H42" s="1448"/>
    </row>
    <row r="43" spans="1:8">
      <c r="A43" s="1451" t="s">
        <v>6567</v>
      </c>
      <c r="B43" s="1546" t="s">
        <v>6498</v>
      </c>
      <c r="C43" s="1528"/>
      <c r="D43" s="1528" t="s">
        <v>369</v>
      </c>
      <c r="E43" s="1535">
        <v>1</v>
      </c>
      <c r="F43" s="2627"/>
      <c r="G43" s="1529">
        <f>E43*F43</f>
        <v>0</v>
      </c>
      <c r="H43" s="1448"/>
    </row>
    <row r="44" spans="1:8">
      <c r="A44" s="1534"/>
      <c r="B44" s="1547"/>
      <c r="C44" s="1528"/>
      <c r="D44" s="1528"/>
      <c r="E44" s="1535"/>
      <c r="F44" s="2626"/>
      <c r="G44" s="1529"/>
      <c r="H44" s="1448"/>
    </row>
    <row r="45" spans="1:8">
      <c r="A45" s="1459" t="s">
        <v>6568</v>
      </c>
      <c r="B45" s="1533" t="s">
        <v>6569</v>
      </c>
      <c r="C45" s="1534"/>
      <c r="D45" s="1534"/>
      <c r="E45" s="1535"/>
      <c r="F45" s="2626"/>
      <c r="G45" s="1536"/>
      <c r="H45" s="1448"/>
    </row>
    <row r="46" spans="1:8" ht="57">
      <c r="A46" s="1534"/>
      <c r="B46" s="1527" t="s">
        <v>6554</v>
      </c>
      <c r="C46" s="1534"/>
      <c r="D46" s="1534"/>
      <c r="E46" s="1535"/>
      <c r="F46" s="2626"/>
      <c r="G46" s="1536"/>
      <c r="H46" s="1448"/>
    </row>
    <row r="47" spans="1:8" ht="28.5">
      <c r="A47" s="1528"/>
      <c r="B47" s="1527" t="s">
        <v>6570</v>
      </c>
      <c r="C47" s="1539"/>
      <c r="D47" s="1540" t="s">
        <v>210</v>
      </c>
      <c r="E47" s="1541">
        <v>11</v>
      </c>
      <c r="F47" s="1531"/>
      <c r="G47" s="1542"/>
      <c r="H47" s="1448"/>
    </row>
    <row r="48" spans="1:8">
      <c r="A48" s="1528"/>
      <c r="B48" s="1527" t="s">
        <v>6562</v>
      </c>
      <c r="C48" s="1539"/>
      <c r="D48" s="1540" t="s">
        <v>210</v>
      </c>
      <c r="E48" s="1541">
        <v>30</v>
      </c>
      <c r="F48" s="1531"/>
      <c r="G48" s="1542"/>
      <c r="H48" s="1448"/>
    </row>
    <row r="49" spans="1:8">
      <c r="A49" s="1528"/>
      <c r="B49" s="1527" t="s">
        <v>6563</v>
      </c>
      <c r="C49" s="1539"/>
      <c r="D49" s="1540" t="s">
        <v>210</v>
      </c>
      <c r="E49" s="1541">
        <v>3</v>
      </c>
      <c r="F49" s="1531"/>
      <c r="G49" s="1542"/>
      <c r="H49" s="1448"/>
    </row>
    <row r="50" spans="1:8" ht="42.75">
      <c r="A50" s="1534"/>
      <c r="B50" s="1544" t="s">
        <v>6564</v>
      </c>
      <c r="C50" s="1534"/>
      <c r="D50" s="1537" t="s">
        <v>210</v>
      </c>
      <c r="E50" s="1538">
        <v>11</v>
      </c>
      <c r="F50" s="2626"/>
      <c r="G50" s="1536"/>
      <c r="H50" s="1448"/>
    </row>
    <row r="51" spans="1:8">
      <c r="A51" s="1534"/>
      <c r="B51" s="1545" t="s">
        <v>6565</v>
      </c>
      <c r="C51" s="1534"/>
      <c r="D51" s="1534"/>
      <c r="E51" s="1535"/>
      <c r="F51" s="2626"/>
      <c r="G51" s="1536"/>
      <c r="H51" s="1448"/>
    </row>
    <row r="52" spans="1:8">
      <c r="A52" s="1534"/>
      <c r="B52" s="1545" t="s">
        <v>6566</v>
      </c>
      <c r="C52" s="1528"/>
      <c r="D52" s="1528"/>
      <c r="E52" s="1535"/>
      <c r="F52" s="2626"/>
      <c r="G52" s="1536"/>
      <c r="H52" s="1448"/>
    </row>
    <row r="53" spans="1:8">
      <c r="A53" s="1451" t="s">
        <v>6571</v>
      </c>
      <c r="B53" s="1546" t="s">
        <v>6498</v>
      </c>
      <c r="C53" s="1528"/>
      <c r="D53" s="1528" t="s">
        <v>369</v>
      </c>
      <c r="E53" s="1535">
        <v>1</v>
      </c>
      <c r="F53" s="2627"/>
      <c r="G53" s="1529">
        <f>E53*F53</f>
        <v>0</v>
      </c>
      <c r="H53" s="1448"/>
    </row>
    <row r="54" spans="1:8">
      <c r="A54" s="1534"/>
      <c r="B54" s="1547"/>
      <c r="C54" s="1528"/>
      <c r="D54" s="1528"/>
      <c r="E54" s="1535"/>
      <c r="F54" s="2626"/>
      <c r="G54" s="1529"/>
      <c r="H54" s="1448"/>
    </row>
    <row r="55" spans="1:8">
      <c r="A55" s="1451" t="s">
        <v>6572</v>
      </c>
      <c r="B55" s="1548" t="s">
        <v>6573</v>
      </c>
      <c r="C55" s="1549"/>
      <c r="D55" s="1549" t="s">
        <v>369</v>
      </c>
      <c r="E55" s="1550">
        <v>1</v>
      </c>
      <c r="F55" s="2628"/>
      <c r="G55" s="1529">
        <f>E55*F55</f>
        <v>0</v>
      </c>
      <c r="H55" s="1448"/>
    </row>
    <row r="56" spans="1:8">
      <c r="A56" s="1528"/>
      <c r="B56" s="1527"/>
      <c r="C56" s="1539"/>
      <c r="D56" s="1551"/>
      <c r="E56" s="1552"/>
      <c r="F56" s="1553"/>
      <c r="G56" s="1554"/>
      <c r="H56" s="1448"/>
    </row>
    <row r="57" spans="1:8" ht="22.9" customHeight="1" thickBot="1">
      <c r="A57" s="1344" t="s">
        <v>6319</v>
      </c>
      <c r="B57" s="1431" t="s">
        <v>6574</v>
      </c>
      <c r="C57" s="1432" t="s">
        <v>2978</v>
      </c>
      <c r="D57" s="1432"/>
      <c r="E57" s="1468"/>
      <c r="F57" s="1434"/>
      <c r="G57" s="1434">
        <f>SUM(G23:G56)</f>
        <v>0</v>
      </c>
      <c r="H57" s="1448"/>
    </row>
    <row r="58" spans="1:8" ht="15" thickTop="1">
      <c r="A58" s="1495"/>
      <c r="B58" s="1496"/>
      <c r="C58" s="1495"/>
      <c r="D58" s="1495"/>
      <c r="E58" s="1555"/>
      <c r="F58" s="1526"/>
      <c r="G58" s="1526"/>
      <c r="H58" s="1448"/>
    </row>
    <row r="59" spans="1:8">
      <c r="A59" s="1448"/>
      <c r="B59" s="1448"/>
      <c r="C59" s="1448"/>
      <c r="D59" s="1448"/>
      <c r="E59" s="1449"/>
      <c r="F59" s="1521"/>
      <c r="G59" s="1521"/>
      <c r="H59" s="1448"/>
    </row>
    <row r="60" spans="1:8">
      <c r="A60" s="1448"/>
      <c r="B60" s="1448"/>
      <c r="C60" s="1448"/>
      <c r="D60" s="1448"/>
      <c r="E60" s="1449"/>
      <c r="F60" s="1521"/>
      <c r="G60" s="1521"/>
      <c r="H60" s="1448"/>
    </row>
  </sheetData>
  <sheetProtection formatRows="0"/>
  <mergeCells count="4">
    <mergeCell ref="B18:C18"/>
    <mergeCell ref="E23:F23"/>
    <mergeCell ref="E25:F25"/>
    <mergeCell ref="E27:F27"/>
  </mergeCells>
  <pageMargins left="0.7" right="0.7" top="0.75" bottom="0.75" header="0.3" footer="0.3"/>
  <pageSetup paperSize="9" scale="54" fitToHeight="0"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58"/>
  <sheetViews>
    <sheetView view="pageBreakPreview" zoomScale="80" zoomScaleNormal="100" zoomScaleSheetLayoutView="80" workbookViewId="0">
      <selection activeCell="A2" sqref="A2"/>
    </sheetView>
  </sheetViews>
  <sheetFormatPr defaultColWidth="11" defaultRowHeight="14.25"/>
  <cols>
    <col min="1" max="1" width="16.5703125" style="1374" customWidth="1"/>
    <col min="2" max="2" width="71" style="1374" customWidth="1"/>
    <col min="3" max="3" width="14" style="1374" customWidth="1"/>
    <col min="4" max="4" width="11" style="1374"/>
    <col min="5" max="5" width="11" style="1651"/>
    <col min="6" max="6" width="17.140625" style="1763" customWidth="1"/>
    <col min="7" max="7" width="19" style="1763" customWidth="1"/>
    <col min="8" max="16384" width="11" style="1374"/>
  </cols>
  <sheetData>
    <row r="1" spans="1:7">
      <c r="A1" s="1435" t="s">
        <v>8</v>
      </c>
      <c r="B1" s="1381" t="s">
        <v>9</v>
      </c>
      <c r="C1" s="1381"/>
      <c r="D1" s="1382"/>
      <c r="E1" s="1383"/>
      <c r="F1" s="1470"/>
      <c r="G1" s="1470"/>
    </row>
    <row r="2" spans="1:7">
      <c r="A2" s="1435" t="s">
        <v>130</v>
      </c>
      <c r="B2" s="491" t="str">
        <f>'NASLOVNA STRAN'!$C$30</f>
        <v>Gradnja stanovanjske soseske Dečkovo naselje - DN 10</v>
      </c>
      <c r="C2" s="1381"/>
      <c r="D2" s="1382"/>
      <c r="E2" s="1383"/>
      <c r="F2" s="1470"/>
      <c r="G2" s="1470"/>
    </row>
    <row r="3" spans="1:7">
      <c r="A3" s="1435" t="s">
        <v>131</v>
      </c>
      <c r="B3" s="1654">
        <f>'NASLOVNA STRAN'!$C$13</f>
        <v>0</v>
      </c>
      <c r="C3" s="1381"/>
      <c r="D3" s="1382"/>
      <c r="E3" s="1383"/>
      <c r="F3" s="1470"/>
      <c r="G3" s="1470"/>
    </row>
    <row r="4" spans="1:7">
      <c r="A4" s="1435"/>
      <c r="B4" s="1381"/>
      <c r="C4" s="1381"/>
      <c r="D4" s="1382"/>
      <c r="E4" s="1383"/>
      <c r="F4" s="1470"/>
      <c r="G4" s="1470"/>
    </row>
    <row r="5" spans="1:7">
      <c r="A5" s="1437" t="s">
        <v>72</v>
      </c>
      <c r="B5" s="1387" t="s">
        <v>6311</v>
      </c>
      <c r="C5" s="1387"/>
      <c r="D5" s="1388"/>
      <c r="E5" s="1389"/>
      <c r="F5" s="1471"/>
      <c r="G5" s="1471"/>
    </row>
    <row r="6" spans="1:7">
      <c r="A6" s="1435"/>
      <c r="B6" s="1381"/>
      <c r="C6" s="1381"/>
      <c r="D6" s="1382"/>
      <c r="E6" s="1383"/>
      <c r="F6" s="1384"/>
      <c r="G6" s="1384"/>
    </row>
    <row r="7" spans="1:7">
      <c r="A7" s="1437" t="s">
        <v>82</v>
      </c>
      <c r="B7" s="1387" t="s">
        <v>63</v>
      </c>
      <c r="C7" s="1387"/>
      <c r="D7" s="1388"/>
      <c r="E7" s="1389"/>
      <c r="F7" s="1471"/>
      <c r="G7" s="1471"/>
    </row>
    <row r="8" spans="1:7">
      <c r="A8" s="1435"/>
      <c r="B8" s="1381"/>
      <c r="C8" s="1381"/>
      <c r="D8" s="1382"/>
      <c r="E8" s="1383"/>
      <c r="F8" s="1470"/>
      <c r="G8" s="1470"/>
    </row>
    <row r="9" spans="1:7">
      <c r="A9" s="1435"/>
      <c r="B9" s="1381"/>
      <c r="C9" s="1381"/>
      <c r="D9" s="1382"/>
      <c r="E9" s="1383"/>
      <c r="F9" s="1470"/>
      <c r="G9" s="1470"/>
    </row>
    <row r="10" spans="1:7" ht="42.75">
      <c r="A10" s="1439" t="s">
        <v>132</v>
      </c>
      <c r="B10" s="1392" t="s">
        <v>133</v>
      </c>
      <c r="C10" s="1393" t="s">
        <v>134</v>
      </c>
      <c r="D10" s="1394" t="s">
        <v>140</v>
      </c>
      <c r="E10" s="1395" t="s">
        <v>136</v>
      </c>
      <c r="F10" s="1472" t="s">
        <v>237</v>
      </c>
      <c r="G10" s="1472" t="s">
        <v>238</v>
      </c>
    </row>
    <row r="11" spans="1:7">
      <c r="A11" s="1381"/>
      <c r="B11" s="1381"/>
      <c r="C11" s="1381"/>
      <c r="D11" s="1382"/>
      <c r="E11" s="1397"/>
      <c r="F11" s="1473"/>
      <c r="G11" s="1473"/>
    </row>
    <row r="12" spans="1:7">
      <c r="A12" s="1442" t="s">
        <v>6320</v>
      </c>
      <c r="B12" s="1400" t="s">
        <v>3448</v>
      </c>
      <c r="C12" s="1400"/>
      <c r="D12" s="1401"/>
      <c r="E12" s="1402"/>
      <c r="F12" s="1474"/>
      <c r="G12" s="1474"/>
    </row>
    <row r="13" spans="1:7">
      <c r="A13" s="1444"/>
      <c r="B13" s="1405"/>
      <c r="C13" s="1405"/>
      <c r="D13" s="1406"/>
      <c r="E13" s="1407"/>
      <c r="F13" s="1475"/>
      <c r="G13" s="1475"/>
    </row>
    <row r="14" spans="1:7">
      <c r="A14" s="1409"/>
      <c r="B14" s="1410" t="s">
        <v>63</v>
      </c>
      <c r="C14" s="1410"/>
      <c r="D14" s="1409"/>
      <c r="E14" s="1411"/>
      <c r="F14" s="1476"/>
      <c r="G14" s="1477"/>
    </row>
    <row r="15" spans="1:7">
      <c r="A15" s="1446"/>
      <c r="B15" s="1385" t="s">
        <v>3461</v>
      </c>
      <c r="C15" s="1385"/>
      <c r="D15" s="1415"/>
      <c r="E15" s="1416"/>
      <c r="F15" s="1478"/>
      <c r="G15" s="1478"/>
    </row>
    <row r="16" spans="1:7">
      <c r="A16" s="1446"/>
      <c r="B16" s="1418"/>
      <c r="C16" s="1419"/>
      <c r="D16" s="1415"/>
      <c r="E16" s="1416"/>
      <c r="F16" s="1478"/>
      <c r="G16" s="1478"/>
    </row>
    <row r="17" spans="1:7">
      <c r="A17" s="1446"/>
      <c r="B17" s="1418" t="s">
        <v>2299</v>
      </c>
      <c r="C17" s="1419"/>
      <c r="D17" s="1415"/>
      <c r="E17" s="1416"/>
      <c r="F17" s="1478"/>
      <c r="G17" s="1478"/>
    </row>
    <row r="18" spans="1:7" ht="43.15" customHeight="1">
      <c r="A18" s="1446"/>
      <c r="B18" s="3117" t="s">
        <v>3565</v>
      </c>
      <c r="C18" s="3118"/>
      <c r="D18" s="1415"/>
      <c r="E18" s="1416"/>
      <c r="F18" s="1478"/>
      <c r="G18" s="1478"/>
    </row>
    <row r="19" spans="1:7">
      <c r="A19" s="1448"/>
      <c r="B19" s="1448"/>
      <c r="C19" s="1448"/>
      <c r="D19" s="1448"/>
      <c r="E19" s="1641"/>
      <c r="F19" s="1752"/>
      <c r="G19" s="1752"/>
    </row>
    <row r="20" spans="1:7">
      <c r="A20" s="1385"/>
      <c r="B20" s="1385"/>
      <c r="C20" s="1385"/>
      <c r="D20" s="1385"/>
      <c r="E20" s="1423"/>
      <c r="F20" s="2591"/>
      <c r="G20" s="1412"/>
    </row>
    <row r="21" spans="1:7" ht="28.5">
      <c r="A21" s="1451" t="s">
        <v>6575</v>
      </c>
      <c r="B21" s="1567" t="s">
        <v>6576</v>
      </c>
      <c r="C21" s="1568"/>
      <c r="D21" s="1568" t="s">
        <v>3514</v>
      </c>
      <c r="E21" s="1423">
        <v>350</v>
      </c>
      <c r="F21" s="2629"/>
      <c r="G21" s="1526">
        <f>E21*F21</f>
        <v>0</v>
      </c>
    </row>
    <row r="22" spans="1:7">
      <c r="A22" s="1568"/>
      <c r="B22" s="1567"/>
      <c r="C22" s="1568"/>
      <c r="D22" s="1568"/>
      <c r="E22" s="1423"/>
      <c r="F22" s="2609"/>
      <c r="G22" s="1526"/>
    </row>
    <row r="23" spans="1:7" ht="28.5">
      <c r="A23" s="2318" t="s">
        <v>6577</v>
      </c>
      <c r="B23" s="2319" t="s">
        <v>6578</v>
      </c>
      <c r="C23" s="2322"/>
      <c r="D23" s="2322" t="s">
        <v>3514</v>
      </c>
      <c r="E23" s="2240">
        <v>0</v>
      </c>
      <c r="F23" s="2630"/>
      <c r="G23" s="1526"/>
    </row>
    <row r="24" spans="1:7">
      <c r="A24" s="1568"/>
      <c r="B24" s="1567"/>
      <c r="C24" s="1568"/>
      <c r="D24" s="1568"/>
      <c r="E24" s="1423"/>
      <c r="F24" s="2609"/>
      <c r="G24" s="1526"/>
    </row>
    <row r="25" spans="1:7" ht="28.5">
      <c r="A25" s="1451" t="s">
        <v>6579</v>
      </c>
      <c r="B25" s="1567" t="s">
        <v>6580</v>
      </c>
      <c r="C25" s="1569"/>
      <c r="D25" s="1569" t="s">
        <v>3514</v>
      </c>
      <c r="E25" s="1423">
        <v>40</v>
      </c>
      <c r="F25" s="2629"/>
      <c r="G25" s="1526">
        <f t="shared" ref="G25:G49" si="0">E25*F25</f>
        <v>0</v>
      </c>
    </row>
    <row r="26" spans="1:7">
      <c r="A26" s="1568"/>
      <c r="B26" s="1567"/>
      <c r="C26" s="1569"/>
      <c r="D26" s="1569"/>
      <c r="E26" s="1423"/>
      <c r="F26" s="2609"/>
      <c r="G26" s="1526"/>
    </row>
    <row r="27" spans="1:7" ht="28.5">
      <c r="A27" s="1451" t="s">
        <v>6581</v>
      </c>
      <c r="B27" s="1567" t="s">
        <v>6582</v>
      </c>
      <c r="C27" s="1569"/>
      <c r="D27" s="1569" t="s">
        <v>3514</v>
      </c>
      <c r="E27" s="1423">
        <v>110</v>
      </c>
      <c r="F27" s="2629"/>
      <c r="G27" s="1526">
        <f t="shared" si="0"/>
        <v>0</v>
      </c>
    </row>
    <row r="28" spans="1:7">
      <c r="A28" s="1568"/>
      <c r="B28" s="1567"/>
      <c r="C28" s="1569"/>
      <c r="D28" s="1569"/>
      <c r="E28" s="1423"/>
      <c r="F28" s="2609"/>
      <c r="G28" s="1526"/>
    </row>
    <row r="29" spans="1:7">
      <c r="A29" s="1451" t="s">
        <v>6583</v>
      </c>
      <c r="B29" s="1567" t="s">
        <v>6584</v>
      </c>
      <c r="C29" s="1569"/>
      <c r="D29" s="1569" t="s">
        <v>210</v>
      </c>
      <c r="E29" s="1423">
        <v>15</v>
      </c>
      <c r="F29" s="2629"/>
      <c r="G29" s="1526">
        <f t="shared" si="0"/>
        <v>0</v>
      </c>
    </row>
    <row r="30" spans="1:7">
      <c r="A30" s="1568"/>
      <c r="B30" s="1567"/>
      <c r="C30" s="1569"/>
      <c r="D30" s="1569"/>
      <c r="E30" s="1423"/>
      <c r="F30" s="2609"/>
      <c r="G30" s="1526"/>
    </row>
    <row r="31" spans="1:7">
      <c r="A31" s="1451" t="s">
        <v>6585</v>
      </c>
      <c r="B31" s="1385" t="s">
        <v>6586</v>
      </c>
      <c r="C31" s="1569"/>
      <c r="D31" s="1569" t="s">
        <v>210</v>
      </c>
      <c r="E31" s="1423">
        <v>2</v>
      </c>
      <c r="F31" s="2629"/>
      <c r="G31" s="1526">
        <f t="shared" si="0"/>
        <v>0</v>
      </c>
    </row>
    <row r="32" spans="1:7">
      <c r="A32" s="1568"/>
      <c r="B32" s="1385"/>
      <c r="C32" s="1569"/>
      <c r="D32" s="1569"/>
      <c r="E32" s="1423"/>
      <c r="F32" s="2609"/>
      <c r="G32" s="1526"/>
    </row>
    <row r="33" spans="1:7">
      <c r="A33" s="1451" t="s">
        <v>6587</v>
      </c>
      <c r="B33" s="1385" t="s">
        <v>6586</v>
      </c>
      <c r="C33" s="1569"/>
      <c r="D33" s="1569" t="s">
        <v>210</v>
      </c>
      <c r="E33" s="1423">
        <v>2</v>
      </c>
      <c r="F33" s="2629"/>
      <c r="G33" s="1526">
        <f t="shared" si="0"/>
        <v>0</v>
      </c>
    </row>
    <row r="34" spans="1:7">
      <c r="A34" s="1568"/>
      <c r="B34" s="1385"/>
      <c r="C34" s="1569"/>
      <c r="D34" s="1569"/>
      <c r="E34" s="1423"/>
      <c r="F34" s="2609"/>
      <c r="G34" s="1526"/>
    </row>
    <row r="35" spans="1:7">
      <c r="A35" s="1451" t="s">
        <v>6588</v>
      </c>
      <c r="B35" s="1567" t="s">
        <v>6589</v>
      </c>
      <c r="C35" s="1569"/>
      <c r="D35" s="1569" t="s">
        <v>210</v>
      </c>
      <c r="E35" s="1423">
        <v>190</v>
      </c>
      <c r="F35" s="2629"/>
      <c r="G35" s="1526">
        <f t="shared" si="0"/>
        <v>0</v>
      </c>
    </row>
    <row r="36" spans="1:7">
      <c r="A36" s="1568"/>
      <c r="B36" s="1567"/>
      <c r="C36" s="1569"/>
      <c r="D36" s="1569"/>
      <c r="E36" s="1423"/>
      <c r="F36" s="2609"/>
      <c r="G36" s="1526"/>
    </row>
    <row r="37" spans="1:7">
      <c r="A37" s="1451" t="s">
        <v>6590</v>
      </c>
      <c r="B37" s="1567" t="s">
        <v>6591</v>
      </c>
      <c r="C37" s="1569"/>
      <c r="D37" s="1569" t="s">
        <v>210</v>
      </c>
      <c r="E37" s="1423">
        <v>8</v>
      </c>
      <c r="F37" s="2629"/>
      <c r="G37" s="1526">
        <f t="shared" si="0"/>
        <v>0</v>
      </c>
    </row>
    <row r="38" spans="1:7">
      <c r="A38" s="1568"/>
      <c r="B38" s="1567"/>
      <c r="C38" s="1569"/>
      <c r="D38" s="1569"/>
      <c r="E38" s="1423"/>
      <c r="F38" s="2609"/>
      <c r="G38" s="1526"/>
    </row>
    <row r="39" spans="1:7">
      <c r="A39" s="2318" t="s">
        <v>6592</v>
      </c>
      <c r="B39" s="2319" t="s">
        <v>6593</v>
      </c>
      <c r="C39" s="2320"/>
      <c r="D39" s="2320" t="s">
        <v>210</v>
      </c>
      <c r="E39" s="2240">
        <v>0</v>
      </c>
      <c r="F39" s="2630"/>
      <c r="G39" s="1526"/>
    </row>
    <row r="40" spans="1:7">
      <c r="A40" s="1568"/>
      <c r="B40" s="1567"/>
      <c r="C40" s="1569"/>
      <c r="D40" s="1569"/>
      <c r="E40" s="1423"/>
      <c r="F40" s="2609"/>
      <c r="G40" s="1526"/>
    </row>
    <row r="41" spans="1:7">
      <c r="A41" s="1451" t="s">
        <v>6594</v>
      </c>
      <c r="B41" s="1567" t="s">
        <v>6595</v>
      </c>
      <c r="C41" s="1569"/>
      <c r="D41" s="1569" t="s">
        <v>3514</v>
      </c>
      <c r="E41" s="1423">
        <v>200</v>
      </c>
      <c r="F41" s="2629"/>
      <c r="G41" s="1526">
        <f t="shared" si="0"/>
        <v>0</v>
      </c>
    </row>
    <row r="42" spans="1:7">
      <c r="A42" s="1568"/>
      <c r="B42" s="1567"/>
      <c r="C42" s="1569"/>
      <c r="D42" s="1569"/>
      <c r="E42" s="1423"/>
      <c r="F42" s="2609"/>
      <c r="G42" s="1526"/>
    </row>
    <row r="43" spans="1:7">
      <c r="A43" s="1451" t="s">
        <v>6596</v>
      </c>
      <c r="B43" s="1567" t="s">
        <v>6597</v>
      </c>
      <c r="C43" s="1569"/>
      <c r="D43" s="1569" t="s">
        <v>3514</v>
      </c>
      <c r="E43" s="1423">
        <v>290</v>
      </c>
      <c r="F43" s="2629"/>
      <c r="G43" s="1526">
        <f t="shared" si="0"/>
        <v>0</v>
      </c>
    </row>
    <row r="44" spans="1:7">
      <c r="A44" s="1568"/>
      <c r="B44" s="1567"/>
      <c r="C44" s="1569"/>
      <c r="D44" s="1569"/>
      <c r="E44" s="1423"/>
      <c r="F44" s="2609"/>
      <c r="G44" s="1526"/>
    </row>
    <row r="45" spans="1:7">
      <c r="A45" s="1451" t="s">
        <v>6598</v>
      </c>
      <c r="B45" s="1567" t="s">
        <v>6599</v>
      </c>
      <c r="C45" s="1569"/>
      <c r="D45" s="1569" t="s">
        <v>210</v>
      </c>
      <c r="E45" s="1423">
        <v>26</v>
      </c>
      <c r="F45" s="2629"/>
      <c r="G45" s="1526">
        <f t="shared" si="0"/>
        <v>0</v>
      </c>
    </row>
    <row r="46" spans="1:7">
      <c r="A46" s="1568"/>
      <c r="B46" s="1567"/>
      <c r="C46" s="1569"/>
      <c r="D46" s="1569"/>
      <c r="E46" s="1423"/>
      <c r="F46" s="2609"/>
      <c r="G46" s="1526"/>
    </row>
    <row r="47" spans="1:7">
      <c r="A47" s="1451" t="s">
        <v>6600</v>
      </c>
      <c r="B47" s="1567" t="s">
        <v>6601</v>
      </c>
      <c r="C47" s="1569"/>
      <c r="D47" s="1569" t="s">
        <v>210</v>
      </c>
      <c r="E47" s="1423">
        <v>4</v>
      </c>
      <c r="F47" s="2629"/>
      <c r="G47" s="1526">
        <f t="shared" si="0"/>
        <v>0</v>
      </c>
    </row>
    <row r="48" spans="1:7">
      <c r="A48" s="1568"/>
      <c r="B48" s="1567"/>
      <c r="C48" s="1569"/>
      <c r="D48" s="1569"/>
      <c r="E48" s="1423"/>
      <c r="F48" s="2609"/>
      <c r="G48" s="1526"/>
    </row>
    <row r="49" spans="1:7" ht="28.5">
      <c r="A49" s="1451" t="s">
        <v>6602</v>
      </c>
      <c r="B49" s="1567" t="s">
        <v>6603</v>
      </c>
      <c r="C49" s="1569"/>
      <c r="D49" s="1569" t="s">
        <v>369</v>
      </c>
      <c r="E49" s="1876">
        <v>1</v>
      </c>
      <c r="F49" s="2629"/>
      <c r="G49" s="1526">
        <f t="shared" si="0"/>
        <v>0</v>
      </c>
    </row>
    <row r="50" spans="1:7">
      <c r="A50" s="1568"/>
      <c r="B50" s="1567"/>
      <c r="C50" s="1569"/>
      <c r="D50" s="1569"/>
      <c r="E50" s="1876"/>
      <c r="F50" s="1526"/>
      <c r="G50" s="1526"/>
    </row>
    <row r="51" spans="1:7" ht="28.15" customHeight="1">
      <c r="A51" s="1459" t="s">
        <v>6604</v>
      </c>
      <c r="B51" s="1567" t="s">
        <v>6456</v>
      </c>
      <c r="C51" s="1569"/>
      <c r="D51" s="1569" t="s">
        <v>369</v>
      </c>
      <c r="E51" s="3115" t="s">
        <v>6454</v>
      </c>
      <c r="F51" s="3116"/>
      <c r="G51" s="1526"/>
    </row>
    <row r="52" spans="1:7">
      <c r="A52" s="1571"/>
      <c r="B52" s="1567"/>
      <c r="C52" s="1569"/>
      <c r="D52" s="1569"/>
      <c r="E52" s="1423"/>
      <c r="F52" s="1526"/>
      <c r="G52" s="1526"/>
    </row>
    <row r="53" spans="1:7" ht="22.9" customHeight="1" thickBot="1">
      <c r="A53" s="1344" t="s">
        <v>6320</v>
      </c>
      <c r="B53" s="1431" t="s">
        <v>6605</v>
      </c>
      <c r="C53" s="1432" t="s">
        <v>2978</v>
      </c>
      <c r="D53" s="1432"/>
      <c r="E53" s="1433"/>
      <c r="F53" s="1519"/>
      <c r="G53" s="1520">
        <f>SUM(G19:G51)</f>
        <v>0</v>
      </c>
    </row>
    <row r="54" spans="1:7" ht="15" thickTop="1">
      <c r="A54" s="1448"/>
      <c r="B54" s="1467"/>
      <c r="C54" s="1453"/>
      <c r="D54" s="1453"/>
      <c r="E54" s="1650"/>
      <c r="F54" s="1574"/>
      <c r="G54" s="1466"/>
    </row>
    <row r="55" spans="1:7">
      <c r="A55" s="1448"/>
      <c r="B55" s="1467"/>
      <c r="C55" s="1453"/>
      <c r="D55" s="1453"/>
      <c r="E55" s="1650"/>
      <c r="F55" s="1574"/>
      <c r="G55" s="1466"/>
    </row>
    <row r="56" spans="1:7">
      <c r="A56" s="1448"/>
      <c r="B56" s="1448"/>
      <c r="C56" s="1448"/>
      <c r="D56" s="1448"/>
      <c r="E56" s="1641"/>
      <c r="F56" s="1752"/>
      <c r="G56" s="1752"/>
    </row>
    <row r="57" spans="1:7">
      <c r="A57" s="1448"/>
      <c r="B57" s="1448"/>
      <c r="C57" s="1448"/>
      <c r="D57" s="1448"/>
      <c r="E57" s="1641"/>
      <c r="F57" s="1752"/>
      <c r="G57" s="1752"/>
    </row>
    <row r="58" spans="1:7">
      <c r="A58" s="1448"/>
      <c r="B58" s="1448"/>
      <c r="C58" s="1448"/>
      <c r="D58" s="1448"/>
      <c r="E58" s="1641"/>
      <c r="F58" s="1752"/>
      <c r="G58" s="1752"/>
    </row>
  </sheetData>
  <sheetProtection formatRows="0"/>
  <mergeCells count="2">
    <mergeCell ref="B18:C18"/>
    <mergeCell ref="E51:F51"/>
  </mergeCells>
  <pageMargins left="0.7" right="0.7" top="0.75" bottom="0.75" header="0.3" footer="0.3"/>
  <pageSetup paperSize="9" scale="56" fitToHeight="0"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123"/>
  <sheetViews>
    <sheetView view="pageBreakPreview" zoomScale="80" zoomScaleNormal="100" zoomScaleSheetLayoutView="80" workbookViewId="0">
      <selection activeCell="A4" sqref="A4"/>
    </sheetView>
  </sheetViews>
  <sheetFormatPr defaultColWidth="11" defaultRowHeight="14.25"/>
  <cols>
    <col min="1" max="1" width="15" style="1374" customWidth="1"/>
    <col min="2" max="2" width="71" style="1374" customWidth="1"/>
    <col min="3" max="3" width="14" style="1374" customWidth="1"/>
    <col min="4" max="4" width="11" style="1374"/>
    <col min="5" max="5" width="11" style="1317"/>
    <col min="6" max="6" width="15.140625" style="1763" customWidth="1"/>
    <col min="7" max="7" width="21" style="1763" customWidth="1"/>
    <col min="8" max="16384" width="11" style="1374"/>
  </cols>
  <sheetData>
    <row r="1" spans="1:7">
      <c r="A1" s="1435" t="s">
        <v>8</v>
      </c>
      <c r="B1" s="1381" t="s">
        <v>9</v>
      </c>
      <c r="C1" s="1381"/>
      <c r="D1" s="1382"/>
      <c r="E1" s="1436"/>
      <c r="F1" s="1470"/>
      <c r="G1" s="1470"/>
    </row>
    <row r="2" spans="1:7">
      <c r="A2" s="1435" t="s">
        <v>130</v>
      </c>
      <c r="B2" s="491" t="str">
        <f>'NASLOVNA STRAN'!$C$30</f>
        <v>Gradnja stanovanjske soseske Dečkovo naselje - DN 10</v>
      </c>
      <c r="C2" s="1381"/>
      <c r="D2" s="1382"/>
      <c r="E2" s="1436"/>
      <c r="F2" s="1470"/>
      <c r="G2" s="1470"/>
    </row>
    <row r="3" spans="1:7">
      <c r="A3" s="1435" t="s">
        <v>131</v>
      </c>
      <c r="B3" s="1654">
        <f>'NASLOVNA STRAN'!$C$13</f>
        <v>0</v>
      </c>
      <c r="C3" s="1381"/>
      <c r="D3" s="1382"/>
      <c r="E3" s="1436"/>
      <c r="F3" s="1470"/>
      <c r="G3" s="1470"/>
    </row>
    <row r="4" spans="1:7">
      <c r="A4" s="1435"/>
      <c r="B4" s="1381"/>
      <c r="C4" s="1381"/>
      <c r="D4" s="1382"/>
      <c r="E4" s="1436"/>
      <c r="F4" s="1470"/>
      <c r="G4" s="1470"/>
    </row>
    <row r="5" spans="1:7">
      <c r="A5" s="1437" t="s">
        <v>72</v>
      </c>
      <c r="B5" s="1387" t="s">
        <v>6311</v>
      </c>
      <c r="C5" s="1387"/>
      <c r="D5" s="1388"/>
      <c r="E5" s="1438"/>
      <c r="F5" s="1471"/>
      <c r="G5" s="1471"/>
    </row>
    <row r="6" spans="1:7">
      <c r="A6" s="1435"/>
      <c r="B6" s="1381"/>
      <c r="C6" s="1381"/>
      <c r="D6" s="1382"/>
      <c r="E6" s="1383"/>
      <c r="F6" s="1384"/>
      <c r="G6" s="1384"/>
    </row>
    <row r="7" spans="1:7">
      <c r="A7" s="1437" t="s">
        <v>116</v>
      </c>
      <c r="B7" s="1387" t="s">
        <v>6606</v>
      </c>
      <c r="C7" s="1387"/>
      <c r="D7" s="1388"/>
      <c r="E7" s="1438"/>
      <c r="F7" s="1471"/>
      <c r="G7" s="1471"/>
    </row>
    <row r="8" spans="1:7">
      <c r="A8" s="1435"/>
      <c r="B8" s="1381"/>
      <c r="C8" s="1381"/>
      <c r="D8" s="1382"/>
      <c r="E8" s="1436"/>
      <c r="F8" s="1470"/>
      <c r="G8" s="1470"/>
    </row>
    <row r="9" spans="1:7">
      <c r="A9" s="1435"/>
      <c r="B9" s="1381"/>
      <c r="C9" s="1381"/>
      <c r="D9" s="1382"/>
      <c r="E9" s="1436"/>
      <c r="F9" s="1470"/>
      <c r="G9" s="1470"/>
    </row>
    <row r="10" spans="1:7" ht="42.75">
      <c r="A10" s="1439" t="s">
        <v>132</v>
      </c>
      <c r="B10" s="1392" t="s">
        <v>133</v>
      </c>
      <c r="C10" s="1393" t="s">
        <v>134</v>
      </c>
      <c r="D10" s="1394" t="s">
        <v>140</v>
      </c>
      <c r="E10" s="1440" t="s">
        <v>136</v>
      </c>
      <c r="F10" s="1472" t="s">
        <v>237</v>
      </c>
      <c r="G10" s="1472" t="s">
        <v>238</v>
      </c>
    </row>
    <row r="11" spans="1:7">
      <c r="A11" s="1381"/>
      <c r="B11" s="1381"/>
      <c r="C11" s="1381"/>
      <c r="D11" s="1382"/>
      <c r="E11" s="1441"/>
      <c r="F11" s="1473"/>
      <c r="G11" s="1473"/>
    </row>
    <row r="12" spans="1:7">
      <c r="A12" s="1442" t="s">
        <v>6321</v>
      </c>
      <c r="B12" s="1400" t="s">
        <v>3448</v>
      </c>
      <c r="C12" s="1400"/>
      <c r="D12" s="1401"/>
      <c r="E12" s="1443"/>
      <c r="F12" s="1474"/>
      <c r="G12" s="1474"/>
    </row>
    <row r="13" spans="1:7">
      <c r="A13" s="1444"/>
      <c r="B13" s="1405"/>
      <c r="C13" s="1405"/>
      <c r="D13" s="1406"/>
      <c r="E13" s="1445"/>
      <c r="F13" s="1475"/>
      <c r="G13" s="1475"/>
    </row>
    <row r="14" spans="1:7">
      <c r="A14" s="1409"/>
      <c r="B14" s="1410" t="s">
        <v>64</v>
      </c>
      <c r="C14" s="1410"/>
      <c r="D14" s="1409"/>
      <c r="E14" s="1369"/>
      <c r="F14" s="1476"/>
      <c r="G14" s="1477"/>
    </row>
    <row r="15" spans="1:7">
      <c r="A15" s="1446"/>
      <c r="B15" s="1385" t="s">
        <v>3461</v>
      </c>
      <c r="C15" s="1385"/>
      <c r="D15" s="1415"/>
      <c r="E15" s="1447"/>
      <c r="F15" s="1478"/>
      <c r="G15" s="1478"/>
    </row>
    <row r="16" spans="1:7">
      <c r="A16" s="1446"/>
      <c r="B16" s="1418"/>
      <c r="C16" s="1419"/>
      <c r="D16" s="1415"/>
      <c r="E16" s="1447"/>
      <c r="F16" s="1478"/>
      <c r="G16" s="1478"/>
    </row>
    <row r="17" spans="1:8">
      <c r="A17" s="1446"/>
      <c r="B17" s="1418" t="s">
        <v>2299</v>
      </c>
      <c r="C17" s="1419"/>
      <c r="D17" s="1415"/>
      <c r="E17" s="1447"/>
      <c r="F17" s="1478"/>
      <c r="G17" s="1478"/>
    </row>
    <row r="18" spans="1:8" ht="44.45" customHeight="1">
      <c r="A18" s="1446"/>
      <c r="B18" s="3117" t="s">
        <v>3565</v>
      </c>
      <c r="C18" s="3118"/>
      <c r="D18" s="1415"/>
      <c r="E18" s="1447"/>
      <c r="F18" s="1478"/>
      <c r="G18" s="1478"/>
    </row>
    <row r="19" spans="1:8">
      <c r="A19" s="1448"/>
      <c r="B19" s="1448"/>
      <c r="C19" s="1448"/>
      <c r="D19" s="1448"/>
      <c r="E19" s="1449"/>
      <c r="F19" s="1752"/>
      <c r="G19" s="1752"/>
    </row>
    <row r="20" spans="1:8">
      <c r="A20" s="1448"/>
      <c r="B20" s="1576" t="s">
        <v>6607</v>
      </c>
      <c r="C20" s="1448"/>
      <c r="D20" s="1448"/>
      <c r="E20" s="1449"/>
      <c r="F20" s="1752"/>
      <c r="G20" s="1752"/>
    </row>
    <row r="21" spans="1:8" ht="104.45" customHeight="1">
      <c r="A21" s="1448"/>
      <c r="B21" s="1577" t="s">
        <v>6608</v>
      </c>
      <c r="C21" s="1448"/>
      <c r="D21" s="1448"/>
      <c r="E21" s="1449"/>
      <c r="F21" s="1752"/>
      <c r="G21" s="1752"/>
    </row>
    <row r="22" spans="1:8">
      <c r="A22" s="1385"/>
      <c r="B22" s="1385"/>
      <c r="C22" s="1385"/>
      <c r="D22" s="1385"/>
      <c r="E22" s="1423"/>
      <c r="F22" s="1412"/>
      <c r="G22" s="1412"/>
      <c r="H22" s="1448"/>
    </row>
    <row r="23" spans="1:8">
      <c r="A23" s="1385"/>
      <c r="B23" s="1385"/>
      <c r="C23" s="1385"/>
      <c r="D23" s="1385"/>
      <c r="E23" s="1423"/>
      <c r="F23" s="1412"/>
      <c r="G23" s="1412"/>
      <c r="H23" s="1448"/>
    </row>
    <row r="24" spans="1:8" ht="42.75">
      <c r="A24" s="1424" t="s">
        <v>6609</v>
      </c>
      <c r="B24" s="1578" t="s">
        <v>6610</v>
      </c>
      <c r="C24" s="1579"/>
      <c r="D24" s="1580" t="s">
        <v>210</v>
      </c>
      <c r="E24" s="1423">
        <v>20</v>
      </c>
      <c r="F24" s="2631"/>
      <c r="G24" s="1581">
        <f>E24*F24</f>
        <v>0</v>
      </c>
      <c r="H24" s="1448"/>
    </row>
    <row r="25" spans="1:8">
      <c r="A25" s="1580"/>
      <c r="B25" s="1578"/>
      <c r="C25" s="1579"/>
      <c r="D25" s="1579"/>
      <c r="E25" s="1582"/>
      <c r="F25" s="2632"/>
      <c r="G25" s="1583"/>
      <c r="H25" s="1448"/>
    </row>
    <row r="26" spans="1:8" ht="42.75">
      <c r="A26" s="1424" t="s">
        <v>6611</v>
      </c>
      <c r="B26" s="1578" t="s">
        <v>6612</v>
      </c>
      <c r="C26" s="1579"/>
      <c r="D26" s="1580" t="s">
        <v>210</v>
      </c>
      <c r="E26" s="1423">
        <v>45</v>
      </c>
      <c r="F26" s="2631"/>
      <c r="G26" s="1581">
        <f t="shared" ref="G26:G36" si="0">E26*F26</f>
        <v>0</v>
      </c>
      <c r="H26" s="1448"/>
    </row>
    <row r="27" spans="1:8">
      <c r="A27" s="1580"/>
      <c r="B27" s="1578"/>
      <c r="C27" s="1579"/>
      <c r="D27" s="1580"/>
      <c r="E27" s="1423"/>
      <c r="F27" s="2633"/>
      <c r="G27" s="1581"/>
      <c r="H27" s="1448"/>
    </row>
    <row r="28" spans="1:8" ht="42.75">
      <c r="A28" s="2248" t="s">
        <v>6613</v>
      </c>
      <c r="B28" s="2330" t="s">
        <v>6614</v>
      </c>
      <c r="C28" s="2331"/>
      <c r="D28" s="2310" t="s">
        <v>210</v>
      </c>
      <c r="E28" s="2240">
        <v>0</v>
      </c>
      <c r="F28" s="2630"/>
      <c r="G28" s="1581"/>
      <c r="H28" s="1448"/>
    </row>
    <row r="29" spans="1:8">
      <c r="A29" s="1580"/>
      <c r="B29" s="1578"/>
      <c r="C29" s="1579"/>
      <c r="D29" s="1580"/>
      <c r="E29" s="1423"/>
      <c r="F29" s="2633"/>
      <c r="G29" s="1581"/>
      <c r="H29" s="1448"/>
    </row>
    <row r="30" spans="1:8" ht="42.75">
      <c r="A30" s="1424" t="s">
        <v>6615</v>
      </c>
      <c r="B30" s="1578" t="s">
        <v>6616</v>
      </c>
      <c r="C30" s="1579"/>
      <c r="D30" s="1580" t="s">
        <v>3514</v>
      </c>
      <c r="E30" s="1423">
        <v>900</v>
      </c>
      <c r="F30" s="2631"/>
      <c r="G30" s="1581">
        <f t="shared" si="0"/>
        <v>0</v>
      </c>
      <c r="H30" s="1448"/>
    </row>
    <row r="31" spans="1:8">
      <c r="A31" s="1580"/>
      <c r="B31" s="1578"/>
      <c r="C31" s="1579"/>
      <c r="D31" s="1580"/>
      <c r="E31" s="1423"/>
      <c r="F31" s="2633"/>
      <c r="G31" s="1581"/>
      <c r="H31" s="1448"/>
    </row>
    <row r="32" spans="1:8" ht="28.5">
      <c r="A32" s="1424" t="s">
        <v>6617</v>
      </c>
      <c r="B32" s="1578" t="s">
        <v>6618</v>
      </c>
      <c r="C32" s="1579"/>
      <c r="D32" s="1580" t="s">
        <v>3514</v>
      </c>
      <c r="E32" s="1423">
        <v>600</v>
      </c>
      <c r="F32" s="2631"/>
      <c r="G32" s="1581">
        <f t="shared" si="0"/>
        <v>0</v>
      </c>
      <c r="H32" s="1448"/>
    </row>
    <row r="33" spans="1:8">
      <c r="A33" s="1580"/>
      <c r="B33" s="1578"/>
      <c r="C33" s="1579"/>
      <c r="D33" s="1580"/>
      <c r="E33" s="1423"/>
      <c r="F33" s="2633"/>
      <c r="G33" s="1581"/>
      <c r="H33" s="1448"/>
    </row>
    <row r="34" spans="1:8" ht="28.5">
      <c r="A34" s="1424" t="s">
        <v>6619</v>
      </c>
      <c r="B34" s="1584" t="s">
        <v>6620</v>
      </c>
      <c r="C34" s="1585"/>
      <c r="D34" s="1586" t="s">
        <v>3514</v>
      </c>
      <c r="E34" s="1423">
        <v>450</v>
      </c>
      <c r="F34" s="2631"/>
      <c r="G34" s="1581">
        <f t="shared" si="0"/>
        <v>0</v>
      </c>
      <c r="H34" s="1448"/>
    </row>
    <row r="35" spans="1:8">
      <c r="A35" s="1580"/>
      <c r="B35" s="1584"/>
      <c r="C35" s="1585"/>
      <c r="D35" s="1586"/>
      <c r="E35" s="1423"/>
      <c r="F35" s="2633"/>
      <c r="G35" s="1581"/>
      <c r="H35" s="1448"/>
    </row>
    <row r="36" spans="1:8" ht="28.5">
      <c r="A36" s="1424" t="s">
        <v>6621</v>
      </c>
      <c r="B36" s="1584" t="s">
        <v>6622</v>
      </c>
      <c r="C36" s="1585"/>
      <c r="D36" s="1586" t="s">
        <v>3514</v>
      </c>
      <c r="E36" s="1423">
        <v>300</v>
      </c>
      <c r="F36" s="2631"/>
      <c r="G36" s="1581">
        <f t="shared" si="0"/>
        <v>0</v>
      </c>
      <c r="H36" s="1448"/>
    </row>
    <row r="37" spans="1:8">
      <c r="A37" s="1580"/>
      <c r="B37" s="1584"/>
      <c r="C37" s="1585"/>
      <c r="D37" s="1586"/>
      <c r="E37" s="1423"/>
      <c r="F37" s="2633"/>
      <c r="G37" s="1581"/>
      <c r="H37" s="1448"/>
    </row>
    <row r="38" spans="1:8" ht="28.5">
      <c r="A38" s="2248" t="s">
        <v>6623</v>
      </c>
      <c r="B38" s="2330" t="s">
        <v>6413</v>
      </c>
      <c r="C38" s="2331"/>
      <c r="D38" s="2310" t="s">
        <v>3514</v>
      </c>
      <c r="E38" s="2240">
        <v>0</v>
      </c>
      <c r="F38" s="2630"/>
      <c r="G38" s="1581"/>
      <c r="H38" s="1448"/>
    </row>
    <row r="39" spans="1:8">
      <c r="A39" s="2310"/>
      <c r="B39" s="2330" t="s">
        <v>6415</v>
      </c>
      <c r="C39" s="2331"/>
      <c r="D39" s="2310"/>
      <c r="E39" s="2240"/>
      <c r="F39" s="2630"/>
      <c r="G39" s="1581"/>
      <c r="H39" s="1448"/>
    </row>
    <row r="40" spans="1:8">
      <c r="A40" s="1580"/>
      <c r="B40" s="1578"/>
      <c r="C40" s="1579"/>
      <c r="D40" s="1580"/>
      <c r="E40" s="1423"/>
      <c r="F40" s="2633"/>
      <c r="G40" s="1581"/>
      <c r="H40" s="1448"/>
    </row>
    <row r="41" spans="1:8" ht="28.5">
      <c r="A41" s="1424" t="s">
        <v>6624</v>
      </c>
      <c r="B41" s="1578" t="s">
        <v>6625</v>
      </c>
      <c r="C41" s="1579"/>
      <c r="D41" s="1580" t="s">
        <v>1748</v>
      </c>
      <c r="E41" s="1423">
        <v>15</v>
      </c>
      <c r="F41" s="2631"/>
      <c r="G41" s="1581">
        <f t="shared" ref="G41" si="1">E41*F41</f>
        <v>0</v>
      </c>
      <c r="H41" s="1448"/>
    </row>
    <row r="42" spans="1:8">
      <c r="A42" s="1580"/>
      <c r="B42" s="1578"/>
      <c r="C42" s="1579"/>
      <c r="D42" s="1579"/>
      <c r="E42" s="1582"/>
      <c r="F42" s="2632"/>
      <c r="G42" s="1583"/>
      <c r="H42" s="1448"/>
    </row>
    <row r="43" spans="1:8">
      <c r="A43" s="1421" t="s">
        <v>6626</v>
      </c>
      <c r="B43" s="1587" t="s">
        <v>6627</v>
      </c>
      <c r="C43" s="1587"/>
      <c r="D43" s="1588"/>
      <c r="E43" s="1582"/>
      <c r="F43" s="2634"/>
      <c r="G43" s="1589"/>
      <c r="H43" s="1448"/>
    </row>
    <row r="44" spans="1:8" ht="28.5">
      <c r="A44" s="1420"/>
      <c r="B44" s="1590" t="s">
        <v>6628</v>
      </c>
      <c r="C44" s="1587"/>
      <c r="D44" s="1591" t="s">
        <v>6629</v>
      </c>
      <c r="E44" s="1592">
        <v>1</v>
      </c>
      <c r="F44" s="2634"/>
      <c r="G44" s="1589"/>
      <c r="H44" s="1448"/>
    </row>
    <row r="45" spans="1:8">
      <c r="A45" s="1420"/>
      <c r="B45" s="1587" t="s">
        <v>6630</v>
      </c>
      <c r="C45" s="1587"/>
      <c r="D45" s="1591" t="s">
        <v>6629</v>
      </c>
      <c r="E45" s="1592">
        <v>1</v>
      </c>
      <c r="F45" s="2634"/>
      <c r="G45" s="1589"/>
      <c r="H45" s="1448"/>
    </row>
    <row r="46" spans="1:8">
      <c r="A46" s="1420"/>
      <c r="B46" s="1587" t="s">
        <v>6631</v>
      </c>
      <c r="C46" s="1587"/>
      <c r="D46" s="1591" t="s">
        <v>6629</v>
      </c>
      <c r="E46" s="1592">
        <v>3</v>
      </c>
      <c r="F46" s="2634"/>
      <c r="G46" s="1589"/>
      <c r="H46" s="1448"/>
    </row>
    <row r="47" spans="1:8">
      <c r="A47" s="1420"/>
      <c r="B47" s="1587" t="s">
        <v>6632</v>
      </c>
      <c r="C47" s="1587"/>
      <c r="D47" s="1591" t="s">
        <v>6629</v>
      </c>
      <c r="E47" s="1592">
        <v>2</v>
      </c>
      <c r="F47" s="2634"/>
      <c r="G47" s="1589"/>
      <c r="H47" s="1448"/>
    </row>
    <row r="48" spans="1:8" ht="28.5">
      <c r="A48" s="1420"/>
      <c r="B48" s="1590" t="s">
        <v>6633</v>
      </c>
      <c r="C48" s="1587"/>
      <c r="D48" s="1591" t="s">
        <v>6629</v>
      </c>
      <c r="E48" s="1592">
        <v>2</v>
      </c>
      <c r="F48" s="2614"/>
      <c r="G48" s="1589"/>
      <c r="H48" s="1448"/>
    </row>
    <row r="49" spans="1:8">
      <c r="A49" s="1420"/>
      <c r="B49" s="1587" t="s">
        <v>6634</v>
      </c>
      <c r="C49" s="1587"/>
      <c r="D49" s="1591" t="s">
        <v>6629</v>
      </c>
      <c r="E49" s="1592">
        <v>3</v>
      </c>
      <c r="F49" s="2614"/>
      <c r="G49" s="1589"/>
      <c r="H49" s="1448"/>
    </row>
    <row r="50" spans="1:8">
      <c r="A50" s="1424" t="s">
        <v>6635</v>
      </c>
      <c r="B50" s="1593" t="s">
        <v>6636</v>
      </c>
      <c r="C50" s="1587"/>
      <c r="D50" s="1588" t="s">
        <v>369</v>
      </c>
      <c r="E50" s="1582">
        <v>1</v>
      </c>
      <c r="F50" s="2635"/>
      <c r="G50" s="1583">
        <f>E50*F50</f>
        <v>0</v>
      </c>
      <c r="H50" s="1448"/>
    </row>
    <row r="51" spans="1:8">
      <c r="A51" s="2296"/>
      <c r="B51" s="2303"/>
      <c r="C51" s="2327"/>
      <c r="D51" s="1591"/>
      <c r="E51" s="1592"/>
      <c r="F51" s="2603"/>
      <c r="G51" s="1583"/>
      <c r="H51" s="1448"/>
    </row>
    <row r="52" spans="1:8">
      <c r="A52" s="2243" t="s">
        <v>6637</v>
      </c>
      <c r="B52" s="2327" t="s">
        <v>6638</v>
      </c>
      <c r="C52" s="2327"/>
      <c r="D52" s="1591"/>
      <c r="E52" s="1592"/>
      <c r="F52" s="2636"/>
      <c r="G52" s="1589"/>
      <c r="H52" s="1448"/>
    </row>
    <row r="53" spans="1:8" ht="28.5">
      <c r="A53" s="2296"/>
      <c r="B53" s="2328" t="s">
        <v>6628</v>
      </c>
      <c r="C53" s="2327"/>
      <c r="D53" s="1591" t="s">
        <v>6629</v>
      </c>
      <c r="E53" s="1592">
        <v>1</v>
      </c>
      <c r="F53" s="2636"/>
      <c r="G53" s="1589"/>
      <c r="H53" s="1448"/>
    </row>
    <row r="54" spans="1:8">
      <c r="A54" s="2296"/>
      <c r="B54" s="2327" t="s">
        <v>6630</v>
      </c>
      <c r="C54" s="2327"/>
      <c r="D54" s="1591" t="s">
        <v>6629</v>
      </c>
      <c r="E54" s="1592">
        <v>1</v>
      </c>
      <c r="F54" s="2636"/>
      <c r="G54" s="1589"/>
      <c r="H54" s="1448"/>
    </row>
    <row r="55" spans="1:8">
      <c r="A55" s="2296"/>
      <c r="B55" s="2327" t="s">
        <v>6631</v>
      </c>
      <c r="C55" s="2327"/>
      <c r="D55" s="1591" t="s">
        <v>6629</v>
      </c>
      <c r="E55" s="1592">
        <v>3</v>
      </c>
      <c r="F55" s="2636"/>
      <c r="G55" s="1589"/>
      <c r="H55" s="1448"/>
    </row>
    <row r="56" spans="1:8">
      <c r="A56" s="2296"/>
      <c r="B56" s="2327" t="s">
        <v>6632</v>
      </c>
      <c r="C56" s="2327"/>
      <c r="D56" s="1591" t="s">
        <v>6629</v>
      </c>
      <c r="E56" s="1592">
        <v>2</v>
      </c>
      <c r="F56" s="2636"/>
      <c r="G56" s="1589"/>
      <c r="H56" s="1448"/>
    </row>
    <row r="57" spans="1:8" ht="28.5">
      <c r="A57" s="2296"/>
      <c r="B57" s="2328" t="s">
        <v>6633</v>
      </c>
      <c r="C57" s="2327"/>
      <c r="D57" s="1591" t="s">
        <v>6629</v>
      </c>
      <c r="E57" s="1592">
        <v>2</v>
      </c>
      <c r="F57" s="2637"/>
      <c r="G57" s="1589"/>
      <c r="H57" s="1448"/>
    </row>
    <row r="58" spans="1:8">
      <c r="A58" s="2296"/>
      <c r="B58" s="2327" t="s">
        <v>6639</v>
      </c>
      <c r="C58" s="2327"/>
      <c r="D58" s="1591" t="s">
        <v>6629</v>
      </c>
      <c r="E58" s="1592">
        <v>1</v>
      </c>
      <c r="F58" s="2637"/>
      <c r="G58" s="1589"/>
      <c r="H58" s="1448"/>
    </row>
    <row r="59" spans="1:8">
      <c r="A59" s="2296"/>
      <c r="B59" s="2327" t="s">
        <v>6634</v>
      </c>
      <c r="C59" s="2327"/>
      <c r="D59" s="1591" t="s">
        <v>6629</v>
      </c>
      <c r="E59" s="1592">
        <v>1</v>
      </c>
      <c r="F59" s="2637"/>
      <c r="G59" s="1589"/>
      <c r="H59" s="1448"/>
    </row>
    <row r="60" spans="1:8">
      <c r="A60" s="2248" t="s">
        <v>6640</v>
      </c>
      <c r="B60" s="2329" t="s">
        <v>6636</v>
      </c>
      <c r="C60" s="2327"/>
      <c r="D60" s="1591" t="s">
        <v>369</v>
      </c>
      <c r="E60" s="2240">
        <v>0</v>
      </c>
      <c r="F60" s="2603"/>
      <c r="G60" s="1583"/>
      <c r="H60" s="1448"/>
    </row>
    <row r="61" spans="1:8">
      <c r="A61" s="1420"/>
      <c r="B61" s="1448"/>
      <c r="C61" s="1587"/>
      <c r="D61" s="1588"/>
      <c r="E61" s="1582"/>
      <c r="F61" s="2632"/>
      <c r="G61" s="1583"/>
      <c r="H61" s="1448"/>
    </row>
    <row r="62" spans="1:8" ht="28.5">
      <c r="A62" s="1424" t="s">
        <v>6641</v>
      </c>
      <c r="B62" s="1594" t="s">
        <v>6642</v>
      </c>
      <c r="C62" s="1595"/>
      <c r="D62" s="1596" t="s">
        <v>210</v>
      </c>
      <c r="E62" s="1597">
        <v>2</v>
      </c>
      <c r="F62" s="2631"/>
      <c r="G62" s="1581">
        <f t="shared" ref="G62" si="2">E62*F62</f>
        <v>0</v>
      </c>
      <c r="H62" s="1448"/>
    </row>
    <row r="63" spans="1:8">
      <c r="A63" s="1596"/>
      <c r="B63" s="1594"/>
      <c r="C63" s="1595"/>
      <c r="D63" s="1596"/>
      <c r="E63" s="1597"/>
      <c r="F63" s="1581"/>
      <c r="G63" s="1581"/>
      <c r="H63" s="1448"/>
    </row>
    <row r="64" spans="1:8" ht="99.75">
      <c r="A64" s="2248" t="s">
        <v>6643</v>
      </c>
      <c r="B64" s="2323" t="s">
        <v>8192</v>
      </c>
      <c r="C64" s="2324"/>
      <c r="D64" s="2325" t="s">
        <v>210</v>
      </c>
      <c r="E64" s="2240">
        <v>0</v>
      </c>
      <c r="F64" s="2321"/>
      <c r="G64" s="2321"/>
      <c r="H64" s="1448"/>
    </row>
    <row r="65" spans="1:8">
      <c r="A65" s="2325"/>
      <c r="B65" s="2323"/>
      <c r="C65" s="2324"/>
      <c r="D65" s="2324"/>
      <c r="E65" s="2326"/>
      <c r="F65" s="2302"/>
      <c r="G65" s="2302"/>
      <c r="H65" s="1448"/>
    </row>
    <row r="66" spans="1:8" ht="156.75">
      <c r="A66" s="2248" t="s">
        <v>6645</v>
      </c>
      <c r="B66" s="2323" t="s">
        <v>6646</v>
      </c>
      <c r="C66" s="1591"/>
      <c r="D66" s="2296" t="s">
        <v>210</v>
      </c>
      <c r="E66" s="2240">
        <v>0</v>
      </c>
      <c r="F66" s="2321"/>
      <c r="G66" s="2321"/>
      <c r="H66" s="1448"/>
    </row>
    <row r="67" spans="1:8">
      <c r="A67" s="1596"/>
      <c r="B67" s="1598"/>
      <c r="C67" s="1588"/>
      <c r="D67" s="1588"/>
      <c r="E67" s="1599"/>
      <c r="F67" s="1583"/>
      <c r="G67" s="1583"/>
      <c r="H67" s="1448"/>
    </row>
    <row r="68" spans="1:8" ht="27.6" customHeight="1">
      <c r="A68" s="1421" t="s">
        <v>6647</v>
      </c>
      <c r="B68" s="1600" t="s">
        <v>6648</v>
      </c>
      <c r="C68" s="1580"/>
      <c r="D68" s="1580" t="s">
        <v>369</v>
      </c>
      <c r="E68" s="3121" t="s">
        <v>6454</v>
      </c>
      <c r="F68" s="3122"/>
      <c r="G68" s="1583"/>
      <c r="H68" s="1448"/>
    </row>
    <row r="69" spans="1:8">
      <c r="A69" s="1596"/>
      <c r="B69" s="1600"/>
      <c r="C69" s="1580"/>
      <c r="D69" s="1580"/>
      <c r="E69" s="1597"/>
      <c r="F69" s="1581"/>
      <c r="G69" s="1583"/>
      <c r="H69" s="1448"/>
    </row>
    <row r="70" spans="1:8" ht="30.6" customHeight="1">
      <c r="A70" s="1421" t="s">
        <v>6649</v>
      </c>
      <c r="B70" s="1600" t="s">
        <v>6650</v>
      </c>
      <c r="C70" s="1580"/>
      <c r="D70" s="1580" t="s">
        <v>369</v>
      </c>
      <c r="E70" s="3121" t="s">
        <v>6454</v>
      </c>
      <c r="F70" s="3122"/>
      <c r="G70" s="1583"/>
      <c r="H70" s="1448"/>
    </row>
    <row r="71" spans="1:8">
      <c r="A71" s="1580"/>
      <c r="B71" s="1601"/>
      <c r="C71" s="1580"/>
      <c r="D71" s="1580"/>
      <c r="E71" s="1597"/>
      <c r="F71" s="1602"/>
      <c r="G71" s="1602"/>
      <c r="H71" s="1448"/>
    </row>
    <row r="72" spans="1:8" ht="21" customHeight="1" thickBot="1">
      <c r="A72" s="1344" t="s">
        <v>6321</v>
      </c>
      <c r="B72" s="1431" t="s">
        <v>6606</v>
      </c>
      <c r="C72" s="1432" t="s">
        <v>2978</v>
      </c>
      <c r="D72" s="1432"/>
      <c r="E72" s="1468"/>
      <c r="F72" s="1519"/>
      <c r="G72" s="1520">
        <f>SUM(G24:G70)</f>
        <v>0</v>
      </c>
      <c r="H72" s="1448"/>
    </row>
    <row r="73" spans="1:8" ht="15" thickTop="1">
      <c r="A73" s="1580"/>
      <c r="B73" s="1601"/>
      <c r="C73" s="1580"/>
      <c r="D73" s="1580"/>
      <c r="E73" s="1597"/>
      <c r="F73" s="1602"/>
      <c r="G73" s="1602"/>
      <c r="H73" s="1448"/>
    </row>
    <row r="74" spans="1:8">
      <c r="A74" s="1568"/>
      <c r="B74" s="1567"/>
      <c r="C74" s="1568"/>
      <c r="D74" s="1568"/>
      <c r="E74" s="1428"/>
      <c r="F74" s="1526"/>
      <c r="G74" s="1526"/>
      <c r="H74" s="1448"/>
    </row>
    <row r="75" spans="1:8">
      <c r="A75" s="1568"/>
      <c r="B75" s="1567"/>
      <c r="C75" s="1568"/>
      <c r="D75" s="1568"/>
      <c r="E75" s="1428"/>
      <c r="F75" s="1526"/>
      <c r="G75" s="1526"/>
    </row>
    <row r="76" spans="1:8">
      <c r="A76" s="1568"/>
      <c r="B76" s="1567"/>
      <c r="C76" s="1568"/>
      <c r="D76" s="1568"/>
      <c r="E76" s="1428"/>
      <c r="F76" s="1526"/>
      <c r="G76" s="1526"/>
    </row>
    <row r="77" spans="1:8">
      <c r="A77" s="1568"/>
      <c r="B77" s="1567"/>
      <c r="C77" s="1568"/>
      <c r="D77" s="1568"/>
      <c r="E77" s="1428"/>
      <c r="F77" s="1526"/>
      <c r="G77" s="1526"/>
    </row>
    <row r="78" spans="1:8">
      <c r="A78" s="1568"/>
      <c r="B78" s="1567"/>
      <c r="C78" s="1568"/>
      <c r="D78" s="1568"/>
      <c r="E78" s="1428"/>
      <c r="F78" s="1526"/>
      <c r="G78" s="1526"/>
    </row>
    <row r="79" spans="1:8">
      <c r="A79" s="1568"/>
      <c r="B79" s="1567"/>
      <c r="C79" s="1568"/>
      <c r="D79" s="1568"/>
      <c r="E79" s="1428"/>
      <c r="F79" s="1526"/>
      <c r="G79" s="1526"/>
    </row>
    <row r="80" spans="1:8">
      <c r="A80" s="1568"/>
      <c r="B80" s="1567"/>
      <c r="C80" s="1568"/>
      <c r="D80" s="1568"/>
      <c r="E80" s="1428"/>
      <c r="F80" s="1526"/>
      <c r="G80" s="1526"/>
    </row>
    <row r="81" spans="1:7">
      <c r="A81" s="1568"/>
      <c r="B81" s="1567"/>
      <c r="C81" s="1568"/>
      <c r="D81" s="1568"/>
      <c r="E81" s="1428"/>
      <c r="F81" s="1526"/>
      <c r="G81" s="1526"/>
    </row>
    <row r="82" spans="1:7">
      <c r="A82" s="1568"/>
      <c r="B82" s="1567"/>
      <c r="C82" s="1568"/>
      <c r="D82" s="1568"/>
      <c r="E82" s="1428"/>
      <c r="F82" s="1526"/>
      <c r="G82" s="1526"/>
    </row>
    <row r="83" spans="1:7">
      <c r="A83" s="1568"/>
      <c r="B83" s="1567"/>
      <c r="C83" s="1568"/>
      <c r="D83" s="1568"/>
      <c r="E83" s="1428"/>
      <c r="F83" s="1526"/>
      <c r="G83" s="1526"/>
    </row>
    <row r="84" spans="1:7">
      <c r="A84" s="1568"/>
      <c r="B84" s="1567"/>
      <c r="C84" s="1568"/>
      <c r="D84" s="1568"/>
      <c r="E84" s="1428"/>
      <c r="F84" s="1526"/>
      <c r="G84" s="1526"/>
    </row>
    <row r="85" spans="1:7">
      <c r="A85" s="1568"/>
      <c r="B85" s="1567"/>
      <c r="C85" s="1568"/>
      <c r="D85" s="1568"/>
      <c r="E85" s="1428"/>
      <c r="F85" s="1526"/>
      <c r="G85" s="1526"/>
    </row>
    <row r="86" spans="1:7">
      <c r="A86" s="1568"/>
      <c r="B86" s="1567"/>
      <c r="C86" s="1568"/>
      <c r="D86" s="1568"/>
      <c r="E86" s="1428"/>
      <c r="F86" s="1526"/>
      <c r="G86" s="1526"/>
    </row>
    <row r="87" spans="1:7">
      <c r="A87" s="1568"/>
      <c r="B87" s="1567"/>
      <c r="C87" s="1568"/>
      <c r="D87" s="1568"/>
      <c r="E87" s="1428"/>
      <c r="F87" s="1526"/>
      <c r="G87" s="1526"/>
    </row>
    <row r="88" spans="1:7">
      <c r="A88" s="1568"/>
      <c r="B88" s="1567"/>
      <c r="C88" s="1568"/>
      <c r="D88" s="1568"/>
      <c r="E88" s="1428"/>
      <c r="F88" s="1526"/>
      <c r="G88" s="1526"/>
    </row>
    <row r="89" spans="1:7">
      <c r="A89" s="1568"/>
      <c r="B89" s="1567"/>
      <c r="C89" s="1568"/>
      <c r="D89" s="1568"/>
      <c r="E89" s="1428"/>
      <c r="F89" s="1526"/>
      <c r="G89" s="1526"/>
    </row>
    <row r="90" spans="1:7">
      <c r="A90" s="1568"/>
      <c r="B90" s="1567"/>
      <c r="C90" s="1568"/>
      <c r="D90" s="1568"/>
      <c r="E90" s="1428"/>
      <c r="F90" s="1526"/>
      <c r="G90" s="1526"/>
    </row>
    <row r="91" spans="1:7">
      <c r="A91" s="1568"/>
      <c r="B91" s="1567"/>
      <c r="C91" s="1568"/>
      <c r="D91" s="1568"/>
      <c r="E91" s="1428"/>
      <c r="F91" s="1526"/>
      <c r="G91" s="1526"/>
    </row>
    <row r="92" spans="1:7">
      <c r="A92" s="1568"/>
      <c r="B92" s="1567"/>
      <c r="C92" s="1568"/>
      <c r="D92" s="1568"/>
      <c r="E92" s="1428"/>
      <c r="F92" s="1526"/>
      <c r="G92" s="1526"/>
    </row>
    <row r="93" spans="1:7">
      <c r="A93" s="1568"/>
      <c r="B93" s="1567"/>
      <c r="C93" s="1568"/>
      <c r="D93" s="1568"/>
      <c r="E93" s="1428"/>
      <c r="F93" s="1526"/>
      <c r="G93" s="1526"/>
    </row>
    <row r="94" spans="1:7">
      <c r="A94" s="1568"/>
      <c r="B94" s="1567"/>
      <c r="C94" s="1568"/>
      <c r="D94" s="1568"/>
      <c r="E94" s="1428"/>
      <c r="F94" s="1526"/>
      <c r="G94" s="1526"/>
    </row>
    <row r="95" spans="1:7">
      <c r="A95" s="1568"/>
      <c r="B95" s="1567"/>
      <c r="C95" s="1568"/>
      <c r="D95" s="1568"/>
      <c r="E95" s="1428"/>
      <c r="F95" s="1526"/>
      <c r="G95" s="1526"/>
    </row>
    <row r="96" spans="1:7">
      <c r="A96" s="1568"/>
      <c r="B96" s="1567"/>
      <c r="C96" s="1568"/>
      <c r="D96" s="1568"/>
      <c r="E96" s="1428"/>
      <c r="F96" s="1526"/>
      <c r="G96" s="1526"/>
    </row>
    <row r="97" spans="1:7">
      <c r="A97" s="1568"/>
      <c r="B97" s="1567"/>
      <c r="C97" s="1568"/>
      <c r="D97" s="1568"/>
      <c r="E97" s="1428"/>
      <c r="F97" s="1526"/>
      <c r="G97" s="1526"/>
    </row>
    <row r="98" spans="1:7">
      <c r="A98" s="1568"/>
      <c r="B98" s="1567"/>
      <c r="C98" s="1568"/>
      <c r="D98" s="1568"/>
      <c r="E98" s="1428"/>
      <c r="F98" s="1526"/>
      <c r="G98" s="1526"/>
    </row>
    <row r="99" spans="1:7">
      <c r="A99" s="1568"/>
      <c r="B99" s="1567"/>
      <c r="C99" s="1568"/>
      <c r="D99" s="1568"/>
      <c r="E99" s="1428"/>
      <c r="F99" s="1526"/>
      <c r="G99" s="1526"/>
    </row>
    <row r="100" spans="1:7">
      <c r="A100" s="1568"/>
      <c r="B100" s="1567"/>
      <c r="C100" s="1568"/>
      <c r="D100" s="1568"/>
      <c r="E100" s="1428"/>
      <c r="F100" s="1526"/>
      <c r="G100" s="1526"/>
    </row>
    <row r="101" spans="1:7">
      <c r="A101" s="1568"/>
      <c r="B101" s="1567"/>
      <c r="C101" s="1568"/>
      <c r="D101" s="1568"/>
      <c r="E101" s="1428"/>
      <c r="F101" s="1526"/>
      <c r="G101" s="1526"/>
    </row>
    <row r="102" spans="1:7">
      <c r="A102" s="1568"/>
      <c r="B102" s="1567"/>
      <c r="C102" s="1568"/>
      <c r="D102" s="1568"/>
      <c r="E102" s="1428"/>
      <c r="F102" s="1526"/>
      <c r="G102" s="1526"/>
    </row>
    <row r="103" spans="1:7">
      <c r="A103" s="1568"/>
      <c r="B103" s="1567"/>
      <c r="C103" s="1568"/>
      <c r="D103" s="1568"/>
      <c r="E103" s="1428"/>
      <c r="F103" s="1526"/>
      <c r="G103" s="1526"/>
    </row>
    <row r="104" spans="1:7">
      <c r="A104" s="1568"/>
      <c r="B104" s="1567"/>
      <c r="C104" s="1568"/>
      <c r="D104" s="1568"/>
      <c r="E104" s="1428"/>
      <c r="F104" s="1526"/>
      <c r="G104" s="1526"/>
    </row>
    <row r="105" spans="1:7">
      <c r="A105" s="1568"/>
      <c r="B105" s="1567"/>
      <c r="C105" s="1568"/>
      <c r="D105" s="1568"/>
      <c r="E105" s="1428"/>
      <c r="F105" s="1526"/>
      <c r="G105" s="1526"/>
    </row>
    <row r="106" spans="1:7">
      <c r="A106" s="1568"/>
      <c r="B106" s="1567"/>
      <c r="C106" s="1568"/>
      <c r="D106" s="1568"/>
      <c r="E106" s="1428"/>
      <c r="F106" s="1526"/>
      <c r="G106" s="1526"/>
    </row>
    <row r="107" spans="1:7">
      <c r="A107" s="1568"/>
      <c r="B107" s="1567"/>
      <c r="C107" s="1568"/>
      <c r="D107" s="1568"/>
      <c r="E107" s="1428"/>
      <c r="F107" s="1526"/>
      <c r="G107" s="1526"/>
    </row>
    <row r="108" spans="1:7">
      <c r="A108" s="1568"/>
      <c r="B108" s="1567"/>
      <c r="C108" s="1568"/>
      <c r="D108" s="1568"/>
      <c r="E108" s="1428"/>
      <c r="F108" s="1526"/>
      <c r="G108" s="1526"/>
    </row>
    <row r="109" spans="1:7">
      <c r="A109" s="1568"/>
      <c r="B109" s="1567"/>
      <c r="C109" s="1568"/>
      <c r="D109" s="1568"/>
      <c r="E109" s="1428"/>
      <c r="F109" s="1526"/>
      <c r="G109" s="1526"/>
    </row>
    <row r="110" spans="1:7">
      <c r="A110" s="1568"/>
      <c r="B110" s="1567"/>
      <c r="C110" s="1568"/>
      <c r="D110" s="1568"/>
      <c r="E110" s="1428"/>
      <c r="F110" s="1526"/>
      <c r="G110" s="1526"/>
    </row>
    <row r="111" spans="1:7">
      <c r="A111" s="1568"/>
      <c r="B111" s="1567"/>
      <c r="C111" s="1568"/>
      <c r="D111" s="1568"/>
      <c r="E111" s="1428"/>
      <c r="F111" s="1526"/>
      <c r="G111" s="1526"/>
    </row>
    <row r="112" spans="1:7">
      <c r="A112" s="1568"/>
      <c r="B112" s="1567"/>
      <c r="C112" s="1568"/>
      <c r="D112" s="1568"/>
      <c r="E112" s="1428"/>
      <c r="F112" s="1526"/>
      <c r="G112" s="1526"/>
    </row>
    <row r="113" spans="1:7">
      <c r="A113" s="1568"/>
      <c r="B113" s="1567"/>
      <c r="C113" s="1568"/>
      <c r="D113" s="1568"/>
      <c r="E113" s="1428"/>
      <c r="F113" s="1526"/>
      <c r="G113" s="1526"/>
    </row>
    <row r="114" spans="1:7">
      <c r="A114" s="1568"/>
      <c r="B114" s="1567"/>
      <c r="C114" s="1568"/>
      <c r="D114" s="1568"/>
      <c r="E114" s="1428"/>
      <c r="F114" s="1526"/>
      <c r="G114" s="1526"/>
    </row>
    <row r="115" spans="1:7">
      <c r="A115" s="1568"/>
      <c r="B115" s="1567"/>
      <c r="C115" s="1568"/>
      <c r="D115" s="1568"/>
      <c r="E115" s="1428"/>
      <c r="F115" s="1526"/>
      <c r="G115" s="1526"/>
    </row>
    <row r="116" spans="1:7">
      <c r="A116" s="1568"/>
      <c r="B116" s="1567"/>
      <c r="C116" s="1568"/>
      <c r="D116" s="1568"/>
      <c r="E116" s="1428"/>
      <c r="F116" s="1526"/>
      <c r="G116" s="1526"/>
    </row>
    <row r="117" spans="1:7">
      <c r="A117" s="1568"/>
      <c r="B117" s="1567"/>
      <c r="C117" s="1568"/>
      <c r="D117" s="1568"/>
      <c r="E117" s="1428"/>
      <c r="F117" s="1526"/>
      <c r="G117" s="1526"/>
    </row>
    <row r="118" spans="1:7">
      <c r="A118" s="1571"/>
      <c r="B118" s="1567"/>
      <c r="C118" s="1568"/>
      <c r="D118" s="1568"/>
      <c r="E118" s="1428"/>
      <c r="F118" s="1526"/>
      <c r="G118" s="1526"/>
    </row>
    <row r="119" spans="1:7">
      <c r="A119" s="1448"/>
      <c r="B119" s="1467"/>
      <c r="C119" s="1453"/>
      <c r="D119" s="1453"/>
      <c r="E119" s="1460"/>
      <c r="F119" s="1574"/>
      <c r="G119" s="1466"/>
    </row>
    <row r="120" spans="1:7">
      <c r="A120" s="1448"/>
      <c r="B120" s="1467"/>
      <c r="C120" s="1453"/>
      <c r="D120" s="1453"/>
      <c r="E120" s="1460"/>
      <c r="F120" s="1574"/>
      <c r="G120" s="1466"/>
    </row>
    <row r="121" spans="1:7">
      <c r="A121" s="1448"/>
      <c r="B121" s="1448"/>
      <c r="C121" s="1448"/>
      <c r="D121" s="1448"/>
      <c r="E121" s="1449"/>
      <c r="F121" s="1752"/>
      <c r="G121" s="1752"/>
    </row>
    <row r="122" spans="1:7">
      <c r="A122" s="1448"/>
      <c r="B122" s="1448"/>
      <c r="C122" s="1448"/>
      <c r="D122" s="1448"/>
      <c r="E122" s="1449"/>
      <c r="F122" s="1752"/>
      <c r="G122" s="1752"/>
    </row>
    <row r="123" spans="1:7">
      <c r="A123" s="1448"/>
      <c r="B123" s="1448"/>
      <c r="C123" s="1448"/>
      <c r="D123" s="1448"/>
      <c r="E123" s="1449"/>
      <c r="F123" s="1752"/>
      <c r="G123" s="1752"/>
    </row>
  </sheetData>
  <sheetProtection formatRows="0"/>
  <mergeCells count="3">
    <mergeCell ref="B18:C18"/>
    <mergeCell ref="E68:F68"/>
    <mergeCell ref="E70:F70"/>
  </mergeCells>
  <hyperlinks>
    <hyperlink ref="B45" r:id="rId1" tooltip="19&quot; ventilatorski sklop, 2x ventilator, z termostatom, 2HE" display="https://www.schrack.si/trgovina/mrezna-in-sat-oprema/mrezne-omare/pribor/ventilatorski-sklopi-19/ventilatorski-sklopi-19/19-ventilatorski-sklop-2x-ventilator-z-termostatom-2he-dlt24802.html"/>
    <hyperlink ref="B46" r:id="rId2" tooltip="19&quot; fiksna polica, 1HE, G=150mm, maks. 15kg, kov., RAL 7035" display="https://www.schrack.si/trgovina/mrezna-in-sat-oprema/mrezne-omare/pribor/police/fiksne-police-19/19-fiksna-polica-1he-g-150mm-maks-15kg-kov-ral-7035-dfs14815-c.html"/>
    <hyperlink ref="B55" r:id="rId3" tooltip="19&quot; fiksna polica, 1HE, G=150mm, maks. 15kg, kov., RAL 7035" display="https://www.schrack.si/trgovina/mrezna-in-sat-oprema/mrezne-omare/pribor/police/fiksne-police-19/19-fiksna-polica-1he-g-150mm-maks-15kg-kov-ral-7035-dfs14815-c.html"/>
    <hyperlink ref="B54" r:id="rId4" tooltip="19&quot; ventilatorski sklop, 2x ventilator, z termostatom, 2HE" display="https://www.schrack.si/trgovina/mrezna-in-sat-oprema/mrezne-omare/pribor/ventilatorski-sklopi-19/ventilatorski-sklopi-19/19-ventilatorski-sklop-2x-ventilator-z-termostatom-2he-dlt24802.html"/>
  </hyperlinks>
  <pageMargins left="0.7" right="0.7" top="0.75" bottom="0.75" header="0.3" footer="0.3"/>
  <pageSetup paperSize="9" scale="56" fitToHeight="0" orientation="portrait" r:id="rId5"/>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42"/>
  <sheetViews>
    <sheetView view="pageBreakPreview" zoomScale="90" zoomScaleNormal="100" zoomScaleSheetLayoutView="90" workbookViewId="0">
      <selection activeCell="A2" sqref="A1:A2"/>
    </sheetView>
  </sheetViews>
  <sheetFormatPr defaultColWidth="11" defaultRowHeight="14.25"/>
  <cols>
    <col min="1" max="1" width="13" style="1374" customWidth="1"/>
    <col min="2" max="2" width="71" style="1374" customWidth="1"/>
    <col min="3" max="3" width="14" style="1374" customWidth="1"/>
    <col min="4" max="4" width="11" style="1374"/>
    <col min="5" max="5" width="11" style="1619"/>
    <col min="6" max="6" width="12.42578125" style="1620" customWidth="1"/>
    <col min="7" max="7" width="18.140625" style="1763" customWidth="1"/>
    <col min="8" max="16384" width="11" style="1374"/>
  </cols>
  <sheetData>
    <row r="1" spans="1:7">
      <c r="A1" s="1435" t="s">
        <v>8</v>
      </c>
      <c r="B1" s="1381" t="s">
        <v>9</v>
      </c>
      <c r="C1" s="1381"/>
      <c r="D1" s="1382"/>
      <c r="E1" s="1436"/>
      <c r="F1" s="1470"/>
      <c r="G1" s="1470"/>
    </row>
    <row r="2" spans="1:7">
      <c r="A2" s="1435" t="s">
        <v>130</v>
      </c>
      <c r="B2" s="491" t="str">
        <f>'NASLOVNA STRAN'!$C$30</f>
        <v>Gradnja stanovanjske soseske Dečkovo naselje - DN 10</v>
      </c>
      <c r="C2" s="1381"/>
      <c r="D2" s="1382"/>
      <c r="E2" s="1436"/>
      <c r="F2" s="1470"/>
      <c r="G2" s="1470"/>
    </row>
    <row r="3" spans="1:7">
      <c r="A3" s="1435" t="s">
        <v>131</v>
      </c>
      <c r="B3" s="1654">
        <f>'NASLOVNA STRAN'!$C$13</f>
        <v>0</v>
      </c>
      <c r="C3" s="1381"/>
      <c r="D3" s="1382"/>
      <c r="E3" s="1436"/>
      <c r="F3" s="1470"/>
      <c r="G3" s="1470"/>
    </row>
    <row r="4" spans="1:7">
      <c r="A4" s="1435"/>
      <c r="B4" s="1381"/>
      <c r="C4" s="1381"/>
      <c r="D4" s="1382"/>
      <c r="E4" s="1436"/>
      <c r="F4" s="1470"/>
      <c r="G4" s="1470"/>
    </row>
    <row r="5" spans="1:7">
      <c r="A5" s="1437" t="s">
        <v>72</v>
      </c>
      <c r="B5" s="1387" t="s">
        <v>6311</v>
      </c>
      <c r="C5" s="1387"/>
      <c r="D5" s="1388"/>
      <c r="E5" s="1438"/>
      <c r="F5" s="1471"/>
      <c r="G5" s="1471"/>
    </row>
    <row r="6" spans="1:7">
      <c r="A6" s="1435"/>
      <c r="B6" s="1381"/>
      <c r="C6" s="1381"/>
      <c r="D6" s="1382"/>
      <c r="E6" s="1436"/>
      <c r="F6" s="1470"/>
      <c r="G6" s="1384"/>
    </row>
    <row r="7" spans="1:7">
      <c r="A7" s="1437" t="s">
        <v>117</v>
      </c>
      <c r="B7" s="1387" t="s">
        <v>6651</v>
      </c>
      <c r="C7" s="1387"/>
      <c r="D7" s="1388"/>
      <c r="E7" s="1438"/>
      <c r="F7" s="1471"/>
      <c r="G7" s="1471"/>
    </row>
    <row r="8" spans="1:7">
      <c r="A8" s="1435"/>
      <c r="B8" s="1381"/>
      <c r="C8" s="1381"/>
      <c r="D8" s="1382"/>
      <c r="E8" s="1436"/>
      <c r="F8" s="1470"/>
      <c r="G8" s="1470"/>
    </row>
    <row r="9" spans="1:7">
      <c r="A9" s="1435"/>
      <c r="B9" s="1381"/>
      <c r="C9" s="1381"/>
      <c r="D9" s="1382"/>
      <c r="E9" s="1436"/>
      <c r="F9" s="1470"/>
      <c r="G9" s="1470"/>
    </row>
    <row r="10" spans="1:7" ht="42.75">
      <c r="A10" s="1439" t="s">
        <v>132</v>
      </c>
      <c r="B10" s="1392" t="s">
        <v>133</v>
      </c>
      <c r="C10" s="1393" t="s">
        <v>134</v>
      </c>
      <c r="D10" s="1394" t="s">
        <v>140</v>
      </c>
      <c r="E10" s="1440" t="s">
        <v>136</v>
      </c>
      <c r="F10" s="1604" t="s">
        <v>237</v>
      </c>
      <c r="G10" s="1472" t="s">
        <v>238</v>
      </c>
    </row>
    <row r="11" spans="1:7">
      <c r="A11" s="1381"/>
      <c r="B11" s="1381"/>
      <c r="C11" s="1381"/>
      <c r="D11" s="1382"/>
      <c r="E11" s="1441"/>
      <c r="F11" s="1473"/>
      <c r="G11" s="1473"/>
    </row>
    <row r="12" spans="1:7">
      <c r="A12" s="1442" t="s">
        <v>6322</v>
      </c>
      <c r="B12" s="1400" t="s">
        <v>3448</v>
      </c>
      <c r="C12" s="1400"/>
      <c r="D12" s="1401"/>
      <c r="E12" s="1443"/>
      <c r="F12" s="1474"/>
      <c r="G12" s="1474"/>
    </row>
    <row r="13" spans="1:7">
      <c r="A13" s="1444"/>
      <c r="B13" s="1405"/>
      <c r="C13" s="1405"/>
      <c r="D13" s="1406"/>
      <c r="E13" s="1445"/>
      <c r="F13" s="1475"/>
      <c r="G13" s="1475"/>
    </row>
    <row r="14" spans="1:7">
      <c r="A14" s="1409"/>
      <c r="B14" s="1410" t="s">
        <v>6652</v>
      </c>
      <c r="C14" s="1410"/>
      <c r="D14" s="1409"/>
      <c r="E14" s="1369"/>
      <c r="F14" s="1476"/>
      <c r="G14" s="1477"/>
    </row>
    <row r="15" spans="1:7">
      <c r="A15" s="1446"/>
      <c r="B15" s="1385" t="s">
        <v>3461</v>
      </c>
      <c r="C15" s="1385"/>
      <c r="D15" s="1415"/>
      <c r="E15" s="1447"/>
      <c r="F15" s="1478"/>
      <c r="G15" s="1478"/>
    </row>
    <row r="16" spans="1:7">
      <c r="A16" s="1446"/>
      <c r="B16" s="1418"/>
      <c r="C16" s="1419"/>
      <c r="D16" s="1415"/>
      <c r="E16" s="1447"/>
      <c r="F16" s="1478"/>
      <c r="G16" s="1478"/>
    </row>
    <row r="17" spans="1:8">
      <c r="A17" s="1446"/>
      <c r="B17" s="1418" t="s">
        <v>2299</v>
      </c>
      <c r="C17" s="1419"/>
      <c r="D17" s="1415"/>
      <c r="E17" s="1447"/>
      <c r="F17" s="1478"/>
      <c r="G17" s="1478"/>
    </row>
    <row r="18" spans="1:8" ht="50.45" customHeight="1">
      <c r="A18" s="1446"/>
      <c r="B18" s="3117" t="s">
        <v>3565</v>
      </c>
      <c r="C18" s="3118"/>
      <c r="D18" s="1415"/>
      <c r="E18" s="1447"/>
      <c r="F18" s="1478"/>
      <c r="G18" s="1478"/>
    </row>
    <row r="19" spans="1:8">
      <c r="A19" s="1448"/>
      <c r="B19" s="1448"/>
      <c r="C19" s="1448"/>
      <c r="D19" s="1448"/>
      <c r="E19" s="1364"/>
      <c r="F19" s="1605"/>
      <c r="G19" s="1752"/>
    </row>
    <row r="20" spans="1:8" ht="58.9" customHeight="1">
      <c r="A20" s="1448"/>
      <c r="B20" s="1606" t="s">
        <v>6653</v>
      </c>
      <c r="C20" s="1448"/>
      <c r="D20" s="1448"/>
      <c r="E20" s="1364"/>
      <c r="F20" s="1605"/>
      <c r="G20" s="1752"/>
    </row>
    <row r="21" spans="1:8">
      <c r="A21" s="1448"/>
      <c r="B21" s="1577"/>
      <c r="C21" s="1448"/>
      <c r="D21" s="1448"/>
      <c r="E21" s="1364"/>
      <c r="F21" s="1605"/>
      <c r="G21" s="1752"/>
    </row>
    <row r="22" spans="1:8">
      <c r="A22" s="1385"/>
      <c r="B22" s="1385"/>
      <c r="C22" s="1385"/>
      <c r="D22" s="1385"/>
      <c r="E22" s="1607"/>
      <c r="F22" s="2593"/>
      <c r="G22" s="1412"/>
      <c r="H22" s="1448"/>
    </row>
    <row r="23" spans="1:8">
      <c r="A23" s="1451" t="s">
        <v>6654</v>
      </c>
      <c r="B23" s="1606" t="s">
        <v>6655</v>
      </c>
      <c r="C23" s="1608"/>
      <c r="D23" s="1608"/>
      <c r="E23" s="1609"/>
      <c r="F23" s="2638"/>
      <c r="G23" s="1412"/>
      <c r="H23" s="1448"/>
    </row>
    <row r="24" spans="1:8">
      <c r="A24" s="1596"/>
      <c r="B24" s="1606" t="s">
        <v>6656</v>
      </c>
      <c r="C24" s="1608"/>
      <c r="D24" s="1608" t="s">
        <v>210</v>
      </c>
      <c r="E24" s="1611">
        <v>42</v>
      </c>
      <c r="F24" s="2639"/>
      <c r="G24" s="1877">
        <f>E24*F24</f>
        <v>0</v>
      </c>
      <c r="H24" s="1448"/>
    </row>
    <row r="25" spans="1:8">
      <c r="A25" s="1596"/>
      <c r="B25" s="1606" t="s">
        <v>6657</v>
      </c>
      <c r="C25" s="1608"/>
      <c r="D25" s="1608"/>
      <c r="E25" s="1611"/>
      <c r="F25" s="2638"/>
      <c r="G25" s="1878"/>
      <c r="H25" s="1448"/>
    </row>
    <row r="26" spans="1:8">
      <c r="A26" s="1596"/>
      <c r="B26" s="1606" t="s">
        <v>6658</v>
      </c>
      <c r="C26" s="1608"/>
      <c r="D26" s="1608"/>
      <c r="E26" s="1611"/>
      <c r="F26" s="2638"/>
      <c r="G26" s="1878"/>
      <c r="H26" s="1448"/>
    </row>
    <row r="27" spans="1:8">
      <c r="A27" s="1596"/>
      <c r="B27" s="1606"/>
      <c r="C27" s="1608"/>
      <c r="D27" s="1608"/>
      <c r="E27" s="1611"/>
      <c r="F27" s="2638"/>
      <c r="G27" s="1878"/>
      <c r="H27" s="1448"/>
    </row>
    <row r="28" spans="1:8">
      <c r="A28" s="1451" t="s">
        <v>6659</v>
      </c>
      <c r="B28" s="1606" t="s">
        <v>6660</v>
      </c>
      <c r="C28" s="1608"/>
      <c r="D28" s="1608" t="s">
        <v>3514</v>
      </c>
      <c r="E28" s="1611">
        <v>336</v>
      </c>
      <c r="F28" s="2639"/>
      <c r="G28" s="1877">
        <f>E28*F28</f>
        <v>0</v>
      </c>
      <c r="H28" s="1448"/>
    </row>
    <row r="29" spans="1:8">
      <c r="A29" s="1596"/>
      <c r="B29" s="1606"/>
      <c r="C29" s="1608"/>
      <c r="D29" s="1608"/>
      <c r="E29" s="1611"/>
      <c r="F29" s="2638"/>
      <c r="G29" s="1877"/>
      <c r="H29" s="1448"/>
    </row>
    <row r="30" spans="1:8">
      <c r="A30" s="1451" t="s">
        <v>6661</v>
      </c>
      <c r="B30" s="1606" t="s">
        <v>6662</v>
      </c>
      <c r="C30" s="1608"/>
      <c r="D30" s="1608" t="s">
        <v>3514</v>
      </c>
      <c r="E30" s="1611">
        <v>336</v>
      </c>
      <c r="F30" s="2639"/>
      <c r="G30" s="1877">
        <f>E30*F30</f>
        <v>0</v>
      </c>
      <c r="H30" s="1448"/>
    </row>
    <row r="31" spans="1:8">
      <c r="A31" s="1596"/>
      <c r="B31" s="1606"/>
      <c r="C31" s="1608"/>
      <c r="D31" s="1608"/>
      <c r="E31" s="1611"/>
      <c r="F31" s="1610"/>
      <c r="G31" s="1877"/>
      <c r="H31" s="1448"/>
    </row>
    <row r="32" spans="1:8" ht="27" customHeight="1">
      <c r="A32" s="1459" t="s">
        <v>6663</v>
      </c>
      <c r="B32" s="1614" t="s">
        <v>6664</v>
      </c>
      <c r="C32" s="1596"/>
      <c r="D32" s="1596" t="s">
        <v>369</v>
      </c>
      <c r="E32" s="3121" t="s">
        <v>6454</v>
      </c>
      <c r="F32" s="3122"/>
      <c r="G32" s="1877"/>
      <c r="H32" s="1448"/>
    </row>
    <row r="33" spans="1:8">
      <c r="A33" s="1596"/>
      <c r="B33" s="1614"/>
      <c r="C33" s="1596"/>
      <c r="D33" s="1596"/>
      <c r="E33" s="1615"/>
      <c r="F33" s="1602"/>
      <c r="G33" s="1877"/>
      <c r="H33" s="1448"/>
    </row>
    <row r="34" spans="1:8" ht="27.6" customHeight="1">
      <c r="A34" s="1459" t="s">
        <v>6665</v>
      </c>
      <c r="B34" s="1614" t="s">
        <v>6666</v>
      </c>
      <c r="C34" s="1596"/>
      <c r="D34" s="1596" t="s">
        <v>369</v>
      </c>
      <c r="E34" s="3121" t="s">
        <v>6454</v>
      </c>
      <c r="F34" s="3122"/>
      <c r="G34" s="1877"/>
      <c r="H34" s="1448"/>
    </row>
    <row r="35" spans="1:8">
      <c r="A35" s="1523"/>
      <c r="B35" s="1614"/>
      <c r="C35" s="1596"/>
      <c r="D35" s="1596"/>
      <c r="E35" s="1615"/>
      <c r="F35" s="1602"/>
      <c r="G35" s="1738"/>
      <c r="H35" s="1448"/>
    </row>
    <row r="36" spans="1:8" ht="24" customHeight="1" thickBot="1">
      <c r="A36" s="1344" t="s">
        <v>6322</v>
      </c>
      <c r="B36" s="1431" t="s">
        <v>6651</v>
      </c>
      <c r="C36" s="1432" t="s">
        <v>2978</v>
      </c>
      <c r="D36" s="1432"/>
      <c r="E36" s="1616"/>
      <c r="F36" s="1520"/>
      <c r="G36" s="1520">
        <f>SUM(G24:G35)</f>
        <v>0</v>
      </c>
      <c r="H36" s="1448"/>
    </row>
    <row r="37" spans="1:8" ht="15" thickTop="1">
      <c r="A37" s="1580"/>
      <c r="B37" s="1601"/>
      <c r="C37" s="1580"/>
      <c r="D37" s="1580"/>
      <c r="E37" s="1597"/>
      <c r="F37" s="1602"/>
      <c r="G37" s="1602"/>
      <c r="H37" s="1448"/>
    </row>
    <row r="38" spans="1:8">
      <c r="A38" s="1448"/>
      <c r="B38" s="1467"/>
      <c r="C38" s="1453"/>
      <c r="D38" s="1453"/>
      <c r="E38" s="1617"/>
      <c r="F38" s="1618"/>
      <c r="G38" s="1466"/>
    </row>
    <row r="39" spans="1:8">
      <c r="A39" s="1448"/>
      <c r="B39" s="1467"/>
      <c r="C39" s="1453"/>
      <c r="D39" s="1453"/>
      <c r="E39" s="1617"/>
      <c r="F39" s="1618"/>
      <c r="G39" s="1466"/>
    </row>
    <row r="40" spans="1:8">
      <c r="A40" s="1448"/>
      <c r="B40" s="1448"/>
      <c r="C40" s="1448"/>
      <c r="D40" s="1448"/>
      <c r="E40" s="1364"/>
      <c r="F40" s="1605"/>
      <c r="G40" s="1752"/>
    </row>
    <row r="41" spans="1:8">
      <c r="A41" s="1448"/>
      <c r="B41" s="1448"/>
      <c r="C41" s="1448"/>
      <c r="D41" s="1448"/>
      <c r="E41" s="1364"/>
      <c r="F41" s="1605"/>
      <c r="G41" s="1752"/>
    </row>
    <row r="42" spans="1:8">
      <c r="A42" s="1448"/>
      <c r="B42" s="1448"/>
      <c r="C42" s="1448"/>
      <c r="D42" s="1448"/>
      <c r="E42" s="1364"/>
      <c r="F42" s="1605"/>
      <c r="G42" s="1752"/>
    </row>
  </sheetData>
  <sheetProtection formatRows="0"/>
  <mergeCells count="3">
    <mergeCell ref="B18:C18"/>
    <mergeCell ref="E32:F32"/>
    <mergeCell ref="E34:F34"/>
  </mergeCells>
  <pageMargins left="0.7" right="0.7" top="0.75" bottom="0.75" header="0.3" footer="0.3"/>
  <pageSetup paperSize="9" scale="59" fitToHeight="0"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54"/>
  <sheetViews>
    <sheetView view="pageBreakPreview" zoomScale="80" zoomScaleNormal="100" zoomScaleSheetLayoutView="80" workbookViewId="0"/>
  </sheetViews>
  <sheetFormatPr defaultColWidth="11" defaultRowHeight="14.25"/>
  <cols>
    <col min="1" max="1" width="15.140625" style="1374" customWidth="1"/>
    <col min="2" max="2" width="71" style="1374" customWidth="1"/>
    <col min="3" max="3" width="14" style="1374" customWidth="1"/>
    <col min="4" max="4" width="11" style="1374"/>
    <col min="5" max="5" width="11" style="1317"/>
    <col min="6" max="6" width="15.140625" style="1763" customWidth="1"/>
    <col min="7" max="7" width="18.7109375" style="1763" customWidth="1"/>
    <col min="8" max="16384" width="11" style="1374"/>
  </cols>
  <sheetData>
    <row r="1" spans="1:7">
      <c r="A1" s="1435" t="s">
        <v>8</v>
      </c>
      <c r="B1" s="1381" t="s">
        <v>9</v>
      </c>
      <c r="C1" s="1381"/>
      <c r="D1" s="1382"/>
      <c r="E1" s="1436"/>
      <c r="F1" s="1470"/>
      <c r="G1" s="1470"/>
    </row>
    <row r="2" spans="1:7">
      <c r="A2" s="1435" t="s">
        <v>130</v>
      </c>
      <c r="B2" s="491" t="str">
        <f>'NASLOVNA STRAN'!$C$30</f>
        <v>Gradnja stanovanjske soseske Dečkovo naselje - DN 10</v>
      </c>
      <c r="C2" s="1381"/>
      <c r="D2" s="1382"/>
      <c r="E2" s="1436"/>
      <c r="F2" s="1470"/>
      <c r="G2" s="1470"/>
    </row>
    <row r="3" spans="1:7">
      <c r="A3" s="1435" t="s">
        <v>131</v>
      </c>
      <c r="B3" s="1654">
        <f>'NASLOVNA STRAN'!$C$13</f>
        <v>0</v>
      </c>
      <c r="C3" s="1381"/>
      <c r="D3" s="1382"/>
      <c r="E3" s="1436"/>
      <c r="F3" s="1470"/>
      <c r="G3" s="1470"/>
    </row>
    <row r="4" spans="1:7">
      <c r="A4" s="1435"/>
      <c r="B4" s="1381"/>
      <c r="C4" s="1381"/>
      <c r="D4" s="1382"/>
      <c r="E4" s="1436"/>
      <c r="F4" s="1470"/>
      <c r="G4" s="1470"/>
    </row>
    <row r="5" spans="1:7">
      <c r="A5" s="1437" t="s">
        <v>72</v>
      </c>
      <c r="B5" s="1387" t="s">
        <v>6311</v>
      </c>
      <c r="C5" s="1387"/>
      <c r="D5" s="1388"/>
      <c r="E5" s="1438"/>
      <c r="F5" s="1471"/>
      <c r="G5" s="1471"/>
    </row>
    <row r="6" spans="1:7">
      <c r="A6" s="1435"/>
      <c r="B6" s="1381"/>
      <c r="C6" s="1381"/>
      <c r="D6" s="1382"/>
      <c r="E6" s="1383"/>
      <c r="F6" s="1384"/>
      <c r="G6" s="1384"/>
    </row>
    <row r="7" spans="1:7">
      <c r="A7" s="1437" t="s">
        <v>118</v>
      </c>
      <c r="B7" s="1387" t="s">
        <v>6667</v>
      </c>
      <c r="C7" s="1387"/>
      <c r="D7" s="1388"/>
      <c r="E7" s="1438"/>
      <c r="F7" s="1471"/>
      <c r="G7" s="1471"/>
    </row>
    <row r="8" spans="1:7">
      <c r="A8" s="1435"/>
      <c r="B8" s="1381"/>
      <c r="C8" s="1381"/>
      <c r="D8" s="1382"/>
      <c r="E8" s="1436"/>
      <c r="F8" s="1470"/>
      <c r="G8" s="1470"/>
    </row>
    <row r="9" spans="1:7" ht="28.5">
      <c r="A9" s="1621" t="s">
        <v>132</v>
      </c>
      <c r="B9" s="1622" t="s">
        <v>133</v>
      </c>
      <c r="C9" s="1623" t="s">
        <v>134</v>
      </c>
      <c r="D9" s="1624" t="s">
        <v>140</v>
      </c>
      <c r="E9" s="1625" t="s">
        <v>136</v>
      </c>
      <c r="F9" s="1626" t="s">
        <v>237</v>
      </c>
      <c r="G9" s="1626" t="s">
        <v>238</v>
      </c>
    </row>
    <row r="10" spans="1:7">
      <c r="A10" s="1381"/>
      <c r="B10" s="1381"/>
      <c r="C10" s="1381"/>
      <c r="D10" s="1382"/>
      <c r="E10" s="1441"/>
      <c r="F10" s="1473"/>
      <c r="G10" s="1473"/>
    </row>
    <row r="11" spans="1:7">
      <c r="A11" s="1442" t="s">
        <v>6324</v>
      </c>
      <c r="B11" s="1400" t="s">
        <v>3448</v>
      </c>
      <c r="C11" s="1400"/>
      <c r="D11" s="1401"/>
      <c r="E11" s="1443"/>
      <c r="F11" s="1474"/>
      <c r="G11" s="1474"/>
    </row>
    <row r="12" spans="1:7">
      <c r="A12" s="1444"/>
      <c r="B12" s="1405"/>
      <c r="C12" s="1405"/>
      <c r="D12" s="1406"/>
      <c r="E12" s="1445"/>
      <c r="F12" s="1475"/>
      <c r="G12" s="1475"/>
    </row>
    <row r="13" spans="1:7">
      <c r="A13" s="1409"/>
      <c r="B13" s="1410" t="s">
        <v>6668</v>
      </c>
      <c r="C13" s="1410"/>
      <c r="D13" s="1409"/>
      <c r="E13" s="1369"/>
      <c r="F13" s="1476"/>
      <c r="G13" s="1477"/>
    </row>
    <row r="14" spans="1:7">
      <c r="A14" s="1446"/>
      <c r="B14" s="1385" t="s">
        <v>3461</v>
      </c>
      <c r="C14" s="1385"/>
      <c r="D14" s="1415"/>
      <c r="E14" s="1447"/>
      <c r="F14" s="1478"/>
      <c r="G14" s="1478"/>
    </row>
    <row r="15" spans="1:7">
      <c r="A15" s="1446"/>
      <c r="B15" s="1418"/>
      <c r="C15" s="1419"/>
      <c r="D15" s="1415"/>
      <c r="E15" s="1447"/>
      <c r="F15" s="1478"/>
      <c r="G15" s="1478"/>
    </row>
    <row r="16" spans="1:7">
      <c r="A16" s="1446"/>
      <c r="B16" s="1418" t="s">
        <v>2299</v>
      </c>
      <c r="C16" s="1419"/>
      <c r="D16" s="1415"/>
      <c r="E16" s="1447"/>
      <c r="F16" s="1478"/>
      <c r="G16" s="1478"/>
    </row>
    <row r="17" spans="1:8" ht="29.45" customHeight="1">
      <c r="A17" s="1446"/>
      <c r="B17" s="3117" t="s">
        <v>3565</v>
      </c>
      <c r="C17" s="3118"/>
      <c r="D17" s="3124"/>
      <c r="E17" s="3124"/>
      <c r="F17" s="1478"/>
      <c r="G17" s="1478"/>
    </row>
    <row r="18" spans="1:8">
      <c r="A18" s="1448"/>
      <c r="B18" s="1606"/>
      <c r="C18" s="1448"/>
      <c r="D18" s="1448"/>
      <c r="E18" s="1449"/>
      <c r="F18" s="1752"/>
      <c r="G18" s="1752"/>
    </row>
    <row r="19" spans="1:8">
      <c r="A19" s="1385"/>
      <c r="B19" s="1415" t="s">
        <v>6669</v>
      </c>
      <c r="C19" s="1385"/>
      <c r="D19" s="1385"/>
      <c r="E19" s="1423"/>
      <c r="F19" s="1412"/>
      <c r="G19" s="1752"/>
    </row>
    <row r="20" spans="1:8" ht="71.25">
      <c r="A20" s="1451" t="s">
        <v>6670</v>
      </c>
      <c r="B20" s="1418" t="s">
        <v>6671</v>
      </c>
      <c r="C20" s="1385"/>
      <c r="D20" s="1420" t="s">
        <v>210</v>
      </c>
      <c r="E20" s="1428">
        <v>2</v>
      </c>
      <c r="F20" s="2619"/>
      <c r="G20" s="1412">
        <f>E20*F20</f>
        <v>0</v>
      </c>
      <c r="H20" s="1448"/>
    </row>
    <row r="21" spans="1:8">
      <c r="A21" s="1422"/>
      <c r="B21" s="1418"/>
      <c r="C21" s="1385"/>
      <c r="D21" s="1420"/>
      <c r="E21" s="1428"/>
      <c r="F21" s="2591"/>
      <c r="G21" s="1412"/>
      <c r="H21" s="1448"/>
    </row>
    <row r="22" spans="1:8" ht="71.25">
      <c r="A22" s="1451" t="s">
        <v>6672</v>
      </c>
      <c r="B22" s="1418" t="s">
        <v>6673</v>
      </c>
      <c r="C22" s="1385"/>
      <c r="D22" s="1420" t="s">
        <v>210</v>
      </c>
      <c r="E22" s="1428">
        <v>2</v>
      </c>
      <c r="F22" s="2619"/>
      <c r="G22" s="1412">
        <f t="shared" ref="G22:G36" si="0">E22*F22</f>
        <v>0</v>
      </c>
      <c r="H22" s="1448"/>
    </row>
    <row r="23" spans="1:8">
      <c r="A23" s="1422"/>
      <c r="B23" s="1418"/>
      <c r="C23" s="1385"/>
      <c r="D23" s="1420"/>
      <c r="E23" s="1428"/>
      <c r="F23" s="2591"/>
      <c r="G23" s="1412"/>
      <c r="H23" s="1448"/>
    </row>
    <row r="24" spans="1:8" ht="42.75">
      <c r="A24" s="1451" t="s">
        <v>6674</v>
      </c>
      <c r="B24" s="1418" t="s">
        <v>6675</v>
      </c>
      <c r="C24" s="1385"/>
      <c r="D24" s="1420" t="s">
        <v>210</v>
      </c>
      <c r="E24" s="1428">
        <v>6</v>
      </c>
      <c r="F24" s="2619"/>
      <c r="G24" s="1412">
        <f t="shared" si="0"/>
        <v>0</v>
      </c>
      <c r="H24" s="1448"/>
    </row>
    <row r="25" spans="1:8">
      <c r="A25" s="1422"/>
      <c r="B25" s="1418"/>
      <c r="C25" s="1385"/>
      <c r="D25" s="1420"/>
      <c r="E25" s="1428"/>
      <c r="F25" s="2591"/>
      <c r="G25" s="1412"/>
      <c r="H25" s="1448"/>
    </row>
    <row r="26" spans="1:8">
      <c r="A26" s="1451" t="s">
        <v>6676</v>
      </c>
      <c r="B26" s="1418" t="s">
        <v>6677</v>
      </c>
      <c r="C26" s="1385"/>
      <c r="D26" s="1420" t="s">
        <v>210</v>
      </c>
      <c r="E26" s="1428">
        <v>4</v>
      </c>
      <c r="F26" s="2619"/>
      <c r="G26" s="1412">
        <f t="shared" si="0"/>
        <v>0</v>
      </c>
      <c r="H26" s="1448"/>
    </row>
    <row r="27" spans="1:8">
      <c r="A27" s="1422"/>
      <c r="B27" s="1418"/>
      <c r="C27" s="1385"/>
      <c r="D27" s="1420"/>
      <c r="E27" s="1428"/>
      <c r="F27" s="2591"/>
      <c r="G27" s="1412"/>
      <c r="H27" s="1448"/>
    </row>
    <row r="28" spans="1:8" ht="71.25">
      <c r="A28" s="1451" t="s">
        <v>6678</v>
      </c>
      <c r="B28" s="1418" t="s">
        <v>6679</v>
      </c>
      <c r="C28" s="1385"/>
      <c r="D28" s="1420" t="s">
        <v>210</v>
      </c>
      <c r="E28" s="1428">
        <v>2</v>
      </c>
      <c r="F28" s="2619"/>
      <c r="G28" s="1412">
        <f t="shared" si="0"/>
        <v>0</v>
      </c>
      <c r="H28" s="1448"/>
    </row>
    <row r="29" spans="1:8">
      <c r="A29" s="1422"/>
      <c r="B29" s="1418"/>
      <c r="C29" s="1385"/>
      <c r="D29" s="1420"/>
      <c r="E29" s="1428"/>
      <c r="F29" s="2591"/>
      <c r="G29" s="1412"/>
      <c r="H29" s="1448"/>
    </row>
    <row r="30" spans="1:8" ht="28.5">
      <c r="A30" s="1451" t="s">
        <v>6680</v>
      </c>
      <c r="B30" s="1418" t="s">
        <v>6681</v>
      </c>
      <c r="C30" s="1385"/>
      <c r="D30" s="1420" t="s">
        <v>210</v>
      </c>
      <c r="E30" s="1428">
        <v>2</v>
      </c>
      <c r="F30" s="2619"/>
      <c r="G30" s="1412">
        <f t="shared" si="0"/>
        <v>0</v>
      </c>
      <c r="H30" s="1448"/>
    </row>
    <row r="31" spans="1:8">
      <c r="A31" s="1422"/>
      <c r="B31" s="1418"/>
      <c r="C31" s="1385"/>
      <c r="D31" s="1420"/>
      <c r="E31" s="1428"/>
      <c r="F31" s="2591"/>
      <c r="G31" s="1412"/>
      <c r="H31" s="1448"/>
    </row>
    <row r="32" spans="1:8">
      <c r="A32" s="1451" t="s">
        <v>6682</v>
      </c>
      <c r="B32" s="1418" t="s">
        <v>6683</v>
      </c>
      <c r="C32" s="1385"/>
      <c r="D32" s="1420" t="s">
        <v>210</v>
      </c>
      <c r="E32" s="1428">
        <v>4</v>
      </c>
      <c r="F32" s="2619"/>
      <c r="G32" s="1412">
        <f t="shared" si="0"/>
        <v>0</v>
      </c>
      <c r="H32" s="1448"/>
    </row>
    <row r="33" spans="1:8">
      <c r="A33" s="1422"/>
      <c r="B33" s="1418"/>
      <c r="C33" s="1385"/>
      <c r="D33" s="1420"/>
      <c r="E33" s="1428"/>
      <c r="F33" s="2591"/>
      <c r="G33" s="1412"/>
      <c r="H33" s="1448"/>
    </row>
    <row r="34" spans="1:8">
      <c r="A34" s="1451" t="s">
        <v>6684</v>
      </c>
      <c r="B34" s="1418" t="s">
        <v>6685</v>
      </c>
      <c r="C34" s="1385"/>
      <c r="D34" s="1420" t="s">
        <v>210</v>
      </c>
      <c r="E34" s="1428">
        <v>4</v>
      </c>
      <c r="F34" s="2619"/>
      <c r="G34" s="1412">
        <f t="shared" si="0"/>
        <v>0</v>
      </c>
      <c r="H34" s="1448"/>
    </row>
    <row r="35" spans="1:8">
      <c r="A35" s="1422"/>
      <c r="B35" s="1418"/>
      <c r="C35" s="1385"/>
      <c r="D35" s="1420"/>
      <c r="E35" s="1428"/>
      <c r="F35" s="2591"/>
      <c r="G35" s="1412"/>
      <c r="H35" s="1448"/>
    </row>
    <row r="36" spans="1:8">
      <c r="A36" s="1451" t="s">
        <v>6686</v>
      </c>
      <c r="B36" s="1627" t="s">
        <v>6687</v>
      </c>
      <c r="C36" s="1385"/>
      <c r="D36" s="1420" t="s">
        <v>354</v>
      </c>
      <c r="E36" s="1428">
        <v>200</v>
      </c>
      <c r="F36" s="2619"/>
      <c r="G36" s="1412">
        <f t="shared" si="0"/>
        <v>0</v>
      </c>
      <c r="H36" s="1448"/>
    </row>
    <row r="37" spans="1:8">
      <c r="A37" s="1422"/>
      <c r="B37" s="1627"/>
      <c r="C37" s="1385"/>
      <c r="D37" s="1420"/>
      <c r="E37" s="1428"/>
      <c r="F37" s="2591"/>
      <c r="G37" s="1412"/>
      <c r="H37" s="1448"/>
    </row>
    <row r="38" spans="1:8">
      <c r="A38" s="1422"/>
      <c r="B38" s="1419" t="s">
        <v>6688</v>
      </c>
      <c r="C38" s="1385"/>
      <c r="D38" s="1420"/>
      <c r="E38" s="1428"/>
      <c r="F38" s="2591"/>
      <c r="G38" s="1412"/>
      <c r="H38" s="1448"/>
    </row>
    <row r="39" spans="1:8" ht="99.75">
      <c r="A39" s="1451" t="s">
        <v>6689</v>
      </c>
      <c r="B39" s="1418" t="s">
        <v>6690</v>
      </c>
      <c r="C39" s="1385"/>
      <c r="D39" s="1420" t="s">
        <v>210</v>
      </c>
      <c r="E39" s="1428">
        <v>8</v>
      </c>
      <c r="F39" s="2619"/>
      <c r="G39" s="1412">
        <f>E39*F39</f>
        <v>0</v>
      </c>
      <c r="H39" s="1448"/>
    </row>
    <row r="40" spans="1:8">
      <c r="A40" s="1422"/>
      <c r="B40" s="1418"/>
      <c r="C40" s="1385"/>
      <c r="D40" s="1420"/>
      <c r="E40" s="1428"/>
      <c r="F40" s="2591"/>
      <c r="G40" s="1412"/>
      <c r="H40" s="1448"/>
    </row>
    <row r="41" spans="1:8" ht="114">
      <c r="A41" s="1451" t="s">
        <v>6691</v>
      </c>
      <c r="B41" s="1418" t="s">
        <v>6692</v>
      </c>
      <c r="C41" s="1385"/>
      <c r="D41" s="1420" t="s">
        <v>210</v>
      </c>
      <c r="E41" s="1428">
        <v>20</v>
      </c>
      <c r="F41" s="2619"/>
      <c r="G41" s="1412">
        <f>E41*F41</f>
        <v>0</v>
      </c>
      <c r="H41" s="1448"/>
    </row>
    <row r="42" spans="1:8">
      <c r="A42" s="1422"/>
      <c r="B42" s="1418"/>
      <c r="C42" s="1385"/>
      <c r="D42" s="1420"/>
      <c r="E42" s="1428"/>
      <c r="F42" s="2591"/>
      <c r="G42" s="1412"/>
      <c r="H42" s="1448"/>
    </row>
    <row r="43" spans="1:8">
      <c r="A43" s="1451" t="s">
        <v>6693</v>
      </c>
      <c r="B43" s="1418" t="s">
        <v>6694</v>
      </c>
      <c r="C43" s="1385"/>
      <c r="D43" s="1420" t="s">
        <v>210</v>
      </c>
      <c r="E43" s="1428">
        <v>40</v>
      </c>
      <c r="F43" s="2619"/>
      <c r="G43" s="1412">
        <f>E43*F43</f>
        <v>0</v>
      </c>
      <c r="H43" s="1448"/>
    </row>
    <row r="44" spans="1:8">
      <c r="A44" s="1422"/>
      <c r="B44" s="1418"/>
      <c r="C44" s="1385"/>
      <c r="D44" s="1420"/>
      <c r="E44" s="1428"/>
      <c r="F44" s="2591"/>
      <c r="G44" s="1412"/>
      <c r="H44" s="1448"/>
    </row>
    <row r="45" spans="1:8">
      <c r="A45" s="1451" t="s">
        <v>6695</v>
      </c>
      <c r="B45" s="1628" t="s">
        <v>6696</v>
      </c>
      <c r="C45" s="1629"/>
      <c r="D45" s="1629" t="s">
        <v>210</v>
      </c>
      <c r="E45" s="1630">
        <v>2</v>
      </c>
      <c r="F45" s="2619"/>
      <c r="G45" s="1412">
        <f>E45*F45</f>
        <v>0</v>
      </c>
      <c r="H45" s="1448"/>
    </row>
    <row r="46" spans="1:8">
      <c r="A46" s="1385"/>
      <c r="B46" s="1385"/>
      <c r="C46" s="1385"/>
      <c r="D46" s="1420"/>
      <c r="E46" s="1428"/>
      <c r="F46" s="1412"/>
      <c r="G46" s="1412"/>
      <c r="H46" s="1448"/>
    </row>
    <row r="47" spans="1:8" ht="73.900000000000006" customHeight="1">
      <c r="A47" s="1459" t="s">
        <v>6697</v>
      </c>
      <c r="B47" s="1418" t="s">
        <v>6698</v>
      </c>
      <c r="C47" s="1420"/>
      <c r="D47" s="1420" t="s">
        <v>369</v>
      </c>
      <c r="E47" s="3121" t="s">
        <v>6454</v>
      </c>
      <c r="F47" s="3122"/>
      <c r="G47" s="1417"/>
      <c r="H47" s="1448"/>
    </row>
    <row r="48" spans="1:8">
      <c r="A48" s="1385"/>
      <c r="B48" s="1385"/>
      <c r="C48" s="1385"/>
      <c r="D48" s="1385"/>
      <c r="E48" s="1423"/>
      <c r="F48" s="1412"/>
      <c r="G48" s="1412"/>
      <c r="H48" s="1448"/>
    </row>
    <row r="49" spans="1:8" ht="19.899999999999999" customHeight="1" thickBot="1">
      <c r="A49" s="1344" t="s">
        <v>6324</v>
      </c>
      <c r="B49" s="1431" t="s">
        <v>6667</v>
      </c>
      <c r="C49" s="1432" t="s">
        <v>2978</v>
      </c>
      <c r="D49" s="1432"/>
      <c r="E49" s="1468"/>
      <c r="F49" s="1519"/>
      <c r="G49" s="1520">
        <f>SUM(G19:G47)</f>
        <v>0</v>
      </c>
      <c r="H49" s="1448"/>
    </row>
    <row r="50" spans="1:8" ht="15" thickTop="1">
      <c r="A50" s="1448"/>
      <c r="B50" s="1467"/>
      <c r="C50" s="1453"/>
      <c r="D50" s="1453"/>
      <c r="E50" s="1460"/>
      <c r="F50" s="1574"/>
      <c r="G50" s="1466"/>
    </row>
    <row r="51" spans="1:8">
      <c r="A51" s="1448"/>
      <c r="B51" s="1467"/>
      <c r="C51" s="1453"/>
      <c r="D51" s="1453"/>
      <c r="E51" s="1460"/>
      <c r="F51" s="1574"/>
      <c r="G51" s="1466"/>
    </row>
    <row r="52" spans="1:8">
      <c r="A52" s="1448"/>
      <c r="B52" s="1448"/>
      <c r="C52" s="1448"/>
      <c r="D52" s="1448"/>
      <c r="E52" s="1449"/>
      <c r="F52" s="1752"/>
      <c r="G52" s="1752"/>
    </row>
    <row r="53" spans="1:8">
      <c r="A53" s="1448"/>
      <c r="B53" s="1448"/>
      <c r="C53" s="1448"/>
      <c r="D53" s="1448"/>
      <c r="E53" s="1449"/>
      <c r="F53" s="1752"/>
      <c r="G53" s="1752"/>
    </row>
    <row r="54" spans="1:8">
      <c r="A54" s="1448"/>
      <c r="B54" s="1448"/>
      <c r="C54" s="1448"/>
      <c r="D54" s="1448"/>
      <c r="E54" s="1449"/>
      <c r="F54" s="1752"/>
      <c r="G54" s="1752"/>
    </row>
  </sheetData>
  <sheetProtection formatRows="0"/>
  <mergeCells count="2">
    <mergeCell ref="B17:E17"/>
    <mergeCell ref="E47:F47"/>
  </mergeCells>
  <pageMargins left="0.7" right="0.7" top="0.75" bottom="0.75" header="0.3" footer="0.3"/>
  <pageSetup paperSize="9" scale="57" fitToHeight="0"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77"/>
  <sheetViews>
    <sheetView view="pageBreakPreview" zoomScale="80" zoomScaleNormal="100" zoomScaleSheetLayoutView="80" workbookViewId="0">
      <selection activeCell="A2" sqref="A2"/>
    </sheetView>
  </sheetViews>
  <sheetFormatPr defaultColWidth="17.140625" defaultRowHeight="14.25"/>
  <cols>
    <col min="1" max="1" width="17.140625" style="1374"/>
    <col min="2" max="2" width="64.42578125" style="1374" customWidth="1"/>
    <col min="3" max="3" width="17.140625" style="1374"/>
    <col min="4" max="4" width="8.85546875" style="1374" customWidth="1"/>
    <col min="5" max="5" width="11.140625" style="1317" customWidth="1"/>
    <col min="6" max="6" width="17.140625" style="1763"/>
    <col min="7" max="7" width="20.28515625" style="1763" customWidth="1"/>
    <col min="8" max="16384" width="17.140625" style="1374"/>
  </cols>
  <sheetData>
    <row r="1" spans="1:7">
      <c r="A1" s="1435" t="s">
        <v>8</v>
      </c>
      <c r="B1" s="1381" t="s">
        <v>9</v>
      </c>
      <c r="C1" s="1381"/>
      <c r="D1" s="1382"/>
      <c r="E1" s="1436"/>
      <c r="F1" s="1470"/>
      <c r="G1" s="1470"/>
    </row>
    <row r="2" spans="1:7">
      <c r="A2" s="1435" t="s">
        <v>130</v>
      </c>
      <c r="B2" s="491" t="str">
        <f>'NASLOVNA STRAN'!$C$30</f>
        <v>Gradnja stanovanjske soseske Dečkovo naselje - DN 10</v>
      </c>
      <c r="C2" s="1381"/>
      <c r="D2" s="1382"/>
      <c r="E2" s="1436"/>
      <c r="F2" s="1470"/>
      <c r="G2" s="1470"/>
    </row>
    <row r="3" spans="1:7">
      <c r="A3" s="1435" t="s">
        <v>131</v>
      </c>
      <c r="B3" s="1654">
        <f>'NASLOVNA STRAN'!$C$13</f>
        <v>0</v>
      </c>
      <c r="C3" s="1381"/>
      <c r="D3" s="1382"/>
      <c r="E3" s="1436"/>
      <c r="F3" s="1470"/>
      <c r="G3" s="1470"/>
    </row>
    <row r="4" spans="1:7">
      <c r="A4" s="1435"/>
      <c r="B4" s="1381"/>
      <c r="C4" s="1381"/>
      <c r="D4" s="1382"/>
      <c r="E4" s="1436"/>
      <c r="F4" s="1470"/>
      <c r="G4" s="1470"/>
    </row>
    <row r="5" spans="1:7">
      <c r="A5" s="1437" t="s">
        <v>72</v>
      </c>
      <c r="B5" s="1387" t="s">
        <v>6311</v>
      </c>
      <c r="C5" s="1387"/>
      <c r="D5" s="1388"/>
      <c r="E5" s="1438"/>
      <c r="F5" s="1471"/>
      <c r="G5" s="1471"/>
    </row>
    <row r="6" spans="1:7">
      <c r="A6" s="1435"/>
      <c r="B6" s="1381"/>
      <c r="C6" s="1381"/>
      <c r="D6" s="1382"/>
      <c r="E6" s="1383"/>
      <c r="F6" s="1384"/>
      <c r="G6" s="1384"/>
    </row>
    <row r="7" spans="1:7">
      <c r="A7" s="1437" t="s">
        <v>119</v>
      </c>
      <c r="B7" s="1387" t="s">
        <v>6699</v>
      </c>
      <c r="C7" s="1387"/>
      <c r="D7" s="1388"/>
      <c r="E7" s="1438"/>
      <c r="F7" s="1471"/>
      <c r="G7" s="1471"/>
    </row>
    <row r="8" spans="1:7">
      <c r="A8" s="1435"/>
      <c r="B8" s="1381"/>
      <c r="C8" s="1381"/>
      <c r="D8" s="1382"/>
      <c r="E8" s="1436"/>
      <c r="F8" s="1470"/>
      <c r="G8" s="1470"/>
    </row>
    <row r="9" spans="1:7">
      <c r="A9" s="1435"/>
      <c r="B9" s="1381"/>
      <c r="C9" s="1381"/>
      <c r="D9" s="1382"/>
      <c r="E9" s="1436"/>
      <c r="F9" s="1470"/>
      <c r="G9" s="1470"/>
    </row>
    <row r="10" spans="1:7" ht="28.5">
      <c r="A10" s="1439" t="s">
        <v>132</v>
      </c>
      <c r="B10" s="1392" t="s">
        <v>133</v>
      </c>
      <c r="C10" s="1393" t="s">
        <v>134</v>
      </c>
      <c r="D10" s="1394" t="s">
        <v>140</v>
      </c>
      <c r="E10" s="1440" t="s">
        <v>136</v>
      </c>
      <c r="F10" s="1472" t="s">
        <v>237</v>
      </c>
      <c r="G10" s="1472" t="s">
        <v>238</v>
      </c>
    </row>
    <row r="11" spans="1:7">
      <c r="A11" s="1381"/>
      <c r="B11" s="1381"/>
      <c r="C11" s="1381"/>
      <c r="D11" s="1382"/>
      <c r="E11" s="1441"/>
      <c r="F11" s="1473"/>
      <c r="G11" s="1473"/>
    </row>
    <row r="12" spans="1:7">
      <c r="A12" s="1442" t="s">
        <v>6325</v>
      </c>
      <c r="B12" s="1400" t="s">
        <v>3448</v>
      </c>
      <c r="C12" s="1400"/>
      <c r="D12" s="1401"/>
      <c r="E12" s="1443"/>
      <c r="F12" s="1474"/>
      <c r="G12" s="1474"/>
    </row>
    <row r="13" spans="1:7">
      <c r="A13" s="1444"/>
      <c r="B13" s="1405"/>
      <c r="C13" s="1405"/>
      <c r="D13" s="1406"/>
      <c r="E13" s="1445"/>
      <c r="F13" s="1475"/>
      <c r="G13" s="1475"/>
    </row>
    <row r="14" spans="1:7">
      <c r="A14" s="1409"/>
      <c r="B14" s="1410" t="s">
        <v>67</v>
      </c>
      <c r="C14" s="1410"/>
      <c r="D14" s="1409"/>
      <c r="E14" s="1369"/>
      <c r="F14" s="1476"/>
      <c r="G14" s="1477"/>
    </row>
    <row r="15" spans="1:7">
      <c r="A15" s="1446"/>
      <c r="B15" s="1385" t="s">
        <v>3461</v>
      </c>
      <c r="C15" s="1385"/>
      <c r="D15" s="1415"/>
      <c r="E15" s="1447"/>
      <c r="F15" s="1478"/>
      <c r="G15" s="1478"/>
    </row>
    <row r="16" spans="1:7">
      <c r="A16" s="1446"/>
      <c r="B16" s="1418"/>
      <c r="C16" s="1419"/>
      <c r="D16" s="1415"/>
      <c r="E16" s="1447"/>
      <c r="F16" s="1478"/>
      <c r="G16" s="1478"/>
    </row>
    <row r="17" spans="1:7">
      <c r="A17" s="1446"/>
      <c r="B17" s="1418" t="s">
        <v>2299</v>
      </c>
      <c r="C17" s="1419"/>
      <c r="D17" s="1415"/>
      <c r="E17" s="1447"/>
      <c r="F17" s="1478"/>
      <c r="G17" s="1478"/>
    </row>
    <row r="18" spans="1:7" ht="45.6" customHeight="1">
      <c r="A18" s="1446"/>
      <c r="B18" s="3117" t="s">
        <v>3565</v>
      </c>
      <c r="C18" s="3118"/>
      <c r="D18" s="1415"/>
      <c r="E18" s="1447"/>
      <c r="F18" s="1478"/>
      <c r="G18" s="1478"/>
    </row>
    <row r="19" spans="1:7">
      <c r="A19" s="1448"/>
      <c r="B19" s="1448"/>
      <c r="C19" s="1448"/>
      <c r="D19" s="1448"/>
      <c r="E19" s="1449"/>
      <c r="F19" s="1752"/>
      <c r="G19" s="1752"/>
    </row>
    <row r="20" spans="1:7">
      <c r="A20" s="1448"/>
      <c r="B20" s="1606"/>
      <c r="C20" s="1448"/>
      <c r="D20" s="1448"/>
      <c r="E20" s="1449"/>
      <c r="F20" s="1752"/>
      <c r="G20" s="1752"/>
    </row>
    <row r="21" spans="1:7" ht="255.6" customHeight="1">
      <c r="A21" s="1424" t="s">
        <v>6700</v>
      </c>
      <c r="B21" s="1502" t="s">
        <v>6701</v>
      </c>
      <c r="C21" s="1489"/>
      <c r="D21" s="1489" t="s">
        <v>210</v>
      </c>
      <c r="E21" s="1555">
        <v>1</v>
      </c>
      <c r="F21" s="2610"/>
      <c r="G21" s="1879">
        <f>E21*F21</f>
        <v>0</v>
      </c>
    </row>
    <row r="22" spans="1:7">
      <c r="A22" s="1503"/>
      <c r="B22" s="1502"/>
      <c r="C22" s="1489"/>
      <c r="D22" s="1489"/>
      <c r="E22" s="1555"/>
      <c r="F22" s="2611"/>
      <c r="G22" s="1879"/>
    </row>
    <row r="23" spans="1:7" ht="28.5">
      <c r="A23" s="1424" t="s">
        <v>6702</v>
      </c>
      <c r="B23" s="1631" t="s">
        <v>6703</v>
      </c>
      <c r="C23" s="1489"/>
      <c r="D23" s="1489" t="s">
        <v>210</v>
      </c>
      <c r="E23" s="1555">
        <v>1</v>
      </c>
      <c r="F23" s="2610"/>
      <c r="G23" s="1879">
        <f>E23*F23</f>
        <v>0</v>
      </c>
    </row>
    <row r="24" spans="1:7">
      <c r="A24" s="1503"/>
      <c r="B24" s="1502"/>
      <c r="C24" s="1489"/>
      <c r="D24" s="1489"/>
      <c r="E24" s="1555"/>
      <c r="F24" s="2611"/>
      <c r="G24" s="1879"/>
    </row>
    <row r="25" spans="1:7" ht="28.5">
      <c r="A25" s="1424" t="s">
        <v>6704</v>
      </c>
      <c r="B25" s="1502" t="s">
        <v>6705</v>
      </c>
      <c r="C25" s="1489"/>
      <c r="D25" s="1489" t="s">
        <v>210</v>
      </c>
      <c r="E25" s="1555">
        <v>1</v>
      </c>
      <c r="F25" s="2610"/>
      <c r="G25" s="1879">
        <f>E25*F25</f>
        <v>0</v>
      </c>
    </row>
    <row r="26" spans="1:7">
      <c r="A26" s="1503"/>
      <c r="B26" s="1502"/>
      <c r="C26" s="1489"/>
      <c r="D26" s="1489"/>
      <c r="E26" s="1555"/>
      <c r="F26" s="2611"/>
      <c r="G26" s="1879"/>
    </row>
    <row r="27" spans="1:7">
      <c r="A27" s="1424" t="s">
        <v>6706</v>
      </c>
      <c r="B27" s="1502" t="s">
        <v>6707</v>
      </c>
      <c r="C27" s="1489"/>
      <c r="D27" s="1489" t="s">
        <v>210</v>
      </c>
      <c r="E27" s="1555">
        <v>1</v>
      </c>
      <c r="F27" s="2610"/>
      <c r="G27" s="1879">
        <f>E27*F27</f>
        <v>0</v>
      </c>
    </row>
    <row r="28" spans="1:7">
      <c r="A28" s="1503"/>
      <c r="B28" s="1502"/>
      <c r="C28" s="1489"/>
      <c r="D28" s="1489"/>
      <c r="E28" s="1555"/>
      <c r="F28" s="2611"/>
      <c r="G28" s="1879"/>
    </row>
    <row r="29" spans="1:7">
      <c r="A29" s="1424" t="s">
        <v>6708</v>
      </c>
      <c r="B29" s="1502" t="s">
        <v>6709</v>
      </c>
      <c r="C29" s="1489"/>
      <c r="D29" s="1489" t="s">
        <v>210</v>
      </c>
      <c r="E29" s="1555">
        <v>38</v>
      </c>
      <c r="F29" s="2610"/>
      <c r="G29" s="1879">
        <f>E29*F29</f>
        <v>0</v>
      </c>
    </row>
    <row r="30" spans="1:7">
      <c r="A30" s="2312"/>
      <c r="B30" s="2313"/>
      <c r="C30" s="2314"/>
      <c r="D30" s="2314"/>
      <c r="E30" s="2315"/>
      <c r="F30" s="2613"/>
      <c r="G30" s="1879"/>
    </row>
    <row r="31" spans="1:7">
      <c r="A31" s="2248" t="s">
        <v>6710</v>
      </c>
      <c r="B31" s="2313" t="s">
        <v>6711</v>
      </c>
      <c r="C31" s="2314"/>
      <c r="D31" s="2314" t="s">
        <v>210</v>
      </c>
      <c r="E31" s="2315">
        <v>0</v>
      </c>
      <c r="F31" s="2613"/>
      <c r="G31" s="1879"/>
    </row>
    <row r="32" spans="1:7">
      <c r="A32" s="1503"/>
      <c r="B32" s="1502"/>
      <c r="C32" s="1489"/>
      <c r="D32" s="1489"/>
      <c r="E32" s="1555"/>
      <c r="F32" s="2611"/>
      <c r="G32" s="1879"/>
    </row>
    <row r="33" spans="1:7">
      <c r="A33" s="1424" t="s">
        <v>6712</v>
      </c>
      <c r="B33" s="1502" t="s">
        <v>6713</v>
      </c>
      <c r="C33" s="1489"/>
      <c r="D33" s="1489" t="s">
        <v>210</v>
      </c>
      <c r="E33" s="1555">
        <v>12</v>
      </c>
      <c r="F33" s="2610"/>
      <c r="G33" s="1879">
        <f>E33*F33</f>
        <v>0</v>
      </c>
    </row>
    <row r="34" spans="1:7">
      <c r="A34" s="1503"/>
      <c r="B34" s="1502"/>
      <c r="C34" s="1454"/>
      <c r="D34" s="1454"/>
      <c r="E34" s="1555"/>
      <c r="F34" s="2611"/>
      <c r="G34" s="1879"/>
    </row>
    <row r="35" spans="1:7">
      <c r="A35" s="1424" t="s">
        <v>6714</v>
      </c>
      <c r="B35" s="1502" t="s">
        <v>6715</v>
      </c>
      <c r="C35" s="1454"/>
      <c r="D35" s="1454" t="s">
        <v>210</v>
      </c>
      <c r="E35" s="1555">
        <v>36</v>
      </c>
      <c r="F35" s="2610"/>
      <c r="G35" s="1879">
        <f>E35*F35</f>
        <v>0</v>
      </c>
    </row>
    <row r="36" spans="1:7">
      <c r="A36" s="1632"/>
      <c r="B36" s="1633"/>
      <c r="C36" s="1634"/>
      <c r="D36" s="1634"/>
      <c r="E36" s="1455"/>
      <c r="F36" s="2611"/>
      <c r="G36" s="1879"/>
    </row>
    <row r="37" spans="1:7">
      <c r="A37" s="1424" t="s">
        <v>6716</v>
      </c>
      <c r="B37" s="1633" t="s">
        <v>6717</v>
      </c>
      <c r="C37" s="1489"/>
      <c r="D37" s="1489" t="s">
        <v>210</v>
      </c>
      <c r="E37" s="1555">
        <v>8</v>
      </c>
      <c r="F37" s="2610"/>
      <c r="G37" s="1879">
        <f>E37*F37</f>
        <v>0</v>
      </c>
    </row>
    <row r="38" spans="1:7">
      <c r="A38" s="1503"/>
      <c r="B38" s="1635"/>
      <c r="C38" s="1489"/>
      <c r="D38" s="1489"/>
      <c r="E38" s="1555"/>
      <c r="F38" s="2611"/>
      <c r="G38" s="1879"/>
    </row>
    <row r="39" spans="1:7" ht="57">
      <c r="A39" s="2248" t="s">
        <v>6718</v>
      </c>
      <c r="B39" s="2336" t="s">
        <v>6719</v>
      </c>
      <c r="C39" s="2314"/>
      <c r="D39" s="2314" t="s">
        <v>210</v>
      </c>
      <c r="E39" s="2315">
        <v>0</v>
      </c>
      <c r="F39" s="2613"/>
      <c r="G39" s="1879"/>
    </row>
    <row r="40" spans="1:7">
      <c r="A40" s="1503"/>
      <c r="B40" s="1636"/>
      <c r="C40" s="1489"/>
      <c r="D40" s="1489"/>
      <c r="E40" s="1555"/>
      <c r="F40" s="2611"/>
      <c r="G40" s="1879"/>
    </row>
    <row r="41" spans="1:7" ht="42.75">
      <c r="A41" s="1424" t="s">
        <v>6720</v>
      </c>
      <c r="B41" s="1636" t="s">
        <v>6721</v>
      </c>
      <c r="C41" s="1489"/>
      <c r="D41" s="1489" t="s">
        <v>210</v>
      </c>
      <c r="E41" s="1555">
        <v>8</v>
      </c>
      <c r="F41" s="2610"/>
      <c r="G41" s="1879">
        <f>E41*F41</f>
        <v>0</v>
      </c>
    </row>
    <row r="42" spans="1:7">
      <c r="A42" s="1503"/>
      <c r="B42" s="1636"/>
      <c r="C42" s="1489"/>
      <c r="D42" s="1489"/>
      <c r="E42" s="1555"/>
      <c r="F42" s="2611"/>
      <c r="G42" s="1879"/>
    </row>
    <row r="43" spans="1:7" ht="28.5">
      <c r="A43" s="1424" t="s">
        <v>6722</v>
      </c>
      <c r="B43" s="1633" t="s">
        <v>6723</v>
      </c>
      <c r="C43" s="1489"/>
      <c r="D43" s="1489" t="s">
        <v>210</v>
      </c>
      <c r="E43" s="1555">
        <v>20</v>
      </c>
      <c r="F43" s="2610"/>
      <c r="G43" s="1879">
        <f>E43*F43</f>
        <v>0</v>
      </c>
    </row>
    <row r="44" spans="1:7">
      <c r="A44" s="1503"/>
      <c r="B44" s="1636"/>
      <c r="C44" s="1489"/>
      <c r="D44" s="1489"/>
      <c r="E44" s="1555"/>
      <c r="F44" s="2611"/>
      <c r="G44" s="1879"/>
    </row>
    <row r="45" spans="1:7">
      <c r="A45" s="1424" t="s">
        <v>6724</v>
      </c>
      <c r="B45" s="1635" t="s">
        <v>6725</v>
      </c>
      <c r="C45" s="1489"/>
      <c r="D45" s="1489" t="s">
        <v>210</v>
      </c>
      <c r="E45" s="1555">
        <v>36</v>
      </c>
      <c r="F45" s="2610"/>
      <c r="G45" s="1879">
        <f>E45*F45</f>
        <v>0</v>
      </c>
    </row>
    <row r="46" spans="1:7">
      <c r="A46" s="1503"/>
      <c r="B46" s="1636"/>
      <c r="C46" s="1489"/>
      <c r="D46" s="1489"/>
      <c r="E46" s="1555"/>
      <c r="F46" s="2611"/>
      <c r="G46" s="1879"/>
    </row>
    <row r="47" spans="1:7" ht="71.25">
      <c r="A47" s="1424" t="s">
        <v>6726</v>
      </c>
      <c r="B47" s="1636" t="s">
        <v>6727</v>
      </c>
      <c r="C47" s="1489"/>
      <c r="D47" s="1489" t="s">
        <v>210</v>
      </c>
      <c r="E47" s="1455">
        <v>3</v>
      </c>
      <c r="F47" s="2610"/>
      <c r="G47" s="1879">
        <f>E47*F47</f>
        <v>0</v>
      </c>
    </row>
    <row r="48" spans="1:7">
      <c r="A48" s="1503"/>
      <c r="B48" s="1636"/>
      <c r="C48" s="1489"/>
      <c r="D48" s="1489"/>
      <c r="E48" s="1555"/>
      <c r="F48" s="2611"/>
      <c r="G48" s="1879"/>
    </row>
    <row r="49" spans="1:7">
      <c r="A49" s="1424" t="s">
        <v>6728</v>
      </c>
      <c r="B49" s="1636" t="s">
        <v>6729</v>
      </c>
      <c r="C49" s="1489"/>
      <c r="D49" s="1489" t="s">
        <v>3514</v>
      </c>
      <c r="E49" s="1428">
        <v>250</v>
      </c>
      <c r="F49" s="2610"/>
      <c r="G49" s="1879">
        <f>E49*F49</f>
        <v>0</v>
      </c>
    </row>
    <row r="50" spans="1:7">
      <c r="A50" s="1503"/>
      <c r="B50" s="1635"/>
      <c r="C50" s="1489"/>
      <c r="D50" s="1489"/>
      <c r="E50" s="1637"/>
      <c r="F50" s="2611"/>
      <c r="G50" s="1879"/>
    </row>
    <row r="51" spans="1:7">
      <c r="A51" s="1424" t="s">
        <v>6730</v>
      </c>
      <c r="B51" s="1633" t="s">
        <v>6731</v>
      </c>
      <c r="C51" s="1489"/>
      <c r="D51" s="1489" t="s">
        <v>3514</v>
      </c>
      <c r="E51" s="1428">
        <v>80</v>
      </c>
      <c r="F51" s="2610"/>
      <c r="G51" s="1879">
        <f>E51*F51</f>
        <v>0</v>
      </c>
    </row>
    <row r="52" spans="1:7">
      <c r="A52" s="1503"/>
      <c r="B52" s="1635"/>
      <c r="C52" s="1489"/>
      <c r="D52" s="1489"/>
      <c r="E52" s="1525"/>
      <c r="F52" s="2611"/>
      <c r="G52" s="1879"/>
    </row>
    <row r="53" spans="1:7">
      <c r="A53" s="1424" t="s">
        <v>6732</v>
      </c>
      <c r="B53" s="1633" t="s">
        <v>6733</v>
      </c>
      <c r="C53" s="1634"/>
      <c r="D53" s="1634" t="s">
        <v>3514</v>
      </c>
      <c r="E53" s="1525">
        <v>20</v>
      </c>
      <c r="F53" s="2610"/>
      <c r="G53" s="1879">
        <f>E53*F53</f>
        <v>0</v>
      </c>
    </row>
    <row r="54" spans="1:7">
      <c r="A54" s="2332"/>
      <c r="B54" s="2333"/>
      <c r="C54" s="2334"/>
      <c r="D54" s="2334"/>
      <c r="E54" s="2335"/>
      <c r="F54" s="2613"/>
      <c r="G54" s="1879"/>
    </row>
    <row r="55" spans="1:7">
      <c r="A55" s="2248" t="s">
        <v>6734</v>
      </c>
      <c r="B55" s="2309" t="s">
        <v>6735</v>
      </c>
      <c r="C55" s="2334"/>
      <c r="D55" s="2334" t="s">
        <v>210</v>
      </c>
      <c r="E55" s="2335">
        <v>0</v>
      </c>
      <c r="F55" s="2613"/>
      <c r="G55" s="1879"/>
    </row>
    <row r="56" spans="1:7">
      <c r="A56" s="1503"/>
      <c r="B56" s="1502"/>
      <c r="C56" s="1489"/>
      <c r="D56" s="1489"/>
      <c r="E56" s="1525"/>
      <c r="F56" s="2611"/>
      <c r="G56" s="1879"/>
    </row>
    <row r="57" spans="1:7" ht="28.5">
      <c r="A57" s="1424" t="s">
        <v>6736</v>
      </c>
      <c r="B57" s="1502" t="s">
        <v>6737</v>
      </c>
      <c r="C57" s="1638"/>
      <c r="D57" s="1638" t="s">
        <v>3514</v>
      </c>
      <c r="E57" s="1525">
        <v>330</v>
      </c>
      <c r="F57" s="2610"/>
      <c r="G57" s="1879">
        <f>E57*F57</f>
        <v>0</v>
      </c>
    </row>
    <row r="58" spans="1:7">
      <c r="A58" s="1503"/>
      <c r="B58" s="1502"/>
      <c r="C58" s="1489"/>
      <c r="D58" s="1489"/>
      <c r="E58" s="1455"/>
      <c r="F58" s="2611"/>
      <c r="G58" s="1879"/>
    </row>
    <row r="59" spans="1:7" ht="28.5">
      <c r="A59" s="1424" t="s">
        <v>6738</v>
      </c>
      <c r="B59" s="1502" t="s">
        <v>6739</v>
      </c>
      <c r="C59" s="1489"/>
      <c r="D59" s="1489" t="s">
        <v>3514</v>
      </c>
      <c r="E59" s="1555">
        <v>20</v>
      </c>
      <c r="F59" s="2610"/>
      <c r="G59" s="1879">
        <f>E59*F59</f>
        <v>0</v>
      </c>
    </row>
    <row r="60" spans="1:7">
      <c r="A60" s="1632"/>
      <c r="B60" s="1502"/>
      <c r="C60" s="1489"/>
      <c r="D60" s="1489"/>
      <c r="E60" s="1455"/>
      <c r="F60" s="2611"/>
      <c r="G60" s="1879"/>
    </row>
    <row r="61" spans="1:7">
      <c r="A61" s="1424" t="s">
        <v>6740</v>
      </c>
      <c r="B61" s="1502" t="s">
        <v>6741</v>
      </c>
      <c r="C61" s="1489"/>
      <c r="D61" s="1489" t="s">
        <v>369</v>
      </c>
      <c r="E61" s="1455">
        <v>10</v>
      </c>
      <c r="F61" s="2610"/>
      <c r="G61" s="1879">
        <f>E61*F61</f>
        <v>0</v>
      </c>
    </row>
    <row r="62" spans="1:7">
      <c r="A62" s="1632"/>
      <c r="B62" s="1502"/>
      <c r="C62" s="1489"/>
      <c r="D62" s="1489"/>
      <c r="E62" s="1455"/>
      <c r="F62" s="1879"/>
      <c r="G62" s="1879"/>
    </row>
    <row r="63" spans="1:7" ht="27.6" customHeight="1">
      <c r="A63" s="1421" t="s">
        <v>6742</v>
      </c>
      <c r="B63" s="1502" t="s">
        <v>6743</v>
      </c>
      <c r="C63" s="1489"/>
      <c r="D63" s="1489" t="s">
        <v>369</v>
      </c>
      <c r="E63" s="3121" t="s">
        <v>6454</v>
      </c>
      <c r="F63" s="3122"/>
      <c r="G63" s="1879"/>
    </row>
    <row r="64" spans="1:7">
      <c r="A64" s="1632"/>
      <c r="B64" s="1502"/>
      <c r="C64" s="1489"/>
      <c r="D64" s="1489"/>
      <c r="E64" s="1455"/>
      <c r="F64" s="1879"/>
      <c r="G64" s="1879"/>
    </row>
    <row r="65" spans="1:8" ht="28.5">
      <c r="A65" s="1421" t="s">
        <v>6744</v>
      </c>
      <c r="B65" s="1639" t="s">
        <v>6745</v>
      </c>
      <c r="C65" s="1420"/>
      <c r="D65" s="1420" t="s">
        <v>369</v>
      </c>
      <c r="E65" s="3121" t="s">
        <v>6454</v>
      </c>
      <c r="F65" s="3122"/>
      <c r="G65" s="1477"/>
    </row>
    <row r="66" spans="1:8">
      <c r="A66" s="1425"/>
      <c r="B66" s="1639"/>
      <c r="C66" s="1420"/>
      <c r="D66" s="1420"/>
      <c r="E66" s="1455"/>
      <c r="F66" s="1476"/>
      <c r="G66" s="1477"/>
    </row>
    <row r="67" spans="1:8" ht="28.5">
      <c r="A67" s="1421" t="s">
        <v>6746</v>
      </c>
      <c r="B67" s="1639" t="s">
        <v>6747</v>
      </c>
      <c r="C67" s="1420"/>
      <c r="D67" s="1420" t="s">
        <v>369</v>
      </c>
      <c r="E67" s="3121" t="s">
        <v>6454</v>
      </c>
      <c r="F67" s="3122"/>
      <c r="G67" s="1477"/>
    </row>
    <row r="68" spans="1:8">
      <c r="A68" s="1425"/>
      <c r="B68" s="1639"/>
      <c r="C68" s="1420"/>
      <c r="D68" s="1420"/>
      <c r="E68" s="1455"/>
      <c r="F68" s="1476"/>
      <c r="G68" s="1477"/>
    </row>
    <row r="69" spans="1:8" ht="57">
      <c r="A69" s="1421" t="s">
        <v>6748</v>
      </c>
      <c r="B69" s="1639" t="s">
        <v>6749</v>
      </c>
      <c r="C69" s="1420"/>
      <c r="D69" s="1420" t="s">
        <v>369</v>
      </c>
      <c r="E69" s="3121" t="s">
        <v>6454</v>
      </c>
      <c r="F69" s="3122"/>
      <c r="G69" s="1477"/>
    </row>
    <row r="70" spans="1:8">
      <c r="A70" s="1640"/>
      <c r="B70" s="1590"/>
      <c r="C70" s="1587"/>
      <c r="D70" s="1588"/>
      <c r="E70" s="1372"/>
      <c r="F70" s="1589"/>
      <c r="G70" s="1589"/>
      <c r="H70" s="1448"/>
    </row>
    <row r="71" spans="1:8" ht="25.9" customHeight="1" thickBot="1">
      <c r="A71" s="1344" t="s">
        <v>6325</v>
      </c>
      <c r="B71" s="1431" t="s">
        <v>6699</v>
      </c>
      <c r="C71" s="1432" t="s">
        <v>2978</v>
      </c>
      <c r="D71" s="1432"/>
      <c r="E71" s="1468"/>
      <c r="F71" s="1519"/>
      <c r="G71" s="1520">
        <f>SUM(G21:G69)</f>
        <v>0</v>
      </c>
      <c r="H71" s="1448"/>
    </row>
    <row r="72" spans="1:8" ht="15" thickTop="1">
      <c r="A72" s="1580"/>
      <c r="B72" s="1601"/>
      <c r="C72" s="1580"/>
      <c r="D72" s="1580"/>
      <c r="E72" s="1597"/>
      <c r="F72" s="1602"/>
      <c r="G72" s="1602"/>
      <c r="H72" s="1448"/>
    </row>
    <row r="73" spans="1:8">
      <c r="A73" s="1448"/>
      <c r="B73" s="1467"/>
      <c r="C73" s="1453"/>
      <c r="D73" s="1453"/>
      <c r="E73" s="1460"/>
      <c r="F73" s="1574"/>
      <c r="G73" s="1466"/>
    </row>
    <row r="74" spans="1:8">
      <c r="A74" s="1448"/>
      <c r="B74" s="1467"/>
      <c r="C74" s="1453"/>
      <c r="D74" s="1453"/>
      <c r="E74" s="1460"/>
      <c r="F74" s="1574"/>
      <c r="G74" s="1466"/>
    </row>
    <row r="75" spans="1:8">
      <c r="A75" s="1448"/>
      <c r="B75" s="1448"/>
      <c r="C75" s="1448"/>
      <c r="D75" s="1448"/>
      <c r="E75" s="1449"/>
      <c r="F75" s="1752"/>
      <c r="G75" s="1752"/>
    </row>
    <row r="76" spans="1:8">
      <c r="A76" s="1448"/>
      <c r="B76" s="1448"/>
      <c r="C76" s="1448"/>
      <c r="D76" s="1448"/>
      <c r="E76" s="1449"/>
      <c r="F76" s="1752"/>
      <c r="G76" s="1752"/>
    </row>
    <row r="77" spans="1:8">
      <c r="A77" s="1448"/>
      <c r="B77" s="1448"/>
      <c r="C77" s="1448"/>
      <c r="D77" s="1448"/>
      <c r="E77" s="1449"/>
      <c r="F77" s="1752"/>
      <c r="G77" s="1752"/>
    </row>
  </sheetData>
  <sheetProtection formatRows="0"/>
  <protectedRanges>
    <protectedRange sqref="B23" name="Cena_C25_1_1_1_2_1_1_1"/>
    <protectedRange sqref="B25" name="Cena_C25_1_1_1_2_1_2_1"/>
    <protectedRange sqref="B35" name="Cena_C34_1_1_1_2_1_1_1"/>
    <protectedRange sqref="B43" name="Cena_C82_1_1_1_2_1_1_1"/>
  </protectedRanges>
  <mergeCells count="5">
    <mergeCell ref="B18:C18"/>
    <mergeCell ref="E63:F63"/>
    <mergeCell ref="E65:F65"/>
    <mergeCell ref="E67:F67"/>
    <mergeCell ref="E69:F69"/>
  </mergeCells>
  <pageMargins left="0.7" right="0.7" top="0.75" bottom="0.75" header="0.3" footer="0.3"/>
  <pageSetup paperSize="9" scale="57" fitToHeight="0"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37"/>
  <sheetViews>
    <sheetView view="pageBreakPreview" zoomScale="85" zoomScaleNormal="90" zoomScaleSheetLayoutView="85" workbookViewId="0">
      <selection activeCell="A3" sqref="A3"/>
    </sheetView>
  </sheetViews>
  <sheetFormatPr defaultColWidth="11" defaultRowHeight="14.25"/>
  <cols>
    <col min="1" max="1" width="17.42578125" style="1374" customWidth="1"/>
    <col min="2" max="2" width="71" style="1374" customWidth="1"/>
    <col min="3" max="3" width="14" style="1374" customWidth="1"/>
    <col min="4" max="4" width="11" style="1374"/>
    <col min="5" max="5" width="11" style="1651"/>
    <col min="6" max="6" width="19.28515625" style="1763" customWidth="1"/>
    <col min="7" max="7" width="21.42578125" style="1763" customWidth="1"/>
    <col min="8" max="16384" width="11" style="1374"/>
  </cols>
  <sheetData>
    <row r="1" spans="1:7">
      <c r="A1" s="1435" t="s">
        <v>8</v>
      </c>
      <c r="B1" s="1381" t="s">
        <v>9</v>
      </c>
      <c r="C1" s="1381"/>
      <c r="D1" s="1382"/>
      <c r="E1" s="1383"/>
      <c r="F1" s="1470"/>
      <c r="G1" s="1470"/>
    </row>
    <row r="2" spans="1:7">
      <c r="A2" s="1435" t="s">
        <v>130</v>
      </c>
      <c r="B2" s="491" t="str">
        <f>'NASLOVNA STRAN'!$C$30</f>
        <v>Gradnja stanovanjske soseske Dečkovo naselje - DN 10</v>
      </c>
      <c r="C2" s="1381"/>
      <c r="D2" s="1382"/>
      <c r="E2" s="1383"/>
      <c r="F2" s="1470"/>
      <c r="G2" s="1470"/>
    </row>
    <row r="3" spans="1:7">
      <c r="A3" s="1435" t="s">
        <v>131</v>
      </c>
      <c r="B3" s="1654">
        <f>'NASLOVNA STRAN'!$C$13</f>
        <v>0</v>
      </c>
      <c r="C3" s="1381"/>
      <c r="D3" s="1382"/>
      <c r="E3" s="1383"/>
      <c r="F3" s="1470"/>
      <c r="G3" s="1470"/>
    </row>
    <row r="4" spans="1:7">
      <c r="A4" s="1435"/>
      <c r="B4" s="1381"/>
      <c r="C4" s="1381"/>
      <c r="D4" s="1382"/>
      <c r="E4" s="1383"/>
      <c r="F4" s="1470"/>
      <c r="G4" s="1470"/>
    </row>
    <row r="5" spans="1:7">
      <c r="A5" s="1437" t="s">
        <v>72</v>
      </c>
      <c r="B5" s="1387" t="s">
        <v>6311</v>
      </c>
      <c r="C5" s="1387"/>
      <c r="D5" s="1388"/>
      <c r="E5" s="1389"/>
      <c r="F5" s="1471"/>
      <c r="G5" s="1471"/>
    </row>
    <row r="6" spans="1:7">
      <c r="A6" s="1435"/>
      <c r="B6" s="1381"/>
      <c r="C6" s="1381"/>
      <c r="D6" s="1382"/>
      <c r="E6" s="1383"/>
      <c r="F6" s="1384"/>
      <c r="G6" s="1384"/>
    </row>
    <row r="7" spans="1:7">
      <c r="A7" s="1437" t="s">
        <v>120</v>
      </c>
      <c r="B7" s="1387" t="s">
        <v>6750</v>
      </c>
      <c r="C7" s="1387"/>
      <c r="D7" s="1388"/>
      <c r="E7" s="1389"/>
      <c r="F7" s="1471"/>
      <c r="G7" s="1471"/>
    </row>
    <row r="8" spans="1:7">
      <c r="A8" s="1435"/>
      <c r="B8" s="1381"/>
      <c r="C8" s="1381"/>
      <c r="D8" s="1382"/>
      <c r="E8" s="1383"/>
      <c r="F8" s="1470"/>
      <c r="G8" s="1470"/>
    </row>
    <row r="9" spans="1:7">
      <c r="A9" s="1435"/>
      <c r="B9" s="1381"/>
      <c r="C9" s="1381"/>
      <c r="D9" s="1382"/>
      <c r="E9" s="1383"/>
      <c r="F9" s="1470"/>
      <c r="G9" s="1470"/>
    </row>
    <row r="10" spans="1:7" ht="42.75">
      <c r="A10" s="1439" t="s">
        <v>132</v>
      </c>
      <c r="B10" s="1392" t="s">
        <v>133</v>
      </c>
      <c r="C10" s="1393" t="s">
        <v>134</v>
      </c>
      <c r="D10" s="1394" t="s">
        <v>140</v>
      </c>
      <c r="E10" s="1395" t="s">
        <v>136</v>
      </c>
      <c r="F10" s="1472" t="s">
        <v>237</v>
      </c>
      <c r="G10" s="1472" t="s">
        <v>238</v>
      </c>
    </row>
    <row r="11" spans="1:7">
      <c r="A11" s="1381"/>
      <c r="B11" s="1381"/>
      <c r="C11" s="1381"/>
      <c r="D11" s="1382"/>
      <c r="E11" s="1397"/>
      <c r="F11" s="1473"/>
      <c r="G11" s="1473"/>
    </row>
    <row r="12" spans="1:7">
      <c r="A12" s="1442" t="s">
        <v>6326</v>
      </c>
      <c r="B12" s="1400" t="s">
        <v>3448</v>
      </c>
      <c r="C12" s="1400"/>
      <c r="D12" s="1401"/>
      <c r="E12" s="1402"/>
      <c r="F12" s="1474"/>
      <c r="G12" s="1474"/>
    </row>
    <row r="13" spans="1:7">
      <c r="A13" s="1444"/>
      <c r="B13" s="1405"/>
      <c r="C13" s="1405"/>
      <c r="D13" s="1406"/>
      <c r="E13" s="1407"/>
      <c r="F13" s="1475"/>
      <c r="G13" s="1475"/>
    </row>
    <row r="14" spans="1:7">
      <c r="A14" s="1409"/>
      <c r="B14" s="1410" t="s">
        <v>69</v>
      </c>
      <c r="C14" s="1410"/>
      <c r="D14" s="1409"/>
      <c r="E14" s="1411"/>
      <c r="F14" s="1476"/>
      <c r="G14" s="1477"/>
    </row>
    <row r="15" spans="1:7">
      <c r="A15" s="1446"/>
      <c r="B15" s="1385" t="s">
        <v>3461</v>
      </c>
      <c r="C15" s="1385"/>
      <c r="D15" s="1415"/>
      <c r="E15" s="1416"/>
      <c r="F15" s="1478"/>
      <c r="G15" s="1478"/>
    </row>
    <row r="16" spans="1:7">
      <c r="A16" s="1446"/>
      <c r="B16" s="1418"/>
      <c r="C16" s="1419"/>
      <c r="D16" s="1415"/>
      <c r="E16" s="1416"/>
      <c r="F16" s="1478"/>
      <c r="G16" s="1478"/>
    </row>
    <row r="17" spans="1:8">
      <c r="A17" s="1446"/>
      <c r="B17" s="1418" t="s">
        <v>2299</v>
      </c>
      <c r="C17" s="1419"/>
      <c r="D17" s="1415"/>
      <c r="E17" s="1416"/>
      <c r="F17" s="1478"/>
      <c r="G17" s="1478"/>
    </row>
    <row r="18" spans="1:8" ht="46.15" customHeight="1">
      <c r="A18" s="1446"/>
      <c r="B18" s="3117" t="s">
        <v>3565</v>
      </c>
      <c r="C18" s="3118"/>
      <c r="D18" s="1415"/>
      <c r="E18" s="1416"/>
      <c r="F18" s="1478"/>
      <c r="G18" s="1478"/>
    </row>
    <row r="19" spans="1:8">
      <c r="A19" s="1448"/>
      <c r="B19" s="1448"/>
      <c r="C19" s="1448"/>
      <c r="D19" s="1448"/>
      <c r="E19" s="1641"/>
      <c r="F19" s="1752"/>
      <c r="G19" s="1752"/>
    </row>
    <row r="20" spans="1:8">
      <c r="A20" s="1448"/>
      <c r="B20" s="1606"/>
      <c r="C20" s="1448"/>
      <c r="D20" s="1448"/>
      <c r="E20" s="1641"/>
      <c r="F20" s="1752"/>
      <c r="G20" s="1752"/>
    </row>
    <row r="21" spans="1:8" ht="42.75">
      <c r="A21" s="1451" t="s">
        <v>6751</v>
      </c>
      <c r="B21" s="1642" t="s">
        <v>6752</v>
      </c>
      <c r="C21" s="1588"/>
      <c r="D21" s="1420" t="s">
        <v>369</v>
      </c>
      <c r="E21" s="1643">
        <v>2</v>
      </c>
      <c r="F21" s="2610"/>
      <c r="G21" s="1879">
        <f>E21*F21</f>
        <v>0</v>
      </c>
    </row>
    <row r="22" spans="1:8">
      <c r="A22" s="1644"/>
      <c r="B22" s="1642"/>
      <c r="C22" s="1588"/>
      <c r="D22" s="1420"/>
      <c r="E22" s="1423"/>
      <c r="F22" s="2611"/>
      <c r="G22" s="1879"/>
    </row>
    <row r="23" spans="1:8" ht="42.75">
      <c r="A23" s="1451" t="s">
        <v>6753</v>
      </c>
      <c r="B23" s="1642" t="s">
        <v>6754</v>
      </c>
      <c r="C23" s="1645"/>
      <c r="D23" s="1425" t="s">
        <v>369</v>
      </c>
      <c r="E23" s="1643">
        <v>2</v>
      </c>
      <c r="F23" s="2610"/>
      <c r="G23" s="1879">
        <f>E23*F23</f>
        <v>0</v>
      </c>
    </row>
    <row r="24" spans="1:8">
      <c r="A24" s="1645"/>
      <c r="B24" s="1642"/>
      <c r="C24" s="1645"/>
      <c r="D24" s="1425"/>
      <c r="E24" s="1423"/>
      <c r="F24" s="2611"/>
      <c r="G24" s="1879"/>
    </row>
    <row r="25" spans="1:8">
      <c r="A25" s="1451" t="s">
        <v>6755</v>
      </c>
      <c r="B25" s="1646" t="s">
        <v>6756</v>
      </c>
      <c r="C25" s="1647"/>
      <c r="D25" s="1420" t="s">
        <v>3514</v>
      </c>
      <c r="E25" s="1423">
        <v>140</v>
      </c>
      <c r="F25" s="2610"/>
      <c r="G25" s="1879">
        <f>E25*F25</f>
        <v>0</v>
      </c>
    </row>
    <row r="26" spans="1:8">
      <c r="A26" s="1645"/>
      <c r="B26" s="1646"/>
      <c r="C26" s="1647"/>
      <c r="D26" s="1420"/>
      <c r="E26" s="1423"/>
      <c r="F26" s="2611"/>
      <c r="G26" s="1879"/>
    </row>
    <row r="27" spans="1:8">
      <c r="A27" s="1451" t="s">
        <v>6757</v>
      </c>
      <c r="B27" s="1646" t="s">
        <v>6758</v>
      </c>
      <c r="C27" s="1647"/>
      <c r="D27" s="1420" t="s">
        <v>3514</v>
      </c>
      <c r="E27" s="1423">
        <v>140</v>
      </c>
      <c r="F27" s="2610"/>
      <c r="G27" s="1879">
        <f>E27*F27</f>
        <v>0</v>
      </c>
    </row>
    <row r="28" spans="1:8">
      <c r="A28" s="1645"/>
      <c r="B28" s="1646"/>
      <c r="C28" s="1647"/>
      <c r="D28" s="1420"/>
      <c r="E28" s="1423"/>
      <c r="F28" s="2611"/>
      <c r="G28" s="1879"/>
    </row>
    <row r="29" spans="1:8" ht="28.5">
      <c r="A29" s="1451" t="s">
        <v>6759</v>
      </c>
      <c r="B29" s="1648" t="s">
        <v>6760</v>
      </c>
      <c r="C29" s="1588"/>
      <c r="D29" s="1420" t="s">
        <v>210</v>
      </c>
      <c r="E29" s="1423">
        <v>44</v>
      </c>
      <c r="F29" s="2610"/>
      <c r="G29" s="1879">
        <f>E29*F29</f>
        <v>0</v>
      </c>
    </row>
    <row r="30" spans="1:8">
      <c r="A30" s="1503"/>
      <c r="B30" s="1502"/>
      <c r="C30" s="1489"/>
      <c r="D30" s="1489"/>
      <c r="E30" s="1643"/>
      <c r="F30" s="1880"/>
      <c r="G30" s="1879"/>
    </row>
    <row r="31" spans="1:8" ht="15" thickBot="1">
      <c r="A31" s="1344" t="s">
        <v>6326</v>
      </c>
      <c r="B31" s="1431" t="s">
        <v>6750</v>
      </c>
      <c r="C31" s="1432" t="s">
        <v>2978</v>
      </c>
      <c r="D31" s="1432"/>
      <c r="E31" s="1433"/>
      <c r="F31" s="1519"/>
      <c r="G31" s="1520">
        <f>SUM(G21:G29)</f>
        <v>0</v>
      </c>
      <c r="H31" s="1448"/>
    </row>
    <row r="32" spans="1:8" ht="15" thickTop="1">
      <c r="A32" s="1580"/>
      <c r="B32" s="1601"/>
      <c r="C32" s="1580"/>
      <c r="D32" s="1580"/>
      <c r="E32" s="1649"/>
      <c r="F32" s="1602"/>
      <c r="G32" s="1602"/>
      <c r="H32" s="1448"/>
    </row>
    <row r="33" spans="1:7">
      <c r="A33" s="1448"/>
      <c r="B33" s="1467"/>
      <c r="C33" s="1453"/>
      <c r="D33" s="1453"/>
      <c r="E33" s="1650"/>
      <c r="F33" s="1574"/>
      <c r="G33" s="1466"/>
    </row>
    <row r="34" spans="1:7">
      <c r="A34" s="1448"/>
      <c r="B34" s="1467"/>
      <c r="C34" s="1453"/>
      <c r="D34" s="1453"/>
      <c r="E34" s="1650"/>
      <c r="F34" s="1574"/>
      <c r="G34" s="1466"/>
    </row>
    <row r="35" spans="1:7">
      <c r="A35" s="1448"/>
      <c r="B35" s="1448"/>
      <c r="C35" s="1448"/>
      <c r="D35" s="1448"/>
      <c r="E35" s="1641"/>
      <c r="F35" s="1752"/>
      <c r="G35" s="1752"/>
    </row>
    <row r="36" spans="1:7">
      <c r="A36" s="1448"/>
      <c r="B36" s="1448"/>
      <c r="C36" s="1448"/>
      <c r="D36" s="1448"/>
      <c r="E36" s="1641"/>
      <c r="F36" s="1752"/>
      <c r="G36" s="1752"/>
    </row>
    <row r="37" spans="1:7">
      <c r="A37" s="1448"/>
      <c r="B37" s="1448"/>
      <c r="C37" s="1448"/>
      <c r="D37" s="1448"/>
      <c r="E37" s="1641"/>
      <c r="F37" s="1752"/>
      <c r="G37" s="1752"/>
    </row>
  </sheetData>
  <sheetProtection formatRows="0"/>
  <protectedRanges>
    <protectedRange sqref="B25:B26" name="Cena_C25_1_1_1_2_1_1_1_1"/>
    <protectedRange sqref="B29" name="Cena_C25_1_1_1_2_1_2_1_1"/>
  </protectedRanges>
  <mergeCells count="1">
    <mergeCell ref="B18:C18"/>
  </mergeCells>
  <conditionalFormatting sqref="B21:B24">
    <cfRule type="cellIs" dxfId="17" priority="1" stopIfTrue="1" operator="equal">
      <formula>"?"</formula>
    </cfRule>
  </conditionalFormatting>
  <pageMargins left="0.7" right="0.7" top="0.75" bottom="0.75" header="0.3" footer="0.3"/>
  <pageSetup paperSize="9" scale="54" fitToHeight="0"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40"/>
  <sheetViews>
    <sheetView view="pageBreakPreview" zoomScale="80" zoomScaleNormal="100" zoomScaleSheetLayoutView="80" workbookViewId="0">
      <selection activeCell="A2" sqref="A2"/>
    </sheetView>
  </sheetViews>
  <sheetFormatPr defaultColWidth="11" defaultRowHeight="14.25"/>
  <cols>
    <col min="1" max="1" width="15.85546875" style="1374" customWidth="1"/>
    <col min="2" max="2" width="76" style="1374" customWidth="1"/>
    <col min="3" max="3" width="14" style="1374" customWidth="1"/>
    <col min="4" max="4" width="11" style="1374"/>
    <col min="5" max="5" width="11" style="1317"/>
    <col min="6" max="6" width="16.42578125" style="1763" customWidth="1"/>
    <col min="7" max="7" width="19.5703125" style="1763" customWidth="1"/>
    <col min="8" max="16384" width="11" style="1374"/>
  </cols>
  <sheetData>
    <row r="1" spans="1:7">
      <c r="A1" s="1435" t="s">
        <v>8</v>
      </c>
      <c r="B1" s="1381" t="s">
        <v>9</v>
      </c>
      <c r="C1" s="1381"/>
      <c r="D1" s="1382"/>
      <c r="E1" s="1436"/>
      <c r="F1" s="1470"/>
      <c r="G1" s="1470"/>
    </row>
    <row r="2" spans="1:7">
      <c r="A2" s="1435" t="s">
        <v>130</v>
      </c>
      <c r="B2" s="491" t="str">
        <f>'NASLOVNA STRAN'!$C$30</f>
        <v>Gradnja stanovanjske soseske Dečkovo naselje - DN 10</v>
      </c>
      <c r="C2" s="1381"/>
      <c r="D2" s="1382"/>
      <c r="E2" s="1436"/>
      <c r="F2" s="1470"/>
      <c r="G2" s="1470"/>
    </row>
    <row r="3" spans="1:7">
      <c r="A3" s="1435" t="s">
        <v>131</v>
      </c>
      <c r="B3" s="1654">
        <f>'NASLOVNA STRAN'!$C$13</f>
        <v>0</v>
      </c>
      <c r="C3" s="1381"/>
      <c r="D3" s="1382"/>
      <c r="E3" s="1436"/>
      <c r="F3" s="1470"/>
      <c r="G3" s="1470"/>
    </row>
    <row r="4" spans="1:7">
      <c r="A4" s="1435"/>
      <c r="B4" s="1381"/>
      <c r="C4" s="1381"/>
      <c r="D4" s="1382"/>
      <c r="E4" s="1436"/>
      <c r="F4" s="1470"/>
      <c r="G4" s="1470"/>
    </row>
    <row r="5" spans="1:7">
      <c r="A5" s="1437" t="s">
        <v>72</v>
      </c>
      <c r="B5" s="1387" t="s">
        <v>6311</v>
      </c>
      <c r="C5" s="1387"/>
      <c r="D5" s="1388"/>
      <c r="E5" s="1438"/>
      <c r="F5" s="1471"/>
      <c r="G5" s="1471"/>
    </row>
    <row r="6" spans="1:7">
      <c r="A6" s="1435"/>
      <c r="B6" s="1381"/>
      <c r="C6" s="1381"/>
      <c r="D6" s="1382"/>
      <c r="E6" s="1383"/>
      <c r="F6" s="1384"/>
      <c r="G6" s="1384"/>
    </row>
    <row r="7" spans="1:7">
      <c r="A7" s="1437" t="s">
        <v>121</v>
      </c>
      <c r="B7" s="1387" t="s">
        <v>6761</v>
      </c>
      <c r="C7" s="1387"/>
      <c r="D7" s="1388"/>
      <c r="E7" s="1438"/>
      <c r="F7" s="1471"/>
      <c r="G7" s="1471"/>
    </row>
    <row r="8" spans="1:7">
      <c r="A8" s="1435"/>
      <c r="B8" s="1381"/>
      <c r="C8" s="1381"/>
      <c r="D8" s="1382"/>
      <c r="E8" s="1436"/>
      <c r="F8" s="1470"/>
      <c r="G8" s="1470"/>
    </row>
    <row r="9" spans="1:7">
      <c r="A9" s="1435"/>
      <c r="B9" s="1381"/>
      <c r="C9" s="1381"/>
      <c r="D9" s="1382"/>
      <c r="E9" s="1436"/>
      <c r="F9" s="1470"/>
      <c r="G9" s="1470"/>
    </row>
    <row r="10" spans="1:7" ht="24" customHeight="1">
      <c r="A10" s="1439" t="s">
        <v>132</v>
      </c>
      <c r="B10" s="1392" t="s">
        <v>133</v>
      </c>
      <c r="C10" s="1652" t="s">
        <v>134</v>
      </c>
      <c r="D10" s="1624" t="s">
        <v>140</v>
      </c>
      <c r="E10" s="1625" t="s">
        <v>136</v>
      </c>
      <c r="F10" s="1626" t="s">
        <v>237</v>
      </c>
      <c r="G10" s="1626" t="s">
        <v>238</v>
      </c>
    </row>
    <row r="11" spans="1:7">
      <c r="A11" s="1381"/>
      <c r="B11" s="1381"/>
      <c r="C11" s="1381"/>
      <c r="D11" s="1382"/>
      <c r="E11" s="1441"/>
      <c r="F11" s="1473"/>
      <c r="G11" s="1473"/>
    </row>
    <row r="12" spans="1:7">
      <c r="A12" s="1442" t="s">
        <v>6327</v>
      </c>
      <c r="B12" s="1400" t="s">
        <v>3448</v>
      </c>
      <c r="C12" s="1400"/>
      <c r="D12" s="1401"/>
      <c r="E12" s="1443"/>
      <c r="F12" s="1474"/>
      <c r="G12" s="1474"/>
    </row>
    <row r="13" spans="1:7">
      <c r="A13" s="1444"/>
      <c r="B13" s="1405"/>
      <c r="C13" s="1405"/>
      <c r="D13" s="1406"/>
      <c r="E13" s="1445"/>
      <c r="F13" s="1475"/>
      <c r="G13" s="1475"/>
    </row>
    <row r="14" spans="1:7">
      <c r="A14" s="1409"/>
      <c r="B14" s="1410" t="s">
        <v>71</v>
      </c>
      <c r="C14" s="1410"/>
      <c r="D14" s="1409"/>
      <c r="E14" s="1369"/>
      <c r="F14" s="1476"/>
      <c r="G14" s="1477"/>
    </row>
    <row r="15" spans="1:7">
      <c r="A15" s="1446"/>
      <c r="B15" s="1385" t="s">
        <v>3461</v>
      </c>
      <c r="C15" s="1385"/>
      <c r="D15" s="1415"/>
      <c r="E15" s="1447"/>
      <c r="F15" s="1478"/>
      <c r="G15" s="1478"/>
    </row>
    <row r="16" spans="1:7">
      <c r="A16" s="1446"/>
      <c r="B16" s="1418"/>
      <c r="C16" s="1419"/>
      <c r="D16" s="1415"/>
      <c r="E16" s="1447"/>
      <c r="F16" s="1478"/>
      <c r="G16" s="1478"/>
    </row>
    <row r="17" spans="1:7">
      <c r="A17" s="1446"/>
      <c r="B17" s="1418" t="s">
        <v>2299</v>
      </c>
      <c r="C17" s="1419"/>
      <c r="D17" s="1415"/>
      <c r="E17" s="1447"/>
      <c r="F17" s="1478"/>
      <c r="G17" s="1478"/>
    </row>
    <row r="18" spans="1:7" ht="49.9" customHeight="1">
      <c r="A18" s="1446"/>
      <c r="B18" s="3117" t="s">
        <v>3565</v>
      </c>
      <c r="C18" s="3118"/>
      <c r="D18" s="1415"/>
      <c r="E18" s="1447"/>
      <c r="F18" s="1478"/>
      <c r="G18" s="1478"/>
    </row>
    <row r="19" spans="1:7">
      <c r="A19" s="1448"/>
      <c r="B19" s="1653"/>
      <c r="C19" s="1448"/>
      <c r="D19" s="1448"/>
      <c r="E19" s="1449"/>
      <c r="F19" s="1752"/>
      <c r="G19" s="1752"/>
    </row>
    <row r="20" spans="1:7" ht="356.45" customHeight="1">
      <c r="A20" s="1451" t="s">
        <v>6762</v>
      </c>
      <c r="B20" s="1418" t="s">
        <v>6763</v>
      </c>
      <c r="C20" s="1457"/>
      <c r="D20" s="1457" t="s">
        <v>210</v>
      </c>
      <c r="E20" s="1458">
        <v>1</v>
      </c>
      <c r="F20" s="2610"/>
      <c r="G20" s="1879">
        <f t="shared" ref="G20:G23" si="0">E20*F20</f>
        <v>0</v>
      </c>
    </row>
    <row r="21" spans="1:7" ht="128.25">
      <c r="A21" s="1425"/>
      <c r="B21" s="1418" t="s">
        <v>6764</v>
      </c>
      <c r="C21" s="1457"/>
      <c r="D21" s="1457"/>
      <c r="E21" s="1458"/>
      <c r="F21" s="2611"/>
      <c r="G21" s="1879"/>
    </row>
    <row r="22" spans="1:7">
      <c r="A22" s="1425"/>
      <c r="B22" s="1418"/>
      <c r="C22" s="1457"/>
      <c r="D22" s="1457"/>
      <c r="E22" s="1458"/>
      <c r="F22" s="2611"/>
      <c r="G22" s="1879"/>
    </row>
    <row r="23" spans="1:7" ht="138.6" customHeight="1">
      <c r="A23" s="1451" t="s">
        <v>6765</v>
      </c>
      <c r="B23" s="1418" t="s">
        <v>6766</v>
      </c>
      <c r="C23" s="1457"/>
      <c r="D23" s="1457" t="s">
        <v>210</v>
      </c>
      <c r="E23" s="1458">
        <v>1</v>
      </c>
      <c r="F23" s="2610"/>
      <c r="G23" s="1879">
        <f t="shared" si="0"/>
        <v>0</v>
      </c>
    </row>
    <row r="24" spans="1:7">
      <c r="A24" s="1425"/>
      <c r="B24" s="1418"/>
      <c r="C24" s="1457"/>
      <c r="D24" s="1457"/>
      <c r="E24" s="1458"/>
      <c r="F24" s="2611"/>
      <c r="G24" s="1879"/>
    </row>
    <row r="25" spans="1:7" ht="30.6" customHeight="1">
      <c r="A25" s="1459" t="s">
        <v>6767</v>
      </c>
      <c r="B25" s="1639" t="s">
        <v>6768</v>
      </c>
      <c r="C25" s="1457"/>
      <c r="D25" s="1457" t="s">
        <v>369</v>
      </c>
      <c r="E25" s="3121" t="s">
        <v>6454</v>
      </c>
      <c r="F25" s="3122"/>
      <c r="G25" s="1879"/>
    </row>
    <row r="26" spans="1:7" ht="8.4499999999999993" customHeight="1">
      <c r="A26" s="1425"/>
      <c r="B26" s="1639"/>
      <c r="C26" s="1457"/>
      <c r="D26" s="1457"/>
      <c r="E26" s="1458"/>
      <c r="F26" s="1879"/>
      <c r="G26" s="1879"/>
    </row>
    <row r="27" spans="1:7" ht="30.6" customHeight="1">
      <c r="A27" s="1459" t="s">
        <v>6769</v>
      </c>
      <c r="B27" s="1418" t="s">
        <v>6770</v>
      </c>
      <c r="C27" s="1457"/>
      <c r="D27" s="1457" t="s">
        <v>369</v>
      </c>
      <c r="E27" s="3121" t="s">
        <v>6454</v>
      </c>
      <c r="F27" s="3122"/>
      <c r="G27" s="1879"/>
    </row>
    <row r="28" spans="1:7" ht="7.15" customHeight="1">
      <c r="A28" s="1425"/>
      <c r="B28" s="1418"/>
      <c r="C28" s="1457"/>
      <c r="D28" s="1457"/>
      <c r="E28" s="1458"/>
      <c r="F28" s="1879"/>
      <c r="G28" s="1879"/>
    </row>
    <row r="29" spans="1:7" ht="27" customHeight="1">
      <c r="A29" s="1459" t="s">
        <v>6771</v>
      </c>
      <c r="B29" s="1639" t="s">
        <v>6772</v>
      </c>
      <c r="C29" s="1457"/>
      <c r="D29" s="1457" t="s">
        <v>369</v>
      </c>
      <c r="E29" s="3121" t="s">
        <v>6454</v>
      </c>
      <c r="F29" s="3122"/>
      <c r="G29" s="1879"/>
    </row>
    <row r="30" spans="1:7" ht="9" customHeight="1">
      <c r="A30" s="1425"/>
      <c r="B30" s="1639"/>
      <c r="C30" s="1457"/>
      <c r="D30" s="1457"/>
      <c r="E30" s="1458"/>
      <c r="F30" s="1879"/>
      <c r="G30" s="1879"/>
    </row>
    <row r="31" spans="1:7" ht="28.15" customHeight="1">
      <c r="A31" s="1459" t="s">
        <v>6773</v>
      </c>
      <c r="B31" s="1418" t="s">
        <v>6774</v>
      </c>
      <c r="C31" s="1457"/>
      <c r="D31" s="1457" t="s">
        <v>369</v>
      </c>
      <c r="E31" s="3121" t="s">
        <v>6454</v>
      </c>
      <c r="F31" s="3122"/>
      <c r="G31" s="1879"/>
    </row>
    <row r="32" spans="1:7" ht="6.6" customHeight="1">
      <c r="A32" s="1425"/>
      <c r="B32" s="1418"/>
      <c r="C32" s="1457"/>
      <c r="D32" s="1457"/>
      <c r="E32" s="1458"/>
      <c r="F32" s="1879"/>
      <c r="G32" s="1879"/>
    </row>
    <row r="33" spans="1:8" ht="30" customHeight="1">
      <c r="A33" s="1459" t="s">
        <v>6775</v>
      </c>
      <c r="B33" s="1639" t="s">
        <v>6776</v>
      </c>
      <c r="C33" s="1457"/>
      <c r="D33" s="1457" t="s">
        <v>369</v>
      </c>
      <c r="E33" s="3121" t="s">
        <v>6454</v>
      </c>
      <c r="F33" s="3122"/>
      <c r="G33" s="1879"/>
    </row>
    <row r="34" spans="1:8">
      <c r="A34" s="1503"/>
      <c r="B34" s="1502"/>
      <c r="C34" s="1489"/>
      <c r="D34" s="1489"/>
      <c r="E34" s="1555"/>
      <c r="F34" s="1880"/>
      <c r="G34" s="1879"/>
    </row>
    <row r="35" spans="1:8" ht="23.45" customHeight="1" thickBot="1">
      <c r="A35" s="1344" t="s">
        <v>6327</v>
      </c>
      <c r="B35" s="1431" t="s">
        <v>6761</v>
      </c>
      <c r="C35" s="1432" t="s">
        <v>2978</v>
      </c>
      <c r="D35" s="1432"/>
      <c r="E35" s="1468"/>
      <c r="F35" s="1519"/>
      <c r="G35" s="1520">
        <f>SUM(G20:G33)</f>
        <v>0</v>
      </c>
      <c r="H35" s="1448"/>
    </row>
    <row r="36" spans="1:8" ht="15" thickTop="1">
      <c r="A36" s="1448"/>
      <c r="B36" s="1467"/>
      <c r="C36" s="1453"/>
      <c r="D36" s="1453"/>
      <c r="E36" s="1460"/>
      <c r="F36" s="1574"/>
      <c r="G36" s="1466"/>
    </row>
    <row r="37" spans="1:8">
      <c r="A37" s="1448"/>
      <c r="B37" s="1467"/>
      <c r="C37" s="1453"/>
      <c r="D37" s="1453"/>
      <c r="E37" s="1460"/>
      <c r="F37" s="1574"/>
      <c r="G37" s="1466"/>
    </row>
    <row r="38" spans="1:8">
      <c r="A38" s="1448"/>
      <c r="B38" s="1448"/>
      <c r="C38" s="1448"/>
      <c r="D38" s="1448"/>
      <c r="E38" s="1449"/>
      <c r="F38" s="1752"/>
      <c r="G38" s="1752"/>
    </row>
    <row r="39" spans="1:8">
      <c r="A39" s="1448"/>
      <c r="B39" s="1448"/>
      <c r="C39" s="1448"/>
      <c r="D39" s="1448"/>
      <c r="E39" s="1449"/>
      <c r="F39" s="1752"/>
      <c r="G39" s="1752"/>
    </row>
    <row r="40" spans="1:8">
      <c r="A40" s="1448"/>
      <c r="B40" s="1448"/>
      <c r="C40" s="1448"/>
      <c r="D40" s="1448"/>
      <c r="E40" s="1449"/>
      <c r="F40" s="1752"/>
      <c r="G40" s="1752"/>
    </row>
  </sheetData>
  <sheetProtection formatRows="0"/>
  <mergeCells count="6">
    <mergeCell ref="E33:F33"/>
    <mergeCell ref="B18:C18"/>
    <mergeCell ref="E25:F25"/>
    <mergeCell ref="E27:F27"/>
    <mergeCell ref="E29:F29"/>
    <mergeCell ref="E31:F31"/>
  </mergeCells>
  <pageMargins left="0.7" right="0.7" top="0.75" bottom="0.75" header="0.3" footer="0.3"/>
  <pageSetup paperSize="9" scale="54" fitToHeight="0"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04"/>
  <sheetViews>
    <sheetView view="pageBreakPreview" zoomScale="80" zoomScaleNormal="80" zoomScaleSheetLayoutView="80" workbookViewId="0"/>
  </sheetViews>
  <sheetFormatPr defaultColWidth="11" defaultRowHeight="14.25"/>
  <cols>
    <col min="1" max="1" width="15.42578125" style="1375" customWidth="1"/>
    <col min="2" max="2" width="85" style="1376" customWidth="1"/>
    <col min="3" max="3" width="16.5703125" style="1376" customWidth="1"/>
    <col min="4" max="4" width="34.5703125" style="1377" customWidth="1"/>
    <col min="5" max="5" width="12.28515625" style="1378" customWidth="1"/>
    <col min="6" max="6" width="14.7109375" style="1379" customWidth="1"/>
    <col min="7" max="7" width="19.42578125" style="1379" customWidth="1"/>
    <col min="8" max="8" width="14.7109375" style="1317" customWidth="1"/>
    <col min="9" max="16384" width="11" style="1317"/>
  </cols>
  <sheetData>
    <row r="1" spans="1:7">
      <c r="A1" s="1312" t="s">
        <v>8</v>
      </c>
      <c r="B1" s="1313" t="s">
        <v>9</v>
      </c>
      <c r="C1" s="1313"/>
      <c r="D1" s="1314"/>
      <c r="E1" s="1315"/>
      <c r="F1" s="1316"/>
      <c r="G1" s="1316"/>
    </row>
    <row r="2" spans="1:7">
      <c r="A2" s="1318" t="s">
        <v>130</v>
      </c>
      <c r="B2" s="491" t="str">
        <f>'NASLOVNA STRAN'!$C$30</f>
        <v>Gradnja stanovanjske soseske Dečkovo naselje - DN 10</v>
      </c>
      <c r="C2" s="1313"/>
      <c r="D2" s="1314"/>
      <c r="E2" s="1315"/>
      <c r="F2" s="1316"/>
      <c r="G2" s="1316"/>
    </row>
    <row r="3" spans="1:7">
      <c r="A3" s="1312" t="s">
        <v>131</v>
      </c>
      <c r="B3" s="1654">
        <f>'NASLOVNA STRAN'!$C$13</f>
        <v>0</v>
      </c>
      <c r="C3" s="1313"/>
      <c r="D3" s="1314"/>
      <c r="E3" s="1315"/>
      <c r="F3" s="1316"/>
      <c r="G3" s="1316"/>
    </row>
    <row r="4" spans="1:7">
      <c r="A4" s="1312"/>
      <c r="B4" s="1313"/>
      <c r="C4" s="1313"/>
      <c r="D4" s="1314"/>
      <c r="E4" s="1315"/>
      <c r="F4" s="1316"/>
      <c r="G4" s="1316"/>
    </row>
    <row r="5" spans="1:7">
      <c r="A5" s="1312"/>
      <c r="B5" s="1313"/>
      <c r="C5" s="1313"/>
      <c r="D5" s="1314"/>
      <c r="E5" s="1315"/>
      <c r="F5" s="1316"/>
      <c r="G5" s="1316"/>
    </row>
    <row r="6" spans="1:7">
      <c r="A6" s="1312"/>
      <c r="B6" s="1313"/>
      <c r="C6" s="1313"/>
      <c r="D6" s="1314"/>
      <c r="E6" s="1315"/>
      <c r="F6" s="1316"/>
      <c r="G6" s="1316"/>
    </row>
    <row r="7" spans="1:7">
      <c r="A7" s="1312"/>
      <c r="B7" s="1313"/>
      <c r="C7" s="1313"/>
      <c r="D7" s="1314"/>
      <c r="E7" s="1315"/>
      <c r="F7" s="1316"/>
      <c r="G7" s="1316"/>
    </row>
    <row r="8" spans="1:7">
      <c r="A8" s="1312"/>
      <c r="B8" s="1313"/>
      <c r="C8" s="1313"/>
      <c r="D8" s="1314"/>
      <c r="E8" s="1315"/>
      <c r="F8" s="1316"/>
      <c r="G8" s="1316"/>
    </row>
    <row r="9" spans="1:7" ht="27" customHeight="1">
      <c r="A9" s="1319" t="s">
        <v>72</v>
      </c>
      <c r="B9" s="1320" t="s">
        <v>6311</v>
      </c>
      <c r="C9" s="1321"/>
      <c r="D9" s="1322"/>
      <c r="E9" s="1323"/>
      <c r="F9" s="1324"/>
      <c r="G9" s="1324"/>
    </row>
    <row r="10" spans="1:7">
      <c r="A10" s="1312"/>
      <c r="B10" s="1313"/>
      <c r="C10" s="1313"/>
      <c r="D10" s="1314"/>
      <c r="E10" s="1312"/>
      <c r="F10" s="1325"/>
      <c r="G10" s="1325"/>
    </row>
    <row r="11" spans="1:7">
      <c r="A11" s="1312"/>
      <c r="B11" s="1313"/>
      <c r="C11" s="1313"/>
      <c r="D11" s="1314"/>
      <c r="E11" s="1312"/>
      <c r="F11" s="1325"/>
      <c r="G11" s="1325"/>
    </row>
    <row r="12" spans="1:7">
      <c r="A12" s="1312"/>
      <c r="B12" s="1313"/>
      <c r="C12" s="1313"/>
      <c r="D12" s="1314"/>
      <c r="E12" s="1312"/>
      <c r="F12" s="1325"/>
      <c r="G12" s="1325"/>
    </row>
    <row r="13" spans="1:7">
      <c r="A13" s="1312"/>
      <c r="B13" s="1313"/>
      <c r="C13" s="1313"/>
      <c r="D13" s="1314"/>
      <c r="E13" s="1312"/>
      <c r="F13" s="1325"/>
      <c r="G13" s="1325"/>
    </row>
    <row r="14" spans="1:7">
      <c r="A14" s="1312"/>
      <c r="B14" s="1313"/>
      <c r="C14" s="1313"/>
      <c r="D14" s="1314"/>
      <c r="E14" s="1312"/>
      <c r="F14" s="1325"/>
      <c r="G14" s="1325"/>
    </row>
    <row r="15" spans="1:7">
      <c r="A15" s="1312"/>
      <c r="B15" s="1313"/>
      <c r="C15" s="1313"/>
      <c r="D15" s="1314"/>
      <c r="E15" s="1312"/>
      <c r="F15" s="1325"/>
      <c r="G15" s="1325"/>
    </row>
    <row r="16" spans="1:7">
      <c r="A16" s="1312"/>
      <c r="B16" s="1313"/>
      <c r="C16" s="1313"/>
      <c r="D16" s="1314"/>
      <c r="E16" s="1312"/>
      <c r="F16" s="1325"/>
      <c r="G16" s="1325"/>
    </row>
    <row r="17" spans="1:7" s="1331" customFormat="1" ht="30.4" customHeight="1">
      <c r="A17" s="1326" t="s">
        <v>6777</v>
      </c>
      <c r="B17" s="1327" t="s">
        <v>3962</v>
      </c>
      <c r="C17" s="1328"/>
      <c r="D17" s="1329" t="s">
        <v>3449</v>
      </c>
      <c r="E17" s="1330"/>
      <c r="F17" s="1330"/>
      <c r="G17" s="1330"/>
    </row>
    <row r="18" spans="1:7">
      <c r="A18" s="1312"/>
      <c r="B18" s="1313"/>
      <c r="C18" s="1313"/>
      <c r="D18" s="1314"/>
      <c r="E18" s="1315"/>
      <c r="F18" s="1316"/>
      <c r="G18" s="1316"/>
    </row>
    <row r="19" spans="1:7">
      <c r="A19" s="1312"/>
      <c r="B19" s="1313"/>
      <c r="C19" s="1313"/>
      <c r="D19" s="1314"/>
      <c r="E19" s="1315"/>
      <c r="F19" s="1316"/>
      <c r="G19" s="1316"/>
    </row>
    <row r="20" spans="1:7" ht="16.5">
      <c r="A20" s="1312"/>
      <c r="B20" s="3108" t="s">
        <v>3222</v>
      </c>
      <c r="C20" s="3109"/>
      <c r="D20" s="3109"/>
      <c r="E20" s="1315"/>
      <c r="F20" s="1316"/>
      <c r="G20" s="1316"/>
    </row>
    <row r="21" spans="1:7" ht="52.9" customHeight="1">
      <c r="A21" s="1312"/>
      <c r="B21" s="3110" t="s">
        <v>6313</v>
      </c>
      <c r="C21" s="3110"/>
      <c r="D21" s="3110"/>
      <c r="E21" s="1315"/>
      <c r="F21" s="1316"/>
      <c r="G21" s="1316"/>
    </row>
    <row r="22" spans="1:7" ht="58.15" customHeight="1">
      <c r="A22" s="1312"/>
      <c r="B22" s="3111" t="s">
        <v>3223</v>
      </c>
      <c r="C22" s="3112"/>
      <c r="D22" s="3112"/>
      <c r="E22" s="1315"/>
      <c r="F22" s="1316"/>
      <c r="G22" s="1316"/>
    </row>
    <row r="23" spans="1:7" ht="16.5">
      <c r="A23" s="1312"/>
      <c r="B23" s="3111"/>
      <c r="C23" s="3112"/>
      <c r="D23" s="3112"/>
      <c r="E23" s="1315"/>
      <c r="F23" s="1316"/>
      <c r="G23" s="1316"/>
    </row>
    <row r="24" spans="1:7" ht="16.5">
      <c r="A24" s="1312"/>
      <c r="B24" s="3108" t="s">
        <v>3450</v>
      </c>
      <c r="C24" s="3109"/>
      <c r="D24" s="3109"/>
      <c r="E24" s="1315"/>
      <c r="F24" s="1316"/>
      <c r="G24" s="1316"/>
    </row>
    <row r="25" spans="1:7" ht="28.9" customHeight="1">
      <c r="A25" s="1312"/>
      <c r="B25" s="3106" t="s">
        <v>3451</v>
      </c>
      <c r="C25" s="3107"/>
      <c r="D25" s="3107"/>
      <c r="E25" s="1315"/>
      <c r="F25" s="1316"/>
      <c r="G25" s="1316"/>
    </row>
    <row r="26" spans="1:7" ht="30" customHeight="1">
      <c r="A26" s="1312"/>
      <c r="B26" s="3106" t="s">
        <v>3452</v>
      </c>
      <c r="C26" s="3107"/>
      <c r="D26" s="3107"/>
      <c r="E26" s="1315"/>
      <c r="F26" s="1316"/>
      <c r="G26" s="1316"/>
    </row>
    <row r="27" spans="1:7" ht="46.15" customHeight="1">
      <c r="A27" s="1312"/>
      <c r="B27" s="3106" t="s">
        <v>3453</v>
      </c>
      <c r="C27" s="3107"/>
      <c r="D27" s="3107"/>
      <c r="E27" s="1315"/>
      <c r="F27" s="1316"/>
      <c r="G27" s="1316"/>
    </row>
    <row r="28" spans="1:7" ht="16.5">
      <c r="A28" s="1312"/>
      <c r="B28" s="3106"/>
      <c r="C28" s="3107"/>
      <c r="D28" s="3107"/>
      <c r="E28" s="1315"/>
      <c r="F28" s="1316"/>
      <c r="G28" s="1316"/>
    </row>
    <row r="29" spans="1:7">
      <c r="A29" s="1312"/>
      <c r="B29" s="1313"/>
      <c r="C29" s="1313"/>
      <c r="D29" s="1336"/>
      <c r="E29" s="1315"/>
      <c r="F29" s="1316"/>
      <c r="G29" s="1316"/>
    </row>
    <row r="30" spans="1:7" ht="15" customHeight="1">
      <c r="A30" s="1333" t="s">
        <v>6778</v>
      </c>
      <c r="B30" s="1334" t="s">
        <v>55</v>
      </c>
      <c r="C30" s="1317"/>
      <c r="D30" s="1655">
        <f>'D.1_Instal.material blok B3'!G108</f>
        <v>0</v>
      </c>
      <c r="E30" s="1315"/>
      <c r="F30" s="1316"/>
      <c r="G30" s="1316"/>
    </row>
    <row r="31" spans="1:7" ht="15" customHeight="1">
      <c r="A31" s="1337"/>
      <c r="B31" s="1335"/>
      <c r="C31" s="1335"/>
      <c r="D31" s="1655"/>
      <c r="E31" s="1315"/>
      <c r="F31" s="1316"/>
      <c r="G31" s="1316"/>
    </row>
    <row r="32" spans="1:7" ht="15" customHeight="1">
      <c r="A32" s="1333" t="s">
        <v>6779</v>
      </c>
      <c r="B32" s="1334" t="s">
        <v>57</v>
      </c>
      <c r="C32" s="1335"/>
      <c r="D32" s="1655">
        <f>'D.2_Svetilke blok B3'!G41</f>
        <v>0</v>
      </c>
      <c r="E32" s="1315"/>
      <c r="F32" s="1316"/>
      <c r="G32" s="1316"/>
    </row>
    <row r="33" spans="1:7" ht="15" customHeight="1">
      <c r="A33" s="1337"/>
      <c r="B33" s="1335"/>
      <c r="C33" s="1335"/>
      <c r="D33" s="1655"/>
      <c r="E33" s="1315"/>
      <c r="F33" s="1316"/>
      <c r="G33" s="1316"/>
    </row>
    <row r="34" spans="1:7" ht="15" customHeight="1">
      <c r="A34" s="1333" t="s">
        <v>6780</v>
      </c>
      <c r="B34" s="1334" t="s">
        <v>6318</v>
      </c>
      <c r="C34" s="1335"/>
      <c r="D34" s="1655">
        <f>'D.3_Razdelilniki blok B3'!G127</f>
        <v>0</v>
      </c>
      <c r="E34" s="1315"/>
      <c r="F34" s="1316"/>
      <c r="G34" s="1316"/>
    </row>
    <row r="35" spans="1:7" ht="15" customHeight="1">
      <c r="A35" s="1337"/>
      <c r="B35" s="1335"/>
      <c r="C35" s="1335"/>
      <c r="D35" s="1655"/>
      <c r="E35" s="1315"/>
      <c r="F35" s="1316"/>
      <c r="G35" s="1316"/>
    </row>
    <row r="36" spans="1:7" ht="15" customHeight="1">
      <c r="A36" s="1333" t="s">
        <v>6781</v>
      </c>
      <c r="B36" s="1334" t="s">
        <v>61</v>
      </c>
      <c r="C36" s="1335"/>
      <c r="D36" s="1655">
        <f>'D.4_MERILNE PMO OMARE blok B3'!G57</f>
        <v>0</v>
      </c>
      <c r="E36" s="1315"/>
      <c r="F36" s="1316"/>
      <c r="G36" s="1316"/>
    </row>
    <row r="37" spans="1:7" ht="15" customHeight="1">
      <c r="A37" s="1337"/>
      <c r="B37" s="1335"/>
      <c r="C37" s="1335"/>
      <c r="D37" s="1655"/>
      <c r="E37" s="1315"/>
      <c r="F37" s="1316"/>
      <c r="G37" s="1316"/>
    </row>
    <row r="38" spans="1:7" ht="15" customHeight="1">
      <c r="A38" s="1333" t="s">
        <v>6782</v>
      </c>
      <c r="B38" s="1334" t="s">
        <v>63</v>
      </c>
      <c r="C38" s="1335"/>
      <c r="D38" s="1655">
        <f>'D.5_STRELOVOD blok B3'!G53</f>
        <v>0</v>
      </c>
      <c r="E38" s="1315"/>
      <c r="F38" s="1316"/>
      <c r="G38" s="1316"/>
    </row>
    <row r="39" spans="1:7" ht="15" customHeight="1">
      <c r="A39" s="1338"/>
      <c r="B39" s="1317"/>
      <c r="C39" s="1335"/>
      <c r="D39" s="1655"/>
      <c r="E39" s="1315"/>
      <c r="F39" s="1316"/>
      <c r="G39" s="1316"/>
    </row>
    <row r="40" spans="1:7" ht="15" customHeight="1">
      <c r="A40" s="1333" t="s">
        <v>6783</v>
      </c>
      <c r="B40" s="1317" t="s">
        <v>64</v>
      </c>
      <c r="C40" s="1335"/>
      <c r="D40" s="1655">
        <f>'D.6_TELEFONIJA blok B3'!G72</f>
        <v>0</v>
      </c>
      <c r="E40" s="1315"/>
      <c r="F40" s="1316"/>
      <c r="G40" s="1316"/>
    </row>
    <row r="41" spans="1:7" ht="15" customHeight="1">
      <c r="A41" s="1338"/>
      <c r="B41" s="1317"/>
      <c r="C41" s="1335"/>
      <c r="D41" s="1655"/>
      <c r="E41" s="1315"/>
      <c r="F41" s="1316"/>
      <c r="G41" s="1316"/>
    </row>
    <row r="42" spans="1:7" ht="15" customHeight="1">
      <c r="A42" s="1333" t="s">
        <v>6784</v>
      </c>
      <c r="B42" s="1317" t="s">
        <v>6323</v>
      </c>
      <c r="C42" s="1335"/>
      <c r="D42" s="1655">
        <f>'D.7_SAS blok B3'!G37</f>
        <v>0</v>
      </c>
      <c r="E42" s="1315"/>
      <c r="F42" s="1316"/>
      <c r="G42" s="1316"/>
    </row>
    <row r="43" spans="1:7" ht="15" customHeight="1">
      <c r="A43" s="1338"/>
      <c r="B43" s="1317"/>
      <c r="C43" s="1335"/>
      <c r="D43" s="1655"/>
      <c r="E43" s="1315"/>
      <c r="F43" s="1316"/>
      <c r="G43" s="1316"/>
    </row>
    <row r="44" spans="1:7" ht="15" customHeight="1">
      <c r="A44" s="1333" t="s">
        <v>6785</v>
      </c>
      <c r="B44" s="1317" t="s">
        <v>66</v>
      </c>
      <c r="C44" s="1335"/>
      <c r="D44" s="1655">
        <f>'D.8_DOMOFONI blok B3'!G49</f>
        <v>0</v>
      </c>
      <c r="E44" s="1315"/>
      <c r="F44" s="1316"/>
      <c r="G44" s="1316"/>
    </row>
    <row r="45" spans="1:7" ht="15" customHeight="1">
      <c r="A45" s="1338"/>
      <c r="B45" s="1317"/>
      <c r="C45" s="1335"/>
      <c r="D45" s="1655"/>
      <c r="E45" s="1315"/>
      <c r="F45" s="1316"/>
      <c r="G45" s="1316"/>
    </row>
    <row r="46" spans="1:7" ht="15" customHeight="1">
      <c r="A46" s="1333" t="s">
        <v>6786</v>
      </c>
      <c r="B46" s="1334" t="s">
        <v>67</v>
      </c>
      <c r="C46" s="1335"/>
      <c r="D46" s="1655">
        <f>'D.9_JAVLJANJE POŽARA blok B3'!G71</f>
        <v>0</v>
      </c>
      <c r="E46" s="1315"/>
      <c r="F46" s="1316"/>
      <c r="G46" s="1316"/>
    </row>
    <row r="47" spans="1:7" ht="15" customHeight="1">
      <c r="A47" s="1338"/>
      <c r="B47" s="1334"/>
      <c r="C47" s="1335"/>
      <c r="D47" s="1655"/>
      <c r="E47" s="1315"/>
      <c r="F47" s="1316"/>
      <c r="G47" s="1316"/>
    </row>
    <row r="48" spans="1:7" ht="15" customHeight="1">
      <c r="A48" s="1333" t="s">
        <v>6787</v>
      </c>
      <c r="B48" s="1334" t="s">
        <v>69</v>
      </c>
      <c r="C48" s="1335"/>
      <c r="D48" s="1655">
        <f>'D.10_ZAJEM ŠTEVCEV blok B3'!G31</f>
        <v>0</v>
      </c>
      <c r="E48" s="1315"/>
      <c r="F48" s="1316"/>
      <c r="G48" s="1316"/>
    </row>
    <row r="49" spans="1:7" ht="15" customHeight="1">
      <c r="A49" s="1338"/>
      <c r="B49" s="1334"/>
      <c r="C49" s="1335"/>
      <c r="D49" s="1655"/>
      <c r="E49" s="1315"/>
      <c r="F49" s="1316"/>
      <c r="G49" s="1316"/>
    </row>
    <row r="50" spans="1:7" ht="15" customHeight="1">
      <c r="A50" s="1333" t="s">
        <v>6788</v>
      </c>
      <c r="B50" s="1334" t="s">
        <v>71</v>
      </c>
      <c r="C50" s="1335"/>
      <c r="D50" s="1655">
        <f>'D.11_SESTRSKI KLIC blok B3'!G36</f>
        <v>0</v>
      </c>
      <c r="E50" s="1315"/>
      <c r="F50" s="1316"/>
      <c r="G50" s="1316"/>
    </row>
    <row r="51" spans="1:7">
      <c r="A51" s="1312"/>
      <c r="B51" s="1313"/>
      <c r="C51" s="1313"/>
      <c r="D51" s="1332"/>
      <c r="E51" s="1315"/>
      <c r="F51" s="1316"/>
      <c r="G51" s="1316"/>
    </row>
    <row r="52" spans="1:7" s="1343" customFormat="1">
      <c r="A52" s="1339"/>
      <c r="B52" s="1340"/>
      <c r="C52" s="1340"/>
      <c r="D52" s="1341"/>
      <c r="E52" s="1342"/>
      <c r="F52" s="1342"/>
      <c r="G52" s="1342"/>
    </row>
    <row r="53" spans="1:7" s="1343" customFormat="1" ht="29.65" customHeight="1" thickBot="1">
      <c r="A53" s="1344" t="s">
        <v>6777</v>
      </c>
      <c r="B53" s="1345" t="s">
        <v>3962</v>
      </c>
      <c r="C53" s="1346" t="s">
        <v>2978</v>
      </c>
      <c r="D53" s="1347">
        <f>SUM(D30:D50)</f>
        <v>0</v>
      </c>
      <c r="E53" s="1348"/>
      <c r="F53" s="1349"/>
      <c r="G53" s="1349"/>
    </row>
    <row r="54" spans="1:7" s="1343" customFormat="1" ht="15" thickTop="1">
      <c r="A54" s="1339"/>
      <c r="B54" s="1340"/>
      <c r="C54" s="1340"/>
      <c r="D54" s="1350"/>
      <c r="E54" s="1342"/>
      <c r="F54" s="1342"/>
      <c r="G54" s="1342"/>
    </row>
    <row r="55" spans="1:7" s="1343" customFormat="1" ht="13.5" customHeight="1">
      <c r="A55" s="1339"/>
      <c r="B55" s="1351"/>
      <c r="C55" s="1351"/>
      <c r="D55" s="1350"/>
      <c r="E55" s="1342"/>
      <c r="F55" s="1342"/>
      <c r="G55" s="1342"/>
    </row>
    <row r="56" spans="1:7" s="1343" customFormat="1" ht="26.25" customHeight="1">
      <c r="A56" s="1339"/>
      <c r="B56" s="1352"/>
      <c r="C56" s="1352"/>
      <c r="D56" s="1350"/>
      <c r="E56" s="1342"/>
      <c r="F56" s="1342"/>
      <c r="G56" s="1342"/>
    </row>
    <row r="57" spans="1:7" s="1356" customFormat="1" ht="26.25" customHeight="1">
      <c r="A57" s="1353"/>
      <c r="B57" s="1352"/>
      <c r="C57" s="1352"/>
      <c r="D57" s="1354"/>
      <c r="E57" s="1355"/>
      <c r="F57" s="1355"/>
      <c r="G57" s="1355"/>
    </row>
    <row r="58" spans="1:7" s="1343" customFormat="1" ht="18" customHeight="1">
      <c r="A58" s="1339"/>
      <c r="B58" s="1351"/>
      <c r="C58" s="1351"/>
      <c r="D58" s="1350"/>
      <c r="E58" s="1342"/>
      <c r="F58" s="1342"/>
      <c r="G58" s="1342"/>
    </row>
    <row r="59" spans="1:7" s="1343" customFormat="1" ht="105" customHeight="1">
      <c r="A59" s="1339"/>
      <c r="B59" s="1357"/>
      <c r="C59" s="1357"/>
      <c r="D59" s="1350"/>
      <c r="E59" s="1342"/>
      <c r="F59" s="1342"/>
      <c r="G59" s="1342"/>
    </row>
    <row r="60" spans="1:7" s="1343" customFormat="1" ht="22.5" customHeight="1">
      <c r="A60" s="1339"/>
      <c r="B60" s="1357"/>
      <c r="C60" s="1357"/>
      <c r="D60" s="1350"/>
      <c r="E60" s="1342"/>
      <c r="F60" s="1342"/>
      <c r="G60" s="1342"/>
    </row>
    <row r="61" spans="1:7" s="1343" customFormat="1" ht="18" customHeight="1">
      <c r="A61" s="1339"/>
      <c r="B61" s="1351"/>
      <c r="C61" s="1351"/>
      <c r="D61" s="1350"/>
      <c r="E61" s="1342"/>
      <c r="F61" s="1342"/>
      <c r="G61" s="1342"/>
    </row>
    <row r="62" spans="1:7" s="1343" customFormat="1" ht="23.25" customHeight="1">
      <c r="A62" s="1339"/>
      <c r="B62" s="1351"/>
      <c r="C62" s="1351"/>
      <c r="D62" s="1350"/>
      <c r="E62" s="1342"/>
      <c r="F62" s="1342"/>
      <c r="G62" s="1342"/>
    </row>
    <row r="63" spans="1:7" s="1343" customFormat="1" ht="23.25" customHeight="1">
      <c r="A63" s="1339"/>
      <c r="B63" s="1351"/>
      <c r="C63" s="1351"/>
      <c r="D63" s="1350"/>
      <c r="E63" s="1342"/>
      <c r="F63" s="1342"/>
      <c r="G63" s="1342"/>
    </row>
    <row r="64" spans="1:7" s="1343" customFormat="1" ht="32.25" customHeight="1">
      <c r="A64" s="1339"/>
      <c r="B64" s="1351"/>
      <c r="C64" s="1351"/>
      <c r="D64" s="1350"/>
      <c r="E64" s="1342"/>
      <c r="F64" s="1342"/>
      <c r="G64" s="1342"/>
    </row>
    <row r="65" spans="1:11" s="1343" customFormat="1" ht="93.75" customHeight="1">
      <c r="A65" s="1339"/>
      <c r="B65" s="1358"/>
      <c r="C65" s="1358"/>
      <c r="D65" s="1350"/>
      <c r="E65" s="1342"/>
      <c r="F65" s="1342"/>
      <c r="G65" s="1342"/>
    </row>
    <row r="66" spans="1:11" s="1343" customFormat="1" ht="67.5" customHeight="1">
      <c r="A66" s="1339"/>
      <c r="B66" s="1358"/>
      <c r="C66" s="1358"/>
      <c r="D66" s="1350"/>
      <c r="E66" s="1342"/>
      <c r="F66" s="1342"/>
      <c r="G66" s="1342"/>
    </row>
    <row r="67" spans="1:11" s="1343" customFormat="1" ht="38.25" customHeight="1">
      <c r="A67" s="1339"/>
      <c r="B67" s="1358"/>
      <c r="C67" s="1358"/>
      <c r="D67" s="1350"/>
      <c r="E67" s="1342"/>
      <c r="F67" s="1342"/>
      <c r="G67" s="1342"/>
    </row>
    <row r="68" spans="1:11" s="1343" customFormat="1" ht="54" customHeight="1">
      <c r="A68" s="1339"/>
      <c r="B68" s="1358"/>
      <c r="C68" s="1358"/>
      <c r="D68" s="1350"/>
      <c r="E68" s="1342"/>
      <c r="F68" s="1342"/>
      <c r="G68" s="1342"/>
    </row>
    <row r="69" spans="1:11" s="1343" customFormat="1" ht="21.75" customHeight="1">
      <c r="A69" s="1339"/>
      <c r="B69" s="1358"/>
      <c r="C69" s="1358"/>
      <c r="D69" s="1350"/>
      <c r="E69" s="1342"/>
      <c r="F69" s="1342"/>
      <c r="G69" s="1342"/>
      <c r="K69" s="1359"/>
    </row>
    <row r="70" spans="1:11" s="1343" customFormat="1" ht="20.25" customHeight="1">
      <c r="A70" s="1339"/>
      <c r="B70" s="1358"/>
      <c r="C70" s="1358"/>
      <c r="D70" s="1350"/>
      <c r="E70" s="1342"/>
      <c r="F70" s="1342"/>
      <c r="G70" s="1342"/>
      <c r="K70" s="1359"/>
    </row>
    <row r="71" spans="1:11" s="1343" customFormat="1" ht="58.5" customHeight="1">
      <c r="A71" s="1339"/>
      <c r="B71" s="1358"/>
      <c r="C71" s="1358"/>
      <c r="D71" s="1350"/>
      <c r="E71" s="1342"/>
      <c r="F71" s="1342"/>
      <c r="G71" s="1342"/>
    </row>
    <row r="72" spans="1:11" s="1343" customFormat="1" ht="58.5" customHeight="1">
      <c r="A72" s="1339"/>
      <c r="B72" s="1358"/>
      <c r="C72" s="1358"/>
      <c r="D72" s="1350"/>
      <c r="E72" s="1342"/>
      <c r="F72" s="1342"/>
      <c r="G72" s="1342"/>
    </row>
    <row r="73" spans="1:11" s="1343" customFormat="1" ht="23.25" customHeight="1">
      <c r="A73" s="1339"/>
      <c r="B73" s="1358"/>
      <c r="C73" s="1358"/>
      <c r="D73" s="1350"/>
      <c r="E73" s="1342"/>
      <c r="F73" s="1342"/>
      <c r="G73" s="1342"/>
      <c r="K73" s="1359"/>
    </row>
    <row r="74" spans="1:11" s="1343" customFormat="1" ht="16.5" customHeight="1">
      <c r="A74" s="1339"/>
      <c r="B74" s="1358"/>
      <c r="C74" s="1358"/>
      <c r="D74" s="1350"/>
      <c r="E74" s="1342"/>
      <c r="F74" s="1342"/>
      <c r="G74" s="1342"/>
      <c r="K74" s="1359"/>
    </row>
    <row r="75" spans="1:11" s="1343" customFormat="1" ht="14.25" customHeight="1">
      <c r="A75" s="1339"/>
      <c r="B75" s="1358"/>
      <c r="C75" s="1358"/>
      <c r="D75" s="1350"/>
      <c r="E75" s="1342"/>
      <c r="F75" s="1342"/>
      <c r="G75" s="1342"/>
    </row>
    <row r="76" spans="1:11" s="1343" customFormat="1" ht="15.75" customHeight="1">
      <c r="A76" s="1339"/>
      <c r="B76" s="1358"/>
      <c r="C76" s="1358"/>
      <c r="D76" s="1350"/>
      <c r="E76" s="1342"/>
      <c r="F76" s="1342"/>
      <c r="G76" s="1342"/>
    </row>
    <row r="77" spans="1:11" s="1343" customFormat="1" ht="55.5" customHeight="1">
      <c r="A77" s="1339"/>
      <c r="B77" s="1358"/>
      <c r="C77" s="1358"/>
      <c r="D77" s="1350"/>
      <c r="E77" s="1342"/>
      <c r="F77" s="1342"/>
      <c r="G77" s="1342"/>
    </row>
    <row r="78" spans="1:11" s="1343" customFormat="1" ht="35.25" customHeight="1">
      <c r="A78" s="1339"/>
      <c r="B78" s="1358"/>
      <c r="C78" s="1358"/>
      <c r="D78" s="1350"/>
      <c r="E78" s="1342"/>
      <c r="F78" s="1342"/>
      <c r="G78" s="1342"/>
    </row>
    <row r="79" spans="1:11" s="1343" customFormat="1">
      <c r="A79" s="1339"/>
      <c r="B79" s="1358"/>
      <c r="C79" s="1358"/>
      <c r="D79" s="1350"/>
      <c r="E79" s="1342"/>
      <c r="F79" s="1342"/>
      <c r="G79" s="1342"/>
    </row>
    <row r="80" spans="1:11" s="1343" customFormat="1">
      <c r="A80" s="1339"/>
      <c r="B80" s="1340"/>
      <c r="C80" s="1340"/>
      <c r="D80" s="1350"/>
      <c r="E80" s="1342"/>
      <c r="F80" s="1342"/>
      <c r="G80" s="1342"/>
    </row>
    <row r="81" spans="1:7" s="1343" customFormat="1">
      <c r="A81" s="1339"/>
      <c r="B81" s="1340"/>
      <c r="C81" s="1340"/>
      <c r="D81" s="1350"/>
      <c r="E81" s="1342"/>
      <c r="F81" s="1342"/>
      <c r="G81" s="1342"/>
    </row>
    <row r="82" spans="1:7" s="1343" customFormat="1">
      <c r="A82" s="1339"/>
      <c r="B82" s="1340"/>
      <c r="C82" s="1340"/>
      <c r="D82" s="1350"/>
      <c r="E82" s="1342"/>
      <c r="F82" s="1342"/>
      <c r="G82" s="1342"/>
    </row>
    <row r="83" spans="1:7" s="1343" customFormat="1">
      <c r="A83" s="1339"/>
      <c r="B83" s="1352"/>
      <c r="C83" s="1352"/>
      <c r="D83" s="1350"/>
      <c r="E83" s="1342"/>
      <c r="F83" s="1342"/>
      <c r="G83" s="1342"/>
    </row>
    <row r="84" spans="1:7" s="1356" customFormat="1">
      <c r="A84" s="1353"/>
      <c r="B84" s="1352"/>
      <c r="C84" s="1352"/>
      <c r="D84" s="1354"/>
      <c r="E84" s="1355"/>
      <c r="F84" s="1355"/>
      <c r="G84" s="1355"/>
    </row>
    <row r="85" spans="1:7" s="1343" customFormat="1">
      <c r="A85" s="1339"/>
      <c r="B85" s="1352"/>
      <c r="C85" s="1352"/>
      <c r="D85" s="1350"/>
      <c r="E85" s="1342"/>
      <c r="F85" s="1342"/>
      <c r="G85" s="1342"/>
    </row>
    <row r="86" spans="1:7" s="1343" customFormat="1">
      <c r="A86" s="1339"/>
      <c r="B86" s="1358"/>
      <c r="C86" s="1358"/>
      <c r="D86" s="1350"/>
      <c r="E86" s="1342"/>
      <c r="F86" s="1342"/>
      <c r="G86" s="1342"/>
    </row>
    <row r="87" spans="1:7" s="1343" customFormat="1">
      <c r="A87" s="1339"/>
      <c r="B87" s="1358"/>
      <c r="C87" s="1358"/>
      <c r="D87" s="1350"/>
      <c r="E87" s="1342"/>
      <c r="F87" s="1342"/>
      <c r="G87" s="1342"/>
    </row>
    <row r="88" spans="1:7" s="1343" customFormat="1">
      <c r="A88" s="1339"/>
      <c r="B88" s="1358"/>
      <c r="C88" s="1358"/>
      <c r="D88" s="1350"/>
      <c r="E88" s="1342"/>
      <c r="F88" s="1342"/>
      <c r="G88" s="1342"/>
    </row>
    <row r="89" spans="1:7" s="1343" customFormat="1">
      <c r="A89" s="1339"/>
      <c r="B89" s="1358"/>
      <c r="C89" s="1358"/>
      <c r="D89" s="1350"/>
      <c r="E89" s="1342"/>
      <c r="F89" s="1342"/>
      <c r="G89" s="1342"/>
    </row>
    <row r="90" spans="1:7" s="1343" customFormat="1">
      <c r="A90" s="1339"/>
      <c r="B90" s="1358"/>
      <c r="C90" s="1358"/>
      <c r="D90" s="1350"/>
      <c r="E90" s="1342"/>
      <c r="F90" s="1342"/>
      <c r="G90" s="1342"/>
    </row>
    <row r="91" spans="1:7" s="1343" customFormat="1">
      <c r="A91" s="1339"/>
      <c r="B91" s="1358"/>
      <c r="C91" s="1358"/>
      <c r="D91" s="1350"/>
      <c r="E91" s="1342"/>
      <c r="F91" s="1342"/>
      <c r="G91" s="1342"/>
    </row>
    <row r="92" spans="1:7" s="1343" customFormat="1">
      <c r="A92" s="1339"/>
      <c r="B92" s="1352"/>
      <c r="C92" s="1352"/>
      <c r="D92" s="1350"/>
      <c r="E92" s="1342"/>
      <c r="F92" s="1342"/>
      <c r="G92" s="1342"/>
    </row>
    <row r="93" spans="1:7" s="1343" customFormat="1" ht="155.25" customHeight="1">
      <c r="A93" s="1339"/>
      <c r="B93" s="1358"/>
      <c r="C93" s="1358"/>
      <c r="D93" s="1360"/>
      <c r="E93" s="1342"/>
      <c r="F93" s="1342"/>
      <c r="G93" s="1342"/>
    </row>
    <row r="94" spans="1:7" s="1343" customFormat="1">
      <c r="A94" s="1339"/>
      <c r="B94" s="1361"/>
      <c r="C94" s="1361"/>
      <c r="D94" s="1350"/>
      <c r="E94" s="1342"/>
      <c r="F94" s="1342"/>
      <c r="G94" s="1342"/>
    </row>
    <row r="95" spans="1:7" s="1343" customFormat="1">
      <c r="A95" s="1339"/>
      <c r="B95" s="1361"/>
      <c r="C95" s="1361"/>
      <c r="D95" s="1350"/>
      <c r="E95" s="1342"/>
      <c r="F95" s="1342"/>
      <c r="G95" s="1342"/>
    </row>
    <row r="96" spans="1:7" s="1343" customFormat="1">
      <c r="A96" s="1339"/>
      <c r="B96" s="1361"/>
      <c r="C96" s="1361"/>
      <c r="D96" s="1350"/>
      <c r="E96" s="1342"/>
      <c r="F96" s="1342"/>
      <c r="G96" s="1342"/>
    </row>
    <row r="97" spans="1:10" s="1343" customFormat="1">
      <c r="A97" s="1339"/>
      <c r="B97" s="1361"/>
      <c r="C97" s="1361"/>
      <c r="D97" s="1350"/>
      <c r="E97" s="1342"/>
      <c r="F97" s="1342"/>
      <c r="G97" s="1342"/>
    </row>
    <row r="98" spans="1:10" s="1343" customFormat="1">
      <c r="A98" s="1339"/>
      <c r="B98" s="1361"/>
      <c r="C98" s="1361"/>
      <c r="D98" s="1350"/>
      <c r="E98" s="1342"/>
      <c r="F98" s="1342"/>
      <c r="G98" s="1342"/>
    </row>
    <row r="99" spans="1:10" s="1343" customFormat="1">
      <c r="A99" s="1339"/>
      <c r="B99" s="1361"/>
      <c r="C99" s="1361"/>
      <c r="D99" s="1362"/>
      <c r="E99" s="1363"/>
      <c r="F99" s="1342"/>
      <c r="G99" s="1342"/>
    </row>
    <row r="100" spans="1:10" s="1343" customFormat="1">
      <c r="A100" s="1339"/>
      <c r="B100" s="1358"/>
      <c r="C100" s="1358"/>
      <c r="D100" s="1350"/>
      <c r="E100" s="1342"/>
      <c r="F100" s="1364"/>
      <c r="G100" s="1342"/>
    </row>
    <row r="101" spans="1:10" s="1343" customFormat="1" ht="96.75" customHeight="1">
      <c r="A101" s="1339"/>
      <c r="B101" s="1358"/>
      <c r="C101" s="1358"/>
      <c r="D101" s="1350"/>
      <c r="E101" s="1342"/>
      <c r="F101" s="1342"/>
      <c r="G101" s="1342"/>
    </row>
    <row r="102" spans="1:10" s="1343" customFormat="1" ht="119.25" customHeight="1">
      <c r="A102" s="1339"/>
      <c r="B102" s="1358"/>
      <c r="C102" s="1358"/>
      <c r="D102" s="1350"/>
      <c r="E102" s="1342"/>
      <c r="F102" s="1342"/>
      <c r="G102" s="1342"/>
    </row>
    <row r="103" spans="1:10" s="1343" customFormat="1" ht="42" customHeight="1">
      <c r="A103" s="1339"/>
      <c r="B103" s="1358"/>
      <c r="C103" s="1358"/>
      <c r="D103" s="1350"/>
      <c r="E103" s="1342"/>
      <c r="F103" s="1342"/>
      <c r="G103" s="1342"/>
    </row>
    <row r="104" spans="1:10" s="1343" customFormat="1" ht="79.5" customHeight="1">
      <c r="A104" s="1339"/>
      <c r="B104" s="1358"/>
      <c r="C104" s="1358"/>
      <c r="D104" s="1350"/>
      <c r="E104" s="1342"/>
      <c r="F104" s="1342"/>
      <c r="G104" s="1342"/>
    </row>
    <row r="105" spans="1:10" s="1343" customFormat="1" ht="48" customHeight="1">
      <c r="A105" s="1339"/>
      <c r="B105" s="1351"/>
      <c r="C105" s="1351"/>
      <c r="D105" s="1350"/>
      <c r="E105" s="1342"/>
      <c r="F105" s="1342"/>
      <c r="G105" s="1342"/>
    </row>
    <row r="106" spans="1:10" s="1343" customFormat="1" ht="22.5" customHeight="1">
      <c r="A106" s="1339"/>
      <c r="B106" s="1340"/>
      <c r="C106" s="1340"/>
      <c r="D106" s="1362"/>
      <c r="E106" s="1363"/>
      <c r="F106" s="1342"/>
      <c r="G106" s="1342"/>
    </row>
    <row r="107" spans="1:10" s="1343" customFormat="1" ht="48" customHeight="1">
      <c r="A107" s="1339"/>
      <c r="B107" s="1351"/>
      <c r="C107" s="1351"/>
      <c r="D107" s="1350"/>
      <c r="E107" s="1342"/>
      <c r="F107" s="1342"/>
      <c r="G107" s="1342"/>
    </row>
    <row r="108" spans="1:10" s="1343" customFormat="1" ht="63" customHeight="1">
      <c r="A108" s="1339"/>
      <c r="B108" s="1357"/>
      <c r="C108" s="1357"/>
      <c r="D108" s="1350"/>
      <c r="E108" s="1342"/>
      <c r="F108" s="1342"/>
      <c r="G108" s="1342"/>
    </row>
    <row r="109" spans="1:10" s="1343" customFormat="1" ht="59.25" customHeight="1">
      <c r="A109" s="1339"/>
      <c r="B109" s="1357"/>
      <c r="C109" s="1357"/>
      <c r="D109" s="1350"/>
      <c r="E109" s="1342"/>
      <c r="F109" s="1342"/>
      <c r="G109" s="1342"/>
    </row>
    <row r="110" spans="1:10" s="1343" customFormat="1" ht="137.25" customHeight="1">
      <c r="A110" s="1339"/>
      <c r="B110" s="1358"/>
      <c r="C110" s="1358"/>
      <c r="D110" s="1350"/>
      <c r="E110" s="1342"/>
      <c r="F110" s="1365"/>
      <c r="G110" s="1365"/>
    </row>
    <row r="111" spans="1:10" s="1343" customFormat="1" ht="24.75" customHeight="1">
      <c r="A111" s="1339"/>
      <c r="B111" s="1358"/>
      <c r="C111" s="1358"/>
      <c r="D111" s="1362"/>
      <c r="E111" s="1363"/>
      <c r="F111" s="1365"/>
      <c r="G111" s="1365"/>
      <c r="J111" s="1359"/>
    </row>
    <row r="112" spans="1:10" s="1343" customFormat="1" ht="156.75" customHeight="1">
      <c r="A112" s="1339"/>
      <c r="B112" s="1366"/>
      <c r="C112" s="1366"/>
      <c r="D112" s="1350"/>
      <c r="E112" s="1342"/>
      <c r="F112" s="1365"/>
      <c r="G112" s="1365"/>
    </row>
    <row r="113" spans="1:7" s="1343" customFormat="1">
      <c r="A113" s="1339"/>
      <c r="B113" s="1367"/>
      <c r="C113" s="1367"/>
      <c r="D113" s="1350"/>
      <c r="E113" s="1342"/>
      <c r="F113" s="1365"/>
      <c r="G113" s="1365"/>
    </row>
    <row r="114" spans="1:7" s="1343" customFormat="1">
      <c r="A114" s="1339"/>
      <c r="B114" s="1367"/>
      <c r="C114" s="1367"/>
      <c r="D114" s="1350"/>
      <c r="E114" s="1342"/>
      <c r="F114" s="1365"/>
      <c r="G114" s="1365"/>
    </row>
    <row r="115" spans="1:7" s="1343" customFormat="1">
      <c r="A115" s="1339"/>
      <c r="B115" s="1367"/>
      <c r="C115" s="1367"/>
      <c r="D115" s="1350"/>
      <c r="E115" s="1342"/>
      <c r="F115" s="1365"/>
      <c r="G115" s="1365"/>
    </row>
    <row r="116" spans="1:7" s="1343" customFormat="1">
      <c r="A116" s="1339"/>
      <c r="B116" s="1367"/>
      <c r="C116" s="1367"/>
      <c r="D116" s="1350"/>
      <c r="E116" s="1342"/>
      <c r="F116" s="1365"/>
      <c r="G116" s="1365"/>
    </row>
    <row r="117" spans="1:7" s="1343" customFormat="1" ht="24" customHeight="1">
      <c r="A117" s="1339"/>
      <c r="B117" s="1367"/>
      <c r="C117" s="1367"/>
      <c r="D117" s="1362"/>
      <c r="E117" s="1363"/>
      <c r="F117" s="1365"/>
      <c r="G117" s="1365"/>
    </row>
    <row r="118" spans="1:7" s="1343" customFormat="1" ht="29.25" customHeight="1">
      <c r="A118" s="1339"/>
      <c r="B118" s="1367"/>
      <c r="C118" s="1367"/>
      <c r="D118" s="1350"/>
      <c r="E118" s="1342"/>
      <c r="F118" s="1365"/>
      <c r="G118" s="1365"/>
    </row>
    <row r="119" spans="1:7" s="1343" customFormat="1" ht="102" customHeight="1">
      <c r="A119" s="1339"/>
      <c r="B119" s="1358"/>
      <c r="C119" s="1358"/>
      <c r="D119" s="1350"/>
      <c r="E119" s="1342"/>
      <c r="F119" s="1365"/>
      <c r="G119" s="1365"/>
    </row>
    <row r="120" spans="1:7" s="1343" customFormat="1">
      <c r="A120" s="1339"/>
      <c r="B120" s="1367"/>
      <c r="C120" s="1367"/>
      <c r="D120" s="1350"/>
      <c r="E120" s="1342"/>
      <c r="F120" s="1365"/>
      <c r="G120" s="1365"/>
    </row>
    <row r="121" spans="1:7" s="1343" customFormat="1">
      <c r="A121" s="1339"/>
      <c r="B121" s="1367"/>
      <c r="C121" s="1367"/>
      <c r="D121" s="1350"/>
      <c r="E121" s="1342"/>
      <c r="F121" s="1365"/>
      <c r="G121" s="1365"/>
    </row>
    <row r="122" spans="1:7" s="1343" customFormat="1">
      <c r="A122" s="1339"/>
      <c r="B122" s="1367"/>
      <c r="C122" s="1367"/>
      <c r="D122" s="1350"/>
      <c r="E122" s="1342"/>
      <c r="F122" s="1365"/>
      <c r="G122" s="1365"/>
    </row>
    <row r="123" spans="1:7" s="1343" customFormat="1">
      <c r="A123" s="1339"/>
      <c r="B123" s="1367"/>
      <c r="C123" s="1367"/>
      <c r="D123" s="1350"/>
      <c r="E123" s="1342"/>
      <c r="F123" s="1365"/>
      <c r="G123" s="1365"/>
    </row>
    <row r="124" spans="1:7" s="1343" customFormat="1" ht="24.75" customHeight="1">
      <c r="A124" s="1339"/>
      <c r="B124" s="1367"/>
      <c r="C124" s="1367"/>
      <c r="D124" s="1362"/>
      <c r="E124" s="1363"/>
      <c r="F124" s="1365"/>
      <c r="G124" s="1365"/>
    </row>
    <row r="125" spans="1:7" s="1343" customFormat="1" ht="55.5" customHeight="1">
      <c r="A125" s="1339"/>
      <c r="B125" s="1358"/>
      <c r="C125" s="1358"/>
      <c r="D125" s="1350"/>
      <c r="E125" s="1342"/>
      <c r="F125" s="1365"/>
      <c r="G125" s="1365"/>
    </row>
    <row r="126" spans="1:7" s="1343" customFormat="1" ht="28.5" customHeight="1">
      <c r="A126" s="1339"/>
      <c r="B126" s="1358"/>
      <c r="C126" s="1358"/>
      <c r="D126" s="1350"/>
      <c r="E126" s="1342"/>
      <c r="F126" s="1365"/>
      <c r="G126" s="1365"/>
    </row>
    <row r="127" spans="1:7" s="1343" customFormat="1" ht="43.5" customHeight="1">
      <c r="A127" s="1339"/>
      <c r="B127" s="1358"/>
      <c r="C127" s="1358"/>
      <c r="D127" s="1368"/>
      <c r="E127" s="1342"/>
      <c r="F127" s="1365"/>
      <c r="G127" s="1365"/>
    </row>
    <row r="128" spans="1:7" s="1343" customFormat="1">
      <c r="A128" s="1339"/>
      <c r="B128" s="1340"/>
      <c r="C128" s="1340"/>
      <c r="D128" s="1350"/>
      <c r="E128" s="1342"/>
      <c r="F128" s="1365"/>
      <c r="G128" s="1365"/>
    </row>
    <row r="129" spans="1:7" s="1343" customFormat="1">
      <c r="A129" s="1339"/>
      <c r="B129" s="1351"/>
      <c r="C129" s="1351"/>
      <c r="D129" s="1350"/>
      <c r="E129" s="1342"/>
      <c r="F129" s="1365"/>
      <c r="G129" s="1365"/>
    </row>
    <row r="130" spans="1:7" s="1343" customFormat="1">
      <c r="A130" s="1339"/>
      <c r="B130" s="1351"/>
      <c r="C130" s="1351"/>
      <c r="D130" s="1350"/>
      <c r="E130" s="1342"/>
      <c r="F130" s="1365"/>
      <c r="G130" s="1365"/>
    </row>
    <row r="131" spans="1:7" s="1356" customFormat="1">
      <c r="A131" s="1369"/>
      <c r="B131" s="1352"/>
      <c r="C131" s="1352"/>
      <c r="D131" s="1354"/>
      <c r="E131" s="1355"/>
      <c r="F131" s="1370"/>
      <c r="G131" s="1370"/>
    </row>
    <row r="132" spans="1:7" s="1343" customFormat="1">
      <c r="A132" s="1339"/>
      <c r="B132" s="1352"/>
      <c r="C132" s="1352"/>
      <c r="D132" s="1350"/>
      <c r="E132" s="1342"/>
      <c r="F132" s="1365"/>
      <c r="G132" s="1365"/>
    </row>
    <row r="133" spans="1:7" s="1343" customFormat="1" ht="68.25" customHeight="1">
      <c r="A133" s="1339"/>
      <c r="B133" s="1358"/>
      <c r="C133" s="1358"/>
      <c r="D133" s="1350"/>
      <c r="E133" s="1342"/>
      <c r="F133" s="1365"/>
      <c r="G133" s="1365"/>
    </row>
    <row r="134" spans="1:7" s="1343" customFormat="1" ht="21" customHeight="1">
      <c r="A134" s="1339"/>
      <c r="B134" s="1371"/>
      <c r="C134" s="1371"/>
      <c r="D134" s="1350"/>
      <c r="E134" s="1342"/>
      <c r="F134" s="1365"/>
      <c r="G134" s="1365"/>
    </row>
    <row r="135" spans="1:7" s="1343" customFormat="1">
      <c r="A135" s="1339"/>
      <c r="B135" s="1371"/>
      <c r="C135" s="1371"/>
      <c r="D135" s="1350"/>
      <c r="E135" s="1342"/>
      <c r="F135" s="1365"/>
      <c r="G135" s="1365"/>
    </row>
    <row r="136" spans="1:7" s="1343" customFormat="1">
      <c r="A136" s="1339"/>
      <c r="B136" s="1371"/>
      <c r="C136" s="1371"/>
      <c r="D136" s="1350"/>
      <c r="E136" s="1342"/>
      <c r="F136" s="1365"/>
      <c r="G136" s="1365"/>
    </row>
    <row r="137" spans="1:7" s="1343" customFormat="1">
      <c r="A137" s="1339"/>
      <c r="B137" s="1371"/>
      <c r="C137" s="1371"/>
      <c r="D137" s="1350"/>
      <c r="E137" s="1342"/>
      <c r="F137" s="1365"/>
      <c r="G137" s="1365"/>
    </row>
    <row r="138" spans="1:7" s="1343" customFormat="1">
      <c r="A138" s="1339"/>
      <c r="B138" s="1371"/>
      <c r="C138" s="1371"/>
      <c r="D138" s="1350"/>
      <c r="E138" s="1342"/>
      <c r="F138" s="1365"/>
      <c r="G138" s="1365"/>
    </row>
    <row r="139" spans="1:7" s="1343" customFormat="1">
      <c r="A139" s="1339"/>
      <c r="B139" s="1371"/>
      <c r="C139" s="1371"/>
      <c r="D139" s="1350"/>
      <c r="E139" s="1342"/>
      <c r="F139" s="1365"/>
      <c r="G139" s="1365"/>
    </row>
    <row r="140" spans="1:7" s="1343" customFormat="1">
      <c r="A140" s="1339"/>
      <c r="B140" s="1371"/>
      <c r="C140" s="1371"/>
      <c r="D140" s="1350"/>
      <c r="E140" s="1342"/>
      <c r="F140" s="1365"/>
      <c r="G140" s="1365"/>
    </row>
    <row r="141" spans="1:7" s="1343" customFormat="1">
      <c r="A141" s="1339"/>
      <c r="B141" s="1371"/>
      <c r="C141" s="1371"/>
      <c r="D141" s="1350"/>
      <c r="E141" s="1342"/>
      <c r="F141" s="1365"/>
      <c r="G141" s="1365"/>
    </row>
    <row r="142" spans="1:7" s="1343" customFormat="1" ht="21" customHeight="1">
      <c r="A142" s="1339"/>
      <c r="B142" s="1371"/>
      <c r="C142" s="1371"/>
      <c r="D142" s="1350"/>
      <c r="E142" s="1342"/>
      <c r="F142" s="1365"/>
      <c r="G142" s="1365"/>
    </row>
    <row r="143" spans="1:7" s="1343" customFormat="1">
      <c r="A143" s="1339"/>
      <c r="B143" s="1371"/>
      <c r="C143" s="1371"/>
      <c r="D143" s="1350"/>
      <c r="E143" s="1342"/>
      <c r="F143" s="1365"/>
      <c r="G143" s="1365"/>
    </row>
    <row r="144" spans="1:7" s="1343" customFormat="1">
      <c r="A144" s="1339"/>
      <c r="B144" s="1371"/>
      <c r="C144" s="1371"/>
      <c r="D144" s="1350"/>
      <c r="E144" s="1342"/>
      <c r="F144" s="1365"/>
      <c r="G144" s="1365"/>
    </row>
    <row r="145" spans="1:7" s="1343" customFormat="1">
      <c r="A145" s="1339"/>
      <c r="B145" s="1371"/>
      <c r="C145" s="1371"/>
      <c r="D145" s="1350"/>
      <c r="E145" s="1342"/>
      <c r="F145" s="1365"/>
      <c r="G145" s="1365"/>
    </row>
    <row r="146" spans="1:7" s="1343" customFormat="1">
      <c r="A146" s="1339"/>
      <c r="B146" s="1371"/>
      <c r="C146" s="1371"/>
      <c r="D146" s="1350"/>
      <c r="E146" s="1342"/>
      <c r="F146" s="1365"/>
      <c r="G146" s="1365"/>
    </row>
    <row r="147" spans="1:7" s="1343" customFormat="1">
      <c r="A147" s="1339"/>
      <c r="B147" s="1371"/>
      <c r="C147" s="1371"/>
      <c r="D147" s="1350"/>
      <c r="E147" s="1342"/>
      <c r="F147" s="1365"/>
      <c r="G147" s="1365"/>
    </row>
    <row r="148" spans="1:7" s="1343" customFormat="1">
      <c r="A148" s="1339"/>
      <c r="B148" s="1371"/>
      <c r="C148" s="1371"/>
      <c r="D148" s="1350"/>
      <c r="E148" s="1342"/>
      <c r="F148" s="1365"/>
      <c r="G148" s="1365"/>
    </row>
    <row r="149" spans="1:7" s="1343" customFormat="1" ht="21" customHeight="1">
      <c r="A149" s="1339"/>
      <c r="B149" s="1371"/>
      <c r="C149" s="1371"/>
      <c r="D149" s="1350"/>
      <c r="E149" s="1342"/>
      <c r="F149" s="1365"/>
      <c r="G149" s="1365"/>
    </row>
    <row r="150" spans="1:7" s="1343" customFormat="1">
      <c r="A150" s="1339"/>
      <c r="B150" s="1371"/>
      <c r="C150" s="1371"/>
      <c r="D150" s="1350"/>
      <c r="E150" s="1342"/>
      <c r="F150" s="1365"/>
      <c r="G150" s="1365"/>
    </row>
    <row r="151" spans="1:7" s="1343" customFormat="1">
      <c r="A151" s="1339"/>
      <c r="B151" s="1371"/>
      <c r="C151" s="1371"/>
      <c r="D151" s="1350"/>
      <c r="E151" s="1342"/>
      <c r="F151" s="1365"/>
      <c r="G151" s="1365"/>
    </row>
    <row r="152" spans="1:7" s="1343" customFormat="1">
      <c r="A152" s="1339"/>
      <c r="B152" s="1371"/>
      <c r="C152" s="1371"/>
      <c r="D152" s="1350"/>
      <c r="E152" s="1342"/>
      <c r="F152" s="1365"/>
      <c r="G152" s="1365"/>
    </row>
    <row r="153" spans="1:7" s="1343" customFormat="1">
      <c r="A153" s="1339"/>
      <c r="B153" s="1371"/>
      <c r="C153" s="1371"/>
      <c r="D153" s="1350"/>
      <c r="E153" s="1342"/>
      <c r="F153" s="1365"/>
      <c r="G153" s="1365"/>
    </row>
    <row r="154" spans="1:7" s="1343" customFormat="1">
      <c r="A154" s="1339"/>
      <c r="B154" s="1371"/>
      <c r="C154" s="1371"/>
      <c r="D154" s="1350"/>
      <c r="E154" s="1342"/>
      <c r="F154" s="1365"/>
      <c r="G154" s="1365"/>
    </row>
    <row r="155" spans="1:7" s="1343" customFormat="1" ht="68.25" customHeight="1">
      <c r="A155" s="1339"/>
      <c r="B155" s="1371"/>
      <c r="C155" s="1371"/>
      <c r="D155" s="1350"/>
      <c r="E155" s="1342"/>
      <c r="F155" s="1365"/>
      <c r="G155" s="1365"/>
    </row>
    <row r="156" spans="1:7" s="1343" customFormat="1" ht="21" customHeight="1">
      <c r="A156" s="1339"/>
      <c r="B156" s="1371"/>
      <c r="C156" s="1371"/>
      <c r="D156" s="1350"/>
      <c r="E156" s="1342"/>
      <c r="F156" s="1365"/>
      <c r="G156" s="1365"/>
    </row>
    <row r="157" spans="1:7" s="1343" customFormat="1">
      <c r="A157" s="1339"/>
      <c r="B157" s="1358"/>
      <c r="C157" s="1358"/>
      <c r="D157" s="1350"/>
      <c r="E157" s="1342"/>
      <c r="F157" s="1365"/>
      <c r="G157" s="1365"/>
    </row>
    <row r="158" spans="1:7" s="1343" customFormat="1">
      <c r="A158" s="1339"/>
      <c r="B158" s="1358"/>
      <c r="C158" s="1358"/>
      <c r="D158" s="1350"/>
      <c r="E158" s="1342"/>
      <c r="F158" s="1365"/>
      <c r="G158" s="1365"/>
    </row>
    <row r="159" spans="1:7" s="1343" customFormat="1">
      <c r="A159" s="1339"/>
      <c r="B159" s="1371"/>
      <c r="C159" s="1371"/>
      <c r="D159" s="1350"/>
      <c r="E159" s="1342"/>
      <c r="F159" s="1365"/>
      <c r="G159" s="1365"/>
    </row>
    <row r="160" spans="1:7" s="1343" customFormat="1">
      <c r="A160" s="1339"/>
      <c r="B160" s="1371"/>
      <c r="C160" s="1371"/>
      <c r="D160" s="1350"/>
      <c r="E160" s="1342"/>
      <c r="F160" s="1365"/>
      <c r="G160" s="1365"/>
    </row>
    <row r="161" spans="1:7" s="1343" customFormat="1">
      <c r="A161" s="1339"/>
      <c r="B161" s="1371"/>
      <c r="C161" s="1371"/>
      <c r="D161" s="1350"/>
      <c r="E161" s="1342"/>
      <c r="F161" s="1365"/>
      <c r="G161" s="1365"/>
    </row>
    <row r="162" spans="1:7" s="1343" customFormat="1">
      <c r="A162" s="1339"/>
      <c r="B162" s="1371"/>
      <c r="C162" s="1371"/>
      <c r="D162" s="1350"/>
      <c r="E162" s="1342"/>
      <c r="F162" s="1365"/>
      <c r="G162" s="1365"/>
    </row>
    <row r="163" spans="1:7" s="1343" customFormat="1" ht="30.75" customHeight="1">
      <c r="A163" s="1339"/>
      <c r="B163" s="1358"/>
      <c r="C163" s="1358"/>
      <c r="D163" s="1350"/>
      <c r="E163" s="1342"/>
      <c r="F163" s="1365"/>
      <c r="G163" s="1365"/>
    </row>
    <row r="164" spans="1:7" s="1343" customFormat="1" ht="81" customHeight="1">
      <c r="A164" s="1339"/>
      <c r="B164" s="1358"/>
      <c r="C164" s="1358"/>
      <c r="D164" s="1350"/>
      <c r="E164" s="1342"/>
      <c r="F164" s="1365"/>
      <c r="G164" s="1365"/>
    </row>
    <row r="165" spans="1:7" s="1343" customFormat="1" ht="30.75" customHeight="1">
      <c r="A165" s="1339"/>
      <c r="B165" s="1358"/>
      <c r="C165" s="1358"/>
      <c r="D165" s="1350"/>
      <c r="E165" s="1342"/>
      <c r="F165" s="1365"/>
      <c r="G165" s="1365"/>
    </row>
    <row r="166" spans="1:7" s="1343" customFormat="1" ht="30.75" customHeight="1">
      <c r="A166" s="1339"/>
      <c r="B166" s="1358"/>
      <c r="C166" s="1358"/>
      <c r="D166" s="1350"/>
      <c r="E166" s="1342"/>
      <c r="F166" s="1365"/>
      <c r="G166" s="1365"/>
    </row>
    <row r="167" spans="1:7" s="1343" customFormat="1" ht="67.5" customHeight="1">
      <c r="A167" s="1339"/>
      <c r="B167" s="1358"/>
      <c r="C167" s="1358"/>
      <c r="D167" s="1350"/>
      <c r="E167" s="1342"/>
      <c r="F167" s="1365"/>
      <c r="G167" s="1365"/>
    </row>
    <row r="168" spans="1:7" s="1343" customFormat="1" ht="30.75" customHeight="1">
      <c r="A168" s="1339"/>
      <c r="B168" s="1358"/>
      <c r="C168" s="1358"/>
      <c r="D168" s="1350"/>
      <c r="E168" s="1342"/>
      <c r="F168" s="1365"/>
      <c r="G168" s="1365"/>
    </row>
    <row r="169" spans="1:7" s="1343" customFormat="1" ht="92.25" customHeight="1">
      <c r="A169" s="1339"/>
      <c r="B169" s="1358"/>
      <c r="C169" s="1358"/>
      <c r="D169" s="1350"/>
      <c r="E169" s="1342"/>
      <c r="F169" s="1365"/>
      <c r="G169" s="1365"/>
    </row>
    <row r="170" spans="1:7" s="1343" customFormat="1">
      <c r="A170" s="1339"/>
      <c r="B170" s="1340"/>
      <c r="C170" s="1340"/>
      <c r="D170" s="1350"/>
      <c r="E170" s="1342"/>
      <c r="F170" s="1365"/>
      <c r="G170" s="1365"/>
    </row>
    <row r="171" spans="1:7" s="1343" customFormat="1">
      <c r="A171" s="1339"/>
      <c r="B171" s="1340"/>
      <c r="C171" s="1340"/>
      <c r="D171" s="1350"/>
      <c r="E171" s="1342"/>
      <c r="F171" s="1365"/>
      <c r="G171" s="1365"/>
    </row>
    <row r="172" spans="1:7" s="1343" customFormat="1">
      <c r="A172" s="1339"/>
      <c r="B172" s="1340"/>
      <c r="C172" s="1340"/>
      <c r="D172" s="1350"/>
      <c r="E172" s="1342"/>
      <c r="F172" s="1365"/>
      <c r="G172" s="1365"/>
    </row>
    <row r="173" spans="1:7" s="1343" customFormat="1">
      <c r="A173" s="1339"/>
      <c r="B173" s="1340"/>
      <c r="C173" s="1340"/>
      <c r="D173" s="1350"/>
      <c r="E173" s="1342"/>
      <c r="F173" s="1365"/>
      <c r="G173" s="1365"/>
    </row>
    <row r="174" spans="1:7" s="1343" customFormat="1">
      <c r="A174" s="1339"/>
      <c r="B174" s="1340"/>
      <c r="C174" s="1340"/>
      <c r="D174" s="1350"/>
      <c r="E174" s="1342"/>
      <c r="F174" s="1372"/>
      <c r="G174" s="1365"/>
    </row>
    <row r="175" spans="1:7" s="1343" customFormat="1" ht="68.25" customHeight="1">
      <c r="A175" s="1339"/>
      <c r="B175" s="1358"/>
      <c r="C175" s="1358"/>
      <c r="D175" s="1350"/>
      <c r="E175" s="1342"/>
      <c r="F175" s="1365"/>
      <c r="G175" s="1365"/>
    </row>
    <row r="176" spans="1:7" s="1343" customFormat="1" ht="21.75" customHeight="1">
      <c r="A176" s="1339"/>
      <c r="B176" s="1340"/>
      <c r="C176" s="1340"/>
      <c r="D176" s="1362"/>
      <c r="E176" s="1363"/>
      <c r="F176" s="1365"/>
      <c r="G176" s="1365"/>
    </row>
    <row r="177" spans="1:7" s="1343" customFormat="1" ht="30.75" customHeight="1">
      <c r="A177" s="1339"/>
      <c r="B177" s="1358"/>
      <c r="C177" s="1358"/>
      <c r="D177" s="1350"/>
      <c r="E177" s="1342"/>
      <c r="F177" s="1365"/>
      <c r="G177" s="1365"/>
    </row>
    <row r="178" spans="1:7" s="1343" customFormat="1" ht="70.5" customHeight="1">
      <c r="A178" s="1339"/>
      <c r="B178" s="1358"/>
      <c r="C178" s="1358"/>
      <c r="D178" s="1350"/>
      <c r="E178" s="1342"/>
      <c r="F178" s="1365"/>
      <c r="G178" s="1365"/>
    </row>
    <row r="179" spans="1:7" s="1343" customFormat="1" ht="31.5" customHeight="1">
      <c r="A179" s="1339"/>
      <c r="B179" s="1358"/>
      <c r="C179" s="1358"/>
      <c r="D179" s="1350"/>
      <c r="E179" s="1342"/>
      <c r="F179" s="1365"/>
      <c r="G179" s="1365"/>
    </row>
    <row r="180" spans="1:7" s="1343" customFormat="1" ht="14.25" customHeight="1">
      <c r="A180" s="1339"/>
      <c r="B180" s="1340"/>
      <c r="C180" s="1340"/>
      <c r="D180" s="1350"/>
      <c r="E180" s="1342"/>
      <c r="F180" s="1365"/>
      <c r="G180" s="1365"/>
    </row>
    <row r="181" spans="1:7" s="1343" customFormat="1">
      <c r="A181" s="1339"/>
      <c r="B181" s="1351"/>
      <c r="C181" s="1351"/>
      <c r="D181" s="1350"/>
      <c r="E181" s="1342"/>
      <c r="F181" s="1365"/>
      <c r="G181" s="1365"/>
    </row>
    <row r="182" spans="1:7" s="1343" customFormat="1">
      <c r="A182" s="1339"/>
      <c r="B182" s="1351"/>
      <c r="C182" s="1351"/>
      <c r="D182" s="1350"/>
      <c r="E182" s="1342"/>
      <c r="F182" s="1365"/>
      <c r="G182" s="1365"/>
    </row>
    <row r="183" spans="1:7" s="1343" customFormat="1">
      <c r="A183" s="1339"/>
      <c r="B183" s="1351"/>
      <c r="C183" s="1351"/>
      <c r="D183" s="1350"/>
      <c r="E183" s="1342"/>
      <c r="F183" s="1365"/>
      <c r="G183" s="1365"/>
    </row>
    <row r="184" spans="1:7" s="1356" customFormat="1">
      <c r="A184" s="1369"/>
      <c r="B184" s="1352"/>
      <c r="C184" s="1352"/>
      <c r="D184" s="1354"/>
      <c r="E184" s="1355"/>
      <c r="F184" s="1370"/>
      <c r="G184" s="1370"/>
    </row>
    <row r="185" spans="1:7" s="1356" customFormat="1">
      <c r="A185" s="1369"/>
      <c r="B185" s="1352"/>
      <c r="C185" s="1352"/>
      <c r="D185" s="1354"/>
      <c r="E185" s="1355"/>
      <c r="F185" s="1370"/>
      <c r="G185" s="1370"/>
    </row>
    <row r="186" spans="1:7" s="1356" customFormat="1">
      <c r="A186" s="1369"/>
      <c r="B186" s="1352"/>
      <c r="C186" s="1352"/>
      <c r="D186" s="1354"/>
      <c r="E186" s="1355"/>
      <c r="F186" s="1370"/>
      <c r="G186" s="1370"/>
    </row>
    <row r="187" spans="1:7" s="1356" customFormat="1">
      <c r="A187" s="1339"/>
      <c r="B187" s="1357"/>
      <c r="C187" s="1357"/>
      <c r="D187" s="1350"/>
      <c r="E187" s="1342"/>
      <c r="F187" s="1365"/>
      <c r="G187" s="1365"/>
    </row>
    <row r="188" spans="1:7" s="1356" customFormat="1">
      <c r="A188" s="1369"/>
      <c r="B188" s="1358"/>
      <c r="C188" s="1358"/>
      <c r="D188" s="1350"/>
      <c r="E188" s="1342"/>
      <c r="F188" s="1365"/>
      <c r="G188" s="1365"/>
    </row>
    <row r="189" spans="1:7" s="1356" customFormat="1" ht="83.25" customHeight="1">
      <c r="A189" s="1369"/>
      <c r="B189" s="1358"/>
      <c r="C189" s="1358"/>
      <c r="D189" s="1350"/>
      <c r="E189" s="1342"/>
      <c r="F189" s="1365"/>
      <c r="G189" s="1365"/>
    </row>
    <row r="190" spans="1:7" s="1356" customFormat="1">
      <c r="A190" s="1369"/>
      <c r="B190" s="1358"/>
      <c r="C190" s="1358"/>
      <c r="D190" s="1350"/>
      <c r="E190" s="1342"/>
      <c r="F190" s="1365"/>
      <c r="G190" s="1365"/>
    </row>
    <row r="191" spans="1:7" s="1356" customFormat="1">
      <c r="A191" s="1369"/>
      <c r="B191" s="1358"/>
      <c r="C191" s="1358"/>
      <c r="D191" s="1350"/>
      <c r="E191" s="1342"/>
      <c r="F191" s="1365"/>
      <c r="G191" s="1365"/>
    </row>
    <row r="192" spans="1:7" s="1356" customFormat="1" ht="32.25" customHeight="1">
      <c r="A192" s="1369"/>
      <c r="B192" s="1357"/>
      <c r="C192" s="1357"/>
      <c r="D192" s="1350"/>
      <c r="E192" s="1342"/>
      <c r="F192" s="1365"/>
      <c r="G192" s="1365"/>
    </row>
    <row r="193" spans="1:7" s="1356" customFormat="1">
      <c r="A193" s="1369"/>
      <c r="B193" s="1357"/>
      <c r="C193" s="1357"/>
      <c r="D193" s="1350"/>
      <c r="E193" s="1342"/>
      <c r="F193" s="1365"/>
      <c r="G193" s="1365"/>
    </row>
    <row r="194" spans="1:7" s="1356" customFormat="1">
      <c r="A194" s="1369"/>
      <c r="B194" s="1358"/>
      <c r="C194" s="1358"/>
      <c r="D194" s="1350"/>
      <c r="E194" s="1342"/>
      <c r="F194" s="1365"/>
      <c r="G194" s="1365"/>
    </row>
    <row r="195" spans="1:7" s="1356" customFormat="1" ht="12" customHeight="1">
      <c r="A195" s="1369"/>
      <c r="B195" s="1358"/>
      <c r="C195" s="1358"/>
      <c r="D195" s="1350"/>
      <c r="E195" s="1342"/>
      <c r="F195" s="1365"/>
      <c r="G195" s="1365"/>
    </row>
    <row r="196" spans="1:7" s="1356" customFormat="1" ht="12" customHeight="1">
      <c r="A196" s="1369"/>
      <c r="B196" s="1358"/>
      <c r="C196" s="1358"/>
      <c r="D196" s="1350"/>
      <c r="E196" s="1342"/>
      <c r="F196" s="1365"/>
      <c r="G196" s="1365"/>
    </row>
    <row r="197" spans="1:7" s="1356" customFormat="1" ht="105" customHeight="1">
      <c r="A197" s="1339"/>
      <c r="B197" s="1357"/>
      <c r="C197" s="1357"/>
      <c r="D197" s="1350"/>
      <c r="E197" s="1342"/>
      <c r="F197" s="1365"/>
      <c r="G197" s="1365"/>
    </row>
    <row r="198" spans="1:7" s="1343" customFormat="1">
      <c r="A198" s="1339"/>
      <c r="B198" s="1358"/>
      <c r="C198" s="1358"/>
      <c r="D198" s="1350"/>
      <c r="E198" s="1342"/>
      <c r="F198" s="1365"/>
      <c r="G198" s="1365"/>
    </row>
    <row r="199" spans="1:7" s="1343" customFormat="1">
      <c r="A199" s="1339"/>
      <c r="B199" s="1358"/>
      <c r="C199" s="1358"/>
      <c r="D199" s="1350"/>
      <c r="E199" s="1342"/>
      <c r="F199" s="1365"/>
      <c r="G199" s="1365"/>
    </row>
    <row r="200" spans="1:7" s="1343" customFormat="1">
      <c r="A200" s="1339"/>
      <c r="B200" s="1358"/>
      <c r="C200" s="1358"/>
      <c r="D200" s="1350"/>
      <c r="E200" s="1342"/>
      <c r="F200" s="1365"/>
      <c r="G200" s="1365"/>
    </row>
    <row r="201" spans="1:7" s="1343" customFormat="1" ht="51.75" customHeight="1">
      <c r="A201" s="1339"/>
      <c r="B201" s="1367"/>
      <c r="C201" s="1367"/>
      <c r="D201" s="1350"/>
      <c r="E201" s="1342"/>
      <c r="F201" s="1365"/>
      <c r="G201" s="1365"/>
    </row>
    <row r="202" spans="1:7" s="1343" customFormat="1" ht="51.75" customHeight="1">
      <c r="A202" s="1339"/>
      <c r="B202" s="1367"/>
      <c r="C202" s="1367"/>
      <c r="D202" s="1350"/>
      <c r="E202" s="1342"/>
      <c r="F202" s="1365"/>
      <c r="G202" s="1365"/>
    </row>
    <row r="203" spans="1:7" s="1343" customFormat="1" ht="18.75" customHeight="1">
      <c r="A203" s="1339"/>
      <c r="B203" s="1367"/>
      <c r="C203" s="1367"/>
      <c r="D203" s="1350"/>
      <c r="E203" s="1342"/>
      <c r="F203" s="1365"/>
      <c r="G203" s="1365"/>
    </row>
    <row r="204" spans="1:7" s="1343" customFormat="1" ht="34.5" customHeight="1">
      <c r="A204" s="1339"/>
      <c r="B204" s="1367"/>
      <c r="C204" s="1367"/>
      <c r="D204" s="1350"/>
      <c r="E204" s="1342"/>
      <c r="F204" s="1365"/>
      <c r="G204" s="1365"/>
    </row>
    <row r="205" spans="1:7" s="1343" customFormat="1" ht="45" customHeight="1">
      <c r="A205" s="1339"/>
      <c r="B205" s="1367"/>
      <c r="C205" s="1367"/>
      <c r="D205" s="1350"/>
      <c r="E205" s="1342"/>
      <c r="F205" s="1365"/>
      <c r="G205" s="1365"/>
    </row>
    <row r="206" spans="1:7" s="1343" customFormat="1" ht="75.75" customHeight="1">
      <c r="A206" s="1339"/>
      <c r="B206" s="1367"/>
      <c r="C206" s="1367"/>
      <c r="D206" s="1350"/>
      <c r="E206" s="1342"/>
      <c r="F206" s="1365"/>
      <c r="G206" s="1365"/>
    </row>
    <row r="207" spans="1:7" s="1343" customFormat="1" ht="84" customHeight="1">
      <c r="A207" s="1339"/>
      <c r="B207" s="1367"/>
      <c r="C207" s="1367"/>
      <c r="D207" s="1350"/>
      <c r="E207" s="1342"/>
      <c r="F207" s="1365"/>
      <c r="G207" s="1365"/>
    </row>
    <row r="208" spans="1:7" s="1343" customFormat="1" ht="66.75" customHeight="1">
      <c r="A208" s="1339"/>
      <c r="B208" s="1367"/>
      <c r="C208" s="1367"/>
      <c r="D208" s="1350"/>
      <c r="E208" s="1342"/>
      <c r="F208" s="1365"/>
      <c r="G208" s="1365"/>
    </row>
    <row r="209" spans="1:7" s="1343" customFormat="1" ht="92.25" customHeight="1">
      <c r="A209" s="1339"/>
      <c r="B209" s="1367"/>
      <c r="C209" s="1367"/>
      <c r="D209" s="1350"/>
      <c r="E209" s="1342"/>
      <c r="F209" s="1365"/>
      <c r="G209" s="1365"/>
    </row>
    <row r="210" spans="1:7" s="1343" customFormat="1" ht="23.25" customHeight="1">
      <c r="A210" s="1339"/>
      <c r="B210" s="1367"/>
      <c r="C210" s="1367"/>
      <c r="D210" s="1350"/>
      <c r="E210" s="1342"/>
      <c r="F210" s="1365"/>
      <c r="G210" s="1365"/>
    </row>
    <row r="211" spans="1:7" s="1343" customFormat="1" ht="20.25" customHeight="1">
      <c r="A211" s="1339"/>
      <c r="B211" s="1367"/>
      <c r="C211" s="1367"/>
      <c r="D211" s="1350"/>
      <c r="E211" s="1342"/>
      <c r="F211" s="1365"/>
      <c r="G211" s="1365"/>
    </row>
    <row r="212" spans="1:7" s="1343" customFormat="1" ht="18" customHeight="1">
      <c r="A212" s="1339"/>
      <c r="B212" s="1367"/>
      <c r="C212" s="1367"/>
      <c r="D212" s="1350"/>
      <c r="E212" s="1342"/>
      <c r="F212" s="1365"/>
      <c r="G212" s="1365"/>
    </row>
    <row r="213" spans="1:7" s="1343" customFormat="1" ht="18.75" customHeight="1">
      <c r="A213" s="1339"/>
      <c r="B213" s="1367"/>
      <c r="C213" s="1367"/>
      <c r="D213" s="1350"/>
      <c r="E213" s="1342"/>
      <c r="F213" s="1365"/>
      <c r="G213" s="1365"/>
    </row>
    <row r="214" spans="1:7" s="1343" customFormat="1" ht="20.25" customHeight="1">
      <c r="A214" s="1339"/>
      <c r="B214" s="1367"/>
      <c r="C214" s="1367"/>
      <c r="D214" s="1350"/>
      <c r="E214" s="1342"/>
      <c r="F214" s="1365"/>
      <c r="G214" s="1365"/>
    </row>
    <row r="215" spans="1:7" s="1343" customFormat="1" ht="71.25" customHeight="1">
      <c r="A215" s="1339"/>
      <c r="B215" s="1367"/>
      <c r="C215" s="1367"/>
      <c r="D215" s="1350"/>
      <c r="E215" s="1342"/>
      <c r="F215" s="1365"/>
      <c r="G215" s="1365"/>
    </row>
    <row r="216" spans="1:7" s="1343" customFormat="1" ht="32.25" customHeight="1">
      <c r="A216" s="1339"/>
      <c r="B216" s="1358"/>
      <c r="C216" s="1358"/>
      <c r="D216" s="1350"/>
      <c r="E216" s="1342"/>
      <c r="F216" s="1365"/>
      <c r="G216" s="1365"/>
    </row>
    <row r="217" spans="1:7" s="1343" customFormat="1" ht="32.25" customHeight="1">
      <c r="A217" s="1339"/>
      <c r="B217" s="1358"/>
      <c r="C217" s="1358"/>
      <c r="D217" s="1350"/>
      <c r="E217" s="1342"/>
      <c r="F217" s="1365"/>
      <c r="G217" s="1365"/>
    </row>
    <row r="218" spans="1:7" s="1343" customFormat="1">
      <c r="A218" s="1339"/>
      <c r="B218" s="1358"/>
      <c r="C218" s="1358"/>
      <c r="D218" s="1350"/>
      <c r="E218" s="1342"/>
      <c r="F218" s="1365"/>
      <c r="G218" s="1365"/>
    </row>
    <row r="219" spans="1:7" s="1343" customFormat="1" ht="85.5" customHeight="1">
      <c r="A219" s="1339"/>
      <c r="B219" s="1358"/>
      <c r="C219" s="1358"/>
      <c r="D219" s="1350"/>
      <c r="E219" s="1342"/>
      <c r="F219" s="1365"/>
      <c r="G219" s="1365"/>
    </row>
    <row r="220" spans="1:7" s="1343" customFormat="1">
      <c r="A220" s="1339"/>
      <c r="B220" s="1358"/>
      <c r="C220" s="1358"/>
      <c r="D220" s="1350"/>
      <c r="E220" s="1342"/>
      <c r="F220" s="1365"/>
      <c r="G220" s="1365"/>
    </row>
    <row r="221" spans="1:7" s="1343" customFormat="1">
      <c r="A221" s="1339"/>
      <c r="B221" s="1358"/>
      <c r="C221" s="1358"/>
      <c r="D221" s="1350"/>
      <c r="E221" s="1342"/>
      <c r="F221" s="1365"/>
      <c r="G221" s="1365"/>
    </row>
    <row r="222" spans="1:7" s="1343" customFormat="1">
      <c r="A222" s="1339"/>
      <c r="B222" s="1358"/>
      <c r="C222" s="1358"/>
      <c r="D222" s="1350"/>
      <c r="E222" s="1342"/>
      <c r="F222" s="1365"/>
      <c r="G222" s="1365"/>
    </row>
    <row r="223" spans="1:7" s="1343" customFormat="1">
      <c r="A223" s="1353"/>
      <c r="B223" s="1373"/>
      <c r="C223" s="1373"/>
      <c r="D223" s="1350"/>
      <c r="E223" s="1342"/>
      <c r="F223" s="1365"/>
      <c r="G223" s="1365"/>
    </row>
    <row r="224" spans="1:7" s="1343" customFormat="1">
      <c r="A224" s="1353"/>
      <c r="B224" s="1373"/>
      <c r="C224" s="1373"/>
      <c r="D224" s="1350"/>
      <c r="E224" s="1342"/>
      <c r="F224" s="1365"/>
      <c r="G224" s="1365"/>
    </row>
    <row r="225" spans="1:7">
      <c r="A225" s="1339"/>
      <c r="B225" s="1358"/>
      <c r="C225" s="1358"/>
      <c r="D225" s="1350"/>
      <c r="E225" s="1342"/>
      <c r="F225" s="1365"/>
      <c r="G225" s="1365"/>
    </row>
    <row r="226" spans="1:7" s="1374" customFormat="1" ht="218.25" customHeight="1">
      <c r="A226" s="1339"/>
      <c r="B226" s="1358"/>
      <c r="C226" s="1358"/>
      <c r="D226" s="1350"/>
      <c r="E226" s="1342"/>
      <c r="F226" s="1365"/>
      <c r="G226" s="1365"/>
    </row>
    <row r="227" spans="1:7" s="1374" customFormat="1" ht="408.4" customHeight="1">
      <c r="A227" s="1339"/>
      <c r="B227" s="1358"/>
      <c r="C227" s="1358"/>
      <c r="D227" s="1350"/>
      <c r="E227" s="1342"/>
      <c r="F227" s="1365"/>
      <c r="G227" s="1365"/>
    </row>
    <row r="228" spans="1:7" s="1374" customFormat="1" ht="292.14999999999998" customHeight="1">
      <c r="A228" s="1339"/>
      <c r="B228" s="1358"/>
      <c r="C228" s="1358"/>
      <c r="D228" s="1350"/>
      <c r="E228" s="1342"/>
      <c r="F228" s="1365"/>
      <c r="G228" s="1365"/>
    </row>
    <row r="229" spans="1:7" s="1374" customFormat="1">
      <c r="A229" s="1339"/>
      <c r="B229" s="1358"/>
      <c r="C229" s="1358"/>
      <c r="D229" s="1350"/>
      <c r="E229" s="1342"/>
      <c r="F229" s="1365"/>
      <c r="G229" s="1365"/>
    </row>
    <row r="230" spans="1:7" s="1374" customFormat="1">
      <c r="A230" s="1339"/>
      <c r="B230" s="1358"/>
      <c r="C230" s="1358"/>
      <c r="D230" s="1350"/>
      <c r="E230" s="1342"/>
      <c r="F230" s="1365"/>
      <c r="G230" s="1365"/>
    </row>
    <row r="231" spans="1:7" s="1374" customFormat="1">
      <c r="A231" s="1339"/>
      <c r="B231" s="1358"/>
      <c r="C231" s="1358"/>
      <c r="D231" s="1350"/>
      <c r="E231" s="1342"/>
      <c r="F231" s="1365"/>
      <c r="G231" s="1365"/>
    </row>
    <row r="232" spans="1:7" s="1374" customFormat="1" ht="39.4" customHeight="1">
      <c r="A232" s="1339"/>
      <c r="B232" s="1358"/>
      <c r="C232" s="1358"/>
      <c r="D232" s="1350"/>
      <c r="E232" s="1342"/>
      <c r="F232" s="1365"/>
      <c r="G232" s="1365"/>
    </row>
    <row r="233" spans="1:7" s="1374" customFormat="1" ht="41.65" customHeight="1">
      <c r="A233" s="1339"/>
      <c r="B233" s="1358"/>
      <c r="C233" s="1358"/>
      <c r="D233" s="1350"/>
      <c r="E233" s="1342"/>
      <c r="F233" s="1365"/>
      <c r="G233" s="1365"/>
    </row>
    <row r="234" spans="1:7" s="1374" customFormat="1" ht="41.65" customHeight="1">
      <c r="A234" s="1339"/>
      <c r="B234" s="1358"/>
      <c r="C234" s="1358"/>
      <c r="D234" s="1350"/>
      <c r="E234" s="1342"/>
      <c r="F234" s="1365"/>
      <c r="G234" s="1365"/>
    </row>
    <row r="235" spans="1:7" s="1374" customFormat="1" ht="101.65" customHeight="1">
      <c r="A235" s="1339"/>
      <c r="B235" s="1358"/>
      <c r="C235" s="1358"/>
      <c r="D235" s="1350"/>
      <c r="E235" s="1342"/>
      <c r="F235" s="1365"/>
      <c r="G235" s="1365"/>
    </row>
    <row r="236" spans="1:7" s="1374" customFormat="1" ht="250.9" customHeight="1">
      <c r="A236" s="1339"/>
      <c r="B236" s="1358"/>
      <c r="C236" s="1358"/>
      <c r="D236" s="1350"/>
      <c r="E236" s="1342"/>
      <c r="F236" s="1365"/>
      <c r="G236" s="1365"/>
    </row>
    <row r="237" spans="1:7" s="1374" customFormat="1">
      <c r="A237" s="1339"/>
      <c r="B237" s="1358"/>
      <c r="C237" s="1358"/>
      <c r="D237" s="1350"/>
      <c r="E237" s="1342"/>
      <c r="F237" s="1365"/>
      <c r="G237" s="1365"/>
    </row>
    <row r="238" spans="1:7" s="1374" customFormat="1" ht="133.9" customHeight="1">
      <c r="A238" s="1339"/>
      <c r="B238" s="1357"/>
      <c r="C238" s="1357"/>
      <c r="D238" s="1350"/>
      <c r="E238" s="1342"/>
      <c r="F238" s="1365"/>
      <c r="G238" s="1365"/>
    </row>
    <row r="239" spans="1:7" s="1374" customFormat="1" ht="133.9" customHeight="1">
      <c r="A239" s="1339"/>
      <c r="B239" s="1357"/>
      <c r="C239" s="1357"/>
      <c r="D239" s="1350"/>
      <c r="E239" s="1342"/>
      <c r="F239" s="1365"/>
      <c r="G239" s="1365"/>
    </row>
    <row r="240" spans="1:7" s="1374" customFormat="1" ht="234.75" customHeight="1">
      <c r="A240" s="1339"/>
      <c r="B240" s="1357"/>
      <c r="C240" s="1357"/>
      <c r="D240" s="1350"/>
      <c r="E240" s="1342"/>
      <c r="F240" s="1365"/>
      <c r="G240" s="1365"/>
    </row>
    <row r="241" spans="1:7" s="1374" customFormat="1" ht="35.25" customHeight="1">
      <c r="A241" s="1339"/>
      <c r="B241" s="1357"/>
      <c r="C241" s="1357"/>
      <c r="D241" s="1350"/>
      <c r="E241" s="1342"/>
      <c r="F241" s="1365"/>
      <c r="G241" s="1365"/>
    </row>
    <row r="242" spans="1:7" s="1374" customFormat="1" ht="33.75" customHeight="1">
      <c r="A242" s="1339"/>
      <c r="B242" s="1358"/>
      <c r="C242" s="1358"/>
      <c r="D242" s="1350"/>
      <c r="E242" s="1342"/>
      <c r="F242" s="1365"/>
      <c r="G242" s="1365"/>
    </row>
    <row r="243" spans="1:7" s="1374" customFormat="1">
      <c r="A243" s="1339"/>
      <c r="B243" s="1358"/>
      <c r="C243" s="1358"/>
      <c r="D243" s="1350"/>
      <c r="E243" s="1342"/>
      <c r="F243" s="1365"/>
      <c r="G243" s="1365"/>
    </row>
    <row r="244" spans="1:7" s="1374" customFormat="1">
      <c r="A244" s="1339"/>
      <c r="B244" s="1358"/>
      <c r="C244" s="1358"/>
      <c r="D244" s="1350"/>
      <c r="E244" s="1342"/>
      <c r="F244" s="1365"/>
      <c r="G244" s="1365"/>
    </row>
    <row r="245" spans="1:7" s="1374" customFormat="1">
      <c r="A245" s="1339"/>
      <c r="B245" s="1358"/>
      <c r="C245" s="1358"/>
      <c r="D245" s="1350"/>
      <c r="E245" s="1342"/>
      <c r="F245" s="1365"/>
      <c r="G245" s="1365"/>
    </row>
    <row r="246" spans="1:7" s="1374" customFormat="1">
      <c r="A246" s="1339"/>
      <c r="B246" s="1358"/>
      <c r="C246" s="1358"/>
      <c r="D246" s="1350"/>
      <c r="E246" s="1342"/>
      <c r="F246" s="1365"/>
      <c r="G246" s="1365"/>
    </row>
    <row r="247" spans="1:7" s="1374" customFormat="1">
      <c r="A247" s="1339"/>
      <c r="B247" s="1358"/>
      <c r="C247" s="1358"/>
      <c r="D247" s="1350"/>
      <c r="E247" s="1342"/>
      <c r="F247" s="1365"/>
      <c r="G247" s="1365"/>
    </row>
    <row r="248" spans="1:7" s="1374" customFormat="1">
      <c r="A248" s="1339"/>
      <c r="B248" s="1358"/>
      <c r="C248" s="1358"/>
      <c r="D248" s="1350"/>
      <c r="E248" s="1342"/>
      <c r="F248" s="1365"/>
      <c r="G248" s="1365"/>
    </row>
    <row r="249" spans="1:7" s="1374" customFormat="1" ht="397.9" customHeight="1">
      <c r="A249" s="1339"/>
      <c r="B249" s="1358"/>
      <c r="C249" s="1358"/>
      <c r="D249" s="1350"/>
      <c r="E249" s="1342"/>
      <c r="F249" s="1365"/>
      <c r="G249" s="1365"/>
    </row>
    <row r="250" spans="1:7" s="1374" customFormat="1" ht="408" customHeight="1">
      <c r="A250" s="1339"/>
      <c r="B250" s="1358"/>
      <c r="C250" s="1358"/>
      <c r="D250" s="1350"/>
      <c r="E250" s="1342"/>
      <c r="F250" s="1365"/>
      <c r="G250" s="1365"/>
    </row>
    <row r="251" spans="1:7" s="1374" customFormat="1">
      <c r="A251" s="1339"/>
      <c r="B251" s="1357"/>
      <c r="C251" s="1357"/>
      <c r="D251" s="1350"/>
      <c r="E251" s="1342"/>
      <c r="F251" s="1365"/>
      <c r="G251" s="1365"/>
    </row>
    <row r="252" spans="1:7" s="1374" customFormat="1">
      <c r="A252" s="1339"/>
      <c r="B252" s="1358"/>
      <c r="C252" s="1358"/>
      <c r="D252" s="1350"/>
      <c r="E252" s="1342"/>
      <c r="F252" s="1365"/>
      <c r="G252" s="1365"/>
    </row>
    <row r="253" spans="1:7">
      <c r="A253" s="1353"/>
      <c r="B253" s="1373"/>
      <c r="C253" s="1373"/>
      <c r="D253" s="1350"/>
      <c r="E253" s="1342"/>
      <c r="F253" s="1365"/>
      <c r="G253" s="1365"/>
    </row>
    <row r="254" spans="1:7">
      <c r="A254" s="1353"/>
      <c r="B254" s="1373"/>
      <c r="C254" s="1373"/>
      <c r="D254" s="1350"/>
      <c r="E254" s="1342"/>
      <c r="F254" s="1365"/>
      <c r="G254" s="1365"/>
    </row>
    <row r="255" spans="1:7" s="1343" customFormat="1" ht="14.25" customHeight="1">
      <c r="A255" s="1339"/>
      <c r="B255" s="1340"/>
      <c r="C255" s="1340"/>
      <c r="D255" s="1350"/>
      <c r="E255" s="1342"/>
      <c r="F255" s="1365"/>
      <c r="G255" s="1365"/>
    </row>
    <row r="256" spans="1:7" ht="38.25" customHeight="1">
      <c r="A256" s="1339"/>
      <c r="B256" s="1351"/>
      <c r="C256" s="1351"/>
      <c r="D256" s="1350"/>
      <c r="E256" s="1364"/>
      <c r="F256" s="1365"/>
      <c r="G256" s="1365"/>
    </row>
    <row r="257" spans="1:7">
      <c r="A257" s="1339"/>
      <c r="B257" s="1351"/>
      <c r="C257" s="1351"/>
      <c r="D257" s="1350"/>
      <c r="E257" s="1342"/>
      <c r="F257" s="1365"/>
      <c r="G257" s="1365"/>
    </row>
    <row r="258" spans="1:7">
      <c r="A258" s="1339"/>
      <c r="B258" s="1351"/>
      <c r="C258" s="1351"/>
      <c r="D258" s="1350"/>
      <c r="E258" s="1342"/>
      <c r="F258" s="1365"/>
      <c r="G258" s="1365"/>
    </row>
    <row r="259" spans="1:7">
      <c r="A259" s="1339"/>
      <c r="B259" s="1351"/>
      <c r="C259" s="1351"/>
      <c r="D259" s="1350"/>
      <c r="E259" s="1342"/>
      <c r="F259" s="1365"/>
      <c r="G259" s="1365"/>
    </row>
    <row r="260" spans="1:7">
      <c r="A260" s="1339"/>
      <c r="B260" s="1351"/>
      <c r="C260" s="1351"/>
      <c r="D260" s="1350"/>
      <c r="E260" s="1342"/>
      <c r="F260" s="1365"/>
      <c r="G260" s="1365"/>
    </row>
    <row r="261" spans="1:7">
      <c r="A261" s="1339"/>
      <c r="B261" s="1351"/>
      <c r="C261" s="1351"/>
      <c r="D261" s="1350"/>
      <c r="E261" s="1342"/>
      <c r="F261" s="1365"/>
      <c r="G261" s="1365"/>
    </row>
    <row r="262" spans="1:7">
      <c r="A262" s="1339"/>
      <c r="B262" s="1351"/>
      <c r="C262" s="1351"/>
      <c r="D262" s="1350"/>
      <c r="E262" s="1342"/>
      <c r="F262" s="1365"/>
      <c r="G262" s="1365"/>
    </row>
    <row r="263" spans="1:7">
      <c r="A263" s="1339"/>
      <c r="B263" s="1351"/>
      <c r="C263" s="1351"/>
      <c r="D263" s="1350"/>
      <c r="E263" s="1342"/>
      <c r="F263" s="1365"/>
      <c r="G263" s="1365"/>
    </row>
    <row r="264" spans="1:7">
      <c r="A264" s="1339"/>
      <c r="B264" s="1351"/>
      <c r="C264" s="1351"/>
      <c r="D264" s="1350"/>
      <c r="E264" s="1342"/>
      <c r="F264" s="1365"/>
      <c r="G264" s="1365"/>
    </row>
    <row r="265" spans="1:7">
      <c r="A265" s="1339"/>
      <c r="B265" s="1351"/>
      <c r="C265" s="1351"/>
      <c r="D265" s="1350"/>
      <c r="E265" s="1342"/>
      <c r="F265" s="1365"/>
      <c r="G265" s="1365"/>
    </row>
    <row r="266" spans="1:7">
      <c r="A266" s="1339"/>
      <c r="B266" s="1351"/>
      <c r="C266" s="1351"/>
      <c r="D266" s="1350"/>
      <c r="E266" s="1342"/>
      <c r="F266" s="1365"/>
      <c r="G266" s="1365"/>
    </row>
    <row r="267" spans="1:7">
      <c r="A267" s="1339"/>
      <c r="B267" s="1351"/>
      <c r="C267" s="1351"/>
      <c r="D267" s="1350"/>
      <c r="E267" s="1342"/>
      <c r="F267" s="1365"/>
      <c r="G267" s="1365"/>
    </row>
    <row r="268" spans="1:7">
      <c r="A268" s="1339"/>
      <c r="B268" s="1351"/>
      <c r="C268" s="1351"/>
      <c r="D268" s="1350"/>
      <c r="E268" s="1342"/>
      <c r="F268" s="1365"/>
      <c r="G268" s="1365"/>
    </row>
    <row r="269" spans="1:7">
      <c r="A269" s="1339"/>
      <c r="B269" s="1351"/>
      <c r="C269" s="1351"/>
      <c r="D269" s="1350"/>
      <c r="E269" s="1342"/>
      <c r="F269" s="1365"/>
      <c r="G269" s="1365"/>
    </row>
    <row r="270" spans="1:7">
      <c r="A270" s="1339"/>
      <c r="B270" s="1351"/>
      <c r="C270" s="1351"/>
      <c r="D270" s="1350"/>
      <c r="E270" s="1342"/>
      <c r="F270" s="1365"/>
      <c r="G270" s="1365"/>
    </row>
    <row r="271" spans="1:7">
      <c r="A271" s="1339"/>
      <c r="B271" s="1351"/>
      <c r="C271" s="1351"/>
      <c r="D271" s="1350"/>
      <c r="E271" s="1342"/>
      <c r="F271" s="1365"/>
      <c r="G271" s="1365"/>
    </row>
    <row r="272" spans="1:7">
      <c r="A272" s="1339"/>
      <c r="B272" s="1351"/>
      <c r="C272" s="1351"/>
      <c r="D272" s="1350"/>
      <c r="E272" s="1342"/>
      <c r="F272" s="1365"/>
      <c r="G272" s="1365"/>
    </row>
    <row r="273" spans="1:7">
      <c r="A273" s="1339"/>
      <c r="B273" s="1351"/>
      <c r="C273" s="1351"/>
      <c r="D273" s="1350"/>
      <c r="E273" s="1342"/>
      <c r="F273" s="1365"/>
      <c r="G273" s="1365"/>
    </row>
    <row r="274" spans="1:7">
      <c r="A274" s="1339"/>
      <c r="B274" s="1351"/>
      <c r="C274" s="1351"/>
      <c r="D274" s="1350"/>
      <c r="E274" s="1342"/>
      <c r="F274" s="1365"/>
      <c r="G274" s="1365"/>
    </row>
    <row r="275" spans="1:7">
      <c r="A275" s="1339"/>
      <c r="B275" s="1351"/>
      <c r="C275" s="1351"/>
      <c r="D275" s="1350"/>
      <c r="E275" s="1342"/>
      <c r="F275" s="1365"/>
      <c r="G275" s="1365"/>
    </row>
    <row r="276" spans="1:7" ht="34.5" customHeight="1">
      <c r="A276" s="1339"/>
      <c r="B276" s="1351"/>
      <c r="C276" s="1351"/>
      <c r="D276" s="1350"/>
      <c r="E276" s="1342"/>
      <c r="F276" s="1365"/>
      <c r="G276" s="1365"/>
    </row>
    <row r="277" spans="1:7" ht="33.75" customHeight="1">
      <c r="A277" s="1339"/>
      <c r="B277" s="1351"/>
      <c r="C277" s="1351"/>
      <c r="D277" s="1350"/>
      <c r="E277" s="1342"/>
      <c r="F277" s="1365"/>
      <c r="G277" s="1365"/>
    </row>
    <row r="278" spans="1:7" ht="24" customHeight="1">
      <c r="A278" s="1339"/>
      <c r="B278" s="1351"/>
      <c r="C278" s="1351"/>
      <c r="D278" s="1350"/>
      <c r="E278" s="1342"/>
      <c r="F278" s="1365"/>
      <c r="G278" s="1365"/>
    </row>
    <row r="279" spans="1:7">
      <c r="A279" s="1339"/>
      <c r="B279" s="1351"/>
      <c r="C279" s="1351"/>
      <c r="D279" s="1350"/>
      <c r="E279" s="1342"/>
      <c r="F279" s="1365"/>
      <c r="G279" s="1365"/>
    </row>
    <row r="280" spans="1:7">
      <c r="A280" s="1339"/>
      <c r="B280" s="1351"/>
      <c r="C280" s="1351"/>
      <c r="D280" s="1350"/>
      <c r="E280" s="1342"/>
      <c r="F280" s="1365"/>
      <c r="G280" s="1365"/>
    </row>
    <row r="281" spans="1:7">
      <c r="A281" s="1339"/>
      <c r="B281" s="1351"/>
      <c r="C281" s="1351"/>
      <c r="D281" s="1350"/>
      <c r="E281" s="1342"/>
      <c r="F281" s="1365"/>
      <c r="G281" s="1365"/>
    </row>
    <row r="282" spans="1:7">
      <c r="A282" s="1339"/>
      <c r="B282" s="1351"/>
      <c r="C282" s="1351"/>
      <c r="D282" s="1350"/>
      <c r="E282" s="1342"/>
      <c r="F282" s="1365"/>
      <c r="G282" s="1365"/>
    </row>
    <row r="283" spans="1:7">
      <c r="A283" s="1339"/>
      <c r="B283" s="1351"/>
      <c r="C283" s="1351"/>
      <c r="D283" s="1350"/>
      <c r="E283" s="1342"/>
      <c r="F283" s="1365"/>
      <c r="G283" s="1365"/>
    </row>
    <row r="284" spans="1:7">
      <c r="A284" s="1339"/>
      <c r="B284" s="1351"/>
      <c r="C284" s="1351"/>
      <c r="D284" s="1350"/>
      <c r="E284" s="1342"/>
      <c r="F284" s="1365"/>
      <c r="G284" s="1365"/>
    </row>
    <row r="286" spans="1:7">
      <c r="A286" s="1339"/>
      <c r="B286" s="1340"/>
      <c r="C286" s="1340"/>
      <c r="D286" s="1350"/>
      <c r="E286" s="1342"/>
      <c r="F286" s="1365"/>
      <c r="G286" s="1365"/>
    </row>
    <row r="287" spans="1:7" s="1356" customFormat="1">
      <c r="A287" s="1369"/>
      <c r="B287" s="1352"/>
      <c r="C287" s="1352"/>
      <c r="D287" s="1354"/>
      <c r="E287" s="1355"/>
      <c r="F287" s="1370"/>
      <c r="G287" s="1370"/>
    </row>
    <row r="288" spans="1:7" s="1356" customFormat="1">
      <c r="A288" s="1369"/>
      <c r="B288" s="1352"/>
      <c r="C288" s="1352"/>
      <c r="D288" s="1354"/>
      <c r="E288" s="1355"/>
      <c r="F288" s="1370"/>
      <c r="G288" s="1370"/>
    </row>
    <row r="289" spans="1:7" s="1356" customFormat="1">
      <c r="A289" s="1369"/>
      <c r="B289" s="1352"/>
      <c r="C289" s="1352"/>
      <c r="D289" s="1354"/>
      <c r="E289" s="1355"/>
      <c r="F289" s="1370"/>
      <c r="G289" s="1370"/>
    </row>
    <row r="290" spans="1:7" s="1343" customFormat="1" ht="75.75" customHeight="1">
      <c r="A290" s="1339"/>
      <c r="B290" s="1367"/>
      <c r="C290" s="1367"/>
      <c r="D290" s="1350"/>
      <c r="E290" s="1342"/>
      <c r="F290" s="1365"/>
      <c r="G290" s="1365"/>
    </row>
    <row r="291" spans="1:7" s="1343" customFormat="1" ht="84" customHeight="1">
      <c r="A291" s="1339"/>
      <c r="B291" s="1367"/>
      <c r="C291" s="1367"/>
      <c r="D291" s="1350"/>
      <c r="E291" s="1342"/>
      <c r="F291" s="1365"/>
      <c r="G291" s="1365"/>
    </row>
    <row r="292" spans="1:7" s="1343" customFormat="1" ht="66.75" customHeight="1">
      <c r="A292" s="1339"/>
      <c r="B292" s="1367"/>
      <c r="C292" s="1367"/>
      <c r="D292" s="1350"/>
      <c r="E292" s="1342"/>
      <c r="F292" s="1365"/>
      <c r="G292" s="1365"/>
    </row>
    <row r="293" spans="1:7" s="1343" customFormat="1" ht="92.25" customHeight="1">
      <c r="A293" s="1339"/>
      <c r="B293" s="1367"/>
      <c r="C293" s="1367"/>
      <c r="D293" s="1350"/>
      <c r="E293" s="1342"/>
      <c r="F293" s="1365"/>
      <c r="G293" s="1365"/>
    </row>
    <row r="294" spans="1:7" s="1343" customFormat="1" ht="23.25" customHeight="1">
      <c r="A294" s="1339"/>
      <c r="B294" s="1367"/>
      <c r="C294" s="1367"/>
      <c r="D294" s="1350"/>
      <c r="E294" s="1342"/>
      <c r="F294" s="1365"/>
      <c r="G294" s="1365"/>
    </row>
    <row r="295" spans="1:7" s="1343" customFormat="1" ht="20.25" customHeight="1">
      <c r="A295" s="1339"/>
      <c r="B295" s="1367"/>
      <c r="C295" s="1367"/>
      <c r="D295" s="1350"/>
      <c r="E295" s="1342"/>
      <c r="F295" s="1365"/>
      <c r="G295" s="1365"/>
    </row>
    <row r="296" spans="1:7" s="1343" customFormat="1" ht="18" customHeight="1">
      <c r="A296" s="1339"/>
      <c r="B296" s="1367"/>
      <c r="C296" s="1367"/>
      <c r="D296" s="1350"/>
      <c r="E296" s="1342"/>
      <c r="F296" s="1365"/>
      <c r="G296" s="1365"/>
    </row>
    <row r="297" spans="1:7" s="1343" customFormat="1" ht="18.75" customHeight="1">
      <c r="A297" s="1339"/>
      <c r="B297" s="1367"/>
      <c r="C297" s="1367"/>
      <c r="D297" s="1350"/>
      <c r="E297" s="1342"/>
      <c r="F297" s="1365"/>
      <c r="G297" s="1365"/>
    </row>
    <row r="298" spans="1:7" s="1343" customFormat="1" ht="20.25" customHeight="1">
      <c r="A298" s="1339"/>
      <c r="B298" s="1367"/>
      <c r="C298" s="1367"/>
      <c r="D298" s="1350"/>
      <c r="E298" s="1342"/>
      <c r="F298" s="1365"/>
      <c r="G298" s="1365"/>
    </row>
    <row r="299" spans="1:7" s="1343" customFormat="1" ht="71.25" customHeight="1">
      <c r="A299" s="1339"/>
      <c r="B299" s="1367"/>
      <c r="C299" s="1367"/>
      <c r="D299" s="1350"/>
      <c r="E299" s="1342"/>
      <c r="F299" s="1365"/>
      <c r="G299" s="1365"/>
    </row>
    <row r="300" spans="1:7" s="1343" customFormat="1" ht="45" customHeight="1">
      <c r="A300" s="1339"/>
      <c r="B300" s="1367"/>
      <c r="C300" s="1367"/>
      <c r="D300" s="1350"/>
      <c r="E300" s="1342"/>
      <c r="F300" s="1365"/>
      <c r="G300" s="1365"/>
    </row>
    <row r="301" spans="1:7" s="1343" customFormat="1" ht="32.25" customHeight="1">
      <c r="A301" s="1339"/>
      <c r="B301" s="1358"/>
      <c r="C301" s="1358"/>
      <c r="D301" s="1350"/>
      <c r="E301" s="1342"/>
      <c r="F301" s="1365"/>
      <c r="G301" s="1365"/>
    </row>
    <row r="302" spans="1:7" s="1343" customFormat="1">
      <c r="A302" s="1339"/>
      <c r="B302" s="1358"/>
      <c r="C302" s="1358"/>
      <c r="D302" s="1350"/>
      <c r="E302" s="1342"/>
      <c r="F302" s="1365"/>
      <c r="G302" s="1365"/>
    </row>
    <row r="304" spans="1:7">
      <c r="A304" s="1339"/>
      <c r="B304" s="1340"/>
      <c r="C304" s="1340"/>
      <c r="D304" s="1350"/>
      <c r="E304" s="1342"/>
      <c r="F304" s="1365"/>
      <c r="G304" s="1365"/>
    </row>
  </sheetData>
  <sheetProtection formatRows="0"/>
  <mergeCells count="9">
    <mergeCell ref="B26:D26"/>
    <mergeCell ref="B27:D27"/>
    <mergeCell ref="B28:D28"/>
    <mergeCell ref="B20:D20"/>
    <mergeCell ref="B21:D21"/>
    <mergeCell ref="B22:D22"/>
    <mergeCell ref="B23:D23"/>
    <mergeCell ref="B24:D24"/>
    <mergeCell ref="B25:D25"/>
  </mergeCells>
  <pageMargins left="0.7" right="0.7" top="0.75" bottom="0.75" header="0.3" footer="0.3"/>
  <pageSetup paperSize="9" scale="54" fitToHeight="0" orientation="portrait" horizontalDpi="4294967293" verticalDpi="4294967293"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J202"/>
  <sheetViews>
    <sheetView view="pageBreakPreview" zoomScale="80" zoomScaleNormal="100" zoomScaleSheetLayoutView="80" workbookViewId="0"/>
  </sheetViews>
  <sheetFormatPr defaultColWidth="9.140625" defaultRowHeight="12.75"/>
  <cols>
    <col min="1" max="1" width="13.28515625" style="69" customWidth="1"/>
    <col min="2" max="2" width="79.7109375" style="70" customWidth="1"/>
    <col min="3" max="3" width="14.5703125" style="71" customWidth="1"/>
    <col min="4" max="4" width="7.28515625" style="72" customWidth="1"/>
    <col min="5" max="5" width="11.28515625" style="1848" customWidth="1"/>
    <col min="6" max="6" width="10.7109375" style="2421" customWidth="1"/>
    <col min="7" max="7" width="21" style="457" customWidth="1"/>
    <col min="8" max="8" width="7.7109375" style="55" customWidth="1"/>
    <col min="9" max="9" width="6.7109375" style="55" customWidth="1"/>
    <col min="10" max="10" width="3.42578125" style="56" customWidth="1"/>
    <col min="11" max="16384" width="9.140625" style="74"/>
  </cols>
  <sheetData>
    <row r="2" spans="1:7">
      <c r="A2" s="367" t="s">
        <v>8</v>
      </c>
      <c r="B2" s="437" t="s">
        <v>9</v>
      </c>
      <c r="C2" s="359"/>
      <c r="D2" s="361"/>
      <c r="E2" s="1842"/>
      <c r="F2" s="2398"/>
      <c r="G2" s="443"/>
    </row>
    <row r="3" spans="1:7" s="57" customFormat="1">
      <c r="A3" s="369" t="s">
        <v>130</v>
      </c>
      <c r="B3" s="437" t="str">
        <f>'NASLOVNA STRAN'!$C$30</f>
        <v>Gradnja stanovanjske soseske Dečkovo naselje - DN 10</v>
      </c>
      <c r="C3" s="359"/>
      <c r="D3" s="361"/>
      <c r="E3" s="1842"/>
      <c r="F3" s="2398"/>
      <c r="G3" s="443"/>
    </row>
    <row r="4" spans="1:7" s="57" customFormat="1">
      <c r="A4" s="367" t="s">
        <v>131</v>
      </c>
      <c r="B4" s="2065">
        <f>'NASLOVNA STRAN'!$C$13</f>
        <v>0</v>
      </c>
      <c r="C4" s="359"/>
      <c r="D4" s="361"/>
      <c r="E4" s="1842"/>
      <c r="F4" s="2398"/>
      <c r="G4" s="443"/>
    </row>
    <row r="5" spans="1:7" s="57" customFormat="1">
      <c r="A5" s="367"/>
      <c r="B5" s="437"/>
      <c r="C5" s="359"/>
      <c r="D5" s="361"/>
      <c r="E5" s="1842"/>
      <c r="F5" s="2398"/>
      <c r="G5" s="443"/>
    </row>
    <row r="6" spans="1:7" s="57" customFormat="1">
      <c r="A6" s="75" t="s">
        <v>87</v>
      </c>
      <c r="B6" s="76" t="s">
        <v>370</v>
      </c>
      <c r="C6" s="76"/>
      <c r="D6" s="77"/>
      <c r="E6" s="1843"/>
      <c r="F6" s="2417"/>
      <c r="G6" s="450"/>
    </row>
    <row r="7" spans="1:7" s="57" customFormat="1">
      <c r="A7" s="367"/>
      <c r="B7" s="437"/>
      <c r="C7" s="359"/>
      <c r="D7" s="361"/>
      <c r="E7" s="1842"/>
      <c r="F7" s="2398"/>
      <c r="G7" s="443"/>
    </row>
    <row r="8" spans="1:7" s="57" customFormat="1">
      <c r="A8" s="75" t="s">
        <v>37</v>
      </c>
      <c r="B8" s="76" t="s">
        <v>31</v>
      </c>
      <c r="C8" s="76"/>
      <c r="D8" s="77"/>
      <c r="E8" s="1843"/>
      <c r="F8" s="2417"/>
      <c r="G8" s="450"/>
    </row>
    <row r="9" spans="1:7">
      <c r="A9" s="79"/>
      <c r="B9" s="2077"/>
      <c r="C9" s="81"/>
      <c r="D9" s="82"/>
      <c r="E9" s="1844"/>
      <c r="F9" s="2418"/>
      <c r="G9" s="452"/>
    </row>
    <row r="10" spans="1:7" ht="25.5">
      <c r="A10" s="83" t="s">
        <v>132</v>
      </c>
      <c r="B10" s="2078" t="s">
        <v>133</v>
      </c>
      <c r="C10" s="85" t="s">
        <v>134</v>
      </c>
      <c r="D10" s="364" t="s">
        <v>140</v>
      </c>
      <c r="E10" s="1845" t="s">
        <v>136</v>
      </c>
      <c r="F10" s="2399" t="s">
        <v>237</v>
      </c>
      <c r="G10" s="444" t="s">
        <v>238</v>
      </c>
    </row>
    <row r="11" spans="1:7" ht="43.9" customHeight="1">
      <c r="A11" s="86"/>
      <c r="B11" s="2079" t="s">
        <v>5690</v>
      </c>
      <c r="C11" s="88"/>
      <c r="D11" s="89"/>
      <c r="E11" s="1846"/>
      <c r="F11" s="2419"/>
      <c r="G11" s="455"/>
    </row>
    <row r="12" spans="1:7">
      <c r="A12" s="90"/>
      <c r="B12" s="91"/>
      <c r="C12" s="92"/>
      <c r="D12" s="93"/>
      <c r="E12" s="1847"/>
      <c r="F12" s="2420"/>
    </row>
    <row r="13" spans="1:7">
      <c r="A13" s="94"/>
      <c r="B13" s="2906" t="s">
        <v>143</v>
      </c>
      <c r="C13" s="2907"/>
    </row>
    <row r="14" spans="1:7">
      <c r="A14" s="94"/>
      <c r="B14" s="2034"/>
      <c r="C14" s="2082"/>
    </row>
    <row r="15" spans="1:7" ht="43.5" customHeight="1">
      <c r="A15" s="94"/>
      <c r="B15" s="2908" t="s">
        <v>2294</v>
      </c>
      <c r="C15" s="2909"/>
    </row>
    <row r="16" spans="1:7" s="57" customFormat="1" ht="55.5" customHeight="1">
      <c r="A16" s="94"/>
      <c r="B16" s="2908" t="s">
        <v>5691</v>
      </c>
      <c r="C16" s="2909"/>
      <c r="D16" s="72"/>
      <c r="E16" s="1848"/>
      <c r="F16" s="2421"/>
      <c r="G16" s="457"/>
    </row>
    <row r="17" spans="1:7" s="96" customFormat="1" ht="20.25" customHeight="1">
      <c r="A17" s="94"/>
      <c r="B17" s="2910" t="s">
        <v>2582</v>
      </c>
      <c r="C17" s="2911"/>
      <c r="D17" s="72"/>
      <c r="E17" s="1848"/>
      <c r="F17" s="2421"/>
      <c r="G17" s="457"/>
    </row>
    <row r="18" spans="1:7" s="96" customFormat="1" ht="308.25" customHeight="1">
      <c r="A18" s="94"/>
      <c r="B18" s="2904" t="s">
        <v>5692</v>
      </c>
      <c r="C18" s="2912"/>
      <c r="D18" s="72"/>
      <c r="E18" s="1848"/>
      <c r="F18" s="2421"/>
      <c r="G18" s="457"/>
    </row>
    <row r="19" spans="1:7" s="96" customFormat="1" ht="87.75" customHeight="1">
      <c r="A19" s="94"/>
      <c r="B19" s="2904" t="s">
        <v>5693</v>
      </c>
      <c r="C19" s="2905"/>
      <c r="D19" s="72"/>
      <c r="E19" s="1848"/>
      <c r="F19" s="2421"/>
      <c r="G19" s="457"/>
    </row>
    <row r="20" spans="1:7" s="96" customFormat="1" ht="27" customHeight="1">
      <c r="A20" s="94"/>
      <c r="B20" s="2904" t="s">
        <v>2590</v>
      </c>
      <c r="C20" s="2912"/>
      <c r="D20" s="72"/>
      <c r="E20" s="1848"/>
      <c r="F20" s="2421"/>
      <c r="G20" s="457"/>
    </row>
    <row r="21" spans="1:7" s="96" customFormat="1" ht="15.6" customHeight="1">
      <c r="A21" s="94"/>
      <c r="B21" s="2904" t="s">
        <v>2591</v>
      </c>
      <c r="C21" s="2912"/>
      <c r="D21" s="72"/>
      <c r="E21" s="1848"/>
      <c r="F21" s="2421"/>
      <c r="G21" s="457"/>
    </row>
    <row r="22" spans="1:7" s="96" customFormat="1" ht="30.75" customHeight="1">
      <c r="A22" s="94"/>
      <c r="B22" s="2904" t="s">
        <v>2592</v>
      </c>
      <c r="C22" s="2912"/>
      <c r="D22" s="72"/>
      <c r="E22" s="1848"/>
      <c r="F22" s="2421"/>
      <c r="G22" s="457"/>
    </row>
    <row r="23" spans="1:7" s="96" customFormat="1" ht="18" customHeight="1">
      <c r="A23" s="94"/>
      <c r="B23" s="2913" t="s">
        <v>2593</v>
      </c>
      <c r="C23" s="2915"/>
      <c r="D23" s="72"/>
      <c r="E23" s="1848"/>
      <c r="F23" s="2421"/>
      <c r="G23" s="457"/>
    </row>
    <row r="24" spans="1:7" s="96" customFormat="1" ht="55.9" customHeight="1">
      <c r="A24" s="94"/>
      <c r="B24" s="2904" t="s">
        <v>2594</v>
      </c>
      <c r="C24" s="2912"/>
      <c r="D24" s="72"/>
      <c r="E24" s="1848"/>
      <c r="F24" s="2421"/>
      <c r="G24" s="457"/>
    </row>
    <row r="25" spans="1:7" s="96" customFormat="1" ht="19.149999999999999" customHeight="1">
      <c r="A25" s="94"/>
      <c r="B25" s="2913" t="s">
        <v>2595</v>
      </c>
      <c r="C25" s="2915"/>
      <c r="D25" s="72"/>
      <c r="E25" s="1848"/>
      <c r="F25" s="2421"/>
      <c r="G25" s="457"/>
    </row>
    <row r="26" spans="1:7" s="96" customFormat="1" ht="68.45" customHeight="1">
      <c r="A26" s="94"/>
      <c r="B26" s="2904" t="s">
        <v>2596</v>
      </c>
      <c r="C26" s="2912"/>
      <c r="D26" s="72"/>
      <c r="E26" s="1848"/>
      <c r="F26" s="2421"/>
      <c r="G26" s="457"/>
    </row>
    <row r="27" spans="1:7" s="96" customFormat="1" ht="27.6" customHeight="1">
      <c r="A27" s="94"/>
      <c r="B27" s="2904" t="s">
        <v>2597</v>
      </c>
      <c r="C27" s="2912"/>
      <c r="D27" s="72"/>
      <c r="E27" s="1848"/>
      <c r="F27" s="2421"/>
      <c r="G27" s="457"/>
    </row>
    <row r="28" spans="1:7" s="96" customFormat="1">
      <c r="A28" s="94"/>
      <c r="B28" s="2045"/>
      <c r="C28" s="2082"/>
      <c r="D28" s="72"/>
      <c r="E28" s="1848"/>
      <c r="F28" s="2421"/>
      <c r="G28" s="457"/>
    </row>
    <row r="29" spans="1:7" s="96" customFormat="1" ht="28.15" customHeight="1">
      <c r="A29" s="94"/>
      <c r="B29" s="2913" t="s">
        <v>2112</v>
      </c>
      <c r="C29" s="2916"/>
      <c r="D29" s="72"/>
      <c r="E29" s="1848"/>
      <c r="F29" s="2421"/>
      <c r="G29" s="457"/>
    </row>
    <row r="30" spans="1:7" s="96" customFormat="1" ht="69" customHeight="1">
      <c r="A30" s="69"/>
      <c r="B30" s="2904" t="s">
        <v>5694</v>
      </c>
      <c r="C30" s="2912"/>
      <c r="D30" s="72"/>
      <c r="E30" s="1848"/>
      <c r="F30" s="2421"/>
      <c r="G30" s="457"/>
    </row>
    <row r="31" spans="1:7" s="96" customFormat="1">
      <c r="A31" s="97"/>
      <c r="B31" s="2045"/>
      <c r="C31" s="2083"/>
      <c r="D31" s="649"/>
      <c r="E31" s="1849"/>
      <c r="F31" s="2422"/>
      <c r="G31" s="452"/>
    </row>
    <row r="32" spans="1:7" s="96" customFormat="1" ht="17.45" customHeight="1">
      <c r="A32" s="97"/>
      <c r="B32" s="2917" t="s">
        <v>174</v>
      </c>
      <c r="C32" s="2918"/>
      <c r="D32" s="649"/>
      <c r="E32" s="1849"/>
      <c r="F32" s="2422"/>
      <c r="G32" s="452"/>
    </row>
    <row r="33" spans="1:7" s="96" customFormat="1" ht="17.45" customHeight="1">
      <c r="A33" s="97"/>
      <c r="B33" s="2913" t="s">
        <v>2599</v>
      </c>
      <c r="C33" s="2914"/>
      <c r="D33" s="649"/>
      <c r="E33" s="1849"/>
      <c r="F33" s="2422"/>
      <c r="G33" s="452"/>
    </row>
    <row r="34" spans="1:7" s="96" customFormat="1" ht="93.75" customHeight="1">
      <c r="A34" s="97"/>
      <c r="B34" s="2904" t="s">
        <v>2600</v>
      </c>
      <c r="C34" s="2905"/>
      <c r="D34" s="649"/>
      <c r="E34" s="1849"/>
      <c r="F34" s="2422"/>
      <c r="G34" s="452"/>
    </row>
    <row r="35" spans="1:7" s="96" customFormat="1" ht="31.5" customHeight="1">
      <c r="A35" s="97"/>
      <c r="B35" s="2904" t="s">
        <v>2601</v>
      </c>
      <c r="C35" s="2919"/>
      <c r="D35" s="649"/>
      <c r="E35" s="1849"/>
      <c r="F35" s="2422"/>
      <c r="G35" s="452"/>
    </row>
    <row r="36" spans="1:7" s="96" customFormat="1" ht="364.15" customHeight="1">
      <c r="A36" s="97"/>
      <c r="B36" s="2920"/>
      <c r="C36" s="2921"/>
      <c r="D36" s="649"/>
      <c r="E36" s="1849"/>
      <c r="F36" s="2422"/>
      <c r="G36" s="452"/>
    </row>
    <row r="37" spans="1:7" s="96" customFormat="1" ht="22.9" customHeight="1" thickBot="1">
      <c r="A37" s="97"/>
      <c r="B37" s="2922" t="s">
        <v>2602</v>
      </c>
      <c r="C37" s="2923"/>
      <c r="D37" s="649"/>
      <c r="E37" s="1849"/>
      <c r="F37" s="2422"/>
      <c r="G37" s="452"/>
    </row>
    <row r="38" spans="1:7" s="96" customFormat="1" ht="273" customHeight="1">
      <c r="A38" s="97"/>
      <c r="B38" s="2904" t="s">
        <v>2603</v>
      </c>
      <c r="C38" s="2905"/>
      <c r="D38" s="649"/>
      <c r="E38" s="1849"/>
      <c r="F38" s="2422"/>
      <c r="G38" s="452"/>
    </row>
    <row r="39" spans="1:7" s="96" customFormat="1" ht="22.9" customHeight="1">
      <c r="A39" s="97"/>
      <c r="B39" s="2913" t="s">
        <v>2604</v>
      </c>
      <c r="C39" s="2924"/>
      <c r="D39" s="649"/>
      <c r="E39" s="1849"/>
      <c r="F39" s="2422"/>
      <c r="G39" s="452"/>
    </row>
    <row r="40" spans="1:7" s="96" customFormat="1" ht="336.6" customHeight="1">
      <c r="A40" s="97"/>
      <c r="B40" s="2904" t="s">
        <v>2605</v>
      </c>
      <c r="C40" s="2905"/>
      <c r="D40" s="649"/>
      <c r="E40" s="1849"/>
      <c r="F40" s="2422"/>
      <c r="G40" s="452"/>
    </row>
    <row r="41" spans="1:7" s="96" customFormat="1" ht="141" customHeight="1">
      <c r="A41" s="97"/>
      <c r="B41" s="2904" t="s">
        <v>2606</v>
      </c>
      <c r="C41" s="2919"/>
      <c r="D41" s="649"/>
      <c r="E41" s="1849"/>
      <c r="F41" s="2422"/>
      <c r="G41" s="452"/>
    </row>
    <row r="42" spans="1:7" s="96" customFormat="1" ht="43.15" customHeight="1">
      <c r="A42" s="97"/>
      <c r="B42" s="2904" t="s">
        <v>2607</v>
      </c>
      <c r="C42" s="2919"/>
      <c r="D42" s="649"/>
      <c r="E42" s="1849"/>
      <c r="F42" s="2422"/>
      <c r="G42" s="452"/>
    </row>
    <row r="43" spans="1:7" s="96" customFormat="1" ht="19.149999999999999" customHeight="1">
      <c r="A43" s="97"/>
      <c r="B43" s="2913" t="s">
        <v>5695</v>
      </c>
      <c r="C43" s="2914"/>
      <c r="D43" s="649"/>
      <c r="E43" s="1849"/>
      <c r="F43" s="2422"/>
      <c r="G43" s="452"/>
    </row>
    <row r="44" spans="1:7" s="96" customFormat="1" ht="238.9" customHeight="1">
      <c r="A44" s="97"/>
      <c r="B44" s="2904" t="s">
        <v>2609</v>
      </c>
      <c r="C44" s="2919"/>
      <c r="D44" s="649"/>
      <c r="E44" s="1849"/>
      <c r="F44" s="2422"/>
      <c r="G44" s="452"/>
    </row>
    <row r="45" spans="1:7" s="96" customFormat="1" ht="210" customHeight="1">
      <c r="A45" s="97"/>
      <c r="B45" s="2904" t="s">
        <v>2610</v>
      </c>
      <c r="C45" s="2905"/>
      <c r="D45" s="649"/>
      <c r="E45" s="1849"/>
      <c r="F45" s="2422"/>
      <c r="G45" s="452"/>
    </row>
    <row r="46" spans="1:7" s="96" customFormat="1" ht="12.6" customHeight="1">
      <c r="A46" s="97"/>
      <c r="B46" s="2904"/>
      <c r="C46" s="2905"/>
      <c r="D46" s="649"/>
      <c r="E46" s="1850"/>
      <c r="F46" s="2422"/>
      <c r="G46" s="452"/>
    </row>
    <row r="47" spans="1:7" s="96" customFormat="1" ht="15" customHeight="1">
      <c r="A47" s="97"/>
      <c r="B47" s="2913" t="s">
        <v>2611</v>
      </c>
      <c r="C47" s="2925"/>
      <c r="D47" s="649"/>
      <c r="E47" s="1849"/>
      <c r="F47" s="2422"/>
      <c r="G47" s="452"/>
    </row>
    <row r="48" spans="1:7" s="96" customFormat="1" ht="144.75" customHeight="1">
      <c r="A48" s="97"/>
      <c r="B48" s="2904" t="s">
        <v>5696</v>
      </c>
      <c r="C48" s="2926"/>
      <c r="D48" s="649"/>
      <c r="E48" s="1849"/>
      <c r="F48" s="2422"/>
      <c r="G48" s="452"/>
    </row>
    <row r="49" spans="1:7" s="96" customFormat="1" ht="214.15" customHeight="1">
      <c r="A49" s="97"/>
      <c r="B49" s="2904" t="s">
        <v>5697</v>
      </c>
      <c r="C49" s="2905"/>
      <c r="D49" s="649"/>
      <c r="E49" s="1849"/>
      <c r="F49" s="2422"/>
      <c r="G49" s="452"/>
    </row>
    <row r="50" spans="1:7" s="96" customFormat="1" ht="9" customHeight="1">
      <c r="A50" s="97"/>
      <c r="B50" s="2904"/>
      <c r="C50" s="2905"/>
      <c r="D50" s="649"/>
      <c r="E50" s="1849"/>
      <c r="F50" s="2422"/>
      <c r="G50" s="452"/>
    </row>
    <row r="51" spans="1:7" s="96" customFormat="1" ht="15" customHeight="1" thickBot="1">
      <c r="A51" s="97"/>
      <c r="B51" s="2922" t="s">
        <v>5698</v>
      </c>
      <c r="C51" s="2927"/>
      <c r="D51" s="649"/>
      <c r="E51" s="1849"/>
      <c r="F51" s="2422"/>
      <c r="G51" s="452"/>
    </row>
    <row r="52" spans="1:7" s="96" customFormat="1" ht="29.25" customHeight="1">
      <c r="A52" s="97"/>
      <c r="B52" s="2904" t="s">
        <v>5699</v>
      </c>
      <c r="C52" s="2905"/>
      <c r="D52" s="649"/>
      <c r="E52" s="1849"/>
      <c r="F52" s="2422"/>
      <c r="G52" s="452"/>
    </row>
    <row r="53" spans="1:7" s="96" customFormat="1" ht="19.149999999999999" customHeight="1">
      <c r="A53" s="97"/>
      <c r="B53" s="2913" t="s">
        <v>2626</v>
      </c>
      <c r="C53" s="2925"/>
      <c r="D53" s="649"/>
      <c r="E53" s="1849"/>
      <c r="F53" s="2422"/>
      <c r="G53" s="452"/>
    </row>
    <row r="54" spans="1:7" s="96" customFormat="1" ht="127.9" customHeight="1">
      <c r="A54" s="97"/>
      <c r="B54" s="2904" t="s">
        <v>5700</v>
      </c>
      <c r="C54" s="2905"/>
      <c r="D54" s="649"/>
      <c r="E54" s="1849"/>
      <c r="F54" s="2422"/>
      <c r="G54" s="452"/>
    </row>
    <row r="55" spans="1:7" s="96" customFormat="1" ht="46.15" customHeight="1">
      <c r="A55" s="97"/>
      <c r="B55" s="2904" t="s">
        <v>5701</v>
      </c>
      <c r="C55" s="2905"/>
      <c r="D55" s="649"/>
      <c r="E55" s="1849"/>
      <c r="F55" s="2422"/>
      <c r="G55" s="452"/>
    </row>
    <row r="56" spans="1:7" s="96" customFormat="1" ht="70.150000000000006" customHeight="1">
      <c r="A56" s="97"/>
      <c r="B56" s="2904" t="s">
        <v>5702</v>
      </c>
      <c r="C56" s="2905"/>
      <c r="D56" s="649"/>
      <c r="E56" s="1849"/>
      <c r="F56" s="2422"/>
      <c r="G56" s="452"/>
    </row>
    <row r="57" spans="1:7" s="96" customFormat="1" ht="21" customHeight="1">
      <c r="A57" s="97"/>
      <c r="B57" s="2913" t="s">
        <v>5703</v>
      </c>
      <c r="C57" s="2925"/>
      <c r="D57" s="649"/>
      <c r="E57" s="1849"/>
      <c r="F57" s="2422"/>
      <c r="G57" s="452"/>
    </row>
    <row r="58" spans="1:7" s="96" customFormat="1" ht="54" customHeight="1">
      <c r="A58" s="97"/>
      <c r="B58" s="2904" t="s">
        <v>5704</v>
      </c>
      <c r="C58" s="2905"/>
      <c r="D58" s="649"/>
      <c r="E58" s="1849"/>
      <c r="F58" s="2422"/>
      <c r="G58" s="452"/>
    </row>
    <row r="59" spans="1:7" s="96" customFormat="1" ht="69" customHeight="1">
      <c r="A59" s="97"/>
      <c r="B59" s="2904" t="s">
        <v>5705</v>
      </c>
      <c r="C59" s="2905"/>
      <c r="D59" s="649"/>
      <c r="E59" s="1849"/>
      <c r="F59" s="2422"/>
      <c r="G59" s="452"/>
    </row>
    <row r="60" spans="1:7" s="96" customFormat="1" ht="165.6" customHeight="1">
      <c r="A60" s="97"/>
      <c r="B60" s="2904" t="s">
        <v>5706</v>
      </c>
      <c r="C60" s="2905"/>
      <c r="D60" s="649"/>
      <c r="E60" s="1849"/>
      <c r="F60" s="2422"/>
      <c r="G60" s="452"/>
    </row>
    <row r="61" spans="1:7" s="96" customFormat="1" ht="45.6" customHeight="1">
      <c r="A61" s="97"/>
      <c r="B61" s="2904" t="s">
        <v>5707</v>
      </c>
      <c r="C61" s="2905"/>
      <c r="D61" s="649"/>
      <c r="E61" s="1849"/>
      <c r="F61" s="2422"/>
      <c r="G61" s="452"/>
    </row>
    <row r="62" spans="1:7" s="96" customFormat="1" ht="23.45" customHeight="1" thickBot="1">
      <c r="A62" s="97"/>
      <c r="B62" s="2922" t="s">
        <v>2624</v>
      </c>
      <c r="C62" s="2927"/>
      <c r="D62" s="649"/>
      <c r="E62" s="1849"/>
      <c r="F62" s="2422"/>
      <c r="G62" s="452"/>
    </row>
    <row r="63" spans="1:7" s="96" customFormat="1" ht="175.15" customHeight="1">
      <c r="A63" s="97"/>
      <c r="B63" s="2904" t="s">
        <v>2625</v>
      </c>
      <c r="C63" s="2905"/>
      <c r="D63" s="649"/>
      <c r="E63" s="1849"/>
      <c r="F63" s="2422"/>
      <c r="G63" s="452"/>
    </row>
    <row r="64" spans="1:7" s="96" customFormat="1" ht="18" customHeight="1">
      <c r="A64" s="97"/>
      <c r="B64" s="2913" t="s">
        <v>2626</v>
      </c>
      <c r="C64" s="2925"/>
      <c r="D64" s="649"/>
      <c r="E64" s="1849"/>
      <c r="F64" s="2422"/>
      <c r="G64" s="452"/>
    </row>
    <row r="65" spans="1:7" s="96" customFormat="1" ht="99" customHeight="1">
      <c r="A65" s="97"/>
      <c r="B65" s="2904" t="s">
        <v>2627</v>
      </c>
      <c r="C65" s="2905"/>
      <c r="D65" s="649"/>
      <c r="E65" s="1849"/>
      <c r="F65" s="2422"/>
      <c r="G65" s="452"/>
    </row>
    <row r="66" spans="1:7" s="96" customFormat="1" ht="43.9" customHeight="1">
      <c r="A66" s="97"/>
      <c r="B66" s="2904" t="s">
        <v>2628</v>
      </c>
      <c r="C66" s="2905"/>
      <c r="D66" s="649"/>
      <c r="E66" s="1849"/>
      <c r="F66" s="2422"/>
      <c r="G66" s="452"/>
    </row>
    <row r="67" spans="1:7" s="96" customFormat="1" ht="18.600000000000001" customHeight="1" thickBot="1">
      <c r="A67" s="97"/>
      <c r="B67" s="2922" t="s">
        <v>2629</v>
      </c>
      <c r="C67" s="2927"/>
      <c r="D67" s="649"/>
      <c r="E67" s="1849"/>
      <c r="F67" s="2422"/>
      <c r="G67" s="452"/>
    </row>
    <row r="68" spans="1:7" s="96" customFormat="1" ht="18.600000000000001" customHeight="1">
      <c r="A68" s="97"/>
      <c r="B68" s="2913" t="s">
        <v>2630</v>
      </c>
      <c r="C68" s="2925"/>
      <c r="D68" s="649"/>
      <c r="E68" s="1849"/>
      <c r="F68" s="2422"/>
      <c r="G68" s="452"/>
    </row>
    <row r="69" spans="1:7" s="96" customFormat="1" ht="56.45" customHeight="1">
      <c r="A69" s="97"/>
      <c r="B69" s="2904" t="s">
        <v>2631</v>
      </c>
      <c r="C69" s="2905"/>
      <c r="D69" s="649"/>
      <c r="E69" s="1849"/>
      <c r="F69" s="2422"/>
      <c r="G69" s="452"/>
    </row>
    <row r="70" spans="1:7" s="96" customFormat="1" ht="106.15" customHeight="1">
      <c r="A70" s="97"/>
      <c r="B70" s="2904" t="s">
        <v>2632</v>
      </c>
      <c r="C70" s="2905"/>
      <c r="D70" s="649"/>
      <c r="E70" s="1849"/>
      <c r="F70" s="2422"/>
      <c r="G70" s="452"/>
    </row>
    <row r="71" spans="1:7" s="96" customFormat="1" ht="32.450000000000003" customHeight="1">
      <c r="A71" s="97"/>
      <c r="B71" s="2904" t="s">
        <v>2633</v>
      </c>
      <c r="C71" s="2905"/>
      <c r="D71" s="649"/>
      <c r="E71" s="1849"/>
      <c r="F71" s="2422"/>
      <c r="G71" s="452"/>
    </row>
    <row r="72" spans="1:7" s="96" customFormat="1" ht="22.9" customHeight="1" thickBot="1">
      <c r="A72" s="97"/>
      <c r="B72" s="2922" t="s">
        <v>2611</v>
      </c>
      <c r="C72" s="2927"/>
      <c r="D72" s="649"/>
      <c r="E72" s="1849"/>
      <c r="F72" s="2422"/>
      <c r="G72" s="452"/>
    </row>
    <row r="73" spans="1:7" s="96" customFormat="1" ht="154.15" customHeight="1">
      <c r="A73" s="97"/>
      <c r="B73" s="2904" t="s">
        <v>2634</v>
      </c>
      <c r="C73" s="2905"/>
      <c r="D73" s="649"/>
      <c r="E73" s="1849"/>
      <c r="F73" s="2422"/>
      <c r="G73" s="452"/>
    </row>
    <row r="74" spans="1:7" s="96" customFormat="1" ht="85.9" customHeight="1">
      <c r="A74" s="97"/>
      <c r="B74" s="2904" t="s">
        <v>2635</v>
      </c>
      <c r="C74" s="2905"/>
      <c r="D74" s="649"/>
      <c r="E74" s="1849"/>
      <c r="F74" s="2422"/>
      <c r="G74" s="452"/>
    </row>
    <row r="75" spans="1:7" s="96" customFormat="1" ht="23.45" customHeight="1" thickBot="1">
      <c r="A75" s="97"/>
      <c r="B75" s="2922" t="s">
        <v>2636</v>
      </c>
      <c r="C75" s="2927"/>
      <c r="D75" s="649"/>
      <c r="E75" s="1849"/>
      <c r="F75" s="2422"/>
      <c r="G75" s="452"/>
    </row>
    <row r="76" spans="1:7" s="96" customFormat="1" ht="46.15" customHeight="1">
      <c r="A76" s="97"/>
      <c r="B76" s="2904" t="s">
        <v>2637</v>
      </c>
      <c r="C76" s="2905"/>
      <c r="D76" s="649"/>
      <c r="E76" s="1849"/>
      <c r="F76" s="2422"/>
      <c r="G76" s="452"/>
    </row>
    <row r="77" spans="1:7" s="96" customFormat="1" ht="145.15" customHeight="1">
      <c r="A77" s="97"/>
      <c r="B77" s="2904" t="s">
        <v>2638</v>
      </c>
      <c r="C77" s="2905"/>
      <c r="D77" s="649"/>
      <c r="E77" s="1849"/>
      <c r="F77" s="2422"/>
      <c r="G77" s="452"/>
    </row>
    <row r="78" spans="1:7" s="96" customFormat="1" ht="67.5" customHeight="1">
      <c r="A78" s="97"/>
      <c r="B78" s="2904" t="s">
        <v>2639</v>
      </c>
      <c r="C78" s="2905"/>
      <c r="D78" s="649"/>
      <c r="E78" s="1849"/>
      <c r="F78" s="2422"/>
      <c r="G78" s="452"/>
    </row>
    <row r="79" spans="1:7" s="96" customFormat="1" ht="18.600000000000001" customHeight="1">
      <c r="A79" s="97"/>
      <c r="B79" s="2913" t="s">
        <v>2640</v>
      </c>
      <c r="C79" s="2925"/>
      <c r="D79" s="649"/>
      <c r="E79" s="1849"/>
      <c r="F79" s="2422"/>
      <c r="G79" s="452"/>
    </row>
    <row r="80" spans="1:7" s="96" customFormat="1" ht="189.6" customHeight="1">
      <c r="A80" s="97"/>
      <c r="B80" s="2904" t="s">
        <v>2641</v>
      </c>
      <c r="C80" s="2905"/>
      <c r="D80" s="649"/>
      <c r="E80" s="1849"/>
      <c r="F80" s="2422"/>
      <c r="G80" s="452"/>
    </row>
    <row r="81" spans="1:7" s="96" customFormat="1" ht="56.45" customHeight="1">
      <c r="A81" s="97"/>
      <c r="B81" s="2904" t="s">
        <v>2642</v>
      </c>
      <c r="C81" s="2905"/>
      <c r="D81" s="649"/>
      <c r="E81" s="1849"/>
      <c r="F81" s="2422"/>
      <c r="G81" s="452"/>
    </row>
    <row r="82" spans="1:7" s="96" customFormat="1" ht="34.9" customHeight="1">
      <c r="A82" s="97"/>
      <c r="B82" s="2904" t="s">
        <v>2643</v>
      </c>
      <c r="C82" s="2905"/>
      <c r="D82" s="649"/>
      <c r="E82" s="1849"/>
      <c r="F82" s="2422"/>
      <c r="G82" s="452"/>
    </row>
    <row r="83" spans="1:7" s="96" customFormat="1">
      <c r="A83" s="97"/>
      <c r="B83" s="2904"/>
      <c r="C83" s="2905"/>
      <c r="D83" s="649"/>
      <c r="E83" s="1849"/>
      <c r="F83" s="2422"/>
      <c r="G83" s="452"/>
    </row>
    <row r="84" spans="1:7" s="96" customFormat="1" ht="13.5" thickBot="1">
      <c r="A84" s="97"/>
      <c r="B84" s="2922" t="s">
        <v>2644</v>
      </c>
      <c r="C84" s="2927"/>
      <c r="D84" s="649"/>
      <c r="E84" s="1849"/>
      <c r="F84" s="2422"/>
      <c r="G84" s="452"/>
    </row>
    <row r="85" spans="1:7" s="96" customFormat="1" ht="90.6" customHeight="1">
      <c r="A85" s="97"/>
      <c r="B85" s="2904" t="s">
        <v>2645</v>
      </c>
      <c r="C85" s="2905"/>
      <c r="D85" s="649"/>
      <c r="E85" s="1849"/>
      <c r="F85" s="2422"/>
      <c r="G85" s="452"/>
    </row>
    <row r="86" spans="1:7" s="96" customFormat="1" ht="81.599999999999994" customHeight="1">
      <c r="A86" s="97"/>
      <c r="B86" s="2904" t="s">
        <v>2646</v>
      </c>
      <c r="C86" s="2905"/>
      <c r="D86" s="649"/>
      <c r="E86" s="1849"/>
      <c r="F86" s="2422"/>
      <c r="G86" s="452"/>
    </row>
    <row r="87" spans="1:7" s="96" customFormat="1" ht="129" customHeight="1">
      <c r="A87" s="97"/>
      <c r="B87" s="2904" t="s">
        <v>2647</v>
      </c>
      <c r="C87" s="2905"/>
      <c r="D87" s="649"/>
      <c r="E87" s="1849"/>
      <c r="F87" s="2422"/>
      <c r="G87" s="452"/>
    </row>
    <row r="88" spans="1:7" s="96" customFormat="1" ht="45.6" customHeight="1">
      <c r="A88" s="97"/>
      <c r="B88" s="2904" t="s">
        <v>2648</v>
      </c>
      <c r="C88" s="2905"/>
      <c r="D88" s="649"/>
      <c r="E88" s="1849"/>
      <c r="F88" s="2422"/>
      <c r="G88" s="452"/>
    </row>
    <row r="89" spans="1:7" s="96" customFormat="1" ht="92.45" customHeight="1">
      <c r="A89" s="97"/>
      <c r="B89" s="2904" t="s">
        <v>2649</v>
      </c>
      <c r="C89" s="2905"/>
      <c r="D89" s="649"/>
      <c r="E89" s="1849"/>
      <c r="F89" s="2422"/>
      <c r="G89" s="452"/>
    </row>
    <row r="90" spans="1:7" s="96" customFormat="1">
      <c r="A90" s="97"/>
      <c r="B90" s="2920"/>
      <c r="C90" s="2921"/>
      <c r="D90" s="649"/>
      <c r="E90" s="1849"/>
      <c r="F90" s="2422"/>
      <c r="G90" s="452"/>
    </row>
    <row r="91" spans="1:7" s="96" customFormat="1">
      <c r="A91" s="97"/>
      <c r="B91" s="2035"/>
      <c r="C91" s="397"/>
      <c r="D91" s="649"/>
      <c r="E91" s="1849"/>
      <c r="F91" s="2422"/>
      <c r="G91" s="452"/>
    </row>
    <row r="92" spans="1:7" s="96" customFormat="1">
      <c r="A92" s="1265" t="s">
        <v>5708</v>
      </c>
      <c r="B92" s="100" t="s">
        <v>2893</v>
      </c>
      <c r="C92" s="1258"/>
      <c r="D92" s="101"/>
      <c r="E92" s="1851"/>
      <c r="F92" s="2423"/>
      <c r="G92" s="458"/>
    </row>
    <row r="93" spans="1:7" s="96" customFormat="1">
      <c r="A93" s="97"/>
      <c r="B93" s="2035"/>
      <c r="C93" s="397"/>
      <c r="D93" s="649"/>
      <c r="E93" s="1849"/>
      <c r="F93" s="2422"/>
      <c r="G93" s="452"/>
    </row>
    <row r="94" spans="1:7" s="96" customFormat="1" ht="17.45" customHeight="1">
      <c r="A94" s="97"/>
      <c r="B94" s="2930" t="s">
        <v>150</v>
      </c>
      <c r="C94" s="2930"/>
      <c r="D94" s="649"/>
      <c r="E94" s="1849"/>
      <c r="F94" s="2422"/>
      <c r="G94" s="452"/>
    </row>
    <row r="95" spans="1:7" s="96" customFormat="1" ht="31.15" customHeight="1">
      <c r="A95" s="97"/>
      <c r="B95" s="2931" t="s">
        <v>5709</v>
      </c>
      <c r="C95" s="2931"/>
      <c r="D95" s="649"/>
      <c r="E95" s="1849"/>
      <c r="F95" s="2422"/>
      <c r="G95" s="452"/>
    </row>
    <row r="96" spans="1:7" s="96" customFormat="1" ht="7.9" customHeight="1">
      <c r="A96" s="97"/>
      <c r="B96" s="2928"/>
      <c r="C96" s="2929"/>
      <c r="D96" s="649"/>
      <c r="E96" s="1849"/>
      <c r="F96" s="2422"/>
      <c r="G96" s="452"/>
    </row>
    <row r="97" spans="1:7" s="96" customFormat="1" ht="18" customHeight="1">
      <c r="A97" s="103"/>
      <c r="B97" s="2930" t="s">
        <v>2140</v>
      </c>
      <c r="C97" s="2930"/>
      <c r="E97" s="1852"/>
      <c r="F97" s="2424"/>
      <c r="G97" s="459"/>
    </row>
    <row r="98" spans="1:7" s="96" customFormat="1">
      <c r="A98" s="103"/>
      <c r="B98" s="2931" t="s">
        <v>2142</v>
      </c>
      <c r="C98" s="2931"/>
      <c r="E98" s="1852"/>
      <c r="F98" s="2424"/>
      <c r="G98" s="459"/>
    </row>
    <row r="99" spans="1:7" s="96" customFormat="1">
      <c r="A99" s="103"/>
      <c r="B99" s="207"/>
      <c r="E99" s="1852"/>
      <c r="F99" s="2424"/>
      <c r="G99" s="459"/>
    </row>
    <row r="100" spans="1:7" s="96" customFormat="1">
      <c r="A100" s="103"/>
      <c r="B100" s="2928"/>
      <c r="C100" s="2929"/>
      <c r="E100" s="1852"/>
      <c r="F100" s="2424"/>
      <c r="G100" s="459"/>
    </row>
    <row r="101" spans="1:7" s="96" customFormat="1" ht="27.6" customHeight="1">
      <c r="A101" s="105" t="s">
        <v>5710</v>
      </c>
      <c r="B101" s="436" t="s">
        <v>5711</v>
      </c>
      <c r="E101" s="1852"/>
      <c r="F101" s="2424"/>
      <c r="G101" s="459"/>
    </row>
    <row r="102" spans="1:7" s="96" customFormat="1" ht="29.45" customHeight="1">
      <c r="A102" s="103"/>
      <c r="B102" s="67" t="s">
        <v>5712</v>
      </c>
      <c r="E102" s="1852"/>
      <c r="F102" s="2424"/>
      <c r="G102" s="459"/>
    </row>
    <row r="103" spans="1:7" s="96" customFormat="1">
      <c r="A103" s="403" t="s">
        <v>5713</v>
      </c>
      <c r="B103" s="2080" t="s">
        <v>209</v>
      </c>
      <c r="D103" s="96" t="s">
        <v>1580</v>
      </c>
      <c r="E103" s="1853">
        <v>644</v>
      </c>
      <c r="F103" s="2425"/>
      <c r="G103" s="456">
        <f t="shared" ref="G103:G108" si="0">+F103*E103</f>
        <v>0</v>
      </c>
    </row>
    <row r="104" spans="1:7" s="96" customFormat="1">
      <c r="A104" s="405" t="s">
        <v>5714</v>
      </c>
      <c r="B104" s="2080" t="s">
        <v>211</v>
      </c>
      <c r="D104" s="96" t="s">
        <v>1580</v>
      </c>
      <c r="E104" s="1853">
        <v>655</v>
      </c>
      <c r="F104" s="2425"/>
      <c r="G104" s="456">
        <f t="shared" si="0"/>
        <v>0</v>
      </c>
    </row>
    <row r="105" spans="1:7" s="96" customFormat="1">
      <c r="A105" s="406" t="s">
        <v>5715</v>
      </c>
      <c r="B105" s="2080" t="s">
        <v>212</v>
      </c>
      <c r="D105" s="96" t="s">
        <v>1580</v>
      </c>
      <c r="E105" s="1853">
        <f>+E103</f>
        <v>644</v>
      </c>
      <c r="F105" s="2425"/>
      <c r="G105" s="456">
        <f t="shared" si="0"/>
        <v>0</v>
      </c>
    </row>
    <row r="106" spans="1:7" s="96" customFormat="1">
      <c r="A106" s="407" t="s">
        <v>5716</v>
      </c>
      <c r="B106" s="2080" t="s">
        <v>213</v>
      </c>
      <c r="D106" s="96" t="s">
        <v>1580</v>
      </c>
      <c r="E106" s="1853">
        <f>+E104</f>
        <v>655</v>
      </c>
      <c r="F106" s="2425"/>
      <c r="G106" s="456">
        <f t="shared" si="0"/>
        <v>0</v>
      </c>
    </row>
    <row r="107" spans="1:7" s="96" customFormat="1">
      <c r="A107" s="408" t="s">
        <v>5717</v>
      </c>
      <c r="B107" s="2080" t="s">
        <v>214</v>
      </c>
      <c r="D107" s="96" t="s">
        <v>1580</v>
      </c>
      <c r="E107" s="1853">
        <v>627</v>
      </c>
      <c r="F107" s="2425"/>
      <c r="G107" s="456">
        <f t="shared" si="0"/>
        <v>0</v>
      </c>
    </row>
    <row r="108" spans="1:7" s="96" customFormat="1">
      <c r="A108" s="409" t="s">
        <v>5718</v>
      </c>
      <c r="B108" s="2080" t="s">
        <v>215</v>
      </c>
      <c r="D108" s="96" t="s">
        <v>1580</v>
      </c>
      <c r="E108" s="1853">
        <f>+E104</f>
        <v>655</v>
      </c>
      <c r="F108" s="2425"/>
      <c r="G108" s="456">
        <f t="shared" si="0"/>
        <v>0</v>
      </c>
    </row>
    <row r="109" spans="1:7" s="96" customFormat="1">
      <c r="A109" s="103"/>
      <c r="B109" s="2037"/>
      <c r="E109" s="1852"/>
      <c r="F109" s="2424"/>
      <c r="G109" s="459"/>
    </row>
    <row r="110" spans="1:7" s="96" customFormat="1" ht="52.9" customHeight="1">
      <c r="A110" s="105" t="s">
        <v>5719</v>
      </c>
      <c r="B110" s="436" t="s">
        <v>5720</v>
      </c>
      <c r="E110" s="1852"/>
      <c r="F110" s="2424"/>
      <c r="G110" s="459"/>
    </row>
    <row r="111" spans="1:7" s="96" customFormat="1">
      <c r="A111" s="103"/>
      <c r="B111" s="67" t="s">
        <v>5721</v>
      </c>
      <c r="C111" s="600"/>
      <c r="E111" s="1852"/>
      <c r="F111" s="2424"/>
      <c r="G111" s="459"/>
    </row>
    <row r="112" spans="1:7" s="96" customFormat="1">
      <c r="A112" s="103"/>
      <c r="B112" s="67" t="s">
        <v>5722</v>
      </c>
      <c r="C112" s="600"/>
      <c r="E112" s="1852"/>
      <c r="F112" s="2424"/>
      <c r="G112" s="459"/>
    </row>
    <row r="113" spans="1:7" s="96" customFormat="1">
      <c r="A113" s="103"/>
      <c r="B113" s="67" t="s">
        <v>5723</v>
      </c>
      <c r="C113" s="600"/>
      <c r="E113" s="1852"/>
      <c r="F113" s="2424"/>
      <c r="G113" s="459"/>
    </row>
    <row r="114" spans="1:7" s="96" customFormat="1" ht="40.9" customHeight="1">
      <c r="A114" s="103"/>
      <c r="B114" s="67" t="s">
        <v>5724</v>
      </c>
      <c r="E114" s="1852"/>
      <c r="F114" s="2424"/>
      <c r="G114" s="459"/>
    </row>
    <row r="115" spans="1:7" s="96" customFormat="1">
      <c r="A115" s="403" t="s">
        <v>5725</v>
      </c>
      <c r="B115" s="2080" t="s">
        <v>209</v>
      </c>
      <c r="D115" s="96" t="s">
        <v>1580</v>
      </c>
      <c r="E115" s="1853">
        <f>1075*1.05</f>
        <v>1128.75</v>
      </c>
      <c r="F115" s="2425"/>
      <c r="G115" s="456">
        <f t="shared" ref="G115:G120" si="1">+F115*E115</f>
        <v>0</v>
      </c>
    </row>
    <row r="116" spans="1:7" s="96" customFormat="1">
      <c r="A116" s="405" t="s">
        <v>5726</v>
      </c>
      <c r="B116" s="2080" t="s">
        <v>211</v>
      </c>
      <c r="D116" s="96" t="s">
        <v>1580</v>
      </c>
      <c r="E116" s="1853">
        <f>1008*1.05</f>
        <v>1058.4000000000001</v>
      </c>
      <c r="F116" s="2425"/>
      <c r="G116" s="456">
        <f t="shared" si="1"/>
        <v>0</v>
      </c>
    </row>
    <row r="117" spans="1:7" s="96" customFormat="1">
      <c r="A117" s="406" t="s">
        <v>5727</v>
      </c>
      <c r="B117" s="2080" t="s">
        <v>212</v>
      </c>
      <c r="D117" s="96" t="s">
        <v>1580</v>
      </c>
      <c r="E117" s="1853">
        <f>+E115</f>
        <v>1128.75</v>
      </c>
      <c r="F117" s="2425"/>
      <c r="G117" s="456">
        <f t="shared" si="1"/>
        <v>0</v>
      </c>
    </row>
    <row r="118" spans="1:7" s="96" customFormat="1">
      <c r="A118" s="407" t="s">
        <v>5728</v>
      </c>
      <c r="B118" s="2080" t="s">
        <v>213</v>
      </c>
      <c r="D118" s="96" t="s">
        <v>1580</v>
      </c>
      <c r="E118" s="1853">
        <f>+E116</f>
        <v>1058.4000000000001</v>
      </c>
      <c r="F118" s="2425"/>
      <c r="G118" s="456">
        <f t="shared" si="1"/>
        <v>0</v>
      </c>
    </row>
    <row r="119" spans="1:7" s="96" customFormat="1">
      <c r="A119" s="408" t="s">
        <v>5729</v>
      </c>
      <c r="B119" s="2080" t="s">
        <v>214</v>
      </c>
      <c r="D119" s="96" t="s">
        <v>1580</v>
      </c>
      <c r="E119" s="1853">
        <f>1261*1.05</f>
        <v>1324.05</v>
      </c>
      <c r="F119" s="2425"/>
      <c r="G119" s="456">
        <f t="shared" si="1"/>
        <v>0</v>
      </c>
    </row>
    <row r="120" spans="1:7" s="96" customFormat="1">
      <c r="A120" s="409" t="s">
        <v>5730</v>
      </c>
      <c r="B120" s="2080" t="s">
        <v>215</v>
      </c>
      <c r="D120" s="96" t="s">
        <v>1580</v>
      </c>
      <c r="E120" s="1853">
        <f>+E116</f>
        <v>1058.4000000000001</v>
      </c>
      <c r="F120" s="2425"/>
      <c r="G120" s="456">
        <f t="shared" si="1"/>
        <v>0</v>
      </c>
    </row>
    <row r="121" spans="1:7" s="96" customFormat="1">
      <c r="A121" s="103"/>
      <c r="B121" s="2037"/>
      <c r="E121" s="1852"/>
      <c r="F121" s="2424"/>
      <c r="G121" s="459"/>
    </row>
    <row r="122" spans="1:7" s="96" customFormat="1" ht="51">
      <c r="A122" s="105" t="s">
        <v>5731</v>
      </c>
      <c r="B122" s="436" t="s">
        <v>5732</v>
      </c>
      <c r="E122" s="1852"/>
      <c r="F122" s="2424"/>
      <c r="G122" s="459"/>
    </row>
    <row r="123" spans="1:7" s="96" customFormat="1">
      <c r="A123" s="103"/>
      <c r="B123" s="67" t="s">
        <v>5733</v>
      </c>
      <c r="E123" s="1852"/>
      <c r="F123" s="2424"/>
      <c r="G123" s="459"/>
    </row>
    <row r="124" spans="1:7" s="96" customFormat="1">
      <c r="A124" s="403" t="s">
        <v>5734</v>
      </c>
      <c r="B124" s="2080" t="s">
        <v>209</v>
      </c>
      <c r="D124" s="96" t="s">
        <v>1580</v>
      </c>
      <c r="E124" s="1853">
        <v>12.8</v>
      </c>
      <c r="F124" s="2425"/>
      <c r="G124" s="456">
        <f t="shared" ref="G124:G129" si="2">+F124*E124</f>
        <v>0</v>
      </c>
    </row>
    <row r="125" spans="1:7" s="96" customFormat="1" ht="12" customHeight="1">
      <c r="A125" s="405" t="s">
        <v>5735</v>
      </c>
      <c r="B125" s="2080" t="s">
        <v>211</v>
      </c>
      <c r="D125" s="96" t="s">
        <v>1580</v>
      </c>
      <c r="E125" s="1853">
        <v>12.8</v>
      </c>
      <c r="F125" s="2425"/>
      <c r="G125" s="456">
        <f t="shared" si="2"/>
        <v>0</v>
      </c>
    </row>
    <row r="126" spans="1:7" s="96" customFormat="1">
      <c r="A126" s="406" t="s">
        <v>5736</v>
      </c>
      <c r="B126" s="2080" t="s">
        <v>212</v>
      </c>
      <c r="D126" s="96" t="s">
        <v>1580</v>
      </c>
      <c r="E126" s="1853">
        <f>+E124</f>
        <v>12.8</v>
      </c>
      <c r="F126" s="2425"/>
      <c r="G126" s="456">
        <f t="shared" si="2"/>
        <v>0</v>
      </c>
    </row>
    <row r="127" spans="1:7" s="96" customFormat="1">
      <c r="A127" s="407" t="s">
        <v>5737</v>
      </c>
      <c r="B127" s="2080" t="s">
        <v>213</v>
      </c>
      <c r="D127" s="96" t="s">
        <v>1580</v>
      </c>
      <c r="E127" s="1853">
        <f>+E125</f>
        <v>12.8</v>
      </c>
      <c r="F127" s="2425"/>
      <c r="G127" s="456">
        <f t="shared" si="2"/>
        <v>0</v>
      </c>
    </row>
    <row r="128" spans="1:7" s="96" customFormat="1">
      <c r="A128" s="408" t="s">
        <v>5738</v>
      </c>
      <c r="B128" s="2080" t="s">
        <v>214</v>
      </c>
      <c r="D128" s="96" t="s">
        <v>1580</v>
      </c>
      <c r="E128" s="1853">
        <v>9.6</v>
      </c>
      <c r="F128" s="2425"/>
      <c r="G128" s="456">
        <f t="shared" si="2"/>
        <v>0</v>
      </c>
    </row>
    <row r="129" spans="1:7" s="96" customFormat="1">
      <c r="A129" s="409" t="s">
        <v>5739</v>
      </c>
      <c r="B129" s="2080" t="s">
        <v>215</v>
      </c>
      <c r="D129" s="96" t="s">
        <v>1580</v>
      </c>
      <c r="E129" s="1853">
        <f>+E125</f>
        <v>12.8</v>
      </c>
      <c r="F129" s="2425"/>
      <c r="G129" s="456">
        <f t="shared" si="2"/>
        <v>0</v>
      </c>
    </row>
    <row r="130" spans="1:7" s="96" customFormat="1">
      <c r="B130" s="207"/>
      <c r="E130" s="1852"/>
      <c r="F130" s="2424"/>
      <c r="G130" s="459"/>
    </row>
    <row r="131" spans="1:7" s="96" customFormat="1" ht="25.5">
      <c r="A131" s="105" t="s">
        <v>5740</v>
      </c>
      <c r="B131" s="436" t="s">
        <v>5741</v>
      </c>
      <c r="C131" s="410"/>
      <c r="D131" s="410"/>
      <c r="E131" s="1854"/>
      <c r="F131" s="2426"/>
      <c r="G131" s="460"/>
    </row>
    <row r="132" spans="1:7" s="96" customFormat="1" ht="52.9" customHeight="1">
      <c r="A132" s="103"/>
      <c r="B132" s="112" t="s">
        <v>2896</v>
      </c>
      <c r="C132" s="600"/>
      <c r="E132" s="1852"/>
      <c r="F132" s="2424"/>
      <c r="G132" s="459"/>
    </row>
    <row r="133" spans="1:7" s="96" customFormat="1" ht="27.6" customHeight="1">
      <c r="A133" s="103"/>
      <c r="B133" s="489" t="s">
        <v>5742</v>
      </c>
      <c r="E133" s="1852"/>
      <c r="F133" s="2424"/>
      <c r="G133" s="459"/>
    </row>
    <row r="134" spans="1:7" s="96" customFormat="1">
      <c r="A134" s="403" t="s">
        <v>5743</v>
      </c>
      <c r="B134" s="2080" t="s">
        <v>209</v>
      </c>
      <c r="D134" s="96" t="s">
        <v>353</v>
      </c>
      <c r="E134" s="1853">
        <v>555.55999999999995</v>
      </c>
      <c r="F134" s="2425"/>
      <c r="G134" s="456">
        <f t="shared" ref="G134:G139" si="3">+F134*E134</f>
        <v>0</v>
      </c>
    </row>
    <row r="135" spans="1:7" s="96" customFormat="1">
      <c r="A135" s="405" t="s">
        <v>5744</v>
      </c>
      <c r="B135" s="2080" t="s">
        <v>211</v>
      </c>
      <c r="D135" s="96" t="s">
        <v>353</v>
      </c>
      <c r="E135" s="1853">
        <v>555.55999999999995</v>
      </c>
      <c r="F135" s="2425"/>
      <c r="G135" s="456">
        <f t="shared" si="3"/>
        <v>0</v>
      </c>
    </row>
    <row r="136" spans="1:7" s="96" customFormat="1">
      <c r="A136" s="406" t="s">
        <v>5745</v>
      </c>
      <c r="B136" s="2080" t="s">
        <v>212</v>
      </c>
      <c r="D136" s="96" t="s">
        <v>353</v>
      </c>
      <c r="E136" s="1853">
        <f>+E134</f>
        <v>555.55999999999995</v>
      </c>
      <c r="F136" s="2425"/>
      <c r="G136" s="456">
        <f t="shared" si="3"/>
        <v>0</v>
      </c>
    </row>
    <row r="137" spans="1:7" s="96" customFormat="1">
      <c r="A137" s="407" t="s">
        <v>5746</v>
      </c>
      <c r="B137" s="2080" t="s">
        <v>213</v>
      </c>
      <c r="D137" s="96" t="s">
        <v>353</v>
      </c>
      <c r="E137" s="1853">
        <f>+E135</f>
        <v>555.55999999999995</v>
      </c>
      <c r="F137" s="2425"/>
      <c r="G137" s="456">
        <f t="shared" si="3"/>
        <v>0</v>
      </c>
    </row>
    <row r="138" spans="1:7" s="96" customFormat="1">
      <c r="A138" s="408" t="s">
        <v>5747</v>
      </c>
      <c r="B138" s="2080" t="s">
        <v>214</v>
      </c>
      <c r="D138" s="96" t="s">
        <v>353</v>
      </c>
      <c r="E138" s="1853">
        <v>587.9</v>
      </c>
      <c r="F138" s="2425"/>
      <c r="G138" s="456">
        <f t="shared" si="3"/>
        <v>0</v>
      </c>
    </row>
    <row r="139" spans="1:7" s="96" customFormat="1">
      <c r="A139" s="409" t="s">
        <v>5748</v>
      </c>
      <c r="B139" s="2080" t="s">
        <v>215</v>
      </c>
      <c r="D139" s="96" t="s">
        <v>353</v>
      </c>
      <c r="E139" s="1853">
        <f>+E135</f>
        <v>555.55999999999995</v>
      </c>
      <c r="F139" s="2425"/>
      <c r="G139" s="456">
        <f t="shared" si="3"/>
        <v>0</v>
      </c>
    </row>
    <row r="140" spans="1:7" s="96" customFormat="1">
      <c r="B140" s="207"/>
      <c r="E140" s="1852"/>
      <c r="F140" s="2424"/>
      <c r="G140" s="459"/>
    </row>
    <row r="141" spans="1:7" s="96" customFormat="1" ht="27" customHeight="1">
      <c r="A141" s="105" t="s">
        <v>5749</v>
      </c>
      <c r="B141" s="436" t="s">
        <v>5750</v>
      </c>
      <c r="C141" s="410"/>
      <c r="D141" s="410"/>
      <c r="E141" s="1854"/>
      <c r="F141" s="2426"/>
      <c r="G141" s="460"/>
    </row>
    <row r="142" spans="1:7" s="96" customFormat="1">
      <c r="A142" s="103"/>
      <c r="B142" s="67" t="s">
        <v>5751</v>
      </c>
      <c r="E142" s="1852"/>
      <c r="F142" s="2424"/>
      <c r="G142" s="459"/>
    </row>
    <row r="143" spans="1:7" s="96" customFormat="1">
      <c r="A143" s="403" t="s">
        <v>5752</v>
      </c>
      <c r="B143" s="2080" t="s">
        <v>209</v>
      </c>
      <c r="D143" s="96" t="s">
        <v>1580</v>
      </c>
      <c r="E143" s="1853">
        <v>65.52</v>
      </c>
      <c r="F143" s="2425"/>
      <c r="G143" s="456">
        <f t="shared" ref="G143:G148" si="4">+F143*E143</f>
        <v>0</v>
      </c>
    </row>
    <row r="144" spans="1:7" s="96" customFormat="1">
      <c r="A144" s="405" t="s">
        <v>5753</v>
      </c>
      <c r="B144" s="2080" t="s">
        <v>211</v>
      </c>
      <c r="D144" s="96" t="s">
        <v>1580</v>
      </c>
      <c r="E144" s="1853">
        <v>65.52</v>
      </c>
      <c r="F144" s="2425"/>
      <c r="G144" s="456">
        <f t="shared" si="4"/>
        <v>0</v>
      </c>
    </row>
    <row r="145" spans="1:7" s="96" customFormat="1">
      <c r="A145" s="406" t="s">
        <v>5754</v>
      </c>
      <c r="B145" s="2080" t="s">
        <v>212</v>
      </c>
      <c r="D145" s="96" t="s">
        <v>1580</v>
      </c>
      <c r="E145" s="1853">
        <f>+E143</f>
        <v>65.52</v>
      </c>
      <c r="F145" s="2425"/>
      <c r="G145" s="456">
        <f t="shared" si="4"/>
        <v>0</v>
      </c>
    </row>
    <row r="146" spans="1:7" s="96" customFormat="1">
      <c r="A146" s="407" t="s">
        <v>5755</v>
      </c>
      <c r="B146" s="2080" t="s">
        <v>213</v>
      </c>
      <c r="D146" s="96" t="s">
        <v>1580</v>
      </c>
      <c r="E146" s="1853">
        <f>+E144</f>
        <v>65.52</v>
      </c>
      <c r="F146" s="2425"/>
      <c r="G146" s="456">
        <f t="shared" si="4"/>
        <v>0</v>
      </c>
    </row>
    <row r="147" spans="1:7" s="96" customFormat="1">
      <c r="A147" s="408" t="s">
        <v>5756</v>
      </c>
      <c r="B147" s="2080" t="s">
        <v>214</v>
      </c>
      <c r="D147" s="96" t="s">
        <v>1580</v>
      </c>
      <c r="E147" s="1853">
        <v>72.42</v>
      </c>
      <c r="F147" s="2425"/>
      <c r="G147" s="456">
        <f t="shared" si="4"/>
        <v>0</v>
      </c>
    </row>
    <row r="148" spans="1:7" s="96" customFormat="1">
      <c r="A148" s="409" t="s">
        <v>5757</v>
      </c>
      <c r="B148" s="2080" t="s">
        <v>215</v>
      </c>
      <c r="D148" s="96" t="s">
        <v>1580</v>
      </c>
      <c r="E148" s="1853">
        <f>+E144</f>
        <v>65.52</v>
      </c>
      <c r="F148" s="2425"/>
      <c r="G148" s="456">
        <f t="shared" si="4"/>
        <v>0</v>
      </c>
    </row>
    <row r="149" spans="1:7" s="96" customFormat="1">
      <c r="B149" s="207"/>
      <c r="E149" s="1852"/>
      <c r="F149" s="2424"/>
      <c r="G149" s="459"/>
    </row>
    <row r="150" spans="1:7" s="96" customFormat="1">
      <c r="B150" s="207"/>
      <c r="E150" s="1852"/>
      <c r="F150" s="2424"/>
      <c r="G150" s="459"/>
    </row>
    <row r="151" spans="1:7" s="96" customFormat="1">
      <c r="A151" s="1265" t="s">
        <v>5758</v>
      </c>
      <c r="B151" s="100" t="s">
        <v>2667</v>
      </c>
      <c r="C151" s="1258"/>
      <c r="D151" s="101"/>
      <c r="E151" s="1851"/>
      <c r="F151" s="2423"/>
      <c r="G151" s="458"/>
    </row>
    <row r="152" spans="1:7" s="96" customFormat="1">
      <c r="A152" s="97"/>
      <c r="B152" s="2035"/>
      <c r="C152" s="397"/>
      <c r="D152" s="649"/>
      <c r="E152" s="1849"/>
      <c r="F152" s="2422"/>
      <c r="G152" s="452"/>
    </row>
    <row r="153" spans="1:7" s="96" customFormat="1">
      <c r="A153" s="97"/>
      <c r="B153" s="2930" t="s">
        <v>150</v>
      </c>
      <c r="C153" s="2930"/>
      <c r="D153" s="649"/>
      <c r="E153" s="1849"/>
      <c r="F153" s="2422"/>
      <c r="G153" s="452"/>
    </row>
    <row r="154" spans="1:7" s="96" customFormat="1" ht="16.149999999999999" customHeight="1">
      <c r="A154" s="97"/>
      <c r="B154" s="2931" t="s">
        <v>2668</v>
      </c>
      <c r="C154" s="2931"/>
      <c r="D154" s="649"/>
      <c r="E154" s="1849"/>
      <c r="F154" s="2422"/>
      <c r="G154" s="452"/>
    </row>
    <row r="155" spans="1:7" s="96" customFormat="1">
      <c r="B155" s="207"/>
      <c r="E155" s="1852"/>
      <c r="F155" s="2424"/>
      <c r="G155" s="459"/>
    </row>
    <row r="156" spans="1:7" s="96" customFormat="1" ht="39" customHeight="1">
      <c r="A156" s="105" t="s">
        <v>5759</v>
      </c>
      <c r="B156" s="436" t="s">
        <v>5760</v>
      </c>
      <c r="E156" s="1852"/>
      <c r="F156" s="2424"/>
      <c r="G156" s="459"/>
    </row>
    <row r="157" spans="1:7" s="96" customFormat="1" ht="29.45" customHeight="1">
      <c r="A157" s="103"/>
      <c r="B157" s="67" t="s">
        <v>5761</v>
      </c>
      <c r="E157" s="1852"/>
      <c r="F157" s="2424"/>
      <c r="G157" s="459"/>
    </row>
    <row r="158" spans="1:7" s="96" customFormat="1">
      <c r="A158" s="403" t="s">
        <v>5762</v>
      </c>
      <c r="B158" s="2080" t="s">
        <v>209</v>
      </c>
      <c r="D158" s="96" t="s">
        <v>1580</v>
      </c>
      <c r="E158" s="1853">
        <v>444.45</v>
      </c>
      <c r="F158" s="2425"/>
      <c r="G158" s="456">
        <f t="shared" ref="G158:G163" si="5">+F158*E158</f>
        <v>0</v>
      </c>
    </row>
    <row r="159" spans="1:7" s="96" customFormat="1">
      <c r="A159" s="405" t="s">
        <v>5763</v>
      </c>
      <c r="B159" s="2080" t="s">
        <v>211</v>
      </c>
      <c r="D159" s="96" t="s">
        <v>1580</v>
      </c>
      <c r="E159" s="1853">
        <v>444.45</v>
      </c>
      <c r="F159" s="2425"/>
      <c r="G159" s="456">
        <f t="shared" si="5"/>
        <v>0</v>
      </c>
    </row>
    <row r="160" spans="1:7" s="96" customFormat="1">
      <c r="A160" s="406" t="s">
        <v>5764</v>
      </c>
      <c r="B160" s="2080" t="s">
        <v>212</v>
      </c>
      <c r="D160" s="96" t="s">
        <v>1580</v>
      </c>
      <c r="E160" s="1853">
        <f>+E158</f>
        <v>444.45</v>
      </c>
      <c r="F160" s="2425"/>
      <c r="G160" s="456">
        <f t="shared" si="5"/>
        <v>0</v>
      </c>
    </row>
    <row r="161" spans="1:7" s="96" customFormat="1">
      <c r="A161" s="407" t="s">
        <v>5765</v>
      </c>
      <c r="B161" s="2080" t="s">
        <v>213</v>
      </c>
      <c r="D161" s="96" t="s">
        <v>1580</v>
      </c>
      <c r="E161" s="1853">
        <f>+E159</f>
        <v>444.45</v>
      </c>
      <c r="F161" s="2425"/>
      <c r="G161" s="456">
        <f t="shared" si="5"/>
        <v>0</v>
      </c>
    </row>
    <row r="162" spans="1:7" s="96" customFormat="1">
      <c r="A162" s="408" t="s">
        <v>5766</v>
      </c>
      <c r="B162" s="2080" t="s">
        <v>214</v>
      </c>
      <c r="D162" s="96" t="s">
        <v>1580</v>
      </c>
      <c r="E162" s="1853">
        <v>470.32</v>
      </c>
      <c r="F162" s="2425"/>
      <c r="G162" s="456">
        <f t="shared" si="5"/>
        <v>0</v>
      </c>
    </row>
    <row r="163" spans="1:7" s="96" customFormat="1">
      <c r="A163" s="409" t="s">
        <v>5767</v>
      </c>
      <c r="B163" s="2080" t="s">
        <v>215</v>
      </c>
      <c r="D163" s="96" t="s">
        <v>1580</v>
      </c>
      <c r="E163" s="1853">
        <f>+E159</f>
        <v>444.45</v>
      </c>
      <c r="F163" s="2425"/>
      <c r="G163" s="456">
        <f t="shared" si="5"/>
        <v>0</v>
      </c>
    </row>
    <row r="164" spans="1:7" s="96" customFormat="1">
      <c r="A164" s="103"/>
      <c r="B164" s="2037"/>
      <c r="E164" s="1852"/>
      <c r="F164" s="2424"/>
      <c r="G164" s="459"/>
    </row>
    <row r="165" spans="1:7" s="96" customFormat="1" ht="25.5">
      <c r="A165" s="105" t="s">
        <v>5768</v>
      </c>
      <c r="B165" s="436" t="s">
        <v>5769</v>
      </c>
      <c r="E165" s="1852"/>
      <c r="F165" s="2424"/>
      <c r="G165" s="459"/>
    </row>
    <row r="166" spans="1:7" s="96" customFormat="1">
      <c r="A166" s="103"/>
      <c r="B166" s="67" t="s">
        <v>5770</v>
      </c>
      <c r="E166" s="1852"/>
      <c r="F166" s="2424"/>
      <c r="G166" s="459"/>
    </row>
    <row r="167" spans="1:7" s="96" customFormat="1">
      <c r="A167" s="403" t="s">
        <v>5771</v>
      </c>
      <c r="B167" s="2080" t="s">
        <v>209</v>
      </c>
      <c r="D167" s="96" t="s">
        <v>1580</v>
      </c>
      <c r="E167" s="1853">
        <v>13.1</v>
      </c>
      <c r="F167" s="2425"/>
      <c r="G167" s="456">
        <f t="shared" ref="G167:G172" si="6">+F167*E167</f>
        <v>0</v>
      </c>
    </row>
    <row r="168" spans="1:7" s="96" customFormat="1">
      <c r="A168" s="405" t="s">
        <v>5772</v>
      </c>
      <c r="B168" s="2080" t="s">
        <v>211</v>
      </c>
      <c r="D168" s="96" t="s">
        <v>1580</v>
      </c>
      <c r="E168" s="1853">
        <v>13.1</v>
      </c>
      <c r="F168" s="2425"/>
      <c r="G168" s="456">
        <f t="shared" si="6"/>
        <v>0</v>
      </c>
    </row>
    <row r="169" spans="1:7" s="96" customFormat="1">
      <c r="A169" s="406" t="s">
        <v>5773</v>
      </c>
      <c r="B169" s="2080" t="s">
        <v>212</v>
      </c>
      <c r="D169" s="96" t="s">
        <v>1580</v>
      </c>
      <c r="E169" s="1853">
        <f>+E167</f>
        <v>13.1</v>
      </c>
      <c r="F169" s="2425"/>
      <c r="G169" s="456">
        <f t="shared" si="6"/>
        <v>0</v>
      </c>
    </row>
    <row r="170" spans="1:7" s="96" customFormat="1">
      <c r="A170" s="407" t="s">
        <v>5774</v>
      </c>
      <c r="B170" s="2080" t="s">
        <v>213</v>
      </c>
      <c r="D170" s="96" t="s">
        <v>1580</v>
      </c>
      <c r="E170" s="1853">
        <f>+E168</f>
        <v>13.1</v>
      </c>
      <c r="F170" s="2425"/>
      <c r="G170" s="456">
        <f t="shared" si="6"/>
        <v>0</v>
      </c>
    </row>
    <row r="171" spans="1:7" s="96" customFormat="1">
      <c r="A171" s="408" t="s">
        <v>5775</v>
      </c>
      <c r="B171" s="2080" t="s">
        <v>214</v>
      </c>
      <c r="D171" s="96" t="s">
        <v>1580</v>
      </c>
      <c r="E171" s="1853">
        <v>14.48</v>
      </c>
      <c r="F171" s="2425"/>
      <c r="G171" s="456">
        <f t="shared" si="6"/>
        <v>0</v>
      </c>
    </row>
    <row r="172" spans="1:7" s="96" customFormat="1">
      <c r="A172" s="409" t="s">
        <v>5776</v>
      </c>
      <c r="B172" s="2080" t="s">
        <v>215</v>
      </c>
      <c r="D172" s="96" t="s">
        <v>1580</v>
      </c>
      <c r="E172" s="1853">
        <f>+E168</f>
        <v>13.1</v>
      </c>
      <c r="F172" s="2425"/>
      <c r="G172" s="456">
        <f t="shared" si="6"/>
        <v>0</v>
      </c>
    </row>
    <row r="173" spans="1:7" s="96" customFormat="1">
      <c r="A173" s="103"/>
      <c r="B173" s="2037"/>
      <c r="E173" s="1852"/>
      <c r="F173" s="2424"/>
      <c r="G173" s="459"/>
    </row>
    <row r="174" spans="1:7" s="96" customFormat="1" ht="31.15" customHeight="1">
      <c r="A174" s="105" t="s">
        <v>5777</v>
      </c>
      <c r="B174" s="436" t="s">
        <v>5778</v>
      </c>
      <c r="E174" s="1852"/>
      <c r="F174" s="2424"/>
      <c r="G174" s="459"/>
    </row>
    <row r="175" spans="1:7" s="96" customFormat="1" ht="17.45" customHeight="1">
      <c r="A175" s="103"/>
      <c r="B175" s="67" t="s">
        <v>5779</v>
      </c>
      <c r="E175" s="1852"/>
      <c r="F175" s="2424"/>
      <c r="G175" s="459"/>
    </row>
    <row r="176" spans="1:7" s="96" customFormat="1" ht="13.9" customHeight="1">
      <c r="A176" s="403" t="s">
        <v>5780</v>
      </c>
      <c r="B176" s="2080" t="s">
        <v>209</v>
      </c>
      <c r="D176" s="96" t="s">
        <v>353</v>
      </c>
      <c r="E176" s="1853">
        <v>672</v>
      </c>
      <c r="F176" s="2425"/>
      <c r="G176" s="456">
        <f t="shared" ref="G176:G181" si="7">+F176*E176</f>
        <v>0</v>
      </c>
    </row>
    <row r="177" spans="1:7" s="96" customFormat="1" ht="13.9" customHeight="1">
      <c r="A177" s="405" t="s">
        <v>5781</v>
      </c>
      <c r="B177" s="2080" t="s">
        <v>211</v>
      </c>
      <c r="D177" s="96" t="s">
        <v>353</v>
      </c>
      <c r="E177" s="1853">
        <v>672</v>
      </c>
      <c r="F177" s="2425"/>
      <c r="G177" s="456">
        <f t="shared" si="7"/>
        <v>0</v>
      </c>
    </row>
    <row r="178" spans="1:7" s="96" customFormat="1" ht="13.9" customHeight="1">
      <c r="A178" s="406" t="s">
        <v>5782</v>
      </c>
      <c r="B178" s="2080" t="s">
        <v>212</v>
      </c>
      <c r="D178" s="96" t="s">
        <v>353</v>
      </c>
      <c r="E178" s="1853">
        <f>+E176</f>
        <v>672</v>
      </c>
      <c r="F178" s="2425"/>
      <c r="G178" s="456">
        <f t="shared" si="7"/>
        <v>0</v>
      </c>
    </row>
    <row r="179" spans="1:7" s="96" customFormat="1" ht="13.9" customHeight="1">
      <c r="A179" s="407" t="s">
        <v>5783</v>
      </c>
      <c r="B179" s="2080" t="s">
        <v>213</v>
      </c>
      <c r="D179" s="96" t="s">
        <v>353</v>
      </c>
      <c r="E179" s="1853">
        <f>+E177</f>
        <v>672</v>
      </c>
      <c r="F179" s="2425"/>
      <c r="G179" s="456">
        <f t="shared" si="7"/>
        <v>0</v>
      </c>
    </row>
    <row r="180" spans="1:7" s="96" customFormat="1" ht="13.9" customHeight="1">
      <c r="A180" s="408" t="s">
        <v>5784</v>
      </c>
      <c r="B180" s="2080" t="s">
        <v>214</v>
      </c>
      <c r="D180" s="96" t="s">
        <v>353</v>
      </c>
      <c r="E180" s="1853">
        <v>742</v>
      </c>
      <c r="F180" s="2425"/>
      <c r="G180" s="456">
        <f t="shared" si="7"/>
        <v>0</v>
      </c>
    </row>
    <row r="181" spans="1:7" s="96" customFormat="1" ht="13.9" customHeight="1">
      <c r="A181" s="409" t="s">
        <v>5785</v>
      </c>
      <c r="B181" s="2080" t="s">
        <v>215</v>
      </c>
      <c r="D181" s="96" t="s">
        <v>353</v>
      </c>
      <c r="E181" s="1853">
        <f>+E177</f>
        <v>672</v>
      </c>
      <c r="F181" s="2425"/>
      <c r="G181" s="456">
        <f t="shared" si="7"/>
        <v>0</v>
      </c>
    </row>
    <row r="182" spans="1:7" s="96" customFormat="1" ht="13.9" customHeight="1">
      <c r="A182" s="103"/>
      <c r="B182" s="2037"/>
      <c r="E182" s="1852"/>
      <c r="F182" s="2424"/>
      <c r="G182" s="459"/>
    </row>
    <row r="183" spans="1:7" s="96" customFormat="1" ht="43.9" customHeight="1">
      <c r="A183" s="105" t="s">
        <v>5786</v>
      </c>
      <c r="B183" s="436" t="s">
        <v>5787</v>
      </c>
      <c r="E183" s="1852"/>
      <c r="F183" s="2424"/>
      <c r="G183" s="459"/>
    </row>
    <row r="184" spans="1:7" s="96" customFormat="1" ht="28.15" customHeight="1">
      <c r="A184" s="103"/>
      <c r="B184" s="67" t="s">
        <v>5788</v>
      </c>
      <c r="E184" s="1852"/>
      <c r="F184" s="2424"/>
      <c r="G184" s="459"/>
    </row>
    <row r="185" spans="1:7" s="96" customFormat="1" ht="15" customHeight="1">
      <c r="A185" s="403" t="s">
        <v>5789</v>
      </c>
      <c r="B185" s="2080" t="s">
        <v>209</v>
      </c>
      <c r="D185" s="96" t="s">
        <v>1580</v>
      </c>
      <c r="E185" s="1853">
        <v>865.57</v>
      </c>
      <c r="F185" s="2425"/>
      <c r="G185" s="456">
        <f t="shared" ref="G185:G190" si="8">+F185*E185</f>
        <v>0</v>
      </c>
    </row>
    <row r="186" spans="1:7" s="96" customFormat="1" ht="13.9" customHeight="1">
      <c r="A186" s="405" t="s">
        <v>5790</v>
      </c>
      <c r="B186" s="2080" t="s">
        <v>211</v>
      </c>
      <c r="D186" s="96" t="s">
        <v>1580</v>
      </c>
      <c r="E186" s="1853">
        <v>809.5</v>
      </c>
      <c r="F186" s="2425"/>
      <c r="G186" s="456">
        <f t="shared" si="8"/>
        <v>0</v>
      </c>
    </row>
    <row r="187" spans="1:7" s="96" customFormat="1" ht="13.9" customHeight="1">
      <c r="A187" s="406" t="s">
        <v>5791</v>
      </c>
      <c r="B187" s="2080" t="s">
        <v>212</v>
      </c>
      <c r="D187" s="96" t="s">
        <v>1580</v>
      </c>
      <c r="E187" s="1853">
        <f>+E185</f>
        <v>865.57</v>
      </c>
      <c r="F187" s="2425"/>
      <c r="G187" s="456">
        <f t="shared" si="8"/>
        <v>0</v>
      </c>
    </row>
    <row r="188" spans="1:7" s="96" customFormat="1" ht="13.9" customHeight="1">
      <c r="A188" s="407" t="s">
        <v>5792</v>
      </c>
      <c r="B188" s="2080" t="s">
        <v>213</v>
      </c>
      <c r="D188" s="96" t="s">
        <v>1580</v>
      </c>
      <c r="E188" s="1853">
        <f>+E186</f>
        <v>809.5</v>
      </c>
      <c r="F188" s="2425"/>
      <c r="G188" s="456">
        <f t="shared" si="8"/>
        <v>0</v>
      </c>
    </row>
    <row r="189" spans="1:7" s="96" customFormat="1" ht="13.9" customHeight="1">
      <c r="A189" s="408" t="s">
        <v>5793</v>
      </c>
      <c r="B189" s="2080" t="s">
        <v>214</v>
      </c>
      <c r="D189" s="96" t="s">
        <v>1580</v>
      </c>
      <c r="E189" s="1853">
        <v>993.48</v>
      </c>
      <c r="F189" s="2425"/>
      <c r="G189" s="456">
        <f t="shared" si="8"/>
        <v>0</v>
      </c>
    </row>
    <row r="190" spans="1:7" s="96" customFormat="1" ht="13.9" customHeight="1">
      <c r="A190" s="409" t="s">
        <v>5794</v>
      </c>
      <c r="B190" s="2080" t="s">
        <v>215</v>
      </c>
      <c r="D190" s="96" t="s">
        <v>1580</v>
      </c>
      <c r="E190" s="1853">
        <f>+E186</f>
        <v>809.5</v>
      </c>
      <c r="F190" s="2425"/>
      <c r="G190" s="456">
        <f t="shared" si="8"/>
        <v>0</v>
      </c>
    </row>
    <row r="191" spans="1:7" s="96" customFormat="1" ht="13.9" customHeight="1">
      <c r="A191" s="103"/>
      <c r="B191" s="2037"/>
      <c r="E191" s="1852"/>
      <c r="F191" s="2424"/>
      <c r="G191" s="459"/>
    </row>
    <row r="192" spans="1:7" s="96" customFormat="1">
      <c r="A192" s="106"/>
      <c r="B192" s="107"/>
      <c r="C192" s="108"/>
      <c r="D192" s="108"/>
      <c r="E192" s="1850"/>
      <c r="F192" s="2427"/>
      <c r="G192" s="452"/>
    </row>
    <row r="193" spans="1:10" s="96" customFormat="1" ht="19.149999999999999" customHeight="1" thickBot="1">
      <c r="A193" s="418" t="str">
        <f>+A8</f>
        <v>B.1.</v>
      </c>
      <c r="B193" s="2081" t="str">
        <f>+B8</f>
        <v>Zemeljska dela</v>
      </c>
      <c r="C193" s="1260" t="s">
        <v>279</v>
      </c>
      <c r="D193" s="1260"/>
      <c r="E193" s="1855"/>
      <c r="F193" s="2428"/>
      <c r="G193" s="1856">
        <f>SUM(G97:G192)</f>
        <v>0</v>
      </c>
    </row>
    <row r="194" spans="1:10" s="96" customFormat="1" ht="13.5" thickTop="1">
      <c r="A194" s="109"/>
      <c r="B194" s="110"/>
      <c r="C194" s="111"/>
      <c r="D194" s="111"/>
      <c r="E194" s="1844"/>
      <c r="F194" s="2418"/>
      <c r="G194" s="451"/>
    </row>
    <row r="195" spans="1:10" s="96" customFormat="1">
      <c r="A195" s="403"/>
      <c r="B195" s="2080" t="s">
        <v>209</v>
      </c>
      <c r="C195" s="111"/>
      <c r="D195" s="111"/>
      <c r="E195" s="1844"/>
      <c r="F195" s="2418"/>
      <c r="G195" s="451">
        <f t="shared" ref="G195:G200" si="9">+G103+G115+G124+G134+G143+G158+G167+G176+G185</f>
        <v>0</v>
      </c>
    </row>
    <row r="196" spans="1:10" s="96" customFormat="1">
      <c r="A196" s="405"/>
      <c r="B196" s="2080" t="s">
        <v>211</v>
      </c>
      <c r="C196" s="111"/>
      <c r="D196" s="111"/>
      <c r="E196" s="1844"/>
      <c r="F196" s="2418"/>
      <c r="G196" s="451">
        <f t="shared" si="9"/>
        <v>0</v>
      </c>
    </row>
    <row r="197" spans="1:10" s="96" customFormat="1">
      <c r="A197" s="406"/>
      <c r="B197" s="2080" t="s">
        <v>212</v>
      </c>
      <c r="C197" s="111"/>
      <c r="D197" s="111"/>
      <c r="E197" s="1844"/>
      <c r="F197" s="2418"/>
      <c r="G197" s="451">
        <f t="shared" si="9"/>
        <v>0</v>
      </c>
    </row>
    <row r="198" spans="1:10" s="96" customFormat="1">
      <c r="A198" s="407"/>
      <c r="B198" s="2080" t="s">
        <v>213</v>
      </c>
      <c r="C198" s="111"/>
      <c r="D198" s="111"/>
      <c r="E198" s="1844"/>
      <c r="F198" s="2418"/>
      <c r="G198" s="451">
        <f t="shared" si="9"/>
        <v>0</v>
      </c>
    </row>
    <row r="199" spans="1:10" s="55" customFormat="1">
      <c r="A199" s="408"/>
      <c r="B199" s="2080" t="s">
        <v>214</v>
      </c>
      <c r="C199" s="111"/>
      <c r="D199" s="111"/>
      <c r="E199" s="1844"/>
      <c r="F199" s="2418"/>
      <c r="G199" s="451">
        <f t="shared" si="9"/>
        <v>0</v>
      </c>
      <c r="J199" s="56"/>
    </row>
    <row r="200" spans="1:10" s="55" customFormat="1">
      <c r="A200" s="409"/>
      <c r="B200" s="2080" t="s">
        <v>215</v>
      </c>
      <c r="C200" s="111"/>
      <c r="D200" s="111"/>
      <c r="E200" s="1844"/>
      <c r="F200" s="2418"/>
      <c r="G200" s="451">
        <f t="shared" si="9"/>
        <v>0</v>
      </c>
      <c r="J200" s="56"/>
    </row>
    <row r="201" spans="1:10">
      <c r="A201" s="109"/>
      <c r="B201" s="110"/>
      <c r="C201" s="111"/>
      <c r="D201" s="82"/>
      <c r="E201" s="1844"/>
      <c r="F201" s="2418"/>
      <c r="G201" s="459"/>
    </row>
    <row r="202" spans="1:10">
      <c r="A202" s="106"/>
      <c r="B202" s="107"/>
      <c r="C202" s="108"/>
      <c r="D202" s="649"/>
      <c r="E202" s="1849"/>
      <c r="F202" s="2422"/>
      <c r="G202" s="459"/>
    </row>
  </sheetData>
  <sheetProtection formatRows="0"/>
  <mergeCells count="83">
    <mergeCell ref="B97:C97"/>
    <mergeCell ref="B98:C98"/>
    <mergeCell ref="B100:C100"/>
    <mergeCell ref="B153:C153"/>
    <mergeCell ref="B154:C154"/>
    <mergeCell ref="B96:C96"/>
    <mergeCell ref="B82:C82"/>
    <mergeCell ref="B83:C83"/>
    <mergeCell ref="B84:C84"/>
    <mergeCell ref="B85:C85"/>
    <mergeCell ref="B86:C86"/>
    <mergeCell ref="B87:C87"/>
    <mergeCell ref="B88:C88"/>
    <mergeCell ref="B89:C89"/>
    <mergeCell ref="B90:C90"/>
    <mergeCell ref="B94:C94"/>
    <mergeCell ref="B95:C95"/>
    <mergeCell ref="B81:C81"/>
    <mergeCell ref="B70:C70"/>
    <mergeCell ref="B71:C71"/>
    <mergeCell ref="B72:C72"/>
    <mergeCell ref="B73:C73"/>
    <mergeCell ref="B74:C74"/>
    <mergeCell ref="B75:C75"/>
    <mergeCell ref="B76:C76"/>
    <mergeCell ref="B77:C77"/>
    <mergeCell ref="B78:C78"/>
    <mergeCell ref="B79:C79"/>
    <mergeCell ref="B80:C80"/>
    <mergeCell ref="B69:C69"/>
    <mergeCell ref="B58:C58"/>
    <mergeCell ref="B59:C59"/>
    <mergeCell ref="B60:C60"/>
    <mergeCell ref="B61:C61"/>
    <mergeCell ref="B62:C62"/>
    <mergeCell ref="B63:C63"/>
    <mergeCell ref="B64:C64"/>
    <mergeCell ref="B65:C65"/>
    <mergeCell ref="B66:C66"/>
    <mergeCell ref="B67:C67"/>
    <mergeCell ref="B68:C68"/>
    <mergeCell ref="B57:C57"/>
    <mergeCell ref="B46:C46"/>
    <mergeCell ref="B47:C47"/>
    <mergeCell ref="B48:C48"/>
    <mergeCell ref="B49:C49"/>
    <mergeCell ref="B50:C50"/>
    <mergeCell ref="B51:C51"/>
    <mergeCell ref="B52:C52"/>
    <mergeCell ref="B53:C53"/>
    <mergeCell ref="B54:C54"/>
    <mergeCell ref="B55:C55"/>
    <mergeCell ref="B56:C56"/>
    <mergeCell ref="B45:C45"/>
    <mergeCell ref="B34:C34"/>
    <mergeCell ref="B35:C35"/>
    <mergeCell ref="B36:C36"/>
    <mergeCell ref="B37:C37"/>
    <mergeCell ref="B38:C38"/>
    <mergeCell ref="B39:C39"/>
    <mergeCell ref="B40:C40"/>
    <mergeCell ref="B41:C41"/>
    <mergeCell ref="B42:C42"/>
    <mergeCell ref="B43:C43"/>
    <mergeCell ref="B44:C44"/>
    <mergeCell ref="B33:C33"/>
    <mergeCell ref="B20:C20"/>
    <mergeCell ref="B21:C21"/>
    <mergeCell ref="B22:C22"/>
    <mergeCell ref="B23:C23"/>
    <mergeCell ref="B24:C24"/>
    <mergeCell ref="B25:C25"/>
    <mergeCell ref="B26:C26"/>
    <mergeCell ref="B27:C27"/>
    <mergeCell ref="B29:C29"/>
    <mergeCell ref="B30:C30"/>
    <mergeCell ref="B32:C32"/>
    <mergeCell ref="B19:C19"/>
    <mergeCell ref="B13:C13"/>
    <mergeCell ref="B15:C15"/>
    <mergeCell ref="B16:C16"/>
    <mergeCell ref="B17:C17"/>
    <mergeCell ref="B18:C18"/>
  </mergeCells>
  <pageMargins left="0.7" right="0.7" top="0.75" bottom="0.75" header="0.3" footer="0.3"/>
  <pageSetup paperSize="9" scale="52"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2" manualBreakCount="2">
    <brk id="78" max="16383" man="1"/>
    <brk id="130" max="6"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112"/>
  <sheetViews>
    <sheetView view="pageBreakPreview" zoomScale="85" zoomScaleNormal="90" zoomScaleSheetLayoutView="85" workbookViewId="0">
      <selection activeCell="B2" sqref="B2"/>
    </sheetView>
  </sheetViews>
  <sheetFormatPr defaultColWidth="20.42578125" defaultRowHeight="14.25"/>
  <cols>
    <col min="1" max="1" width="18.140625" style="1385" customWidth="1"/>
    <col min="2" max="2" width="68.42578125" style="1385" customWidth="1"/>
    <col min="3" max="3" width="11.5703125" style="1420" customWidth="1"/>
    <col min="4" max="4" width="10.42578125" style="1422" customWidth="1"/>
    <col min="5" max="5" width="15.140625" style="1423" customWidth="1"/>
    <col min="6" max="6" width="14.85546875" style="1476" customWidth="1"/>
    <col min="7" max="7" width="20.42578125" style="1476"/>
    <col min="8" max="16384" width="20.42578125" style="1385"/>
  </cols>
  <sheetData>
    <row r="1" spans="1:7">
      <c r="A1" s="1435" t="s">
        <v>8</v>
      </c>
      <c r="B1" s="1381" t="s">
        <v>9</v>
      </c>
      <c r="C1" s="1381"/>
      <c r="D1" s="1382"/>
      <c r="E1" s="1383"/>
      <c r="F1" s="1470"/>
      <c r="G1" s="1470"/>
    </row>
    <row r="2" spans="1:7">
      <c r="A2" s="1435" t="s">
        <v>130</v>
      </c>
      <c r="B2" s="491" t="str">
        <f>'NASLOVNA STRAN'!$C$30</f>
        <v>Gradnja stanovanjske soseske Dečkovo naselje - DN 10</v>
      </c>
      <c r="C2" s="1381"/>
      <c r="D2" s="1382"/>
      <c r="E2" s="1383"/>
      <c r="F2" s="1470"/>
      <c r="G2" s="1470"/>
    </row>
    <row r="3" spans="1:7">
      <c r="A3" s="1435" t="s">
        <v>131</v>
      </c>
      <c r="B3" s="1654">
        <f>'NASLOVNA STRAN'!$C$13</f>
        <v>0</v>
      </c>
      <c r="C3" s="1381"/>
      <c r="D3" s="1382"/>
      <c r="E3" s="1383"/>
      <c r="F3" s="1470"/>
      <c r="G3" s="1470"/>
    </row>
    <row r="4" spans="1:7">
      <c r="A4" s="1435"/>
      <c r="B4" s="1381"/>
      <c r="C4" s="1381"/>
      <c r="D4" s="1382"/>
      <c r="E4" s="1383"/>
      <c r="F4" s="1470"/>
      <c r="G4" s="1470"/>
    </row>
    <row r="5" spans="1:7">
      <c r="A5" s="1437" t="s">
        <v>72</v>
      </c>
      <c r="B5" s="1387" t="s">
        <v>6311</v>
      </c>
      <c r="C5" s="1387"/>
      <c r="D5" s="1388"/>
      <c r="E5" s="1389"/>
      <c r="F5" s="1471"/>
      <c r="G5" s="1471"/>
    </row>
    <row r="6" spans="1:7">
      <c r="A6" s="1435"/>
      <c r="B6" s="1381"/>
      <c r="C6" s="1381"/>
      <c r="D6" s="1382"/>
      <c r="E6" s="1383"/>
      <c r="F6" s="1470"/>
      <c r="G6" s="1470"/>
    </row>
    <row r="7" spans="1:7">
      <c r="A7" s="1437" t="s">
        <v>74</v>
      </c>
      <c r="B7" s="1387" t="s">
        <v>6328</v>
      </c>
      <c r="C7" s="1387"/>
      <c r="D7" s="1388"/>
      <c r="E7" s="1389"/>
      <c r="F7" s="1471"/>
      <c r="G7" s="1471"/>
    </row>
    <row r="8" spans="1:7">
      <c r="A8" s="1435"/>
      <c r="B8" s="1381"/>
      <c r="C8" s="1381"/>
      <c r="D8" s="1382"/>
      <c r="E8" s="1383"/>
      <c r="F8" s="1470"/>
      <c r="G8" s="1470"/>
    </row>
    <row r="9" spans="1:7">
      <c r="A9" s="1435"/>
      <c r="B9" s="1381"/>
      <c r="C9" s="1381"/>
      <c r="D9" s="1382"/>
      <c r="E9" s="1383"/>
      <c r="F9" s="1470"/>
      <c r="G9" s="1470"/>
    </row>
    <row r="10" spans="1:7" ht="28.5">
      <c r="A10" s="1439" t="s">
        <v>132</v>
      </c>
      <c r="B10" s="1392" t="s">
        <v>133</v>
      </c>
      <c r="C10" s="1393" t="s">
        <v>6544</v>
      </c>
      <c r="D10" s="1394" t="s">
        <v>140</v>
      </c>
      <c r="E10" s="1395" t="s">
        <v>136</v>
      </c>
      <c r="F10" s="1604" t="s">
        <v>237</v>
      </c>
      <c r="G10" s="1604" t="s">
        <v>238</v>
      </c>
    </row>
    <row r="11" spans="1:7">
      <c r="A11" s="1381"/>
      <c r="B11" s="1381"/>
      <c r="C11" s="1381"/>
      <c r="D11" s="1382"/>
      <c r="E11" s="1397"/>
      <c r="F11" s="1473"/>
      <c r="G11" s="1473"/>
    </row>
    <row r="12" spans="1:7">
      <c r="A12" s="1442" t="s">
        <v>6778</v>
      </c>
      <c r="B12" s="1400" t="s">
        <v>3962</v>
      </c>
      <c r="C12" s="1400"/>
      <c r="D12" s="1401"/>
      <c r="E12" s="1402"/>
      <c r="F12" s="1474"/>
      <c r="G12" s="1474"/>
    </row>
    <row r="13" spans="1:7">
      <c r="A13" s="1444"/>
      <c r="B13" s="1405"/>
      <c r="C13" s="1405"/>
      <c r="D13" s="1406"/>
      <c r="E13" s="1407"/>
      <c r="F13" s="1475"/>
      <c r="G13" s="1475"/>
    </row>
    <row r="14" spans="1:7">
      <c r="A14" s="1409"/>
      <c r="B14" s="1410" t="s">
        <v>6329</v>
      </c>
      <c r="C14" s="1410"/>
      <c r="D14" s="1409"/>
      <c r="E14" s="1411"/>
      <c r="G14" s="1477"/>
    </row>
    <row r="15" spans="1:7">
      <c r="A15" s="1446"/>
      <c r="B15" s="1385" t="s">
        <v>3461</v>
      </c>
      <c r="C15" s="1385"/>
      <c r="D15" s="1415"/>
      <c r="E15" s="1416"/>
      <c r="F15" s="1478"/>
      <c r="G15" s="1478"/>
    </row>
    <row r="16" spans="1:7">
      <c r="A16" s="1446"/>
      <c r="B16" s="1418"/>
      <c r="C16" s="1419"/>
      <c r="D16" s="1415"/>
      <c r="E16" s="1416"/>
      <c r="F16" s="1478"/>
      <c r="G16" s="1478"/>
    </row>
    <row r="17" spans="1:7">
      <c r="A17" s="1446"/>
      <c r="B17" s="1418" t="s">
        <v>2299</v>
      </c>
      <c r="C17" s="1419"/>
      <c r="D17" s="1415"/>
      <c r="E17" s="1416"/>
      <c r="F17" s="1478"/>
      <c r="G17" s="1478"/>
    </row>
    <row r="18" spans="1:7" ht="49.15" customHeight="1">
      <c r="A18" s="1446"/>
      <c r="B18" s="3117" t="s">
        <v>3565</v>
      </c>
      <c r="C18" s="3118"/>
      <c r="D18" s="1415"/>
      <c r="E18" s="1416"/>
      <c r="F18" s="1478"/>
      <c r="G18" s="1478"/>
    </row>
    <row r="20" spans="1:7" ht="221.45" customHeight="1">
      <c r="B20" s="3123" t="s">
        <v>6330</v>
      </c>
      <c r="C20" s="3123"/>
      <c r="D20" s="3123"/>
      <c r="E20" s="3123"/>
      <c r="F20" s="3123"/>
    </row>
    <row r="23" spans="1:7" ht="28.5">
      <c r="A23" s="1421" t="s">
        <v>6789</v>
      </c>
      <c r="B23" s="1418" t="s">
        <v>6332</v>
      </c>
      <c r="D23" s="1420"/>
      <c r="F23" s="2593"/>
    </row>
    <row r="24" spans="1:7">
      <c r="A24" s="1424" t="s">
        <v>6790</v>
      </c>
      <c r="B24" s="1418" t="s">
        <v>6334</v>
      </c>
      <c r="D24" s="1420" t="s">
        <v>3514</v>
      </c>
      <c r="E24" s="1423">
        <v>630</v>
      </c>
      <c r="F24" s="2592"/>
      <c r="G24" s="1476">
        <f>E24*F24</f>
        <v>0</v>
      </c>
    </row>
    <row r="25" spans="1:7">
      <c r="A25" s="2248" t="s">
        <v>6791</v>
      </c>
      <c r="B25" s="2239" t="s">
        <v>6336</v>
      </c>
      <c r="C25" s="2296"/>
      <c r="D25" s="2296" t="s">
        <v>3514</v>
      </c>
      <c r="E25" s="2240">
        <v>0</v>
      </c>
      <c r="F25" s="2641"/>
    </row>
    <row r="26" spans="1:7">
      <c r="A26" s="1424" t="s">
        <v>6792</v>
      </c>
      <c r="B26" s="1418" t="s">
        <v>6338</v>
      </c>
      <c r="D26" s="1420" t="s">
        <v>3514</v>
      </c>
      <c r="E26" s="1423">
        <v>1239</v>
      </c>
      <c r="F26" s="2592"/>
      <c r="G26" s="1476">
        <f t="shared" ref="G26:G35" si="0">E26*F26</f>
        <v>0</v>
      </c>
    </row>
    <row r="27" spans="1:7">
      <c r="A27" s="1424" t="s">
        <v>6793</v>
      </c>
      <c r="B27" s="1418" t="s">
        <v>6340</v>
      </c>
      <c r="D27" s="1420" t="s">
        <v>3514</v>
      </c>
      <c r="E27" s="1423">
        <v>100</v>
      </c>
      <c r="F27" s="2592"/>
      <c r="G27" s="1476">
        <f t="shared" si="0"/>
        <v>0</v>
      </c>
    </row>
    <row r="28" spans="1:7">
      <c r="A28" s="1424" t="s">
        <v>6794</v>
      </c>
      <c r="B28" s="1418" t="s">
        <v>6342</v>
      </c>
      <c r="D28" s="1420" t="s">
        <v>3514</v>
      </c>
      <c r="E28" s="1423">
        <v>46</v>
      </c>
      <c r="F28" s="2592"/>
      <c r="G28" s="1476">
        <f t="shared" si="0"/>
        <v>0</v>
      </c>
    </row>
    <row r="29" spans="1:7">
      <c r="A29" s="1424" t="s">
        <v>6795</v>
      </c>
      <c r="B29" s="1418" t="s">
        <v>6344</v>
      </c>
      <c r="D29" s="1420" t="s">
        <v>3514</v>
      </c>
      <c r="E29" s="1423">
        <v>900</v>
      </c>
      <c r="F29" s="2592"/>
      <c r="G29" s="1476">
        <f t="shared" si="0"/>
        <v>0</v>
      </c>
    </row>
    <row r="30" spans="1:7">
      <c r="A30" s="1424" t="s">
        <v>6796</v>
      </c>
      <c r="B30" s="1418" t="s">
        <v>6346</v>
      </c>
      <c r="D30" s="1420" t="s">
        <v>3514</v>
      </c>
      <c r="E30" s="1423">
        <v>10</v>
      </c>
      <c r="F30" s="2592"/>
      <c r="G30" s="1476">
        <f t="shared" si="0"/>
        <v>0</v>
      </c>
    </row>
    <row r="31" spans="1:7">
      <c r="A31" s="1424" t="s">
        <v>6797</v>
      </c>
      <c r="B31" s="1418" t="s">
        <v>6348</v>
      </c>
      <c r="D31" s="1420" t="s">
        <v>3514</v>
      </c>
      <c r="E31" s="1423">
        <v>4904</v>
      </c>
      <c r="F31" s="2592"/>
      <c r="G31" s="1476">
        <f t="shared" si="0"/>
        <v>0</v>
      </c>
    </row>
    <row r="32" spans="1:7">
      <c r="A32" s="1424" t="s">
        <v>6798</v>
      </c>
      <c r="B32" s="1418" t="s">
        <v>6350</v>
      </c>
      <c r="D32" s="1420" t="s">
        <v>3514</v>
      </c>
      <c r="E32" s="1423">
        <v>2452</v>
      </c>
      <c r="F32" s="2592"/>
      <c r="G32" s="1476">
        <f t="shared" si="0"/>
        <v>0</v>
      </c>
    </row>
    <row r="33" spans="1:7">
      <c r="A33" s="1424" t="s">
        <v>6799</v>
      </c>
      <c r="B33" s="1418" t="s">
        <v>6352</v>
      </c>
      <c r="D33" s="1420" t="s">
        <v>3514</v>
      </c>
      <c r="E33" s="1423">
        <v>18560</v>
      </c>
      <c r="F33" s="2592"/>
      <c r="G33" s="1476">
        <f t="shared" si="0"/>
        <v>0</v>
      </c>
    </row>
    <row r="34" spans="1:7">
      <c r="A34" s="1424" t="s">
        <v>6800</v>
      </c>
      <c r="B34" s="1418" t="s">
        <v>6354</v>
      </c>
      <c r="D34" s="1420" t="s">
        <v>3514</v>
      </c>
      <c r="E34" s="1423">
        <v>8300</v>
      </c>
      <c r="F34" s="2592"/>
      <c r="G34" s="1476">
        <f t="shared" si="0"/>
        <v>0</v>
      </c>
    </row>
    <row r="35" spans="1:7">
      <c r="A35" s="1424" t="s">
        <v>6801</v>
      </c>
      <c r="B35" s="1418" t="s">
        <v>6356</v>
      </c>
      <c r="D35" s="1420" t="s">
        <v>3514</v>
      </c>
      <c r="E35" s="1423">
        <v>100</v>
      </c>
      <c r="F35" s="2592"/>
      <c r="G35" s="1476">
        <f t="shared" si="0"/>
        <v>0</v>
      </c>
    </row>
    <row r="36" spans="1:7">
      <c r="A36" s="2248" t="s">
        <v>6802</v>
      </c>
      <c r="B36" s="2239" t="s">
        <v>6358</v>
      </c>
      <c r="C36" s="2296"/>
      <c r="D36" s="2296" t="s">
        <v>3514</v>
      </c>
      <c r="E36" s="2240">
        <v>0</v>
      </c>
      <c r="F36" s="2593"/>
    </row>
    <row r="37" spans="1:7">
      <c r="A37" s="1425"/>
      <c r="B37" s="1418"/>
      <c r="D37" s="1420"/>
      <c r="F37" s="2593"/>
    </row>
    <row r="38" spans="1:7" ht="28.5">
      <c r="A38" s="1421" t="s">
        <v>6803</v>
      </c>
      <c r="B38" s="1418" t="s">
        <v>6360</v>
      </c>
      <c r="D38" s="1420"/>
      <c r="F38" s="2593"/>
    </row>
    <row r="39" spans="1:7">
      <c r="A39" s="1424" t="s">
        <v>6804</v>
      </c>
      <c r="B39" s="1418" t="s">
        <v>6362</v>
      </c>
      <c r="D39" s="1420" t="s">
        <v>3514</v>
      </c>
      <c r="E39" s="1423">
        <v>2452</v>
      </c>
      <c r="F39" s="2592"/>
      <c r="G39" s="1476">
        <f>E39*F39</f>
        <v>0</v>
      </c>
    </row>
    <row r="40" spans="1:7">
      <c r="A40" s="1424" t="s">
        <v>6805</v>
      </c>
      <c r="B40" s="1418" t="s">
        <v>6364</v>
      </c>
      <c r="D40" s="1420" t="s">
        <v>3514</v>
      </c>
      <c r="E40" s="1423">
        <v>8300</v>
      </c>
      <c r="F40" s="2592"/>
      <c r="G40" s="1476">
        <f>E40*F40</f>
        <v>0</v>
      </c>
    </row>
    <row r="41" spans="1:7">
      <c r="A41" s="1424" t="s">
        <v>6806</v>
      </c>
      <c r="B41" s="1418" t="s">
        <v>6366</v>
      </c>
      <c r="D41" s="1420" t="s">
        <v>3514</v>
      </c>
      <c r="E41" s="1423">
        <v>590</v>
      </c>
      <c r="F41" s="2592"/>
      <c r="G41" s="1476">
        <f>E41*F41</f>
        <v>0</v>
      </c>
    </row>
    <row r="42" spans="1:7">
      <c r="A42" s="1424" t="s">
        <v>6807</v>
      </c>
      <c r="B42" s="1418" t="s">
        <v>6368</v>
      </c>
      <c r="D42" s="1420" t="s">
        <v>3514</v>
      </c>
      <c r="E42" s="1423">
        <v>460</v>
      </c>
      <c r="F42" s="2592"/>
      <c r="G42" s="1476">
        <f>E42*F42</f>
        <v>0</v>
      </c>
    </row>
    <row r="43" spans="1:7">
      <c r="A43" s="1425"/>
      <c r="B43" s="1418"/>
      <c r="D43" s="1420"/>
      <c r="F43" s="2593"/>
    </row>
    <row r="44" spans="1:7">
      <c r="A44" s="2640" t="s">
        <v>6808</v>
      </c>
      <c r="B44" s="2616" t="s">
        <v>6370</v>
      </c>
      <c r="C44" s="1979"/>
      <c r="D44" s="1979"/>
      <c r="E44" s="2617"/>
      <c r="F44" s="2641"/>
    </row>
    <row r="45" spans="1:7">
      <c r="A45" s="2615" t="s">
        <v>6809</v>
      </c>
      <c r="B45" s="2616" t="s">
        <v>6372</v>
      </c>
      <c r="C45" s="1979"/>
      <c r="D45" s="1979" t="s">
        <v>210</v>
      </c>
      <c r="E45" s="2617">
        <v>26</v>
      </c>
      <c r="F45" s="2592"/>
      <c r="G45" s="1476">
        <f>E45*F45</f>
        <v>0</v>
      </c>
    </row>
    <row r="46" spans="1:7">
      <c r="A46" s="2248" t="s">
        <v>6810</v>
      </c>
      <c r="B46" s="2239" t="s">
        <v>6374</v>
      </c>
      <c r="C46" s="2296"/>
      <c r="D46" s="2296" t="s">
        <v>210</v>
      </c>
      <c r="E46" s="2240">
        <v>0</v>
      </c>
      <c r="F46" s="2641"/>
    </row>
    <row r="47" spans="1:7">
      <c r="A47" s="1425"/>
      <c r="B47" s="1418"/>
      <c r="D47" s="1420"/>
      <c r="F47" s="2593"/>
    </row>
    <row r="48" spans="1:7">
      <c r="A48" s="1421" t="s">
        <v>6811</v>
      </c>
      <c r="B48" s="1418" t="s">
        <v>6376</v>
      </c>
      <c r="D48" s="1420"/>
      <c r="F48" s="2593"/>
    </row>
    <row r="49" spans="1:7">
      <c r="A49" s="1424" t="s">
        <v>6812</v>
      </c>
      <c r="B49" s="1418" t="s">
        <v>6378</v>
      </c>
      <c r="D49" s="1420" t="s">
        <v>210</v>
      </c>
      <c r="E49" s="1423">
        <v>116</v>
      </c>
      <c r="F49" s="2592"/>
      <c r="G49" s="1476">
        <f>E49*F49</f>
        <v>0</v>
      </c>
    </row>
    <row r="50" spans="1:7">
      <c r="A50" s="1424" t="s">
        <v>6813</v>
      </c>
      <c r="B50" s="1418" t="s">
        <v>6372</v>
      </c>
      <c r="D50" s="1420" t="s">
        <v>210</v>
      </c>
      <c r="E50" s="1423">
        <v>550</v>
      </c>
      <c r="F50" s="2592"/>
      <c r="G50" s="1476">
        <f>E50*F50</f>
        <v>0</v>
      </c>
    </row>
    <row r="51" spans="1:7">
      <c r="A51" s="1425"/>
      <c r="B51" s="1418"/>
      <c r="D51" s="1420"/>
      <c r="F51" s="2593"/>
    </row>
    <row r="52" spans="1:7">
      <c r="A52" s="1421" t="s">
        <v>6814</v>
      </c>
      <c r="B52" s="1418" t="s">
        <v>6381</v>
      </c>
      <c r="D52" s="1420"/>
      <c r="F52" s="2593"/>
    </row>
    <row r="53" spans="1:7">
      <c r="A53" s="1424" t="s">
        <v>6815</v>
      </c>
      <c r="B53" s="1418" t="s">
        <v>6383</v>
      </c>
      <c r="D53" s="1420" t="s">
        <v>210</v>
      </c>
      <c r="E53" s="1423">
        <v>11</v>
      </c>
      <c r="F53" s="2592"/>
      <c r="G53" s="1476">
        <f t="shared" ref="G53:G62" si="1">E53*F53</f>
        <v>0</v>
      </c>
    </row>
    <row r="54" spans="1:7">
      <c r="A54" s="2248" t="s">
        <v>6816</v>
      </c>
      <c r="B54" s="2350" t="s">
        <v>6385</v>
      </c>
      <c r="C54" s="2296"/>
      <c r="D54" s="2296" t="s">
        <v>210</v>
      </c>
      <c r="E54" s="2240">
        <v>0</v>
      </c>
      <c r="F54" s="2593"/>
    </row>
    <row r="55" spans="1:7">
      <c r="A55" s="1424" t="s">
        <v>6817</v>
      </c>
      <c r="B55" s="1426" t="s">
        <v>6387</v>
      </c>
      <c r="D55" s="1420" t="s">
        <v>210</v>
      </c>
      <c r="E55" s="1423">
        <v>26</v>
      </c>
      <c r="F55" s="2592"/>
      <c r="G55" s="1476">
        <f t="shared" si="1"/>
        <v>0</v>
      </c>
    </row>
    <row r="56" spans="1:7">
      <c r="A56" s="1424" t="s">
        <v>6818</v>
      </c>
      <c r="B56" s="1426" t="s">
        <v>6389</v>
      </c>
      <c r="D56" s="1420" t="s">
        <v>210</v>
      </c>
      <c r="E56" s="1423">
        <v>26</v>
      </c>
      <c r="F56" s="2592"/>
      <c r="G56" s="1476">
        <f t="shared" si="1"/>
        <v>0</v>
      </c>
    </row>
    <row r="57" spans="1:7">
      <c r="A57" s="1424" t="s">
        <v>6819</v>
      </c>
      <c r="B57" s="1426" t="s">
        <v>6391</v>
      </c>
      <c r="D57" s="1420" t="s">
        <v>210</v>
      </c>
      <c r="E57" s="1423">
        <v>26</v>
      </c>
      <c r="F57" s="2592"/>
      <c r="G57" s="1476">
        <f t="shared" si="1"/>
        <v>0</v>
      </c>
    </row>
    <row r="58" spans="1:7">
      <c r="A58" s="1424" t="s">
        <v>6820</v>
      </c>
      <c r="B58" s="1426" t="s">
        <v>6393</v>
      </c>
      <c r="D58" s="1420" t="s">
        <v>210</v>
      </c>
      <c r="E58" s="1423">
        <v>26</v>
      </c>
      <c r="F58" s="2592"/>
      <c r="G58" s="1476">
        <f t="shared" si="1"/>
        <v>0</v>
      </c>
    </row>
    <row r="59" spans="1:7">
      <c r="A59" s="1424" t="s">
        <v>6821</v>
      </c>
      <c r="B59" s="1426" t="s">
        <v>6395</v>
      </c>
      <c r="D59" s="1420" t="s">
        <v>210</v>
      </c>
      <c r="E59" s="1423">
        <v>26</v>
      </c>
      <c r="F59" s="2592"/>
      <c r="G59" s="1476">
        <f t="shared" si="1"/>
        <v>0</v>
      </c>
    </row>
    <row r="60" spans="1:7">
      <c r="A60" s="1424" t="s">
        <v>6822</v>
      </c>
      <c r="B60" s="1426" t="s">
        <v>6397</v>
      </c>
      <c r="D60" s="1420" t="s">
        <v>210</v>
      </c>
      <c r="E60" s="1423">
        <v>26</v>
      </c>
      <c r="F60" s="2592"/>
      <c r="G60" s="1476">
        <f t="shared" si="1"/>
        <v>0</v>
      </c>
    </row>
    <row r="61" spans="1:7">
      <c r="A61" s="1424" t="s">
        <v>6823</v>
      </c>
      <c r="B61" s="1426" t="s">
        <v>6399</v>
      </c>
      <c r="D61" s="1420" t="s">
        <v>210</v>
      </c>
      <c r="E61" s="1423">
        <v>69</v>
      </c>
      <c r="F61" s="2592"/>
      <c r="G61" s="1476">
        <f t="shared" si="1"/>
        <v>0</v>
      </c>
    </row>
    <row r="62" spans="1:7">
      <c r="A62" s="1424" t="s">
        <v>6824</v>
      </c>
      <c r="B62" s="1426" t="s">
        <v>6401</v>
      </c>
      <c r="D62" s="1420" t="s">
        <v>210</v>
      </c>
      <c r="E62" s="1423">
        <v>151</v>
      </c>
      <c r="F62" s="2592"/>
      <c r="G62" s="1476">
        <f t="shared" si="1"/>
        <v>0</v>
      </c>
    </row>
    <row r="63" spans="1:7">
      <c r="A63" s="1425"/>
      <c r="B63" s="1426"/>
      <c r="D63" s="1420"/>
      <c r="F63" s="2593"/>
    </row>
    <row r="64" spans="1:7">
      <c r="A64" s="1421" t="s">
        <v>6825</v>
      </c>
      <c r="B64" s="1418" t="s">
        <v>6403</v>
      </c>
      <c r="D64" s="1420"/>
      <c r="F64" s="2593"/>
    </row>
    <row r="65" spans="1:7">
      <c r="A65" s="1424" t="s">
        <v>6826</v>
      </c>
      <c r="B65" s="1418" t="s">
        <v>6405</v>
      </c>
      <c r="D65" s="1420" t="s">
        <v>210</v>
      </c>
      <c r="E65" s="1423">
        <v>75</v>
      </c>
      <c r="F65" s="2592"/>
      <c r="G65" s="1476">
        <f>E65*F65</f>
        <v>0</v>
      </c>
    </row>
    <row r="66" spans="1:7">
      <c r="A66" s="1424" t="s">
        <v>6827</v>
      </c>
      <c r="B66" s="1418" t="s">
        <v>6407</v>
      </c>
      <c r="D66" s="1420" t="s">
        <v>210</v>
      </c>
      <c r="E66" s="1423">
        <v>170</v>
      </c>
      <c r="F66" s="2592"/>
      <c r="G66" s="1476">
        <f>E66*F66</f>
        <v>0</v>
      </c>
    </row>
    <row r="67" spans="1:7">
      <c r="A67" s="1425"/>
      <c r="B67" s="1418" t="s">
        <v>6409</v>
      </c>
      <c r="D67" s="1420" t="s">
        <v>210</v>
      </c>
      <c r="E67" s="1423">
        <v>119</v>
      </c>
      <c r="F67" s="2592"/>
      <c r="G67" s="1476">
        <f>E67*F67</f>
        <v>0</v>
      </c>
    </row>
    <row r="68" spans="1:7">
      <c r="A68" s="1425"/>
      <c r="B68" s="1418"/>
      <c r="D68" s="1420"/>
      <c r="F68" s="2593"/>
    </row>
    <row r="69" spans="1:7" ht="42.75">
      <c r="A69" s="1657" t="s">
        <v>6828</v>
      </c>
      <c r="B69" s="1418" t="s">
        <v>6411</v>
      </c>
      <c r="D69" s="1420" t="s">
        <v>210</v>
      </c>
      <c r="E69" s="1423">
        <v>45</v>
      </c>
      <c r="F69" s="2592"/>
      <c r="G69" s="1476">
        <f>E69*F69</f>
        <v>0</v>
      </c>
    </row>
    <row r="70" spans="1:7">
      <c r="A70" s="1425"/>
      <c r="B70" s="1418"/>
      <c r="D70" s="1420"/>
      <c r="F70" s="2593"/>
    </row>
    <row r="71" spans="1:7" ht="28.5">
      <c r="A71" s="1658" t="s">
        <v>6829</v>
      </c>
      <c r="B71" s="1418" t="s">
        <v>6413</v>
      </c>
      <c r="D71" s="1420"/>
      <c r="F71" s="2593"/>
    </row>
    <row r="72" spans="1:7">
      <c r="A72" s="2249" t="s">
        <v>6830</v>
      </c>
      <c r="B72" s="2239" t="s">
        <v>6415</v>
      </c>
      <c r="C72" s="2296"/>
      <c r="D72" s="2296" t="s">
        <v>3514</v>
      </c>
      <c r="E72" s="2240">
        <v>0</v>
      </c>
      <c r="F72" s="2641"/>
    </row>
    <row r="73" spans="1:7">
      <c r="A73" s="2249" t="s">
        <v>6831</v>
      </c>
      <c r="B73" s="2239" t="s">
        <v>6417</v>
      </c>
      <c r="C73" s="2296"/>
      <c r="D73" s="2296" t="s">
        <v>3514</v>
      </c>
      <c r="E73" s="2240">
        <v>0</v>
      </c>
      <c r="F73" s="2641"/>
    </row>
    <row r="74" spans="1:7">
      <c r="A74" s="1657" t="s">
        <v>6832</v>
      </c>
      <c r="B74" s="1418" t="s">
        <v>6419</v>
      </c>
      <c r="D74" s="1420" t="s">
        <v>3514</v>
      </c>
      <c r="E74" s="1423">
        <v>64</v>
      </c>
      <c r="F74" s="2592"/>
      <c r="G74" s="1476">
        <f>E74*F74</f>
        <v>0</v>
      </c>
    </row>
    <row r="75" spans="1:7">
      <c r="A75" s="1425"/>
      <c r="B75" s="1418"/>
      <c r="D75" s="1420"/>
      <c r="F75" s="2593"/>
    </row>
    <row r="76" spans="1:7">
      <c r="A76" s="1657" t="s">
        <v>6833</v>
      </c>
      <c r="B76" s="1418" t="s">
        <v>6421</v>
      </c>
      <c r="D76" s="1420" t="s">
        <v>210</v>
      </c>
      <c r="E76" s="1423">
        <v>2</v>
      </c>
      <c r="F76" s="2592"/>
      <c r="G76" s="1476">
        <f>E76*F76</f>
        <v>0</v>
      </c>
    </row>
    <row r="77" spans="1:7">
      <c r="A77" s="1425"/>
      <c r="B77" s="1418"/>
      <c r="D77" s="1420"/>
      <c r="F77" s="2593"/>
    </row>
    <row r="78" spans="1:7">
      <c r="A78" s="1658" t="s">
        <v>6834</v>
      </c>
      <c r="B78" s="1418" t="s">
        <v>6423</v>
      </c>
      <c r="D78" s="1420"/>
      <c r="F78" s="2593"/>
    </row>
    <row r="79" spans="1:7">
      <c r="A79" s="1657" t="s">
        <v>6835</v>
      </c>
      <c r="B79" s="1418" t="s">
        <v>6425</v>
      </c>
      <c r="D79" s="1420" t="s">
        <v>210</v>
      </c>
      <c r="E79" s="1423">
        <f>26+4*2</f>
        <v>34</v>
      </c>
      <c r="F79" s="2592"/>
      <c r="G79" s="1476">
        <f t="shared" ref="G79:G82" si="2">E79*F79</f>
        <v>0</v>
      </c>
    </row>
    <row r="80" spans="1:7">
      <c r="A80" s="1657" t="s">
        <v>6836</v>
      </c>
      <c r="B80" s="1418" t="s">
        <v>6427</v>
      </c>
      <c r="D80" s="1420" t="s">
        <v>3514</v>
      </c>
      <c r="E80" s="1423">
        <f>E79*30</f>
        <v>1020</v>
      </c>
      <c r="F80" s="2592"/>
      <c r="G80" s="1476">
        <f t="shared" si="2"/>
        <v>0</v>
      </c>
    </row>
    <row r="81" spans="1:7">
      <c r="A81" s="1657" t="s">
        <v>6837</v>
      </c>
      <c r="B81" s="1418" t="s">
        <v>6429</v>
      </c>
      <c r="D81" s="1420" t="s">
        <v>3514</v>
      </c>
      <c r="E81" s="1423">
        <v>940</v>
      </c>
      <c r="F81" s="2592"/>
      <c r="G81" s="1476">
        <f t="shared" si="2"/>
        <v>0</v>
      </c>
    </row>
    <row r="82" spans="1:7">
      <c r="A82" s="1657" t="s">
        <v>6838</v>
      </c>
      <c r="B82" s="1418" t="s">
        <v>6431</v>
      </c>
      <c r="D82" s="1420" t="s">
        <v>3514</v>
      </c>
      <c r="E82" s="1423">
        <v>15</v>
      </c>
      <c r="F82" s="2592"/>
      <c r="G82" s="1476">
        <f t="shared" si="2"/>
        <v>0</v>
      </c>
    </row>
    <row r="83" spans="1:7">
      <c r="A83" s="1425"/>
      <c r="B83" s="1418"/>
      <c r="D83" s="1420"/>
      <c r="F83" s="2593"/>
    </row>
    <row r="84" spans="1:7">
      <c r="A84" s="1658" t="s">
        <v>6839</v>
      </c>
      <c r="B84" s="1418" t="s">
        <v>6433</v>
      </c>
      <c r="D84" s="1420" t="s">
        <v>1748</v>
      </c>
      <c r="E84" s="3115" t="s">
        <v>6434</v>
      </c>
      <c r="F84" s="3116"/>
    </row>
    <row r="85" spans="1:7">
      <c r="A85" s="1425"/>
      <c r="B85" s="1418"/>
      <c r="D85" s="1420"/>
    </row>
    <row r="86" spans="1:7" ht="28.9" customHeight="1">
      <c r="A86" s="1658" t="s">
        <v>6840</v>
      </c>
      <c r="B86" s="1418" t="s">
        <v>6436</v>
      </c>
      <c r="D86" s="1420" t="s">
        <v>1748</v>
      </c>
      <c r="E86" s="3115" t="s">
        <v>6437</v>
      </c>
      <c r="F86" s="3116"/>
    </row>
    <row r="87" spans="1:7">
      <c r="A87" s="1425"/>
      <c r="B87" s="1418"/>
      <c r="D87" s="1420"/>
      <c r="E87" s="3115" t="str">
        <f>+A88</f>
        <v>D.1.13.B3.</v>
      </c>
      <c r="F87" s="3116"/>
    </row>
    <row r="88" spans="1:7" ht="199.5">
      <c r="A88" s="1658" t="s">
        <v>6841</v>
      </c>
      <c r="B88" s="1418" t="s">
        <v>6439</v>
      </c>
      <c r="D88" s="1420"/>
    </row>
    <row r="89" spans="1:7" ht="16.5" customHeight="1">
      <c r="A89" s="2249" t="s">
        <v>6842</v>
      </c>
      <c r="B89" s="2239" t="s">
        <v>6441</v>
      </c>
      <c r="C89" s="2296"/>
      <c r="D89" s="2296" t="s">
        <v>210</v>
      </c>
      <c r="E89" s="2240">
        <v>0</v>
      </c>
    </row>
    <row r="90" spans="1:7">
      <c r="A90" s="1657" t="s">
        <v>6843</v>
      </c>
      <c r="B90" s="1418" t="s">
        <v>6443</v>
      </c>
      <c r="D90" s="1420" t="s">
        <v>210</v>
      </c>
      <c r="E90" s="1423">
        <v>16</v>
      </c>
      <c r="F90" s="2592"/>
      <c r="G90" s="1476">
        <f t="shared" ref="G90:G96" si="3">E90*F90</f>
        <v>0</v>
      </c>
    </row>
    <row r="91" spans="1:7">
      <c r="A91" s="1425"/>
      <c r="B91" s="1418"/>
      <c r="D91" s="1420"/>
      <c r="F91" s="2593"/>
    </row>
    <row r="92" spans="1:7" ht="42.75">
      <c r="A92" s="2238" t="s">
        <v>6844</v>
      </c>
      <c r="B92" s="2239" t="s">
        <v>6445</v>
      </c>
      <c r="C92" s="2240">
        <v>160</v>
      </c>
      <c r="D92" s="2241" t="s">
        <v>3514</v>
      </c>
      <c r="E92" s="1423">
        <v>0</v>
      </c>
      <c r="F92" s="2593"/>
    </row>
    <row r="93" spans="1:7">
      <c r="A93" s="2242"/>
      <c r="B93" s="2239"/>
      <c r="C93" s="2240"/>
      <c r="D93" s="2241"/>
      <c r="F93" s="2593"/>
    </row>
    <row r="94" spans="1:7" ht="42.75">
      <c r="A94" s="2238" t="s">
        <v>6845</v>
      </c>
      <c r="B94" s="2239" t="s">
        <v>6447</v>
      </c>
      <c r="C94" s="2240">
        <v>100</v>
      </c>
      <c r="D94" s="2241" t="s">
        <v>3514</v>
      </c>
      <c r="E94" s="1423">
        <v>0</v>
      </c>
      <c r="F94" s="2593"/>
    </row>
    <row r="95" spans="1:7">
      <c r="A95" s="1425"/>
      <c r="B95" s="1418"/>
      <c r="C95" s="1430"/>
      <c r="D95" s="1430"/>
      <c r="F95" s="2593"/>
    </row>
    <row r="96" spans="1:7">
      <c r="A96" s="1657" t="s">
        <v>6846</v>
      </c>
      <c r="B96" s="1418" t="s">
        <v>6449</v>
      </c>
      <c r="D96" s="1420" t="s">
        <v>3514</v>
      </c>
      <c r="E96" s="1423">
        <v>160</v>
      </c>
      <c r="F96" s="2592"/>
      <c r="G96" s="1476">
        <f t="shared" si="3"/>
        <v>0</v>
      </c>
    </row>
    <row r="97" spans="1:7">
      <c r="A97" s="1425"/>
      <c r="B97" s="1418"/>
      <c r="D97" s="1420"/>
      <c r="F97" s="2593"/>
    </row>
    <row r="98" spans="1:7">
      <c r="A98" s="1657" t="s">
        <v>6847</v>
      </c>
      <c r="B98" s="1418" t="s">
        <v>6451</v>
      </c>
      <c r="D98" s="1420" t="s">
        <v>3514</v>
      </c>
      <c r="E98" s="1423">
        <v>160</v>
      </c>
      <c r="F98" s="2592"/>
      <c r="G98" s="1476">
        <f>E98*F98</f>
        <v>0</v>
      </c>
    </row>
    <row r="99" spans="1:7">
      <c r="A99" s="1425"/>
      <c r="B99" s="1418"/>
      <c r="D99" s="1420"/>
      <c r="F99" s="2593"/>
    </row>
    <row r="100" spans="1:7" ht="42.75">
      <c r="A100" s="1658" t="s">
        <v>6848</v>
      </c>
      <c r="B100" s="1418" t="s">
        <v>6453</v>
      </c>
      <c r="D100" s="1420" t="s">
        <v>369</v>
      </c>
      <c r="E100" s="3115" t="s">
        <v>6849</v>
      </c>
      <c r="F100" s="3116"/>
    </row>
    <row r="101" spans="1:7">
      <c r="A101" s="1425"/>
      <c r="B101" s="1418"/>
      <c r="D101" s="1420"/>
    </row>
    <row r="102" spans="1:7">
      <c r="A102" s="1658" t="s">
        <v>6850</v>
      </c>
      <c r="B102" s="1418" t="s">
        <v>6456</v>
      </c>
      <c r="D102" s="1420" t="s">
        <v>369</v>
      </c>
      <c r="E102" s="3115" t="s">
        <v>6849</v>
      </c>
      <c r="F102" s="3116"/>
    </row>
    <row r="103" spans="1:7">
      <c r="A103" s="1425"/>
      <c r="B103" s="1418"/>
      <c r="D103" s="1420"/>
    </row>
    <row r="104" spans="1:7">
      <c r="A104" s="1658" t="s">
        <v>6851</v>
      </c>
      <c r="B104" s="1418" t="s">
        <v>6458</v>
      </c>
      <c r="D104" s="1420" t="s">
        <v>369</v>
      </c>
      <c r="E104" s="3115" t="s">
        <v>6849</v>
      </c>
      <c r="F104" s="3116"/>
    </row>
    <row r="105" spans="1:7">
      <c r="A105" s="1425"/>
      <c r="B105" s="1418"/>
      <c r="D105" s="1420"/>
    </row>
    <row r="106" spans="1:7">
      <c r="A106" s="1658" t="s">
        <v>6852</v>
      </c>
      <c r="B106" s="1418" t="s">
        <v>6460</v>
      </c>
      <c r="D106" s="1420" t="s">
        <v>369</v>
      </c>
      <c r="E106" s="3115" t="s">
        <v>6849</v>
      </c>
      <c r="F106" s="3116"/>
    </row>
    <row r="107" spans="1:7">
      <c r="A107" s="1425"/>
      <c r="B107" s="1418"/>
      <c r="D107" s="1420"/>
    </row>
    <row r="108" spans="1:7" ht="24" customHeight="1" thickBot="1">
      <c r="A108" s="1344" t="s">
        <v>6778</v>
      </c>
      <c r="B108" s="1431" t="str">
        <f>+B7</f>
        <v>Instalacijski material (instal.material)</v>
      </c>
      <c r="C108" s="1432" t="s">
        <v>2978</v>
      </c>
      <c r="D108" s="1432"/>
      <c r="E108" s="1433"/>
      <c r="F108" s="1520"/>
      <c r="G108" s="1520">
        <f>+SUM(G15:G107)</f>
        <v>0</v>
      </c>
    </row>
    <row r="109" spans="1:7" ht="15" thickTop="1">
      <c r="B109" s="1418"/>
      <c r="D109" s="1420"/>
    </row>
    <row r="110" spans="1:7">
      <c r="D110" s="1420"/>
    </row>
    <row r="111" spans="1:7">
      <c r="D111" s="1420"/>
    </row>
    <row r="112" spans="1:7">
      <c r="D112" s="1420"/>
    </row>
  </sheetData>
  <sheetProtection formatRows="0"/>
  <mergeCells count="9">
    <mergeCell ref="E102:F102"/>
    <mergeCell ref="E104:F104"/>
    <mergeCell ref="E106:F106"/>
    <mergeCell ref="B18:C18"/>
    <mergeCell ref="B20:F20"/>
    <mergeCell ref="E84:F84"/>
    <mergeCell ref="E86:F86"/>
    <mergeCell ref="E87:F87"/>
    <mergeCell ref="E100:F100"/>
  </mergeCells>
  <pageMargins left="0.7" right="0.7" top="0.75" bottom="0.75" header="0.3" footer="0.3"/>
  <pageSetup paperSize="9" scale="56" fitToHeight="0" orientation="portrait" horizontalDpi="4294967293" verticalDpi="4294967293"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1" manualBreakCount="1">
    <brk id="7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46"/>
  <sheetViews>
    <sheetView view="pageBreakPreview" zoomScale="80" zoomScaleNormal="80" zoomScaleSheetLayoutView="80" workbookViewId="0">
      <selection activeCell="A2" sqref="A2"/>
    </sheetView>
  </sheetViews>
  <sheetFormatPr defaultColWidth="11" defaultRowHeight="14.25"/>
  <cols>
    <col min="1" max="1" width="13.7109375" style="1374" customWidth="1"/>
    <col min="2" max="2" width="74" style="1374" customWidth="1"/>
    <col min="3" max="3" width="10.140625" style="1374" customWidth="1"/>
    <col min="4" max="4" width="11" style="1374"/>
    <col min="5" max="5" width="11" style="1651"/>
    <col min="6" max="6" width="14.7109375" style="1556" customWidth="1"/>
    <col min="7" max="7" width="20.28515625" style="1556" customWidth="1"/>
    <col min="8" max="16384" width="11" style="1374"/>
  </cols>
  <sheetData>
    <row r="1" spans="1:7">
      <c r="A1" s="1435" t="s">
        <v>8</v>
      </c>
      <c r="B1" s="1381" t="s">
        <v>9</v>
      </c>
      <c r="C1" s="1381"/>
      <c r="D1" s="1382"/>
      <c r="E1" s="1383"/>
      <c r="F1" s="1384"/>
      <c r="G1" s="1384"/>
    </row>
    <row r="2" spans="1:7">
      <c r="A2" s="1435" t="s">
        <v>130</v>
      </c>
      <c r="B2" s="491" t="str">
        <f>'NASLOVNA STRAN'!$C$30</f>
        <v>Gradnja stanovanjske soseske Dečkovo naselje - DN 10</v>
      </c>
      <c r="C2" s="1381"/>
      <c r="D2" s="1382"/>
      <c r="E2" s="1383"/>
      <c r="F2" s="1384"/>
      <c r="G2" s="1384"/>
    </row>
    <row r="3" spans="1:7">
      <c r="A3" s="1435" t="s">
        <v>131</v>
      </c>
      <c r="B3" s="1654">
        <f>'NASLOVNA STRAN'!$C$13</f>
        <v>0</v>
      </c>
      <c r="C3" s="1381"/>
      <c r="D3" s="1382"/>
      <c r="E3" s="1383"/>
      <c r="F3" s="1384"/>
      <c r="G3" s="1384"/>
    </row>
    <row r="4" spans="1:7">
      <c r="A4" s="1435"/>
      <c r="B4" s="1381"/>
      <c r="C4" s="1381"/>
      <c r="D4" s="1382"/>
      <c r="E4" s="1383"/>
      <c r="F4" s="1384"/>
      <c r="G4" s="1384"/>
    </row>
    <row r="5" spans="1:7">
      <c r="A5" s="1437" t="s">
        <v>72</v>
      </c>
      <c r="B5" s="1387" t="s">
        <v>6311</v>
      </c>
      <c r="C5" s="1387"/>
      <c r="D5" s="1388"/>
      <c r="E5" s="1389"/>
      <c r="F5" s="1390"/>
      <c r="G5" s="1390"/>
    </row>
    <row r="6" spans="1:7">
      <c r="A6" s="1435"/>
      <c r="B6" s="1381"/>
      <c r="C6" s="1381"/>
      <c r="D6" s="1382"/>
      <c r="E6" s="1383"/>
      <c r="F6" s="1384"/>
      <c r="G6" s="1384"/>
    </row>
    <row r="7" spans="1:7">
      <c r="A7" s="1437" t="s">
        <v>76</v>
      </c>
      <c r="B7" s="1387" t="s">
        <v>57</v>
      </c>
      <c r="C7" s="1387"/>
      <c r="D7" s="1388"/>
      <c r="E7" s="1389"/>
      <c r="F7" s="1390"/>
      <c r="G7" s="1390"/>
    </row>
    <row r="8" spans="1:7">
      <c r="A8" s="1435"/>
      <c r="B8" s="1381"/>
      <c r="C8" s="1381"/>
      <c r="D8" s="1382"/>
      <c r="E8" s="1383"/>
      <c r="F8" s="1384"/>
      <c r="G8" s="1384"/>
    </row>
    <row r="9" spans="1:7">
      <c r="A9" s="1435"/>
      <c r="B9" s="1381"/>
      <c r="C9" s="1381"/>
      <c r="D9" s="1382"/>
      <c r="E9" s="1383"/>
      <c r="F9" s="1384"/>
      <c r="G9" s="1384"/>
    </row>
    <row r="10" spans="1:7" ht="42.75">
      <c r="A10" s="1439" t="s">
        <v>132</v>
      </c>
      <c r="B10" s="1392" t="s">
        <v>133</v>
      </c>
      <c r="C10" s="1393" t="s">
        <v>134</v>
      </c>
      <c r="D10" s="1394" t="s">
        <v>140</v>
      </c>
      <c r="E10" s="1395" t="s">
        <v>136</v>
      </c>
      <c r="F10" s="1396" t="s">
        <v>237</v>
      </c>
      <c r="G10" s="1396" t="s">
        <v>238</v>
      </c>
    </row>
    <row r="11" spans="1:7">
      <c r="A11" s="1381"/>
      <c r="B11" s="1381"/>
      <c r="C11" s="1381"/>
      <c r="D11" s="1382"/>
      <c r="E11" s="1397"/>
      <c r="F11" s="1398"/>
      <c r="G11" s="1398"/>
    </row>
    <row r="12" spans="1:7">
      <c r="A12" s="1442" t="s">
        <v>6779</v>
      </c>
      <c r="B12" s="1400" t="s">
        <v>3962</v>
      </c>
      <c r="C12" s="1400"/>
      <c r="D12" s="1401"/>
      <c r="E12" s="1402"/>
      <c r="F12" s="1403"/>
      <c r="G12" s="1403"/>
    </row>
    <row r="13" spans="1:7">
      <c r="A13" s="1444"/>
      <c r="B13" s="1405"/>
      <c r="C13" s="1405"/>
      <c r="D13" s="1406"/>
      <c r="E13" s="1407"/>
      <c r="F13" s="1408"/>
      <c r="G13" s="1408"/>
    </row>
    <row r="14" spans="1:7">
      <c r="A14" s="1409"/>
      <c r="B14" s="1410" t="s">
        <v>6461</v>
      </c>
      <c r="C14" s="1410"/>
      <c r="D14" s="1409"/>
      <c r="E14" s="1411"/>
      <c r="F14" s="1412"/>
      <c r="G14" s="1413"/>
    </row>
    <row r="15" spans="1:7">
      <c r="A15" s="1446"/>
      <c r="B15" s="1385" t="s">
        <v>3461</v>
      </c>
      <c r="C15" s="1385"/>
      <c r="D15" s="1415"/>
      <c r="E15" s="1416"/>
      <c r="F15" s="1417"/>
      <c r="G15" s="1417"/>
    </row>
    <row r="16" spans="1:7">
      <c r="A16" s="1446"/>
      <c r="B16" s="1418"/>
      <c r="C16" s="1419"/>
      <c r="D16" s="1415"/>
      <c r="E16" s="1416"/>
      <c r="F16" s="1417"/>
      <c r="G16" s="1417"/>
    </row>
    <row r="17" spans="1:7">
      <c r="A17" s="1446"/>
      <c r="B17" s="1418" t="s">
        <v>2299</v>
      </c>
      <c r="C17" s="1419"/>
      <c r="D17" s="1415"/>
      <c r="E17" s="1416"/>
      <c r="F17" s="1417"/>
      <c r="G17" s="1417"/>
    </row>
    <row r="18" spans="1:7" ht="45.6" customHeight="1">
      <c r="A18" s="1446"/>
      <c r="B18" s="3117" t="s">
        <v>3565</v>
      </c>
      <c r="C18" s="3118"/>
      <c r="D18" s="1415"/>
      <c r="E18" s="1416"/>
      <c r="F18" s="1417"/>
      <c r="G18" s="1417"/>
    </row>
    <row r="19" spans="1:7">
      <c r="A19" s="1448"/>
      <c r="B19" s="1448"/>
      <c r="C19" s="1448"/>
      <c r="D19" s="1448"/>
      <c r="E19" s="1641"/>
      <c r="F19" s="1521"/>
      <c r="G19" s="1521"/>
    </row>
    <row r="20" spans="1:7">
      <c r="A20" s="1448"/>
      <c r="B20" s="1448"/>
      <c r="C20" s="1448"/>
      <c r="D20" s="1448"/>
      <c r="E20" s="1641"/>
      <c r="F20" s="1521"/>
      <c r="G20" s="1521"/>
    </row>
    <row r="21" spans="1:7" ht="71.25">
      <c r="A21" s="1451" t="s">
        <v>6853</v>
      </c>
      <c r="B21" s="1452" t="s">
        <v>6463</v>
      </c>
      <c r="C21" s="1453"/>
      <c r="D21" s="1454" t="s">
        <v>210</v>
      </c>
      <c r="E21" s="1659">
        <v>109</v>
      </c>
      <c r="F21" s="2621"/>
      <c r="G21" s="1660">
        <f t="shared" ref="G21:G35" si="0">E21*F21</f>
        <v>0</v>
      </c>
    </row>
    <row r="22" spans="1:7">
      <c r="A22" s="1448"/>
      <c r="B22" s="1452"/>
      <c r="C22" s="1453"/>
      <c r="D22" s="1454"/>
      <c r="E22" s="1661"/>
      <c r="F22" s="2622"/>
      <c r="G22" s="1660"/>
    </row>
    <row r="23" spans="1:7" ht="71.25">
      <c r="A23" s="1451" t="s">
        <v>6854</v>
      </c>
      <c r="B23" s="1452" t="s">
        <v>6465</v>
      </c>
      <c r="C23" s="1453"/>
      <c r="D23" s="1454" t="s">
        <v>210</v>
      </c>
      <c r="E23" s="1659">
        <v>81</v>
      </c>
      <c r="F23" s="2621"/>
      <c r="G23" s="1660">
        <f t="shared" ref="G23" si="1">E23*F23</f>
        <v>0</v>
      </c>
    </row>
    <row r="24" spans="1:7">
      <c r="A24" s="1448"/>
      <c r="B24" s="1452"/>
      <c r="C24" s="1453"/>
      <c r="D24" s="1454"/>
      <c r="E24" s="1661"/>
      <c r="F24" s="2622"/>
      <c r="G24" s="1660"/>
    </row>
    <row r="25" spans="1:7" ht="71.25">
      <c r="A25" s="1451" t="s">
        <v>6855</v>
      </c>
      <c r="B25" s="1452" t="s">
        <v>6467</v>
      </c>
      <c r="C25" s="1453"/>
      <c r="D25" s="1454" t="s">
        <v>210</v>
      </c>
      <c r="E25" s="1659">
        <v>10</v>
      </c>
      <c r="F25" s="2621"/>
      <c r="G25" s="1660">
        <f t="shared" si="0"/>
        <v>0</v>
      </c>
    </row>
    <row r="26" spans="1:7">
      <c r="A26" s="1448"/>
      <c r="B26" s="1452"/>
      <c r="C26" s="1453"/>
      <c r="D26" s="1454"/>
      <c r="E26" s="1659"/>
      <c r="F26" s="2622"/>
      <c r="G26" s="1660"/>
    </row>
    <row r="27" spans="1:7" ht="156.75">
      <c r="A27" s="1451" t="s">
        <v>6856</v>
      </c>
      <c r="B27" s="1452" t="s">
        <v>6469</v>
      </c>
      <c r="C27" s="1453"/>
      <c r="D27" s="1454" t="s">
        <v>210</v>
      </c>
      <c r="E27" s="1659">
        <v>1</v>
      </c>
      <c r="F27" s="2621"/>
      <c r="G27" s="1660">
        <f t="shared" si="0"/>
        <v>0</v>
      </c>
    </row>
    <row r="28" spans="1:7">
      <c r="A28" s="1448"/>
      <c r="B28" s="1452"/>
      <c r="C28" s="1453"/>
      <c r="D28" s="1454"/>
      <c r="E28" s="1659"/>
      <c r="F28" s="2622"/>
      <c r="G28" s="1660"/>
    </row>
    <row r="29" spans="1:7" ht="156.75">
      <c r="A29" s="1451" t="s">
        <v>6857</v>
      </c>
      <c r="B29" s="1452" t="s">
        <v>6471</v>
      </c>
      <c r="C29" s="1453"/>
      <c r="D29" s="1454" t="s">
        <v>210</v>
      </c>
      <c r="E29" s="1659">
        <v>9</v>
      </c>
      <c r="F29" s="2621"/>
      <c r="G29" s="1660">
        <f t="shared" si="0"/>
        <v>0</v>
      </c>
    </row>
    <row r="30" spans="1:7">
      <c r="A30" s="1448"/>
      <c r="B30" s="1452"/>
      <c r="C30" s="1453"/>
      <c r="D30" s="1454"/>
      <c r="E30" s="1659"/>
      <c r="F30" s="2622"/>
      <c r="G30" s="1660"/>
    </row>
    <row r="31" spans="1:7" ht="114">
      <c r="A31" s="1451" t="s">
        <v>6858</v>
      </c>
      <c r="B31" s="1452" t="s">
        <v>6473</v>
      </c>
      <c r="C31" s="1453"/>
      <c r="D31" s="1454" t="s">
        <v>210</v>
      </c>
      <c r="E31" s="1659">
        <v>26</v>
      </c>
      <c r="F31" s="2621"/>
      <c r="G31" s="1660">
        <f t="shared" si="0"/>
        <v>0</v>
      </c>
    </row>
    <row r="32" spans="1:7">
      <c r="A32" s="1448"/>
      <c r="B32" s="1452"/>
      <c r="C32" s="1453"/>
      <c r="D32" s="1454"/>
      <c r="E32" s="1659"/>
      <c r="F32" s="2622"/>
      <c r="G32" s="1660"/>
    </row>
    <row r="33" spans="1:7" ht="114">
      <c r="A33" s="1451" t="s">
        <v>6859</v>
      </c>
      <c r="B33" s="1452" t="s">
        <v>6475</v>
      </c>
      <c r="C33" s="1453"/>
      <c r="D33" s="1454" t="s">
        <v>210</v>
      </c>
      <c r="E33" s="1659">
        <v>2</v>
      </c>
      <c r="F33" s="2621"/>
      <c r="G33" s="1660">
        <f t="shared" si="0"/>
        <v>0</v>
      </c>
    </row>
    <row r="34" spans="1:7">
      <c r="A34" s="1459"/>
      <c r="B34" s="1452"/>
      <c r="C34" s="1453"/>
      <c r="D34" s="1454"/>
      <c r="E34" s="1659"/>
      <c r="F34" s="2622"/>
      <c r="G34" s="1660"/>
    </row>
    <row r="35" spans="1:7" ht="99.75">
      <c r="A35" s="1451" t="s">
        <v>6860</v>
      </c>
      <c r="B35" s="1452" t="s">
        <v>6477</v>
      </c>
      <c r="C35" s="1453"/>
      <c r="D35" s="1454" t="s">
        <v>210</v>
      </c>
      <c r="E35" s="1659">
        <v>35</v>
      </c>
      <c r="F35" s="2621"/>
      <c r="G35" s="1660">
        <f t="shared" si="0"/>
        <v>0</v>
      </c>
    </row>
    <row r="36" spans="1:7">
      <c r="A36" s="1448"/>
      <c r="B36" s="1452"/>
      <c r="C36" s="1453"/>
      <c r="D36" s="1454"/>
      <c r="E36" s="1659"/>
      <c r="F36" s="1456"/>
      <c r="G36" s="1660"/>
    </row>
    <row r="37" spans="1:7" ht="28.5">
      <c r="A37" s="1459" t="s">
        <v>6861</v>
      </c>
      <c r="B37" s="1463" t="s">
        <v>6479</v>
      </c>
      <c r="C37" s="1464"/>
      <c r="D37" s="1457" t="s">
        <v>369</v>
      </c>
      <c r="E37" s="3115" t="s">
        <v>6480</v>
      </c>
      <c r="F37" s="3116"/>
      <c r="G37" s="1660"/>
    </row>
    <row r="38" spans="1:7">
      <c r="A38" s="1459"/>
      <c r="B38" s="1463"/>
      <c r="C38" s="1464"/>
      <c r="D38" s="1457"/>
      <c r="E38" s="1662"/>
      <c r="F38" s="1660"/>
      <c r="G38" s="1660"/>
    </row>
    <row r="39" spans="1:7" ht="28.15" customHeight="1">
      <c r="A39" s="1459" t="s">
        <v>6861</v>
      </c>
      <c r="B39" s="1467" t="s">
        <v>6482</v>
      </c>
      <c r="C39" s="1464"/>
      <c r="D39" s="1454" t="s">
        <v>6862</v>
      </c>
      <c r="E39" s="3115" t="s">
        <v>6480</v>
      </c>
      <c r="F39" s="3116"/>
      <c r="G39" s="1660"/>
    </row>
    <row r="40" spans="1:7">
      <c r="A40" s="1448"/>
      <c r="B40" s="1463"/>
      <c r="C40" s="1464"/>
      <c r="D40" s="1464"/>
      <c r="E40" s="1663"/>
      <c r="F40" s="1466"/>
      <c r="G40" s="1466"/>
    </row>
    <row r="41" spans="1:7" ht="22.9" customHeight="1" thickBot="1">
      <c r="A41" s="1344" t="s">
        <v>6779</v>
      </c>
      <c r="B41" s="1431" t="s">
        <v>6461</v>
      </c>
      <c r="C41" s="1432" t="s">
        <v>2978</v>
      </c>
      <c r="D41" s="1432"/>
      <c r="E41" s="1433"/>
      <c r="F41" s="1434"/>
      <c r="G41" s="1434">
        <f>SUM(G21:G37)</f>
        <v>0</v>
      </c>
    </row>
    <row r="42" spans="1:7" ht="15" thickTop="1">
      <c r="A42" s="1448"/>
      <c r="B42" s="1467"/>
      <c r="C42" s="1453"/>
      <c r="D42" s="1453"/>
      <c r="E42" s="1650"/>
      <c r="F42" s="1466"/>
      <c r="G42" s="1466"/>
    </row>
    <row r="43" spans="1:7">
      <c r="A43" s="1448"/>
      <c r="B43" s="1467"/>
      <c r="C43" s="1453"/>
      <c r="D43" s="1453"/>
      <c r="E43" s="1650"/>
      <c r="F43" s="1466"/>
      <c r="G43" s="1466"/>
    </row>
    <row r="44" spans="1:7">
      <c r="A44" s="1448"/>
      <c r="B44" s="1448"/>
      <c r="C44" s="1448"/>
      <c r="D44" s="1448"/>
      <c r="E44" s="1641"/>
      <c r="F44" s="1521"/>
      <c r="G44" s="1521"/>
    </row>
    <row r="45" spans="1:7">
      <c r="A45" s="1448"/>
      <c r="B45" s="1448"/>
      <c r="C45" s="1448"/>
      <c r="D45" s="1448"/>
      <c r="E45" s="1641"/>
      <c r="F45" s="1521"/>
      <c r="G45" s="1521"/>
    </row>
    <row r="46" spans="1:7">
      <c r="A46" s="1448"/>
      <c r="B46" s="1448"/>
      <c r="C46" s="1448"/>
      <c r="D46" s="1448"/>
      <c r="E46" s="1641"/>
      <c r="F46" s="1521"/>
      <c r="G46" s="1521"/>
    </row>
  </sheetData>
  <sheetProtection formatRows="0"/>
  <mergeCells count="3">
    <mergeCell ref="B18:C18"/>
    <mergeCell ref="E37:F37"/>
    <mergeCell ref="E39:F39"/>
  </mergeCells>
  <pageMargins left="0.7" right="0.7" top="0.75" bottom="0.75" header="0.3" footer="0.3"/>
  <pageSetup paperSize="9" scale="57" fitToHeight="0" orientation="portrait" horizontalDpi="4294967293" verticalDpi="4294967293"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129"/>
  <sheetViews>
    <sheetView view="pageBreakPreview" topLeftCell="A94" zoomScale="85" zoomScaleNormal="80" zoomScaleSheetLayoutView="85" workbookViewId="0">
      <selection activeCell="B2" sqref="B2"/>
    </sheetView>
  </sheetViews>
  <sheetFormatPr defaultColWidth="11" defaultRowHeight="14.25"/>
  <cols>
    <col min="1" max="1" width="15.42578125" style="1374" customWidth="1"/>
    <col min="2" max="2" width="74.42578125" style="1374" customWidth="1"/>
    <col min="3" max="3" width="12.28515625" style="1374" customWidth="1"/>
    <col min="4" max="4" width="11" style="1374"/>
    <col min="5" max="5" width="11" style="1651"/>
    <col min="6" max="6" width="15.85546875" style="1763" customWidth="1"/>
    <col min="7" max="7" width="20.140625" style="1763" customWidth="1"/>
    <col min="8" max="16384" width="11" style="1374"/>
  </cols>
  <sheetData>
    <row r="1" spans="1:8">
      <c r="A1" s="1435" t="s">
        <v>8</v>
      </c>
      <c r="B1" s="1381" t="s">
        <v>9</v>
      </c>
      <c r="C1" s="1381"/>
      <c r="D1" s="1382"/>
      <c r="E1" s="1383"/>
      <c r="F1" s="1470"/>
      <c r="G1" s="1470"/>
      <c r="H1" s="1343"/>
    </row>
    <row r="2" spans="1:8">
      <c r="A2" s="1435" t="s">
        <v>130</v>
      </c>
      <c r="B2" s="491" t="str">
        <f>'NASLOVNA STRAN'!$C$30</f>
        <v>Gradnja stanovanjske soseske Dečkovo naselje - DN 10</v>
      </c>
      <c r="C2" s="1381"/>
      <c r="D2" s="1382"/>
      <c r="E2" s="1383"/>
      <c r="F2" s="1470"/>
      <c r="G2" s="1470"/>
      <c r="H2" s="1343"/>
    </row>
    <row r="3" spans="1:8">
      <c r="A3" s="1435" t="s">
        <v>131</v>
      </c>
      <c r="B3" s="1654">
        <f>'NASLOVNA STRAN'!$C$13</f>
        <v>0</v>
      </c>
      <c r="C3" s="1381"/>
      <c r="D3" s="1382"/>
      <c r="E3" s="1383"/>
      <c r="F3" s="1470"/>
      <c r="G3" s="1470"/>
      <c r="H3" s="1343"/>
    </row>
    <row r="4" spans="1:8">
      <c r="A4" s="1435"/>
      <c r="B4" s="1381"/>
      <c r="C4" s="1381"/>
      <c r="D4" s="1382"/>
      <c r="E4" s="1383"/>
      <c r="F4" s="1470"/>
      <c r="G4" s="1470"/>
      <c r="H4" s="1343"/>
    </row>
    <row r="5" spans="1:8">
      <c r="A5" s="1437" t="s">
        <v>72</v>
      </c>
      <c r="B5" s="1387" t="s">
        <v>6311</v>
      </c>
      <c r="C5" s="1387"/>
      <c r="D5" s="1388"/>
      <c r="E5" s="1389"/>
      <c r="F5" s="1471"/>
      <c r="G5" s="1471"/>
      <c r="H5" s="1343"/>
    </row>
    <row r="6" spans="1:8">
      <c r="A6" s="1435"/>
      <c r="B6" s="1381"/>
      <c r="C6" s="1381"/>
      <c r="D6" s="1382"/>
      <c r="E6" s="1383"/>
      <c r="F6" s="1384"/>
      <c r="G6" s="1384"/>
      <c r="H6" s="1343"/>
    </row>
    <row r="7" spans="1:8">
      <c r="A7" s="1437" t="s">
        <v>78</v>
      </c>
      <c r="B7" s="1387" t="s">
        <v>6318</v>
      </c>
      <c r="C7" s="1387"/>
      <c r="D7" s="1388"/>
      <c r="E7" s="1389"/>
      <c r="F7" s="1471"/>
      <c r="G7" s="1471"/>
      <c r="H7" s="1343"/>
    </row>
    <row r="8" spans="1:8">
      <c r="A8" s="1435"/>
      <c r="B8" s="1381"/>
      <c r="C8" s="1381"/>
      <c r="D8" s="1382"/>
      <c r="E8" s="1383"/>
      <c r="F8" s="1470"/>
      <c r="G8" s="1470"/>
      <c r="H8" s="1343"/>
    </row>
    <row r="9" spans="1:8">
      <c r="A9" s="1435"/>
      <c r="B9" s="1381"/>
      <c r="C9" s="1381"/>
      <c r="D9" s="1382"/>
      <c r="E9" s="1383"/>
      <c r="F9" s="1470"/>
      <c r="G9" s="1470"/>
      <c r="H9" s="1343"/>
    </row>
    <row r="10" spans="1:8" ht="42.75">
      <c r="A10" s="1439" t="s">
        <v>132</v>
      </c>
      <c r="B10" s="1392" t="s">
        <v>133</v>
      </c>
      <c r="C10" s="1393" t="s">
        <v>134</v>
      </c>
      <c r="D10" s="1394" t="s">
        <v>140</v>
      </c>
      <c r="E10" s="1395" t="s">
        <v>136</v>
      </c>
      <c r="F10" s="1472" t="s">
        <v>237</v>
      </c>
      <c r="G10" s="1472" t="s">
        <v>238</v>
      </c>
      <c r="H10" s="1343"/>
    </row>
    <row r="11" spans="1:8">
      <c r="A11" s="1381"/>
      <c r="B11" s="1381"/>
      <c r="C11" s="1381"/>
      <c r="D11" s="1382"/>
      <c r="E11" s="1397"/>
      <c r="F11" s="1473"/>
      <c r="G11" s="1473"/>
      <c r="H11" s="1343"/>
    </row>
    <row r="12" spans="1:8">
      <c r="A12" s="1442" t="s">
        <v>6780</v>
      </c>
      <c r="B12" s="1400" t="s">
        <v>3962</v>
      </c>
      <c r="C12" s="1400"/>
      <c r="D12" s="1401"/>
      <c r="E12" s="1402"/>
      <c r="F12" s="1474"/>
      <c r="G12" s="1474"/>
      <c r="H12" s="1343"/>
    </row>
    <row r="13" spans="1:8">
      <c r="A13" s="1444"/>
      <c r="B13" s="1405"/>
      <c r="C13" s="1405"/>
      <c r="D13" s="1406"/>
      <c r="E13" s="1407"/>
      <c r="F13" s="1475"/>
      <c r="G13" s="1475"/>
      <c r="H13" s="1343"/>
    </row>
    <row r="14" spans="1:8">
      <c r="A14" s="1409"/>
      <c r="B14" s="1410" t="s">
        <v>6483</v>
      </c>
      <c r="C14" s="1410"/>
      <c r="D14" s="1409"/>
      <c r="E14" s="1411"/>
      <c r="F14" s="1476"/>
      <c r="G14" s="1477"/>
      <c r="H14" s="1343"/>
    </row>
    <row r="15" spans="1:8">
      <c r="A15" s="1446"/>
      <c r="B15" s="1385" t="s">
        <v>3461</v>
      </c>
      <c r="C15" s="1385"/>
      <c r="D15" s="1415"/>
      <c r="E15" s="1416"/>
      <c r="F15" s="1478"/>
      <c r="G15" s="1478"/>
      <c r="H15" s="1343"/>
    </row>
    <row r="16" spans="1:8">
      <c r="A16" s="1446"/>
      <c r="B16" s="1418"/>
      <c r="C16" s="1419"/>
      <c r="D16" s="1415"/>
      <c r="E16" s="1416"/>
      <c r="F16" s="1478"/>
      <c r="G16" s="1478"/>
      <c r="H16" s="1343"/>
    </row>
    <row r="17" spans="1:8">
      <c r="A17" s="1446"/>
      <c r="B17" s="1418" t="s">
        <v>2299</v>
      </c>
      <c r="C17" s="1419"/>
      <c r="D17" s="1415"/>
      <c r="E17" s="1416"/>
      <c r="F17" s="1478"/>
      <c r="G17" s="1478"/>
      <c r="H17" s="1343"/>
    </row>
    <row r="18" spans="1:8" ht="54.6" customHeight="1">
      <c r="A18" s="1446"/>
      <c r="B18" s="3117" t="s">
        <v>3565</v>
      </c>
      <c r="C18" s="3118"/>
      <c r="D18" s="1415"/>
      <c r="E18" s="1416"/>
      <c r="F18" s="1478"/>
      <c r="G18" s="1478"/>
      <c r="H18" s="1448"/>
    </row>
    <row r="19" spans="1:8">
      <c r="A19" s="1448"/>
      <c r="B19" s="1448"/>
      <c r="C19" s="1448"/>
      <c r="D19" s="1448"/>
      <c r="E19" s="1641"/>
      <c r="F19" s="1752"/>
      <c r="G19" s="1752"/>
      <c r="H19" s="1448"/>
    </row>
    <row r="20" spans="1:8">
      <c r="A20" s="1448"/>
      <c r="B20" s="1448"/>
      <c r="C20" s="1448"/>
      <c r="D20" s="1448"/>
      <c r="E20" s="1641"/>
      <c r="F20" s="1752"/>
      <c r="G20" s="1752"/>
      <c r="H20" s="1448"/>
    </row>
    <row r="21" spans="1:8">
      <c r="A21" s="1459" t="s">
        <v>6863</v>
      </c>
      <c r="B21" s="1479" t="s">
        <v>6485</v>
      </c>
      <c r="C21" s="1480"/>
      <c r="D21" s="1481"/>
      <c r="E21" s="1881"/>
      <c r="F21" s="1874"/>
      <c r="G21" s="1752"/>
      <c r="H21" s="1448"/>
    </row>
    <row r="22" spans="1:8" ht="57">
      <c r="A22" s="1484"/>
      <c r="B22" s="1485" t="s">
        <v>6486</v>
      </c>
      <c r="C22" s="1480"/>
      <c r="D22" s="1665" t="s">
        <v>210</v>
      </c>
      <c r="E22" s="1882">
        <v>1</v>
      </c>
      <c r="F22" s="2609"/>
      <c r="G22" s="1526"/>
      <c r="H22" s="1448"/>
    </row>
    <row r="23" spans="1:8">
      <c r="A23" s="1484"/>
      <c r="B23" s="1488" t="s">
        <v>6487</v>
      </c>
      <c r="C23" s="1480"/>
      <c r="D23" s="1665" t="s">
        <v>210</v>
      </c>
      <c r="E23" s="1882">
        <v>1</v>
      </c>
      <c r="F23" s="2609"/>
      <c r="G23" s="1526"/>
      <c r="H23" s="1448"/>
    </row>
    <row r="24" spans="1:8">
      <c r="A24" s="1489"/>
      <c r="B24" s="1490" t="s">
        <v>6488</v>
      </c>
      <c r="C24" s="1491"/>
      <c r="D24" s="1667" t="s">
        <v>210</v>
      </c>
      <c r="E24" s="1883">
        <v>4</v>
      </c>
      <c r="F24" s="2609"/>
      <c r="G24" s="1526"/>
      <c r="H24" s="1448"/>
    </row>
    <row r="25" spans="1:8">
      <c r="A25" s="1484"/>
      <c r="B25" s="1485" t="s">
        <v>6489</v>
      </c>
      <c r="C25" s="1480"/>
      <c r="D25" s="1665"/>
      <c r="E25" s="1882"/>
      <c r="F25" s="2609"/>
      <c r="G25" s="1526"/>
      <c r="H25" s="1448"/>
    </row>
    <row r="26" spans="1:8">
      <c r="A26" s="1484"/>
      <c r="B26" s="1494" t="s">
        <v>6490</v>
      </c>
      <c r="C26" s="1480"/>
      <c r="D26" s="1665" t="s">
        <v>210</v>
      </c>
      <c r="E26" s="1882">
        <v>2</v>
      </c>
      <c r="F26" s="2609"/>
      <c r="G26" s="1526"/>
      <c r="H26" s="1448"/>
    </row>
    <row r="27" spans="1:8">
      <c r="A27" s="1484"/>
      <c r="B27" s="1494" t="s">
        <v>6491</v>
      </c>
      <c r="C27" s="1480"/>
      <c r="D27" s="1665" t="s">
        <v>210</v>
      </c>
      <c r="E27" s="1882">
        <v>9</v>
      </c>
      <c r="F27" s="2609"/>
      <c r="G27" s="1526"/>
      <c r="H27" s="1448"/>
    </row>
    <row r="28" spans="1:8">
      <c r="A28" s="1484"/>
      <c r="B28" s="1494" t="s">
        <v>6492</v>
      </c>
      <c r="C28" s="1480"/>
      <c r="D28" s="1665" t="s">
        <v>210</v>
      </c>
      <c r="E28" s="1882">
        <v>1</v>
      </c>
      <c r="F28" s="2609"/>
      <c r="G28" s="1526"/>
      <c r="H28" s="1448"/>
    </row>
    <row r="29" spans="1:8">
      <c r="A29" s="1484"/>
      <c r="B29" s="1494" t="s">
        <v>6493</v>
      </c>
      <c r="C29" s="1480"/>
      <c r="D29" s="1665" t="s">
        <v>210</v>
      </c>
      <c r="E29" s="1882">
        <v>1</v>
      </c>
      <c r="F29" s="2609"/>
      <c r="G29" s="1526"/>
      <c r="H29" s="1448"/>
    </row>
    <row r="30" spans="1:8">
      <c r="A30" s="1484"/>
      <c r="B30" s="1494" t="s">
        <v>6494</v>
      </c>
      <c r="C30" s="1480"/>
      <c r="D30" s="1665" t="s">
        <v>210</v>
      </c>
      <c r="E30" s="1882">
        <v>4</v>
      </c>
      <c r="F30" s="2609"/>
      <c r="G30" s="1526"/>
      <c r="H30" s="1448"/>
    </row>
    <row r="31" spans="1:8">
      <c r="A31" s="1484"/>
      <c r="B31" s="1494" t="s">
        <v>6495</v>
      </c>
      <c r="C31" s="1480"/>
      <c r="D31" s="1665" t="s">
        <v>210</v>
      </c>
      <c r="E31" s="1882">
        <v>1</v>
      </c>
      <c r="F31" s="2609"/>
      <c r="G31" s="1526"/>
      <c r="H31" s="1448"/>
    </row>
    <row r="32" spans="1:8" ht="28.5">
      <c r="A32" s="1495"/>
      <c r="B32" s="1496" t="s">
        <v>6496</v>
      </c>
      <c r="C32" s="1495"/>
      <c r="D32" s="1495"/>
      <c r="E32" s="1643"/>
      <c r="F32" s="2609"/>
      <c r="G32" s="1526"/>
      <c r="H32" s="1448"/>
    </row>
    <row r="33" spans="1:8">
      <c r="A33" s="1451" t="s">
        <v>6864</v>
      </c>
      <c r="B33" s="1498" t="s">
        <v>6498</v>
      </c>
      <c r="C33" s="1480"/>
      <c r="D33" s="1484" t="s">
        <v>369</v>
      </c>
      <c r="E33" s="1884">
        <v>4</v>
      </c>
      <c r="F33" s="2629"/>
      <c r="G33" s="1526">
        <f>E33*F33</f>
        <v>0</v>
      </c>
      <c r="H33" s="1448"/>
    </row>
    <row r="34" spans="1:8">
      <c r="A34" s="1484"/>
      <c r="B34" s="1500"/>
      <c r="C34" s="1491"/>
      <c r="D34" s="1667"/>
      <c r="E34" s="1883"/>
      <c r="F34" s="2609"/>
      <c r="G34" s="1526"/>
      <c r="H34" s="1448"/>
    </row>
    <row r="35" spans="1:8">
      <c r="A35" s="1459" t="s">
        <v>6865</v>
      </c>
      <c r="B35" s="1479" t="s">
        <v>6500</v>
      </c>
      <c r="C35" s="1480"/>
      <c r="D35" s="1665"/>
      <c r="E35" s="1882"/>
      <c r="F35" s="2609"/>
      <c r="G35" s="1526"/>
      <c r="H35" s="1448"/>
    </row>
    <row r="36" spans="1:8" ht="57">
      <c r="A36" s="1484"/>
      <c r="B36" s="1485" t="s">
        <v>6486</v>
      </c>
      <c r="C36" s="1480"/>
      <c r="D36" s="1665" t="s">
        <v>210</v>
      </c>
      <c r="E36" s="1882">
        <v>1</v>
      </c>
      <c r="F36" s="2609"/>
      <c r="G36" s="1526"/>
      <c r="H36" s="1448"/>
    </row>
    <row r="37" spans="1:8">
      <c r="A37" s="1484"/>
      <c r="B37" s="1488" t="s">
        <v>6487</v>
      </c>
      <c r="C37" s="1480"/>
      <c r="D37" s="1665" t="s">
        <v>210</v>
      </c>
      <c r="E37" s="1882">
        <v>1</v>
      </c>
      <c r="F37" s="2609"/>
      <c r="G37" s="1526"/>
      <c r="H37" s="1448"/>
    </row>
    <row r="38" spans="1:8">
      <c r="A38" s="1489"/>
      <c r="B38" s="1490" t="s">
        <v>6488</v>
      </c>
      <c r="C38" s="1491"/>
      <c r="D38" s="1667" t="s">
        <v>210</v>
      </c>
      <c r="E38" s="1883">
        <v>4</v>
      </c>
      <c r="F38" s="2609"/>
      <c r="G38" s="1526"/>
      <c r="H38" s="1448"/>
    </row>
    <row r="39" spans="1:8">
      <c r="A39" s="1484"/>
      <c r="B39" s="1485" t="s">
        <v>6489</v>
      </c>
      <c r="C39" s="1480"/>
      <c r="D39" s="1665"/>
      <c r="E39" s="1882"/>
      <c r="F39" s="2609"/>
      <c r="G39" s="1526"/>
      <c r="H39" s="1448"/>
    </row>
    <row r="40" spans="1:8">
      <c r="A40" s="1484"/>
      <c r="B40" s="1494" t="s">
        <v>6490</v>
      </c>
      <c r="C40" s="1480"/>
      <c r="D40" s="1665" t="s">
        <v>210</v>
      </c>
      <c r="E40" s="1882">
        <v>2</v>
      </c>
      <c r="F40" s="2609"/>
      <c r="G40" s="1526"/>
      <c r="H40" s="1448"/>
    </row>
    <row r="41" spans="1:8">
      <c r="A41" s="1484"/>
      <c r="B41" s="1494" t="s">
        <v>6491</v>
      </c>
      <c r="C41" s="1480"/>
      <c r="D41" s="1665" t="s">
        <v>210</v>
      </c>
      <c r="E41" s="1882">
        <v>9</v>
      </c>
      <c r="F41" s="2609"/>
      <c r="G41" s="1526"/>
      <c r="H41" s="1448"/>
    </row>
    <row r="42" spans="1:8">
      <c r="A42" s="1484"/>
      <c r="B42" s="1494" t="s">
        <v>6492</v>
      </c>
      <c r="C42" s="1480"/>
      <c r="D42" s="1665" t="s">
        <v>210</v>
      </c>
      <c r="E42" s="1882">
        <v>1</v>
      </c>
      <c r="F42" s="2609"/>
      <c r="G42" s="1526"/>
      <c r="H42" s="1448"/>
    </row>
    <row r="43" spans="1:8">
      <c r="A43" s="1484"/>
      <c r="B43" s="1494" t="s">
        <v>6493</v>
      </c>
      <c r="C43" s="1480"/>
      <c r="D43" s="1665" t="s">
        <v>210</v>
      </c>
      <c r="E43" s="1882">
        <v>1</v>
      </c>
      <c r="F43" s="2609"/>
      <c r="G43" s="1526"/>
      <c r="H43" s="1448"/>
    </row>
    <row r="44" spans="1:8">
      <c r="A44" s="1484"/>
      <c r="B44" s="1494" t="s">
        <v>6494</v>
      </c>
      <c r="C44" s="1480"/>
      <c r="D44" s="1665" t="s">
        <v>210</v>
      </c>
      <c r="E44" s="1882">
        <v>4</v>
      </c>
      <c r="F44" s="2609"/>
      <c r="G44" s="1526"/>
      <c r="H44" s="1448"/>
    </row>
    <row r="45" spans="1:8">
      <c r="A45" s="1484"/>
      <c r="B45" s="1494" t="s">
        <v>6495</v>
      </c>
      <c r="C45" s="1480"/>
      <c r="D45" s="1665" t="s">
        <v>210</v>
      </c>
      <c r="E45" s="1882">
        <v>1</v>
      </c>
      <c r="F45" s="2609"/>
      <c r="G45" s="1526"/>
      <c r="H45" s="1448"/>
    </row>
    <row r="46" spans="1:8" ht="28.5">
      <c r="A46" s="1495"/>
      <c r="B46" s="1496" t="s">
        <v>6496</v>
      </c>
      <c r="C46" s="1495"/>
      <c r="D46" s="1495"/>
      <c r="E46" s="1643"/>
      <c r="F46" s="2609"/>
      <c r="G46" s="1526"/>
      <c r="H46" s="1448"/>
    </row>
    <row r="47" spans="1:8">
      <c r="A47" s="1451" t="s">
        <v>6866</v>
      </c>
      <c r="B47" s="1498" t="s">
        <v>6498</v>
      </c>
      <c r="C47" s="1480"/>
      <c r="D47" s="1484" t="s">
        <v>369</v>
      </c>
      <c r="E47" s="1884">
        <v>4</v>
      </c>
      <c r="F47" s="2629"/>
      <c r="G47" s="1526">
        <f>E47*F47</f>
        <v>0</v>
      </c>
      <c r="H47" s="1448"/>
    </row>
    <row r="48" spans="1:8">
      <c r="A48" s="1484"/>
      <c r="B48" s="1494"/>
      <c r="C48" s="1480"/>
      <c r="D48" s="1665"/>
      <c r="E48" s="1882"/>
      <c r="F48" s="2609"/>
      <c r="G48" s="1526"/>
      <c r="H48" s="1448"/>
    </row>
    <row r="49" spans="1:8">
      <c r="A49" s="1459" t="s">
        <v>6867</v>
      </c>
      <c r="B49" s="1479" t="s">
        <v>6503</v>
      </c>
      <c r="C49" s="1480"/>
      <c r="D49" s="1665"/>
      <c r="E49" s="1882"/>
      <c r="F49" s="2609"/>
      <c r="G49" s="1526"/>
      <c r="H49" s="1448"/>
    </row>
    <row r="50" spans="1:8" ht="57">
      <c r="A50" s="1484"/>
      <c r="B50" s="1485" t="s">
        <v>6486</v>
      </c>
      <c r="C50" s="1480"/>
      <c r="D50" s="1665" t="s">
        <v>210</v>
      </c>
      <c r="E50" s="1882">
        <v>1</v>
      </c>
      <c r="F50" s="2609"/>
      <c r="G50" s="1526"/>
      <c r="H50" s="1448"/>
    </row>
    <row r="51" spans="1:8">
      <c r="A51" s="1484"/>
      <c r="B51" s="1488" t="s">
        <v>6487</v>
      </c>
      <c r="C51" s="1480"/>
      <c r="D51" s="1665" t="s">
        <v>210</v>
      </c>
      <c r="E51" s="1882">
        <v>1</v>
      </c>
      <c r="F51" s="2609"/>
      <c r="G51" s="1526"/>
      <c r="H51" s="1448"/>
    </row>
    <row r="52" spans="1:8">
      <c r="A52" s="1489"/>
      <c r="B52" s="1490" t="s">
        <v>6488</v>
      </c>
      <c r="C52" s="1491"/>
      <c r="D52" s="1667" t="s">
        <v>210</v>
      </c>
      <c r="E52" s="1883">
        <v>4</v>
      </c>
      <c r="F52" s="2609"/>
      <c r="G52" s="1526"/>
      <c r="H52" s="1448"/>
    </row>
    <row r="53" spans="1:8">
      <c r="A53" s="1484"/>
      <c r="B53" s="1485" t="s">
        <v>6489</v>
      </c>
      <c r="C53" s="1480"/>
      <c r="D53" s="1665"/>
      <c r="E53" s="1882"/>
      <c r="F53" s="2609"/>
      <c r="G53" s="1526"/>
      <c r="H53" s="1448"/>
    </row>
    <row r="54" spans="1:8">
      <c r="A54" s="1484"/>
      <c r="B54" s="1494" t="s">
        <v>6490</v>
      </c>
      <c r="C54" s="1480"/>
      <c r="D54" s="1665" t="s">
        <v>210</v>
      </c>
      <c r="E54" s="1882">
        <v>2</v>
      </c>
      <c r="F54" s="2609"/>
      <c r="G54" s="1526"/>
      <c r="H54" s="1448"/>
    </row>
    <row r="55" spans="1:8">
      <c r="A55" s="1484"/>
      <c r="B55" s="1494" t="s">
        <v>6491</v>
      </c>
      <c r="C55" s="1480"/>
      <c r="D55" s="1665" t="s">
        <v>210</v>
      </c>
      <c r="E55" s="1882">
        <v>10</v>
      </c>
      <c r="F55" s="2609"/>
      <c r="G55" s="1526"/>
      <c r="H55" s="1448"/>
    </row>
    <row r="56" spans="1:8">
      <c r="A56" s="1484"/>
      <c r="B56" s="1494" t="s">
        <v>6492</v>
      </c>
      <c r="C56" s="1480"/>
      <c r="D56" s="1665" t="s">
        <v>210</v>
      </c>
      <c r="E56" s="1882">
        <v>1</v>
      </c>
      <c r="F56" s="2609"/>
      <c r="G56" s="1526"/>
      <c r="H56" s="1448"/>
    </row>
    <row r="57" spans="1:8">
      <c r="A57" s="1484"/>
      <c r="B57" s="1494" t="s">
        <v>6493</v>
      </c>
      <c r="C57" s="1480"/>
      <c r="D57" s="1665" t="s">
        <v>210</v>
      </c>
      <c r="E57" s="1882">
        <v>1</v>
      </c>
      <c r="F57" s="2609"/>
      <c r="G57" s="1526"/>
      <c r="H57" s="1448"/>
    </row>
    <row r="58" spans="1:8">
      <c r="A58" s="1484"/>
      <c r="B58" s="1494" t="s">
        <v>6494</v>
      </c>
      <c r="C58" s="1480"/>
      <c r="D58" s="1665" t="s">
        <v>210</v>
      </c>
      <c r="E58" s="1882">
        <v>4</v>
      </c>
      <c r="F58" s="2609"/>
      <c r="G58" s="1526"/>
      <c r="H58" s="1448"/>
    </row>
    <row r="59" spans="1:8">
      <c r="A59" s="1484"/>
      <c r="B59" s="1494" t="s">
        <v>6495</v>
      </c>
      <c r="C59" s="1480"/>
      <c r="D59" s="1665" t="s">
        <v>210</v>
      </c>
      <c r="E59" s="1882">
        <v>1</v>
      </c>
      <c r="F59" s="2609"/>
      <c r="G59" s="1526"/>
      <c r="H59" s="1448"/>
    </row>
    <row r="60" spans="1:8" ht="28.5">
      <c r="A60" s="1495"/>
      <c r="B60" s="1496" t="s">
        <v>6496</v>
      </c>
      <c r="C60" s="1495"/>
      <c r="D60" s="1669"/>
      <c r="E60" s="1883"/>
      <c r="F60" s="2609"/>
      <c r="G60" s="1526"/>
      <c r="H60" s="1448"/>
    </row>
    <row r="61" spans="1:8">
      <c r="A61" s="1451" t="s">
        <v>6868</v>
      </c>
      <c r="B61" s="1498" t="s">
        <v>6498</v>
      </c>
      <c r="C61" s="1480"/>
      <c r="D61" s="1484" t="s">
        <v>369</v>
      </c>
      <c r="E61" s="1884">
        <v>10</v>
      </c>
      <c r="F61" s="2629"/>
      <c r="G61" s="1526">
        <f>E61*F61</f>
        <v>0</v>
      </c>
      <c r="H61" s="1448"/>
    </row>
    <row r="62" spans="1:8">
      <c r="A62" s="1484"/>
      <c r="B62" s="1494"/>
      <c r="C62" s="1480"/>
      <c r="D62" s="1484"/>
      <c r="E62" s="1884"/>
      <c r="F62" s="2609"/>
      <c r="G62" s="1526"/>
      <c r="H62" s="1448"/>
    </row>
    <row r="63" spans="1:8">
      <c r="A63" s="1459" t="s">
        <v>6869</v>
      </c>
      <c r="B63" s="1479" t="s">
        <v>6506</v>
      </c>
      <c r="C63" s="1480"/>
      <c r="D63" s="1484"/>
      <c r="E63" s="1884"/>
      <c r="F63" s="2609"/>
      <c r="G63" s="1526"/>
      <c r="H63" s="1448"/>
    </row>
    <row r="64" spans="1:8" ht="57">
      <c r="A64" s="1484"/>
      <c r="B64" s="1485" t="s">
        <v>6486</v>
      </c>
      <c r="C64" s="1480"/>
      <c r="D64" s="1665" t="s">
        <v>210</v>
      </c>
      <c r="E64" s="1882">
        <v>1</v>
      </c>
      <c r="F64" s="2609"/>
      <c r="G64" s="1526"/>
      <c r="H64" s="1448"/>
    </row>
    <row r="65" spans="1:8">
      <c r="A65" s="1484"/>
      <c r="B65" s="1488" t="s">
        <v>6487</v>
      </c>
      <c r="C65" s="1480"/>
      <c r="D65" s="1665" t="s">
        <v>210</v>
      </c>
      <c r="E65" s="1882">
        <v>1</v>
      </c>
      <c r="F65" s="2609"/>
      <c r="G65" s="1526"/>
      <c r="H65" s="1448"/>
    </row>
    <row r="66" spans="1:8">
      <c r="A66" s="1489"/>
      <c r="B66" s="1490" t="s">
        <v>6488</v>
      </c>
      <c r="C66" s="1491"/>
      <c r="D66" s="1667" t="s">
        <v>210</v>
      </c>
      <c r="E66" s="1883">
        <v>4</v>
      </c>
      <c r="F66" s="2609"/>
      <c r="G66" s="1526"/>
      <c r="H66" s="1448"/>
    </row>
    <row r="67" spans="1:8">
      <c r="A67" s="1484"/>
      <c r="B67" s="1485" t="s">
        <v>6489</v>
      </c>
      <c r="C67" s="1480"/>
      <c r="D67" s="1665"/>
      <c r="E67" s="1882"/>
      <c r="F67" s="2609"/>
      <c r="G67" s="1526"/>
      <c r="H67" s="1448"/>
    </row>
    <row r="68" spans="1:8">
      <c r="A68" s="1484"/>
      <c r="B68" s="1494" t="s">
        <v>6490</v>
      </c>
      <c r="C68" s="1480"/>
      <c r="D68" s="1665" t="s">
        <v>210</v>
      </c>
      <c r="E68" s="1882">
        <v>3</v>
      </c>
      <c r="F68" s="2609"/>
      <c r="G68" s="1526"/>
      <c r="H68" s="1448"/>
    </row>
    <row r="69" spans="1:8">
      <c r="A69" s="1484"/>
      <c r="B69" s="1494" t="s">
        <v>6491</v>
      </c>
      <c r="C69" s="1480"/>
      <c r="D69" s="1665" t="s">
        <v>210</v>
      </c>
      <c r="E69" s="1882">
        <v>10</v>
      </c>
      <c r="F69" s="2609"/>
      <c r="G69" s="1526"/>
      <c r="H69" s="1448"/>
    </row>
    <row r="70" spans="1:8">
      <c r="A70" s="1484"/>
      <c r="B70" s="1494" t="s">
        <v>6492</v>
      </c>
      <c r="C70" s="1480"/>
      <c r="D70" s="1665" t="s">
        <v>210</v>
      </c>
      <c r="E70" s="1882">
        <v>1</v>
      </c>
      <c r="F70" s="2609"/>
      <c r="G70" s="1526"/>
      <c r="H70" s="1448"/>
    </row>
    <row r="71" spans="1:8">
      <c r="A71" s="1484"/>
      <c r="B71" s="1494" t="s">
        <v>6493</v>
      </c>
      <c r="C71" s="1480"/>
      <c r="D71" s="1665" t="s">
        <v>210</v>
      </c>
      <c r="E71" s="1882">
        <v>1</v>
      </c>
      <c r="F71" s="2609"/>
      <c r="G71" s="1526"/>
      <c r="H71" s="1448"/>
    </row>
    <row r="72" spans="1:8">
      <c r="A72" s="1484"/>
      <c r="B72" s="1494" t="s">
        <v>6494</v>
      </c>
      <c r="C72" s="1480"/>
      <c r="D72" s="1665" t="s">
        <v>210</v>
      </c>
      <c r="E72" s="1882">
        <v>4</v>
      </c>
      <c r="F72" s="2609"/>
      <c r="G72" s="1526"/>
      <c r="H72" s="1448"/>
    </row>
    <row r="73" spans="1:8">
      <c r="A73" s="1484"/>
      <c r="B73" s="1494" t="s">
        <v>6495</v>
      </c>
      <c r="C73" s="1480"/>
      <c r="D73" s="1665" t="s">
        <v>210</v>
      </c>
      <c r="E73" s="1882">
        <v>1</v>
      </c>
      <c r="F73" s="2609"/>
      <c r="G73" s="1526"/>
      <c r="H73" s="1448"/>
    </row>
    <row r="74" spans="1:8" ht="28.5">
      <c r="A74" s="1495"/>
      <c r="B74" s="1496" t="s">
        <v>6496</v>
      </c>
      <c r="C74" s="1495"/>
      <c r="D74" s="1669"/>
      <c r="E74" s="1883"/>
      <c r="F74" s="2609"/>
      <c r="G74" s="1526"/>
      <c r="H74" s="1448"/>
    </row>
    <row r="75" spans="1:8">
      <c r="A75" s="1451" t="s">
        <v>6870</v>
      </c>
      <c r="B75" s="1498" t="s">
        <v>6498</v>
      </c>
      <c r="C75" s="1480"/>
      <c r="D75" s="1484" t="s">
        <v>369</v>
      </c>
      <c r="E75" s="1884">
        <v>6</v>
      </c>
      <c r="F75" s="2629"/>
      <c r="G75" s="1526">
        <f>E75*F75</f>
        <v>0</v>
      </c>
      <c r="H75" s="1448"/>
    </row>
    <row r="76" spans="1:8">
      <c r="A76" s="1484"/>
      <c r="B76" s="1494"/>
      <c r="C76" s="1480"/>
      <c r="D76" s="1484"/>
      <c r="E76" s="1884"/>
      <c r="F76" s="2609"/>
      <c r="G76" s="1526"/>
      <c r="H76" s="1448"/>
    </row>
    <row r="77" spans="1:8">
      <c r="A77" s="1459" t="s">
        <v>6871</v>
      </c>
      <c r="B77" s="1479" t="s">
        <v>6509</v>
      </c>
      <c r="C77" s="1480"/>
      <c r="D77" s="1484"/>
      <c r="E77" s="1884"/>
      <c r="F77" s="2609"/>
      <c r="G77" s="1526"/>
      <c r="H77" s="1448"/>
    </row>
    <row r="78" spans="1:8" ht="57">
      <c r="A78" s="1484"/>
      <c r="B78" s="1485" t="s">
        <v>6486</v>
      </c>
      <c r="C78" s="1480"/>
      <c r="D78" s="1665" t="s">
        <v>210</v>
      </c>
      <c r="E78" s="1882">
        <v>1</v>
      </c>
      <c r="F78" s="2609"/>
      <c r="G78" s="1526"/>
      <c r="H78" s="1448"/>
    </row>
    <row r="79" spans="1:8">
      <c r="A79" s="1484"/>
      <c r="B79" s="1488" t="s">
        <v>6487</v>
      </c>
      <c r="C79" s="1480"/>
      <c r="D79" s="1665" t="s">
        <v>210</v>
      </c>
      <c r="E79" s="1882">
        <v>1</v>
      </c>
      <c r="F79" s="2609"/>
      <c r="G79" s="1526"/>
      <c r="H79" s="1448"/>
    </row>
    <row r="80" spans="1:8">
      <c r="A80" s="1489"/>
      <c r="B80" s="1490" t="s">
        <v>6488</v>
      </c>
      <c r="C80" s="1491"/>
      <c r="D80" s="1667" t="s">
        <v>210</v>
      </c>
      <c r="E80" s="1883">
        <v>4</v>
      </c>
      <c r="F80" s="2609"/>
      <c r="G80" s="1526"/>
      <c r="H80" s="1448"/>
    </row>
    <row r="81" spans="1:8">
      <c r="A81" s="1484"/>
      <c r="B81" s="1485" t="s">
        <v>6489</v>
      </c>
      <c r="C81" s="1480"/>
      <c r="D81" s="1665"/>
      <c r="E81" s="1882"/>
      <c r="F81" s="2609"/>
      <c r="G81" s="1526"/>
      <c r="H81" s="1448"/>
    </row>
    <row r="82" spans="1:8">
      <c r="A82" s="1484"/>
      <c r="B82" s="1494" t="s">
        <v>6490</v>
      </c>
      <c r="C82" s="1480"/>
      <c r="D82" s="1665" t="s">
        <v>210</v>
      </c>
      <c r="E82" s="1882">
        <v>3</v>
      </c>
      <c r="F82" s="2609"/>
      <c r="G82" s="1526"/>
      <c r="H82" s="1448"/>
    </row>
    <row r="83" spans="1:8">
      <c r="A83" s="1484"/>
      <c r="B83" s="1494" t="s">
        <v>6491</v>
      </c>
      <c r="C83" s="1480"/>
      <c r="D83" s="1665" t="s">
        <v>210</v>
      </c>
      <c r="E83" s="1882">
        <v>11</v>
      </c>
      <c r="F83" s="2609"/>
      <c r="G83" s="1526"/>
      <c r="H83" s="1448"/>
    </row>
    <row r="84" spans="1:8">
      <c r="A84" s="1484"/>
      <c r="B84" s="1494" t="s">
        <v>6492</v>
      </c>
      <c r="C84" s="1480"/>
      <c r="D84" s="1665" t="s">
        <v>210</v>
      </c>
      <c r="E84" s="1882">
        <v>1</v>
      </c>
      <c r="F84" s="2609"/>
      <c r="G84" s="1526"/>
      <c r="H84" s="1448"/>
    </row>
    <row r="85" spans="1:8">
      <c r="A85" s="1484"/>
      <c r="B85" s="1494" t="s">
        <v>6493</v>
      </c>
      <c r="C85" s="1480"/>
      <c r="D85" s="1665" t="s">
        <v>210</v>
      </c>
      <c r="E85" s="1882">
        <v>1</v>
      </c>
      <c r="F85" s="2609"/>
      <c r="G85" s="1526"/>
      <c r="H85" s="1448"/>
    </row>
    <row r="86" spans="1:8">
      <c r="A86" s="1484"/>
      <c r="B86" s="1494" t="s">
        <v>6494</v>
      </c>
      <c r="C86" s="1480"/>
      <c r="D86" s="1665" t="s">
        <v>210</v>
      </c>
      <c r="E86" s="1882">
        <v>4</v>
      </c>
      <c r="F86" s="2609"/>
      <c r="G86" s="1526"/>
      <c r="H86" s="1448"/>
    </row>
    <row r="87" spans="1:8">
      <c r="A87" s="1484"/>
      <c r="B87" s="1494" t="s">
        <v>6495</v>
      </c>
      <c r="C87" s="1480"/>
      <c r="D87" s="1665" t="s">
        <v>210</v>
      </c>
      <c r="E87" s="1882">
        <v>1</v>
      </c>
      <c r="F87" s="2609"/>
      <c r="G87" s="1526"/>
      <c r="H87" s="1448"/>
    </row>
    <row r="88" spans="1:8" ht="28.5">
      <c r="A88" s="1495"/>
      <c r="B88" s="1496" t="s">
        <v>6496</v>
      </c>
      <c r="C88" s="1495"/>
      <c r="D88" s="1495"/>
      <c r="E88" s="1643"/>
      <c r="F88" s="2609"/>
      <c r="G88" s="1526"/>
      <c r="H88" s="1448"/>
    </row>
    <row r="89" spans="1:8">
      <c r="A89" s="1451" t="s">
        <v>6872</v>
      </c>
      <c r="B89" s="1498" t="s">
        <v>6498</v>
      </c>
      <c r="C89" s="1480"/>
      <c r="D89" s="1484" t="s">
        <v>369</v>
      </c>
      <c r="E89" s="1884">
        <v>2</v>
      </c>
      <c r="F89" s="2629"/>
      <c r="G89" s="1526">
        <f>E89*F89</f>
        <v>0</v>
      </c>
      <c r="H89" s="1448"/>
    </row>
    <row r="90" spans="1:8">
      <c r="A90" s="1484"/>
      <c r="B90" s="1494"/>
      <c r="C90" s="1480"/>
      <c r="D90" s="1484"/>
      <c r="E90" s="1884"/>
      <c r="F90" s="2609"/>
      <c r="G90" s="1526"/>
      <c r="H90" s="1448"/>
    </row>
    <row r="91" spans="1:8">
      <c r="A91" s="1484"/>
      <c r="B91" s="1501"/>
      <c r="C91" s="1480"/>
      <c r="D91" s="1484"/>
      <c r="E91" s="1884"/>
      <c r="F91" s="2609"/>
      <c r="G91" s="1526"/>
      <c r="H91" s="1448"/>
    </row>
    <row r="92" spans="1:8">
      <c r="A92" s="1459" t="s">
        <v>6873</v>
      </c>
      <c r="B92" s="1502" t="s">
        <v>6512</v>
      </c>
      <c r="C92" s="1491"/>
      <c r="D92" s="1489"/>
      <c r="E92" s="1643"/>
      <c r="F92" s="2609"/>
      <c r="G92" s="1526"/>
      <c r="H92" s="1448"/>
    </row>
    <row r="93" spans="1:8" ht="57">
      <c r="A93" s="1489"/>
      <c r="B93" s="1502" t="s">
        <v>6513</v>
      </c>
      <c r="C93" s="1491"/>
      <c r="D93" s="1667" t="s">
        <v>210</v>
      </c>
      <c r="E93" s="1883">
        <v>1</v>
      </c>
      <c r="F93" s="2609"/>
      <c r="G93" s="1526"/>
      <c r="H93" s="1448"/>
    </row>
    <row r="94" spans="1:8">
      <c r="A94" s="1489"/>
      <c r="B94" s="1502" t="s">
        <v>6514</v>
      </c>
      <c r="C94" s="1491"/>
      <c r="D94" s="1667"/>
      <c r="E94" s="1883"/>
      <c r="F94" s="2609"/>
      <c r="G94" s="1526"/>
      <c r="H94" s="1448"/>
    </row>
    <row r="95" spans="1:8">
      <c r="A95" s="1503"/>
      <c r="B95" s="1490" t="s">
        <v>6515</v>
      </c>
      <c r="C95" s="1491"/>
      <c r="D95" s="1667" t="s">
        <v>210</v>
      </c>
      <c r="E95" s="1883">
        <v>1</v>
      </c>
      <c r="F95" s="2609"/>
      <c r="G95" s="1526"/>
      <c r="H95" s="1448"/>
    </row>
    <row r="96" spans="1:8">
      <c r="A96" s="1489"/>
      <c r="B96" s="1504" t="s">
        <v>6488</v>
      </c>
      <c r="C96" s="1491"/>
      <c r="D96" s="1667" t="s">
        <v>210</v>
      </c>
      <c r="E96" s="1883">
        <v>4</v>
      </c>
      <c r="F96" s="2609"/>
      <c r="G96" s="1526"/>
      <c r="H96" s="1448"/>
    </row>
    <row r="97" spans="1:8">
      <c r="A97" s="1503"/>
      <c r="B97" s="1505" t="s">
        <v>6516</v>
      </c>
      <c r="C97" s="1491"/>
      <c r="D97" s="1667"/>
      <c r="E97" s="1883"/>
      <c r="F97" s="2609"/>
      <c r="G97" s="1526"/>
      <c r="H97" s="1448"/>
    </row>
    <row r="98" spans="1:8">
      <c r="A98" s="1503"/>
      <c r="B98" s="2618" t="s">
        <v>6517</v>
      </c>
      <c r="C98" s="1492"/>
      <c r="D98" s="2314" t="s">
        <v>210</v>
      </c>
      <c r="E98" s="2341">
        <v>0</v>
      </c>
      <c r="F98" s="2609"/>
      <c r="G98" s="1526"/>
      <c r="H98" s="1448"/>
    </row>
    <row r="99" spans="1:8">
      <c r="A99" s="1503"/>
      <c r="B99" s="1506" t="s">
        <v>6518</v>
      </c>
      <c r="C99" s="1491"/>
      <c r="D99" s="1667" t="s">
        <v>210</v>
      </c>
      <c r="E99" s="1883">
        <v>1</v>
      </c>
      <c r="F99" s="2609"/>
      <c r="G99" s="1526"/>
      <c r="H99" s="1448"/>
    </row>
    <row r="100" spans="1:8">
      <c r="A100" s="1503"/>
      <c r="B100" s="1506" t="s">
        <v>6519</v>
      </c>
      <c r="C100" s="1491"/>
      <c r="D100" s="1667" t="s">
        <v>210</v>
      </c>
      <c r="E100" s="1883">
        <v>10</v>
      </c>
      <c r="F100" s="2609"/>
      <c r="G100" s="1526"/>
      <c r="H100" s="1448"/>
    </row>
    <row r="101" spans="1:8">
      <c r="A101" s="1503"/>
      <c r="B101" s="1505" t="s">
        <v>6520</v>
      </c>
      <c r="C101" s="1491"/>
      <c r="D101" s="1667" t="s">
        <v>210</v>
      </c>
      <c r="E101" s="1883">
        <v>2</v>
      </c>
      <c r="F101" s="2609"/>
      <c r="G101" s="1526"/>
      <c r="H101" s="1448"/>
    </row>
    <row r="102" spans="1:8">
      <c r="A102" s="1503"/>
      <c r="B102" s="2347" t="s">
        <v>6521</v>
      </c>
      <c r="C102" s="1492"/>
      <c r="D102" s="2314" t="s">
        <v>210</v>
      </c>
      <c r="E102" s="2341">
        <v>0</v>
      </c>
      <c r="F102" s="2609"/>
      <c r="G102" s="1526"/>
      <c r="H102" s="1448"/>
    </row>
    <row r="103" spans="1:8">
      <c r="A103" s="1503"/>
      <c r="B103" s="1505" t="s">
        <v>6522</v>
      </c>
      <c r="C103" s="1491"/>
      <c r="D103" s="1667" t="s">
        <v>210</v>
      </c>
      <c r="E103" s="1883">
        <v>7</v>
      </c>
      <c r="F103" s="2609"/>
      <c r="G103" s="1526"/>
      <c r="H103" s="1448"/>
    </row>
    <row r="104" spans="1:8">
      <c r="A104" s="1503"/>
      <c r="B104" s="2347" t="s">
        <v>6523</v>
      </c>
      <c r="C104" s="1492"/>
      <c r="D104" s="2314" t="s">
        <v>210</v>
      </c>
      <c r="E104" s="2341">
        <v>2</v>
      </c>
      <c r="F104" s="2609"/>
      <c r="G104" s="1526"/>
      <c r="H104" s="1448"/>
    </row>
    <row r="105" spans="1:8">
      <c r="A105" s="1489"/>
      <c r="B105" s="2346" t="s">
        <v>6524</v>
      </c>
      <c r="C105" s="1492"/>
      <c r="D105" s="2314" t="s">
        <v>210</v>
      </c>
      <c r="E105" s="2341">
        <v>0</v>
      </c>
      <c r="F105" s="2609"/>
      <c r="G105" s="1526"/>
      <c r="H105" s="1448"/>
    </row>
    <row r="106" spans="1:8">
      <c r="A106" s="1489"/>
      <c r="B106" s="2346" t="s">
        <v>6874</v>
      </c>
      <c r="C106" s="1492"/>
      <c r="D106" s="2314" t="s">
        <v>210</v>
      </c>
      <c r="E106" s="2341">
        <v>4</v>
      </c>
      <c r="F106" s="2609"/>
      <c r="G106" s="1526"/>
      <c r="H106" s="1448"/>
    </row>
    <row r="107" spans="1:8">
      <c r="A107" s="1507"/>
      <c r="B107" s="2588" t="s">
        <v>6526</v>
      </c>
      <c r="C107" s="1492"/>
      <c r="D107" s="2314" t="s">
        <v>210</v>
      </c>
      <c r="E107" s="2351">
        <v>0</v>
      </c>
      <c r="F107" s="2609"/>
      <c r="G107" s="1526"/>
      <c r="H107" s="1448"/>
    </row>
    <row r="108" spans="1:8">
      <c r="A108" s="1507"/>
      <c r="B108" s="2588" t="s">
        <v>6527</v>
      </c>
      <c r="C108" s="1492"/>
      <c r="D108" s="2314" t="s">
        <v>210</v>
      </c>
      <c r="E108" s="2351">
        <v>0</v>
      </c>
      <c r="F108" s="2609"/>
      <c r="G108" s="1526"/>
      <c r="H108" s="1448"/>
    </row>
    <row r="109" spans="1:8">
      <c r="A109" s="1507"/>
      <c r="B109" s="2588" t="s">
        <v>6528</v>
      </c>
      <c r="C109" s="1492"/>
      <c r="D109" s="2314" t="s">
        <v>210</v>
      </c>
      <c r="E109" s="2351">
        <v>0</v>
      </c>
      <c r="F109" s="2609"/>
      <c r="G109" s="1526"/>
      <c r="H109" s="1448"/>
    </row>
    <row r="110" spans="1:8">
      <c r="A110" s="1510"/>
      <c r="B110" s="2588" t="s">
        <v>6529</v>
      </c>
      <c r="C110" s="1511"/>
      <c r="D110" s="1511" t="s">
        <v>210</v>
      </c>
      <c r="E110" s="2352">
        <v>0</v>
      </c>
      <c r="F110" s="2609"/>
      <c r="G110" s="1526"/>
      <c r="H110" s="1448"/>
    </row>
    <row r="111" spans="1:8">
      <c r="A111" s="1510"/>
      <c r="B111" s="2588" t="s">
        <v>6530</v>
      </c>
      <c r="C111" s="1511"/>
      <c r="D111" s="1511" t="s">
        <v>210</v>
      </c>
      <c r="E111" s="2352">
        <v>0</v>
      </c>
      <c r="F111" s="2609"/>
      <c r="G111" s="1526"/>
      <c r="H111" s="1448"/>
    </row>
    <row r="112" spans="1:8">
      <c r="A112" s="1513"/>
      <c r="B112" s="1508" t="s">
        <v>6531</v>
      </c>
      <c r="C112" s="1513"/>
      <c r="D112" s="1669" t="s">
        <v>210</v>
      </c>
      <c r="E112" s="1883">
        <v>1</v>
      </c>
      <c r="F112" s="2609"/>
      <c r="G112" s="1526"/>
      <c r="H112" s="1448"/>
    </row>
    <row r="113" spans="1:8">
      <c r="A113" s="1495"/>
      <c r="B113" s="1508" t="s">
        <v>6532</v>
      </c>
      <c r="C113" s="1495"/>
      <c r="D113" s="1669" t="s">
        <v>210</v>
      </c>
      <c r="E113" s="1883">
        <v>1</v>
      </c>
      <c r="F113" s="2609"/>
      <c r="G113" s="1526"/>
      <c r="H113" s="1448"/>
    </row>
    <row r="114" spans="1:8">
      <c r="A114" s="1495"/>
      <c r="B114" s="1508" t="s">
        <v>6533</v>
      </c>
      <c r="C114" s="1495"/>
      <c r="D114" s="1669" t="s">
        <v>210</v>
      </c>
      <c r="E114" s="1883">
        <v>1</v>
      </c>
      <c r="F114" s="2609"/>
      <c r="G114" s="1526"/>
      <c r="H114" s="1448"/>
    </row>
    <row r="115" spans="1:8">
      <c r="A115" s="1495"/>
      <c r="B115" s="1508" t="s">
        <v>6534</v>
      </c>
      <c r="C115" s="1495"/>
      <c r="D115" s="1669" t="s">
        <v>369</v>
      </c>
      <c r="E115" s="1883">
        <v>1</v>
      </c>
      <c r="F115" s="2609"/>
      <c r="G115" s="1526"/>
      <c r="H115" s="1448"/>
    </row>
    <row r="116" spans="1:8" ht="28.5">
      <c r="A116" s="1495"/>
      <c r="B116" s="1508" t="s">
        <v>6496</v>
      </c>
      <c r="C116" s="1495"/>
      <c r="D116" s="1495"/>
      <c r="E116" s="1643"/>
      <c r="F116" s="2609"/>
      <c r="G116" s="1526"/>
      <c r="H116" s="1448"/>
    </row>
    <row r="117" spans="1:8">
      <c r="A117" s="1451" t="s">
        <v>6875</v>
      </c>
      <c r="B117" s="1516" t="s">
        <v>6498</v>
      </c>
      <c r="C117" s="1491"/>
      <c r="D117" s="1489" t="s">
        <v>369</v>
      </c>
      <c r="E117" s="1643">
        <v>2</v>
      </c>
      <c r="F117" s="2629"/>
      <c r="G117" s="1526">
        <f>E117*F117</f>
        <v>0</v>
      </c>
      <c r="H117" s="1448"/>
    </row>
    <row r="118" spans="1:8">
      <c r="A118" s="1489"/>
      <c r="B118" s="1500"/>
      <c r="C118" s="1491"/>
      <c r="D118" s="1489"/>
      <c r="E118" s="1643"/>
      <c r="F118" s="2609"/>
      <c r="G118" s="1526"/>
      <c r="H118" s="1448"/>
    </row>
    <row r="119" spans="1:8" ht="28.5">
      <c r="A119" s="1459" t="s">
        <v>6876</v>
      </c>
      <c r="B119" s="1502" t="s">
        <v>6537</v>
      </c>
      <c r="C119" s="1491"/>
      <c r="D119" s="1489"/>
      <c r="E119" s="1643"/>
      <c r="F119" s="2609"/>
      <c r="G119" s="1526"/>
      <c r="H119" s="1448"/>
    </row>
    <row r="120" spans="1:8">
      <c r="A120" s="1503"/>
      <c r="B120" s="1505" t="s">
        <v>6516</v>
      </c>
      <c r="C120" s="1491"/>
      <c r="D120" s="1489"/>
      <c r="E120" s="1643"/>
      <c r="F120" s="2609"/>
      <c r="G120" s="1526"/>
      <c r="H120" s="1448"/>
    </row>
    <row r="121" spans="1:8">
      <c r="A121" s="1503"/>
      <c r="B121" s="1506" t="s">
        <v>6538</v>
      </c>
      <c r="C121" s="1491"/>
      <c r="D121" s="1667" t="s">
        <v>210</v>
      </c>
      <c r="E121" s="1883">
        <v>1</v>
      </c>
      <c r="F121" s="2609"/>
      <c r="G121" s="1526"/>
      <c r="H121" s="1448"/>
    </row>
    <row r="122" spans="1:8">
      <c r="A122" s="1503"/>
      <c r="B122" s="1506" t="s">
        <v>6539</v>
      </c>
      <c r="C122" s="1491"/>
      <c r="D122" s="1667" t="s">
        <v>210</v>
      </c>
      <c r="E122" s="1883">
        <v>2</v>
      </c>
      <c r="F122" s="2609"/>
      <c r="G122" s="1526"/>
      <c r="H122" s="1448"/>
    </row>
    <row r="123" spans="1:8" ht="42.75">
      <c r="A123" s="1489"/>
      <c r="B123" s="1517" t="s">
        <v>6540</v>
      </c>
      <c r="C123" s="1491"/>
      <c r="D123" s="1667" t="s">
        <v>210</v>
      </c>
      <c r="E123" s="1883">
        <v>1</v>
      </c>
      <c r="F123" s="2609"/>
      <c r="G123" s="1526"/>
      <c r="H123" s="1448"/>
    </row>
    <row r="124" spans="1:8">
      <c r="A124" s="1489"/>
      <c r="B124" s="1517" t="s">
        <v>6541</v>
      </c>
      <c r="C124" s="1491"/>
      <c r="D124" s="1667" t="s">
        <v>210</v>
      </c>
      <c r="E124" s="1883">
        <v>3</v>
      </c>
      <c r="F124" s="2609"/>
      <c r="G124" s="1526"/>
      <c r="H124" s="1448"/>
    </row>
    <row r="125" spans="1:8">
      <c r="A125" s="1451" t="s">
        <v>6877</v>
      </c>
      <c r="B125" s="1516" t="s">
        <v>6498</v>
      </c>
      <c r="C125" s="1491"/>
      <c r="D125" s="1489" t="s">
        <v>369</v>
      </c>
      <c r="E125" s="1643">
        <v>1</v>
      </c>
      <c r="F125" s="2629"/>
      <c r="G125" s="1526">
        <f>E125*F125</f>
        <v>0</v>
      </c>
      <c r="H125" s="1448"/>
    </row>
    <row r="126" spans="1:8">
      <c r="A126" s="1489"/>
      <c r="B126" s="1517"/>
      <c r="C126" s="1491"/>
      <c r="D126" s="1491"/>
      <c r="E126" s="1881"/>
      <c r="F126" s="2624"/>
      <c r="G126" s="1874"/>
      <c r="H126" s="1448"/>
    </row>
    <row r="127" spans="1:8" ht="22.9" customHeight="1" thickBot="1">
      <c r="A127" s="1344" t="s">
        <v>6780</v>
      </c>
      <c r="B127" s="1431" t="s">
        <v>6483</v>
      </c>
      <c r="C127" s="1432" t="s">
        <v>2978</v>
      </c>
      <c r="D127" s="1432"/>
      <c r="E127" s="1433"/>
      <c r="F127" s="1519"/>
      <c r="G127" s="1520">
        <f>+SUM(G20:G125)</f>
        <v>0</v>
      </c>
      <c r="H127" s="1448"/>
    </row>
    <row r="128" spans="1:8" ht="15" thickTop="1">
      <c r="A128" s="1448"/>
      <c r="B128" s="1448"/>
      <c r="C128" s="1448"/>
      <c r="D128" s="1448"/>
      <c r="E128" s="1641"/>
      <c r="F128" s="1752"/>
      <c r="G128" s="1752"/>
      <c r="H128" s="1448"/>
    </row>
    <row r="129" spans="1:8">
      <c r="A129" s="1448"/>
      <c r="B129" s="1448"/>
      <c r="C129" s="1448"/>
      <c r="D129" s="1448"/>
      <c r="E129" s="1641"/>
      <c r="F129" s="1752"/>
      <c r="G129" s="1752"/>
      <c r="H129" s="1448"/>
    </row>
  </sheetData>
  <sheetProtection formatRows="0"/>
  <mergeCells count="1">
    <mergeCell ref="B18:C18"/>
  </mergeCells>
  <pageMargins left="0.7" right="0.7" top="0.75" bottom="0.75" header="0.3" footer="0.3"/>
  <pageSetup paperSize="9" scale="55" fitToHeight="0" orientation="portrait" horizontalDpi="4294967293" verticalDpi="4294967293"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1" manualBreakCount="1">
    <brk id="62"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60"/>
  <sheetViews>
    <sheetView view="pageBreakPreview" topLeftCell="B31" zoomScale="80" zoomScaleNormal="80" zoomScaleSheetLayoutView="80" workbookViewId="0">
      <selection activeCell="B4" sqref="B4"/>
    </sheetView>
  </sheetViews>
  <sheetFormatPr defaultColWidth="11" defaultRowHeight="14.25"/>
  <cols>
    <col min="1" max="1" width="15.42578125" style="1374" customWidth="1"/>
    <col min="2" max="2" width="71" style="1374" customWidth="1"/>
    <col min="3" max="3" width="14" style="1374" customWidth="1"/>
    <col min="4" max="4" width="11" style="1374"/>
    <col min="5" max="5" width="11" style="1619"/>
    <col min="6" max="6" width="17" style="1620" customWidth="1"/>
    <col min="7" max="7" width="19.140625" style="1620" customWidth="1"/>
    <col min="8" max="16384" width="11" style="1374"/>
  </cols>
  <sheetData>
    <row r="1" spans="1:8">
      <c r="A1" s="1435" t="s">
        <v>8</v>
      </c>
      <c r="B1" s="1381" t="s">
        <v>9</v>
      </c>
      <c r="C1" s="1381"/>
      <c r="D1" s="1382"/>
      <c r="E1" s="1436"/>
      <c r="F1" s="1470"/>
      <c r="G1" s="1470"/>
      <c r="H1" s="1343"/>
    </row>
    <row r="2" spans="1:8">
      <c r="A2" s="1435" t="s">
        <v>130</v>
      </c>
      <c r="B2" s="491" t="str">
        <f>'NASLOVNA STRAN'!$C$30</f>
        <v>Gradnja stanovanjske soseske Dečkovo naselje - DN 10</v>
      </c>
      <c r="C2" s="1381"/>
      <c r="D2" s="1382"/>
      <c r="E2" s="1436"/>
      <c r="F2" s="1470"/>
      <c r="G2" s="1470"/>
      <c r="H2" s="1343"/>
    </row>
    <row r="3" spans="1:8">
      <c r="A3" s="1435" t="s">
        <v>131</v>
      </c>
      <c r="B3" s="1654">
        <f>'NASLOVNA STRAN'!$C$13</f>
        <v>0</v>
      </c>
      <c r="C3" s="1381"/>
      <c r="D3" s="1382"/>
      <c r="E3" s="1436"/>
      <c r="F3" s="1470"/>
      <c r="G3" s="1470"/>
      <c r="H3" s="1343"/>
    </row>
    <row r="4" spans="1:8">
      <c r="A4" s="1435"/>
      <c r="B4" s="1381"/>
      <c r="C4" s="1381"/>
      <c r="D4" s="1382"/>
      <c r="E4" s="1436"/>
      <c r="F4" s="1470"/>
      <c r="G4" s="1470"/>
      <c r="H4" s="1343"/>
    </row>
    <row r="5" spans="1:8">
      <c r="A5" s="1437" t="s">
        <v>72</v>
      </c>
      <c r="B5" s="1387" t="s">
        <v>6311</v>
      </c>
      <c r="C5" s="1387"/>
      <c r="D5" s="1388"/>
      <c r="E5" s="1438"/>
      <c r="F5" s="1471"/>
      <c r="G5" s="1471"/>
      <c r="H5" s="1343"/>
    </row>
    <row r="6" spans="1:8">
      <c r="A6" s="1435"/>
      <c r="B6" s="1381"/>
      <c r="C6" s="1381"/>
      <c r="D6" s="1382"/>
      <c r="E6" s="1436"/>
      <c r="F6" s="1470"/>
      <c r="G6" s="1470"/>
      <c r="H6" s="1343"/>
    </row>
    <row r="7" spans="1:8">
      <c r="A7" s="1437" t="s">
        <v>80</v>
      </c>
      <c r="B7" s="1387" t="s">
        <v>6543</v>
      </c>
      <c r="C7" s="1387"/>
      <c r="D7" s="1388"/>
      <c r="E7" s="1438"/>
      <c r="F7" s="1471"/>
      <c r="G7" s="1471"/>
      <c r="H7" s="1343"/>
    </row>
    <row r="8" spans="1:8">
      <c r="A8" s="1435"/>
      <c r="B8" s="1381"/>
      <c r="C8" s="1381"/>
      <c r="D8" s="1382"/>
      <c r="E8" s="1436"/>
      <c r="F8" s="1470"/>
      <c r="G8" s="1470"/>
      <c r="H8" s="1343"/>
    </row>
    <row r="9" spans="1:8">
      <c r="A9" s="1435"/>
      <c r="B9" s="1381"/>
      <c r="C9" s="1381"/>
      <c r="D9" s="1382"/>
      <c r="E9" s="1436"/>
      <c r="F9" s="1470"/>
      <c r="G9" s="1470"/>
      <c r="H9" s="1343"/>
    </row>
    <row r="10" spans="1:8" ht="31.9" customHeight="1">
      <c r="A10" s="1439" t="s">
        <v>132</v>
      </c>
      <c r="B10" s="1392" t="s">
        <v>133</v>
      </c>
      <c r="C10" s="1393" t="s">
        <v>6544</v>
      </c>
      <c r="D10" s="1394" t="s">
        <v>140</v>
      </c>
      <c r="E10" s="1440" t="s">
        <v>136</v>
      </c>
      <c r="F10" s="1604" t="s">
        <v>237</v>
      </c>
      <c r="G10" s="1604" t="s">
        <v>238</v>
      </c>
      <c r="H10" s="1343"/>
    </row>
    <row r="11" spans="1:8">
      <c r="A11" s="1381"/>
      <c r="B11" s="1381"/>
      <c r="C11" s="1381"/>
      <c r="D11" s="1382"/>
      <c r="E11" s="1441"/>
      <c r="F11" s="1473"/>
      <c r="G11" s="1473"/>
      <c r="H11" s="1343"/>
    </row>
    <row r="12" spans="1:8">
      <c r="A12" s="1442" t="s">
        <v>6781</v>
      </c>
      <c r="B12" s="1400" t="s">
        <v>3962</v>
      </c>
      <c r="C12" s="1400"/>
      <c r="D12" s="1401"/>
      <c r="E12" s="1443"/>
      <c r="F12" s="1474"/>
      <c r="G12" s="1474"/>
      <c r="H12" s="1343"/>
    </row>
    <row r="13" spans="1:8">
      <c r="A13" s="1444"/>
      <c r="B13" s="1405"/>
      <c r="C13" s="1405"/>
      <c r="D13" s="1406"/>
      <c r="E13" s="1445"/>
      <c r="F13" s="1475"/>
      <c r="G13" s="1475"/>
      <c r="H13" s="1343"/>
    </row>
    <row r="14" spans="1:8">
      <c r="A14" s="1409"/>
      <c r="B14" s="1410" t="s">
        <v>6543</v>
      </c>
      <c r="C14" s="1410"/>
      <c r="D14" s="1409"/>
      <c r="E14" s="1369"/>
      <c r="F14" s="1476"/>
      <c r="G14" s="1477"/>
      <c r="H14" s="1343"/>
    </row>
    <row r="15" spans="1:8">
      <c r="A15" s="1446"/>
      <c r="B15" s="1385" t="s">
        <v>3461</v>
      </c>
      <c r="C15" s="1385"/>
      <c r="D15" s="1415"/>
      <c r="E15" s="1447"/>
      <c r="F15" s="1478"/>
      <c r="G15" s="1478"/>
      <c r="H15" s="1343"/>
    </row>
    <row r="16" spans="1:8">
      <c r="A16" s="1446"/>
      <c r="B16" s="1418"/>
      <c r="C16" s="1419"/>
      <c r="D16" s="1415"/>
      <c r="E16" s="1447"/>
      <c r="F16" s="1478"/>
      <c r="G16" s="1478"/>
      <c r="H16" s="1343"/>
    </row>
    <row r="17" spans="1:8">
      <c r="A17" s="1446"/>
      <c r="B17" s="1418" t="s">
        <v>2299</v>
      </c>
      <c r="C17" s="1419"/>
      <c r="D17" s="1415"/>
      <c r="E17" s="1447"/>
      <c r="F17" s="1478"/>
      <c r="G17" s="1478"/>
      <c r="H17" s="1343"/>
    </row>
    <row r="18" spans="1:8" ht="56.25" customHeight="1">
      <c r="A18" s="1446"/>
      <c r="B18" s="3117" t="s">
        <v>3565</v>
      </c>
      <c r="C18" s="3118"/>
      <c r="D18" s="1415"/>
      <c r="E18" s="1447"/>
      <c r="F18" s="1478"/>
      <c r="G18" s="1478"/>
      <c r="H18" s="1448"/>
    </row>
    <row r="19" spans="1:8">
      <c r="A19" s="1448"/>
      <c r="B19" s="1448"/>
      <c r="C19" s="1448"/>
      <c r="D19" s="1448"/>
      <c r="E19" s="1364"/>
      <c r="F19" s="1605"/>
      <c r="G19" s="1605"/>
      <c r="H19" s="1448"/>
    </row>
    <row r="20" spans="1:8" ht="42.75">
      <c r="A20" s="1448"/>
      <c r="B20" s="1522" t="s">
        <v>6545</v>
      </c>
      <c r="C20" s="1448"/>
      <c r="D20" s="1448"/>
      <c r="E20" s="1364"/>
      <c r="F20" s="1605"/>
      <c r="G20" s="1605"/>
      <c r="H20" s="1448"/>
    </row>
    <row r="21" spans="1:8">
      <c r="A21" s="1523"/>
      <c r="B21" s="1479"/>
      <c r="C21" s="1480"/>
      <c r="D21" s="1481"/>
      <c r="E21" s="1885"/>
      <c r="F21" s="1893"/>
      <c r="G21" s="1605"/>
      <c r="H21" s="1448"/>
    </row>
    <row r="22" spans="1:8">
      <c r="A22" s="1484"/>
      <c r="B22" s="1485"/>
      <c r="C22" s="1480"/>
      <c r="D22" s="1484"/>
      <c r="E22" s="1886"/>
      <c r="F22" s="1740"/>
      <c r="G22" s="1740"/>
      <c r="H22" s="1448"/>
    </row>
    <row r="23" spans="1:8" ht="28.5">
      <c r="A23" s="1459" t="s">
        <v>6878</v>
      </c>
      <c r="B23" s="1527" t="s">
        <v>6547</v>
      </c>
      <c r="C23" s="1528"/>
      <c r="D23" s="1681" t="s">
        <v>369</v>
      </c>
      <c r="E23" s="3115" t="s">
        <v>6480</v>
      </c>
      <c r="F23" s="3116"/>
      <c r="G23" s="1894"/>
      <c r="H23" s="1448"/>
    </row>
    <row r="24" spans="1:8">
      <c r="A24" s="1528"/>
      <c r="B24" s="1527"/>
      <c r="C24" s="1528"/>
      <c r="D24" s="1681"/>
      <c r="E24" s="1887"/>
      <c r="F24" s="1683"/>
      <c r="G24" s="1895"/>
      <c r="H24" s="1448"/>
    </row>
    <row r="25" spans="1:8" ht="28.15" customHeight="1">
      <c r="A25" s="1459" t="s">
        <v>6879</v>
      </c>
      <c r="B25" s="1684" t="s">
        <v>6549</v>
      </c>
      <c r="C25" s="1528"/>
      <c r="D25" s="1681" t="s">
        <v>369</v>
      </c>
      <c r="E25" s="3115" t="s">
        <v>6480</v>
      </c>
      <c r="F25" s="3116"/>
      <c r="G25" s="1894"/>
      <c r="H25" s="1448"/>
    </row>
    <row r="26" spans="1:8">
      <c r="A26" s="1528"/>
      <c r="B26" s="1684"/>
      <c r="C26" s="1528"/>
      <c r="D26" s="1681"/>
      <c r="E26" s="1887"/>
      <c r="F26" s="1683"/>
      <c r="G26" s="1895"/>
      <c r="H26" s="1448"/>
    </row>
    <row r="27" spans="1:8" ht="26.45" customHeight="1">
      <c r="A27" s="1459" t="s">
        <v>6880</v>
      </c>
      <c r="B27" s="1684" t="s">
        <v>6551</v>
      </c>
      <c r="C27" s="1528"/>
      <c r="D27" s="1681" t="s">
        <v>369</v>
      </c>
      <c r="E27" s="3115" t="s">
        <v>6480</v>
      </c>
      <c r="F27" s="3116"/>
      <c r="G27" s="1894"/>
      <c r="H27" s="1448"/>
    </row>
    <row r="28" spans="1:8">
      <c r="A28" s="1528"/>
      <c r="B28" s="1527"/>
      <c r="C28" s="1528"/>
      <c r="D28" s="1681"/>
      <c r="E28" s="1887"/>
      <c r="F28" s="1683"/>
      <c r="G28" s="1895"/>
      <c r="H28" s="1448"/>
    </row>
    <row r="29" spans="1:8">
      <c r="A29" s="1459" t="s">
        <v>6881</v>
      </c>
      <c r="B29" s="1533" t="s">
        <v>6882</v>
      </c>
      <c r="C29" s="1534"/>
      <c r="D29" s="1685"/>
      <c r="E29" s="1888"/>
      <c r="F29" s="1687"/>
      <c r="G29" s="1687"/>
      <c r="H29" s="1448"/>
    </row>
    <row r="30" spans="1:8" ht="57">
      <c r="A30" s="1534"/>
      <c r="B30" s="1527" t="s">
        <v>6554</v>
      </c>
      <c r="C30" s="1534"/>
      <c r="D30" s="1685"/>
      <c r="E30" s="1888"/>
      <c r="F30" s="1687"/>
      <c r="G30" s="1687"/>
      <c r="H30" s="1448"/>
    </row>
    <row r="31" spans="1:8">
      <c r="A31" s="1534"/>
      <c r="B31" s="1527" t="s">
        <v>6555</v>
      </c>
      <c r="C31" s="1534"/>
      <c r="D31" s="1688" t="s">
        <v>210</v>
      </c>
      <c r="E31" s="1889">
        <v>1</v>
      </c>
      <c r="F31" s="1687"/>
      <c r="G31" s="1687"/>
      <c r="H31" s="1448"/>
    </row>
    <row r="32" spans="1:8">
      <c r="A32" s="1528"/>
      <c r="B32" s="1527" t="s">
        <v>6556</v>
      </c>
      <c r="C32" s="1539"/>
      <c r="D32" s="1690" t="s">
        <v>210</v>
      </c>
      <c r="E32" s="1890">
        <v>3</v>
      </c>
      <c r="F32" s="1683"/>
      <c r="G32" s="1896"/>
      <c r="H32" s="1448"/>
    </row>
    <row r="33" spans="1:8">
      <c r="A33" s="1528"/>
      <c r="B33" s="1527" t="s">
        <v>6557</v>
      </c>
      <c r="C33" s="1539"/>
      <c r="D33" s="1690"/>
      <c r="E33" s="1890"/>
      <c r="F33" s="1683"/>
      <c r="G33" s="1896"/>
      <c r="H33" s="1448"/>
    </row>
    <row r="34" spans="1:8">
      <c r="A34" s="1528"/>
      <c r="B34" s="1527" t="s">
        <v>6558</v>
      </c>
      <c r="C34" s="1528"/>
      <c r="D34" s="1692" t="s">
        <v>210</v>
      </c>
      <c r="E34" s="1890">
        <v>1</v>
      </c>
      <c r="F34" s="1683"/>
      <c r="G34" s="1896"/>
      <c r="H34" s="1448"/>
    </row>
    <row r="35" spans="1:8">
      <c r="A35" s="1528"/>
      <c r="B35" s="1527" t="s">
        <v>6559</v>
      </c>
      <c r="C35" s="1528"/>
      <c r="D35" s="1692"/>
      <c r="E35" s="1890"/>
      <c r="F35" s="1683"/>
      <c r="G35" s="1896"/>
      <c r="H35" s="1448"/>
    </row>
    <row r="36" spans="1:8">
      <c r="A36" s="1528"/>
      <c r="B36" s="1522" t="s">
        <v>6560</v>
      </c>
      <c r="C36" s="1528"/>
      <c r="D36" s="1692" t="s">
        <v>210</v>
      </c>
      <c r="E36" s="1890">
        <v>3</v>
      </c>
      <c r="F36" s="1683"/>
      <c r="G36" s="1896"/>
      <c r="H36" s="1448"/>
    </row>
    <row r="37" spans="1:8" ht="28.5">
      <c r="A37" s="1528"/>
      <c r="B37" s="1527" t="s">
        <v>6561</v>
      </c>
      <c r="C37" s="1539"/>
      <c r="D37" s="1690" t="s">
        <v>210</v>
      </c>
      <c r="E37" s="1890">
        <v>14</v>
      </c>
      <c r="F37" s="1683"/>
      <c r="G37" s="1896"/>
      <c r="H37" s="1448"/>
    </row>
    <row r="38" spans="1:8">
      <c r="A38" s="1528"/>
      <c r="B38" s="1527" t="s">
        <v>6562</v>
      </c>
      <c r="C38" s="1539"/>
      <c r="D38" s="1690" t="s">
        <v>210</v>
      </c>
      <c r="E38" s="1890">
        <f>13*3</f>
        <v>39</v>
      </c>
      <c r="F38" s="1683"/>
      <c r="G38" s="1896"/>
      <c r="H38" s="1448"/>
    </row>
    <row r="39" spans="1:8">
      <c r="A39" s="1528"/>
      <c r="B39" s="1527" t="s">
        <v>6563</v>
      </c>
      <c r="C39" s="1539"/>
      <c r="D39" s="1690" t="s">
        <v>210</v>
      </c>
      <c r="E39" s="1890">
        <v>3</v>
      </c>
      <c r="F39" s="1683"/>
      <c r="G39" s="1896"/>
      <c r="H39" s="1448"/>
    </row>
    <row r="40" spans="1:8" ht="42.75">
      <c r="A40" s="1534"/>
      <c r="B40" s="1544" t="s">
        <v>6564</v>
      </c>
      <c r="C40" s="1534"/>
      <c r="D40" s="1688" t="s">
        <v>210</v>
      </c>
      <c r="E40" s="1889">
        <v>14</v>
      </c>
      <c r="F40" s="2642"/>
      <c r="G40" s="1687"/>
      <c r="H40" s="1448"/>
    </row>
    <row r="41" spans="1:8">
      <c r="A41" s="1534"/>
      <c r="B41" s="1545" t="s">
        <v>6565</v>
      </c>
      <c r="C41" s="1534"/>
      <c r="D41" s="1685"/>
      <c r="E41" s="1888"/>
      <c r="F41" s="2642"/>
      <c r="G41" s="1687"/>
      <c r="H41" s="1448"/>
    </row>
    <row r="42" spans="1:8">
      <c r="A42" s="1534"/>
      <c r="B42" s="1545" t="s">
        <v>6566</v>
      </c>
      <c r="C42" s="1528"/>
      <c r="D42" s="1681"/>
      <c r="E42" s="1888"/>
      <c r="F42" s="2642"/>
      <c r="G42" s="1687"/>
      <c r="H42" s="1448"/>
    </row>
    <row r="43" spans="1:8">
      <c r="A43" s="1451" t="s">
        <v>6883</v>
      </c>
      <c r="B43" s="1546" t="s">
        <v>6498</v>
      </c>
      <c r="C43" s="1528"/>
      <c r="D43" s="1681" t="s">
        <v>369</v>
      </c>
      <c r="E43" s="1888">
        <v>1</v>
      </c>
      <c r="F43" s="2643"/>
      <c r="G43" s="1894">
        <f>E43*F43</f>
        <v>0</v>
      </c>
      <c r="H43" s="1448"/>
    </row>
    <row r="44" spans="1:8">
      <c r="A44" s="1534"/>
      <c r="B44" s="1547"/>
      <c r="C44" s="1528"/>
      <c r="D44" s="1681"/>
      <c r="E44" s="1888"/>
      <c r="F44" s="2642"/>
      <c r="G44" s="1894"/>
      <c r="H44" s="1448"/>
    </row>
    <row r="45" spans="1:8">
      <c r="A45" s="1459" t="s">
        <v>6884</v>
      </c>
      <c r="B45" s="1533" t="s">
        <v>6885</v>
      </c>
      <c r="C45" s="1534"/>
      <c r="D45" s="1685"/>
      <c r="E45" s="1888"/>
      <c r="F45" s="2642"/>
      <c r="G45" s="1687"/>
      <c r="H45" s="1448"/>
    </row>
    <row r="46" spans="1:8" ht="57">
      <c r="A46" s="1534"/>
      <c r="B46" s="1527" t="s">
        <v>6554</v>
      </c>
      <c r="C46" s="1534"/>
      <c r="D46" s="1685"/>
      <c r="E46" s="1888"/>
      <c r="F46" s="2642"/>
      <c r="G46" s="1687"/>
      <c r="H46" s="1448"/>
    </row>
    <row r="47" spans="1:8" ht="28.5">
      <c r="A47" s="1528"/>
      <c r="B47" s="1527" t="s">
        <v>6570</v>
      </c>
      <c r="C47" s="1539"/>
      <c r="D47" s="1690" t="s">
        <v>210</v>
      </c>
      <c r="E47" s="1890">
        <v>14</v>
      </c>
      <c r="F47" s="1683"/>
      <c r="G47" s="1896"/>
      <c r="H47" s="1448"/>
    </row>
    <row r="48" spans="1:8">
      <c r="A48" s="1528"/>
      <c r="B48" s="1527" t="s">
        <v>6562</v>
      </c>
      <c r="C48" s="1539"/>
      <c r="D48" s="1690" t="s">
        <v>210</v>
      </c>
      <c r="E48" s="1890">
        <f>13*3</f>
        <v>39</v>
      </c>
      <c r="F48" s="1683"/>
      <c r="G48" s="1896"/>
      <c r="H48" s="1448"/>
    </row>
    <row r="49" spans="1:8">
      <c r="A49" s="1528"/>
      <c r="B49" s="1527" t="s">
        <v>6563</v>
      </c>
      <c r="C49" s="1539"/>
      <c r="D49" s="1690" t="s">
        <v>210</v>
      </c>
      <c r="E49" s="1890">
        <v>4</v>
      </c>
      <c r="F49" s="1683"/>
      <c r="G49" s="1896"/>
      <c r="H49" s="1448"/>
    </row>
    <row r="50" spans="1:8" ht="42.75">
      <c r="A50" s="1534"/>
      <c r="B50" s="1544" t="s">
        <v>6564</v>
      </c>
      <c r="C50" s="1534"/>
      <c r="D50" s="1688" t="s">
        <v>210</v>
      </c>
      <c r="E50" s="1889">
        <v>14</v>
      </c>
      <c r="F50" s="2642"/>
      <c r="G50" s="1687"/>
      <c r="H50" s="1448"/>
    </row>
    <row r="51" spans="1:8">
      <c r="A51" s="1534"/>
      <c r="B51" s="1545" t="s">
        <v>6565</v>
      </c>
      <c r="C51" s="1534"/>
      <c r="D51" s="1685"/>
      <c r="E51" s="1888"/>
      <c r="F51" s="2642"/>
      <c r="G51" s="1687"/>
      <c r="H51" s="1448"/>
    </row>
    <row r="52" spans="1:8">
      <c r="A52" s="1534"/>
      <c r="B52" s="1545" t="s">
        <v>6566</v>
      </c>
      <c r="C52" s="1528"/>
      <c r="D52" s="1681"/>
      <c r="E52" s="1888"/>
      <c r="F52" s="2642"/>
      <c r="G52" s="1687"/>
      <c r="H52" s="1448"/>
    </row>
    <row r="53" spans="1:8">
      <c r="A53" s="1451" t="s">
        <v>6886</v>
      </c>
      <c r="B53" s="1546" t="s">
        <v>6498</v>
      </c>
      <c r="C53" s="1528"/>
      <c r="D53" s="1681" t="s">
        <v>369</v>
      </c>
      <c r="E53" s="1888">
        <v>1</v>
      </c>
      <c r="F53" s="2643"/>
      <c r="G53" s="1894">
        <f>E53*F53</f>
        <v>0</v>
      </c>
      <c r="H53" s="1448"/>
    </row>
    <row r="54" spans="1:8">
      <c r="A54" s="1534"/>
      <c r="B54" s="1547"/>
      <c r="C54" s="1528"/>
      <c r="D54" s="1681"/>
      <c r="E54" s="1888"/>
      <c r="F54" s="2642"/>
      <c r="G54" s="1894"/>
      <c r="H54" s="1448"/>
    </row>
    <row r="55" spans="1:8">
      <c r="A55" s="1451" t="s">
        <v>6887</v>
      </c>
      <c r="B55" s="1548" t="s">
        <v>6573</v>
      </c>
      <c r="C55" s="1549"/>
      <c r="D55" s="1693" t="s">
        <v>369</v>
      </c>
      <c r="E55" s="1891">
        <v>1</v>
      </c>
      <c r="F55" s="2644"/>
      <c r="G55" s="1894">
        <f>E55*F55</f>
        <v>0</v>
      </c>
      <c r="H55" s="1448"/>
    </row>
    <row r="56" spans="1:8">
      <c r="A56" s="1484"/>
      <c r="B56" s="1494"/>
      <c r="C56" s="1480"/>
      <c r="D56" s="1484"/>
      <c r="E56" s="1886"/>
      <c r="F56" s="2645"/>
      <c r="G56" s="1740"/>
      <c r="H56" s="1448"/>
    </row>
    <row r="57" spans="1:8" ht="22.15" customHeight="1" thickBot="1">
      <c r="A57" s="1344" t="s">
        <v>6781</v>
      </c>
      <c r="B57" s="1431" t="s">
        <v>6574</v>
      </c>
      <c r="C57" s="1432" t="s">
        <v>2978</v>
      </c>
      <c r="D57" s="1432"/>
      <c r="E57" s="1616"/>
      <c r="F57" s="1520"/>
      <c r="G57" s="1520">
        <f>SUM(G43:G55)</f>
        <v>0</v>
      </c>
      <c r="H57" s="1448"/>
    </row>
    <row r="58" spans="1:8" ht="15" thickTop="1">
      <c r="A58" s="1495"/>
      <c r="B58" s="1496"/>
      <c r="C58" s="1495"/>
      <c r="D58" s="1495"/>
      <c r="E58" s="1892"/>
      <c r="F58" s="1740"/>
      <c r="G58" s="1740"/>
      <c r="H58" s="1448"/>
    </row>
    <row r="59" spans="1:8">
      <c r="A59" s="1448"/>
      <c r="B59" s="1448"/>
      <c r="C59" s="1448"/>
      <c r="D59" s="1448"/>
      <c r="E59" s="1364"/>
      <c r="F59" s="1605"/>
      <c r="G59" s="1605"/>
      <c r="H59" s="1448"/>
    </row>
    <row r="60" spans="1:8">
      <c r="A60" s="1448"/>
      <c r="B60" s="1448"/>
      <c r="C60" s="1448"/>
      <c r="D60" s="1448"/>
      <c r="E60" s="1364"/>
      <c r="F60" s="1605"/>
      <c r="G60" s="1605"/>
      <c r="H60" s="1448"/>
    </row>
  </sheetData>
  <sheetProtection formatRows="0"/>
  <mergeCells count="4">
    <mergeCell ref="B18:C18"/>
    <mergeCell ref="E23:F23"/>
    <mergeCell ref="E25:F25"/>
    <mergeCell ref="E27:F27"/>
  </mergeCells>
  <pageMargins left="0.7" right="0.7" top="0.75" bottom="0.75" header="0.3" footer="0.3"/>
  <pageSetup paperSize="9" scale="56" fitToHeight="0" orientation="portrait" horizontalDpi="4294967293" verticalDpi="4294967293"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58"/>
  <sheetViews>
    <sheetView view="pageBreakPreview" topLeftCell="A14" zoomScale="80" zoomScaleNormal="100" zoomScaleSheetLayoutView="80" workbookViewId="0">
      <selection activeCell="G39" sqref="G39"/>
    </sheetView>
  </sheetViews>
  <sheetFormatPr defaultColWidth="11" defaultRowHeight="14.25"/>
  <cols>
    <col min="1" max="1" width="13" style="1374" customWidth="1"/>
    <col min="2" max="2" width="75.140625" style="1374" customWidth="1"/>
    <col min="3" max="3" width="12.140625" style="1374" customWidth="1"/>
    <col min="4" max="4" width="9.42578125" style="1374" customWidth="1"/>
    <col min="5" max="5" width="12" style="1651" customWidth="1"/>
    <col min="6" max="6" width="14.7109375" style="1763" customWidth="1"/>
    <col min="7" max="7" width="21.42578125" style="1763" customWidth="1"/>
    <col min="8" max="16384" width="11" style="1374"/>
  </cols>
  <sheetData>
    <row r="1" spans="1:7">
      <c r="A1" s="1435" t="s">
        <v>8</v>
      </c>
      <c r="B1" s="1381" t="s">
        <v>9</v>
      </c>
      <c r="C1" s="1381"/>
      <c r="D1" s="1382"/>
      <c r="E1" s="1383"/>
      <c r="F1" s="1470"/>
      <c r="G1" s="1470"/>
    </row>
    <row r="2" spans="1:7">
      <c r="A2" s="1435" t="s">
        <v>130</v>
      </c>
      <c r="B2" s="491" t="str">
        <f>'NASLOVNA STRAN'!$C$30</f>
        <v>Gradnja stanovanjske soseske Dečkovo naselje - DN 10</v>
      </c>
      <c r="C2" s="1381"/>
      <c r="D2" s="1382"/>
      <c r="E2" s="1383"/>
      <c r="F2" s="1470"/>
      <c r="G2" s="1470"/>
    </row>
    <row r="3" spans="1:7">
      <c r="A3" s="1435" t="s">
        <v>131</v>
      </c>
      <c r="B3" s="1654">
        <f>'NASLOVNA STRAN'!$C$13</f>
        <v>0</v>
      </c>
      <c r="C3" s="1381"/>
      <c r="D3" s="1382"/>
      <c r="E3" s="1383"/>
      <c r="F3" s="1470"/>
      <c r="G3" s="1470"/>
    </row>
    <row r="4" spans="1:7">
      <c r="A4" s="1435"/>
      <c r="B4" s="1381"/>
      <c r="C4" s="1381"/>
      <c r="D4" s="1382"/>
      <c r="E4" s="1383"/>
      <c r="F4" s="1470"/>
      <c r="G4" s="1470"/>
    </row>
    <row r="5" spans="1:7">
      <c r="A5" s="1437" t="s">
        <v>72</v>
      </c>
      <c r="B5" s="1387" t="s">
        <v>6311</v>
      </c>
      <c r="C5" s="1387"/>
      <c r="D5" s="1388"/>
      <c r="E5" s="1389"/>
      <c r="F5" s="1471"/>
      <c r="G5" s="1471"/>
    </row>
    <row r="6" spans="1:7">
      <c r="A6" s="1435"/>
      <c r="B6" s="1381"/>
      <c r="C6" s="1381"/>
      <c r="D6" s="1382"/>
      <c r="E6" s="1383"/>
      <c r="F6" s="1384"/>
      <c r="G6" s="1384"/>
    </row>
    <row r="7" spans="1:7">
      <c r="A7" s="1437" t="s">
        <v>82</v>
      </c>
      <c r="B7" s="1387" t="s">
        <v>63</v>
      </c>
      <c r="C7" s="1387"/>
      <c r="D7" s="1388"/>
      <c r="E7" s="1389"/>
      <c r="F7" s="1471"/>
      <c r="G7" s="1471"/>
    </row>
    <row r="8" spans="1:7">
      <c r="A8" s="1435"/>
      <c r="B8" s="1381"/>
      <c r="C8" s="1381"/>
      <c r="D8" s="1382"/>
      <c r="E8" s="1383"/>
      <c r="F8" s="1470"/>
      <c r="G8" s="1470"/>
    </row>
    <row r="9" spans="1:7">
      <c r="A9" s="1435"/>
      <c r="B9" s="1381"/>
      <c r="C9" s="1381"/>
      <c r="D9" s="1382"/>
      <c r="E9" s="1383"/>
      <c r="F9" s="1470"/>
      <c r="G9" s="1470"/>
    </row>
    <row r="10" spans="1:7" ht="42.75">
      <c r="A10" s="1439" t="s">
        <v>132</v>
      </c>
      <c r="B10" s="1392" t="s">
        <v>133</v>
      </c>
      <c r="C10" s="1393" t="s">
        <v>134</v>
      </c>
      <c r="D10" s="1394" t="s">
        <v>140</v>
      </c>
      <c r="E10" s="1395" t="s">
        <v>136</v>
      </c>
      <c r="F10" s="1472" t="s">
        <v>237</v>
      </c>
      <c r="G10" s="1472" t="s">
        <v>238</v>
      </c>
    </row>
    <row r="11" spans="1:7">
      <c r="A11" s="1381"/>
      <c r="B11" s="1381"/>
      <c r="C11" s="1381"/>
      <c r="D11" s="1382"/>
      <c r="E11" s="1397"/>
      <c r="F11" s="1473"/>
      <c r="G11" s="1473"/>
    </row>
    <row r="12" spans="1:7">
      <c r="A12" s="1442" t="s">
        <v>6782</v>
      </c>
      <c r="B12" s="1400" t="s">
        <v>3962</v>
      </c>
      <c r="C12" s="1400"/>
      <c r="D12" s="1401"/>
      <c r="E12" s="1402"/>
      <c r="F12" s="1474"/>
      <c r="G12" s="1474"/>
    </row>
    <row r="13" spans="1:7">
      <c r="A13" s="1444"/>
      <c r="B13" s="1405"/>
      <c r="C13" s="1405"/>
      <c r="D13" s="1406"/>
      <c r="E13" s="1407"/>
      <c r="F13" s="1475"/>
      <c r="G13" s="1475"/>
    </row>
    <row r="14" spans="1:7">
      <c r="A14" s="1409"/>
      <c r="B14" s="1410" t="s">
        <v>63</v>
      </c>
      <c r="C14" s="1410"/>
      <c r="D14" s="1409"/>
      <c r="E14" s="1411"/>
      <c r="F14" s="1476"/>
      <c r="G14" s="1477"/>
    </row>
    <row r="15" spans="1:7">
      <c r="A15" s="1446"/>
      <c r="B15" s="1385" t="s">
        <v>3461</v>
      </c>
      <c r="C15" s="1385"/>
      <c r="D15" s="1415"/>
      <c r="E15" s="1416"/>
      <c r="F15" s="1478"/>
      <c r="G15" s="1478"/>
    </row>
    <row r="16" spans="1:7">
      <c r="A16" s="1446"/>
      <c r="B16" s="1418"/>
      <c r="C16" s="1419"/>
      <c r="D16" s="1415"/>
      <c r="E16" s="1416"/>
      <c r="F16" s="1478"/>
      <c r="G16" s="1478"/>
    </row>
    <row r="17" spans="1:7">
      <c r="A17" s="1446"/>
      <c r="B17" s="1418" t="s">
        <v>2299</v>
      </c>
      <c r="C17" s="1419"/>
      <c r="D17" s="1415"/>
      <c r="E17" s="1416"/>
      <c r="F17" s="1478"/>
      <c r="G17" s="1478"/>
    </row>
    <row r="18" spans="1:7" ht="45.6" customHeight="1">
      <c r="A18" s="1446"/>
      <c r="B18" s="3117" t="s">
        <v>3565</v>
      </c>
      <c r="C18" s="3118"/>
      <c r="D18" s="1415"/>
      <c r="E18" s="1416"/>
      <c r="F18" s="1478"/>
      <c r="G18" s="1478"/>
    </row>
    <row r="19" spans="1:7">
      <c r="A19" s="1448"/>
      <c r="B19" s="1448"/>
      <c r="C19" s="1448"/>
      <c r="D19" s="1448"/>
      <c r="E19" s="1641"/>
      <c r="F19" s="1752"/>
      <c r="G19" s="1752"/>
    </row>
    <row r="20" spans="1:7">
      <c r="A20" s="1385"/>
      <c r="B20" s="1385"/>
      <c r="C20" s="1385"/>
      <c r="D20" s="1385"/>
      <c r="E20" s="1423"/>
      <c r="F20" s="1412"/>
      <c r="G20" s="1412"/>
    </row>
    <row r="21" spans="1:7" ht="28.5">
      <c r="A21" s="1424" t="s">
        <v>6888</v>
      </c>
      <c r="B21" s="1567" t="s">
        <v>6576</v>
      </c>
      <c r="C21" s="1568"/>
      <c r="D21" s="1568" t="s">
        <v>3514</v>
      </c>
      <c r="E21" s="1423">
        <v>420</v>
      </c>
      <c r="F21" s="2629"/>
      <c r="G21" s="1526">
        <f>E21*F21</f>
        <v>0</v>
      </c>
    </row>
    <row r="22" spans="1:7">
      <c r="A22" s="1568"/>
      <c r="B22" s="1567"/>
      <c r="C22" s="1568"/>
      <c r="D22" s="1568"/>
      <c r="E22" s="1423"/>
      <c r="F22" s="2609"/>
      <c r="G22" s="1526"/>
    </row>
    <row r="23" spans="1:7" ht="28.5">
      <c r="A23" s="2248" t="s">
        <v>6889</v>
      </c>
      <c r="B23" s="2319" t="s">
        <v>6578</v>
      </c>
      <c r="C23" s="2322"/>
      <c r="D23" s="2322" t="s">
        <v>3514</v>
      </c>
      <c r="E23" s="2240">
        <v>0</v>
      </c>
      <c r="F23" s="2630"/>
      <c r="G23" s="1526"/>
    </row>
    <row r="24" spans="1:7">
      <c r="A24" s="1568"/>
      <c r="B24" s="1567"/>
      <c r="C24" s="1568"/>
      <c r="D24" s="1568"/>
      <c r="E24" s="1423"/>
      <c r="F24" s="2609"/>
      <c r="G24" s="1526"/>
    </row>
    <row r="25" spans="1:7" ht="28.5">
      <c r="A25" s="1424" t="s">
        <v>6890</v>
      </c>
      <c r="B25" s="1567" t="s">
        <v>6580</v>
      </c>
      <c r="C25" s="1569"/>
      <c r="D25" s="1569" t="s">
        <v>3514</v>
      </c>
      <c r="E25" s="1423">
        <v>40</v>
      </c>
      <c r="F25" s="2629"/>
      <c r="G25" s="1526">
        <f t="shared" ref="G25:G49" si="0">E25*F25</f>
        <v>0</v>
      </c>
    </row>
    <row r="26" spans="1:7">
      <c r="A26" s="1568"/>
      <c r="B26" s="1567"/>
      <c r="C26" s="1569"/>
      <c r="D26" s="1569"/>
      <c r="E26" s="1423"/>
      <c r="F26" s="2609"/>
      <c r="G26" s="1526"/>
    </row>
    <row r="27" spans="1:7" ht="28.5">
      <c r="A27" s="1424" t="s">
        <v>6891</v>
      </c>
      <c r="B27" s="1567" t="s">
        <v>6582</v>
      </c>
      <c r="C27" s="1569"/>
      <c r="D27" s="1569" t="s">
        <v>3514</v>
      </c>
      <c r="E27" s="1423">
        <v>110</v>
      </c>
      <c r="F27" s="2629"/>
      <c r="G27" s="1526">
        <f t="shared" si="0"/>
        <v>0</v>
      </c>
    </row>
    <row r="28" spans="1:7">
      <c r="A28" s="1568"/>
      <c r="B28" s="1567"/>
      <c r="C28" s="1569"/>
      <c r="D28" s="1569"/>
      <c r="E28" s="1423"/>
      <c r="F28" s="2609"/>
      <c r="G28" s="1526"/>
    </row>
    <row r="29" spans="1:7">
      <c r="A29" s="1424" t="s">
        <v>6892</v>
      </c>
      <c r="B29" s="1567" t="s">
        <v>6584</v>
      </c>
      <c r="C29" s="1569"/>
      <c r="D29" s="1569" t="s">
        <v>210</v>
      </c>
      <c r="E29" s="1423">
        <v>15</v>
      </c>
      <c r="F29" s="2629"/>
      <c r="G29" s="1526">
        <f t="shared" si="0"/>
        <v>0</v>
      </c>
    </row>
    <row r="30" spans="1:7">
      <c r="A30" s="1568"/>
      <c r="B30" s="1567"/>
      <c r="C30" s="1569"/>
      <c r="D30" s="1569"/>
      <c r="E30" s="1423"/>
      <c r="F30" s="2609"/>
      <c r="G30" s="1526"/>
    </row>
    <row r="31" spans="1:7">
      <c r="A31" s="1424" t="s">
        <v>6893</v>
      </c>
      <c r="B31" s="1385" t="s">
        <v>6586</v>
      </c>
      <c r="C31" s="1569"/>
      <c r="D31" s="1569" t="s">
        <v>210</v>
      </c>
      <c r="E31" s="1423">
        <v>2</v>
      </c>
      <c r="F31" s="2629"/>
      <c r="G31" s="1526">
        <f t="shared" si="0"/>
        <v>0</v>
      </c>
    </row>
    <row r="32" spans="1:7">
      <c r="A32" s="1568"/>
      <c r="B32" s="1385"/>
      <c r="C32" s="1569"/>
      <c r="D32" s="1569"/>
      <c r="E32" s="1423"/>
      <c r="F32" s="2609"/>
      <c r="G32" s="1526"/>
    </row>
    <row r="33" spans="1:7">
      <c r="A33" s="1424" t="s">
        <v>6894</v>
      </c>
      <c r="B33" s="1385" t="s">
        <v>6586</v>
      </c>
      <c r="C33" s="1569"/>
      <c r="D33" s="1569" t="s">
        <v>210</v>
      </c>
      <c r="E33" s="1423">
        <v>2</v>
      </c>
      <c r="F33" s="2629"/>
      <c r="G33" s="1526">
        <f t="shared" si="0"/>
        <v>0</v>
      </c>
    </row>
    <row r="34" spans="1:7">
      <c r="A34" s="1568"/>
      <c r="B34" s="1385"/>
      <c r="C34" s="1569"/>
      <c r="D34" s="1569"/>
      <c r="E34" s="1423"/>
      <c r="F34" s="2609"/>
      <c r="G34" s="1526"/>
    </row>
    <row r="35" spans="1:7">
      <c r="A35" s="1424" t="s">
        <v>6895</v>
      </c>
      <c r="B35" s="1567" t="s">
        <v>6589</v>
      </c>
      <c r="C35" s="1569"/>
      <c r="D35" s="1569" t="s">
        <v>210</v>
      </c>
      <c r="E35" s="1423">
        <v>243</v>
      </c>
      <c r="F35" s="2629"/>
      <c r="G35" s="1526">
        <f t="shared" si="0"/>
        <v>0</v>
      </c>
    </row>
    <row r="36" spans="1:7">
      <c r="A36" s="1568"/>
      <c r="B36" s="1567"/>
      <c r="C36" s="1569"/>
      <c r="D36" s="1569"/>
      <c r="E36" s="1423"/>
      <c r="F36" s="2609"/>
      <c r="G36" s="1526"/>
    </row>
    <row r="37" spans="1:7">
      <c r="A37" s="1424" t="s">
        <v>6896</v>
      </c>
      <c r="B37" s="1567" t="s">
        <v>6591</v>
      </c>
      <c r="C37" s="1569"/>
      <c r="D37" s="1569" t="s">
        <v>210</v>
      </c>
      <c r="E37" s="1423">
        <v>8</v>
      </c>
      <c r="F37" s="2629"/>
      <c r="G37" s="1526">
        <f t="shared" si="0"/>
        <v>0</v>
      </c>
    </row>
    <row r="38" spans="1:7">
      <c r="A38" s="2322"/>
      <c r="B38" s="2319"/>
      <c r="C38" s="2320"/>
      <c r="D38" s="2320"/>
      <c r="E38" s="2240"/>
      <c r="F38" s="2630"/>
      <c r="G38" s="1526"/>
    </row>
    <row r="39" spans="1:7">
      <c r="A39" s="2248" t="s">
        <v>6897</v>
      </c>
      <c r="B39" s="2319" t="s">
        <v>6593</v>
      </c>
      <c r="C39" s="2320"/>
      <c r="D39" s="2320" t="s">
        <v>210</v>
      </c>
      <c r="E39" s="2240">
        <v>0</v>
      </c>
      <c r="F39" s="2630"/>
      <c r="G39" s="1526"/>
    </row>
    <row r="40" spans="1:7">
      <c r="A40" s="1568"/>
      <c r="B40" s="1567"/>
      <c r="C40" s="1569"/>
      <c r="D40" s="1569"/>
      <c r="E40" s="1423"/>
      <c r="F40" s="2609"/>
      <c r="G40" s="1526"/>
    </row>
    <row r="41" spans="1:7">
      <c r="A41" s="1424" t="s">
        <v>6898</v>
      </c>
      <c r="B41" s="1567" t="s">
        <v>6595</v>
      </c>
      <c r="C41" s="1569"/>
      <c r="D41" s="1569" t="s">
        <v>3514</v>
      </c>
      <c r="E41" s="1423">
        <v>250</v>
      </c>
      <c r="F41" s="2629"/>
      <c r="G41" s="1526">
        <f t="shared" si="0"/>
        <v>0</v>
      </c>
    </row>
    <row r="42" spans="1:7">
      <c r="A42" s="1568"/>
      <c r="B42" s="1567"/>
      <c r="C42" s="1569"/>
      <c r="D42" s="1569"/>
      <c r="E42" s="1423"/>
      <c r="F42" s="2609"/>
      <c r="G42" s="1526"/>
    </row>
    <row r="43" spans="1:7">
      <c r="A43" s="1424" t="s">
        <v>6899</v>
      </c>
      <c r="B43" s="1567" t="s">
        <v>6597</v>
      </c>
      <c r="C43" s="1569"/>
      <c r="D43" s="1569" t="s">
        <v>3514</v>
      </c>
      <c r="E43" s="1423">
        <v>190</v>
      </c>
      <c r="F43" s="2629"/>
      <c r="G43" s="1526">
        <f t="shared" si="0"/>
        <v>0</v>
      </c>
    </row>
    <row r="44" spans="1:7">
      <c r="A44" s="1568"/>
      <c r="B44" s="1567"/>
      <c r="C44" s="1569"/>
      <c r="D44" s="1569"/>
      <c r="E44" s="1423"/>
      <c r="F44" s="2609"/>
      <c r="G44" s="1526"/>
    </row>
    <row r="45" spans="1:7">
      <c r="A45" s="1424" t="s">
        <v>6900</v>
      </c>
      <c r="B45" s="1567" t="s">
        <v>6599</v>
      </c>
      <c r="C45" s="1569"/>
      <c r="D45" s="1569" t="s">
        <v>210</v>
      </c>
      <c r="E45" s="1423">
        <v>26</v>
      </c>
      <c r="F45" s="2629"/>
      <c r="G45" s="1526">
        <f t="shared" si="0"/>
        <v>0</v>
      </c>
    </row>
    <row r="46" spans="1:7">
      <c r="A46" s="1568"/>
      <c r="B46" s="1567"/>
      <c r="C46" s="1569"/>
      <c r="D46" s="1569"/>
      <c r="E46" s="1423"/>
      <c r="F46" s="2609"/>
      <c r="G46" s="1526"/>
    </row>
    <row r="47" spans="1:7">
      <c r="A47" s="1424" t="s">
        <v>6901</v>
      </c>
      <c r="B47" s="1567" t="s">
        <v>6601</v>
      </c>
      <c r="C47" s="1569"/>
      <c r="D47" s="1569" t="s">
        <v>210</v>
      </c>
      <c r="E47" s="1423">
        <v>4</v>
      </c>
      <c r="F47" s="2629"/>
      <c r="G47" s="1526">
        <f t="shared" si="0"/>
        <v>0</v>
      </c>
    </row>
    <row r="48" spans="1:7">
      <c r="A48" s="1568"/>
      <c r="B48" s="1567"/>
      <c r="C48" s="1569"/>
      <c r="D48" s="1569"/>
      <c r="E48" s="1423"/>
      <c r="F48" s="2609"/>
      <c r="G48" s="1526"/>
    </row>
    <row r="49" spans="1:7" ht="28.5">
      <c r="A49" s="1424" t="s">
        <v>6902</v>
      </c>
      <c r="B49" s="1567" t="s">
        <v>6603</v>
      </c>
      <c r="C49" s="1569"/>
      <c r="D49" s="1569" t="s">
        <v>369</v>
      </c>
      <c r="E49" s="1876">
        <v>1</v>
      </c>
      <c r="F49" s="2629"/>
      <c r="G49" s="1526">
        <f t="shared" si="0"/>
        <v>0</v>
      </c>
    </row>
    <row r="50" spans="1:7">
      <c r="A50" s="1568"/>
      <c r="B50" s="1567"/>
      <c r="C50" s="1569"/>
      <c r="D50" s="1569"/>
      <c r="E50" s="1876"/>
      <c r="F50" s="1526"/>
      <c r="G50" s="1526"/>
    </row>
    <row r="51" spans="1:7" ht="25.15" customHeight="1">
      <c r="A51" s="1421" t="s">
        <v>6903</v>
      </c>
      <c r="B51" s="1567" t="s">
        <v>6456</v>
      </c>
      <c r="C51" s="1569"/>
      <c r="D51" s="1569" t="s">
        <v>369</v>
      </c>
      <c r="E51" s="3115" t="s">
        <v>6454</v>
      </c>
      <c r="F51" s="3116"/>
      <c r="G51" s="1526"/>
    </row>
    <row r="52" spans="1:7">
      <c r="A52" s="1448"/>
      <c r="B52" s="1463"/>
      <c r="C52" s="1464"/>
      <c r="D52" s="1464"/>
      <c r="E52" s="1663"/>
      <c r="F52" s="1574"/>
      <c r="G52" s="1466"/>
    </row>
    <row r="53" spans="1:7" ht="22.15" customHeight="1" thickBot="1">
      <c r="A53" s="1344" t="s">
        <v>6782</v>
      </c>
      <c r="B53" s="1431" t="s">
        <v>6461</v>
      </c>
      <c r="C53" s="1432" t="s">
        <v>2978</v>
      </c>
      <c r="D53" s="1432"/>
      <c r="E53" s="1433"/>
      <c r="F53" s="1519"/>
      <c r="G53" s="1519">
        <f>SUM(G19:G51)</f>
        <v>0</v>
      </c>
    </row>
    <row r="54" spans="1:7" ht="15" thickTop="1">
      <c r="A54" s="1448"/>
      <c r="B54" s="1467"/>
      <c r="C54" s="1453"/>
      <c r="D54" s="1453"/>
      <c r="E54" s="1650"/>
      <c r="F54" s="1574"/>
      <c r="G54" s="1466"/>
    </row>
    <row r="55" spans="1:7">
      <c r="A55" s="1448"/>
      <c r="B55" s="1467"/>
      <c r="C55" s="1453"/>
      <c r="D55" s="1453"/>
      <c r="E55" s="1650"/>
      <c r="F55" s="1574"/>
      <c r="G55" s="1466"/>
    </row>
    <row r="56" spans="1:7">
      <c r="A56" s="1448"/>
      <c r="B56" s="1448"/>
      <c r="C56" s="1448"/>
      <c r="D56" s="1448"/>
      <c r="E56" s="1641"/>
      <c r="F56" s="1752"/>
      <c r="G56" s="1752"/>
    </row>
    <row r="57" spans="1:7">
      <c r="A57" s="1448"/>
      <c r="B57" s="1448"/>
      <c r="C57" s="1448"/>
      <c r="D57" s="1448"/>
      <c r="E57" s="1641"/>
      <c r="F57" s="1752"/>
      <c r="G57" s="1752"/>
    </row>
    <row r="58" spans="1:7">
      <c r="A58" s="1448"/>
      <c r="B58" s="1448"/>
      <c r="C58" s="1448"/>
      <c r="D58" s="1448"/>
      <c r="E58" s="1641"/>
      <c r="F58" s="1752"/>
      <c r="G58" s="1752"/>
    </row>
  </sheetData>
  <sheetProtection formatRows="0"/>
  <mergeCells count="2">
    <mergeCell ref="B18:C18"/>
    <mergeCell ref="E51:F51"/>
  </mergeCells>
  <pageMargins left="0.7" right="0.7" top="0.75" bottom="0.75" header="0.3" footer="0.3"/>
  <pageSetup paperSize="9" scale="56" fitToHeight="0" orientation="portrait" horizontalDpi="4294967293" verticalDpi="4294967293"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78"/>
  <sheetViews>
    <sheetView view="pageBreakPreview" topLeftCell="A49" zoomScale="85" zoomScaleNormal="100" zoomScaleSheetLayoutView="85" workbookViewId="0">
      <selection activeCell="G26" sqref="G26"/>
    </sheetView>
  </sheetViews>
  <sheetFormatPr defaultColWidth="20.42578125" defaultRowHeight="14.25"/>
  <cols>
    <col min="1" max="1" width="17.28515625" style="1374" customWidth="1"/>
    <col min="2" max="2" width="76.42578125" style="1374" customWidth="1"/>
    <col min="3" max="3" width="15" style="1374" customWidth="1"/>
    <col min="4" max="4" width="11" style="1374" customWidth="1"/>
    <col min="5" max="5" width="13" style="1317" customWidth="1"/>
    <col min="6" max="7" width="20.42578125" style="1763"/>
    <col min="8" max="16384" width="20.42578125" style="1374"/>
  </cols>
  <sheetData>
    <row r="1" spans="1:7">
      <c r="A1" s="1699" t="s">
        <v>8</v>
      </c>
      <c r="B1" s="1700" t="s">
        <v>9</v>
      </c>
      <c r="C1" s="1700"/>
      <c r="D1" s="1701"/>
      <c r="E1" s="1702"/>
      <c r="F1" s="1703"/>
      <c r="G1" s="1703"/>
    </row>
    <row r="2" spans="1:7">
      <c r="A2" s="1699" t="s">
        <v>130</v>
      </c>
      <c r="B2" s="491" t="str">
        <f>'NASLOVNA STRAN'!$C$30</f>
        <v>Gradnja stanovanjske soseske Dečkovo naselje - DN 10</v>
      </c>
      <c r="C2" s="1700"/>
      <c r="D2" s="1701"/>
      <c r="E2" s="1702"/>
      <c r="F2" s="1703"/>
      <c r="G2" s="1703"/>
    </row>
    <row r="3" spans="1:7">
      <c r="A3" s="1699" t="s">
        <v>131</v>
      </c>
      <c r="B3" s="1654">
        <f>'NASLOVNA STRAN'!$C$13</f>
        <v>0</v>
      </c>
      <c r="C3" s="1700"/>
      <c r="D3" s="1701"/>
      <c r="E3" s="1702"/>
      <c r="F3" s="1703"/>
      <c r="G3" s="1703"/>
    </row>
    <row r="4" spans="1:7">
      <c r="A4" s="1699"/>
      <c r="B4" s="1700"/>
      <c r="C4" s="1700"/>
      <c r="D4" s="1701"/>
      <c r="E4" s="1702"/>
      <c r="F4" s="1703"/>
      <c r="G4" s="1703"/>
    </row>
    <row r="5" spans="1:7">
      <c r="A5" s="1704" t="s">
        <v>72</v>
      </c>
      <c r="B5" s="1705" t="s">
        <v>6311</v>
      </c>
      <c r="C5" s="1705"/>
      <c r="D5" s="1706"/>
      <c r="E5" s="1707"/>
      <c r="F5" s="1708"/>
      <c r="G5" s="1708"/>
    </row>
    <row r="6" spans="1:7">
      <c r="A6" s="1699"/>
      <c r="B6" s="1700"/>
      <c r="C6" s="1700"/>
      <c r="D6" s="1701"/>
      <c r="E6" s="1709"/>
      <c r="F6" s="1710"/>
      <c r="G6" s="1710"/>
    </row>
    <row r="7" spans="1:7">
      <c r="A7" s="1704" t="s">
        <v>116</v>
      </c>
      <c r="B7" s="1705" t="s">
        <v>6606</v>
      </c>
      <c r="C7" s="1705"/>
      <c r="D7" s="1706"/>
      <c r="E7" s="1707"/>
      <c r="F7" s="1708"/>
      <c r="G7" s="1708"/>
    </row>
    <row r="8" spans="1:7">
      <c r="A8" s="1699"/>
      <c r="B8" s="1700"/>
      <c r="C8" s="1700"/>
      <c r="D8" s="1701"/>
      <c r="E8" s="1702"/>
      <c r="F8" s="1703"/>
      <c r="G8" s="1703"/>
    </row>
    <row r="9" spans="1:7">
      <c r="A9" s="1699"/>
      <c r="B9" s="1700"/>
      <c r="C9" s="1700"/>
      <c r="D9" s="1701"/>
      <c r="E9" s="1702"/>
      <c r="F9" s="1703"/>
      <c r="G9" s="1703"/>
    </row>
    <row r="10" spans="1:7" ht="25.5">
      <c r="A10" s="1711" t="s">
        <v>132</v>
      </c>
      <c r="B10" s="1712" t="s">
        <v>133</v>
      </c>
      <c r="C10" s="1713" t="s">
        <v>134</v>
      </c>
      <c r="D10" s="1714" t="s">
        <v>140</v>
      </c>
      <c r="E10" s="1715" t="s">
        <v>136</v>
      </c>
      <c r="F10" s="1716" t="s">
        <v>237</v>
      </c>
      <c r="G10" s="1716" t="s">
        <v>238</v>
      </c>
    </row>
    <row r="11" spans="1:7">
      <c r="A11" s="1700"/>
      <c r="B11" s="1700"/>
      <c r="C11" s="1700"/>
      <c r="D11" s="1701"/>
      <c r="E11" s="1717"/>
      <c r="F11" s="1718"/>
      <c r="G11" s="1718"/>
    </row>
    <row r="12" spans="1:7">
      <c r="A12" s="1719" t="s">
        <v>6783</v>
      </c>
      <c r="B12" s="1720" t="s">
        <v>3962</v>
      </c>
      <c r="C12" s="1720"/>
      <c r="D12" s="1721"/>
      <c r="E12" s="1722"/>
      <c r="F12" s="1723"/>
      <c r="G12" s="1723"/>
    </row>
    <row r="13" spans="1:7">
      <c r="A13" s="1724"/>
      <c r="B13" s="1725"/>
      <c r="C13" s="1725"/>
      <c r="D13" s="1726"/>
      <c r="E13" s="1727"/>
      <c r="F13" s="1728"/>
      <c r="G13" s="1728"/>
    </row>
    <row r="14" spans="1:7">
      <c r="A14" s="1729"/>
      <c r="B14" s="1410" t="s">
        <v>64</v>
      </c>
      <c r="C14" s="1410"/>
      <c r="D14" s="1729"/>
      <c r="E14" s="1730"/>
      <c r="F14" s="1731"/>
      <c r="G14" s="1732"/>
    </row>
    <row r="15" spans="1:7">
      <c r="A15" s="1733"/>
      <c r="B15" s="1385" t="s">
        <v>3461</v>
      </c>
      <c r="C15" s="1385"/>
      <c r="D15" s="1734"/>
      <c r="E15" s="1735"/>
      <c r="F15" s="1736"/>
      <c r="G15" s="1736"/>
    </row>
    <row r="16" spans="1:7">
      <c r="A16" s="1733"/>
      <c r="B16" s="1418"/>
      <c r="C16" s="1419"/>
      <c r="D16" s="1734"/>
      <c r="E16" s="1735"/>
      <c r="F16" s="1736"/>
      <c r="G16" s="1736"/>
    </row>
    <row r="17" spans="1:8">
      <c r="A17" s="1733"/>
      <c r="B17" s="1418" t="s">
        <v>2299</v>
      </c>
      <c r="C17" s="1419"/>
      <c r="D17" s="1734"/>
      <c r="E17" s="1735"/>
      <c r="F17" s="1736"/>
      <c r="G17" s="1736"/>
    </row>
    <row r="18" spans="1:8" ht="42" customHeight="1">
      <c r="A18" s="1733"/>
      <c r="B18" s="3117" t="s">
        <v>3565</v>
      </c>
      <c r="C18" s="3118"/>
      <c r="D18" s="1734"/>
      <c r="E18" s="1735"/>
      <c r="F18" s="1736"/>
      <c r="G18" s="1736"/>
    </row>
    <row r="19" spans="1:8">
      <c r="A19" s="1448"/>
      <c r="B19" s="1448"/>
      <c r="C19" s="1448"/>
      <c r="D19" s="1448"/>
      <c r="E19" s="1449"/>
      <c r="F19" s="1752"/>
      <c r="G19" s="1752"/>
    </row>
    <row r="20" spans="1:8">
      <c r="A20" s="1448"/>
      <c r="B20" s="1576" t="s">
        <v>6607</v>
      </c>
      <c r="C20" s="1448"/>
      <c r="D20" s="1448"/>
      <c r="E20" s="1449"/>
      <c r="F20" s="1752"/>
      <c r="G20" s="1752"/>
    </row>
    <row r="21" spans="1:8" ht="85.5">
      <c r="A21" s="1448"/>
      <c r="B21" s="1577" t="s">
        <v>6608</v>
      </c>
      <c r="C21" s="1448"/>
      <c r="D21" s="1448"/>
      <c r="E21" s="1449"/>
      <c r="F21" s="2646"/>
      <c r="G21" s="1752"/>
    </row>
    <row r="22" spans="1:8">
      <c r="A22" s="1385"/>
      <c r="B22" s="1385"/>
      <c r="C22" s="1385"/>
      <c r="D22" s="1385"/>
      <c r="E22" s="1423"/>
      <c r="F22" s="2591"/>
      <c r="G22" s="1412"/>
      <c r="H22" s="1448"/>
    </row>
    <row r="23" spans="1:8">
      <c r="A23" s="1385"/>
      <c r="B23" s="1385"/>
      <c r="C23" s="1385"/>
      <c r="D23" s="1385"/>
      <c r="E23" s="1423"/>
      <c r="F23" s="2591"/>
      <c r="G23" s="1412"/>
      <c r="H23" s="1448"/>
    </row>
    <row r="24" spans="1:8" ht="42.75">
      <c r="A24" s="1737" t="s">
        <v>6904</v>
      </c>
      <c r="B24" s="1600" t="s">
        <v>6905</v>
      </c>
      <c r="C24" s="1580"/>
      <c r="D24" s="1580" t="s">
        <v>210</v>
      </c>
      <c r="E24" s="1607">
        <v>26</v>
      </c>
      <c r="F24" s="2604"/>
      <c r="G24" s="1738">
        <f>E24*F24</f>
        <v>0</v>
      </c>
      <c r="H24" s="1448"/>
    </row>
    <row r="25" spans="1:8">
      <c r="A25" s="1580"/>
      <c r="B25" s="1600"/>
      <c r="C25" s="1580"/>
      <c r="D25" s="1580"/>
      <c r="E25" s="1607"/>
      <c r="F25" s="2605"/>
      <c r="G25" s="1738"/>
      <c r="H25" s="1448"/>
    </row>
    <row r="26" spans="1:8" ht="42.75">
      <c r="A26" s="1737" t="s">
        <v>6906</v>
      </c>
      <c r="B26" s="1600" t="s">
        <v>6612</v>
      </c>
      <c r="C26" s="1580"/>
      <c r="D26" s="1580" t="s">
        <v>210</v>
      </c>
      <c r="E26" s="1607">
        <v>60</v>
      </c>
      <c r="F26" s="2604"/>
      <c r="G26" s="1738">
        <f t="shared" ref="G26:G36" si="0">E26*F26</f>
        <v>0</v>
      </c>
      <c r="H26" s="1448"/>
    </row>
    <row r="27" spans="1:8">
      <c r="A27" s="1580"/>
      <c r="B27" s="1600"/>
      <c r="C27" s="1580"/>
      <c r="D27" s="1580"/>
      <c r="E27" s="1607"/>
      <c r="F27" s="2605"/>
      <c r="G27" s="1738"/>
      <c r="H27" s="1448"/>
    </row>
    <row r="28" spans="1:8" ht="42.75">
      <c r="A28" s="2295" t="s">
        <v>6907</v>
      </c>
      <c r="B28" s="2309" t="s">
        <v>6614</v>
      </c>
      <c r="C28" s="2310"/>
      <c r="D28" s="2310" t="s">
        <v>210</v>
      </c>
      <c r="E28" s="2244">
        <v>0</v>
      </c>
      <c r="F28" s="2647"/>
      <c r="G28" s="1738"/>
      <c r="H28" s="1448"/>
    </row>
    <row r="29" spans="1:8">
      <c r="A29" s="1580"/>
      <c r="B29" s="1600"/>
      <c r="C29" s="1580"/>
      <c r="D29" s="1580"/>
      <c r="E29" s="1607"/>
      <c r="F29" s="2605"/>
      <c r="G29" s="1738"/>
      <c r="H29" s="1448"/>
    </row>
    <row r="30" spans="1:8" ht="42.75">
      <c r="A30" s="1737" t="s">
        <v>6908</v>
      </c>
      <c r="B30" s="1600" t="s">
        <v>6616</v>
      </c>
      <c r="C30" s="1580"/>
      <c r="D30" s="1580" t="s">
        <v>3514</v>
      </c>
      <c r="E30" s="1607">
        <v>1200</v>
      </c>
      <c r="F30" s="2604"/>
      <c r="G30" s="1738">
        <f t="shared" si="0"/>
        <v>0</v>
      </c>
      <c r="H30" s="1448"/>
    </row>
    <row r="31" spans="1:8">
      <c r="A31" s="1580"/>
      <c r="B31" s="1600"/>
      <c r="C31" s="1580"/>
      <c r="D31" s="1580"/>
      <c r="E31" s="1607"/>
      <c r="F31" s="2605"/>
      <c r="G31" s="1738"/>
      <c r="H31" s="1448"/>
    </row>
    <row r="32" spans="1:8" ht="28.5">
      <c r="A32" s="1737" t="s">
        <v>6909</v>
      </c>
      <c r="B32" s="1600" t="s">
        <v>6910</v>
      </c>
      <c r="C32" s="1580"/>
      <c r="D32" s="1580" t="s">
        <v>3514</v>
      </c>
      <c r="E32" s="1607">
        <v>780</v>
      </c>
      <c r="F32" s="2604"/>
      <c r="G32" s="1738">
        <f t="shared" si="0"/>
        <v>0</v>
      </c>
      <c r="H32" s="1448"/>
    </row>
    <row r="33" spans="1:8">
      <c r="A33" s="1580"/>
      <c r="B33" s="1600"/>
      <c r="C33" s="1580"/>
      <c r="D33" s="1580"/>
      <c r="E33" s="1607"/>
      <c r="F33" s="2605"/>
      <c r="G33" s="1738"/>
      <c r="H33" s="1448"/>
    </row>
    <row r="34" spans="1:8" ht="28.5">
      <c r="A34" s="1737" t="s">
        <v>6911</v>
      </c>
      <c r="B34" s="1614" t="s">
        <v>6620</v>
      </c>
      <c r="C34" s="1586"/>
      <c r="D34" s="1586" t="s">
        <v>3514</v>
      </c>
      <c r="E34" s="1607">
        <v>600</v>
      </c>
      <c r="F34" s="2604"/>
      <c r="G34" s="1738">
        <f t="shared" si="0"/>
        <v>0</v>
      </c>
      <c r="H34" s="1448"/>
    </row>
    <row r="35" spans="1:8">
      <c r="A35" s="1580"/>
      <c r="B35" s="1614"/>
      <c r="C35" s="1586"/>
      <c r="D35" s="1586"/>
      <c r="E35" s="1607"/>
      <c r="F35" s="2605"/>
      <c r="G35" s="1738"/>
      <c r="H35" s="1448"/>
    </row>
    <row r="36" spans="1:8" ht="28.5">
      <c r="A36" s="1737" t="s">
        <v>6912</v>
      </c>
      <c r="B36" s="1614" t="s">
        <v>6622</v>
      </c>
      <c r="C36" s="1586"/>
      <c r="D36" s="1586" t="s">
        <v>3514</v>
      </c>
      <c r="E36" s="1607">
        <v>390</v>
      </c>
      <c r="F36" s="2604"/>
      <c r="G36" s="1738">
        <f t="shared" si="0"/>
        <v>0</v>
      </c>
      <c r="H36" s="1448"/>
    </row>
    <row r="37" spans="1:8">
      <c r="A37" s="1580"/>
      <c r="B37" s="1614"/>
      <c r="C37" s="1586"/>
      <c r="D37" s="1586"/>
      <c r="E37" s="1607"/>
      <c r="F37" s="2605"/>
      <c r="G37" s="1738"/>
      <c r="H37" s="1448"/>
    </row>
    <row r="38" spans="1:8" ht="28.5">
      <c r="A38" s="2295" t="s">
        <v>6913</v>
      </c>
      <c r="B38" s="2309" t="s">
        <v>6413</v>
      </c>
      <c r="C38" s="2310"/>
      <c r="D38" s="2310" t="s">
        <v>3514</v>
      </c>
      <c r="E38" s="2244">
        <v>0</v>
      </c>
      <c r="F38" s="2647"/>
      <c r="G38" s="1738"/>
      <c r="H38" s="1448"/>
    </row>
    <row r="39" spans="1:8">
      <c r="A39" s="1580"/>
      <c r="B39" s="2309" t="s">
        <v>6415</v>
      </c>
      <c r="C39" s="1580"/>
      <c r="D39" s="1580"/>
      <c r="E39" s="1607"/>
      <c r="F39" s="2605"/>
      <c r="G39" s="1738"/>
      <c r="H39" s="1448"/>
    </row>
    <row r="40" spans="1:8">
      <c r="A40" s="1580"/>
      <c r="B40" s="1600"/>
      <c r="C40" s="1580"/>
      <c r="D40" s="1580"/>
      <c r="E40" s="1607"/>
      <c r="F40" s="2605"/>
      <c r="G40" s="1738"/>
      <c r="H40" s="1448"/>
    </row>
    <row r="41" spans="1:8" ht="28.5">
      <c r="A41" s="1737" t="s">
        <v>6914</v>
      </c>
      <c r="B41" s="1600" t="s">
        <v>6625</v>
      </c>
      <c r="C41" s="1580"/>
      <c r="D41" s="1580" t="s">
        <v>1748</v>
      </c>
      <c r="E41" s="1607">
        <v>15</v>
      </c>
      <c r="F41" s="2604"/>
      <c r="G41" s="1738">
        <f t="shared" ref="G41" si="1">E41*F41</f>
        <v>0</v>
      </c>
      <c r="H41" s="1448"/>
    </row>
    <row r="42" spans="1:8">
      <c r="A42" s="1580"/>
      <c r="B42" s="1600"/>
      <c r="C42" s="1580"/>
      <c r="D42" s="1580"/>
      <c r="E42" s="1607"/>
      <c r="F42" s="2605"/>
      <c r="G42" s="1738"/>
      <c r="H42" s="1448"/>
    </row>
    <row r="43" spans="1:8">
      <c r="A43" s="1739" t="s">
        <v>6915</v>
      </c>
      <c r="B43" s="1385" t="s">
        <v>6627</v>
      </c>
      <c r="C43" s="1385"/>
      <c r="D43" s="1420"/>
      <c r="E43" s="1607"/>
      <c r="F43" s="2645"/>
      <c r="G43" s="1476"/>
      <c r="H43" s="1448"/>
    </row>
    <row r="44" spans="1:8">
      <c r="A44" s="1420"/>
      <c r="B44" s="1418" t="s">
        <v>6628</v>
      </c>
      <c r="C44" s="1385"/>
      <c r="D44" s="1741" t="s">
        <v>6629</v>
      </c>
      <c r="E44" s="1742">
        <v>1</v>
      </c>
      <c r="F44" s="2645"/>
      <c r="G44" s="1476"/>
      <c r="H44" s="1448"/>
    </row>
    <row r="45" spans="1:8">
      <c r="A45" s="1420"/>
      <c r="B45" s="1385" t="s">
        <v>6630</v>
      </c>
      <c r="C45" s="1385"/>
      <c r="D45" s="1741" t="s">
        <v>6629</v>
      </c>
      <c r="E45" s="1742">
        <v>1</v>
      </c>
      <c r="F45" s="2645"/>
      <c r="G45" s="1476"/>
      <c r="H45" s="1448"/>
    </row>
    <row r="46" spans="1:8">
      <c r="A46" s="1420"/>
      <c r="B46" s="1385" t="s">
        <v>6631</v>
      </c>
      <c r="C46" s="1385"/>
      <c r="D46" s="1741" t="s">
        <v>6629</v>
      </c>
      <c r="E46" s="1742">
        <v>3</v>
      </c>
      <c r="F46" s="2645"/>
      <c r="G46" s="1476"/>
      <c r="H46" s="1448"/>
    </row>
    <row r="47" spans="1:8">
      <c r="A47" s="1420"/>
      <c r="B47" s="1385" t="s">
        <v>6632</v>
      </c>
      <c r="C47" s="1385"/>
      <c r="D47" s="1741" t="s">
        <v>6629</v>
      </c>
      <c r="E47" s="1742">
        <v>2</v>
      </c>
      <c r="F47" s="2645"/>
      <c r="G47" s="1476"/>
      <c r="H47" s="1448"/>
    </row>
    <row r="48" spans="1:8">
      <c r="A48" s="1420"/>
      <c r="B48" s="1418" t="s">
        <v>6633</v>
      </c>
      <c r="C48" s="1385"/>
      <c r="D48" s="1741" t="s">
        <v>6629</v>
      </c>
      <c r="E48" s="1742">
        <v>2</v>
      </c>
      <c r="F48" s="2593"/>
      <c r="G48" s="1476"/>
      <c r="H48" s="1448"/>
    </row>
    <row r="49" spans="1:8">
      <c r="A49" s="1420"/>
      <c r="B49" s="1385" t="s">
        <v>6634</v>
      </c>
      <c r="C49" s="1385"/>
      <c r="D49" s="1741" t="s">
        <v>6629</v>
      </c>
      <c r="E49" s="1742">
        <v>3</v>
      </c>
      <c r="F49" s="2593"/>
      <c r="G49" s="1476"/>
      <c r="H49" s="1448"/>
    </row>
    <row r="50" spans="1:8">
      <c r="A50" s="1737" t="s">
        <v>6916</v>
      </c>
      <c r="B50" s="1415" t="s">
        <v>6636</v>
      </c>
      <c r="C50" s="1385"/>
      <c r="D50" s="1420" t="s">
        <v>369</v>
      </c>
      <c r="E50" s="1607">
        <v>1</v>
      </c>
      <c r="F50" s="2604"/>
      <c r="G50" s="1738">
        <f>E50*F50</f>
        <v>0</v>
      </c>
      <c r="H50" s="1448"/>
    </row>
    <row r="51" spans="1:8">
      <c r="A51" s="1420"/>
      <c r="B51" s="1385"/>
      <c r="C51" s="1385"/>
      <c r="D51" s="1420"/>
      <c r="E51" s="1607"/>
      <c r="F51" s="2605"/>
      <c r="G51" s="1738"/>
      <c r="H51" s="1448"/>
    </row>
    <row r="52" spans="1:8">
      <c r="A52" s="2306" t="s">
        <v>6917</v>
      </c>
      <c r="B52" s="2307" t="s">
        <v>6638</v>
      </c>
      <c r="C52" s="2307"/>
      <c r="D52" s="2296"/>
      <c r="E52" s="2244"/>
      <c r="F52" s="2647"/>
      <c r="G52" s="1476"/>
      <c r="H52" s="1448"/>
    </row>
    <row r="53" spans="1:8">
      <c r="A53" s="2296"/>
      <c r="B53" s="2239" t="s">
        <v>6628</v>
      </c>
      <c r="C53" s="2307"/>
      <c r="D53" s="2296" t="s">
        <v>6629</v>
      </c>
      <c r="E53" s="2244">
        <v>1</v>
      </c>
      <c r="F53" s="2647"/>
      <c r="G53" s="1476"/>
      <c r="H53" s="1448"/>
    </row>
    <row r="54" spans="1:8">
      <c r="A54" s="2296"/>
      <c r="B54" s="2307" t="s">
        <v>6630</v>
      </c>
      <c r="C54" s="2307"/>
      <c r="D54" s="2296" t="s">
        <v>6629</v>
      </c>
      <c r="E54" s="2244">
        <v>1</v>
      </c>
      <c r="F54" s="2647"/>
      <c r="G54" s="1476"/>
      <c r="H54" s="1448"/>
    </row>
    <row r="55" spans="1:8">
      <c r="A55" s="2296"/>
      <c r="B55" s="2307" t="s">
        <v>6631</v>
      </c>
      <c r="C55" s="2307"/>
      <c r="D55" s="2296" t="s">
        <v>6629</v>
      </c>
      <c r="E55" s="2244">
        <v>3</v>
      </c>
      <c r="F55" s="2647"/>
      <c r="G55" s="1476"/>
      <c r="H55" s="1448"/>
    </row>
    <row r="56" spans="1:8">
      <c r="A56" s="2296"/>
      <c r="B56" s="2307" t="s">
        <v>6632</v>
      </c>
      <c r="C56" s="2307"/>
      <c r="D56" s="2296" t="s">
        <v>6629</v>
      </c>
      <c r="E56" s="2244">
        <v>2</v>
      </c>
      <c r="F56" s="2647"/>
      <c r="G56" s="1476"/>
      <c r="H56" s="1448"/>
    </row>
    <row r="57" spans="1:8">
      <c r="A57" s="2296"/>
      <c r="B57" s="2239" t="s">
        <v>6633</v>
      </c>
      <c r="C57" s="2307"/>
      <c r="D57" s="2296" t="s">
        <v>6629</v>
      </c>
      <c r="E57" s="2244">
        <v>2</v>
      </c>
      <c r="F57" s="2641"/>
      <c r="G57" s="1476"/>
      <c r="H57" s="1448"/>
    </row>
    <row r="58" spans="1:8">
      <c r="A58" s="2296"/>
      <c r="B58" s="2307" t="s">
        <v>6639</v>
      </c>
      <c r="C58" s="2307"/>
      <c r="D58" s="2296" t="s">
        <v>6629</v>
      </c>
      <c r="E58" s="2244">
        <v>1</v>
      </c>
      <c r="F58" s="2641"/>
      <c r="G58" s="1476"/>
      <c r="H58" s="1448"/>
    </row>
    <row r="59" spans="1:8">
      <c r="A59" s="2296"/>
      <c r="B59" s="2307" t="s">
        <v>6634</v>
      </c>
      <c r="C59" s="2307"/>
      <c r="D59" s="2296" t="s">
        <v>6629</v>
      </c>
      <c r="E59" s="2244">
        <v>1</v>
      </c>
      <c r="F59" s="2641"/>
      <c r="G59" s="1476"/>
      <c r="H59" s="1448"/>
    </row>
    <row r="60" spans="1:8">
      <c r="A60" s="2295" t="s">
        <v>6918</v>
      </c>
      <c r="B60" s="2339" t="s">
        <v>6636</v>
      </c>
      <c r="C60" s="2307"/>
      <c r="D60" s="2296" t="s">
        <v>369</v>
      </c>
      <c r="E60" s="2244">
        <v>0</v>
      </c>
      <c r="F60" s="2647"/>
      <c r="G60" s="1738"/>
      <c r="H60" s="1448"/>
    </row>
    <row r="61" spans="1:8">
      <c r="A61" s="1420"/>
      <c r="B61" s="1385"/>
      <c r="C61" s="1385"/>
      <c r="D61" s="1420"/>
      <c r="E61" s="1607"/>
      <c r="F61" s="2605"/>
      <c r="G61" s="1738"/>
      <c r="H61" s="1448"/>
    </row>
    <row r="62" spans="1:8" ht="28.5">
      <c r="A62" s="1737" t="s">
        <v>6919</v>
      </c>
      <c r="B62" s="1743" t="s">
        <v>6642</v>
      </c>
      <c r="C62" s="1596"/>
      <c r="D62" s="1596" t="s">
        <v>210</v>
      </c>
      <c r="E62" s="1597">
        <v>2</v>
      </c>
      <c r="F62" s="2604"/>
      <c r="G62" s="1738">
        <f t="shared" ref="G62" si="2">E62*F62</f>
        <v>0</v>
      </c>
      <c r="H62" s="1448"/>
    </row>
    <row r="63" spans="1:8">
      <c r="A63" s="1596"/>
      <c r="B63" s="1743"/>
      <c r="C63" s="1596"/>
      <c r="D63" s="1596"/>
      <c r="E63" s="1597"/>
      <c r="F63" s="1738"/>
      <c r="G63" s="1738"/>
      <c r="H63" s="1448"/>
    </row>
    <row r="64" spans="1:8" ht="99.75">
      <c r="A64" s="2295" t="s">
        <v>6920</v>
      </c>
      <c r="B64" s="2337" t="s">
        <v>8192</v>
      </c>
      <c r="C64" s="2325"/>
      <c r="D64" s="2325" t="s">
        <v>210</v>
      </c>
      <c r="E64" s="2338">
        <v>0</v>
      </c>
      <c r="F64" s="2311"/>
      <c r="G64" s="1738"/>
      <c r="H64" s="1448"/>
    </row>
    <row r="65" spans="1:8">
      <c r="A65" s="2325"/>
      <c r="B65" s="2337"/>
      <c r="C65" s="2325"/>
      <c r="D65" s="2325"/>
      <c r="E65" s="2338"/>
      <c r="F65" s="2311"/>
      <c r="G65" s="1738"/>
      <c r="H65" s="1448"/>
    </row>
    <row r="66" spans="1:8" ht="156.75">
      <c r="A66" s="2295" t="s">
        <v>6921</v>
      </c>
      <c r="B66" s="2337" t="s">
        <v>6646</v>
      </c>
      <c r="C66" s="2296"/>
      <c r="D66" s="2296" t="s">
        <v>210</v>
      </c>
      <c r="E66" s="2338">
        <v>0</v>
      </c>
      <c r="F66" s="2311"/>
      <c r="G66" s="1738"/>
      <c r="H66" s="1448"/>
    </row>
    <row r="67" spans="1:8">
      <c r="A67" s="1596"/>
      <c r="B67" s="1744"/>
      <c r="C67" s="1420"/>
      <c r="D67" s="1420"/>
      <c r="E67" s="1597"/>
      <c r="F67" s="1738"/>
      <c r="G67" s="1738"/>
      <c r="H67" s="1448"/>
    </row>
    <row r="68" spans="1:8" ht="30" customHeight="1">
      <c r="A68" s="1739" t="s">
        <v>6922</v>
      </c>
      <c r="B68" s="1600" t="s">
        <v>6648</v>
      </c>
      <c r="C68" s="1580"/>
      <c r="D68" s="1580" t="s">
        <v>369</v>
      </c>
      <c r="E68" s="3121" t="s">
        <v>6454</v>
      </c>
      <c r="F68" s="3122"/>
      <c r="G68" s="1738"/>
      <c r="H68" s="1448"/>
    </row>
    <row r="69" spans="1:8">
      <c r="A69" s="1596"/>
      <c r="B69" s="1600"/>
      <c r="C69" s="1580"/>
      <c r="D69" s="1580"/>
      <c r="E69" s="1597"/>
      <c r="F69" s="1738"/>
      <c r="G69" s="1738"/>
      <c r="H69" s="1448"/>
    </row>
    <row r="70" spans="1:8" ht="30" customHeight="1">
      <c r="A70" s="1739" t="s">
        <v>6923</v>
      </c>
      <c r="B70" s="1600" t="s">
        <v>6650</v>
      </c>
      <c r="C70" s="1580"/>
      <c r="D70" s="1580" t="s">
        <v>369</v>
      </c>
      <c r="E70" s="3121" t="s">
        <v>6454</v>
      </c>
      <c r="F70" s="3122"/>
      <c r="G70" s="1738"/>
      <c r="H70" s="1448"/>
    </row>
    <row r="71" spans="1:8">
      <c r="A71" s="1580"/>
      <c r="B71" s="1601"/>
      <c r="C71" s="1580"/>
      <c r="D71" s="1580"/>
      <c r="E71" s="1597"/>
      <c r="F71" s="1602"/>
      <c r="G71" s="1602"/>
      <c r="H71" s="1448"/>
    </row>
    <row r="72" spans="1:8" ht="25.9" customHeight="1" thickBot="1">
      <c r="A72" s="1745" t="s">
        <v>6783</v>
      </c>
      <c r="B72" s="1746" t="s">
        <v>6606</v>
      </c>
      <c r="C72" s="1747" t="s">
        <v>2978</v>
      </c>
      <c r="D72" s="1747"/>
      <c r="E72" s="1748"/>
      <c r="F72" s="1749"/>
      <c r="G72" s="1750">
        <f>SUM(G24:G70)</f>
        <v>0</v>
      </c>
      <c r="H72" s="1448"/>
    </row>
    <row r="73" spans="1:8" ht="15" thickTop="1">
      <c r="A73" s="1580"/>
      <c r="B73" s="1601"/>
      <c r="C73" s="1580"/>
      <c r="D73" s="1580"/>
      <c r="E73" s="1597"/>
      <c r="F73" s="1602"/>
      <c r="G73" s="1602"/>
      <c r="H73" s="1448"/>
    </row>
    <row r="74" spans="1:8">
      <c r="A74" s="1448"/>
      <c r="B74" s="1467"/>
      <c r="C74" s="1453"/>
      <c r="D74" s="1453"/>
      <c r="E74" s="1460"/>
      <c r="F74" s="1574"/>
      <c r="G74" s="1466"/>
    </row>
    <row r="75" spans="1:8">
      <c r="A75" s="1448"/>
      <c r="B75" s="1467"/>
      <c r="C75" s="1453"/>
      <c r="D75" s="1453"/>
      <c r="E75" s="1460"/>
      <c r="F75" s="1574"/>
      <c r="G75" s="1466"/>
    </row>
    <row r="76" spans="1:8">
      <c r="A76" s="1448"/>
      <c r="B76" s="1448"/>
      <c r="C76" s="1448"/>
      <c r="D76" s="1448"/>
      <c r="E76" s="1449"/>
      <c r="F76" s="1752"/>
      <c r="G76" s="1752"/>
    </row>
    <row r="77" spans="1:8">
      <c r="A77" s="1448"/>
      <c r="B77" s="1448"/>
      <c r="C77" s="1448"/>
      <c r="D77" s="1448"/>
      <c r="E77" s="1449"/>
      <c r="F77" s="1752"/>
      <c r="G77" s="1752"/>
    </row>
    <row r="78" spans="1:8">
      <c r="A78" s="1448"/>
      <c r="B78" s="1448"/>
      <c r="C78" s="1448"/>
      <c r="D78" s="1448"/>
      <c r="E78" s="1449"/>
      <c r="F78" s="1752"/>
      <c r="G78" s="1752"/>
    </row>
  </sheetData>
  <sheetProtection formatRows="0"/>
  <mergeCells count="3">
    <mergeCell ref="B18:C18"/>
    <mergeCell ref="E68:F68"/>
    <mergeCell ref="E70:F70"/>
  </mergeCells>
  <hyperlinks>
    <hyperlink ref="B45" r:id="rId1" tooltip="19&quot; ventilatorski sklop, 2x ventilator, z termostatom, 2HE" display="https://www.schrack.si/trgovina/mrezna-in-sat-oprema/mrezne-omare/pribor/ventilatorski-sklopi-19/ventilatorski-sklopi-19/19-ventilatorski-sklop-2x-ventilator-z-termostatom-2he-dlt24802.html"/>
    <hyperlink ref="B46" r:id="rId2" tooltip="19&quot; fiksna polica, 1HE, G=150mm, maks. 15kg, kov., RAL 7035" display="https://www.schrack.si/trgovina/mrezna-in-sat-oprema/mrezne-omare/pribor/police/fiksne-police-19/19-fiksna-polica-1he-g-150mm-maks-15kg-kov-ral-7035-dfs14815-c.html"/>
    <hyperlink ref="B54" r:id="rId3" tooltip="19&quot; ventilatorski sklop, 2x ventilator, z termostatom, 2HE" display="https://www.schrack.si/trgovina/mrezna-in-sat-oprema/mrezne-omare/pribor/ventilatorski-sklopi-19/ventilatorski-sklopi-19/19-ventilatorski-sklop-2x-ventilator-z-termostatom-2he-dlt24802.html"/>
    <hyperlink ref="B55" r:id="rId4" tooltip="19&quot; fiksna polica, 1HE, G=150mm, maks. 15kg, kov., RAL 7035" display="https://www.schrack.si/trgovina/mrezna-in-sat-oprema/mrezne-omare/pribor/police/fiksne-police-19/19-fiksna-polica-1he-g-150mm-maks-15kg-kov-ral-7035-dfs14815-c.html"/>
  </hyperlinks>
  <pageMargins left="0.7" right="0.7" top="0.75" bottom="0.75" header="0.3" footer="0.3"/>
  <pageSetup paperSize="9" scale="51" fitToHeight="0" orientation="portrait" horizontalDpi="4294967293" verticalDpi="4294967293" r:id="rId5"/>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43"/>
  <sheetViews>
    <sheetView view="pageBreakPreview" zoomScale="80" zoomScaleNormal="100" zoomScaleSheetLayoutView="80" workbookViewId="0">
      <selection activeCell="G20" sqref="G20"/>
    </sheetView>
  </sheetViews>
  <sheetFormatPr defaultColWidth="11" defaultRowHeight="14.25"/>
  <cols>
    <col min="1" max="1" width="15.28515625" style="1374" customWidth="1"/>
    <col min="2" max="2" width="71" style="1374" customWidth="1"/>
    <col min="3" max="3" width="14" style="1374" customWidth="1"/>
    <col min="4" max="4" width="11" style="1374"/>
    <col min="5" max="5" width="12.7109375" style="1317" customWidth="1"/>
    <col min="6" max="6" width="12.42578125" style="1763" customWidth="1"/>
    <col min="7" max="7" width="19.7109375" style="1763" customWidth="1"/>
    <col min="8" max="16384" width="11" style="1374"/>
  </cols>
  <sheetData>
    <row r="1" spans="1:7">
      <c r="A1" s="1435" t="s">
        <v>8</v>
      </c>
      <c r="B1" s="1381" t="s">
        <v>9</v>
      </c>
      <c r="C1" s="1381"/>
      <c r="D1" s="1382"/>
      <c r="E1" s="1436"/>
      <c r="F1" s="1470"/>
      <c r="G1" s="1470"/>
    </row>
    <row r="2" spans="1:7">
      <c r="A2" s="1435" t="s">
        <v>130</v>
      </c>
      <c r="B2" s="491" t="str">
        <f>'NASLOVNA STRAN'!$C$30</f>
        <v>Gradnja stanovanjske soseske Dečkovo naselje - DN 10</v>
      </c>
      <c r="C2" s="1381"/>
      <c r="D2" s="1382"/>
      <c r="E2" s="1436"/>
      <c r="F2" s="1470"/>
      <c r="G2" s="1470"/>
    </row>
    <row r="3" spans="1:7">
      <c r="A3" s="1435" t="s">
        <v>131</v>
      </c>
      <c r="B3" s="1654">
        <f>'NASLOVNA STRAN'!$C$13</f>
        <v>0</v>
      </c>
      <c r="C3" s="1381"/>
      <c r="D3" s="1382"/>
      <c r="E3" s="1436"/>
      <c r="F3" s="1470"/>
      <c r="G3" s="1470"/>
    </row>
    <row r="4" spans="1:7">
      <c r="A4" s="1435"/>
      <c r="B4" s="1381"/>
      <c r="C4" s="1381"/>
      <c r="D4" s="1382"/>
      <c r="E4" s="1436"/>
      <c r="F4" s="1470"/>
      <c r="G4" s="1470"/>
    </row>
    <row r="5" spans="1:7">
      <c r="A5" s="1437" t="s">
        <v>72</v>
      </c>
      <c r="B5" s="1387" t="s">
        <v>6311</v>
      </c>
      <c r="C5" s="1387"/>
      <c r="D5" s="1388"/>
      <c r="E5" s="1438"/>
      <c r="F5" s="1471"/>
      <c r="G5" s="1471"/>
    </row>
    <row r="6" spans="1:7">
      <c r="A6" s="1435"/>
      <c r="B6" s="1381"/>
      <c r="C6" s="1381"/>
      <c r="D6" s="1382"/>
      <c r="E6" s="1383"/>
      <c r="F6" s="1384"/>
      <c r="G6" s="1384"/>
    </row>
    <row r="7" spans="1:7">
      <c r="A7" s="1437" t="s">
        <v>117</v>
      </c>
      <c r="B7" s="1387" t="s">
        <v>6651</v>
      </c>
      <c r="C7" s="1387"/>
      <c r="D7" s="1388"/>
      <c r="E7" s="1438"/>
      <c r="F7" s="1471"/>
      <c r="G7" s="1471"/>
    </row>
    <row r="8" spans="1:7">
      <c r="A8" s="1435"/>
      <c r="B8" s="1381"/>
      <c r="C8" s="1381"/>
      <c r="D8" s="1382"/>
      <c r="E8" s="1436"/>
      <c r="F8" s="1470"/>
      <c r="G8" s="1470"/>
    </row>
    <row r="9" spans="1:7">
      <c r="A9" s="1435"/>
      <c r="B9" s="1381"/>
      <c r="C9" s="1381"/>
      <c r="D9" s="1382"/>
      <c r="E9" s="1436"/>
      <c r="F9" s="1470"/>
      <c r="G9" s="1470"/>
    </row>
    <row r="10" spans="1:7" ht="42.75">
      <c r="A10" s="1439" t="s">
        <v>132</v>
      </c>
      <c r="B10" s="1392" t="s">
        <v>133</v>
      </c>
      <c r="C10" s="1393" t="s">
        <v>134</v>
      </c>
      <c r="D10" s="1394" t="s">
        <v>140</v>
      </c>
      <c r="E10" s="1440" t="s">
        <v>136</v>
      </c>
      <c r="F10" s="1472" t="s">
        <v>237</v>
      </c>
      <c r="G10" s="1472" t="s">
        <v>238</v>
      </c>
    </row>
    <row r="11" spans="1:7">
      <c r="A11" s="1381"/>
      <c r="B11" s="1381"/>
      <c r="C11" s="1381"/>
      <c r="D11" s="1382"/>
      <c r="E11" s="1441"/>
      <c r="F11" s="1473"/>
      <c r="G11" s="1473"/>
    </row>
    <row r="12" spans="1:7">
      <c r="A12" s="1442" t="s">
        <v>6784</v>
      </c>
      <c r="B12" s="1400" t="s">
        <v>3962</v>
      </c>
      <c r="C12" s="1400"/>
      <c r="D12" s="1401"/>
      <c r="E12" s="1443"/>
      <c r="F12" s="1474"/>
      <c r="G12" s="1474"/>
    </row>
    <row r="13" spans="1:7">
      <c r="A13" s="1444"/>
      <c r="B13" s="1405"/>
      <c r="C13" s="1405"/>
      <c r="D13" s="1406"/>
      <c r="E13" s="1445"/>
      <c r="F13" s="1475"/>
      <c r="G13" s="1475"/>
    </row>
    <row r="14" spans="1:7">
      <c r="A14" s="1409"/>
      <c r="B14" s="1410" t="s">
        <v>6652</v>
      </c>
      <c r="C14" s="1410"/>
      <c r="D14" s="1409"/>
      <c r="E14" s="1369"/>
      <c r="F14" s="1476"/>
      <c r="G14" s="1477"/>
    </row>
    <row r="15" spans="1:7">
      <c r="A15" s="1446"/>
      <c r="B15" s="1385" t="s">
        <v>3461</v>
      </c>
      <c r="C15" s="1385"/>
      <c r="D15" s="1415"/>
      <c r="E15" s="1447"/>
      <c r="F15" s="1478"/>
      <c r="G15" s="1478"/>
    </row>
    <row r="16" spans="1:7">
      <c r="A16" s="1446"/>
      <c r="B16" s="1418"/>
      <c r="C16" s="1419"/>
      <c r="D16" s="1415"/>
      <c r="E16" s="1447"/>
      <c r="F16" s="1478"/>
      <c r="G16" s="1478"/>
    </row>
    <row r="17" spans="1:8">
      <c r="A17" s="1446"/>
      <c r="B17" s="1418" t="s">
        <v>2299</v>
      </c>
      <c r="C17" s="1419"/>
      <c r="D17" s="1415"/>
      <c r="E17" s="1447"/>
      <c r="F17" s="1478"/>
      <c r="G17" s="1478"/>
    </row>
    <row r="18" spans="1:8" ht="49.9" customHeight="1">
      <c r="A18" s="1446"/>
      <c r="B18" s="3117" t="s">
        <v>3565</v>
      </c>
      <c r="C18" s="3118"/>
      <c r="D18" s="1415"/>
      <c r="E18" s="1447"/>
      <c r="F18" s="1478"/>
      <c r="G18" s="1478"/>
    </row>
    <row r="19" spans="1:8">
      <c r="A19" s="1448"/>
      <c r="B19" s="1448"/>
      <c r="C19" s="1448"/>
      <c r="D19" s="1448"/>
      <c r="E19" s="1449"/>
      <c r="F19" s="1752"/>
      <c r="G19" s="1752"/>
    </row>
    <row r="20" spans="1:8" ht="51" customHeight="1">
      <c r="A20" s="1448"/>
      <c r="B20" s="1606" t="s">
        <v>6653</v>
      </c>
      <c r="C20" s="1448"/>
      <c r="D20" s="1448"/>
      <c r="E20" s="1449"/>
      <c r="F20" s="1752"/>
      <c r="G20" s="1752"/>
    </row>
    <row r="21" spans="1:8">
      <c r="A21" s="1448"/>
      <c r="B21" s="1577"/>
      <c r="C21" s="1448"/>
      <c r="D21" s="1448"/>
      <c r="E21" s="1449"/>
      <c r="F21" s="1752"/>
      <c r="G21" s="1752"/>
    </row>
    <row r="22" spans="1:8">
      <c r="A22" s="1385"/>
      <c r="B22" s="1385"/>
      <c r="C22" s="1385"/>
      <c r="D22" s="1385"/>
      <c r="E22" s="1423"/>
      <c r="F22" s="1412"/>
      <c r="G22" s="1412"/>
      <c r="H22" s="1448"/>
    </row>
    <row r="23" spans="1:8">
      <c r="A23" s="1385"/>
      <c r="B23" s="1385"/>
      <c r="C23" s="1385"/>
      <c r="D23" s="1385"/>
      <c r="E23" s="1423"/>
      <c r="F23" s="2591"/>
      <c r="G23" s="1412"/>
      <c r="H23" s="1448"/>
    </row>
    <row r="24" spans="1:8">
      <c r="A24" s="1451" t="s">
        <v>6924</v>
      </c>
      <c r="B24" s="1614" t="s">
        <v>6655</v>
      </c>
      <c r="C24" s="1596"/>
      <c r="D24" s="1596"/>
      <c r="E24" s="1897"/>
      <c r="F24" s="2648"/>
      <c r="G24" s="1738"/>
      <c r="H24" s="1448"/>
    </row>
    <row r="25" spans="1:8">
      <c r="A25" s="1596"/>
      <c r="B25" s="1614" t="s">
        <v>6656</v>
      </c>
      <c r="C25" s="1596"/>
      <c r="D25" s="1596" t="s">
        <v>210</v>
      </c>
      <c r="E25" s="1615">
        <v>54</v>
      </c>
      <c r="F25" s="2612"/>
      <c r="G25" s="1738">
        <f>E25*F25</f>
        <v>0</v>
      </c>
      <c r="H25" s="1448"/>
    </row>
    <row r="26" spans="1:8">
      <c r="A26" s="1596"/>
      <c r="B26" s="1614" t="s">
        <v>6657</v>
      </c>
      <c r="C26" s="1596"/>
      <c r="D26" s="1596"/>
      <c r="E26" s="1615"/>
      <c r="F26" s="2606"/>
      <c r="G26" s="1602"/>
      <c r="H26" s="1448"/>
    </row>
    <row r="27" spans="1:8">
      <c r="A27" s="1596"/>
      <c r="B27" s="1614" t="s">
        <v>6658</v>
      </c>
      <c r="C27" s="1596"/>
      <c r="D27" s="1596"/>
      <c r="E27" s="1615"/>
      <c r="F27" s="2606"/>
      <c r="G27" s="1602"/>
      <c r="H27" s="1448"/>
    </row>
    <row r="28" spans="1:8">
      <c r="A28" s="1596"/>
      <c r="B28" s="1614"/>
      <c r="C28" s="1596"/>
      <c r="D28" s="1596"/>
      <c r="E28" s="1615"/>
      <c r="F28" s="2606"/>
      <c r="G28" s="1602"/>
      <c r="H28" s="1448"/>
    </row>
    <row r="29" spans="1:8">
      <c r="A29" s="1451" t="s">
        <v>6925</v>
      </c>
      <c r="B29" s="1614" t="s">
        <v>6660</v>
      </c>
      <c r="C29" s="1596"/>
      <c r="D29" s="1596" t="s">
        <v>3514</v>
      </c>
      <c r="E29" s="1615">
        <v>432</v>
      </c>
      <c r="F29" s="2612"/>
      <c r="G29" s="1738">
        <f>E29*F29</f>
        <v>0</v>
      </c>
      <c r="H29" s="1448"/>
    </row>
    <row r="30" spans="1:8">
      <c r="A30" s="1596"/>
      <c r="B30" s="1614"/>
      <c r="C30" s="1596"/>
      <c r="D30" s="1596"/>
      <c r="E30" s="1615"/>
      <c r="F30" s="2606"/>
      <c r="G30" s="1738"/>
      <c r="H30" s="1448"/>
    </row>
    <row r="31" spans="1:8">
      <c r="A31" s="1451" t="s">
        <v>6926</v>
      </c>
      <c r="B31" s="1614" t="s">
        <v>6662</v>
      </c>
      <c r="C31" s="1596"/>
      <c r="D31" s="1596" t="s">
        <v>3514</v>
      </c>
      <c r="E31" s="1615">
        <v>432</v>
      </c>
      <c r="F31" s="2612"/>
      <c r="G31" s="1738">
        <f>E31*F31</f>
        <v>0</v>
      </c>
      <c r="H31" s="1448"/>
    </row>
    <row r="32" spans="1:8">
      <c r="A32" s="1596"/>
      <c r="B32" s="1614"/>
      <c r="C32" s="1596"/>
      <c r="D32" s="1596"/>
      <c r="E32" s="1615"/>
      <c r="F32" s="1602"/>
      <c r="G32" s="1738"/>
      <c r="H32" s="1448"/>
    </row>
    <row r="33" spans="1:8" ht="28.9" customHeight="1">
      <c r="A33" s="1459" t="s">
        <v>6927</v>
      </c>
      <c r="B33" s="1614" t="s">
        <v>6664</v>
      </c>
      <c r="C33" s="1596"/>
      <c r="D33" s="1596" t="s">
        <v>369</v>
      </c>
      <c r="E33" s="3121" t="s">
        <v>6454</v>
      </c>
      <c r="F33" s="3122"/>
      <c r="G33" s="1738"/>
      <c r="H33" s="1448"/>
    </row>
    <row r="34" spans="1:8">
      <c r="A34" s="1596"/>
      <c r="B34" s="1614"/>
      <c r="C34" s="1596"/>
      <c r="D34" s="1596"/>
      <c r="E34" s="1898"/>
      <c r="F34" s="1602"/>
      <c r="G34" s="1738"/>
      <c r="H34" s="1448"/>
    </row>
    <row r="35" spans="1:8" ht="30" customHeight="1">
      <c r="A35" s="1459" t="s">
        <v>6928</v>
      </c>
      <c r="B35" s="1614" t="s">
        <v>6666</v>
      </c>
      <c r="C35" s="1596"/>
      <c r="D35" s="1596" t="s">
        <v>369</v>
      </c>
      <c r="E35" s="3121" t="s">
        <v>6454</v>
      </c>
      <c r="F35" s="3122"/>
      <c r="G35" s="1738"/>
      <c r="H35" s="1448"/>
    </row>
    <row r="36" spans="1:8">
      <c r="A36" s="1596"/>
      <c r="B36" s="1606"/>
      <c r="C36" s="1608"/>
      <c r="D36" s="1608"/>
      <c r="E36" s="1899"/>
      <c r="F36" s="1758"/>
      <c r="G36" s="1877"/>
      <c r="H36" s="1448"/>
    </row>
    <row r="37" spans="1:8" ht="24" customHeight="1" thickBot="1">
      <c r="A37" s="1344" t="s">
        <v>6784</v>
      </c>
      <c r="B37" s="1431" t="s">
        <v>6651</v>
      </c>
      <c r="C37" s="1432" t="s">
        <v>2978</v>
      </c>
      <c r="D37" s="1432"/>
      <c r="E37" s="1468"/>
      <c r="F37" s="1519"/>
      <c r="G37" s="1520">
        <f>SUM(G24:G36)</f>
        <v>0</v>
      </c>
      <c r="H37" s="1448"/>
    </row>
    <row r="38" spans="1:8" ht="15" thickTop="1">
      <c r="A38" s="1580"/>
      <c r="B38" s="1601"/>
      <c r="C38" s="1580"/>
      <c r="D38" s="1580"/>
      <c r="E38" s="1597"/>
      <c r="F38" s="1602"/>
      <c r="G38" s="1602"/>
      <c r="H38" s="1448"/>
    </row>
    <row r="39" spans="1:8">
      <c r="A39" s="1448"/>
      <c r="B39" s="1467"/>
      <c r="C39" s="1453"/>
      <c r="D39" s="1453"/>
      <c r="E39" s="1460"/>
      <c r="F39" s="1574"/>
      <c r="G39" s="1466"/>
    </row>
    <row r="40" spans="1:8">
      <c r="A40" s="1448"/>
      <c r="B40" s="1467"/>
      <c r="C40" s="1453"/>
      <c r="D40" s="1453"/>
      <c r="E40" s="1460"/>
      <c r="F40" s="1574"/>
      <c r="G40" s="1466"/>
    </row>
    <row r="41" spans="1:8">
      <c r="A41" s="1448"/>
      <c r="B41" s="1448"/>
      <c r="C41" s="1448"/>
      <c r="D41" s="1448"/>
      <c r="E41" s="1449"/>
      <c r="F41" s="1752"/>
      <c r="G41" s="1752"/>
    </row>
    <row r="42" spans="1:8">
      <c r="A42" s="1448"/>
      <c r="B42" s="1448"/>
      <c r="C42" s="1448"/>
      <c r="D42" s="1448"/>
      <c r="E42" s="1449"/>
      <c r="F42" s="1752"/>
      <c r="G42" s="1752"/>
    </row>
    <row r="43" spans="1:8">
      <c r="A43" s="1448"/>
      <c r="B43" s="1448"/>
      <c r="C43" s="1448"/>
      <c r="D43" s="1448"/>
      <c r="E43" s="1449"/>
      <c r="F43" s="1752"/>
      <c r="G43" s="1752"/>
    </row>
  </sheetData>
  <sheetProtection formatRows="0"/>
  <mergeCells count="3">
    <mergeCell ref="B18:C18"/>
    <mergeCell ref="E33:F33"/>
    <mergeCell ref="E35:F35"/>
  </mergeCells>
  <pageMargins left="0.7" right="0.7" top="0.75" bottom="0.75" header="0.3" footer="0.3"/>
  <pageSetup paperSize="9" scale="57" fitToHeight="0" orientation="portrait" horizontalDpi="4294967293" verticalDpi="4294967293"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56"/>
  <sheetViews>
    <sheetView view="pageBreakPreview" zoomScale="85" zoomScaleNormal="100" zoomScaleSheetLayoutView="85" workbookViewId="0">
      <selection activeCell="C22" sqref="C22"/>
    </sheetView>
  </sheetViews>
  <sheetFormatPr defaultColWidth="11" defaultRowHeight="14.25"/>
  <cols>
    <col min="1" max="1" width="14.5703125" style="1374" customWidth="1"/>
    <col min="2" max="2" width="71" style="1374" customWidth="1"/>
    <col min="3" max="3" width="12.28515625" style="1374" customWidth="1"/>
    <col min="4" max="4" width="11" style="1374"/>
    <col min="5" max="5" width="11" style="1317"/>
    <col min="6" max="6" width="15.5703125" style="1763" customWidth="1"/>
    <col min="7" max="7" width="20.28515625" style="1763" customWidth="1"/>
    <col min="8" max="16384" width="11" style="1374"/>
  </cols>
  <sheetData>
    <row r="1" spans="1:7">
      <c r="A1" s="1435" t="s">
        <v>8</v>
      </c>
      <c r="B1" s="1381" t="s">
        <v>9</v>
      </c>
      <c r="C1" s="1381"/>
      <c r="D1" s="1382"/>
      <c r="E1" s="1436"/>
      <c r="F1" s="1470"/>
      <c r="G1" s="1470"/>
    </row>
    <row r="2" spans="1:7">
      <c r="A2" s="1435" t="s">
        <v>130</v>
      </c>
      <c r="B2" s="491" t="str">
        <f>'NASLOVNA STRAN'!$C$30</f>
        <v>Gradnja stanovanjske soseske Dečkovo naselje - DN 10</v>
      </c>
      <c r="C2" s="1381"/>
      <c r="D2" s="1382"/>
      <c r="E2" s="1436"/>
      <c r="F2" s="1470"/>
      <c r="G2" s="1470"/>
    </row>
    <row r="3" spans="1:7">
      <c r="A3" s="1435" t="s">
        <v>131</v>
      </c>
      <c r="B3" s="1654">
        <f>'NASLOVNA STRAN'!$C$13</f>
        <v>0</v>
      </c>
      <c r="C3" s="1381"/>
      <c r="D3" s="1382"/>
      <c r="E3" s="1436"/>
      <c r="F3" s="1470"/>
      <c r="G3" s="1470"/>
    </row>
    <row r="4" spans="1:7">
      <c r="A4" s="1435"/>
      <c r="B4" s="1381"/>
      <c r="C4" s="1381"/>
      <c r="D4" s="1382"/>
      <c r="E4" s="1436"/>
      <c r="F4" s="1470"/>
      <c r="G4" s="1470"/>
    </row>
    <row r="5" spans="1:7">
      <c r="A5" s="1437" t="s">
        <v>72</v>
      </c>
      <c r="B5" s="1387" t="s">
        <v>6311</v>
      </c>
      <c r="C5" s="1387"/>
      <c r="D5" s="1388"/>
      <c r="E5" s="1438"/>
      <c r="F5" s="1471"/>
      <c r="G5" s="1471"/>
    </row>
    <row r="6" spans="1:7">
      <c r="A6" s="1435"/>
      <c r="B6" s="1381"/>
      <c r="C6" s="1381"/>
      <c r="D6" s="1382"/>
      <c r="E6" s="1383"/>
      <c r="F6" s="1384"/>
      <c r="G6" s="1384"/>
    </row>
    <row r="7" spans="1:7">
      <c r="A7" s="1437" t="s">
        <v>118</v>
      </c>
      <c r="B7" s="1387" t="s">
        <v>6667</v>
      </c>
      <c r="C7" s="1387"/>
      <c r="D7" s="1388"/>
      <c r="E7" s="1438"/>
      <c r="F7" s="1471"/>
      <c r="G7" s="1471"/>
    </row>
    <row r="8" spans="1:7">
      <c r="A8" s="1435"/>
      <c r="B8" s="1381"/>
      <c r="C8" s="1381"/>
      <c r="D8" s="1382"/>
      <c r="E8" s="1436"/>
      <c r="F8" s="1470"/>
      <c r="G8" s="1470"/>
    </row>
    <row r="9" spans="1:7" ht="28.5">
      <c r="A9" s="1439" t="s">
        <v>132</v>
      </c>
      <c r="B9" s="1392" t="s">
        <v>133</v>
      </c>
      <c r="C9" s="1393" t="s">
        <v>6544</v>
      </c>
      <c r="D9" s="1394" t="s">
        <v>140</v>
      </c>
      <c r="E9" s="1440" t="s">
        <v>136</v>
      </c>
      <c r="F9" s="1472" t="s">
        <v>237</v>
      </c>
      <c r="G9" s="1472" t="s">
        <v>238</v>
      </c>
    </row>
    <row r="10" spans="1:7">
      <c r="A10" s="1381"/>
      <c r="B10" s="1381"/>
      <c r="C10" s="1381"/>
      <c r="D10" s="1382"/>
      <c r="E10" s="1441"/>
      <c r="F10" s="1473"/>
      <c r="G10" s="1473"/>
    </row>
    <row r="11" spans="1:7">
      <c r="A11" s="1442" t="s">
        <v>6785</v>
      </c>
      <c r="B11" s="1400" t="s">
        <v>3962</v>
      </c>
      <c r="C11" s="1400"/>
      <c r="D11" s="1401"/>
      <c r="E11" s="1443"/>
      <c r="F11" s="1474"/>
      <c r="G11" s="1474"/>
    </row>
    <row r="12" spans="1:7">
      <c r="A12" s="1444"/>
      <c r="B12" s="1405"/>
      <c r="C12" s="1405"/>
      <c r="D12" s="1406"/>
      <c r="E12" s="1445"/>
      <c r="F12" s="1475"/>
      <c r="G12" s="1475"/>
    </row>
    <row r="13" spans="1:7">
      <c r="A13" s="1409"/>
      <c r="B13" s="1410" t="s">
        <v>6668</v>
      </c>
      <c r="C13" s="1410"/>
      <c r="D13" s="1409"/>
      <c r="E13" s="1369"/>
      <c r="F13" s="1476"/>
      <c r="G13" s="1477"/>
    </row>
    <row r="14" spans="1:7">
      <c r="A14" s="1446"/>
      <c r="B14" s="1385" t="s">
        <v>3461</v>
      </c>
      <c r="C14" s="1385"/>
      <c r="D14" s="1415"/>
      <c r="E14" s="1447"/>
      <c r="F14" s="1478"/>
      <c r="G14" s="1478"/>
    </row>
    <row r="15" spans="1:7">
      <c r="A15" s="1446"/>
      <c r="B15" s="1418"/>
      <c r="C15" s="1419"/>
      <c r="D15" s="1415"/>
      <c r="E15" s="1447"/>
      <c r="F15" s="1478"/>
      <c r="G15" s="1478"/>
    </row>
    <row r="16" spans="1:7">
      <c r="A16" s="1446"/>
      <c r="B16" s="1418" t="s">
        <v>2299</v>
      </c>
      <c r="C16" s="1419"/>
      <c r="D16" s="1415"/>
      <c r="E16" s="1447"/>
      <c r="F16" s="1478"/>
      <c r="G16" s="1478"/>
    </row>
    <row r="17" spans="1:8" ht="26.45" customHeight="1">
      <c r="A17" s="1446"/>
      <c r="B17" s="3117" t="s">
        <v>3565</v>
      </c>
      <c r="C17" s="3118"/>
      <c r="D17" s="3124"/>
      <c r="E17" s="3124"/>
      <c r="F17" s="1478"/>
      <c r="G17" s="1478"/>
    </row>
    <row r="18" spans="1:8">
      <c r="A18" s="1448"/>
      <c r="B18" s="1448"/>
      <c r="C18" s="1448"/>
      <c r="D18" s="1448"/>
      <c r="E18" s="1449"/>
      <c r="F18" s="1752"/>
      <c r="G18" s="1752"/>
    </row>
    <row r="19" spans="1:8">
      <c r="A19" s="1448"/>
      <c r="B19" s="1593" t="s">
        <v>6669</v>
      </c>
      <c r="C19" s="1448"/>
      <c r="D19" s="1448"/>
      <c r="E19" s="1449"/>
      <c r="F19" s="1752"/>
      <c r="G19" s="1752"/>
    </row>
    <row r="20" spans="1:8" ht="71.25">
      <c r="A20" s="1424" t="s">
        <v>6929</v>
      </c>
      <c r="B20" s="1590" t="s">
        <v>6671</v>
      </c>
      <c r="C20" s="1587"/>
      <c r="D20" s="1420" t="s">
        <v>210</v>
      </c>
      <c r="E20" s="1607">
        <v>2</v>
      </c>
      <c r="F20" s="2592"/>
      <c r="G20" s="1476">
        <f>E20*F20</f>
        <v>0</v>
      </c>
      <c r="H20" s="1448"/>
    </row>
    <row r="21" spans="1:8">
      <c r="A21" s="1640"/>
      <c r="B21" s="1590"/>
      <c r="C21" s="1587"/>
      <c r="D21" s="1420"/>
      <c r="E21" s="1607"/>
      <c r="F21" s="2593"/>
      <c r="G21" s="1476"/>
      <c r="H21" s="1448"/>
    </row>
    <row r="22" spans="1:8" ht="71.25">
      <c r="A22" s="1424" t="s">
        <v>6930</v>
      </c>
      <c r="B22" s="1590" t="s">
        <v>6673</v>
      </c>
      <c r="C22" s="1587"/>
      <c r="D22" s="1420" t="s">
        <v>210</v>
      </c>
      <c r="E22" s="1607">
        <v>2</v>
      </c>
      <c r="F22" s="2592"/>
      <c r="G22" s="1476">
        <f t="shared" ref="G22:G36" si="0">E22*F22</f>
        <v>0</v>
      </c>
      <c r="H22" s="1448"/>
    </row>
    <row r="23" spans="1:8">
      <c r="A23" s="1640"/>
      <c r="B23" s="1590"/>
      <c r="C23" s="1587"/>
      <c r="D23" s="1420"/>
      <c r="E23" s="1607"/>
      <c r="F23" s="2593"/>
      <c r="G23" s="1476"/>
      <c r="H23" s="1448"/>
    </row>
    <row r="24" spans="1:8" ht="42.75">
      <c r="A24" s="1424" t="s">
        <v>6931</v>
      </c>
      <c r="B24" s="1590" t="s">
        <v>6675</v>
      </c>
      <c r="C24" s="1587"/>
      <c r="D24" s="1420" t="s">
        <v>210</v>
      </c>
      <c r="E24" s="1607">
        <v>8</v>
      </c>
      <c r="F24" s="2592"/>
      <c r="G24" s="1476">
        <f t="shared" si="0"/>
        <v>0</v>
      </c>
      <c r="H24" s="1448"/>
    </row>
    <row r="25" spans="1:8">
      <c r="A25" s="1640"/>
      <c r="B25" s="1590"/>
      <c r="C25" s="1587"/>
      <c r="D25" s="1420"/>
      <c r="E25" s="1607"/>
      <c r="F25" s="2593"/>
      <c r="G25" s="1476"/>
      <c r="H25" s="1448"/>
    </row>
    <row r="26" spans="1:8">
      <c r="A26" s="1424" t="s">
        <v>6932</v>
      </c>
      <c r="B26" s="1590" t="s">
        <v>6677</v>
      </c>
      <c r="C26" s="1587"/>
      <c r="D26" s="1420" t="s">
        <v>210</v>
      </c>
      <c r="E26" s="1607">
        <v>6</v>
      </c>
      <c r="F26" s="2592"/>
      <c r="G26" s="1476">
        <f t="shared" si="0"/>
        <v>0</v>
      </c>
      <c r="H26" s="1448"/>
    </row>
    <row r="27" spans="1:8">
      <c r="A27" s="1640"/>
      <c r="B27" s="1590"/>
      <c r="C27" s="1587"/>
      <c r="D27" s="1420"/>
      <c r="E27" s="1607"/>
      <c r="F27" s="2593"/>
      <c r="G27" s="1476"/>
      <c r="H27" s="1448"/>
    </row>
    <row r="28" spans="1:8" ht="71.25">
      <c r="A28" s="1424" t="s">
        <v>6933</v>
      </c>
      <c r="B28" s="1590" t="s">
        <v>6679</v>
      </c>
      <c r="C28" s="1587"/>
      <c r="D28" s="1420" t="s">
        <v>210</v>
      </c>
      <c r="E28" s="1607">
        <v>2</v>
      </c>
      <c r="F28" s="2592"/>
      <c r="G28" s="1476">
        <f t="shared" si="0"/>
        <v>0</v>
      </c>
      <c r="H28" s="1448"/>
    </row>
    <row r="29" spans="1:8">
      <c r="A29" s="1640"/>
      <c r="B29" s="1590"/>
      <c r="C29" s="1587"/>
      <c r="D29" s="1420"/>
      <c r="E29" s="1607"/>
      <c r="F29" s="2593"/>
      <c r="G29" s="1476"/>
      <c r="H29" s="1448"/>
    </row>
    <row r="30" spans="1:8" ht="28.5">
      <c r="A30" s="1424" t="s">
        <v>6934</v>
      </c>
      <c r="B30" s="1590" t="s">
        <v>6681</v>
      </c>
      <c r="C30" s="1587"/>
      <c r="D30" s="1420" t="s">
        <v>210</v>
      </c>
      <c r="E30" s="1607">
        <v>2</v>
      </c>
      <c r="F30" s="2592"/>
      <c r="G30" s="1476">
        <f t="shared" si="0"/>
        <v>0</v>
      </c>
      <c r="H30" s="1448"/>
    </row>
    <row r="31" spans="1:8">
      <c r="A31" s="1640"/>
      <c r="B31" s="1590"/>
      <c r="C31" s="1587"/>
      <c r="D31" s="1420"/>
      <c r="E31" s="1607"/>
      <c r="F31" s="2593"/>
      <c r="G31" s="1476"/>
      <c r="H31" s="1448"/>
    </row>
    <row r="32" spans="1:8">
      <c r="A32" s="1424" t="s">
        <v>6935</v>
      </c>
      <c r="B32" s="1590" t="s">
        <v>6683</v>
      </c>
      <c r="C32" s="1587"/>
      <c r="D32" s="1420" t="s">
        <v>210</v>
      </c>
      <c r="E32" s="1607">
        <v>4</v>
      </c>
      <c r="F32" s="2592"/>
      <c r="G32" s="1476">
        <f t="shared" si="0"/>
        <v>0</v>
      </c>
      <c r="H32" s="1448"/>
    </row>
    <row r="33" spans="1:8">
      <c r="A33" s="1640"/>
      <c r="B33" s="1590"/>
      <c r="C33" s="1587"/>
      <c r="D33" s="1420"/>
      <c r="E33" s="1607"/>
      <c r="F33" s="2593"/>
      <c r="G33" s="1476"/>
      <c r="H33" s="1448"/>
    </row>
    <row r="34" spans="1:8">
      <c r="A34" s="1424" t="s">
        <v>6936</v>
      </c>
      <c r="B34" s="1590" t="s">
        <v>6685</v>
      </c>
      <c r="C34" s="1587"/>
      <c r="D34" s="1420" t="s">
        <v>210</v>
      </c>
      <c r="E34" s="1607">
        <v>4</v>
      </c>
      <c r="F34" s="2592"/>
      <c r="G34" s="1476">
        <f t="shared" si="0"/>
        <v>0</v>
      </c>
      <c r="H34" s="1448"/>
    </row>
    <row r="35" spans="1:8">
      <c r="A35" s="1640"/>
      <c r="B35" s="1590"/>
      <c r="C35" s="1587"/>
      <c r="D35" s="1420"/>
      <c r="E35" s="1607"/>
      <c r="F35" s="2593"/>
      <c r="G35" s="1476"/>
      <c r="H35" s="1448"/>
    </row>
    <row r="36" spans="1:8">
      <c r="A36" s="1424" t="s">
        <v>6937</v>
      </c>
      <c r="B36" s="1627" t="s">
        <v>6687</v>
      </c>
      <c r="C36" s="1385"/>
      <c r="D36" s="1420" t="s">
        <v>354</v>
      </c>
      <c r="E36" s="1607">
        <v>220</v>
      </c>
      <c r="F36" s="2592"/>
      <c r="G36" s="1476">
        <f t="shared" si="0"/>
        <v>0</v>
      </c>
      <c r="H36" s="1448"/>
    </row>
    <row r="37" spans="1:8">
      <c r="A37" s="1640"/>
      <c r="B37" s="1765"/>
      <c r="C37" s="1587"/>
      <c r="D37" s="1420"/>
      <c r="E37" s="1607"/>
      <c r="F37" s="2593"/>
      <c r="G37" s="1476"/>
      <c r="H37" s="1448"/>
    </row>
    <row r="38" spans="1:8">
      <c r="A38" s="1640"/>
      <c r="B38" s="1766" t="s">
        <v>6688</v>
      </c>
      <c r="C38" s="1587"/>
      <c r="D38" s="1420"/>
      <c r="E38" s="1607"/>
      <c r="F38" s="2593"/>
      <c r="G38" s="1476"/>
      <c r="H38" s="1448"/>
    </row>
    <row r="39" spans="1:8" ht="99.75">
      <c r="A39" s="1424" t="s">
        <v>6938</v>
      </c>
      <c r="B39" s="1590" t="s">
        <v>6690</v>
      </c>
      <c r="C39" s="1587"/>
      <c r="D39" s="1420" t="s">
        <v>210</v>
      </c>
      <c r="E39" s="1607">
        <v>10</v>
      </c>
      <c r="F39" s="2592"/>
      <c r="G39" s="1476">
        <f t="shared" ref="G39:G45" si="1">E39*F39</f>
        <v>0</v>
      </c>
      <c r="H39" s="1448"/>
    </row>
    <row r="40" spans="1:8">
      <c r="A40" s="1640"/>
      <c r="B40" s="1590"/>
      <c r="C40" s="1587"/>
      <c r="D40" s="1420"/>
      <c r="E40" s="1607"/>
      <c r="F40" s="2593"/>
      <c r="G40" s="1476"/>
      <c r="H40" s="1448"/>
    </row>
    <row r="41" spans="1:8" ht="114">
      <c r="A41" s="1424" t="s">
        <v>6939</v>
      </c>
      <c r="B41" s="1590" t="s">
        <v>6692</v>
      </c>
      <c r="C41" s="1587"/>
      <c r="D41" s="1420" t="s">
        <v>210</v>
      </c>
      <c r="E41" s="1607">
        <v>26</v>
      </c>
      <c r="F41" s="2592"/>
      <c r="G41" s="1476">
        <f t="shared" si="1"/>
        <v>0</v>
      </c>
      <c r="H41" s="1448"/>
    </row>
    <row r="42" spans="1:8">
      <c r="A42" s="1640"/>
      <c r="B42" s="1590"/>
      <c r="C42" s="1587"/>
      <c r="D42" s="1420"/>
      <c r="E42" s="1607"/>
      <c r="F42" s="2593"/>
      <c r="G42" s="1476"/>
      <c r="H42" s="1448"/>
    </row>
    <row r="43" spans="1:8">
      <c r="A43" s="1424" t="s">
        <v>6940</v>
      </c>
      <c r="B43" s="1590" t="s">
        <v>6694</v>
      </c>
      <c r="C43" s="1587"/>
      <c r="D43" s="1420" t="s">
        <v>210</v>
      </c>
      <c r="E43" s="1607">
        <f>2*26</f>
        <v>52</v>
      </c>
      <c r="F43" s="2592"/>
      <c r="G43" s="1476">
        <f t="shared" si="1"/>
        <v>0</v>
      </c>
      <c r="H43" s="1448"/>
    </row>
    <row r="44" spans="1:8">
      <c r="A44" s="1640"/>
      <c r="B44" s="1590"/>
      <c r="C44" s="1587"/>
      <c r="D44" s="1420"/>
      <c r="E44" s="1607"/>
      <c r="F44" s="2593"/>
      <c r="G44" s="1476"/>
      <c r="H44" s="1448"/>
    </row>
    <row r="45" spans="1:8">
      <c r="A45" s="1424" t="s">
        <v>6941</v>
      </c>
      <c r="B45" s="1767" t="s">
        <v>6696</v>
      </c>
      <c r="C45" s="1768"/>
      <c r="D45" s="1629" t="s">
        <v>210</v>
      </c>
      <c r="E45" s="1900">
        <v>2</v>
      </c>
      <c r="F45" s="2592"/>
      <c r="G45" s="1476">
        <f t="shared" si="1"/>
        <v>0</v>
      </c>
      <c r="H45" s="1448"/>
    </row>
    <row r="46" spans="1:8">
      <c r="A46" s="1640"/>
      <c r="B46" s="1767"/>
      <c r="C46" s="1768"/>
      <c r="D46" s="1629"/>
      <c r="E46" s="1900"/>
      <c r="F46" s="2593"/>
      <c r="G46" s="1476"/>
      <c r="H46" s="1448"/>
    </row>
    <row r="47" spans="1:8" ht="57">
      <c r="A47" s="1421" t="s">
        <v>6942</v>
      </c>
      <c r="B47" s="1590" t="s">
        <v>6698</v>
      </c>
      <c r="C47" s="1588"/>
      <c r="D47" s="1420" t="s">
        <v>369</v>
      </c>
      <c r="E47" s="3121" t="s">
        <v>6454</v>
      </c>
      <c r="F47" s="3122"/>
      <c r="G47" s="1476"/>
      <c r="H47" s="1448"/>
    </row>
    <row r="48" spans="1:8">
      <c r="A48" s="1385"/>
      <c r="B48" s="1385"/>
      <c r="C48" s="1385"/>
      <c r="D48" s="1385"/>
      <c r="E48" s="1423"/>
      <c r="F48" s="1412"/>
      <c r="G48" s="1412"/>
      <c r="H48" s="1448"/>
    </row>
    <row r="49" spans="1:8" ht="22.15" customHeight="1" thickBot="1">
      <c r="A49" s="1344" t="s">
        <v>6785</v>
      </c>
      <c r="B49" s="1431" t="s">
        <v>6667</v>
      </c>
      <c r="C49" s="1432" t="s">
        <v>2978</v>
      </c>
      <c r="D49" s="1432"/>
      <c r="E49" s="1468"/>
      <c r="F49" s="1519"/>
      <c r="G49" s="1520">
        <f>SUM(G20:G47)</f>
        <v>0</v>
      </c>
      <c r="H49" s="1448"/>
    </row>
    <row r="50" spans="1:8" ht="15" thickTop="1">
      <c r="A50" s="1580"/>
      <c r="B50" s="1601"/>
      <c r="C50" s="1580"/>
      <c r="D50" s="1580"/>
      <c r="E50" s="1597"/>
      <c r="F50" s="1602"/>
      <c r="G50" s="1602"/>
      <c r="H50" s="1448"/>
    </row>
    <row r="51" spans="1:8">
      <c r="A51" s="1568"/>
      <c r="B51" s="1567"/>
      <c r="C51" s="1568"/>
      <c r="D51" s="1568"/>
      <c r="E51" s="1428"/>
      <c r="F51" s="1526"/>
      <c r="G51" s="1526"/>
      <c r="H51" s="1448"/>
    </row>
    <row r="52" spans="1:8">
      <c r="A52" s="1448"/>
      <c r="B52" s="1467"/>
      <c r="C52" s="1453"/>
      <c r="D52" s="1453"/>
      <c r="E52" s="1460"/>
      <c r="F52" s="1574"/>
      <c r="G52" s="1466"/>
    </row>
    <row r="53" spans="1:8">
      <c r="A53" s="1448"/>
      <c r="B53" s="1467"/>
      <c r="C53" s="1453"/>
      <c r="D53" s="1453"/>
      <c r="E53" s="1460"/>
      <c r="F53" s="1574"/>
      <c r="G53" s="1466"/>
    </row>
    <row r="54" spans="1:8">
      <c r="A54" s="1448"/>
      <c r="B54" s="1448"/>
      <c r="C54" s="1448"/>
      <c r="D54" s="1448"/>
      <c r="E54" s="1449"/>
      <c r="F54" s="1752"/>
      <c r="G54" s="1752"/>
    </row>
    <row r="55" spans="1:8">
      <c r="A55" s="1448"/>
      <c r="B55" s="1448"/>
      <c r="C55" s="1448"/>
      <c r="D55" s="1448"/>
      <c r="E55" s="1449"/>
      <c r="F55" s="1752"/>
      <c r="G55" s="1752"/>
    </row>
    <row r="56" spans="1:8">
      <c r="A56" s="1448"/>
      <c r="B56" s="1448"/>
      <c r="C56" s="1448"/>
      <c r="D56" s="1448"/>
      <c r="E56" s="1449"/>
      <c r="F56" s="1752"/>
      <c r="G56" s="1752"/>
    </row>
  </sheetData>
  <sheetProtection formatRows="0"/>
  <mergeCells count="2">
    <mergeCell ref="B17:E17"/>
    <mergeCell ref="E47:F47"/>
  </mergeCells>
  <pageMargins left="0.7" right="0.7" top="0.75" bottom="0.75" header="0.3" footer="0.3"/>
  <pageSetup paperSize="9" scale="57" fitToHeight="0" orientation="portrait" horizontalDpi="4294967293" verticalDpi="4294967293"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76"/>
  <sheetViews>
    <sheetView view="pageBreakPreview" zoomScale="85" zoomScaleNormal="100" zoomScaleSheetLayoutView="85" workbookViewId="0">
      <selection activeCell="G21" sqref="G21"/>
    </sheetView>
  </sheetViews>
  <sheetFormatPr defaultColWidth="11" defaultRowHeight="14.25"/>
  <cols>
    <col min="1" max="1" width="13" style="1374" customWidth="1"/>
    <col min="2" max="2" width="73.42578125" style="1374" customWidth="1"/>
    <col min="3" max="3" width="14" style="1374" customWidth="1"/>
    <col min="4" max="4" width="11" style="1374"/>
    <col min="5" max="5" width="11" style="1651"/>
    <col min="6" max="6" width="17.7109375" style="1763" customWidth="1"/>
    <col min="7" max="7" width="19.85546875" style="1763" customWidth="1"/>
    <col min="8" max="16384" width="11" style="1374"/>
  </cols>
  <sheetData>
    <row r="1" spans="1:7">
      <c r="A1" s="1435" t="s">
        <v>8</v>
      </c>
      <c r="B1" s="1381" t="s">
        <v>9</v>
      </c>
      <c r="C1" s="1381"/>
      <c r="D1" s="1382"/>
      <c r="E1" s="1383"/>
      <c r="F1" s="1470"/>
      <c r="G1" s="1470"/>
    </row>
    <row r="2" spans="1:7">
      <c r="A2" s="1435" t="s">
        <v>130</v>
      </c>
      <c r="B2" s="491" t="str">
        <f>'NASLOVNA STRAN'!$C$30</f>
        <v>Gradnja stanovanjske soseske Dečkovo naselje - DN 10</v>
      </c>
      <c r="C2" s="1381"/>
      <c r="D2" s="1382"/>
      <c r="E2" s="1383"/>
      <c r="F2" s="1470"/>
      <c r="G2" s="1470"/>
    </row>
    <row r="3" spans="1:7">
      <c r="A3" s="1435" t="s">
        <v>131</v>
      </c>
      <c r="B3" s="1654">
        <f>'NASLOVNA STRAN'!$C$13</f>
        <v>0</v>
      </c>
      <c r="C3" s="1381"/>
      <c r="D3" s="1382"/>
      <c r="E3" s="1383"/>
      <c r="F3" s="1470"/>
      <c r="G3" s="1470"/>
    </row>
    <row r="4" spans="1:7">
      <c r="A4" s="1435"/>
      <c r="B4" s="1381"/>
      <c r="C4" s="1381"/>
      <c r="D4" s="1382"/>
      <c r="E4" s="1383"/>
      <c r="F4" s="1470"/>
      <c r="G4" s="1470"/>
    </row>
    <row r="5" spans="1:7">
      <c r="A5" s="1437" t="s">
        <v>72</v>
      </c>
      <c r="B5" s="1387" t="s">
        <v>6311</v>
      </c>
      <c r="C5" s="1387"/>
      <c r="D5" s="1388"/>
      <c r="E5" s="1389"/>
      <c r="F5" s="1471"/>
      <c r="G5" s="1471"/>
    </row>
    <row r="6" spans="1:7">
      <c r="A6" s="1435"/>
      <c r="B6" s="1381"/>
      <c r="C6" s="1381"/>
      <c r="D6" s="1382"/>
      <c r="E6" s="1383"/>
      <c r="F6" s="1384"/>
      <c r="G6" s="1384"/>
    </row>
    <row r="7" spans="1:7">
      <c r="A7" s="1437" t="s">
        <v>119</v>
      </c>
      <c r="B7" s="1387" t="s">
        <v>6699</v>
      </c>
      <c r="C7" s="1387"/>
      <c r="D7" s="1388"/>
      <c r="E7" s="1389"/>
      <c r="F7" s="1471"/>
      <c r="G7" s="1471"/>
    </row>
    <row r="8" spans="1:7">
      <c r="A8" s="1435"/>
      <c r="B8" s="1381"/>
      <c r="C8" s="1381"/>
      <c r="D8" s="1382"/>
      <c r="E8" s="1383"/>
      <c r="F8" s="1470"/>
      <c r="G8" s="1470"/>
    </row>
    <row r="9" spans="1:7">
      <c r="A9" s="1435"/>
      <c r="B9" s="1381"/>
      <c r="C9" s="1381"/>
      <c r="D9" s="1382"/>
      <c r="E9" s="1383"/>
      <c r="F9" s="1470"/>
      <c r="G9" s="1470"/>
    </row>
    <row r="10" spans="1:7" ht="42.75">
      <c r="A10" s="1439" t="s">
        <v>132</v>
      </c>
      <c r="B10" s="1392" t="s">
        <v>133</v>
      </c>
      <c r="C10" s="1393" t="s">
        <v>134</v>
      </c>
      <c r="D10" s="1394" t="s">
        <v>140</v>
      </c>
      <c r="E10" s="1395" t="s">
        <v>136</v>
      </c>
      <c r="F10" s="1472" t="s">
        <v>237</v>
      </c>
      <c r="G10" s="1472" t="s">
        <v>238</v>
      </c>
    </row>
    <row r="11" spans="1:7">
      <c r="A11" s="1381"/>
      <c r="B11" s="1381"/>
      <c r="C11" s="1381"/>
      <c r="D11" s="1382"/>
      <c r="E11" s="1397"/>
      <c r="F11" s="1473"/>
      <c r="G11" s="1473"/>
    </row>
    <row r="12" spans="1:7">
      <c r="A12" s="1442" t="s">
        <v>6786</v>
      </c>
      <c r="B12" s="1400" t="s">
        <v>3962</v>
      </c>
      <c r="C12" s="1400"/>
      <c r="D12" s="1401"/>
      <c r="E12" s="1402"/>
      <c r="F12" s="1474"/>
      <c r="G12" s="1474"/>
    </row>
    <row r="13" spans="1:7">
      <c r="A13" s="1444"/>
      <c r="B13" s="1405"/>
      <c r="C13" s="1405"/>
      <c r="D13" s="1406"/>
      <c r="E13" s="1407"/>
      <c r="F13" s="1475"/>
      <c r="G13" s="1475"/>
    </row>
    <row r="14" spans="1:7">
      <c r="A14" s="1409"/>
      <c r="B14" s="1410" t="s">
        <v>67</v>
      </c>
      <c r="C14" s="1410"/>
      <c r="D14" s="1409"/>
      <c r="E14" s="1411"/>
      <c r="F14" s="1476"/>
      <c r="G14" s="1477"/>
    </row>
    <row r="15" spans="1:7">
      <c r="A15" s="1446"/>
      <c r="B15" s="1385" t="s">
        <v>3461</v>
      </c>
      <c r="C15" s="1385"/>
      <c r="D15" s="1415"/>
      <c r="E15" s="1416"/>
      <c r="F15" s="1478"/>
      <c r="G15" s="1478"/>
    </row>
    <row r="16" spans="1:7">
      <c r="A16" s="1446"/>
      <c r="B16" s="1418"/>
      <c r="C16" s="1419"/>
      <c r="D16" s="1415"/>
      <c r="E16" s="1416"/>
      <c r="F16" s="1478"/>
      <c r="G16" s="1478"/>
    </row>
    <row r="17" spans="1:7">
      <c r="A17" s="1446"/>
      <c r="B17" s="1418" t="s">
        <v>2299</v>
      </c>
      <c r="C17" s="1419"/>
      <c r="D17" s="1415"/>
      <c r="E17" s="1416"/>
      <c r="F17" s="1478"/>
      <c r="G17" s="1478"/>
    </row>
    <row r="18" spans="1:7" ht="43.9" customHeight="1">
      <c r="A18" s="1446"/>
      <c r="B18" s="3117" t="s">
        <v>3565</v>
      </c>
      <c r="C18" s="3118"/>
      <c r="D18" s="1415"/>
      <c r="E18" s="1416"/>
      <c r="F18" s="1478"/>
      <c r="G18" s="1478"/>
    </row>
    <row r="19" spans="1:7">
      <c r="A19" s="1448"/>
      <c r="B19" s="1448"/>
      <c r="C19" s="1448"/>
      <c r="D19" s="1448"/>
      <c r="E19" s="1641"/>
      <c r="F19" s="1752"/>
      <c r="G19" s="1752"/>
    </row>
    <row r="20" spans="1:7">
      <c r="A20" s="1448"/>
      <c r="B20" s="1606"/>
      <c r="C20" s="1448"/>
      <c r="D20" s="1448"/>
      <c r="E20" s="1641"/>
      <c r="F20" s="1752"/>
      <c r="G20" s="1752"/>
    </row>
    <row r="21" spans="1:7" ht="199.5">
      <c r="A21" s="1424" t="s">
        <v>6943</v>
      </c>
      <c r="B21" s="1502" t="s">
        <v>6701</v>
      </c>
      <c r="C21" s="1489"/>
      <c r="D21" s="1489" t="s">
        <v>210</v>
      </c>
      <c r="E21" s="1643">
        <v>1</v>
      </c>
      <c r="F21" s="2610"/>
      <c r="G21" s="1879">
        <f>E21*F21</f>
        <v>0</v>
      </c>
    </row>
    <row r="22" spans="1:7">
      <c r="A22" s="1503"/>
      <c r="B22" s="1502"/>
      <c r="C22" s="1489"/>
      <c r="D22" s="1489"/>
      <c r="E22" s="1643"/>
      <c r="F22" s="2611"/>
      <c r="G22" s="1879"/>
    </row>
    <row r="23" spans="1:7" ht="28.5">
      <c r="A23" s="1424" t="s">
        <v>6944</v>
      </c>
      <c r="B23" s="1631" t="s">
        <v>6703</v>
      </c>
      <c r="C23" s="1489"/>
      <c r="D23" s="1489" t="s">
        <v>210</v>
      </c>
      <c r="E23" s="1643">
        <v>1</v>
      </c>
      <c r="F23" s="2610"/>
      <c r="G23" s="1879">
        <f>E23*F23</f>
        <v>0</v>
      </c>
    </row>
    <row r="24" spans="1:7">
      <c r="A24" s="1503"/>
      <c r="B24" s="1502"/>
      <c r="C24" s="1489"/>
      <c r="D24" s="1489"/>
      <c r="E24" s="1643"/>
      <c r="F24" s="2611"/>
      <c r="G24" s="1879"/>
    </row>
    <row r="25" spans="1:7">
      <c r="A25" s="1424" t="s">
        <v>6945</v>
      </c>
      <c r="B25" s="1502" t="s">
        <v>6705</v>
      </c>
      <c r="C25" s="1489"/>
      <c r="D25" s="1489" t="s">
        <v>210</v>
      </c>
      <c r="E25" s="1643">
        <v>1</v>
      </c>
      <c r="F25" s="2610"/>
      <c r="G25" s="1879">
        <f>E25*F25</f>
        <v>0</v>
      </c>
    </row>
    <row r="26" spans="1:7">
      <c r="A26" s="1503"/>
      <c r="B26" s="1502"/>
      <c r="C26" s="1489"/>
      <c r="D26" s="1489"/>
      <c r="E26" s="1643"/>
      <c r="F26" s="2611"/>
      <c r="G26" s="1879"/>
    </row>
    <row r="27" spans="1:7">
      <c r="A27" s="1424" t="s">
        <v>6946</v>
      </c>
      <c r="B27" s="1502" t="s">
        <v>6707</v>
      </c>
      <c r="C27" s="1489"/>
      <c r="D27" s="1489" t="s">
        <v>210</v>
      </c>
      <c r="E27" s="1643">
        <v>1</v>
      </c>
      <c r="F27" s="2610"/>
      <c r="G27" s="1879">
        <f>E27*F27</f>
        <v>0</v>
      </c>
    </row>
    <row r="28" spans="1:7">
      <c r="A28" s="1503"/>
      <c r="B28" s="1502"/>
      <c r="C28" s="1489"/>
      <c r="D28" s="1489"/>
      <c r="E28" s="1643"/>
      <c r="F28" s="2611"/>
      <c r="G28" s="1879"/>
    </row>
    <row r="29" spans="1:7">
      <c r="A29" s="1424" t="s">
        <v>6947</v>
      </c>
      <c r="B29" s="1502" t="s">
        <v>6709</v>
      </c>
      <c r="C29" s="1489"/>
      <c r="D29" s="1489" t="s">
        <v>210</v>
      </c>
      <c r="E29" s="1643">
        <v>45</v>
      </c>
      <c r="F29" s="2610"/>
      <c r="G29" s="1879">
        <f>E29*F29</f>
        <v>0</v>
      </c>
    </row>
    <row r="30" spans="1:7">
      <c r="A30" s="1503"/>
      <c r="B30" s="1502"/>
      <c r="C30" s="1489"/>
      <c r="D30" s="1489"/>
      <c r="E30" s="1643"/>
      <c r="F30" s="2611"/>
      <c r="G30" s="1879"/>
    </row>
    <row r="31" spans="1:7">
      <c r="A31" s="2248" t="s">
        <v>6948</v>
      </c>
      <c r="B31" s="2313" t="s">
        <v>6711</v>
      </c>
      <c r="C31" s="2314"/>
      <c r="D31" s="2314" t="s">
        <v>210</v>
      </c>
      <c r="E31" s="2341">
        <v>0</v>
      </c>
      <c r="F31" s="2613"/>
      <c r="G31" s="1879"/>
    </row>
    <row r="32" spans="1:7">
      <c r="A32" s="1503"/>
      <c r="B32" s="1502"/>
      <c r="C32" s="1489"/>
      <c r="D32" s="1489"/>
      <c r="E32" s="1643"/>
      <c r="F32" s="2611"/>
      <c r="G32" s="1879"/>
    </row>
    <row r="33" spans="1:7">
      <c r="A33" s="1424" t="s">
        <v>6949</v>
      </c>
      <c r="B33" s="1502" t="s">
        <v>6713</v>
      </c>
      <c r="C33" s="1489"/>
      <c r="D33" s="1489" t="s">
        <v>210</v>
      </c>
      <c r="E33" s="1643">
        <v>14</v>
      </c>
      <c r="F33" s="2610"/>
      <c r="G33" s="1879">
        <f>E33*F33</f>
        <v>0</v>
      </c>
    </row>
    <row r="34" spans="1:7">
      <c r="A34" s="1503"/>
      <c r="B34" s="1502"/>
      <c r="C34" s="1454"/>
      <c r="D34" s="1454"/>
      <c r="E34" s="1643"/>
      <c r="F34" s="2611"/>
      <c r="G34" s="1879"/>
    </row>
    <row r="35" spans="1:7">
      <c r="A35" s="1424" t="s">
        <v>6950</v>
      </c>
      <c r="B35" s="1502" t="s">
        <v>6715</v>
      </c>
      <c r="C35" s="1454"/>
      <c r="D35" s="1454" t="s">
        <v>210</v>
      </c>
      <c r="E35" s="1643">
        <v>43</v>
      </c>
      <c r="F35" s="2610"/>
      <c r="G35" s="1879">
        <f>E35*F35</f>
        <v>0</v>
      </c>
    </row>
    <row r="36" spans="1:7">
      <c r="A36" s="1632"/>
      <c r="B36" s="1633"/>
      <c r="C36" s="1634"/>
      <c r="D36" s="1634"/>
      <c r="E36" s="1659"/>
      <c r="F36" s="2611"/>
      <c r="G36" s="1879"/>
    </row>
    <row r="37" spans="1:7">
      <c r="A37" s="1424" t="s">
        <v>6951</v>
      </c>
      <c r="B37" s="1633" t="s">
        <v>6717</v>
      </c>
      <c r="C37" s="1489"/>
      <c r="D37" s="1489" t="s">
        <v>210</v>
      </c>
      <c r="E37" s="1643">
        <v>10</v>
      </c>
      <c r="F37" s="2610"/>
      <c r="G37" s="1879">
        <f>E37*F37</f>
        <v>0</v>
      </c>
    </row>
    <row r="38" spans="1:7">
      <c r="A38" s="1503"/>
      <c r="B38" s="1635"/>
      <c r="C38" s="1489"/>
      <c r="D38" s="1489"/>
      <c r="E38" s="1643"/>
      <c r="F38" s="2611"/>
      <c r="G38" s="1879"/>
    </row>
    <row r="39" spans="1:7" ht="42.75">
      <c r="A39" s="2248" t="s">
        <v>6952</v>
      </c>
      <c r="B39" s="2336" t="s">
        <v>6719</v>
      </c>
      <c r="C39" s="2314"/>
      <c r="D39" s="2314" t="s">
        <v>210</v>
      </c>
      <c r="E39" s="2341">
        <v>0</v>
      </c>
      <c r="F39" s="2613"/>
      <c r="G39" s="1879"/>
    </row>
    <row r="40" spans="1:7">
      <c r="A40" s="1503"/>
      <c r="B40" s="1636"/>
      <c r="C40" s="1489"/>
      <c r="D40" s="1489"/>
      <c r="E40" s="1643"/>
      <c r="F40" s="2611"/>
      <c r="G40" s="1879"/>
    </row>
    <row r="41" spans="1:7" ht="42.75">
      <c r="A41" s="1424" t="s">
        <v>6953</v>
      </c>
      <c r="B41" s="1636" t="s">
        <v>6721</v>
      </c>
      <c r="C41" s="1489"/>
      <c r="D41" s="1489" t="s">
        <v>210</v>
      </c>
      <c r="E41" s="1643">
        <v>10</v>
      </c>
      <c r="F41" s="2610"/>
      <c r="G41" s="1879">
        <f>E41*F41</f>
        <v>0</v>
      </c>
    </row>
    <row r="42" spans="1:7">
      <c r="A42" s="1503"/>
      <c r="B42" s="1636"/>
      <c r="C42" s="1489"/>
      <c r="D42" s="1489"/>
      <c r="E42" s="1643"/>
      <c r="F42" s="2611"/>
      <c r="G42" s="1879"/>
    </row>
    <row r="43" spans="1:7" ht="28.5">
      <c r="A43" s="1424" t="s">
        <v>6954</v>
      </c>
      <c r="B43" s="1633" t="s">
        <v>6723</v>
      </c>
      <c r="C43" s="1489"/>
      <c r="D43" s="1489" t="s">
        <v>210</v>
      </c>
      <c r="E43" s="1643">
        <v>24</v>
      </c>
      <c r="F43" s="2610"/>
      <c r="G43" s="1879">
        <f>E43*F43</f>
        <v>0</v>
      </c>
    </row>
    <row r="44" spans="1:7">
      <c r="A44" s="1503"/>
      <c r="B44" s="1636"/>
      <c r="C44" s="1489"/>
      <c r="D44" s="1489"/>
      <c r="E44" s="1643"/>
      <c r="F44" s="2611"/>
      <c r="G44" s="1879"/>
    </row>
    <row r="45" spans="1:7">
      <c r="A45" s="1424" t="s">
        <v>6955</v>
      </c>
      <c r="B45" s="1635" t="s">
        <v>6725</v>
      </c>
      <c r="C45" s="1489"/>
      <c r="D45" s="1489" t="s">
        <v>210</v>
      </c>
      <c r="E45" s="1643">
        <v>43</v>
      </c>
      <c r="F45" s="2610"/>
      <c r="G45" s="1879">
        <f>E45*F45</f>
        <v>0</v>
      </c>
    </row>
    <row r="46" spans="1:7">
      <c r="A46" s="1503"/>
      <c r="B46" s="1636"/>
      <c r="C46" s="1489"/>
      <c r="D46" s="1489"/>
      <c r="E46" s="1643"/>
      <c r="F46" s="2611"/>
      <c r="G46" s="1879"/>
    </row>
    <row r="47" spans="1:7" ht="57">
      <c r="A47" s="1424" t="s">
        <v>6956</v>
      </c>
      <c r="B47" s="1636" t="s">
        <v>6727</v>
      </c>
      <c r="C47" s="1489"/>
      <c r="D47" s="1489" t="s">
        <v>210</v>
      </c>
      <c r="E47" s="1643">
        <v>3</v>
      </c>
      <c r="F47" s="2610"/>
      <c r="G47" s="1879">
        <f>E47*F47</f>
        <v>0</v>
      </c>
    </row>
    <row r="48" spans="1:7">
      <c r="A48" s="1503"/>
      <c r="B48" s="1636"/>
      <c r="C48" s="1489"/>
      <c r="D48" s="1489"/>
      <c r="E48" s="1643"/>
      <c r="F48" s="2611"/>
      <c r="G48" s="1879"/>
    </row>
    <row r="49" spans="1:8">
      <c r="A49" s="1424" t="s">
        <v>6957</v>
      </c>
      <c r="B49" s="1636" t="s">
        <v>6729</v>
      </c>
      <c r="C49" s="1489"/>
      <c r="D49" s="1489" t="s">
        <v>3514</v>
      </c>
      <c r="E49" s="1643">
        <v>330</v>
      </c>
      <c r="F49" s="2610"/>
      <c r="G49" s="1879">
        <f>E49*F49</f>
        <v>0</v>
      </c>
    </row>
    <row r="50" spans="1:8">
      <c r="A50" s="1503"/>
      <c r="B50" s="1635"/>
      <c r="C50" s="1489"/>
      <c r="D50" s="1489"/>
      <c r="E50" s="1643"/>
      <c r="F50" s="2611"/>
      <c r="G50" s="1879"/>
    </row>
    <row r="51" spans="1:8">
      <c r="A51" s="1424" t="s">
        <v>6958</v>
      </c>
      <c r="B51" s="1633" t="s">
        <v>6731</v>
      </c>
      <c r="C51" s="1489"/>
      <c r="D51" s="1489" t="s">
        <v>3514</v>
      </c>
      <c r="E51" s="1643">
        <v>100</v>
      </c>
      <c r="F51" s="2610"/>
      <c r="G51" s="1879">
        <f>E51*F51</f>
        <v>0</v>
      </c>
    </row>
    <row r="52" spans="1:8">
      <c r="A52" s="1503"/>
      <c r="B52" s="1635"/>
      <c r="C52" s="1489"/>
      <c r="D52" s="1489"/>
      <c r="E52" s="1643"/>
      <c r="F52" s="2611"/>
      <c r="G52" s="1879"/>
    </row>
    <row r="53" spans="1:8">
      <c r="A53" s="1424" t="s">
        <v>6959</v>
      </c>
      <c r="B53" s="1633" t="s">
        <v>6733</v>
      </c>
      <c r="C53" s="1634"/>
      <c r="D53" s="1634" t="s">
        <v>3514</v>
      </c>
      <c r="E53" s="1659">
        <v>20</v>
      </c>
      <c r="F53" s="2610"/>
      <c r="G53" s="1879">
        <f>E53*F53</f>
        <v>0</v>
      </c>
    </row>
    <row r="54" spans="1:8">
      <c r="A54" s="1632"/>
      <c r="B54" s="1636"/>
      <c r="C54" s="1634"/>
      <c r="D54" s="1634"/>
      <c r="E54" s="1659"/>
      <c r="F54" s="2611"/>
      <c r="G54" s="1879"/>
    </row>
    <row r="55" spans="1:8">
      <c r="A55" s="2248" t="s">
        <v>6960</v>
      </c>
      <c r="B55" s="2309" t="s">
        <v>6735</v>
      </c>
      <c r="C55" s="2334"/>
      <c r="D55" s="2334" t="s">
        <v>210</v>
      </c>
      <c r="E55" s="2340">
        <v>0</v>
      </c>
      <c r="F55" s="2613"/>
      <c r="G55" s="1879"/>
    </row>
    <row r="56" spans="1:8">
      <c r="A56" s="1503"/>
      <c r="B56" s="1502"/>
      <c r="C56" s="1489"/>
      <c r="D56" s="1489"/>
      <c r="E56" s="1643"/>
      <c r="F56" s="2611"/>
      <c r="G56" s="1879"/>
    </row>
    <row r="57" spans="1:8" ht="28.5">
      <c r="A57" s="1424" t="s">
        <v>6961</v>
      </c>
      <c r="B57" s="1502" t="s">
        <v>6737</v>
      </c>
      <c r="C57" s="1638"/>
      <c r="D57" s="1638" t="s">
        <v>3514</v>
      </c>
      <c r="E57" s="1659">
        <v>430</v>
      </c>
      <c r="F57" s="2610"/>
      <c r="G57" s="1879">
        <f>E57*F57</f>
        <v>0</v>
      </c>
    </row>
    <row r="58" spans="1:8">
      <c r="A58" s="1503"/>
      <c r="B58" s="1502"/>
      <c r="C58" s="1489"/>
      <c r="D58" s="1489"/>
      <c r="E58" s="1659"/>
      <c r="F58" s="2611"/>
      <c r="G58" s="1879"/>
    </row>
    <row r="59" spans="1:8">
      <c r="A59" s="1424" t="s">
        <v>6962</v>
      </c>
      <c r="B59" s="1502" t="s">
        <v>6739</v>
      </c>
      <c r="C59" s="1489"/>
      <c r="D59" s="1489" t="s">
        <v>3514</v>
      </c>
      <c r="E59" s="1643">
        <v>20</v>
      </c>
      <c r="F59" s="2610"/>
      <c r="G59" s="1879">
        <f>E59*F59</f>
        <v>0</v>
      </c>
    </row>
    <row r="60" spans="1:8">
      <c r="A60" s="1632"/>
      <c r="B60" s="1502"/>
      <c r="C60" s="1489"/>
      <c r="D60" s="1489"/>
      <c r="E60" s="1659"/>
      <c r="F60" s="2611"/>
      <c r="G60" s="1879"/>
    </row>
    <row r="61" spans="1:8">
      <c r="A61" s="1424" t="s">
        <v>6963</v>
      </c>
      <c r="B61" s="1502" t="s">
        <v>6964</v>
      </c>
      <c r="C61" s="1489"/>
      <c r="D61" s="1489" t="s">
        <v>1748</v>
      </c>
      <c r="E61" s="1659">
        <v>5</v>
      </c>
      <c r="F61" s="2610"/>
      <c r="G61" s="1879">
        <f>E61*F61</f>
        <v>0</v>
      </c>
    </row>
    <row r="62" spans="1:8">
      <c r="A62" s="1632"/>
      <c r="B62" s="1502"/>
      <c r="C62" s="1489"/>
      <c r="D62" s="1489"/>
      <c r="E62" s="1659"/>
      <c r="F62" s="1879"/>
      <c r="G62" s="1879"/>
    </row>
    <row r="63" spans="1:8" ht="27.6" customHeight="1">
      <c r="A63" s="1421" t="s">
        <v>6965</v>
      </c>
      <c r="B63" s="1502" t="s">
        <v>6743</v>
      </c>
      <c r="C63" s="1489"/>
      <c r="D63" s="1489" t="s">
        <v>369</v>
      </c>
      <c r="E63" s="3121" t="s">
        <v>6454</v>
      </c>
      <c r="F63" s="3122"/>
      <c r="G63" s="1879"/>
      <c r="H63" s="1448"/>
    </row>
    <row r="64" spans="1:8">
      <c r="A64" s="1632"/>
      <c r="B64" s="1502"/>
      <c r="C64" s="1489"/>
      <c r="D64" s="1489"/>
      <c r="E64" s="1455"/>
      <c r="F64" s="1879"/>
      <c r="G64" s="1879"/>
      <c r="H64" s="1448"/>
    </row>
    <row r="65" spans="1:8" ht="28.5">
      <c r="A65" s="1421" t="s">
        <v>6966</v>
      </c>
      <c r="B65" s="1639" t="s">
        <v>6745</v>
      </c>
      <c r="C65" s="1420"/>
      <c r="D65" s="1420" t="s">
        <v>369</v>
      </c>
      <c r="E65" s="3121" t="s">
        <v>6454</v>
      </c>
      <c r="F65" s="3122"/>
      <c r="G65" s="1477"/>
      <c r="H65" s="1448"/>
    </row>
    <row r="66" spans="1:8">
      <c r="A66" s="1425"/>
      <c r="B66" s="1639"/>
      <c r="C66" s="1420"/>
      <c r="D66" s="1420"/>
      <c r="E66" s="1455"/>
      <c r="F66" s="1476"/>
      <c r="G66" s="1477"/>
      <c r="H66" s="1448"/>
    </row>
    <row r="67" spans="1:8" ht="28.5">
      <c r="A67" s="1421" t="s">
        <v>6967</v>
      </c>
      <c r="B67" s="1639" t="s">
        <v>6747</v>
      </c>
      <c r="C67" s="1420"/>
      <c r="D67" s="1420" t="s">
        <v>369</v>
      </c>
      <c r="E67" s="3121" t="s">
        <v>6454</v>
      </c>
      <c r="F67" s="3122"/>
      <c r="G67" s="1477"/>
      <c r="H67" s="1448"/>
    </row>
    <row r="68" spans="1:8">
      <c r="A68" s="1425"/>
      <c r="B68" s="1639"/>
      <c r="C68" s="1420"/>
      <c r="D68" s="1420"/>
      <c r="E68" s="1455"/>
      <c r="F68" s="1476"/>
      <c r="G68" s="1477"/>
      <c r="H68" s="1448"/>
    </row>
    <row r="69" spans="1:8" ht="45.6" customHeight="1">
      <c r="A69" s="1421" t="s">
        <v>6968</v>
      </c>
      <c r="B69" s="1639" t="s">
        <v>6749</v>
      </c>
      <c r="C69" s="1420"/>
      <c r="D69" s="1420" t="s">
        <v>369</v>
      </c>
      <c r="E69" s="3121" t="s">
        <v>6454</v>
      </c>
      <c r="F69" s="3122"/>
      <c r="G69" s="1477"/>
      <c r="H69" s="1448"/>
    </row>
    <row r="70" spans="1:8">
      <c r="A70" s="1640"/>
      <c r="B70" s="1590"/>
      <c r="C70" s="1587"/>
      <c r="D70" s="1588"/>
      <c r="E70" s="1582"/>
      <c r="F70" s="1589"/>
      <c r="G70" s="1589"/>
      <c r="H70" s="1448"/>
    </row>
    <row r="71" spans="1:8" ht="22.9" customHeight="1" thickBot="1">
      <c r="A71" s="1344" t="s">
        <v>6786</v>
      </c>
      <c r="B71" s="1431" t="s">
        <v>6699</v>
      </c>
      <c r="C71" s="1432" t="s">
        <v>2978</v>
      </c>
      <c r="D71" s="1432"/>
      <c r="E71" s="1433"/>
      <c r="F71" s="1519"/>
      <c r="G71" s="1520">
        <f>SUM(G21:G69)</f>
        <v>0</v>
      </c>
      <c r="H71" s="1448"/>
    </row>
    <row r="72" spans="1:8" ht="15" thickTop="1">
      <c r="A72" s="1448"/>
      <c r="B72" s="1467"/>
      <c r="C72" s="1453"/>
      <c r="D72" s="1453"/>
      <c r="E72" s="1650"/>
      <c r="F72" s="1574"/>
      <c r="G72" s="1466"/>
    </row>
    <row r="73" spans="1:8">
      <c r="A73" s="1448"/>
      <c r="B73" s="1467"/>
      <c r="C73" s="1453"/>
      <c r="D73" s="1453"/>
      <c r="E73" s="1650"/>
      <c r="F73" s="1574"/>
      <c r="G73" s="1466"/>
    </row>
    <row r="74" spans="1:8">
      <c r="A74" s="1448"/>
      <c r="B74" s="1448"/>
      <c r="C74" s="1448"/>
      <c r="D74" s="1448"/>
      <c r="E74" s="1641"/>
      <c r="F74" s="1752"/>
      <c r="G74" s="1752"/>
    </row>
    <row r="75" spans="1:8">
      <c r="A75" s="1448"/>
      <c r="B75" s="1448"/>
      <c r="C75" s="1448"/>
      <c r="D75" s="1448"/>
      <c r="E75" s="1641"/>
      <c r="F75" s="1752"/>
      <c r="G75" s="1752"/>
    </row>
    <row r="76" spans="1:8">
      <c r="A76" s="1448"/>
      <c r="B76" s="1448"/>
      <c r="C76" s="1448"/>
      <c r="D76" s="1448"/>
      <c r="E76" s="1641"/>
      <c r="F76" s="1752"/>
      <c r="G76" s="1752"/>
    </row>
  </sheetData>
  <sheetProtection insertRows="0"/>
  <protectedRanges>
    <protectedRange sqref="B23" name="Cena_C25_1_1_1_2_1_1_1_1"/>
    <protectedRange sqref="B25" name="Cena_C25_1_1_1_2_1_2_1_1"/>
    <protectedRange sqref="B35" name="Cena_C34_1_1_1_2_1_1_1_1"/>
    <protectedRange sqref="B43" name="Cena_C82_1_1_1_2_1_1_1_1"/>
  </protectedRanges>
  <mergeCells count="5">
    <mergeCell ref="B18:C18"/>
    <mergeCell ref="E63:F63"/>
    <mergeCell ref="E65:F65"/>
    <mergeCell ref="E67:F67"/>
    <mergeCell ref="E69:F69"/>
  </mergeCells>
  <pageMargins left="0.7" right="0.7" top="0.75" bottom="0.75" header="0.3" footer="0.3"/>
  <pageSetup paperSize="9" scale="55" fitToHeight="0" orientation="portrait" horizontalDpi="4294967293" verticalDpi="4294967293"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37"/>
  <sheetViews>
    <sheetView view="pageBreakPreview" zoomScale="85" zoomScaleNormal="100" zoomScaleSheetLayoutView="85" workbookViewId="0">
      <selection activeCell="G18" sqref="G18"/>
    </sheetView>
  </sheetViews>
  <sheetFormatPr defaultColWidth="11" defaultRowHeight="14.25"/>
  <cols>
    <col min="1" max="1" width="15.42578125" style="1374" customWidth="1"/>
    <col min="2" max="2" width="71" style="1374" customWidth="1"/>
    <col min="3" max="3" width="14" style="1374" customWidth="1"/>
    <col min="4" max="4" width="11" style="1374"/>
    <col min="5" max="5" width="11" style="1651"/>
    <col min="6" max="6" width="18.28515625" style="1763" customWidth="1"/>
    <col min="7" max="7" width="19.7109375" style="1763" customWidth="1"/>
    <col min="8" max="16384" width="11" style="1374"/>
  </cols>
  <sheetData>
    <row r="1" spans="1:7">
      <c r="A1" s="1435" t="s">
        <v>8</v>
      </c>
      <c r="B1" s="1381" t="s">
        <v>9</v>
      </c>
      <c r="C1" s="1381"/>
      <c r="D1" s="1382"/>
      <c r="E1" s="1383"/>
      <c r="F1" s="1470"/>
      <c r="G1" s="1470"/>
    </row>
    <row r="2" spans="1:7">
      <c r="A2" s="1435" t="s">
        <v>130</v>
      </c>
      <c r="B2" s="491" t="str">
        <f>'NASLOVNA STRAN'!$C$30</f>
        <v>Gradnja stanovanjske soseske Dečkovo naselje - DN 10</v>
      </c>
      <c r="C2" s="1381"/>
      <c r="D2" s="1382"/>
      <c r="E2" s="1383"/>
      <c r="F2" s="1470"/>
      <c r="G2" s="1470"/>
    </row>
    <row r="3" spans="1:7">
      <c r="A3" s="1435" t="s">
        <v>131</v>
      </c>
      <c r="B3" s="1654">
        <f>'NASLOVNA STRAN'!$C$13</f>
        <v>0</v>
      </c>
      <c r="C3" s="1381"/>
      <c r="D3" s="1382"/>
      <c r="E3" s="1383"/>
      <c r="F3" s="1470"/>
      <c r="G3" s="1470"/>
    </row>
    <row r="4" spans="1:7">
      <c r="A4" s="1435"/>
      <c r="B4" s="1381"/>
      <c r="C4" s="1381"/>
      <c r="D4" s="1382"/>
      <c r="E4" s="1383"/>
      <c r="F4" s="1470"/>
      <c r="G4" s="1470"/>
    </row>
    <row r="5" spans="1:7">
      <c r="A5" s="1437" t="s">
        <v>72</v>
      </c>
      <c r="B5" s="1387" t="s">
        <v>6311</v>
      </c>
      <c r="C5" s="1387"/>
      <c r="D5" s="1388"/>
      <c r="E5" s="1389"/>
      <c r="F5" s="1471"/>
      <c r="G5" s="1471"/>
    </row>
    <row r="6" spans="1:7">
      <c r="A6" s="1435"/>
      <c r="B6" s="1381"/>
      <c r="C6" s="1381"/>
      <c r="D6" s="1382"/>
      <c r="E6" s="1383"/>
      <c r="F6" s="1384"/>
      <c r="G6" s="1384"/>
    </row>
    <row r="7" spans="1:7">
      <c r="A7" s="1437" t="s">
        <v>120</v>
      </c>
      <c r="B7" s="1387" t="s">
        <v>6750</v>
      </c>
      <c r="C7" s="1387"/>
      <c r="D7" s="1388"/>
      <c r="E7" s="1389"/>
      <c r="F7" s="1471"/>
      <c r="G7" s="1471"/>
    </row>
    <row r="8" spans="1:7">
      <c r="A8" s="1435"/>
      <c r="B8" s="1381"/>
      <c r="C8" s="1381"/>
      <c r="D8" s="1382"/>
      <c r="E8" s="1383"/>
      <c r="F8" s="1470"/>
      <c r="G8" s="1470"/>
    </row>
    <row r="9" spans="1:7">
      <c r="A9" s="1435"/>
      <c r="B9" s="1381"/>
      <c r="C9" s="1381"/>
      <c r="D9" s="1382"/>
      <c r="E9" s="1383"/>
      <c r="F9" s="1470"/>
      <c r="G9" s="1470"/>
    </row>
    <row r="10" spans="1:7" ht="42.75">
      <c r="A10" s="1439" t="s">
        <v>132</v>
      </c>
      <c r="B10" s="1392" t="s">
        <v>133</v>
      </c>
      <c r="C10" s="1393" t="s">
        <v>134</v>
      </c>
      <c r="D10" s="1394" t="s">
        <v>140</v>
      </c>
      <c r="E10" s="1395" t="s">
        <v>136</v>
      </c>
      <c r="F10" s="1472" t="s">
        <v>237</v>
      </c>
      <c r="G10" s="1472" t="s">
        <v>238</v>
      </c>
    </row>
    <row r="11" spans="1:7">
      <c r="A11" s="1381"/>
      <c r="B11" s="1381"/>
      <c r="C11" s="1381"/>
      <c r="D11" s="1382"/>
      <c r="E11" s="1397"/>
      <c r="F11" s="1473"/>
      <c r="G11" s="1473"/>
    </row>
    <row r="12" spans="1:7">
      <c r="A12" s="1451" t="s">
        <v>6787</v>
      </c>
      <c r="B12" s="1400" t="s">
        <v>3962</v>
      </c>
      <c r="C12" s="1400"/>
      <c r="D12" s="1401"/>
      <c r="E12" s="1402"/>
      <c r="F12" s="1474"/>
      <c r="G12" s="1474"/>
    </row>
    <row r="13" spans="1:7">
      <c r="A13" s="1772"/>
      <c r="B13" s="1405"/>
      <c r="C13" s="1405"/>
      <c r="D13" s="1406"/>
      <c r="E13" s="1407"/>
      <c r="F13" s="1475"/>
      <c r="G13" s="1475"/>
    </row>
    <row r="14" spans="1:7">
      <c r="A14" s="1458"/>
      <c r="B14" s="1410" t="s">
        <v>69</v>
      </c>
      <c r="C14" s="1410"/>
      <c r="D14" s="1409"/>
      <c r="E14" s="1411"/>
      <c r="F14" s="1476"/>
      <c r="G14" s="1477"/>
    </row>
    <row r="15" spans="1:7">
      <c r="A15" s="1656"/>
      <c r="B15" s="1385" t="s">
        <v>3461</v>
      </c>
      <c r="C15" s="1385"/>
      <c r="D15" s="1415"/>
      <c r="E15" s="1416"/>
      <c r="F15" s="1478"/>
      <c r="G15" s="1478"/>
    </row>
    <row r="16" spans="1:7">
      <c r="A16" s="1656"/>
      <c r="B16" s="1418"/>
      <c r="C16" s="1419"/>
      <c r="D16" s="1415"/>
      <c r="E16" s="1416"/>
      <c r="F16" s="1478"/>
      <c r="G16" s="1478"/>
    </row>
    <row r="17" spans="1:8">
      <c r="A17" s="1656"/>
      <c r="B17" s="1418" t="s">
        <v>2299</v>
      </c>
      <c r="C17" s="1419"/>
      <c r="D17" s="1415"/>
      <c r="E17" s="1416"/>
      <c r="F17" s="1478"/>
      <c r="G17" s="1478"/>
    </row>
    <row r="18" spans="1:8" ht="43.9" customHeight="1">
      <c r="A18" s="1656"/>
      <c r="B18" s="3117" t="s">
        <v>3565</v>
      </c>
      <c r="C18" s="3118"/>
      <c r="D18" s="1415"/>
      <c r="E18" s="1416"/>
      <c r="F18" s="1478"/>
      <c r="G18" s="1478"/>
    </row>
    <row r="19" spans="1:8">
      <c r="A19" s="1448"/>
      <c r="B19" s="1448"/>
      <c r="C19" s="1448"/>
      <c r="D19" s="1448"/>
      <c r="E19" s="1641"/>
      <c r="F19" s="1752"/>
      <c r="G19" s="1752"/>
    </row>
    <row r="20" spans="1:8">
      <c r="A20" s="1448"/>
      <c r="B20" s="1606"/>
      <c r="C20" s="1448"/>
      <c r="D20" s="1448"/>
      <c r="E20" s="1641"/>
      <c r="F20" s="1752"/>
      <c r="G20" s="1752"/>
    </row>
    <row r="21" spans="1:8" ht="42.75">
      <c r="A21" s="1451" t="s">
        <v>6969</v>
      </c>
      <c r="B21" s="1642" t="s">
        <v>6752</v>
      </c>
      <c r="C21" s="1588"/>
      <c r="D21" s="1588" t="s">
        <v>369</v>
      </c>
      <c r="E21" s="1582">
        <v>1</v>
      </c>
      <c r="F21" s="2649"/>
      <c r="G21" s="1901">
        <f>E21*F21</f>
        <v>0</v>
      </c>
    </row>
    <row r="22" spans="1:8">
      <c r="A22" s="1644"/>
      <c r="B22" s="1642"/>
      <c r="C22" s="1588"/>
      <c r="D22" s="1588"/>
      <c r="E22" s="1582"/>
      <c r="F22" s="2650"/>
      <c r="G22" s="1901"/>
    </row>
    <row r="23" spans="1:8" ht="42.75">
      <c r="A23" s="1451" t="s">
        <v>6970</v>
      </c>
      <c r="B23" s="1642" t="s">
        <v>6754</v>
      </c>
      <c r="C23" s="1645"/>
      <c r="D23" s="1645" t="s">
        <v>369</v>
      </c>
      <c r="E23" s="1582">
        <v>1</v>
      </c>
      <c r="F23" s="2649"/>
      <c r="G23" s="1901">
        <f>E23*F23</f>
        <v>0</v>
      </c>
    </row>
    <row r="24" spans="1:8">
      <c r="A24" s="1645"/>
      <c r="B24" s="1642"/>
      <c r="C24" s="1645"/>
      <c r="D24" s="1645"/>
      <c r="E24" s="1582"/>
      <c r="F24" s="2650"/>
      <c r="G24" s="1901"/>
    </row>
    <row r="25" spans="1:8">
      <c r="A25" s="1451" t="s">
        <v>6971</v>
      </c>
      <c r="B25" s="1646" t="s">
        <v>6756</v>
      </c>
      <c r="C25" s="1647"/>
      <c r="D25" s="1647" t="s">
        <v>3514</v>
      </c>
      <c r="E25" s="1582">
        <v>140</v>
      </c>
      <c r="F25" s="2649"/>
      <c r="G25" s="1901">
        <f>E25*F25</f>
        <v>0</v>
      </c>
    </row>
    <row r="26" spans="1:8">
      <c r="A26" s="1645"/>
      <c r="B26" s="1646"/>
      <c r="C26" s="1647"/>
      <c r="D26" s="1647"/>
      <c r="E26" s="1582"/>
      <c r="F26" s="2650"/>
      <c r="G26" s="1901"/>
    </row>
    <row r="27" spans="1:8">
      <c r="A27" s="1451" t="s">
        <v>6972</v>
      </c>
      <c r="B27" s="1646" t="s">
        <v>6758</v>
      </c>
      <c r="C27" s="1647"/>
      <c r="D27" s="1647" t="s">
        <v>3514</v>
      </c>
      <c r="E27" s="1582">
        <v>140</v>
      </c>
      <c r="F27" s="2649"/>
      <c r="G27" s="1901">
        <f>E27*F27</f>
        <v>0</v>
      </c>
    </row>
    <row r="28" spans="1:8">
      <c r="A28" s="1645"/>
      <c r="B28" s="1646"/>
      <c r="C28" s="1647"/>
      <c r="D28" s="1647"/>
      <c r="E28" s="1582"/>
      <c r="F28" s="2650"/>
      <c r="G28" s="1901"/>
    </row>
    <row r="29" spans="1:8" ht="28.5">
      <c r="A29" s="1451" t="s">
        <v>6973</v>
      </c>
      <c r="B29" s="1648" t="s">
        <v>6760</v>
      </c>
      <c r="C29" s="1588"/>
      <c r="D29" s="1588" t="s">
        <v>210</v>
      </c>
      <c r="E29" s="1582">
        <v>56</v>
      </c>
      <c r="F29" s="2649"/>
      <c r="G29" s="1901">
        <f>E29*F29</f>
        <v>0</v>
      </c>
    </row>
    <row r="30" spans="1:8">
      <c r="A30" s="1503"/>
      <c r="B30" s="1502"/>
      <c r="C30" s="1489"/>
      <c r="D30" s="1489"/>
      <c r="E30" s="1643"/>
      <c r="F30" s="1880"/>
      <c r="G30" s="1879"/>
    </row>
    <row r="31" spans="1:8" ht="26.45" customHeight="1" thickBot="1">
      <c r="A31" s="1344" t="s">
        <v>6787</v>
      </c>
      <c r="B31" s="1431" t="s">
        <v>6750</v>
      </c>
      <c r="C31" s="1432" t="s">
        <v>2978</v>
      </c>
      <c r="D31" s="1432"/>
      <c r="E31" s="1433"/>
      <c r="F31" s="1519"/>
      <c r="G31" s="1520">
        <f>SUM(G21:G29)</f>
        <v>0</v>
      </c>
      <c r="H31" s="1448"/>
    </row>
    <row r="32" spans="1:8" ht="15" thickTop="1">
      <c r="A32" s="1580"/>
      <c r="B32" s="1601"/>
      <c r="C32" s="1580"/>
      <c r="D32" s="1580"/>
      <c r="E32" s="1649"/>
      <c r="F32" s="1602"/>
      <c r="G32" s="1602"/>
      <c r="H32" s="1448"/>
    </row>
    <row r="33" spans="1:7">
      <c r="A33" s="1448"/>
      <c r="B33" s="1467"/>
      <c r="C33" s="1453"/>
      <c r="D33" s="1453"/>
      <c r="E33" s="1650"/>
      <c r="F33" s="1574"/>
      <c r="G33" s="1466"/>
    </row>
    <row r="34" spans="1:7">
      <c r="A34" s="1448"/>
      <c r="B34" s="1467"/>
      <c r="C34" s="1453"/>
      <c r="D34" s="1453"/>
      <c r="E34" s="1650"/>
      <c r="F34" s="1574"/>
      <c r="G34" s="1466"/>
    </row>
    <row r="35" spans="1:7">
      <c r="A35" s="1448"/>
      <c r="B35" s="1448"/>
      <c r="C35" s="1448"/>
      <c r="D35" s="1448"/>
      <c r="E35" s="1641"/>
      <c r="F35" s="1752"/>
      <c r="G35" s="1752"/>
    </row>
    <row r="36" spans="1:7">
      <c r="A36" s="1448"/>
      <c r="B36" s="1448"/>
      <c r="C36" s="1448"/>
      <c r="D36" s="1448"/>
      <c r="E36" s="1641"/>
      <c r="F36" s="1752"/>
      <c r="G36" s="1752"/>
    </row>
    <row r="37" spans="1:7">
      <c r="A37" s="1448"/>
      <c r="B37" s="1448"/>
      <c r="C37" s="1448"/>
      <c r="D37" s="1448"/>
      <c r="E37" s="1641"/>
      <c r="F37" s="1752"/>
      <c r="G37" s="1752"/>
    </row>
  </sheetData>
  <sheetProtection formatRows="0"/>
  <protectedRanges>
    <protectedRange sqref="B25:B26" name="Cena_C25_1_1_1_2_1_1_1_1"/>
    <protectedRange sqref="B29" name="Cena_C25_1_1_1_2_1_2_1_1"/>
  </protectedRanges>
  <mergeCells count="1">
    <mergeCell ref="B18:C18"/>
  </mergeCells>
  <conditionalFormatting sqref="B21:B24">
    <cfRule type="cellIs" dxfId="16" priority="1" stopIfTrue="1" operator="equal">
      <formula>"?"</formula>
    </cfRule>
  </conditionalFormatting>
  <pageMargins left="0.7" right="0.7" top="0.75" bottom="0.75" header="0.3" footer="0.3"/>
  <pageSetup paperSize="9" scale="55" fitToHeight="0" orientation="portrait" horizontalDpi="4294967293" verticalDpi="4294967293"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AMK218"/>
  <sheetViews>
    <sheetView view="pageBreakPreview" zoomScale="70" zoomScaleNormal="90" zoomScaleSheetLayoutView="70" zoomScalePageLayoutView="90" workbookViewId="0">
      <selection activeCell="S62" sqref="S62"/>
    </sheetView>
  </sheetViews>
  <sheetFormatPr defaultRowHeight="12.75"/>
  <cols>
    <col min="1" max="1" width="14.42578125" style="1284" customWidth="1"/>
    <col min="2" max="2" width="79.7109375" style="1293" customWidth="1"/>
    <col min="3" max="3" width="17.7109375" style="1283" customWidth="1"/>
    <col min="4" max="4" width="7.28515625" style="1281" customWidth="1"/>
    <col min="5" max="5" width="11.28515625" style="1860" customWidth="1"/>
    <col min="6" max="6" width="14.140625" style="2432" customWidth="1"/>
    <col min="7" max="7" width="17.85546875" style="1867" customWidth="1"/>
    <col min="8" max="9" width="12.28515625" style="1277" customWidth="1"/>
    <col min="10" max="10" width="12.28515625" style="1279" customWidth="1"/>
    <col min="11" max="11" width="12.28515625" style="1292" customWidth="1"/>
    <col min="12" max="1025" width="9.140625" style="1292" customWidth="1"/>
  </cols>
  <sheetData>
    <row r="2" spans="1:7">
      <c r="A2" s="367" t="s">
        <v>8</v>
      </c>
      <c r="B2" s="359" t="s">
        <v>9</v>
      </c>
      <c r="C2" s="359"/>
      <c r="D2" s="361"/>
      <c r="E2" s="1842"/>
      <c r="F2" s="2398"/>
      <c r="G2" s="443"/>
    </row>
    <row r="3" spans="1:7" s="1278" customFormat="1">
      <c r="A3" s="367" t="s">
        <v>130</v>
      </c>
      <c r="B3" s="359" t="str">
        <f>'NASLOVNA STRAN'!$C$30</f>
        <v>Gradnja stanovanjske soseske Dečkovo naselje - DN 10</v>
      </c>
      <c r="C3" s="359"/>
      <c r="D3" s="361"/>
      <c r="E3" s="1842"/>
      <c r="F3" s="2398"/>
      <c r="G3" s="443"/>
    </row>
    <row r="4" spans="1:7" s="1278" customFormat="1">
      <c r="A4" s="367" t="s">
        <v>131</v>
      </c>
      <c r="B4" s="442">
        <f>'NASLOVNA STRAN'!$C$13</f>
        <v>0</v>
      </c>
      <c r="C4" s="359"/>
      <c r="D4" s="361"/>
      <c r="E4" s="1842"/>
      <c r="F4" s="2398"/>
      <c r="G4" s="443"/>
    </row>
    <row r="5" spans="1:7" s="1278" customFormat="1">
      <c r="A5" s="367"/>
      <c r="B5" s="359"/>
      <c r="C5" s="359"/>
      <c r="D5" s="361"/>
      <c r="E5" s="1842"/>
      <c r="F5" s="2398"/>
      <c r="G5" s="443"/>
    </row>
    <row r="6" spans="1:7" s="1278" customFormat="1">
      <c r="A6" s="213" t="s">
        <v>87</v>
      </c>
      <c r="B6" s="214" t="s">
        <v>370</v>
      </c>
      <c r="C6" s="214"/>
      <c r="D6" s="215"/>
      <c r="E6" s="1857"/>
      <c r="F6" s="2429"/>
      <c r="G6" s="463"/>
    </row>
    <row r="7" spans="1:7" s="1278" customFormat="1">
      <c r="A7" s="367"/>
      <c r="B7" s="359"/>
      <c r="C7" s="359"/>
      <c r="D7" s="361"/>
      <c r="E7" s="1842"/>
      <c r="F7" s="2398"/>
      <c r="G7" s="443"/>
    </row>
    <row r="8" spans="1:7" s="1278" customFormat="1">
      <c r="A8" s="213" t="s">
        <v>38</v>
      </c>
      <c r="B8" s="214" t="s">
        <v>2580</v>
      </c>
      <c r="C8" s="214"/>
      <c r="D8" s="215"/>
      <c r="E8" s="1857"/>
      <c r="F8" s="2429"/>
      <c r="G8" s="463"/>
    </row>
    <row r="9" spans="1:7">
      <c r="A9" s="217"/>
      <c r="B9" s="657"/>
      <c r="C9" s="219"/>
      <c r="D9" s="220"/>
      <c r="E9" s="1858"/>
      <c r="F9" s="2430"/>
      <c r="G9" s="1865"/>
    </row>
    <row r="10" spans="1:7" ht="25.5">
      <c r="A10" s="83" t="s">
        <v>132</v>
      </c>
      <c r="B10" s="221" t="s">
        <v>133</v>
      </c>
      <c r="C10" s="222" t="s">
        <v>134</v>
      </c>
      <c r="D10" s="364" t="s">
        <v>140</v>
      </c>
      <c r="E10" s="1845" t="s">
        <v>136</v>
      </c>
      <c r="F10" s="2399" t="s">
        <v>237</v>
      </c>
      <c r="G10" s="444" t="s">
        <v>238</v>
      </c>
    </row>
    <row r="11" spans="1:7" ht="43.9" customHeight="1">
      <c r="A11" s="223"/>
      <c r="B11" s="2944" t="s">
        <v>6106</v>
      </c>
      <c r="C11" s="2944"/>
      <c r="D11" s="226"/>
      <c r="E11" s="1859"/>
      <c r="F11" s="2431"/>
      <c r="G11" s="1866"/>
    </row>
    <row r="12" spans="1:7">
      <c r="A12" s="105"/>
      <c r="B12" s="91"/>
      <c r="C12" s="92"/>
      <c r="D12" s="93"/>
      <c r="E12" s="1847"/>
      <c r="F12" s="2420"/>
    </row>
    <row r="13" spans="1:7" ht="13.15" customHeight="1">
      <c r="A13" s="1280"/>
      <c r="B13" s="2945" t="s">
        <v>143</v>
      </c>
      <c r="C13" s="2945"/>
    </row>
    <row r="14" spans="1:7">
      <c r="A14" s="1280"/>
      <c r="B14" s="2040"/>
      <c r="C14" s="2084"/>
    </row>
    <row r="15" spans="1:7" ht="44.45" customHeight="1">
      <c r="A15" s="1280"/>
      <c r="B15" s="2946" t="s">
        <v>2294</v>
      </c>
      <c r="C15" s="2946"/>
    </row>
    <row r="16" spans="1:7" s="1278" customFormat="1" ht="6.6" customHeight="1">
      <c r="A16" s="1280"/>
      <c r="B16" s="2946"/>
      <c r="C16" s="2946"/>
      <c r="D16" s="1281"/>
      <c r="E16" s="1860"/>
      <c r="F16" s="2432"/>
      <c r="G16" s="1867"/>
    </row>
    <row r="17" spans="1:7" s="96" customFormat="1" ht="18" customHeight="1">
      <c r="A17" s="1280"/>
      <c r="B17" s="2910" t="s">
        <v>2582</v>
      </c>
      <c r="C17" s="2910"/>
      <c r="D17" s="1281"/>
      <c r="E17" s="1860"/>
      <c r="F17" s="2432"/>
      <c r="G17" s="1867"/>
    </row>
    <row r="18" spans="1:7" s="96" customFormat="1" ht="183.6" customHeight="1">
      <c r="A18" s="1280"/>
      <c r="B18" s="2941" t="s">
        <v>2583</v>
      </c>
      <c r="C18" s="2941"/>
      <c r="D18" s="1281"/>
      <c r="E18" s="1860"/>
      <c r="F18" s="2432"/>
      <c r="G18" s="1867"/>
    </row>
    <row r="19" spans="1:7" s="96" customFormat="1" ht="48" customHeight="1">
      <c r="A19" s="1280"/>
      <c r="B19" s="2941" t="s">
        <v>2584</v>
      </c>
      <c r="C19" s="2941"/>
      <c r="D19" s="1281"/>
      <c r="E19" s="1860"/>
      <c r="F19" s="2432"/>
      <c r="G19" s="1867"/>
    </row>
    <row r="20" spans="1:7" s="96" customFormat="1" ht="58.9" customHeight="1">
      <c r="A20" s="1280"/>
      <c r="B20" s="2941" t="s">
        <v>2585</v>
      </c>
      <c r="C20" s="2941"/>
      <c r="D20" s="1281"/>
      <c r="E20" s="1860"/>
      <c r="F20" s="2432"/>
      <c r="G20" s="1867"/>
    </row>
    <row r="21" spans="1:7" s="96" customFormat="1" ht="65.25" customHeight="1">
      <c r="A21" s="1280"/>
      <c r="B21" s="2941" t="s">
        <v>2586</v>
      </c>
      <c r="C21" s="2941"/>
      <c r="D21" s="1281"/>
      <c r="E21" s="1860"/>
      <c r="F21" s="2432"/>
      <c r="G21" s="1867"/>
    </row>
    <row r="22" spans="1:7" s="96" customFormat="1" ht="28.15" customHeight="1">
      <c r="A22" s="1280"/>
      <c r="B22" s="2941" t="s">
        <v>2587</v>
      </c>
      <c r="C22" s="2941"/>
      <c r="D22" s="1281"/>
      <c r="E22" s="1860"/>
      <c r="F22" s="2432"/>
      <c r="G22" s="1867"/>
    </row>
    <row r="23" spans="1:7" s="96" customFormat="1" ht="56.45" customHeight="1">
      <c r="A23" s="1280"/>
      <c r="B23" s="2941" t="s">
        <v>2588</v>
      </c>
      <c r="C23" s="2941"/>
      <c r="D23" s="1281"/>
      <c r="E23" s="1860"/>
      <c r="F23" s="2432"/>
      <c r="G23" s="1867"/>
    </row>
    <row r="24" spans="1:7" s="96" customFormat="1" ht="29.45" customHeight="1">
      <c r="A24" s="1280"/>
      <c r="B24" s="2941" t="s">
        <v>2589</v>
      </c>
      <c r="C24" s="2941"/>
      <c r="D24" s="1281"/>
      <c r="E24" s="1860"/>
      <c r="F24" s="2432"/>
      <c r="G24" s="1867"/>
    </row>
    <row r="25" spans="1:7" s="96" customFormat="1" ht="7.9" customHeight="1">
      <c r="A25" s="1280"/>
      <c r="B25" s="2941"/>
      <c r="C25" s="2941"/>
      <c r="D25" s="1281"/>
      <c r="E25" s="1860"/>
      <c r="F25" s="2432"/>
      <c r="G25" s="1867"/>
    </row>
    <row r="26" spans="1:7" s="96" customFormat="1" ht="31.9" customHeight="1">
      <c r="A26" s="1280"/>
      <c r="B26" s="2941" t="s">
        <v>2590</v>
      </c>
      <c r="C26" s="2941"/>
      <c r="D26" s="1281"/>
      <c r="E26" s="1860"/>
      <c r="F26" s="2432"/>
      <c r="G26" s="1867"/>
    </row>
    <row r="27" spans="1:7" s="96" customFormat="1" ht="17.25" customHeight="1">
      <c r="A27" s="1280"/>
      <c r="B27" s="2941" t="s">
        <v>2591</v>
      </c>
      <c r="C27" s="2941"/>
      <c r="D27" s="1281"/>
      <c r="E27" s="1860"/>
      <c r="F27" s="2432"/>
      <c r="G27" s="1867"/>
    </row>
    <row r="28" spans="1:7" s="96" customFormat="1" ht="28.15" customHeight="1">
      <c r="A28" s="1280"/>
      <c r="B28" s="2941" t="s">
        <v>2592</v>
      </c>
      <c r="C28" s="2941"/>
      <c r="D28" s="1281"/>
      <c r="E28" s="1860"/>
      <c r="F28" s="2432"/>
      <c r="G28" s="1867"/>
    </row>
    <row r="29" spans="1:7" s="96" customFormat="1" ht="18" customHeight="1">
      <c r="A29" s="1280"/>
      <c r="B29" s="2940" t="s">
        <v>2593</v>
      </c>
      <c r="C29" s="2940"/>
      <c r="D29" s="1281"/>
      <c r="E29" s="1860"/>
      <c r="F29" s="2432"/>
      <c r="G29" s="1867"/>
    </row>
    <row r="30" spans="1:7" s="96" customFormat="1" ht="55.9" customHeight="1">
      <c r="A30" s="1280"/>
      <c r="B30" s="2941" t="s">
        <v>2594</v>
      </c>
      <c r="C30" s="2941"/>
      <c r="D30" s="1281"/>
      <c r="E30" s="1860"/>
      <c r="F30" s="2432"/>
      <c r="G30" s="1867"/>
    </row>
    <row r="31" spans="1:7" s="96" customFormat="1" ht="8.25" customHeight="1">
      <c r="A31" s="1280"/>
      <c r="B31" s="2085"/>
      <c r="C31" s="2086"/>
      <c r="D31" s="1281"/>
      <c r="E31" s="1860"/>
      <c r="F31" s="2432"/>
      <c r="G31" s="1867"/>
    </row>
    <row r="32" spans="1:7" s="96" customFormat="1" ht="13.15" customHeight="1">
      <c r="A32" s="1280"/>
      <c r="B32" s="2940" t="s">
        <v>2595</v>
      </c>
      <c r="C32" s="2940"/>
      <c r="D32" s="1281"/>
      <c r="E32" s="1860"/>
      <c r="F32" s="2432"/>
      <c r="G32" s="1867"/>
    </row>
    <row r="33" spans="1:7" s="96" customFormat="1" ht="84" customHeight="1">
      <c r="A33" s="1280"/>
      <c r="B33" s="2941" t="s">
        <v>2596</v>
      </c>
      <c r="C33" s="2941"/>
      <c r="D33" s="1281"/>
      <c r="E33" s="1860"/>
      <c r="F33" s="2432"/>
      <c r="G33" s="1867"/>
    </row>
    <row r="34" spans="1:7" s="96" customFormat="1" ht="27.6" customHeight="1">
      <c r="A34" s="1280"/>
      <c r="B34" s="2941" t="s">
        <v>2597</v>
      </c>
      <c r="C34" s="2941"/>
      <c r="D34" s="1281"/>
      <c r="E34" s="1860"/>
      <c r="F34" s="2432"/>
      <c r="G34" s="1867"/>
    </row>
    <row r="35" spans="1:7" s="96" customFormat="1">
      <c r="A35" s="1280"/>
      <c r="B35" s="2085"/>
      <c r="C35" s="2084"/>
      <c r="D35" s="1281"/>
      <c r="E35" s="1860"/>
      <c r="F35" s="2432"/>
      <c r="G35" s="1867"/>
    </row>
    <row r="36" spans="1:7" s="96" customFormat="1" ht="28.15" customHeight="1">
      <c r="A36" s="1280"/>
      <c r="B36" s="2940" t="s">
        <v>2112</v>
      </c>
      <c r="C36" s="2940"/>
      <c r="D36" s="1281"/>
      <c r="E36" s="1860"/>
      <c r="F36" s="2432"/>
      <c r="G36" s="1867"/>
    </row>
    <row r="37" spans="1:7" s="96" customFormat="1" ht="79.5" customHeight="1">
      <c r="A37" s="1284"/>
      <c r="B37" s="2941" t="s">
        <v>2598</v>
      </c>
      <c r="C37" s="2941"/>
      <c r="D37" s="1281"/>
      <c r="E37" s="1860"/>
      <c r="F37" s="2432"/>
      <c r="G37" s="1867"/>
    </row>
    <row r="38" spans="1:7" s="96" customFormat="1">
      <c r="A38" s="1285"/>
      <c r="B38" s="1286"/>
      <c r="C38" s="2087"/>
      <c r="D38" s="1287"/>
      <c r="E38" s="1861"/>
      <c r="F38" s="2433"/>
      <c r="G38" s="1865"/>
    </row>
    <row r="39" spans="1:7" s="96" customFormat="1" ht="17.45" customHeight="1">
      <c r="A39" s="1285"/>
      <c r="B39" s="2943" t="s">
        <v>174</v>
      </c>
      <c r="C39" s="2943"/>
      <c r="D39" s="1287"/>
      <c r="E39" s="1861"/>
      <c r="F39" s="2433"/>
      <c r="G39" s="1865"/>
    </row>
    <row r="40" spans="1:7" s="96" customFormat="1" ht="12.6" customHeight="1">
      <c r="A40" s="1285"/>
      <c r="B40" s="2939" t="s">
        <v>2599</v>
      </c>
      <c r="C40" s="2939"/>
      <c r="D40" s="1287"/>
      <c r="E40" s="1861"/>
      <c r="F40" s="2433"/>
      <c r="G40" s="1865"/>
    </row>
    <row r="41" spans="1:7" s="96" customFormat="1" ht="83.45" customHeight="1">
      <c r="A41" s="1285"/>
      <c r="B41" s="2941" t="s">
        <v>2600</v>
      </c>
      <c r="C41" s="2941"/>
      <c r="D41" s="1287"/>
      <c r="E41" s="1861"/>
      <c r="F41" s="2433"/>
      <c r="G41" s="1865"/>
    </row>
    <row r="42" spans="1:7" s="96" customFormat="1" ht="31.9" customHeight="1">
      <c r="A42" s="1285"/>
      <c r="B42" s="2941" t="s">
        <v>2601</v>
      </c>
      <c r="C42" s="2941"/>
      <c r="D42" s="1287"/>
      <c r="E42" s="1861"/>
      <c r="F42" s="2433"/>
      <c r="G42" s="1865"/>
    </row>
    <row r="43" spans="1:7" s="96" customFormat="1" ht="364.15" customHeight="1">
      <c r="A43" s="1285"/>
      <c r="B43" s="2933"/>
      <c r="C43" s="2933"/>
      <c r="D43" s="1287"/>
      <c r="E43" s="1861"/>
      <c r="F43" s="2433"/>
      <c r="G43" s="1865"/>
    </row>
    <row r="44" spans="1:7" s="96" customFormat="1" ht="22.9" customHeight="1" thickBot="1">
      <c r="A44" s="1285"/>
      <c r="B44" s="2938" t="s">
        <v>2602</v>
      </c>
      <c r="C44" s="2938"/>
      <c r="D44" s="1287"/>
      <c r="E44" s="1861"/>
      <c r="F44" s="2433"/>
      <c r="G44" s="1865"/>
    </row>
    <row r="45" spans="1:7" s="96" customFormat="1" ht="234.6" customHeight="1">
      <c r="A45" s="1285"/>
      <c r="B45" s="2941" t="s">
        <v>2603</v>
      </c>
      <c r="C45" s="2941"/>
      <c r="D45" s="1287"/>
      <c r="E45" s="1861"/>
      <c r="F45" s="2433"/>
      <c r="G45" s="1865"/>
    </row>
    <row r="46" spans="1:7" s="96" customFormat="1" ht="16.149999999999999" hidden="1" customHeight="1">
      <c r="A46" s="1285"/>
      <c r="B46" s="2940" t="s">
        <v>2604</v>
      </c>
      <c r="C46" s="2940"/>
      <c r="D46" s="1287"/>
      <c r="E46" s="1861"/>
      <c r="F46" s="2433"/>
      <c r="G46" s="1865"/>
    </row>
    <row r="47" spans="1:7" s="96" customFormat="1" ht="319.89999999999998" hidden="1" customHeight="1">
      <c r="A47" s="1285"/>
      <c r="B47" s="2941" t="s">
        <v>2605</v>
      </c>
      <c r="C47" s="2941"/>
      <c r="D47" s="1287"/>
      <c r="E47" s="1861"/>
      <c r="F47" s="2433"/>
      <c r="G47" s="1865"/>
    </row>
    <row r="48" spans="1:7" s="96" customFormat="1" ht="138.6" hidden="1" customHeight="1">
      <c r="A48" s="1285"/>
      <c r="B48" s="2941" t="s">
        <v>2606</v>
      </c>
      <c r="C48" s="2941"/>
      <c r="D48" s="1287"/>
      <c r="E48" s="1861"/>
      <c r="F48" s="2433"/>
      <c r="G48" s="1865"/>
    </row>
    <row r="49" spans="1:7" s="96" customFormat="1" ht="48.6" hidden="1" customHeight="1">
      <c r="A49" s="1285"/>
      <c r="B49" s="2941" t="s">
        <v>2607</v>
      </c>
      <c r="C49" s="2941"/>
      <c r="D49" s="1287"/>
      <c r="E49" s="1861"/>
      <c r="F49" s="2433"/>
      <c r="G49" s="1865"/>
    </row>
    <row r="50" spans="1:7" s="96" customFormat="1" ht="19.149999999999999" customHeight="1">
      <c r="A50" s="1285"/>
      <c r="B50" s="2940" t="s">
        <v>2608</v>
      </c>
      <c r="C50" s="2940"/>
      <c r="D50" s="1287"/>
      <c r="E50" s="1861"/>
      <c r="F50" s="2433"/>
      <c r="G50" s="1865"/>
    </row>
    <row r="51" spans="1:7" s="96" customFormat="1" ht="238.15" customHeight="1">
      <c r="A51" s="1285"/>
      <c r="B51" s="2941" t="s">
        <v>2609</v>
      </c>
      <c r="C51" s="2941"/>
      <c r="D51" s="1287"/>
      <c r="E51" s="1861"/>
      <c r="F51" s="2433"/>
      <c r="G51" s="1865"/>
    </row>
    <row r="52" spans="1:7" s="96" customFormat="1" ht="228" customHeight="1">
      <c r="A52" s="1285"/>
      <c r="B52" s="2941" t="s">
        <v>2610</v>
      </c>
      <c r="C52" s="2941"/>
      <c r="D52" s="1287"/>
      <c r="E52" s="1861"/>
      <c r="F52" s="2433"/>
      <c r="G52" s="1865"/>
    </row>
    <row r="53" spans="1:7" s="96" customFormat="1" ht="12.6" customHeight="1">
      <c r="A53" s="1285"/>
      <c r="B53" s="2941"/>
      <c r="C53" s="2941"/>
      <c r="D53" s="1287"/>
      <c r="E53" s="1862"/>
      <c r="F53" s="2433"/>
      <c r="G53" s="1865"/>
    </row>
    <row r="54" spans="1:7" s="96" customFormat="1" ht="15" customHeight="1" thickBot="1">
      <c r="A54" s="1285"/>
      <c r="B54" s="2942" t="s">
        <v>2611</v>
      </c>
      <c r="C54" s="2942"/>
      <c r="D54" s="1287"/>
      <c r="E54" s="1861"/>
      <c r="F54" s="2433"/>
      <c r="G54" s="1865"/>
    </row>
    <row r="55" spans="1:7" s="96" customFormat="1" ht="130.9" customHeight="1">
      <c r="A55" s="1285"/>
      <c r="B55" s="2941" t="s">
        <v>2612</v>
      </c>
      <c r="C55" s="2941"/>
      <c r="D55" s="1287"/>
      <c r="E55" s="1861"/>
      <c r="F55" s="2433"/>
      <c r="G55" s="1865"/>
    </row>
    <row r="56" spans="1:7" s="96" customFormat="1" ht="9" customHeight="1">
      <c r="A56" s="1285"/>
      <c r="B56" s="2941"/>
      <c r="C56" s="2941"/>
      <c r="D56" s="1287"/>
      <c r="E56" s="1861"/>
      <c r="F56" s="2433"/>
      <c r="G56" s="1865"/>
    </row>
    <row r="57" spans="1:7" s="96" customFormat="1" ht="15" customHeight="1">
      <c r="A57" s="1285"/>
      <c r="B57" s="2940" t="s">
        <v>2613</v>
      </c>
      <c r="C57" s="2940"/>
      <c r="D57" s="1287"/>
      <c r="E57" s="1861"/>
      <c r="F57" s="2433"/>
      <c r="G57" s="1865"/>
    </row>
    <row r="58" spans="1:7" s="96" customFormat="1" ht="19.149999999999999" customHeight="1">
      <c r="A58" s="1285"/>
      <c r="B58" s="2940" t="s">
        <v>2614</v>
      </c>
      <c r="C58" s="2940"/>
      <c r="D58" s="1287"/>
      <c r="E58" s="1861"/>
      <c r="F58" s="2433"/>
      <c r="G58" s="1865"/>
    </row>
    <row r="59" spans="1:7" s="96" customFormat="1" ht="74.45" customHeight="1">
      <c r="A59" s="1285"/>
      <c r="B59" s="2941" t="s">
        <v>2615</v>
      </c>
      <c r="C59" s="2941"/>
      <c r="D59" s="1287"/>
      <c r="E59" s="1861"/>
      <c r="F59" s="2433"/>
      <c r="G59" s="1865"/>
    </row>
    <row r="60" spans="1:7" s="96" customFormat="1" ht="91.9" customHeight="1">
      <c r="A60" s="1285"/>
      <c r="B60" s="2941" t="s">
        <v>2616</v>
      </c>
      <c r="C60" s="2941"/>
      <c r="D60" s="1287"/>
      <c r="E60" s="1861"/>
      <c r="F60" s="2433"/>
      <c r="G60" s="1865"/>
    </row>
    <row r="61" spans="1:7" s="96" customFormat="1" ht="27.6" customHeight="1">
      <c r="A61" s="1285"/>
      <c r="B61" s="2941" t="s">
        <v>2617</v>
      </c>
      <c r="C61" s="2941"/>
      <c r="D61" s="1287"/>
      <c r="E61" s="1861"/>
      <c r="F61" s="2433"/>
      <c r="G61" s="1865"/>
    </row>
    <row r="62" spans="1:7" s="96" customFormat="1" ht="28.9" customHeight="1">
      <c r="A62" s="1285"/>
      <c r="B62" s="2941" t="s">
        <v>2618</v>
      </c>
      <c r="C62" s="2941"/>
      <c r="D62" s="1287"/>
      <c r="E62" s="1861"/>
      <c r="F62" s="2433"/>
      <c r="G62" s="1865"/>
    </row>
    <row r="63" spans="1:7" s="96" customFormat="1" ht="36.6" customHeight="1">
      <c r="A63" s="1285"/>
      <c r="B63" s="2941" t="s">
        <v>2619</v>
      </c>
      <c r="C63" s="2941"/>
      <c r="D63" s="1287"/>
      <c r="E63" s="1861"/>
      <c r="F63" s="2433"/>
      <c r="G63" s="1865"/>
    </row>
    <row r="64" spans="1:7" s="96" customFormat="1" ht="20.45" customHeight="1">
      <c r="A64" s="1285"/>
      <c r="B64" s="2940" t="s">
        <v>2620</v>
      </c>
      <c r="C64" s="2940"/>
      <c r="D64" s="1287"/>
      <c r="E64" s="1861"/>
      <c r="F64" s="2433"/>
      <c r="G64" s="1865"/>
    </row>
    <row r="65" spans="1:7" s="96" customFormat="1" ht="18" customHeight="1">
      <c r="A65" s="1285"/>
      <c r="B65" s="2941" t="s">
        <v>2621</v>
      </c>
      <c r="C65" s="2941"/>
      <c r="D65" s="1287"/>
      <c r="E65" s="1861"/>
      <c r="F65" s="2433"/>
      <c r="G65" s="1865"/>
    </row>
    <row r="66" spans="1:7" s="96" customFormat="1" ht="45.6" customHeight="1">
      <c r="A66" s="1285"/>
      <c r="B66" s="2941" t="s">
        <v>2622</v>
      </c>
      <c r="C66" s="2941"/>
      <c r="D66" s="1287"/>
      <c r="E66" s="1861"/>
      <c r="F66" s="2433"/>
      <c r="G66" s="1865"/>
    </row>
    <row r="67" spans="1:7" s="96" customFormat="1" ht="43.15" customHeight="1">
      <c r="A67" s="1285"/>
      <c r="B67" s="2941" t="s">
        <v>6107</v>
      </c>
      <c r="C67" s="2941"/>
      <c r="D67" s="1287"/>
      <c r="E67" s="1861"/>
      <c r="F67" s="2433"/>
      <c r="G67" s="1865"/>
    </row>
    <row r="68" spans="1:7" s="96" customFormat="1" ht="23.45" hidden="1" customHeight="1">
      <c r="A68" s="1285"/>
      <c r="B68" s="2938" t="s">
        <v>2624</v>
      </c>
      <c r="C68" s="2938"/>
      <c r="D68" s="1287"/>
      <c r="E68" s="1861"/>
      <c r="F68" s="2433"/>
      <c r="G68" s="1865"/>
    </row>
    <row r="69" spans="1:7" s="96" customFormat="1" ht="170.45" hidden="1" customHeight="1">
      <c r="A69" s="1285"/>
      <c r="B69" s="2933" t="s">
        <v>2625</v>
      </c>
      <c r="C69" s="2933"/>
      <c r="D69" s="1287"/>
      <c r="E69" s="1861"/>
      <c r="F69" s="2433"/>
      <c r="G69" s="1865"/>
    </row>
    <row r="70" spans="1:7" s="96" customFormat="1" ht="18" hidden="1" customHeight="1">
      <c r="A70" s="1285"/>
      <c r="B70" s="2934" t="s">
        <v>2626</v>
      </c>
      <c r="C70" s="2934"/>
      <c r="D70" s="1287"/>
      <c r="E70" s="1861"/>
      <c r="F70" s="2433"/>
      <c r="G70" s="1865"/>
    </row>
    <row r="71" spans="1:7" s="96" customFormat="1" ht="80.45" hidden="1" customHeight="1">
      <c r="A71" s="1285"/>
      <c r="B71" s="2939" t="s">
        <v>2627</v>
      </c>
      <c r="C71" s="2939"/>
      <c r="D71" s="1287"/>
      <c r="E71" s="1861"/>
      <c r="F71" s="2433"/>
      <c r="G71" s="1865"/>
    </row>
    <row r="72" spans="1:7" s="96" customFormat="1" ht="41.45" hidden="1" customHeight="1">
      <c r="A72" s="1285"/>
      <c r="B72" s="2933" t="s">
        <v>2628</v>
      </c>
      <c r="C72" s="2933"/>
      <c r="D72" s="1287"/>
      <c r="E72" s="1861"/>
      <c r="F72" s="2433"/>
      <c r="G72" s="1865"/>
    </row>
    <row r="73" spans="1:7" s="96" customFormat="1" ht="18.600000000000001" hidden="1" customHeight="1">
      <c r="A73" s="1285"/>
      <c r="B73" s="2938" t="s">
        <v>2629</v>
      </c>
      <c r="C73" s="2938"/>
      <c r="D73" s="1287"/>
      <c r="E73" s="1861"/>
      <c r="F73" s="2433"/>
      <c r="G73" s="1865"/>
    </row>
    <row r="74" spans="1:7" s="96" customFormat="1" ht="18.600000000000001" hidden="1" customHeight="1">
      <c r="A74" s="1285"/>
      <c r="B74" s="2934" t="s">
        <v>2630</v>
      </c>
      <c r="C74" s="2934"/>
      <c r="D74" s="1287"/>
      <c r="E74" s="1861"/>
      <c r="F74" s="2433"/>
      <c r="G74" s="1865"/>
    </row>
    <row r="75" spans="1:7" s="96" customFormat="1" ht="56.45" hidden="1" customHeight="1">
      <c r="A75" s="1285"/>
      <c r="B75" s="2933" t="s">
        <v>2631</v>
      </c>
      <c r="C75" s="2933"/>
      <c r="D75" s="1287"/>
      <c r="E75" s="1861"/>
      <c r="F75" s="2433"/>
      <c r="G75" s="1865"/>
    </row>
    <row r="76" spans="1:7" s="96" customFormat="1" ht="102.6" hidden="1" customHeight="1">
      <c r="A76" s="1285"/>
      <c r="B76" s="2933" t="s">
        <v>2632</v>
      </c>
      <c r="C76" s="2933"/>
      <c r="D76" s="1287"/>
      <c r="E76" s="1861"/>
      <c r="F76" s="2433"/>
      <c r="G76" s="1865"/>
    </row>
    <row r="77" spans="1:7" s="96" customFormat="1" ht="29.45" hidden="1" customHeight="1">
      <c r="A77" s="1285"/>
      <c r="B77" s="2933" t="s">
        <v>2633</v>
      </c>
      <c r="C77" s="2933"/>
      <c r="D77" s="1287"/>
      <c r="E77" s="1861"/>
      <c r="F77" s="2433"/>
      <c r="G77" s="1865"/>
    </row>
    <row r="78" spans="1:7" s="96" customFormat="1" ht="22.9" hidden="1" customHeight="1">
      <c r="A78" s="1285"/>
      <c r="B78" s="2938" t="s">
        <v>2611</v>
      </c>
      <c r="C78" s="2938"/>
      <c r="D78" s="1287"/>
      <c r="E78" s="1861"/>
      <c r="F78" s="2433"/>
      <c r="G78" s="1865"/>
    </row>
    <row r="79" spans="1:7" s="96" customFormat="1" ht="138" hidden="1" customHeight="1">
      <c r="A79" s="1285"/>
      <c r="B79" s="2933" t="s">
        <v>2634</v>
      </c>
      <c r="C79" s="2933"/>
      <c r="D79" s="1287"/>
      <c r="E79" s="1861"/>
      <c r="F79" s="2433"/>
      <c r="G79" s="1865"/>
    </row>
    <row r="80" spans="1:7" s="96" customFormat="1" ht="71.45" hidden="1" customHeight="1">
      <c r="A80" s="1285"/>
      <c r="B80" s="2933" t="s">
        <v>2635</v>
      </c>
      <c r="C80" s="2933"/>
      <c r="D80" s="1287"/>
      <c r="E80" s="1861"/>
      <c r="F80" s="2433"/>
      <c r="G80" s="1865"/>
    </row>
    <row r="81" spans="1:7" s="96" customFormat="1" ht="29.45" hidden="1" customHeight="1">
      <c r="A81" s="1285"/>
      <c r="B81" s="2938" t="s">
        <v>2636</v>
      </c>
      <c r="C81" s="2938"/>
      <c r="D81" s="1287"/>
      <c r="E81" s="1861"/>
      <c r="F81" s="2433"/>
      <c r="G81" s="1865"/>
    </row>
    <row r="82" spans="1:7" s="96" customFormat="1" ht="39.6" hidden="1" customHeight="1">
      <c r="A82" s="1285"/>
      <c r="B82" s="2933" t="s">
        <v>2637</v>
      </c>
      <c r="C82" s="2933"/>
      <c r="D82" s="1287"/>
      <c r="E82" s="1861"/>
      <c r="F82" s="2433"/>
      <c r="G82" s="1865"/>
    </row>
    <row r="83" spans="1:7" s="96" customFormat="1" ht="135" hidden="1" customHeight="1">
      <c r="A83" s="1285"/>
      <c r="B83" s="2933" t="s">
        <v>2638</v>
      </c>
      <c r="C83" s="2933"/>
      <c r="D83" s="1287"/>
      <c r="E83" s="1861"/>
      <c r="F83" s="2433"/>
      <c r="G83" s="1865"/>
    </row>
    <row r="84" spans="1:7" s="96" customFormat="1" ht="46.15" hidden="1" customHeight="1">
      <c r="A84" s="1285"/>
      <c r="B84" s="2933" t="s">
        <v>2639</v>
      </c>
      <c r="C84" s="2933"/>
      <c r="D84" s="1287"/>
      <c r="E84" s="1861"/>
      <c r="F84" s="2433"/>
      <c r="G84" s="1865"/>
    </row>
    <row r="85" spans="1:7" s="96" customFormat="1" ht="18.600000000000001" hidden="1" customHeight="1">
      <c r="A85" s="1285"/>
      <c r="B85" s="2934" t="s">
        <v>2640</v>
      </c>
      <c r="C85" s="2934"/>
      <c r="D85" s="1287"/>
      <c r="E85" s="1861"/>
      <c r="F85" s="2433"/>
      <c r="G85" s="1865"/>
    </row>
    <row r="86" spans="1:7" s="96" customFormat="1" ht="159.6" hidden="1" customHeight="1">
      <c r="A86" s="1285"/>
      <c r="B86" s="2933" t="s">
        <v>2641</v>
      </c>
      <c r="C86" s="2933"/>
      <c r="D86" s="1287"/>
      <c r="E86" s="1861"/>
      <c r="F86" s="2433"/>
      <c r="G86" s="1865"/>
    </row>
    <row r="87" spans="1:7" s="96" customFormat="1" ht="46.9" hidden="1" customHeight="1">
      <c r="A87" s="1285"/>
      <c r="B87" s="2933" t="s">
        <v>2642</v>
      </c>
      <c r="C87" s="2933"/>
      <c r="D87" s="1287"/>
      <c r="E87" s="1861"/>
      <c r="F87" s="2433"/>
      <c r="G87" s="1865"/>
    </row>
    <row r="88" spans="1:7" s="96" customFormat="1" ht="30" hidden="1" customHeight="1">
      <c r="A88" s="1285"/>
      <c r="B88" s="2933" t="s">
        <v>2643</v>
      </c>
      <c r="C88" s="2933"/>
      <c r="D88" s="1287"/>
      <c r="E88" s="1861"/>
      <c r="F88" s="2433"/>
      <c r="G88" s="1865"/>
    </row>
    <row r="89" spans="1:7" s="96" customFormat="1">
      <c r="A89" s="1285"/>
      <c r="B89" s="207"/>
      <c r="C89" s="207"/>
      <c r="D89" s="1287"/>
      <c r="E89" s="1861"/>
      <c r="F89" s="2433"/>
      <c r="G89" s="1865"/>
    </row>
    <row r="90" spans="1:7" s="96" customFormat="1" ht="13.9" hidden="1" customHeight="1">
      <c r="A90" s="1285"/>
      <c r="B90" s="2938" t="s">
        <v>2644</v>
      </c>
      <c r="C90" s="2938"/>
      <c r="D90" s="1287"/>
      <c r="E90" s="1861"/>
      <c r="F90" s="2433"/>
      <c r="G90" s="1865"/>
    </row>
    <row r="91" spans="1:7" s="96" customFormat="1" ht="70.900000000000006" hidden="1" customHeight="1">
      <c r="A91" s="1285"/>
      <c r="B91" s="2933" t="s">
        <v>2645</v>
      </c>
      <c r="C91" s="2933"/>
      <c r="D91" s="1287"/>
      <c r="E91" s="1861"/>
      <c r="F91" s="2433"/>
      <c r="G91" s="1865"/>
    </row>
    <row r="92" spans="1:7" s="96" customFormat="1" ht="81.599999999999994" hidden="1" customHeight="1">
      <c r="A92" s="1285"/>
      <c r="B92" s="2933" t="s">
        <v>2646</v>
      </c>
      <c r="C92" s="2933"/>
      <c r="D92" s="1287"/>
      <c r="E92" s="1861"/>
      <c r="F92" s="2433"/>
      <c r="G92" s="1865"/>
    </row>
    <row r="93" spans="1:7" s="96" customFormat="1" ht="123.6" hidden="1" customHeight="1">
      <c r="A93" s="1285"/>
      <c r="B93" s="2933" t="s">
        <v>2647</v>
      </c>
      <c r="C93" s="2933"/>
      <c r="D93" s="1287"/>
      <c r="E93" s="1861"/>
      <c r="F93" s="2433"/>
      <c r="G93" s="1865"/>
    </row>
    <row r="94" spans="1:7" s="96" customFormat="1" ht="28.9" hidden="1" customHeight="1">
      <c r="A94" s="1285"/>
      <c r="B94" s="2933" t="s">
        <v>2648</v>
      </c>
      <c r="C94" s="2933"/>
      <c r="D94" s="1287"/>
      <c r="E94" s="1861"/>
      <c r="F94" s="2433"/>
      <c r="G94" s="1865"/>
    </row>
    <row r="95" spans="1:7" s="96" customFormat="1" ht="81.599999999999994" hidden="1" customHeight="1">
      <c r="A95" s="1285"/>
      <c r="B95" s="2933" t="s">
        <v>2649</v>
      </c>
      <c r="C95" s="2933"/>
      <c r="D95" s="1287"/>
      <c r="E95" s="1861"/>
      <c r="F95" s="2433"/>
      <c r="G95" s="1865"/>
    </row>
    <row r="96" spans="1:7" s="96" customFormat="1" ht="13.15" customHeight="1">
      <c r="A96" s="1285"/>
      <c r="B96" s="2934" t="s">
        <v>2650</v>
      </c>
      <c r="C96" s="2934"/>
      <c r="D96" s="1287"/>
      <c r="E96" s="1861"/>
      <c r="F96" s="2433"/>
      <c r="G96" s="1865"/>
    </row>
    <row r="97" spans="1:7" s="96" customFormat="1" ht="13.15" customHeight="1">
      <c r="A97" s="1285"/>
      <c r="B97" s="2933" t="s">
        <v>2651</v>
      </c>
      <c r="C97" s="2933"/>
      <c r="D97" s="1287"/>
      <c r="E97" s="1861"/>
      <c r="F97" s="2433"/>
      <c r="G97" s="1865"/>
    </row>
    <row r="98" spans="1:7" s="96" customFormat="1" ht="231" customHeight="1">
      <c r="A98" s="1285"/>
      <c r="B98" s="2933"/>
      <c r="C98" s="2933"/>
      <c r="D98" s="1287"/>
      <c r="E98" s="1861"/>
      <c r="F98" s="2433"/>
      <c r="G98" s="1865"/>
    </row>
    <row r="99" spans="1:7" s="96" customFormat="1" ht="8.4499999999999993" customHeight="1">
      <c r="A99" s="1285"/>
      <c r="B99" s="2935"/>
      <c r="C99" s="2935"/>
      <c r="D99" s="1287"/>
      <c r="E99" s="1861"/>
      <c r="F99" s="2433"/>
      <c r="G99" s="1865"/>
    </row>
    <row r="100" spans="1:7" s="96" customFormat="1">
      <c r="A100" s="1285"/>
      <c r="B100" s="2935"/>
      <c r="C100" s="2935"/>
      <c r="D100" s="1287"/>
      <c r="E100" s="1861"/>
      <c r="F100" s="2433"/>
      <c r="G100" s="1865"/>
    </row>
    <row r="101" spans="1:7" s="96" customFormat="1">
      <c r="A101" s="487" t="s">
        <v>6108</v>
      </c>
      <c r="B101" s="238" t="s">
        <v>2652</v>
      </c>
      <c r="C101" s="306"/>
      <c r="D101" s="1289"/>
      <c r="E101" s="1863"/>
      <c r="F101" s="2434"/>
      <c r="G101" s="1868"/>
    </row>
    <row r="102" spans="1:7" s="96" customFormat="1">
      <c r="A102" s="1285"/>
      <c r="B102" s="1291"/>
      <c r="C102" s="1256"/>
      <c r="D102" s="1287"/>
      <c r="E102" s="1861"/>
      <c r="F102" s="2433"/>
      <c r="G102" s="1865"/>
    </row>
    <row r="103" spans="1:7" s="96" customFormat="1" ht="17.45" customHeight="1">
      <c r="A103" s="1285"/>
      <c r="B103" s="2936" t="s">
        <v>150</v>
      </c>
      <c r="C103" s="2936"/>
      <c r="D103" s="1287"/>
      <c r="E103" s="1861"/>
      <c r="F103" s="2433"/>
      <c r="G103" s="1865"/>
    </row>
    <row r="104" spans="1:7" s="96" customFormat="1" ht="31.15" customHeight="1">
      <c r="A104" s="1285"/>
      <c r="B104" s="2937" t="s">
        <v>6109</v>
      </c>
      <c r="C104" s="2937"/>
      <c r="D104" s="1287"/>
      <c r="E104" s="1861"/>
      <c r="F104" s="2433"/>
      <c r="G104" s="1865"/>
    </row>
    <row r="105" spans="1:7" s="96" customFormat="1" ht="18" customHeight="1">
      <c r="A105" s="103"/>
      <c r="B105" s="2936" t="s">
        <v>2140</v>
      </c>
      <c r="C105" s="2936"/>
      <c r="E105" s="1852"/>
      <c r="F105" s="2424"/>
      <c r="G105" s="459"/>
    </row>
    <row r="106" spans="1:7" s="96" customFormat="1" ht="12.6" customHeight="1">
      <c r="A106" s="103"/>
      <c r="B106" s="2937" t="s">
        <v>2142</v>
      </c>
      <c r="C106" s="2937"/>
      <c r="E106" s="1852"/>
      <c r="F106" s="2424"/>
      <c r="G106" s="459"/>
    </row>
    <row r="107" spans="1:7" s="96" customFormat="1">
      <c r="A107" s="103"/>
      <c r="E107" s="1852"/>
      <c r="F107" s="2424"/>
      <c r="G107" s="459"/>
    </row>
    <row r="108" spans="1:7" s="96" customFormat="1" ht="66.599999999999994" customHeight="1">
      <c r="A108" s="105" t="s">
        <v>6110</v>
      </c>
      <c r="B108" s="436" t="s">
        <v>2655</v>
      </c>
      <c r="E108" s="1852"/>
      <c r="F108" s="2424"/>
      <c r="G108" s="459"/>
    </row>
    <row r="109" spans="1:7" s="96" customFormat="1">
      <c r="A109" s="103"/>
      <c r="B109" s="67" t="s">
        <v>2656</v>
      </c>
      <c r="E109" s="1852"/>
      <c r="F109" s="2424"/>
      <c r="G109" s="459"/>
    </row>
    <row r="110" spans="1:7" s="96" customFormat="1">
      <c r="A110" s="243" t="s">
        <v>6111</v>
      </c>
      <c r="B110" s="244" t="s">
        <v>209</v>
      </c>
      <c r="D110" s="96" t="s">
        <v>1580</v>
      </c>
      <c r="E110" s="1853">
        <f>E174*1*1</f>
        <v>78</v>
      </c>
      <c r="F110" s="2425"/>
      <c r="G110" s="456">
        <f t="shared" ref="G110:G115" si="0">+F110*E110</f>
        <v>0</v>
      </c>
    </row>
    <row r="111" spans="1:7" s="96" customFormat="1" ht="12" customHeight="1">
      <c r="A111" s="245" t="s">
        <v>6112</v>
      </c>
      <c r="B111" s="244" t="s">
        <v>211</v>
      </c>
      <c r="D111" s="96" t="s">
        <v>1580</v>
      </c>
      <c r="E111" s="1853">
        <f>E175*1*1</f>
        <v>78</v>
      </c>
      <c r="F111" s="2425"/>
      <c r="G111" s="456">
        <f t="shared" si="0"/>
        <v>0</v>
      </c>
    </row>
    <row r="112" spans="1:7" s="96" customFormat="1">
      <c r="A112" s="246" t="s">
        <v>6113</v>
      </c>
      <c r="B112" s="244" t="s">
        <v>212</v>
      </c>
      <c r="D112" s="96" t="s">
        <v>1580</v>
      </c>
      <c r="E112" s="1853">
        <f>+E110</f>
        <v>78</v>
      </c>
      <c r="F112" s="2425"/>
      <c r="G112" s="456">
        <f t="shared" si="0"/>
        <v>0</v>
      </c>
    </row>
    <row r="113" spans="1:7" s="96" customFormat="1">
      <c r="A113" s="247" t="s">
        <v>6114</v>
      </c>
      <c r="B113" s="244" t="s">
        <v>213</v>
      </c>
      <c r="D113" s="96" t="s">
        <v>1580</v>
      </c>
      <c r="E113" s="1853">
        <f>+E111</f>
        <v>78</v>
      </c>
      <c r="F113" s="2425"/>
      <c r="G113" s="456">
        <f t="shared" si="0"/>
        <v>0</v>
      </c>
    </row>
    <row r="114" spans="1:7" s="96" customFormat="1">
      <c r="A114" s="248" t="s">
        <v>6115</v>
      </c>
      <c r="B114" s="244" t="s">
        <v>214</v>
      </c>
      <c r="D114" s="96" t="s">
        <v>1580</v>
      </c>
      <c r="E114" s="1853">
        <f>E178*1*1</f>
        <v>83</v>
      </c>
      <c r="F114" s="2425"/>
      <c r="G114" s="456">
        <f t="shared" si="0"/>
        <v>0</v>
      </c>
    </row>
    <row r="115" spans="1:7" s="96" customFormat="1">
      <c r="A115" s="249" t="s">
        <v>6116</v>
      </c>
      <c r="B115" s="244" t="s">
        <v>215</v>
      </c>
      <c r="D115" s="96" t="s">
        <v>1580</v>
      </c>
      <c r="E115" s="1853">
        <f>+E111</f>
        <v>78</v>
      </c>
      <c r="F115" s="2425"/>
      <c r="G115" s="456">
        <f t="shared" si="0"/>
        <v>0</v>
      </c>
    </row>
    <row r="116" spans="1:7" s="96" customFormat="1">
      <c r="E116" s="1852"/>
      <c r="F116" s="2424"/>
      <c r="G116" s="459"/>
    </row>
    <row r="117" spans="1:7" s="96" customFormat="1" ht="25.5">
      <c r="A117" s="105" t="s">
        <v>6117</v>
      </c>
      <c r="B117" s="436" t="s">
        <v>2659</v>
      </c>
      <c r="E117" s="1852"/>
      <c r="F117" s="2424"/>
      <c r="G117" s="459"/>
    </row>
    <row r="118" spans="1:7" s="96" customFormat="1" ht="30" customHeight="1">
      <c r="A118" s="103"/>
      <c r="B118" s="112" t="s">
        <v>2660</v>
      </c>
      <c r="C118" s="313"/>
      <c r="E118" s="1852"/>
      <c r="F118" s="2424"/>
      <c r="G118" s="459"/>
    </row>
    <row r="119" spans="1:7" s="96" customFormat="1" ht="18" customHeight="1">
      <c r="A119" s="103"/>
      <c r="B119" s="67" t="s">
        <v>2656</v>
      </c>
      <c r="E119" s="1852"/>
      <c r="F119" s="2424"/>
      <c r="G119" s="459"/>
    </row>
    <row r="120" spans="1:7" s="96" customFormat="1">
      <c r="A120" s="243" t="s">
        <v>6118</v>
      </c>
      <c r="B120" s="244" t="s">
        <v>209</v>
      </c>
      <c r="D120" s="96" t="s">
        <v>353</v>
      </c>
      <c r="E120" s="1853">
        <f>E174*1</f>
        <v>78</v>
      </c>
      <c r="F120" s="2425"/>
      <c r="G120" s="456">
        <f t="shared" ref="G120:G125" si="1">+F120*E120</f>
        <v>0</v>
      </c>
    </row>
    <row r="121" spans="1:7" s="96" customFormat="1">
      <c r="A121" s="245" t="s">
        <v>6119</v>
      </c>
      <c r="B121" s="244" t="s">
        <v>211</v>
      </c>
      <c r="D121" s="96" t="s">
        <v>353</v>
      </c>
      <c r="E121" s="1853">
        <f>E175*1</f>
        <v>78</v>
      </c>
      <c r="F121" s="2425"/>
      <c r="G121" s="456">
        <f t="shared" si="1"/>
        <v>0</v>
      </c>
    </row>
    <row r="122" spans="1:7" s="96" customFormat="1">
      <c r="A122" s="246" t="s">
        <v>6120</v>
      </c>
      <c r="B122" s="244" t="s">
        <v>212</v>
      </c>
      <c r="D122" s="96" t="s">
        <v>353</v>
      </c>
      <c r="E122" s="1853">
        <f>+E120</f>
        <v>78</v>
      </c>
      <c r="F122" s="2425"/>
      <c r="G122" s="456">
        <f t="shared" si="1"/>
        <v>0</v>
      </c>
    </row>
    <row r="123" spans="1:7" s="96" customFormat="1">
      <c r="A123" s="247" t="s">
        <v>6121</v>
      </c>
      <c r="B123" s="244" t="s">
        <v>213</v>
      </c>
      <c r="D123" s="96" t="s">
        <v>353</v>
      </c>
      <c r="E123" s="1853">
        <f>+E121</f>
        <v>78</v>
      </c>
      <c r="F123" s="2425"/>
      <c r="G123" s="456">
        <f t="shared" si="1"/>
        <v>0</v>
      </c>
    </row>
    <row r="124" spans="1:7" s="96" customFormat="1">
      <c r="A124" s="248" t="s">
        <v>6122</v>
      </c>
      <c r="B124" s="244" t="s">
        <v>214</v>
      </c>
      <c r="D124" s="96" t="s">
        <v>353</v>
      </c>
      <c r="E124" s="1853">
        <f>E178*1</f>
        <v>83</v>
      </c>
      <c r="F124" s="2425"/>
      <c r="G124" s="456">
        <f t="shared" si="1"/>
        <v>0</v>
      </c>
    </row>
    <row r="125" spans="1:7" s="96" customFormat="1">
      <c r="A125" s="249" t="s">
        <v>6123</v>
      </c>
      <c r="B125" s="244" t="s">
        <v>215</v>
      </c>
      <c r="D125" s="96" t="s">
        <v>353</v>
      </c>
      <c r="E125" s="1853">
        <f>+E121</f>
        <v>78</v>
      </c>
      <c r="F125" s="2425"/>
      <c r="G125" s="456">
        <f t="shared" si="1"/>
        <v>0</v>
      </c>
    </row>
    <row r="126" spans="1:7" s="96" customFormat="1">
      <c r="E126" s="1852"/>
      <c r="F126" s="2424"/>
      <c r="G126" s="459"/>
    </row>
    <row r="127" spans="1:7" s="96" customFormat="1" ht="27" customHeight="1">
      <c r="A127" s="105" t="s">
        <v>6124</v>
      </c>
      <c r="B127" s="436" t="s">
        <v>2663</v>
      </c>
      <c r="E127" s="1852"/>
      <c r="F127" s="2424"/>
      <c r="G127" s="459"/>
    </row>
    <row r="128" spans="1:7" s="96" customFormat="1">
      <c r="A128" s="103"/>
      <c r="B128" s="67" t="s">
        <v>2664</v>
      </c>
      <c r="E128" s="1852"/>
      <c r="F128" s="2424"/>
      <c r="G128" s="459"/>
    </row>
    <row r="129" spans="1:7" s="96" customFormat="1">
      <c r="A129" s="243" t="s">
        <v>6125</v>
      </c>
      <c r="B129" s="244" t="s">
        <v>209</v>
      </c>
      <c r="D129" s="96" t="s">
        <v>1580</v>
      </c>
      <c r="E129" s="1853">
        <f>E174*1*1</f>
        <v>78</v>
      </c>
      <c r="F129" s="2425"/>
      <c r="G129" s="456">
        <f t="shared" ref="G129:G134" si="2">+F129*E129</f>
        <v>0</v>
      </c>
    </row>
    <row r="130" spans="1:7" s="96" customFormat="1">
      <c r="A130" s="245" t="s">
        <v>6126</v>
      </c>
      <c r="B130" s="244" t="s">
        <v>211</v>
      </c>
      <c r="D130" s="96" t="s">
        <v>1580</v>
      </c>
      <c r="E130" s="1853">
        <f>E175*1*1</f>
        <v>78</v>
      </c>
      <c r="F130" s="2425"/>
      <c r="G130" s="456">
        <f t="shared" si="2"/>
        <v>0</v>
      </c>
    </row>
    <row r="131" spans="1:7" s="96" customFormat="1">
      <c r="A131" s="246" t="s">
        <v>6127</v>
      </c>
      <c r="B131" s="244" t="s">
        <v>212</v>
      </c>
      <c r="D131" s="96" t="s">
        <v>1580</v>
      </c>
      <c r="E131" s="1853">
        <f>+E129</f>
        <v>78</v>
      </c>
      <c r="F131" s="2425"/>
      <c r="G131" s="456">
        <f t="shared" si="2"/>
        <v>0</v>
      </c>
    </row>
    <row r="132" spans="1:7" s="96" customFormat="1">
      <c r="A132" s="247" t="s">
        <v>6128</v>
      </c>
      <c r="B132" s="244" t="s">
        <v>213</v>
      </c>
      <c r="D132" s="96" t="s">
        <v>1580</v>
      </c>
      <c r="E132" s="1853">
        <f>+E130</f>
        <v>78</v>
      </c>
      <c r="F132" s="2425"/>
      <c r="G132" s="456">
        <f t="shared" si="2"/>
        <v>0</v>
      </c>
    </row>
    <row r="133" spans="1:7" s="96" customFormat="1">
      <c r="A133" s="248" t="s">
        <v>6129</v>
      </c>
      <c r="B133" s="244" t="s">
        <v>214</v>
      </c>
      <c r="D133" s="96" t="s">
        <v>1580</v>
      </c>
      <c r="E133" s="1853">
        <f>E178*1*1</f>
        <v>83</v>
      </c>
      <c r="F133" s="2425"/>
      <c r="G133" s="456">
        <f t="shared" si="2"/>
        <v>0</v>
      </c>
    </row>
    <row r="134" spans="1:7" s="96" customFormat="1">
      <c r="A134" s="249" t="s">
        <v>6130</v>
      </c>
      <c r="B134" s="244" t="s">
        <v>215</v>
      </c>
      <c r="D134" s="96" t="s">
        <v>1580</v>
      </c>
      <c r="E134" s="1853">
        <f>+E130</f>
        <v>78</v>
      </c>
      <c r="F134" s="2425"/>
      <c r="G134" s="456">
        <f t="shared" si="2"/>
        <v>0</v>
      </c>
    </row>
    <row r="135" spans="1:7" s="96" customFormat="1">
      <c r="E135" s="1852"/>
      <c r="F135" s="2424"/>
      <c r="G135" s="459"/>
    </row>
    <row r="136" spans="1:7" s="96" customFormat="1">
      <c r="E136" s="1852"/>
      <c r="F136" s="2424"/>
      <c r="G136" s="459"/>
    </row>
    <row r="137" spans="1:7" s="96" customFormat="1">
      <c r="A137" s="487" t="s">
        <v>6131</v>
      </c>
      <c r="B137" s="238" t="s">
        <v>2667</v>
      </c>
      <c r="C137" s="306"/>
      <c r="D137" s="1289"/>
      <c r="E137" s="1863"/>
      <c r="F137" s="2434"/>
      <c r="G137" s="1868"/>
    </row>
    <row r="138" spans="1:7" s="96" customFormat="1">
      <c r="A138" s="1285"/>
      <c r="B138" s="1291"/>
      <c r="C138" s="1256"/>
      <c r="D138" s="1287"/>
      <c r="E138" s="1861"/>
      <c r="F138" s="2433"/>
      <c r="G138" s="1865"/>
    </row>
    <row r="139" spans="1:7" s="96" customFormat="1" ht="12.6" customHeight="1">
      <c r="A139" s="1285"/>
      <c r="B139" s="2936" t="s">
        <v>150</v>
      </c>
      <c r="C139" s="2936"/>
      <c r="D139" s="1287"/>
      <c r="E139" s="1861"/>
      <c r="F139" s="2433"/>
      <c r="G139" s="1865"/>
    </row>
    <row r="140" spans="1:7" s="96" customFormat="1" ht="16.149999999999999" customHeight="1">
      <c r="A140" s="1285"/>
      <c r="B140" s="2932" t="s">
        <v>2668</v>
      </c>
      <c r="C140" s="2932"/>
      <c r="D140" s="1287"/>
      <c r="E140" s="1861"/>
      <c r="F140" s="2433"/>
      <c r="G140" s="1865"/>
    </row>
    <row r="141" spans="1:7" s="96" customFormat="1" ht="13.9" customHeight="1">
      <c r="A141" s="103"/>
      <c r="B141" s="1259"/>
      <c r="E141" s="1852"/>
      <c r="F141" s="2424"/>
      <c r="G141" s="459"/>
    </row>
    <row r="142" spans="1:7" s="96" customFormat="1" ht="43.9" customHeight="1">
      <c r="A142" s="105" t="s">
        <v>6132</v>
      </c>
      <c r="B142" s="436" t="s">
        <v>2670</v>
      </c>
      <c r="E142" s="1852"/>
      <c r="F142" s="2424"/>
      <c r="G142" s="459"/>
    </row>
    <row r="143" spans="1:7" s="96" customFormat="1" ht="28.15" customHeight="1">
      <c r="A143" s="103"/>
      <c r="B143" s="67" t="s">
        <v>6133</v>
      </c>
      <c r="E143" s="1852"/>
      <c r="F143" s="2424"/>
      <c r="G143" s="459"/>
    </row>
    <row r="144" spans="1:7" s="96" customFormat="1" ht="15" customHeight="1">
      <c r="A144" s="243" t="s">
        <v>6134</v>
      </c>
      <c r="B144" s="244" t="s">
        <v>209</v>
      </c>
      <c r="D144" s="96" t="s">
        <v>1580</v>
      </c>
      <c r="E144" s="1853">
        <f>E174*1*1</f>
        <v>78</v>
      </c>
      <c r="F144" s="2425"/>
      <c r="G144" s="456">
        <f t="shared" ref="G144:G149" si="3">+F144*E144</f>
        <v>0</v>
      </c>
    </row>
    <row r="145" spans="1:7" s="96" customFormat="1" ht="13.9" customHeight="1">
      <c r="A145" s="245" t="s">
        <v>6135</v>
      </c>
      <c r="B145" s="244" t="s">
        <v>211</v>
      </c>
      <c r="D145" s="96" t="s">
        <v>1580</v>
      </c>
      <c r="E145" s="1853">
        <f>E175*1*1</f>
        <v>78</v>
      </c>
      <c r="F145" s="2425"/>
      <c r="G145" s="456">
        <f t="shared" si="3"/>
        <v>0</v>
      </c>
    </row>
    <row r="146" spans="1:7" s="96" customFormat="1" ht="13.9" customHeight="1">
      <c r="A146" s="246" t="s">
        <v>6136</v>
      </c>
      <c r="B146" s="244" t="s">
        <v>212</v>
      </c>
      <c r="D146" s="96" t="s">
        <v>1580</v>
      </c>
      <c r="E146" s="1853">
        <f>+E144</f>
        <v>78</v>
      </c>
      <c r="F146" s="2425"/>
      <c r="G146" s="456">
        <f t="shared" si="3"/>
        <v>0</v>
      </c>
    </row>
    <row r="147" spans="1:7" s="96" customFormat="1" ht="13.9" customHeight="1">
      <c r="A147" s="247" t="s">
        <v>6137</v>
      </c>
      <c r="B147" s="244" t="s">
        <v>213</v>
      </c>
      <c r="D147" s="96" t="s">
        <v>1580</v>
      </c>
      <c r="E147" s="1853">
        <f>+E145</f>
        <v>78</v>
      </c>
      <c r="F147" s="2425"/>
      <c r="G147" s="456">
        <f t="shared" si="3"/>
        <v>0</v>
      </c>
    </row>
    <row r="148" spans="1:7" s="96" customFormat="1" ht="13.9" customHeight="1">
      <c r="A148" s="248" t="s">
        <v>6138</v>
      </c>
      <c r="B148" s="244" t="s">
        <v>214</v>
      </c>
      <c r="D148" s="96" t="s">
        <v>1580</v>
      </c>
      <c r="E148" s="1853">
        <f>E178*1*1</f>
        <v>83</v>
      </c>
      <c r="F148" s="2425"/>
      <c r="G148" s="456">
        <f t="shared" si="3"/>
        <v>0</v>
      </c>
    </row>
    <row r="149" spans="1:7" s="96" customFormat="1" ht="13.9" customHeight="1">
      <c r="A149" s="249" t="s">
        <v>6139</v>
      </c>
      <c r="B149" s="244" t="s">
        <v>215</v>
      </c>
      <c r="D149" s="96" t="s">
        <v>1580</v>
      </c>
      <c r="E149" s="1853">
        <f>+E145</f>
        <v>78</v>
      </c>
      <c r="F149" s="2425"/>
      <c r="G149" s="456">
        <f t="shared" si="3"/>
        <v>0</v>
      </c>
    </row>
    <row r="150" spans="1:7" s="96" customFormat="1" ht="13.9" customHeight="1">
      <c r="A150" s="103"/>
      <c r="B150" s="1259"/>
      <c r="E150" s="1852"/>
      <c r="F150" s="2424"/>
      <c r="G150" s="459"/>
    </row>
    <row r="151" spans="1:7" s="96" customFormat="1" ht="13.9" customHeight="1">
      <c r="A151" s="103"/>
      <c r="B151" s="1259"/>
      <c r="E151" s="1852"/>
      <c r="F151" s="2424"/>
      <c r="G151" s="459"/>
    </row>
    <row r="152" spans="1:7" s="96" customFormat="1" ht="13.9" customHeight="1">
      <c r="A152" s="487" t="s">
        <v>6140</v>
      </c>
      <c r="B152" s="238" t="s">
        <v>2674</v>
      </c>
      <c r="C152" s="306"/>
      <c r="D152" s="1289"/>
      <c r="E152" s="1863"/>
      <c r="F152" s="2434"/>
      <c r="G152" s="1868"/>
    </row>
    <row r="153" spans="1:7" s="96" customFormat="1" ht="13.9" customHeight="1">
      <c r="A153" s="1285"/>
      <c r="B153" s="1291"/>
      <c r="C153" s="1256"/>
      <c r="D153" s="1287"/>
      <c r="E153" s="1861"/>
      <c r="F153" s="2433"/>
      <c r="G153" s="1865"/>
    </row>
    <row r="154" spans="1:7" s="96" customFormat="1" ht="28.15" customHeight="1">
      <c r="A154" s="105" t="s">
        <v>6141</v>
      </c>
      <c r="B154" s="436" t="s">
        <v>2676</v>
      </c>
      <c r="E154" s="1852"/>
      <c r="F154" s="2424"/>
      <c r="G154" s="459"/>
    </row>
    <row r="155" spans="1:7" s="96" customFormat="1" ht="15" customHeight="1">
      <c r="A155" s="103"/>
      <c r="B155" s="67" t="s">
        <v>2677</v>
      </c>
      <c r="E155" s="1852"/>
      <c r="F155" s="2424"/>
      <c r="G155" s="459"/>
    </row>
    <row r="156" spans="1:7" s="96" customFormat="1" ht="13.9" customHeight="1">
      <c r="A156" s="243" t="s">
        <v>6142</v>
      </c>
      <c r="B156" s="244" t="s">
        <v>209</v>
      </c>
      <c r="D156" s="96" t="s">
        <v>1580</v>
      </c>
      <c r="E156" s="1853">
        <f>132*0.5*0.1</f>
        <v>6.6</v>
      </c>
      <c r="F156" s="2425"/>
      <c r="G156" s="456">
        <f t="shared" ref="G156:G161" si="4">+F156*E156</f>
        <v>0</v>
      </c>
    </row>
    <row r="157" spans="1:7" s="96" customFormat="1" ht="13.9" customHeight="1">
      <c r="A157" s="245" t="s">
        <v>6143</v>
      </c>
      <c r="B157" s="244" t="s">
        <v>211</v>
      </c>
      <c r="D157" s="96" t="s">
        <v>1580</v>
      </c>
      <c r="E157" s="1853">
        <f>132*0.5*0.1</f>
        <v>6.6</v>
      </c>
      <c r="F157" s="2425"/>
      <c r="G157" s="456">
        <f t="shared" si="4"/>
        <v>0</v>
      </c>
    </row>
    <row r="158" spans="1:7" s="96" customFormat="1" ht="13.9" customHeight="1">
      <c r="A158" s="246" t="s">
        <v>6144</v>
      </c>
      <c r="B158" s="244" t="s">
        <v>212</v>
      </c>
      <c r="D158" s="96" t="s">
        <v>1580</v>
      </c>
      <c r="E158" s="1853">
        <f>+E156</f>
        <v>6.6</v>
      </c>
      <c r="F158" s="2425"/>
      <c r="G158" s="456">
        <f t="shared" si="4"/>
        <v>0</v>
      </c>
    </row>
    <row r="159" spans="1:7" s="96" customFormat="1" ht="13.9" customHeight="1">
      <c r="A159" s="247" t="s">
        <v>6145</v>
      </c>
      <c r="B159" s="244" t="s">
        <v>213</v>
      </c>
      <c r="D159" s="96" t="s">
        <v>1580</v>
      </c>
      <c r="E159" s="1853">
        <f>+E157</f>
        <v>6.6</v>
      </c>
      <c r="F159" s="2425"/>
      <c r="G159" s="456">
        <f t="shared" si="4"/>
        <v>0</v>
      </c>
    </row>
    <row r="160" spans="1:7" s="96" customFormat="1" ht="13.9" customHeight="1">
      <c r="A160" s="248" t="s">
        <v>6146</v>
      </c>
      <c r="B160" s="244" t="s">
        <v>214</v>
      </c>
      <c r="D160" s="96" t="s">
        <v>1580</v>
      </c>
      <c r="E160" s="1853">
        <f>132*0.5*0.1</f>
        <v>6.6</v>
      </c>
      <c r="F160" s="2425"/>
      <c r="G160" s="456">
        <f t="shared" si="4"/>
        <v>0</v>
      </c>
    </row>
    <row r="161" spans="1:7" s="96" customFormat="1" ht="13.9" customHeight="1">
      <c r="A161" s="249" t="s">
        <v>6147</v>
      </c>
      <c r="B161" s="244" t="s">
        <v>215</v>
      </c>
      <c r="D161" s="96" t="s">
        <v>1580</v>
      </c>
      <c r="E161" s="1853">
        <f>+E157</f>
        <v>6.6</v>
      </c>
      <c r="F161" s="2425"/>
      <c r="G161" s="456">
        <f t="shared" si="4"/>
        <v>0</v>
      </c>
    </row>
    <row r="162" spans="1:7" s="96" customFormat="1" ht="13.9" customHeight="1">
      <c r="A162" s="103"/>
      <c r="B162" s="1259"/>
      <c r="E162" s="1852"/>
      <c r="F162" s="2424"/>
      <c r="G162" s="459"/>
    </row>
    <row r="163" spans="1:7" s="96" customFormat="1" ht="29.45" customHeight="1">
      <c r="A163" s="105" t="s">
        <v>6148</v>
      </c>
      <c r="B163" s="436" t="s">
        <v>2680</v>
      </c>
      <c r="E163" s="1852"/>
      <c r="F163" s="2424"/>
      <c r="G163" s="459"/>
    </row>
    <row r="164" spans="1:7" s="96" customFormat="1" ht="13.9" customHeight="1">
      <c r="A164" s="103"/>
      <c r="B164" s="67" t="s">
        <v>6149</v>
      </c>
      <c r="E164" s="1852"/>
      <c r="F164" s="2424"/>
      <c r="G164" s="459"/>
    </row>
    <row r="165" spans="1:7" s="96" customFormat="1" ht="13.9" customHeight="1">
      <c r="A165" s="103"/>
      <c r="B165" s="67" t="s">
        <v>2681</v>
      </c>
      <c r="E165" s="1852"/>
      <c r="F165" s="2424"/>
      <c r="G165" s="459"/>
    </row>
    <row r="166" spans="1:7" s="96" customFormat="1" ht="13.9" customHeight="1">
      <c r="A166" s="243" t="s">
        <v>6150</v>
      </c>
      <c r="B166" s="244" t="s">
        <v>209</v>
      </c>
      <c r="D166" s="96" t="s">
        <v>354</v>
      </c>
      <c r="E166" s="1853">
        <v>1</v>
      </c>
      <c r="F166" s="2425"/>
      <c r="G166" s="456">
        <f t="shared" ref="G166:G171" si="5">+F166*E166</f>
        <v>0</v>
      </c>
    </row>
    <row r="167" spans="1:7" s="96" customFormat="1" ht="13.9" customHeight="1">
      <c r="A167" s="245" t="s">
        <v>6151</v>
      </c>
      <c r="B167" s="244" t="s">
        <v>211</v>
      </c>
      <c r="D167" s="96" t="s">
        <v>354</v>
      </c>
      <c r="E167" s="1853">
        <v>2</v>
      </c>
      <c r="F167" s="2425"/>
      <c r="G167" s="456">
        <f t="shared" si="5"/>
        <v>0</v>
      </c>
    </row>
    <row r="168" spans="1:7" s="96" customFormat="1" ht="13.9" customHeight="1">
      <c r="A168" s="246" t="s">
        <v>6152</v>
      </c>
      <c r="B168" s="244" t="s">
        <v>212</v>
      </c>
      <c r="D168" s="96" t="s">
        <v>354</v>
      </c>
      <c r="E168" s="1853">
        <f>+E166</f>
        <v>1</v>
      </c>
      <c r="F168" s="2425"/>
      <c r="G168" s="456">
        <f t="shared" si="5"/>
        <v>0</v>
      </c>
    </row>
    <row r="169" spans="1:7" s="96" customFormat="1" ht="13.9" customHeight="1">
      <c r="A169" s="247" t="s">
        <v>6153</v>
      </c>
      <c r="B169" s="244" t="s">
        <v>213</v>
      </c>
      <c r="D169" s="96" t="s">
        <v>354</v>
      </c>
      <c r="E169" s="1853">
        <f>+E167</f>
        <v>2</v>
      </c>
      <c r="F169" s="2425"/>
      <c r="G169" s="456">
        <f t="shared" si="5"/>
        <v>0</v>
      </c>
    </row>
    <row r="170" spans="1:7" s="96" customFormat="1" ht="13.9" customHeight="1">
      <c r="A170" s="248" t="s">
        <v>6154</v>
      </c>
      <c r="B170" s="244" t="s">
        <v>214</v>
      </c>
      <c r="D170" s="96" t="s">
        <v>354</v>
      </c>
      <c r="E170" s="1853">
        <v>1.5</v>
      </c>
      <c r="F170" s="2425"/>
      <c r="G170" s="456">
        <f t="shared" si="5"/>
        <v>0</v>
      </c>
    </row>
    <row r="171" spans="1:7" s="96" customFormat="1" ht="13.9" customHeight="1">
      <c r="A171" s="249" t="s">
        <v>6155</v>
      </c>
      <c r="B171" s="244" t="s">
        <v>215</v>
      </c>
      <c r="D171" s="96" t="s">
        <v>354</v>
      </c>
      <c r="E171" s="1853">
        <f>+E167</f>
        <v>2</v>
      </c>
      <c r="F171" s="2425"/>
      <c r="G171" s="456">
        <f t="shared" si="5"/>
        <v>0</v>
      </c>
    </row>
    <row r="172" spans="1:7" s="96" customFormat="1" ht="13.9" customHeight="1">
      <c r="A172" s="103"/>
      <c r="B172" s="1259"/>
      <c r="E172" s="1852"/>
      <c r="F172" s="2424"/>
      <c r="G172" s="459"/>
    </row>
    <row r="173" spans="1:7" s="96" customFormat="1" ht="13.9" customHeight="1">
      <c r="A173" s="103"/>
      <c r="B173" s="67" t="s">
        <v>2683</v>
      </c>
      <c r="E173" s="1852"/>
      <c r="F173" s="2424"/>
      <c r="G173" s="459"/>
    </row>
    <row r="174" spans="1:7" s="96" customFormat="1" ht="13.9" customHeight="1">
      <c r="A174" s="243" t="s">
        <v>6156</v>
      </c>
      <c r="B174" s="244" t="s">
        <v>209</v>
      </c>
      <c r="D174" s="96" t="s">
        <v>354</v>
      </c>
      <c r="E174" s="1853">
        <v>78</v>
      </c>
      <c r="F174" s="2425"/>
      <c r="G174" s="456">
        <f t="shared" ref="G174:G179" si="6">+F174*E174</f>
        <v>0</v>
      </c>
    </row>
    <row r="175" spans="1:7" s="96" customFormat="1" ht="13.9" customHeight="1">
      <c r="A175" s="245" t="s">
        <v>6157</v>
      </c>
      <c r="B175" s="244" t="s">
        <v>211</v>
      </c>
      <c r="D175" s="96" t="s">
        <v>354</v>
      </c>
      <c r="E175" s="1853">
        <v>78</v>
      </c>
      <c r="F175" s="2425"/>
      <c r="G175" s="456">
        <f t="shared" si="6"/>
        <v>0</v>
      </c>
    </row>
    <row r="176" spans="1:7" s="96" customFormat="1" ht="13.9" customHeight="1">
      <c r="A176" s="246" t="s">
        <v>6158</v>
      </c>
      <c r="B176" s="244" t="s">
        <v>212</v>
      </c>
      <c r="D176" s="96" t="s">
        <v>354</v>
      </c>
      <c r="E176" s="1853">
        <f>+E174</f>
        <v>78</v>
      </c>
      <c r="F176" s="2425"/>
      <c r="G176" s="456">
        <f t="shared" si="6"/>
        <v>0</v>
      </c>
    </row>
    <row r="177" spans="1:7" s="96" customFormat="1" ht="13.9" customHeight="1">
      <c r="A177" s="247" t="s">
        <v>6159</v>
      </c>
      <c r="B177" s="244" t="s">
        <v>213</v>
      </c>
      <c r="D177" s="96" t="s">
        <v>354</v>
      </c>
      <c r="E177" s="1853">
        <f>+E175</f>
        <v>78</v>
      </c>
      <c r="F177" s="2425"/>
      <c r="G177" s="456">
        <f t="shared" si="6"/>
        <v>0</v>
      </c>
    </row>
    <row r="178" spans="1:7" s="96" customFormat="1" ht="13.9" customHeight="1">
      <c r="A178" s="248" t="s">
        <v>6160</v>
      </c>
      <c r="B178" s="244" t="s">
        <v>214</v>
      </c>
      <c r="D178" s="96" t="s">
        <v>354</v>
      </c>
      <c r="E178" s="1853">
        <v>83</v>
      </c>
      <c r="F178" s="2425"/>
      <c r="G178" s="456">
        <f t="shared" si="6"/>
        <v>0</v>
      </c>
    </row>
    <row r="179" spans="1:7" s="96" customFormat="1" ht="13.9" customHeight="1">
      <c r="A179" s="249" t="s">
        <v>6161</v>
      </c>
      <c r="B179" s="244" t="s">
        <v>215</v>
      </c>
      <c r="D179" s="96" t="s">
        <v>354</v>
      </c>
      <c r="E179" s="1853">
        <f>+E175</f>
        <v>78</v>
      </c>
      <c r="F179" s="2425"/>
      <c r="G179" s="456">
        <f t="shared" si="6"/>
        <v>0</v>
      </c>
    </row>
    <row r="180" spans="1:7" s="96" customFormat="1" ht="13.9" customHeight="1">
      <c r="A180" s="103"/>
      <c r="B180" s="1259"/>
      <c r="E180" s="1852"/>
      <c r="F180" s="2424"/>
      <c r="G180" s="459"/>
    </row>
    <row r="181" spans="1:7" s="96" customFormat="1" ht="13.9" customHeight="1">
      <c r="A181" s="103"/>
      <c r="B181" s="489" t="s">
        <v>2685</v>
      </c>
      <c r="E181" s="1852"/>
      <c r="F181" s="2424"/>
      <c r="G181" s="459"/>
    </row>
    <row r="182" spans="1:7" s="96" customFormat="1" ht="13.9" customHeight="1">
      <c r="A182" s="243" t="s">
        <v>6162</v>
      </c>
      <c r="B182" s="244" t="s">
        <v>209</v>
      </c>
      <c r="D182" s="96" t="s">
        <v>354</v>
      </c>
      <c r="E182" s="1853">
        <v>1</v>
      </c>
      <c r="F182" s="2425"/>
      <c r="G182" s="456">
        <f t="shared" ref="G182:G187" si="7">+F182*E182</f>
        <v>0</v>
      </c>
    </row>
    <row r="183" spans="1:7" s="96" customFormat="1" ht="13.9" customHeight="1">
      <c r="A183" s="245" t="s">
        <v>6163</v>
      </c>
      <c r="B183" s="244" t="s">
        <v>211</v>
      </c>
      <c r="D183" s="96" t="s">
        <v>354</v>
      </c>
      <c r="E183" s="1853">
        <v>2</v>
      </c>
      <c r="F183" s="2425"/>
      <c r="G183" s="456">
        <f t="shared" si="7"/>
        <v>0</v>
      </c>
    </row>
    <row r="184" spans="1:7" s="96" customFormat="1" ht="13.9" customHeight="1">
      <c r="A184" s="246" t="s">
        <v>6164</v>
      </c>
      <c r="B184" s="244" t="s">
        <v>212</v>
      </c>
      <c r="D184" s="96" t="s">
        <v>354</v>
      </c>
      <c r="E184" s="1853">
        <f>+E182</f>
        <v>1</v>
      </c>
      <c r="F184" s="2425"/>
      <c r="G184" s="456">
        <f t="shared" si="7"/>
        <v>0</v>
      </c>
    </row>
    <row r="185" spans="1:7" s="96" customFormat="1" ht="13.9" customHeight="1">
      <c r="A185" s="247" t="s">
        <v>6165</v>
      </c>
      <c r="B185" s="244" t="s">
        <v>213</v>
      </c>
      <c r="D185" s="96" t="s">
        <v>354</v>
      </c>
      <c r="E185" s="1853">
        <f>+E183</f>
        <v>2</v>
      </c>
      <c r="F185" s="2425"/>
      <c r="G185" s="456">
        <f t="shared" si="7"/>
        <v>0</v>
      </c>
    </row>
    <row r="186" spans="1:7" s="96" customFormat="1" ht="13.9" customHeight="1">
      <c r="A186" s="248" t="s">
        <v>6166</v>
      </c>
      <c r="B186" s="244" t="s">
        <v>214</v>
      </c>
      <c r="D186" s="96" t="s">
        <v>354</v>
      </c>
      <c r="E186" s="1853">
        <v>1.5</v>
      </c>
      <c r="F186" s="2425"/>
      <c r="G186" s="456">
        <f t="shared" si="7"/>
        <v>0</v>
      </c>
    </row>
    <row r="187" spans="1:7" s="96" customFormat="1" ht="13.9" customHeight="1">
      <c r="A187" s="249" t="s">
        <v>6167</v>
      </c>
      <c r="B187" s="244" t="s">
        <v>215</v>
      </c>
      <c r="D187" s="96" t="s">
        <v>354</v>
      </c>
      <c r="E187" s="1853">
        <f>+E183</f>
        <v>2</v>
      </c>
      <c r="F187" s="2425"/>
      <c r="G187" s="456">
        <f t="shared" si="7"/>
        <v>0</v>
      </c>
    </row>
    <row r="188" spans="1:7" s="96" customFormat="1" ht="13.9" customHeight="1">
      <c r="A188" s="103"/>
      <c r="B188" s="1259"/>
      <c r="E188" s="1852"/>
      <c r="F188" s="2424"/>
      <c r="G188" s="459"/>
    </row>
    <row r="189" spans="1:7" s="96" customFormat="1" ht="28.9" customHeight="1">
      <c r="A189" s="105" t="s">
        <v>6168</v>
      </c>
      <c r="B189" s="436" t="s">
        <v>2699</v>
      </c>
      <c r="E189" s="1852"/>
      <c r="F189" s="2424"/>
      <c r="G189" s="459"/>
    </row>
    <row r="190" spans="1:7" s="96" customFormat="1" ht="14.45" customHeight="1">
      <c r="A190" s="105"/>
      <c r="B190" s="112" t="s">
        <v>2700</v>
      </c>
      <c r="E190" s="1852"/>
      <c r="F190" s="2424"/>
      <c r="G190" s="459"/>
    </row>
    <row r="191" spans="1:7" s="96" customFormat="1" ht="13.9" customHeight="1">
      <c r="A191" s="103"/>
      <c r="B191" s="67" t="s">
        <v>2701</v>
      </c>
      <c r="E191" s="1852"/>
      <c r="F191" s="2424"/>
      <c r="G191" s="459"/>
    </row>
    <row r="192" spans="1:7" s="96" customFormat="1" ht="13.9" customHeight="1">
      <c r="A192" s="243" t="s">
        <v>6169</v>
      </c>
      <c r="B192" s="244" t="s">
        <v>209</v>
      </c>
      <c r="D192" s="96" t="s">
        <v>1580</v>
      </c>
      <c r="E192" s="1853">
        <f>E174*0.2</f>
        <v>15.6</v>
      </c>
      <c r="F192" s="2425"/>
      <c r="G192" s="456">
        <f t="shared" ref="G192:G197" si="8">+F192*E192</f>
        <v>0</v>
      </c>
    </row>
    <row r="193" spans="1:7" s="96" customFormat="1" ht="13.9" customHeight="1">
      <c r="A193" s="245" t="s">
        <v>6170</v>
      </c>
      <c r="B193" s="244" t="s">
        <v>211</v>
      </c>
      <c r="D193" s="96" t="s">
        <v>1580</v>
      </c>
      <c r="E193" s="1853">
        <f>E175*0.2</f>
        <v>15.6</v>
      </c>
      <c r="F193" s="2425"/>
      <c r="G193" s="456">
        <f t="shared" si="8"/>
        <v>0</v>
      </c>
    </row>
    <row r="194" spans="1:7" s="96" customFormat="1" ht="13.9" customHeight="1">
      <c r="A194" s="246" t="s">
        <v>6171</v>
      </c>
      <c r="B194" s="244" t="s">
        <v>212</v>
      </c>
      <c r="D194" s="96" t="s">
        <v>1580</v>
      </c>
      <c r="E194" s="1853">
        <f>+E192</f>
        <v>15.6</v>
      </c>
      <c r="F194" s="2425"/>
      <c r="G194" s="456">
        <f t="shared" si="8"/>
        <v>0</v>
      </c>
    </row>
    <row r="195" spans="1:7" s="96" customFormat="1" ht="13.9" customHeight="1">
      <c r="A195" s="247" t="s">
        <v>6172</v>
      </c>
      <c r="B195" s="244" t="s">
        <v>213</v>
      </c>
      <c r="D195" s="96" t="s">
        <v>1580</v>
      </c>
      <c r="E195" s="1853">
        <f>+E193</f>
        <v>15.6</v>
      </c>
      <c r="F195" s="2425"/>
      <c r="G195" s="456">
        <f t="shared" si="8"/>
        <v>0</v>
      </c>
    </row>
    <row r="196" spans="1:7" s="96" customFormat="1" ht="13.9" customHeight="1">
      <c r="A196" s="248" t="s">
        <v>6173</v>
      </c>
      <c r="B196" s="244" t="s">
        <v>214</v>
      </c>
      <c r="D196" s="96" t="s">
        <v>1580</v>
      </c>
      <c r="E196" s="1853">
        <f>E178*0.2</f>
        <v>16.600000000000001</v>
      </c>
      <c r="F196" s="2425"/>
      <c r="G196" s="456">
        <f t="shared" si="8"/>
        <v>0</v>
      </c>
    </row>
    <row r="197" spans="1:7" s="96" customFormat="1" ht="13.9" customHeight="1">
      <c r="A197" s="249" t="s">
        <v>6174</v>
      </c>
      <c r="B197" s="244" t="s">
        <v>215</v>
      </c>
      <c r="D197" s="96" t="s">
        <v>1580</v>
      </c>
      <c r="E197" s="1853">
        <f>+E193</f>
        <v>15.6</v>
      </c>
      <c r="F197" s="2425"/>
      <c r="G197" s="456">
        <f t="shared" si="8"/>
        <v>0</v>
      </c>
    </row>
    <row r="198" spans="1:7" s="96" customFormat="1" ht="13.9" customHeight="1">
      <c r="A198" s="103"/>
      <c r="B198" s="1259"/>
      <c r="E198" s="1852"/>
      <c r="F198" s="2424"/>
      <c r="G198" s="459"/>
    </row>
    <row r="199" spans="1:7" s="96" customFormat="1" ht="39.6" customHeight="1">
      <c r="A199" s="105" t="s">
        <v>6175</v>
      </c>
      <c r="B199" s="436" t="s">
        <v>2704</v>
      </c>
      <c r="E199" s="1852"/>
      <c r="F199" s="2424"/>
      <c r="G199" s="459"/>
    </row>
    <row r="200" spans="1:7" s="96" customFormat="1" ht="13.9" customHeight="1">
      <c r="A200" s="103"/>
      <c r="B200" s="67" t="s">
        <v>2705</v>
      </c>
      <c r="E200" s="1852"/>
      <c r="F200" s="2424"/>
      <c r="G200" s="459"/>
    </row>
    <row r="201" spans="1:7" s="96" customFormat="1" ht="13.9" customHeight="1">
      <c r="A201" s="243" t="s">
        <v>6176</v>
      </c>
      <c r="B201" s="244" t="s">
        <v>209</v>
      </c>
      <c r="D201" s="96" t="s">
        <v>1580</v>
      </c>
      <c r="E201" s="1853">
        <v>1</v>
      </c>
      <c r="F201" s="2425"/>
      <c r="G201" s="456">
        <f t="shared" ref="G201:G206" si="9">+F201*E201</f>
        <v>0</v>
      </c>
    </row>
    <row r="202" spans="1:7" s="96" customFormat="1" ht="13.9" customHeight="1">
      <c r="A202" s="245" t="s">
        <v>6177</v>
      </c>
      <c r="B202" s="244" t="s">
        <v>211</v>
      </c>
      <c r="D202" s="96" t="s">
        <v>1580</v>
      </c>
      <c r="E202" s="1853">
        <v>2</v>
      </c>
      <c r="F202" s="2425"/>
      <c r="G202" s="456">
        <f t="shared" si="9"/>
        <v>0</v>
      </c>
    </row>
    <row r="203" spans="1:7" s="96" customFormat="1" ht="13.9" customHeight="1">
      <c r="A203" s="246" t="s">
        <v>6178</v>
      </c>
      <c r="B203" s="244" t="s">
        <v>212</v>
      </c>
      <c r="D203" s="96" t="s">
        <v>1580</v>
      </c>
      <c r="E203" s="1853">
        <f>+E201</f>
        <v>1</v>
      </c>
      <c r="F203" s="2425"/>
      <c r="G203" s="456">
        <f t="shared" si="9"/>
        <v>0</v>
      </c>
    </row>
    <row r="204" spans="1:7" s="96" customFormat="1" ht="13.9" customHeight="1">
      <c r="A204" s="247" t="s">
        <v>6179</v>
      </c>
      <c r="B204" s="244" t="s">
        <v>213</v>
      </c>
      <c r="D204" s="96" t="s">
        <v>1580</v>
      </c>
      <c r="E204" s="1853">
        <f>+E202</f>
        <v>2</v>
      </c>
      <c r="F204" s="2425"/>
      <c r="G204" s="456">
        <f t="shared" si="9"/>
        <v>0</v>
      </c>
    </row>
    <row r="205" spans="1:7" s="96" customFormat="1" ht="13.9" customHeight="1">
      <c r="A205" s="248" t="s">
        <v>6180</v>
      </c>
      <c r="B205" s="244" t="s">
        <v>214</v>
      </c>
      <c r="D205" s="96" t="s">
        <v>1580</v>
      </c>
      <c r="E205" s="1853">
        <v>1.5</v>
      </c>
      <c r="F205" s="2425"/>
      <c r="G205" s="456">
        <f t="shared" si="9"/>
        <v>0</v>
      </c>
    </row>
    <row r="206" spans="1:7" s="96" customFormat="1" ht="13.9" customHeight="1">
      <c r="A206" s="249" t="s">
        <v>6181</v>
      </c>
      <c r="B206" s="244" t="s">
        <v>215</v>
      </c>
      <c r="D206" s="96" t="s">
        <v>1580</v>
      </c>
      <c r="E206" s="1853">
        <f>+E202</f>
        <v>2</v>
      </c>
      <c r="F206" s="2425"/>
      <c r="G206" s="456">
        <f t="shared" si="9"/>
        <v>0</v>
      </c>
    </row>
    <row r="207" spans="1:7" s="96" customFormat="1" ht="13.9" customHeight="1">
      <c r="A207" s="249"/>
      <c r="B207" s="244"/>
      <c r="E207" s="1853"/>
      <c r="F207" s="2420"/>
      <c r="G207" s="456"/>
    </row>
    <row r="208" spans="1:7" s="96" customFormat="1">
      <c r="A208" s="105"/>
      <c r="B208" s="252"/>
      <c r="C208" s="92"/>
      <c r="D208" s="92"/>
      <c r="E208" s="1862"/>
      <c r="F208" s="2435"/>
      <c r="G208" s="1865"/>
    </row>
    <row r="209" spans="1:10" s="96" customFormat="1" ht="17.45" customHeight="1" thickBot="1">
      <c r="A209" s="253" t="str">
        <f>+A8</f>
        <v>B.2.</v>
      </c>
      <c r="B209" s="253" t="str">
        <f>+B8</f>
        <v>KANALIZACIJA ZGRADBE</v>
      </c>
      <c r="C209" s="321" t="s">
        <v>279</v>
      </c>
      <c r="D209" s="321"/>
      <c r="E209" s="1864"/>
      <c r="F209" s="2436"/>
      <c r="G209" s="473">
        <f>SUM(G105:G208)</f>
        <v>0</v>
      </c>
    </row>
    <row r="210" spans="1:10" s="96" customFormat="1" ht="13.5" thickTop="1">
      <c r="A210" s="217"/>
      <c r="B210" s="658"/>
      <c r="C210" s="258"/>
      <c r="D210" s="258"/>
      <c r="E210" s="1858"/>
      <c r="F210" s="2430"/>
      <c r="G210" s="464"/>
    </row>
    <row r="211" spans="1:10" s="96" customFormat="1">
      <c r="A211" s="243"/>
      <c r="B211" s="244" t="s">
        <v>209</v>
      </c>
      <c r="C211" s="258"/>
      <c r="D211" s="258"/>
      <c r="E211" s="1858"/>
      <c r="F211" s="2430"/>
      <c r="G211" s="464">
        <f t="shared" ref="G211:G216" si="10">+G110+G120+G129+G144+G156+G166+G174+G182+G192+G201</f>
        <v>0</v>
      </c>
    </row>
    <row r="212" spans="1:10" s="96" customFormat="1">
      <c r="A212" s="245"/>
      <c r="B212" s="244" t="s">
        <v>211</v>
      </c>
      <c r="C212" s="258"/>
      <c r="D212" s="258"/>
      <c r="E212" s="1858"/>
      <c r="F212" s="2430"/>
      <c r="G212" s="464">
        <f t="shared" si="10"/>
        <v>0</v>
      </c>
    </row>
    <row r="213" spans="1:10" s="96" customFormat="1">
      <c r="A213" s="246"/>
      <c r="B213" s="244" t="s">
        <v>212</v>
      </c>
      <c r="C213" s="258"/>
      <c r="D213" s="258"/>
      <c r="E213" s="1858"/>
      <c r="F213" s="2430"/>
      <c r="G213" s="464">
        <f t="shared" si="10"/>
        <v>0</v>
      </c>
    </row>
    <row r="214" spans="1:10" s="96" customFormat="1">
      <c r="A214" s="247"/>
      <c r="B214" s="244" t="s">
        <v>213</v>
      </c>
      <c r="C214" s="258"/>
      <c r="D214" s="258"/>
      <c r="E214" s="1858"/>
      <c r="F214" s="2430"/>
      <c r="G214" s="464">
        <f t="shared" si="10"/>
        <v>0</v>
      </c>
    </row>
    <row r="215" spans="1:10" s="1277" customFormat="1">
      <c r="A215" s="248"/>
      <c r="B215" s="244" t="s">
        <v>214</v>
      </c>
      <c r="C215" s="258"/>
      <c r="D215" s="258"/>
      <c r="E215" s="1858"/>
      <c r="F215" s="2430"/>
      <c r="G215" s="464">
        <f t="shared" si="10"/>
        <v>0</v>
      </c>
      <c r="J215" s="1279"/>
    </row>
    <row r="216" spans="1:10" s="1277" customFormat="1">
      <c r="A216" s="249"/>
      <c r="B216" s="244" t="s">
        <v>215</v>
      </c>
      <c r="C216" s="258"/>
      <c r="D216" s="258"/>
      <c r="E216" s="1858"/>
      <c r="F216" s="2430"/>
      <c r="G216" s="464">
        <f t="shared" si="10"/>
        <v>0</v>
      </c>
      <c r="J216" s="1279"/>
    </row>
    <row r="217" spans="1:10">
      <c r="A217" s="217"/>
      <c r="B217" s="658"/>
      <c r="C217" s="258"/>
      <c r="D217" s="220"/>
      <c r="E217" s="1858"/>
      <c r="F217" s="2430"/>
      <c r="G217" s="459"/>
    </row>
    <row r="218" spans="1:10">
      <c r="A218" s="105"/>
      <c r="B218" s="252"/>
      <c r="C218" s="92"/>
      <c r="D218" s="1287"/>
      <c r="E218" s="1861"/>
      <c r="F218" s="2433"/>
      <c r="G218" s="459"/>
    </row>
  </sheetData>
  <sheetProtection formatRows="0"/>
  <mergeCells count="90">
    <mergeCell ref="B18:C18"/>
    <mergeCell ref="B11:C11"/>
    <mergeCell ref="B13:C13"/>
    <mergeCell ref="B15:C15"/>
    <mergeCell ref="B16:C16"/>
    <mergeCell ref="B17:C17"/>
    <mergeCell ref="B30:C30"/>
    <mergeCell ref="B19:C19"/>
    <mergeCell ref="B20:C20"/>
    <mergeCell ref="B21:C21"/>
    <mergeCell ref="B22:C22"/>
    <mergeCell ref="B23:C23"/>
    <mergeCell ref="B24:C24"/>
    <mergeCell ref="B25:C25"/>
    <mergeCell ref="B26:C26"/>
    <mergeCell ref="B27:C27"/>
    <mergeCell ref="B28:C28"/>
    <mergeCell ref="B29:C29"/>
    <mergeCell ref="B45:C45"/>
    <mergeCell ref="B32:C32"/>
    <mergeCell ref="B33:C33"/>
    <mergeCell ref="B34:C34"/>
    <mergeCell ref="B36:C36"/>
    <mergeCell ref="B37:C37"/>
    <mergeCell ref="B39:C39"/>
    <mergeCell ref="B40:C40"/>
    <mergeCell ref="B41:C41"/>
    <mergeCell ref="B42:C42"/>
    <mergeCell ref="B43:C43"/>
    <mergeCell ref="B44:C44"/>
    <mergeCell ref="B57:C57"/>
    <mergeCell ref="B46:C46"/>
    <mergeCell ref="B47:C47"/>
    <mergeCell ref="B48:C48"/>
    <mergeCell ref="B49:C49"/>
    <mergeCell ref="B50:C50"/>
    <mergeCell ref="B51:C51"/>
    <mergeCell ref="B52:C52"/>
    <mergeCell ref="B53:C53"/>
    <mergeCell ref="B54:C54"/>
    <mergeCell ref="B55:C55"/>
    <mergeCell ref="B56:C56"/>
    <mergeCell ref="B69:C69"/>
    <mergeCell ref="B58:C58"/>
    <mergeCell ref="B59:C59"/>
    <mergeCell ref="B60:C60"/>
    <mergeCell ref="B61:C61"/>
    <mergeCell ref="B62:C62"/>
    <mergeCell ref="B63:C63"/>
    <mergeCell ref="B64:C64"/>
    <mergeCell ref="B65:C65"/>
    <mergeCell ref="B66:C66"/>
    <mergeCell ref="B67:C67"/>
    <mergeCell ref="B68:C68"/>
    <mergeCell ref="B81:C81"/>
    <mergeCell ref="B70:C70"/>
    <mergeCell ref="B71:C71"/>
    <mergeCell ref="B72:C72"/>
    <mergeCell ref="B73:C73"/>
    <mergeCell ref="B74:C74"/>
    <mergeCell ref="B75:C75"/>
    <mergeCell ref="B76:C76"/>
    <mergeCell ref="B77:C77"/>
    <mergeCell ref="B78:C78"/>
    <mergeCell ref="B79:C79"/>
    <mergeCell ref="B80:C80"/>
    <mergeCell ref="B94:C94"/>
    <mergeCell ref="B82:C82"/>
    <mergeCell ref="B83:C83"/>
    <mergeCell ref="B84:C84"/>
    <mergeCell ref="B85:C85"/>
    <mergeCell ref="B86:C86"/>
    <mergeCell ref="B87:C87"/>
    <mergeCell ref="B88:C88"/>
    <mergeCell ref="B90:C90"/>
    <mergeCell ref="B91:C91"/>
    <mergeCell ref="B92:C92"/>
    <mergeCell ref="B93:C93"/>
    <mergeCell ref="B140:C140"/>
    <mergeCell ref="B95:C95"/>
    <mergeCell ref="B96:C96"/>
    <mergeCell ref="B97:C97"/>
    <mergeCell ref="B98:C98"/>
    <mergeCell ref="B99:C99"/>
    <mergeCell ref="B100:C100"/>
    <mergeCell ref="B103:C103"/>
    <mergeCell ref="B104:C104"/>
    <mergeCell ref="B105:C105"/>
    <mergeCell ref="B106:C106"/>
    <mergeCell ref="B139:C139"/>
  </mergeCells>
  <pageMargins left="0.7" right="0.7" top="0.75" bottom="0.75" header="0.3" footer="0.3"/>
  <pageSetup paperSize="9" scale="52" firstPageNumber="0" fitToHeight="0" orientation="portrait" horizontalDpi="300" verticalDpi="300"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4" manualBreakCount="4">
    <brk id="38" max="6" man="1"/>
    <brk id="56" max="6" man="1"/>
    <brk id="99" max="16383" man="1"/>
    <brk id="150" max="6"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42"/>
  <sheetViews>
    <sheetView view="pageBreakPreview" zoomScale="90" zoomScaleNormal="60" zoomScaleSheetLayoutView="90" workbookViewId="0">
      <selection activeCell="G21" sqref="G21"/>
    </sheetView>
  </sheetViews>
  <sheetFormatPr defaultColWidth="11" defaultRowHeight="14.25"/>
  <cols>
    <col min="1" max="1" width="13" style="1374" customWidth="1"/>
    <col min="2" max="2" width="71" style="1374" customWidth="1"/>
    <col min="3" max="3" width="14" style="1374" customWidth="1"/>
    <col min="4" max="4" width="11" style="1374"/>
    <col min="5" max="5" width="11" style="1651"/>
    <col min="6" max="6" width="12.42578125" style="1763" customWidth="1"/>
    <col min="7" max="7" width="18.140625" style="1763" customWidth="1"/>
    <col min="8" max="16384" width="11" style="1374"/>
  </cols>
  <sheetData>
    <row r="1" spans="1:7">
      <c r="A1" s="1699" t="s">
        <v>8</v>
      </c>
      <c r="B1" s="1700" t="s">
        <v>9</v>
      </c>
      <c r="C1" s="1700"/>
      <c r="D1" s="1701"/>
      <c r="E1" s="1709"/>
      <c r="F1" s="1703"/>
      <c r="G1" s="1703"/>
    </row>
    <row r="2" spans="1:7">
      <c r="A2" s="1699" t="s">
        <v>130</v>
      </c>
      <c r="B2" s="491" t="str">
        <f>'NASLOVNA STRAN'!$C$30</f>
        <v>Gradnja stanovanjske soseske Dečkovo naselje - DN 10</v>
      </c>
      <c r="C2" s="1700"/>
      <c r="D2" s="1701"/>
      <c r="E2" s="1709"/>
      <c r="F2" s="1703"/>
      <c r="G2" s="1703"/>
    </row>
    <row r="3" spans="1:7">
      <c r="A3" s="1699" t="s">
        <v>131</v>
      </c>
      <c r="B3" s="1654">
        <f>'NASLOVNA STRAN'!$C$13</f>
        <v>0</v>
      </c>
      <c r="C3" s="1700"/>
      <c r="D3" s="1701"/>
      <c r="E3" s="1709"/>
      <c r="F3" s="1703"/>
      <c r="G3" s="1703"/>
    </row>
    <row r="4" spans="1:7">
      <c r="A4" s="1699"/>
      <c r="B4" s="1700"/>
      <c r="C4" s="1700"/>
      <c r="D4" s="1701"/>
      <c r="E4" s="1709"/>
      <c r="F4" s="1703"/>
      <c r="G4" s="1703"/>
    </row>
    <row r="5" spans="1:7">
      <c r="A5" s="1704" t="s">
        <v>72</v>
      </c>
      <c r="B5" s="1705" t="s">
        <v>6311</v>
      </c>
      <c r="C5" s="1705"/>
      <c r="D5" s="1706"/>
      <c r="E5" s="1902"/>
      <c r="F5" s="1708"/>
      <c r="G5" s="1708"/>
    </row>
    <row r="6" spans="1:7">
      <c r="A6" s="1699"/>
      <c r="B6" s="1700"/>
      <c r="C6" s="1700"/>
      <c r="D6" s="1701"/>
      <c r="E6" s="1709"/>
      <c r="F6" s="1710"/>
      <c r="G6" s="1710"/>
    </row>
    <row r="7" spans="1:7">
      <c r="A7" s="1704" t="s">
        <v>121</v>
      </c>
      <c r="B7" s="1705" t="s">
        <v>6761</v>
      </c>
      <c r="C7" s="1705"/>
      <c r="D7" s="1706"/>
      <c r="E7" s="1902"/>
      <c r="F7" s="1708"/>
      <c r="G7" s="1708"/>
    </row>
    <row r="8" spans="1:7">
      <c r="A8" s="1699"/>
      <c r="B8" s="1700"/>
      <c r="C8" s="1700"/>
      <c r="D8" s="1701"/>
      <c r="E8" s="1709"/>
      <c r="F8" s="1703"/>
      <c r="G8" s="1703"/>
    </row>
    <row r="9" spans="1:7">
      <c r="A9" s="1699"/>
      <c r="B9" s="1700"/>
      <c r="C9" s="1700"/>
      <c r="D9" s="1701"/>
      <c r="E9" s="1709"/>
      <c r="F9" s="1703"/>
      <c r="G9" s="1703"/>
    </row>
    <row r="10" spans="1:7" ht="25.5">
      <c r="A10" s="1711" t="s">
        <v>132</v>
      </c>
      <c r="B10" s="1712" t="s">
        <v>133</v>
      </c>
      <c r="C10" s="1713" t="s">
        <v>134</v>
      </c>
      <c r="D10" s="1714" t="s">
        <v>140</v>
      </c>
      <c r="E10" s="1903" t="s">
        <v>136</v>
      </c>
      <c r="F10" s="1716" t="s">
        <v>237</v>
      </c>
      <c r="G10" s="1716" t="s">
        <v>238</v>
      </c>
    </row>
    <row r="11" spans="1:7">
      <c r="A11" s="1700"/>
      <c r="B11" s="1700"/>
      <c r="C11" s="1700"/>
      <c r="D11" s="1701"/>
      <c r="E11" s="1904"/>
      <c r="F11" s="1718"/>
      <c r="G11" s="1718"/>
    </row>
    <row r="12" spans="1:7">
      <c r="A12" s="1719" t="s">
        <v>6788</v>
      </c>
      <c r="B12" s="1720" t="s">
        <v>3962</v>
      </c>
      <c r="C12" s="1720"/>
      <c r="D12" s="1721"/>
      <c r="E12" s="1905"/>
      <c r="F12" s="1723"/>
      <c r="G12" s="1723"/>
    </row>
    <row r="13" spans="1:7">
      <c r="A13" s="1724"/>
      <c r="B13" s="1725"/>
      <c r="C13" s="1725"/>
      <c r="D13" s="1726"/>
      <c r="E13" s="1906"/>
      <c r="F13" s="1728"/>
      <c r="G13" s="1728"/>
    </row>
    <row r="14" spans="1:7">
      <c r="A14" s="1729"/>
      <c r="B14" s="1774" t="s">
        <v>71</v>
      </c>
      <c r="C14" s="1774"/>
      <c r="D14" s="1729"/>
      <c r="E14" s="1907"/>
      <c r="F14" s="1731"/>
      <c r="G14" s="1732"/>
    </row>
    <row r="15" spans="1:7">
      <c r="A15" s="1733"/>
      <c r="B15" s="1775" t="s">
        <v>3461</v>
      </c>
      <c r="C15" s="1385"/>
      <c r="D15" s="1734"/>
      <c r="E15" s="1908"/>
      <c r="F15" s="1736"/>
      <c r="G15" s="1736"/>
    </row>
    <row r="16" spans="1:7">
      <c r="A16" s="1733"/>
      <c r="B16" s="2230"/>
      <c r="C16" s="1777"/>
      <c r="D16" s="1734"/>
      <c r="E16" s="1908"/>
      <c r="F16" s="1736"/>
      <c r="G16" s="1736"/>
    </row>
    <row r="17" spans="1:7">
      <c r="A17" s="1733"/>
      <c r="B17" s="2230" t="s">
        <v>2299</v>
      </c>
      <c r="C17" s="1777"/>
      <c r="D17" s="1734"/>
      <c r="E17" s="1908"/>
      <c r="F17" s="1736"/>
      <c r="G17" s="1736"/>
    </row>
    <row r="18" spans="1:7" ht="48" customHeight="1">
      <c r="A18" s="1733"/>
      <c r="B18" s="3083" t="s">
        <v>3565</v>
      </c>
      <c r="C18" s="3113"/>
      <c r="D18" s="1734"/>
      <c r="E18" s="1908"/>
      <c r="F18" s="1736"/>
      <c r="G18" s="1736"/>
    </row>
    <row r="19" spans="1:7">
      <c r="A19" s="1448"/>
      <c r="B19" s="1448"/>
      <c r="C19" s="1448"/>
      <c r="D19" s="1448"/>
      <c r="E19" s="1641"/>
      <c r="F19" s="1752"/>
      <c r="G19" s="1752"/>
    </row>
    <row r="20" spans="1:7">
      <c r="A20" s="1448"/>
      <c r="B20" s="1778"/>
      <c r="C20" s="1448"/>
      <c r="D20" s="1448"/>
      <c r="E20" s="1641"/>
      <c r="F20" s="1752"/>
      <c r="G20" s="1752"/>
    </row>
    <row r="21" spans="1:7" ht="306">
      <c r="A21" s="1779" t="s">
        <v>6974</v>
      </c>
      <c r="B21" s="2230" t="s">
        <v>6763</v>
      </c>
      <c r="C21" s="1780"/>
      <c r="D21" s="1780" t="s">
        <v>210</v>
      </c>
      <c r="E21" s="1909">
        <v>1</v>
      </c>
      <c r="F21" s="2651"/>
      <c r="G21" s="2237">
        <f t="shared" ref="G21:G24" si="0">E21*F21</f>
        <v>0</v>
      </c>
    </row>
    <row r="22" spans="1:7" ht="114.75">
      <c r="A22" s="1782"/>
      <c r="B22" s="2230" t="s">
        <v>6764</v>
      </c>
      <c r="C22" s="1780"/>
      <c r="D22" s="1780"/>
      <c r="E22" s="1909"/>
      <c r="F22" s="2652"/>
      <c r="G22" s="2237"/>
    </row>
    <row r="23" spans="1:7">
      <c r="A23" s="1782"/>
      <c r="B23" s="2230"/>
      <c r="C23" s="1780"/>
      <c r="D23" s="1780"/>
      <c r="E23" s="1909"/>
      <c r="F23" s="2652"/>
      <c r="G23" s="2237"/>
    </row>
    <row r="24" spans="1:7" ht="127.5">
      <c r="A24" s="1779" t="s">
        <v>6975</v>
      </c>
      <c r="B24" s="2230" t="s">
        <v>6766</v>
      </c>
      <c r="C24" s="1780"/>
      <c r="D24" s="1780" t="s">
        <v>210</v>
      </c>
      <c r="E24" s="1909">
        <v>1</v>
      </c>
      <c r="F24" s="2651"/>
      <c r="G24" s="2237">
        <f t="shared" si="0"/>
        <v>0</v>
      </c>
    </row>
    <row r="25" spans="1:7">
      <c r="A25" s="1782"/>
      <c r="B25" s="2230"/>
      <c r="C25" s="1780"/>
      <c r="D25" s="1780"/>
      <c r="E25" s="1909"/>
      <c r="F25" s="2237"/>
      <c r="G25" s="2237"/>
    </row>
    <row r="26" spans="1:7" ht="15.6" customHeight="1">
      <c r="A26" s="1783" t="s">
        <v>6976</v>
      </c>
      <c r="B26" s="1784" t="s">
        <v>6768</v>
      </c>
      <c r="C26" s="1780"/>
      <c r="D26" s="1780" t="s">
        <v>369</v>
      </c>
      <c r="E26" s="3121" t="s">
        <v>6977</v>
      </c>
      <c r="F26" s="3122"/>
      <c r="G26" s="2237"/>
    </row>
    <row r="27" spans="1:7">
      <c r="A27" s="1782"/>
      <c r="B27" s="1784"/>
      <c r="C27" s="1780"/>
      <c r="D27" s="1780"/>
      <c r="E27" s="1455"/>
      <c r="F27" s="1879"/>
      <c r="G27" s="2237"/>
    </row>
    <row r="28" spans="1:7" ht="16.899999999999999" customHeight="1">
      <c r="A28" s="1783" t="s">
        <v>6978</v>
      </c>
      <c r="B28" s="2230" t="s">
        <v>6770</v>
      </c>
      <c r="C28" s="1780"/>
      <c r="D28" s="1780" t="s">
        <v>369</v>
      </c>
      <c r="E28" s="3121" t="s">
        <v>6977</v>
      </c>
      <c r="F28" s="3122"/>
      <c r="G28" s="2237"/>
    </row>
    <row r="29" spans="1:7">
      <c r="A29" s="1782"/>
      <c r="B29" s="2230"/>
      <c r="C29" s="1780"/>
      <c r="D29" s="1780"/>
      <c r="E29" s="1455"/>
      <c r="F29" s="1476"/>
      <c r="G29" s="2237"/>
    </row>
    <row r="30" spans="1:7" ht="13.9" customHeight="1">
      <c r="A30" s="1783" t="s">
        <v>6979</v>
      </c>
      <c r="B30" s="1784" t="s">
        <v>6772</v>
      </c>
      <c r="C30" s="1780"/>
      <c r="D30" s="1780" t="s">
        <v>369</v>
      </c>
      <c r="E30" s="3121" t="s">
        <v>6977</v>
      </c>
      <c r="F30" s="3122"/>
      <c r="G30" s="2237"/>
    </row>
    <row r="31" spans="1:7" ht="14.45" customHeight="1">
      <c r="A31" s="1782"/>
      <c r="B31" s="1784"/>
      <c r="C31" s="1780"/>
      <c r="D31" s="1780"/>
      <c r="E31" s="1455"/>
      <c r="F31" s="1476"/>
      <c r="G31" s="2237"/>
    </row>
    <row r="32" spans="1:7" ht="13.9" customHeight="1">
      <c r="A32" s="1783" t="s">
        <v>6980</v>
      </c>
      <c r="B32" s="2230" t="s">
        <v>6774</v>
      </c>
      <c r="C32" s="1780"/>
      <c r="D32" s="1780" t="s">
        <v>369</v>
      </c>
      <c r="E32" s="3121" t="s">
        <v>6977</v>
      </c>
      <c r="F32" s="3122"/>
      <c r="G32" s="2237"/>
    </row>
    <row r="33" spans="1:8">
      <c r="A33" s="1782"/>
      <c r="B33" s="2230"/>
      <c r="C33" s="1780"/>
      <c r="D33" s="1780"/>
      <c r="E33" s="1909"/>
      <c r="F33" s="2237"/>
      <c r="G33" s="2237"/>
    </row>
    <row r="34" spans="1:8" ht="25.9" customHeight="1">
      <c r="A34" s="1783" t="s">
        <v>6981</v>
      </c>
      <c r="B34" s="1784" t="s">
        <v>6776</v>
      </c>
      <c r="C34" s="1780"/>
      <c r="D34" s="1780" t="s">
        <v>369</v>
      </c>
      <c r="E34" s="3121" t="s">
        <v>6977</v>
      </c>
      <c r="F34" s="3122"/>
      <c r="G34" s="2237"/>
    </row>
    <row r="35" spans="1:8">
      <c r="A35" s="1503"/>
      <c r="B35" s="1502"/>
      <c r="C35" s="1489"/>
      <c r="D35" s="1489"/>
      <c r="E35" s="1643"/>
      <c r="F35" s="1880"/>
      <c r="G35" s="2237"/>
    </row>
    <row r="36" spans="1:8" ht="22.9" customHeight="1" thickBot="1">
      <c r="A36" s="1745" t="s">
        <v>6788</v>
      </c>
      <c r="B36" s="1746" t="s">
        <v>6761</v>
      </c>
      <c r="C36" s="1747" t="s">
        <v>2978</v>
      </c>
      <c r="D36" s="1747"/>
      <c r="E36" s="1910"/>
      <c r="F36" s="1749"/>
      <c r="G36" s="1750">
        <f>SUM(G21:G34)</f>
        <v>0</v>
      </c>
      <c r="H36" s="1448"/>
    </row>
    <row r="37" spans="1:8" ht="15" thickTop="1">
      <c r="A37" s="1580"/>
      <c r="B37" s="1601"/>
      <c r="C37" s="1580"/>
      <c r="D37" s="1580"/>
      <c r="E37" s="1649"/>
      <c r="F37" s="1602"/>
      <c r="G37" s="1602"/>
      <c r="H37" s="1448"/>
    </row>
    <row r="38" spans="1:8">
      <c r="A38" s="1448"/>
      <c r="B38" s="1467"/>
      <c r="C38" s="1453"/>
      <c r="D38" s="1453"/>
      <c r="E38" s="1650"/>
      <c r="F38" s="1574"/>
      <c r="G38" s="1466"/>
    </row>
    <row r="39" spans="1:8">
      <c r="A39" s="1448"/>
      <c r="B39" s="1467"/>
      <c r="C39" s="1453"/>
      <c r="D39" s="1453"/>
      <c r="E39" s="1650"/>
      <c r="F39" s="1574"/>
      <c r="G39" s="1466"/>
    </row>
    <row r="40" spans="1:8">
      <c r="A40" s="1448"/>
      <c r="B40" s="1448"/>
      <c r="C40" s="1448"/>
      <c r="D40" s="1448"/>
      <c r="E40" s="1641"/>
      <c r="F40" s="1752"/>
      <c r="G40" s="1752"/>
    </row>
    <row r="41" spans="1:8">
      <c r="A41" s="1448"/>
      <c r="B41" s="1448"/>
      <c r="C41" s="1448"/>
      <c r="D41" s="1448"/>
      <c r="E41" s="1641"/>
      <c r="F41" s="1752"/>
      <c r="G41" s="1752"/>
    </row>
    <row r="42" spans="1:8">
      <c r="A42" s="1448"/>
      <c r="B42" s="1448"/>
      <c r="C42" s="1448"/>
      <c r="D42" s="1448"/>
      <c r="E42" s="1641"/>
      <c r="F42" s="1752"/>
      <c r="G42" s="1752"/>
    </row>
  </sheetData>
  <sheetProtection formatRows="0"/>
  <mergeCells count="6">
    <mergeCell ref="E34:F34"/>
    <mergeCell ref="B18:C18"/>
    <mergeCell ref="E26:F26"/>
    <mergeCell ref="E28:F28"/>
    <mergeCell ref="E30:F30"/>
    <mergeCell ref="E32:F32"/>
  </mergeCells>
  <pageMargins left="0.7" right="0.7" top="0.75" bottom="0.75" header="0.3" footer="0.3"/>
  <pageSetup paperSize="9" scale="59" fitToHeight="0" orientation="portrait" horizontalDpi="4294967293" verticalDpi="4294967293"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04"/>
  <sheetViews>
    <sheetView view="pageBreakPreview" zoomScale="80" zoomScaleNormal="80" zoomScaleSheetLayoutView="80" workbookViewId="0">
      <selection activeCell="A2" sqref="A2"/>
    </sheetView>
  </sheetViews>
  <sheetFormatPr defaultColWidth="11" defaultRowHeight="14.25"/>
  <cols>
    <col min="1" max="1" width="15.42578125" style="1375" customWidth="1"/>
    <col min="2" max="2" width="85" style="1376" customWidth="1"/>
    <col min="3" max="3" width="16.5703125" style="1376" customWidth="1"/>
    <col min="4" max="4" width="34.5703125" style="1377" customWidth="1"/>
    <col min="5" max="5" width="12.28515625" style="1378" customWidth="1"/>
    <col min="6" max="6" width="14.7109375" style="1379" customWidth="1"/>
    <col min="7" max="7" width="19.42578125" style="1379" customWidth="1"/>
    <col min="8" max="8" width="14.7109375" style="1317" customWidth="1"/>
    <col min="9" max="16384" width="11" style="1317"/>
  </cols>
  <sheetData>
    <row r="1" spans="1:7">
      <c r="A1" s="1312" t="s">
        <v>8</v>
      </c>
      <c r="B1" s="1313" t="s">
        <v>9</v>
      </c>
      <c r="C1" s="1313"/>
      <c r="D1" s="1314"/>
      <c r="E1" s="1315"/>
      <c r="F1" s="1316"/>
      <c r="G1" s="1316"/>
    </row>
    <row r="2" spans="1:7">
      <c r="A2" s="1318" t="s">
        <v>130</v>
      </c>
      <c r="B2" s="491" t="str">
        <f>'NASLOVNA STRAN'!$C$30</f>
        <v>Gradnja stanovanjske soseske Dečkovo naselje - DN 10</v>
      </c>
      <c r="C2" s="1313"/>
      <c r="D2" s="1314"/>
      <c r="E2" s="1315"/>
      <c r="F2" s="1316"/>
      <c r="G2" s="1316"/>
    </row>
    <row r="3" spans="1:7">
      <c r="A3" s="1312" t="s">
        <v>131</v>
      </c>
      <c r="B3" s="1654">
        <f>'NASLOVNA STRAN'!$C$13</f>
        <v>0</v>
      </c>
      <c r="C3" s="1313"/>
      <c r="D3" s="1314"/>
      <c r="E3" s="1315"/>
      <c r="F3" s="1316"/>
      <c r="G3" s="1316"/>
    </row>
    <row r="4" spans="1:7">
      <c r="A4" s="1312"/>
      <c r="B4" s="1313"/>
      <c r="C4" s="1313"/>
      <c r="D4" s="1314"/>
      <c r="E4" s="1315"/>
      <c r="F4" s="1316"/>
      <c r="G4" s="1316"/>
    </row>
    <row r="5" spans="1:7">
      <c r="A5" s="1312"/>
      <c r="B5" s="1313"/>
      <c r="C5" s="1313"/>
      <c r="D5" s="1314"/>
      <c r="E5" s="1315"/>
      <c r="F5" s="1316"/>
      <c r="G5" s="1316"/>
    </row>
    <row r="6" spans="1:7">
      <c r="A6" s="1312"/>
      <c r="B6" s="1313"/>
      <c r="C6" s="1313"/>
      <c r="D6" s="1314"/>
      <c r="E6" s="1315"/>
      <c r="F6" s="1316"/>
      <c r="G6" s="1316"/>
    </row>
    <row r="7" spans="1:7">
      <c r="A7" s="1312"/>
      <c r="B7" s="1313"/>
      <c r="C7" s="1313"/>
      <c r="D7" s="1314"/>
      <c r="E7" s="1315"/>
      <c r="F7" s="1316"/>
      <c r="G7" s="1316"/>
    </row>
    <row r="8" spans="1:7">
      <c r="A8" s="1312"/>
      <c r="B8" s="1313"/>
      <c r="C8" s="1313"/>
      <c r="D8" s="1314"/>
      <c r="E8" s="1315"/>
      <c r="F8" s="1316"/>
      <c r="G8" s="1316"/>
    </row>
    <row r="9" spans="1:7" ht="27" customHeight="1">
      <c r="A9" s="1319" t="s">
        <v>72</v>
      </c>
      <c r="B9" s="1320" t="s">
        <v>6311</v>
      </c>
      <c r="C9" s="1321"/>
      <c r="D9" s="1322"/>
      <c r="E9" s="1323"/>
      <c r="F9" s="1324"/>
      <c r="G9" s="1324"/>
    </row>
    <row r="10" spans="1:7">
      <c r="A10" s="1312"/>
      <c r="B10" s="1313"/>
      <c r="C10" s="1313"/>
      <c r="D10" s="1314"/>
      <c r="E10" s="1312"/>
      <c r="F10" s="1325"/>
      <c r="G10" s="1325"/>
    </row>
    <row r="11" spans="1:7">
      <c r="A11" s="1312"/>
      <c r="B11" s="1313"/>
      <c r="C11" s="1313"/>
      <c r="D11" s="1314"/>
      <c r="E11" s="1312"/>
      <c r="F11" s="1325"/>
      <c r="G11" s="1325"/>
    </row>
    <row r="12" spans="1:7">
      <c r="A12" s="1312"/>
      <c r="B12" s="1313"/>
      <c r="C12" s="1313"/>
      <c r="D12" s="1314"/>
      <c r="E12" s="1312"/>
      <c r="F12" s="1325"/>
      <c r="G12" s="1325"/>
    </row>
    <row r="13" spans="1:7">
      <c r="A13" s="1312"/>
      <c r="B13" s="1313"/>
      <c r="C13" s="1313"/>
      <c r="D13" s="1314"/>
      <c r="E13" s="1312"/>
      <c r="F13" s="1325"/>
      <c r="G13" s="1325"/>
    </row>
    <row r="14" spans="1:7">
      <c r="A14" s="1312"/>
      <c r="B14" s="1313"/>
      <c r="C14" s="1313"/>
      <c r="D14" s="1314"/>
      <c r="E14" s="1312"/>
      <c r="F14" s="1325"/>
      <c r="G14" s="1325"/>
    </row>
    <row r="15" spans="1:7">
      <c r="A15" s="1312"/>
      <c r="B15" s="1313"/>
      <c r="C15" s="1313"/>
      <c r="D15" s="1314"/>
      <c r="E15" s="1312"/>
      <c r="F15" s="1325"/>
      <c r="G15" s="1325"/>
    </row>
    <row r="16" spans="1:7">
      <c r="A16" s="1312"/>
      <c r="B16" s="1313"/>
      <c r="C16" s="1313"/>
      <c r="D16" s="1314"/>
      <c r="E16" s="1312"/>
      <c r="F16" s="1325"/>
      <c r="G16" s="1325"/>
    </row>
    <row r="17" spans="1:7" s="1331" customFormat="1" ht="30.4" customHeight="1">
      <c r="A17" s="1326" t="s">
        <v>6982</v>
      </c>
      <c r="B17" s="1327" t="s">
        <v>4243</v>
      </c>
      <c r="C17" s="1328"/>
      <c r="D17" s="1329" t="s">
        <v>3449</v>
      </c>
      <c r="E17" s="1330"/>
      <c r="F17" s="1330"/>
      <c r="G17" s="1330"/>
    </row>
    <row r="18" spans="1:7">
      <c r="A18" s="1312"/>
      <c r="B18" s="1313"/>
      <c r="C18" s="1313"/>
      <c r="D18" s="1314"/>
      <c r="E18" s="1315"/>
      <c r="F18" s="1316"/>
      <c r="G18" s="1316"/>
    </row>
    <row r="19" spans="1:7">
      <c r="A19" s="1312"/>
      <c r="B19" s="1313"/>
      <c r="C19" s="1313"/>
      <c r="D19" s="1314"/>
      <c r="E19" s="1315"/>
      <c r="F19" s="1316"/>
      <c r="G19" s="1316"/>
    </row>
    <row r="20" spans="1:7" ht="16.5">
      <c r="A20" s="1312"/>
      <c r="B20" s="3108" t="s">
        <v>3222</v>
      </c>
      <c r="C20" s="3109"/>
      <c r="D20" s="3109"/>
      <c r="E20" s="1315"/>
      <c r="F20" s="1316"/>
      <c r="G20" s="1316"/>
    </row>
    <row r="21" spans="1:7" ht="52.9" customHeight="1">
      <c r="A21" s="1312"/>
      <c r="B21" s="3110" t="s">
        <v>6313</v>
      </c>
      <c r="C21" s="3110"/>
      <c r="D21" s="3110"/>
      <c r="E21" s="1315"/>
      <c r="F21" s="1316"/>
      <c r="G21" s="1316"/>
    </row>
    <row r="22" spans="1:7" ht="58.15" customHeight="1">
      <c r="A22" s="1312"/>
      <c r="B22" s="3111" t="s">
        <v>3223</v>
      </c>
      <c r="C22" s="3112"/>
      <c r="D22" s="3112"/>
      <c r="E22" s="1315"/>
      <c r="F22" s="1316"/>
      <c r="G22" s="1316"/>
    </row>
    <row r="23" spans="1:7" ht="16.5">
      <c r="A23" s="1312"/>
      <c r="B23" s="3111"/>
      <c r="C23" s="3112"/>
      <c r="D23" s="3112"/>
      <c r="E23" s="1315"/>
      <c r="F23" s="1316"/>
      <c r="G23" s="1316"/>
    </row>
    <row r="24" spans="1:7" ht="16.5">
      <c r="A24" s="1312"/>
      <c r="B24" s="3108" t="s">
        <v>3450</v>
      </c>
      <c r="C24" s="3109"/>
      <c r="D24" s="3109"/>
      <c r="E24" s="1315"/>
      <c r="F24" s="1316"/>
      <c r="G24" s="1316"/>
    </row>
    <row r="25" spans="1:7" ht="28.9" customHeight="1">
      <c r="A25" s="1312"/>
      <c r="B25" s="3106" t="s">
        <v>3451</v>
      </c>
      <c r="C25" s="3107"/>
      <c r="D25" s="3107"/>
      <c r="E25" s="1315"/>
      <c r="F25" s="1316"/>
      <c r="G25" s="1316"/>
    </row>
    <row r="26" spans="1:7" ht="30" customHeight="1">
      <c r="A26" s="1312"/>
      <c r="B26" s="3106" t="s">
        <v>3452</v>
      </c>
      <c r="C26" s="3107"/>
      <c r="D26" s="3107"/>
      <c r="E26" s="1315"/>
      <c r="F26" s="1316"/>
      <c r="G26" s="1316"/>
    </row>
    <row r="27" spans="1:7" ht="46.15" customHeight="1">
      <c r="A27" s="1312"/>
      <c r="B27" s="3106" t="s">
        <v>3453</v>
      </c>
      <c r="C27" s="3107"/>
      <c r="D27" s="3107"/>
      <c r="E27" s="1315"/>
      <c r="F27" s="1316"/>
      <c r="G27" s="1316"/>
    </row>
    <row r="28" spans="1:7" ht="16.5">
      <c r="A28" s="1312"/>
      <c r="B28" s="3106"/>
      <c r="C28" s="3107"/>
      <c r="D28" s="3107"/>
      <c r="E28" s="1315"/>
      <c r="F28" s="1316"/>
      <c r="G28" s="1316"/>
    </row>
    <row r="29" spans="1:7">
      <c r="A29" s="1312"/>
      <c r="B29" s="1313"/>
      <c r="C29" s="1313"/>
      <c r="D29" s="1332"/>
      <c r="E29" s="1315"/>
      <c r="F29" s="1316"/>
      <c r="G29" s="1316"/>
    </row>
    <row r="30" spans="1:7" ht="15" customHeight="1">
      <c r="A30" s="1333" t="s">
        <v>6983</v>
      </c>
      <c r="B30" s="1334" t="s">
        <v>55</v>
      </c>
      <c r="C30" s="1335"/>
      <c r="D30" s="1336">
        <f>'D.1_Instal.material blok B5'!G107</f>
        <v>0</v>
      </c>
      <c r="E30" s="1315"/>
      <c r="F30" s="1316"/>
      <c r="G30" s="1316"/>
    </row>
    <row r="31" spans="1:7" ht="15" customHeight="1">
      <c r="A31" s="1337"/>
      <c r="B31" s="1335"/>
      <c r="C31" s="1335"/>
      <c r="D31" s="1655"/>
      <c r="E31" s="1315"/>
      <c r="F31" s="1316"/>
      <c r="G31" s="1316"/>
    </row>
    <row r="32" spans="1:7" ht="15" customHeight="1">
      <c r="A32" s="1333" t="s">
        <v>6984</v>
      </c>
      <c r="B32" s="1334" t="s">
        <v>57</v>
      </c>
      <c r="C32" s="1335"/>
      <c r="D32" s="1655">
        <f>'D.2_Svetilke blok B5'!G41</f>
        <v>0</v>
      </c>
      <c r="E32" s="1315"/>
      <c r="F32" s="1316"/>
      <c r="G32" s="1316"/>
    </row>
    <row r="33" spans="1:7" ht="15" customHeight="1">
      <c r="A33" s="1337"/>
      <c r="B33" s="1335"/>
      <c r="C33" s="1335"/>
      <c r="D33" s="1655"/>
      <c r="E33" s="1315"/>
      <c r="F33" s="1316"/>
      <c r="G33" s="1316"/>
    </row>
    <row r="34" spans="1:7" ht="15" customHeight="1">
      <c r="A34" s="1333" t="s">
        <v>6985</v>
      </c>
      <c r="B34" s="1334" t="s">
        <v>6318</v>
      </c>
      <c r="C34" s="1335"/>
      <c r="D34" s="1655">
        <f>'D.3_Razdelilniki blok B5'!G128</f>
        <v>0</v>
      </c>
      <c r="E34" s="1315"/>
      <c r="F34" s="1316"/>
      <c r="G34" s="1316"/>
    </row>
    <row r="35" spans="1:7" ht="15" customHeight="1">
      <c r="A35" s="1337"/>
      <c r="B35" s="1335"/>
      <c r="C35" s="1335"/>
      <c r="D35" s="1655"/>
      <c r="E35" s="1315"/>
      <c r="F35" s="1316"/>
      <c r="G35" s="1316"/>
    </row>
    <row r="36" spans="1:7" ht="15" customHeight="1">
      <c r="A36" s="1333" t="s">
        <v>6986</v>
      </c>
      <c r="B36" s="1334" t="s">
        <v>61</v>
      </c>
      <c r="C36" s="1335"/>
      <c r="D36" s="1655">
        <f>'D.4_MERILNE PMO OMARE blok B5'!G57</f>
        <v>0</v>
      </c>
      <c r="E36" s="1315"/>
      <c r="F36" s="1316"/>
      <c r="G36" s="1316"/>
    </row>
    <row r="37" spans="1:7" ht="15" customHeight="1">
      <c r="A37" s="1337"/>
      <c r="B37" s="1335"/>
      <c r="C37" s="1335"/>
      <c r="D37" s="1655"/>
      <c r="E37" s="1315"/>
      <c r="F37" s="1316"/>
      <c r="G37" s="1316"/>
    </row>
    <row r="38" spans="1:7" ht="15" customHeight="1">
      <c r="A38" s="1333" t="s">
        <v>6987</v>
      </c>
      <c r="B38" s="1334" t="s">
        <v>63</v>
      </c>
      <c r="C38" s="1335"/>
      <c r="D38" s="1655">
        <f>'D.5_STRELOVOD blok B5'!G53</f>
        <v>0</v>
      </c>
      <c r="E38" s="1315"/>
      <c r="F38" s="1316"/>
      <c r="G38" s="1316"/>
    </row>
    <row r="39" spans="1:7" ht="15" customHeight="1">
      <c r="A39" s="1338"/>
      <c r="B39" s="1317"/>
      <c r="C39" s="1335"/>
      <c r="D39" s="1655"/>
      <c r="E39" s="1315"/>
      <c r="F39" s="1316"/>
      <c r="G39" s="1316"/>
    </row>
    <row r="40" spans="1:7" ht="15" customHeight="1">
      <c r="A40" s="1333" t="s">
        <v>6988</v>
      </c>
      <c r="B40" s="1317" t="s">
        <v>64</v>
      </c>
      <c r="C40" s="1335"/>
      <c r="D40" s="1655">
        <f>'D.6_TELEFONIJA blok B5'!G72</f>
        <v>0</v>
      </c>
      <c r="E40" s="1315"/>
      <c r="F40" s="1316"/>
      <c r="G40" s="1316"/>
    </row>
    <row r="41" spans="1:7" ht="15" customHeight="1">
      <c r="A41" s="1338"/>
      <c r="B41" s="1317"/>
      <c r="C41" s="1335"/>
      <c r="D41" s="1655"/>
      <c r="E41" s="1315"/>
      <c r="F41" s="1316"/>
      <c r="G41" s="1316"/>
    </row>
    <row r="42" spans="1:7" ht="15" customHeight="1">
      <c r="A42" s="1333" t="s">
        <v>6989</v>
      </c>
      <c r="B42" s="1317" t="s">
        <v>6323</v>
      </c>
      <c r="C42" s="1335"/>
      <c r="D42" s="1655">
        <f>'D.7_SAS blok B5'!G36</f>
        <v>0</v>
      </c>
      <c r="E42" s="1315"/>
      <c r="F42" s="1316"/>
      <c r="G42" s="1316"/>
    </row>
    <row r="43" spans="1:7" ht="15" customHeight="1">
      <c r="A43" s="1338"/>
      <c r="B43" s="1317"/>
      <c r="C43" s="1335"/>
      <c r="D43" s="1655"/>
      <c r="E43" s="1315"/>
      <c r="F43" s="1316"/>
      <c r="G43" s="1316"/>
    </row>
    <row r="44" spans="1:7" ht="15" customHeight="1">
      <c r="A44" s="1333" t="s">
        <v>6990</v>
      </c>
      <c r="B44" s="1317" t="s">
        <v>66</v>
      </c>
      <c r="C44" s="1335"/>
      <c r="D44" s="1655">
        <f>'D.8_DOMOFONI blok B5'!G50</f>
        <v>0</v>
      </c>
      <c r="E44" s="1315"/>
      <c r="F44" s="1316"/>
      <c r="G44" s="1316"/>
    </row>
    <row r="45" spans="1:7" ht="15" customHeight="1">
      <c r="A45" s="1338"/>
      <c r="B45" s="1317"/>
      <c r="C45" s="1335"/>
      <c r="D45" s="1655"/>
      <c r="E45" s="1315"/>
      <c r="F45" s="1316"/>
      <c r="G45" s="1316"/>
    </row>
    <row r="46" spans="1:7" ht="15" customHeight="1">
      <c r="A46" s="1333" t="s">
        <v>6991</v>
      </c>
      <c r="B46" s="1334" t="s">
        <v>67</v>
      </c>
      <c r="C46" s="1335"/>
      <c r="D46" s="1655">
        <f>'D.9_JAVLJANJE POŽARA blok B5'!G69</f>
        <v>0</v>
      </c>
      <c r="E46" s="1315"/>
      <c r="F46" s="1316"/>
      <c r="G46" s="1316"/>
    </row>
    <row r="47" spans="1:7" ht="15" customHeight="1">
      <c r="A47" s="1338"/>
      <c r="B47" s="1334"/>
      <c r="C47" s="1335"/>
      <c r="D47" s="1655"/>
      <c r="E47" s="1315"/>
      <c r="F47" s="1316"/>
      <c r="G47" s="1316"/>
    </row>
    <row r="48" spans="1:7" ht="15" customHeight="1">
      <c r="A48" s="1333" t="s">
        <v>6992</v>
      </c>
      <c r="B48" s="1334" t="s">
        <v>69</v>
      </c>
      <c r="C48" s="1335"/>
      <c r="D48" s="1655">
        <f>'D.10_ZAJEM ŠTEVCEV blok B5'!G31</f>
        <v>0</v>
      </c>
      <c r="E48" s="1315"/>
      <c r="F48" s="1316"/>
      <c r="G48" s="1316"/>
    </row>
    <row r="49" spans="1:7" ht="15" customHeight="1">
      <c r="A49" s="1338"/>
      <c r="B49" s="1334"/>
      <c r="C49" s="1335"/>
      <c r="D49" s="1655"/>
      <c r="E49" s="1315"/>
      <c r="F49" s="1316"/>
      <c r="G49" s="1316"/>
    </row>
    <row r="50" spans="1:7" ht="15" customHeight="1">
      <c r="A50" s="1333" t="s">
        <v>6993</v>
      </c>
      <c r="B50" s="1334" t="s">
        <v>71</v>
      </c>
      <c r="C50" s="1335"/>
      <c r="D50" s="1655">
        <f>'D.11_SESTRSKI KLIC blok B5'!G36</f>
        <v>0</v>
      </c>
      <c r="E50" s="1315"/>
      <c r="F50" s="1316"/>
      <c r="G50" s="1316"/>
    </row>
    <row r="51" spans="1:7">
      <c r="A51" s="1312"/>
      <c r="B51" s="1313"/>
      <c r="C51" s="1313"/>
      <c r="D51" s="1332"/>
      <c r="E51" s="1315"/>
      <c r="F51" s="1316"/>
      <c r="G51" s="1316"/>
    </row>
    <row r="52" spans="1:7" s="1343" customFormat="1">
      <c r="A52" s="1339"/>
      <c r="B52" s="1340"/>
      <c r="C52" s="1340"/>
      <c r="D52" s="1341"/>
      <c r="E52" s="1342"/>
      <c r="F52" s="1342"/>
      <c r="G52" s="1342"/>
    </row>
    <row r="53" spans="1:7" s="1343" customFormat="1" ht="29.65" customHeight="1" thickBot="1">
      <c r="A53" s="1344" t="s">
        <v>6982</v>
      </c>
      <c r="B53" s="1345" t="s">
        <v>4243</v>
      </c>
      <c r="C53" s="1346" t="s">
        <v>2978</v>
      </c>
      <c r="D53" s="1347">
        <f>SUM(D30:D50)</f>
        <v>0</v>
      </c>
      <c r="E53" s="1348"/>
      <c r="F53" s="1349"/>
      <c r="G53" s="1349"/>
    </row>
    <row r="54" spans="1:7" s="1343" customFormat="1" ht="15" thickTop="1">
      <c r="A54" s="1339"/>
      <c r="B54" s="1340"/>
      <c r="C54" s="1340"/>
      <c r="D54" s="1350"/>
      <c r="E54" s="1342"/>
      <c r="F54" s="1342"/>
      <c r="G54" s="1342"/>
    </row>
    <row r="55" spans="1:7" s="1343" customFormat="1" ht="13.5" customHeight="1">
      <c r="A55" s="1339"/>
      <c r="B55" s="1351"/>
      <c r="C55" s="1351"/>
      <c r="D55" s="1350"/>
      <c r="E55" s="1342"/>
      <c r="F55" s="1342"/>
      <c r="G55" s="1342"/>
    </row>
    <row r="56" spans="1:7" s="1343" customFormat="1" ht="26.25" customHeight="1">
      <c r="A56" s="1339"/>
      <c r="B56" s="1352"/>
      <c r="C56" s="1352"/>
      <c r="D56" s="1350"/>
      <c r="E56" s="1342"/>
      <c r="F56" s="1342"/>
      <c r="G56" s="1342"/>
    </row>
    <row r="57" spans="1:7" s="1356" customFormat="1" ht="26.25" customHeight="1">
      <c r="A57" s="1353"/>
      <c r="B57" s="1352"/>
      <c r="C57" s="1352"/>
      <c r="D57" s="1354"/>
      <c r="E57" s="1355"/>
      <c r="F57" s="1355"/>
      <c r="G57" s="1355"/>
    </row>
    <row r="58" spans="1:7" s="1343" customFormat="1" ht="18" customHeight="1">
      <c r="A58" s="1339"/>
      <c r="B58" s="1351"/>
      <c r="C58" s="1351"/>
      <c r="D58" s="1350"/>
      <c r="E58" s="1342"/>
      <c r="F58" s="1342"/>
      <c r="G58" s="1342"/>
    </row>
    <row r="59" spans="1:7" s="1343" customFormat="1" ht="105" customHeight="1">
      <c r="A59" s="1339"/>
      <c r="B59" s="1357"/>
      <c r="C59" s="1357"/>
      <c r="D59" s="1350"/>
      <c r="E59" s="1342"/>
      <c r="F59" s="1342"/>
      <c r="G59" s="1342"/>
    </row>
    <row r="60" spans="1:7" s="1343" customFormat="1" ht="22.5" customHeight="1">
      <c r="A60" s="1339"/>
      <c r="B60" s="1357"/>
      <c r="C60" s="1357"/>
      <c r="D60" s="1350"/>
      <c r="E60" s="1342"/>
      <c r="F60" s="1342"/>
      <c r="G60" s="1342"/>
    </row>
    <row r="61" spans="1:7" s="1343" customFormat="1" ht="18" customHeight="1">
      <c r="A61" s="1339"/>
      <c r="B61" s="1351"/>
      <c r="C61" s="1351"/>
      <c r="D61" s="1350"/>
      <c r="E61" s="1342"/>
      <c r="F61" s="1342"/>
      <c r="G61" s="1342"/>
    </row>
    <row r="62" spans="1:7" s="1343" customFormat="1" ht="23.25" customHeight="1">
      <c r="A62" s="1339"/>
      <c r="B62" s="1351"/>
      <c r="C62" s="1351"/>
      <c r="D62" s="1350"/>
      <c r="E62" s="1342"/>
      <c r="F62" s="1342"/>
      <c r="G62" s="1342"/>
    </row>
    <row r="63" spans="1:7" s="1343" customFormat="1" ht="23.25" customHeight="1">
      <c r="A63" s="1339"/>
      <c r="B63" s="1351"/>
      <c r="C63" s="1351"/>
      <c r="D63" s="1350"/>
      <c r="E63" s="1342"/>
      <c r="F63" s="1342"/>
      <c r="G63" s="1342"/>
    </row>
    <row r="64" spans="1:7" s="1343" customFormat="1" ht="32.25" customHeight="1">
      <c r="A64" s="1339"/>
      <c r="B64" s="1351"/>
      <c r="C64" s="1351"/>
      <c r="D64" s="1350"/>
      <c r="E64" s="1342"/>
      <c r="F64" s="1342"/>
      <c r="G64" s="1342"/>
    </row>
    <row r="65" spans="1:11" s="1343" customFormat="1" ht="93.75" customHeight="1">
      <c r="A65" s="1339"/>
      <c r="B65" s="1358"/>
      <c r="C65" s="1358"/>
      <c r="D65" s="1350"/>
      <c r="E65" s="1342"/>
      <c r="F65" s="1342"/>
      <c r="G65" s="1342"/>
    </row>
    <row r="66" spans="1:11" s="1343" customFormat="1" ht="67.5" customHeight="1">
      <c r="A66" s="1339"/>
      <c r="B66" s="1358"/>
      <c r="C66" s="1358"/>
      <c r="D66" s="1350"/>
      <c r="E66" s="1342"/>
      <c r="F66" s="1342"/>
      <c r="G66" s="1342"/>
    </row>
    <row r="67" spans="1:11" s="1343" customFormat="1" ht="38.25" customHeight="1">
      <c r="A67" s="1339"/>
      <c r="B67" s="1358"/>
      <c r="C67" s="1358"/>
      <c r="D67" s="1350"/>
      <c r="E67" s="1342"/>
      <c r="F67" s="1342"/>
      <c r="G67" s="1342"/>
    </row>
    <row r="68" spans="1:11" s="1343" customFormat="1" ht="54" customHeight="1">
      <c r="A68" s="1339"/>
      <c r="B68" s="1358"/>
      <c r="C68" s="1358"/>
      <c r="D68" s="1350"/>
      <c r="E68" s="1342"/>
      <c r="F68" s="1342"/>
      <c r="G68" s="1342"/>
    </row>
    <row r="69" spans="1:11" s="1343" customFormat="1" ht="21.75" customHeight="1">
      <c r="A69" s="1339"/>
      <c r="B69" s="1358"/>
      <c r="C69" s="1358"/>
      <c r="D69" s="1350"/>
      <c r="E69" s="1342"/>
      <c r="F69" s="1342"/>
      <c r="G69" s="1342"/>
      <c r="K69" s="1359"/>
    </row>
    <row r="70" spans="1:11" s="1343" customFormat="1" ht="20.25" customHeight="1">
      <c r="A70" s="1339"/>
      <c r="B70" s="1358"/>
      <c r="C70" s="1358"/>
      <c r="D70" s="1350"/>
      <c r="E70" s="1342"/>
      <c r="F70" s="1342"/>
      <c r="G70" s="1342"/>
      <c r="K70" s="1359"/>
    </row>
    <row r="71" spans="1:11" s="1343" customFormat="1" ht="58.5" customHeight="1">
      <c r="A71" s="1339"/>
      <c r="B71" s="1358"/>
      <c r="C71" s="1358"/>
      <c r="D71" s="1350"/>
      <c r="E71" s="1342"/>
      <c r="F71" s="1342"/>
      <c r="G71" s="1342"/>
    </row>
    <row r="72" spans="1:11" s="1343" customFormat="1" ht="58.5" customHeight="1">
      <c r="A72" s="1339"/>
      <c r="B72" s="1358"/>
      <c r="C72" s="1358"/>
      <c r="D72" s="1350"/>
      <c r="E72" s="1342"/>
      <c r="F72" s="1342"/>
      <c r="G72" s="1342"/>
    </row>
    <row r="73" spans="1:11" s="1343" customFormat="1" ht="23.25" customHeight="1">
      <c r="A73" s="1339"/>
      <c r="B73" s="1358"/>
      <c r="C73" s="1358"/>
      <c r="D73" s="1350"/>
      <c r="E73" s="1342"/>
      <c r="F73" s="1342"/>
      <c r="G73" s="1342"/>
      <c r="K73" s="1359"/>
    </row>
    <row r="74" spans="1:11" s="1343" customFormat="1" ht="16.5" customHeight="1">
      <c r="A74" s="1339"/>
      <c r="B74" s="1358"/>
      <c r="C74" s="1358"/>
      <c r="D74" s="1350"/>
      <c r="E74" s="1342"/>
      <c r="F74" s="1342"/>
      <c r="G74" s="1342"/>
      <c r="K74" s="1359"/>
    </row>
    <row r="75" spans="1:11" s="1343" customFormat="1" ht="14.25" customHeight="1">
      <c r="A75" s="1339"/>
      <c r="B75" s="1358"/>
      <c r="C75" s="1358"/>
      <c r="D75" s="1350"/>
      <c r="E75" s="1342"/>
      <c r="F75" s="1342"/>
      <c r="G75" s="1342"/>
    </row>
    <row r="76" spans="1:11" s="1343" customFormat="1" ht="15.75" customHeight="1">
      <c r="A76" s="1339"/>
      <c r="B76" s="1358"/>
      <c r="C76" s="1358"/>
      <c r="D76" s="1350"/>
      <c r="E76" s="1342"/>
      <c r="F76" s="1342"/>
      <c r="G76" s="1342"/>
    </row>
    <row r="77" spans="1:11" s="1343" customFormat="1" ht="55.5" customHeight="1">
      <c r="A77" s="1339"/>
      <c r="B77" s="1358"/>
      <c r="C77" s="1358"/>
      <c r="D77" s="1350"/>
      <c r="E77" s="1342"/>
      <c r="F77" s="1342"/>
      <c r="G77" s="1342"/>
    </row>
    <row r="78" spans="1:11" s="1343" customFormat="1" ht="35.25" customHeight="1">
      <c r="A78" s="1339"/>
      <c r="B78" s="1358"/>
      <c r="C78" s="1358"/>
      <c r="D78" s="1350"/>
      <c r="E78" s="1342"/>
      <c r="F78" s="1342"/>
      <c r="G78" s="1342"/>
    </row>
    <row r="79" spans="1:11" s="1343" customFormat="1">
      <c r="A79" s="1339"/>
      <c r="B79" s="1358"/>
      <c r="C79" s="1358"/>
      <c r="D79" s="1350"/>
      <c r="E79" s="1342"/>
      <c r="F79" s="1342"/>
      <c r="G79" s="1342"/>
    </row>
    <row r="80" spans="1:11" s="1343" customFormat="1">
      <c r="A80" s="1339"/>
      <c r="B80" s="1340"/>
      <c r="C80" s="1340"/>
      <c r="D80" s="1350"/>
      <c r="E80" s="1342"/>
      <c r="F80" s="1342"/>
      <c r="G80" s="1342"/>
    </row>
    <row r="81" spans="1:7" s="1343" customFormat="1">
      <c r="A81" s="1339"/>
      <c r="B81" s="1340"/>
      <c r="C81" s="1340"/>
      <c r="D81" s="1350"/>
      <c r="E81" s="1342"/>
      <c r="F81" s="1342"/>
      <c r="G81" s="1342"/>
    </row>
    <row r="82" spans="1:7" s="1343" customFormat="1">
      <c r="A82" s="1339"/>
      <c r="B82" s="1340"/>
      <c r="C82" s="1340"/>
      <c r="D82" s="1350"/>
      <c r="E82" s="1342"/>
      <c r="F82" s="1342"/>
      <c r="G82" s="1342"/>
    </row>
    <row r="83" spans="1:7" s="1343" customFormat="1">
      <c r="A83" s="1339"/>
      <c r="B83" s="1352"/>
      <c r="C83" s="1352"/>
      <c r="D83" s="1350"/>
      <c r="E83" s="1342"/>
      <c r="F83" s="1342"/>
      <c r="G83" s="1342"/>
    </row>
    <row r="84" spans="1:7" s="1356" customFormat="1">
      <c r="A84" s="1353"/>
      <c r="B84" s="1352"/>
      <c r="C84" s="1352"/>
      <c r="D84" s="1354"/>
      <c r="E84" s="1355"/>
      <c r="F84" s="1355"/>
      <c r="G84" s="1355"/>
    </row>
    <row r="85" spans="1:7" s="1343" customFormat="1">
      <c r="A85" s="1339"/>
      <c r="B85" s="1352"/>
      <c r="C85" s="1352"/>
      <c r="D85" s="1350"/>
      <c r="E85" s="1342"/>
      <c r="F85" s="1342"/>
      <c r="G85" s="1342"/>
    </row>
    <row r="86" spans="1:7" s="1343" customFormat="1">
      <c r="A86" s="1339"/>
      <c r="B86" s="1358"/>
      <c r="C86" s="1358"/>
      <c r="D86" s="1350"/>
      <c r="E86" s="1342"/>
      <c r="F86" s="1342"/>
      <c r="G86" s="1342"/>
    </row>
    <row r="87" spans="1:7" s="1343" customFormat="1">
      <c r="A87" s="1339"/>
      <c r="B87" s="1358"/>
      <c r="C87" s="1358"/>
      <c r="D87" s="1350"/>
      <c r="E87" s="1342"/>
      <c r="F87" s="1342"/>
      <c r="G87" s="1342"/>
    </row>
    <row r="88" spans="1:7" s="1343" customFormat="1">
      <c r="A88" s="1339"/>
      <c r="B88" s="1358"/>
      <c r="C88" s="1358"/>
      <c r="D88" s="1350"/>
      <c r="E88" s="1342"/>
      <c r="F88" s="1342"/>
      <c r="G88" s="1342"/>
    </row>
    <row r="89" spans="1:7" s="1343" customFormat="1">
      <c r="A89" s="1339"/>
      <c r="B89" s="1358"/>
      <c r="C89" s="1358"/>
      <c r="D89" s="1350"/>
      <c r="E89" s="1342"/>
      <c r="F89" s="1342"/>
      <c r="G89" s="1342"/>
    </row>
    <row r="90" spans="1:7" s="1343" customFormat="1">
      <c r="A90" s="1339"/>
      <c r="B90" s="1358"/>
      <c r="C90" s="1358"/>
      <c r="D90" s="1350"/>
      <c r="E90" s="1342"/>
      <c r="F90" s="1342"/>
      <c r="G90" s="1342"/>
    </row>
    <row r="91" spans="1:7" s="1343" customFormat="1">
      <c r="A91" s="1339"/>
      <c r="B91" s="1358"/>
      <c r="C91" s="1358"/>
      <c r="D91" s="1350"/>
      <c r="E91" s="1342"/>
      <c r="F91" s="1342"/>
      <c r="G91" s="1342"/>
    </row>
    <row r="92" spans="1:7" s="1343" customFormat="1">
      <c r="A92" s="1339"/>
      <c r="B92" s="1352"/>
      <c r="C92" s="1352"/>
      <c r="D92" s="1350"/>
      <c r="E92" s="1342"/>
      <c r="F92" s="1342"/>
      <c r="G92" s="1342"/>
    </row>
    <row r="93" spans="1:7" s="1343" customFormat="1" ht="155.25" customHeight="1">
      <c r="A93" s="1339"/>
      <c r="B93" s="1358"/>
      <c r="C93" s="1358"/>
      <c r="D93" s="1360"/>
      <c r="E93" s="1342"/>
      <c r="F93" s="1342"/>
      <c r="G93" s="1342"/>
    </row>
    <row r="94" spans="1:7" s="1343" customFormat="1">
      <c r="A94" s="1339"/>
      <c r="B94" s="1361"/>
      <c r="C94" s="1361"/>
      <c r="D94" s="1350"/>
      <c r="E94" s="1342"/>
      <c r="F94" s="1342"/>
      <c r="G94" s="1342"/>
    </row>
    <row r="95" spans="1:7" s="1343" customFormat="1">
      <c r="A95" s="1339"/>
      <c r="B95" s="1361"/>
      <c r="C95" s="1361"/>
      <c r="D95" s="1350"/>
      <c r="E95" s="1342"/>
      <c r="F95" s="1342"/>
      <c r="G95" s="1342"/>
    </row>
    <row r="96" spans="1:7" s="1343" customFormat="1">
      <c r="A96" s="1339"/>
      <c r="B96" s="1361"/>
      <c r="C96" s="1361"/>
      <c r="D96" s="1350"/>
      <c r="E96" s="1342"/>
      <c r="F96" s="1342"/>
      <c r="G96" s="1342"/>
    </row>
    <row r="97" spans="1:10" s="1343" customFormat="1">
      <c r="A97" s="1339"/>
      <c r="B97" s="1361"/>
      <c r="C97" s="1361"/>
      <c r="D97" s="1350"/>
      <c r="E97" s="1342"/>
      <c r="F97" s="1342"/>
      <c r="G97" s="1342"/>
    </row>
    <row r="98" spans="1:10" s="1343" customFormat="1">
      <c r="A98" s="1339"/>
      <c r="B98" s="1361"/>
      <c r="C98" s="1361"/>
      <c r="D98" s="1350"/>
      <c r="E98" s="1342"/>
      <c r="F98" s="1342"/>
      <c r="G98" s="1342"/>
    </row>
    <row r="99" spans="1:10" s="1343" customFormat="1">
      <c r="A99" s="1339"/>
      <c r="B99" s="1361"/>
      <c r="C99" s="1361"/>
      <c r="D99" s="1362"/>
      <c r="E99" s="1363"/>
      <c r="F99" s="1342"/>
      <c r="G99" s="1342"/>
    </row>
    <row r="100" spans="1:10" s="1343" customFormat="1">
      <c r="A100" s="1339"/>
      <c r="B100" s="1358"/>
      <c r="C100" s="1358"/>
      <c r="D100" s="1350"/>
      <c r="E100" s="1342"/>
      <c r="F100" s="1364"/>
      <c r="G100" s="1342"/>
    </row>
    <row r="101" spans="1:10" s="1343" customFormat="1" ht="96.75" customHeight="1">
      <c r="A101" s="1339"/>
      <c r="B101" s="1358"/>
      <c r="C101" s="1358"/>
      <c r="D101" s="1350"/>
      <c r="E101" s="1342"/>
      <c r="F101" s="1342"/>
      <c r="G101" s="1342"/>
    </row>
    <row r="102" spans="1:10" s="1343" customFormat="1" ht="119.25" customHeight="1">
      <c r="A102" s="1339"/>
      <c r="B102" s="1358"/>
      <c r="C102" s="1358"/>
      <c r="D102" s="1350"/>
      <c r="E102" s="1342"/>
      <c r="F102" s="1342"/>
      <c r="G102" s="1342"/>
    </row>
    <row r="103" spans="1:10" s="1343" customFormat="1" ht="42" customHeight="1">
      <c r="A103" s="1339"/>
      <c r="B103" s="1358"/>
      <c r="C103" s="1358"/>
      <c r="D103" s="1350"/>
      <c r="E103" s="1342"/>
      <c r="F103" s="1342"/>
      <c r="G103" s="1342"/>
    </row>
    <row r="104" spans="1:10" s="1343" customFormat="1" ht="79.5" customHeight="1">
      <c r="A104" s="1339"/>
      <c r="B104" s="1358"/>
      <c r="C104" s="1358"/>
      <c r="D104" s="1350"/>
      <c r="E104" s="1342"/>
      <c r="F104" s="1342"/>
      <c r="G104" s="1342"/>
    </row>
    <row r="105" spans="1:10" s="1343" customFormat="1" ht="48" customHeight="1">
      <c r="A105" s="1339"/>
      <c r="B105" s="1351"/>
      <c r="C105" s="1351"/>
      <c r="D105" s="1350"/>
      <c r="E105" s="1342"/>
      <c r="F105" s="1342"/>
      <c r="G105" s="1342"/>
    </row>
    <row r="106" spans="1:10" s="1343" customFormat="1" ht="22.5" customHeight="1">
      <c r="A106" s="1339"/>
      <c r="B106" s="1340"/>
      <c r="C106" s="1340"/>
      <c r="D106" s="1362"/>
      <c r="E106" s="1363"/>
      <c r="F106" s="1342"/>
      <c r="G106" s="1342"/>
    </row>
    <row r="107" spans="1:10" s="1343" customFormat="1" ht="48" customHeight="1">
      <c r="A107" s="1339"/>
      <c r="B107" s="1351"/>
      <c r="C107" s="1351"/>
      <c r="D107" s="1350"/>
      <c r="E107" s="1342"/>
      <c r="F107" s="1342"/>
      <c r="G107" s="1342"/>
    </row>
    <row r="108" spans="1:10" s="1343" customFormat="1" ht="63" customHeight="1">
      <c r="A108" s="1339"/>
      <c r="B108" s="1357"/>
      <c r="C108" s="1357"/>
      <c r="D108" s="1350"/>
      <c r="E108" s="1342"/>
      <c r="F108" s="1342"/>
      <c r="G108" s="1342"/>
    </row>
    <row r="109" spans="1:10" s="1343" customFormat="1" ht="59.25" customHeight="1">
      <c r="A109" s="1339"/>
      <c r="B109" s="1357"/>
      <c r="C109" s="1357"/>
      <c r="D109" s="1350"/>
      <c r="E109" s="1342"/>
      <c r="F109" s="1342"/>
      <c r="G109" s="1342"/>
    </row>
    <row r="110" spans="1:10" s="1343" customFormat="1" ht="137.25" customHeight="1">
      <c r="A110" s="1339"/>
      <c r="B110" s="1358"/>
      <c r="C110" s="1358"/>
      <c r="D110" s="1350"/>
      <c r="E110" s="1342"/>
      <c r="F110" s="1365"/>
      <c r="G110" s="1365"/>
    </row>
    <row r="111" spans="1:10" s="1343" customFormat="1" ht="24.75" customHeight="1">
      <c r="A111" s="1339"/>
      <c r="B111" s="1358"/>
      <c r="C111" s="1358"/>
      <c r="D111" s="1362"/>
      <c r="E111" s="1363"/>
      <c r="F111" s="1365"/>
      <c r="G111" s="1365"/>
      <c r="J111" s="1359"/>
    </row>
    <row r="112" spans="1:10" s="1343" customFormat="1" ht="156.75" customHeight="1">
      <c r="A112" s="1339"/>
      <c r="B112" s="1366"/>
      <c r="C112" s="1366"/>
      <c r="D112" s="1350"/>
      <c r="E112" s="1342"/>
      <c r="F112" s="1365"/>
      <c r="G112" s="1365"/>
    </row>
    <row r="113" spans="1:7" s="1343" customFormat="1">
      <c r="A113" s="1339"/>
      <c r="B113" s="1367"/>
      <c r="C113" s="1367"/>
      <c r="D113" s="1350"/>
      <c r="E113" s="1342"/>
      <c r="F113" s="1365"/>
      <c r="G113" s="1365"/>
    </row>
    <row r="114" spans="1:7" s="1343" customFormat="1">
      <c r="A114" s="1339"/>
      <c r="B114" s="1367"/>
      <c r="C114" s="1367"/>
      <c r="D114" s="1350"/>
      <c r="E114" s="1342"/>
      <c r="F114" s="1365"/>
      <c r="G114" s="1365"/>
    </row>
    <row r="115" spans="1:7" s="1343" customFormat="1">
      <c r="A115" s="1339"/>
      <c r="B115" s="1367"/>
      <c r="C115" s="1367"/>
      <c r="D115" s="1350"/>
      <c r="E115" s="1342"/>
      <c r="F115" s="1365"/>
      <c r="G115" s="1365"/>
    </row>
    <row r="116" spans="1:7" s="1343" customFormat="1">
      <c r="A116" s="1339"/>
      <c r="B116" s="1367"/>
      <c r="C116" s="1367"/>
      <c r="D116" s="1350"/>
      <c r="E116" s="1342"/>
      <c r="F116" s="1365"/>
      <c r="G116" s="1365"/>
    </row>
    <row r="117" spans="1:7" s="1343" customFormat="1" ht="24" customHeight="1">
      <c r="A117" s="1339"/>
      <c r="B117" s="1367"/>
      <c r="C117" s="1367"/>
      <c r="D117" s="1362"/>
      <c r="E117" s="1363"/>
      <c r="F117" s="1365"/>
      <c r="G117" s="1365"/>
    </row>
    <row r="118" spans="1:7" s="1343" customFormat="1" ht="29.25" customHeight="1">
      <c r="A118" s="1339"/>
      <c r="B118" s="1367"/>
      <c r="C118" s="1367"/>
      <c r="D118" s="1350"/>
      <c r="E118" s="1342"/>
      <c r="F118" s="1365"/>
      <c r="G118" s="1365"/>
    </row>
    <row r="119" spans="1:7" s="1343" customFormat="1" ht="102" customHeight="1">
      <c r="A119" s="1339"/>
      <c r="B119" s="1358"/>
      <c r="C119" s="1358"/>
      <c r="D119" s="1350"/>
      <c r="E119" s="1342"/>
      <c r="F119" s="1365"/>
      <c r="G119" s="1365"/>
    </row>
    <row r="120" spans="1:7" s="1343" customFormat="1">
      <c r="A120" s="1339"/>
      <c r="B120" s="1367"/>
      <c r="C120" s="1367"/>
      <c r="D120" s="1350"/>
      <c r="E120" s="1342"/>
      <c r="F120" s="1365"/>
      <c r="G120" s="1365"/>
    </row>
    <row r="121" spans="1:7" s="1343" customFormat="1">
      <c r="A121" s="1339"/>
      <c r="B121" s="1367"/>
      <c r="C121" s="1367"/>
      <c r="D121" s="1350"/>
      <c r="E121" s="1342"/>
      <c r="F121" s="1365"/>
      <c r="G121" s="1365"/>
    </row>
    <row r="122" spans="1:7" s="1343" customFormat="1">
      <c r="A122" s="1339"/>
      <c r="B122" s="1367"/>
      <c r="C122" s="1367"/>
      <c r="D122" s="1350"/>
      <c r="E122" s="1342"/>
      <c r="F122" s="1365"/>
      <c r="G122" s="1365"/>
    </row>
    <row r="123" spans="1:7" s="1343" customFormat="1">
      <c r="A123" s="1339"/>
      <c r="B123" s="1367"/>
      <c r="C123" s="1367"/>
      <c r="D123" s="1350"/>
      <c r="E123" s="1342"/>
      <c r="F123" s="1365"/>
      <c r="G123" s="1365"/>
    </row>
    <row r="124" spans="1:7" s="1343" customFormat="1" ht="24.75" customHeight="1">
      <c r="A124" s="1339"/>
      <c r="B124" s="1367"/>
      <c r="C124" s="1367"/>
      <c r="D124" s="1362"/>
      <c r="E124" s="1363"/>
      <c r="F124" s="1365"/>
      <c r="G124" s="1365"/>
    </row>
    <row r="125" spans="1:7" s="1343" customFormat="1" ht="55.5" customHeight="1">
      <c r="A125" s="1339"/>
      <c r="B125" s="1358"/>
      <c r="C125" s="1358"/>
      <c r="D125" s="1350"/>
      <c r="E125" s="1342"/>
      <c r="F125" s="1365"/>
      <c r="G125" s="1365"/>
    </row>
    <row r="126" spans="1:7" s="1343" customFormat="1" ht="28.5" customHeight="1">
      <c r="A126" s="1339"/>
      <c r="B126" s="1358"/>
      <c r="C126" s="1358"/>
      <c r="D126" s="1350"/>
      <c r="E126" s="1342"/>
      <c r="F126" s="1365"/>
      <c r="G126" s="1365"/>
    </row>
    <row r="127" spans="1:7" s="1343" customFormat="1" ht="43.5" customHeight="1">
      <c r="A127" s="1339"/>
      <c r="B127" s="1358"/>
      <c r="C127" s="1358"/>
      <c r="D127" s="1368"/>
      <c r="E127" s="1342"/>
      <c r="F127" s="1365"/>
      <c r="G127" s="1365"/>
    </row>
    <row r="128" spans="1:7" s="1343" customFormat="1">
      <c r="A128" s="1339"/>
      <c r="B128" s="1340"/>
      <c r="C128" s="1340"/>
      <c r="D128" s="1350"/>
      <c r="E128" s="1342"/>
      <c r="F128" s="1365"/>
      <c r="G128" s="1365"/>
    </row>
    <row r="129" spans="1:7" s="1343" customFormat="1">
      <c r="A129" s="1339"/>
      <c r="B129" s="1351"/>
      <c r="C129" s="1351"/>
      <c r="D129" s="1350"/>
      <c r="E129" s="1342"/>
      <c r="F129" s="1365"/>
      <c r="G129" s="1365"/>
    </row>
    <row r="130" spans="1:7" s="1343" customFormat="1">
      <c r="A130" s="1339"/>
      <c r="B130" s="1351"/>
      <c r="C130" s="1351"/>
      <c r="D130" s="1350"/>
      <c r="E130" s="1342"/>
      <c r="F130" s="1365"/>
      <c r="G130" s="1365"/>
    </row>
    <row r="131" spans="1:7" s="1356" customFormat="1">
      <c r="A131" s="1369"/>
      <c r="B131" s="1352"/>
      <c r="C131" s="1352"/>
      <c r="D131" s="1354"/>
      <c r="E131" s="1355"/>
      <c r="F131" s="1370"/>
      <c r="G131" s="1370"/>
    </row>
    <row r="132" spans="1:7" s="1343" customFormat="1">
      <c r="A132" s="1339"/>
      <c r="B132" s="1352"/>
      <c r="C132" s="1352"/>
      <c r="D132" s="1350"/>
      <c r="E132" s="1342"/>
      <c r="F132" s="1365"/>
      <c r="G132" s="1365"/>
    </row>
    <row r="133" spans="1:7" s="1343" customFormat="1" ht="68.25" customHeight="1">
      <c r="A133" s="1339"/>
      <c r="B133" s="1358"/>
      <c r="C133" s="1358"/>
      <c r="D133" s="1350"/>
      <c r="E133" s="1342"/>
      <c r="F133" s="1365"/>
      <c r="G133" s="1365"/>
    </row>
    <row r="134" spans="1:7" s="1343" customFormat="1" ht="21" customHeight="1">
      <c r="A134" s="1339"/>
      <c r="B134" s="1371"/>
      <c r="C134" s="1371"/>
      <c r="D134" s="1350"/>
      <c r="E134" s="1342"/>
      <c r="F134" s="1365"/>
      <c r="G134" s="1365"/>
    </row>
    <row r="135" spans="1:7" s="1343" customFormat="1">
      <c r="A135" s="1339"/>
      <c r="B135" s="1371"/>
      <c r="C135" s="1371"/>
      <c r="D135" s="1350"/>
      <c r="E135" s="1342"/>
      <c r="F135" s="1365"/>
      <c r="G135" s="1365"/>
    </row>
    <row r="136" spans="1:7" s="1343" customFormat="1">
      <c r="A136" s="1339"/>
      <c r="B136" s="1371"/>
      <c r="C136" s="1371"/>
      <c r="D136" s="1350"/>
      <c r="E136" s="1342"/>
      <c r="F136" s="1365"/>
      <c r="G136" s="1365"/>
    </row>
    <row r="137" spans="1:7" s="1343" customFormat="1">
      <c r="A137" s="1339"/>
      <c r="B137" s="1371"/>
      <c r="C137" s="1371"/>
      <c r="D137" s="1350"/>
      <c r="E137" s="1342"/>
      <c r="F137" s="1365"/>
      <c r="G137" s="1365"/>
    </row>
    <row r="138" spans="1:7" s="1343" customFormat="1">
      <c r="A138" s="1339"/>
      <c r="B138" s="1371"/>
      <c r="C138" s="1371"/>
      <c r="D138" s="1350"/>
      <c r="E138" s="1342"/>
      <c r="F138" s="1365"/>
      <c r="G138" s="1365"/>
    </row>
    <row r="139" spans="1:7" s="1343" customFormat="1">
      <c r="A139" s="1339"/>
      <c r="B139" s="1371"/>
      <c r="C139" s="1371"/>
      <c r="D139" s="1350"/>
      <c r="E139" s="1342"/>
      <c r="F139" s="1365"/>
      <c r="G139" s="1365"/>
    </row>
    <row r="140" spans="1:7" s="1343" customFormat="1">
      <c r="A140" s="1339"/>
      <c r="B140" s="1371"/>
      <c r="C140" s="1371"/>
      <c r="D140" s="1350"/>
      <c r="E140" s="1342"/>
      <c r="F140" s="1365"/>
      <c r="G140" s="1365"/>
    </row>
    <row r="141" spans="1:7" s="1343" customFormat="1">
      <c r="A141" s="1339"/>
      <c r="B141" s="1371"/>
      <c r="C141" s="1371"/>
      <c r="D141" s="1350"/>
      <c r="E141" s="1342"/>
      <c r="F141" s="1365"/>
      <c r="G141" s="1365"/>
    </row>
    <row r="142" spans="1:7" s="1343" customFormat="1" ht="21" customHeight="1">
      <c r="A142" s="1339"/>
      <c r="B142" s="1371"/>
      <c r="C142" s="1371"/>
      <c r="D142" s="1350"/>
      <c r="E142" s="1342"/>
      <c r="F142" s="1365"/>
      <c r="G142" s="1365"/>
    </row>
    <row r="143" spans="1:7" s="1343" customFormat="1">
      <c r="A143" s="1339"/>
      <c r="B143" s="1371"/>
      <c r="C143" s="1371"/>
      <c r="D143" s="1350"/>
      <c r="E143" s="1342"/>
      <c r="F143" s="1365"/>
      <c r="G143" s="1365"/>
    </row>
    <row r="144" spans="1:7" s="1343" customFormat="1">
      <c r="A144" s="1339"/>
      <c r="B144" s="1371"/>
      <c r="C144" s="1371"/>
      <c r="D144" s="1350"/>
      <c r="E144" s="1342"/>
      <c r="F144" s="1365"/>
      <c r="G144" s="1365"/>
    </row>
    <row r="145" spans="1:7" s="1343" customFormat="1">
      <c r="A145" s="1339"/>
      <c r="B145" s="1371"/>
      <c r="C145" s="1371"/>
      <c r="D145" s="1350"/>
      <c r="E145" s="1342"/>
      <c r="F145" s="1365"/>
      <c r="G145" s="1365"/>
    </row>
    <row r="146" spans="1:7" s="1343" customFormat="1">
      <c r="A146" s="1339"/>
      <c r="B146" s="1371"/>
      <c r="C146" s="1371"/>
      <c r="D146" s="1350"/>
      <c r="E146" s="1342"/>
      <c r="F146" s="1365"/>
      <c r="G146" s="1365"/>
    </row>
    <row r="147" spans="1:7" s="1343" customFormat="1">
      <c r="A147" s="1339"/>
      <c r="B147" s="1371"/>
      <c r="C147" s="1371"/>
      <c r="D147" s="1350"/>
      <c r="E147" s="1342"/>
      <c r="F147" s="1365"/>
      <c r="G147" s="1365"/>
    </row>
    <row r="148" spans="1:7" s="1343" customFormat="1">
      <c r="A148" s="1339"/>
      <c r="B148" s="1371"/>
      <c r="C148" s="1371"/>
      <c r="D148" s="1350"/>
      <c r="E148" s="1342"/>
      <c r="F148" s="1365"/>
      <c r="G148" s="1365"/>
    </row>
    <row r="149" spans="1:7" s="1343" customFormat="1" ht="21" customHeight="1">
      <c r="A149" s="1339"/>
      <c r="B149" s="1371"/>
      <c r="C149" s="1371"/>
      <c r="D149" s="1350"/>
      <c r="E149" s="1342"/>
      <c r="F149" s="1365"/>
      <c r="G149" s="1365"/>
    </row>
    <row r="150" spans="1:7" s="1343" customFormat="1">
      <c r="A150" s="1339"/>
      <c r="B150" s="1371"/>
      <c r="C150" s="1371"/>
      <c r="D150" s="1350"/>
      <c r="E150" s="1342"/>
      <c r="F150" s="1365"/>
      <c r="G150" s="1365"/>
    </row>
    <row r="151" spans="1:7" s="1343" customFormat="1">
      <c r="A151" s="1339"/>
      <c r="B151" s="1371"/>
      <c r="C151" s="1371"/>
      <c r="D151" s="1350"/>
      <c r="E151" s="1342"/>
      <c r="F151" s="1365"/>
      <c r="G151" s="1365"/>
    </row>
    <row r="152" spans="1:7" s="1343" customFormat="1">
      <c r="A152" s="1339"/>
      <c r="B152" s="1371"/>
      <c r="C152" s="1371"/>
      <c r="D152" s="1350"/>
      <c r="E152" s="1342"/>
      <c r="F152" s="1365"/>
      <c r="G152" s="1365"/>
    </row>
    <row r="153" spans="1:7" s="1343" customFormat="1">
      <c r="A153" s="1339"/>
      <c r="B153" s="1371"/>
      <c r="C153" s="1371"/>
      <c r="D153" s="1350"/>
      <c r="E153" s="1342"/>
      <c r="F153" s="1365"/>
      <c r="G153" s="1365"/>
    </row>
    <row r="154" spans="1:7" s="1343" customFormat="1">
      <c r="A154" s="1339"/>
      <c r="B154" s="1371"/>
      <c r="C154" s="1371"/>
      <c r="D154" s="1350"/>
      <c r="E154" s="1342"/>
      <c r="F154" s="1365"/>
      <c r="G154" s="1365"/>
    </row>
    <row r="155" spans="1:7" s="1343" customFormat="1" ht="68.25" customHeight="1">
      <c r="A155" s="1339"/>
      <c r="B155" s="1371"/>
      <c r="C155" s="1371"/>
      <c r="D155" s="1350"/>
      <c r="E155" s="1342"/>
      <c r="F155" s="1365"/>
      <c r="G155" s="1365"/>
    </row>
    <row r="156" spans="1:7" s="1343" customFormat="1" ht="21" customHeight="1">
      <c r="A156" s="1339"/>
      <c r="B156" s="1371"/>
      <c r="C156" s="1371"/>
      <c r="D156" s="1350"/>
      <c r="E156" s="1342"/>
      <c r="F156" s="1365"/>
      <c r="G156" s="1365"/>
    </row>
    <row r="157" spans="1:7" s="1343" customFormat="1">
      <c r="A157" s="1339"/>
      <c r="B157" s="1358"/>
      <c r="C157" s="1358"/>
      <c r="D157" s="1350"/>
      <c r="E157" s="1342"/>
      <c r="F157" s="1365"/>
      <c r="G157" s="1365"/>
    </row>
    <row r="158" spans="1:7" s="1343" customFormat="1">
      <c r="A158" s="1339"/>
      <c r="B158" s="1358"/>
      <c r="C158" s="1358"/>
      <c r="D158" s="1350"/>
      <c r="E158" s="1342"/>
      <c r="F158" s="1365"/>
      <c r="G158" s="1365"/>
    </row>
    <row r="159" spans="1:7" s="1343" customFormat="1">
      <c r="A159" s="1339"/>
      <c r="B159" s="1371"/>
      <c r="C159" s="1371"/>
      <c r="D159" s="1350"/>
      <c r="E159" s="1342"/>
      <c r="F159" s="1365"/>
      <c r="G159" s="1365"/>
    </row>
    <row r="160" spans="1:7" s="1343" customFormat="1">
      <c r="A160" s="1339"/>
      <c r="B160" s="1371"/>
      <c r="C160" s="1371"/>
      <c r="D160" s="1350"/>
      <c r="E160" s="1342"/>
      <c r="F160" s="1365"/>
      <c r="G160" s="1365"/>
    </row>
    <row r="161" spans="1:7" s="1343" customFormat="1">
      <c r="A161" s="1339"/>
      <c r="B161" s="1371"/>
      <c r="C161" s="1371"/>
      <c r="D161" s="1350"/>
      <c r="E161" s="1342"/>
      <c r="F161" s="1365"/>
      <c r="G161" s="1365"/>
    </row>
    <row r="162" spans="1:7" s="1343" customFormat="1">
      <c r="A162" s="1339"/>
      <c r="B162" s="1371"/>
      <c r="C162" s="1371"/>
      <c r="D162" s="1350"/>
      <c r="E162" s="1342"/>
      <c r="F162" s="1365"/>
      <c r="G162" s="1365"/>
    </row>
    <row r="163" spans="1:7" s="1343" customFormat="1" ht="30.75" customHeight="1">
      <c r="A163" s="1339"/>
      <c r="B163" s="1358"/>
      <c r="C163" s="1358"/>
      <c r="D163" s="1350"/>
      <c r="E163" s="1342"/>
      <c r="F163" s="1365"/>
      <c r="G163" s="1365"/>
    </row>
    <row r="164" spans="1:7" s="1343" customFormat="1" ht="81" customHeight="1">
      <c r="A164" s="1339"/>
      <c r="B164" s="1358"/>
      <c r="C164" s="1358"/>
      <c r="D164" s="1350"/>
      <c r="E164" s="1342"/>
      <c r="F164" s="1365"/>
      <c r="G164" s="1365"/>
    </row>
    <row r="165" spans="1:7" s="1343" customFormat="1" ht="30.75" customHeight="1">
      <c r="A165" s="1339"/>
      <c r="B165" s="1358"/>
      <c r="C165" s="1358"/>
      <c r="D165" s="1350"/>
      <c r="E165" s="1342"/>
      <c r="F165" s="1365"/>
      <c r="G165" s="1365"/>
    </row>
    <row r="166" spans="1:7" s="1343" customFormat="1" ht="30.75" customHeight="1">
      <c r="A166" s="1339"/>
      <c r="B166" s="1358"/>
      <c r="C166" s="1358"/>
      <c r="D166" s="1350"/>
      <c r="E166" s="1342"/>
      <c r="F166" s="1365"/>
      <c r="G166" s="1365"/>
    </row>
    <row r="167" spans="1:7" s="1343" customFormat="1" ht="67.5" customHeight="1">
      <c r="A167" s="1339"/>
      <c r="B167" s="1358"/>
      <c r="C167" s="1358"/>
      <c r="D167" s="1350"/>
      <c r="E167" s="1342"/>
      <c r="F167" s="1365"/>
      <c r="G167" s="1365"/>
    </row>
    <row r="168" spans="1:7" s="1343" customFormat="1" ht="30.75" customHeight="1">
      <c r="A168" s="1339"/>
      <c r="B168" s="1358"/>
      <c r="C168" s="1358"/>
      <c r="D168" s="1350"/>
      <c r="E168" s="1342"/>
      <c r="F168" s="1365"/>
      <c r="G168" s="1365"/>
    </row>
    <row r="169" spans="1:7" s="1343" customFormat="1" ht="92.25" customHeight="1">
      <c r="A169" s="1339"/>
      <c r="B169" s="1358"/>
      <c r="C169" s="1358"/>
      <c r="D169" s="1350"/>
      <c r="E169" s="1342"/>
      <c r="F169" s="1365"/>
      <c r="G169" s="1365"/>
    </row>
    <row r="170" spans="1:7" s="1343" customFormat="1">
      <c r="A170" s="1339"/>
      <c r="B170" s="1340"/>
      <c r="C170" s="1340"/>
      <c r="D170" s="1350"/>
      <c r="E170" s="1342"/>
      <c r="F170" s="1365"/>
      <c r="G170" s="1365"/>
    </row>
    <row r="171" spans="1:7" s="1343" customFormat="1">
      <c r="A171" s="1339"/>
      <c r="B171" s="1340"/>
      <c r="C171" s="1340"/>
      <c r="D171" s="1350"/>
      <c r="E171" s="1342"/>
      <c r="F171" s="1365"/>
      <c r="G171" s="1365"/>
    </row>
    <row r="172" spans="1:7" s="1343" customFormat="1">
      <c r="A172" s="1339"/>
      <c r="B172" s="1340"/>
      <c r="C172" s="1340"/>
      <c r="D172" s="1350"/>
      <c r="E172" s="1342"/>
      <c r="F172" s="1365"/>
      <c r="G172" s="1365"/>
    </row>
    <row r="173" spans="1:7" s="1343" customFormat="1">
      <c r="A173" s="1339"/>
      <c r="B173" s="1340"/>
      <c r="C173" s="1340"/>
      <c r="D173" s="1350"/>
      <c r="E173" s="1342"/>
      <c r="F173" s="1365"/>
      <c r="G173" s="1365"/>
    </row>
    <row r="174" spans="1:7" s="1343" customFormat="1">
      <c r="A174" s="1339"/>
      <c r="B174" s="1340"/>
      <c r="C174" s="1340"/>
      <c r="D174" s="1350"/>
      <c r="E174" s="1342"/>
      <c r="F174" s="1372"/>
      <c r="G174" s="1365"/>
    </row>
    <row r="175" spans="1:7" s="1343" customFormat="1" ht="68.25" customHeight="1">
      <c r="A175" s="1339"/>
      <c r="B175" s="1358"/>
      <c r="C175" s="1358"/>
      <c r="D175" s="1350"/>
      <c r="E175" s="1342"/>
      <c r="F175" s="1365"/>
      <c r="G175" s="1365"/>
    </row>
    <row r="176" spans="1:7" s="1343" customFormat="1" ht="21.75" customHeight="1">
      <c r="A176" s="1339"/>
      <c r="B176" s="1340"/>
      <c r="C176" s="1340"/>
      <c r="D176" s="1362"/>
      <c r="E176" s="1363"/>
      <c r="F176" s="1365"/>
      <c r="G176" s="1365"/>
    </row>
    <row r="177" spans="1:7" s="1343" customFormat="1" ht="30.75" customHeight="1">
      <c r="A177" s="1339"/>
      <c r="B177" s="1358"/>
      <c r="C177" s="1358"/>
      <c r="D177" s="1350"/>
      <c r="E177" s="1342"/>
      <c r="F177" s="1365"/>
      <c r="G177" s="1365"/>
    </row>
    <row r="178" spans="1:7" s="1343" customFormat="1" ht="70.5" customHeight="1">
      <c r="A178" s="1339"/>
      <c r="B178" s="1358"/>
      <c r="C178" s="1358"/>
      <c r="D178" s="1350"/>
      <c r="E178" s="1342"/>
      <c r="F178" s="1365"/>
      <c r="G178" s="1365"/>
    </row>
    <row r="179" spans="1:7" s="1343" customFormat="1" ht="31.5" customHeight="1">
      <c r="A179" s="1339"/>
      <c r="B179" s="1358"/>
      <c r="C179" s="1358"/>
      <c r="D179" s="1350"/>
      <c r="E179" s="1342"/>
      <c r="F179" s="1365"/>
      <c r="G179" s="1365"/>
    </row>
    <row r="180" spans="1:7" s="1343" customFormat="1" ht="14.25" customHeight="1">
      <c r="A180" s="1339"/>
      <c r="B180" s="1340"/>
      <c r="C180" s="1340"/>
      <c r="D180" s="1350"/>
      <c r="E180" s="1342"/>
      <c r="F180" s="1365"/>
      <c r="G180" s="1365"/>
    </row>
    <row r="181" spans="1:7" s="1343" customFormat="1">
      <c r="A181" s="1339"/>
      <c r="B181" s="1351"/>
      <c r="C181" s="1351"/>
      <c r="D181" s="1350"/>
      <c r="E181" s="1342"/>
      <c r="F181" s="1365"/>
      <c r="G181" s="1365"/>
    </row>
    <row r="182" spans="1:7" s="1343" customFormat="1">
      <c r="A182" s="1339"/>
      <c r="B182" s="1351"/>
      <c r="C182" s="1351"/>
      <c r="D182" s="1350"/>
      <c r="E182" s="1342"/>
      <c r="F182" s="1365"/>
      <c r="G182" s="1365"/>
    </row>
    <row r="183" spans="1:7" s="1343" customFormat="1">
      <c r="A183" s="1339"/>
      <c r="B183" s="1351"/>
      <c r="C183" s="1351"/>
      <c r="D183" s="1350"/>
      <c r="E183" s="1342"/>
      <c r="F183" s="1365"/>
      <c r="G183" s="1365"/>
    </row>
    <row r="184" spans="1:7" s="1356" customFormat="1">
      <c r="A184" s="1369"/>
      <c r="B184" s="1352"/>
      <c r="C184" s="1352"/>
      <c r="D184" s="1354"/>
      <c r="E184" s="1355"/>
      <c r="F184" s="1370"/>
      <c r="G184" s="1370"/>
    </row>
    <row r="185" spans="1:7" s="1356" customFormat="1">
      <c r="A185" s="1369"/>
      <c r="B185" s="1352"/>
      <c r="C185" s="1352"/>
      <c r="D185" s="1354"/>
      <c r="E185" s="1355"/>
      <c r="F185" s="1370"/>
      <c r="G185" s="1370"/>
    </row>
    <row r="186" spans="1:7" s="1356" customFormat="1">
      <c r="A186" s="1369"/>
      <c r="B186" s="1352"/>
      <c r="C186" s="1352"/>
      <c r="D186" s="1354"/>
      <c r="E186" s="1355"/>
      <c r="F186" s="1370"/>
      <c r="G186" s="1370"/>
    </row>
    <row r="187" spans="1:7" s="1356" customFormat="1">
      <c r="A187" s="1339"/>
      <c r="B187" s="1357"/>
      <c r="C187" s="1357"/>
      <c r="D187" s="1350"/>
      <c r="E187" s="1342"/>
      <c r="F187" s="1365"/>
      <c r="G187" s="1365"/>
    </row>
    <row r="188" spans="1:7" s="1356" customFormat="1">
      <c r="A188" s="1369"/>
      <c r="B188" s="1358"/>
      <c r="C188" s="1358"/>
      <c r="D188" s="1350"/>
      <c r="E188" s="1342"/>
      <c r="F188" s="1365"/>
      <c r="G188" s="1365"/>
    </row>
    <row r="189" spans="1:7" s="1356" customFormat="1" ht="83.25" customHeight="1">
      <c r="A189" s="1369"/>
      <c r="B189" s="1358"/>
      <c r="C189" s="1358"/>
      <c r="D189" s="1350"/>
      <c r="E189" s="1342"/>
      <c r="F189" s="1365"/>
      <c r="G189" s="1365"/>
    </row>
    <row r="190" spans="1:7" s="1356" customFormat="1">
      <c r="A190" s="1369"/>
      <c r="B190" s="1358"/>
      <c r="C190" s="1358"/>
      <c r="D190" s="1350"/>
      <c r="E190" s="1342"/>
      <c r="F190" s="1365"/>
      <c r="G190" s="1365"/>
    </row>
    <row r="191" spans="1:7" s="1356" customFormat="1">
      <c r="A191" s="1369"/>
      <c r="B191" s="1358"/>
      <c r="C191" s="1358"/>
      <c r="D191" s="1350"/>
      <c r="E191" s="1342"/>
      <c r="F191" s="1365"/>
      <c r="G191" s="1365"/>
    </row>
    <row r="192" spans="1:7" s="1356" customFormat="1" ht="32.25" customHeight="1">
      <c r="A192" s="1369"/>
      <c r="B192" s="1357"/>
      <c r="C192" s="1357"/>
      <c r="D192" s="1350"/>
      <c r="E192" s="1342"/>
      <c r="F192" s="1365"/>
      <c r="G192" s="1365"/>
    </row>
    <row r="193" spans="1:7" s="1356" customFormat="1">
      <c r="A193" s="1369"/>
      <c r="B193" s="1357"/>
      <c r="C193" s="1357"/>
      <c r="D193" s="1350"/>
      <c r="E193" s="1342"/>
      <c r="F193" s="1365"/>
      <c r="G193" s="1365"/>
    </row>
    <row r="194" spans="1:7" s="1356" customFormat="1">
      <c r="A194" s="1369"/>
      <c r="B194" s="1358"/>
      <c r="C194" s="1358"/>
      <c r="D194" s="1350"/>
      <c r="E194" s="1342"/>
      <c r="F194" s="1365"/>
      <c r="G194" s="1365"/>
    </row>
    <row r="195" spans="1:7" s="1356" customFormat="1" ht="12" customHeight="1">
      <c r="A195" s="1369"/>
      <c r="B195" s="1358"/>
      <c r="C195" s="1358"/>
      <c r="D195" s="1350"/>
      <c r="E195" s="1342"/>
      <c r="F195" s="1365"/>
      <c r="G195" s="1365"/>
    </row>
    <row r="196" spans="1:7" s="1356" customFormat="1" ht="12" customHeight="1">
      <c r="A196" s="1369"/>
      <c r="B196" s="1358"/>
      <c r="C196" s="1358"/>
      <c r="D196" s="1350"/>
      <c r="E196" s="1342"/>
      <c r="F196" s="1365"/>
      <c r="G196" s="1365"/>
    </row>
    <row r="197" spans="1:7" s="1356" customFormat="1" ht="105" customHeight="1">
      <c r="A197" s="1339"/>
      <c r="B197" s="1357"/>
      <c r="C197" s="1357"/>
      <c r="D197" s="1350"/>
      <c r="E197" s="1342"/>
      <c r="F197" s="1365"/>
      <c r="G197" s="1365"/>
    </row>
    <row r="198" spans="1:7" s="1343" customFormat="1">
      <c r="A198" s="1339"/>
      <c r="B198" s="1358"/>
      <c r="C198" s="1358"/>
      <c r="D198" s="1350"/>
      <c r="E198" s="1342"/>
      <c r="F198" s="1365"/>
      <c r="G198" s="1365"/>
    </row>
    <row r="199" spans="1:7" s="1343" customFormat="1">
      <c r="A199" s="1339"/>
      <c r="B199" s="1358"/>
      <c r="C199" s="1358"/>
      <c r="D199" s="1350"/>
      <c r="E199" s="1342"/>
      <c r="F199" s="1365"/>
      <c r="G199" s="1365"/>
    </row>
    <row r="200" spans="1:7" s="1343" customFormat="1">
      <c r="A200" s="1339"/>
      <c r="B200" s="1358"/>
      <c r="C200" s="1358"/>
      <c r="D200" s="1350"/>
      <c r="E200" s="1342"/>
      <c r="F200" s="1365"/>
      <c r="G200" s="1365"/>
    </row>
    <row r="201" spans="1:7" s="1343" customFormat="1" ht="51.75" customHeight="1">
      <c r="A201" s="1339"/>
      <c r="B201" s="1367"/>
      <c r="C201" s="1367"/>
      <c r="D201" s="1350"/>
      <c r="E201" s="1342"/>
      <c r="F201" s="1365"/>
      <c r="G201" s="1365"/>
    </row>
    <row r="202" spans="1:7" s="1343" customFormat="1" ht="51.75" customHeight="1">
      <c r="A202" s="1339"/>
      <c r="B202" s="1367"/>
      <c r="C202" s="1367"/>
      <c r="D202" s="1350"/>
      <c r="E202" s="1342"/>
      <c r="F202" s="1365"/>
      <c r="G202" s="1365"/>
    </row>
    <row r="203" spans="1:7" s="1343" customFormat="1" ht="18.75" customHeight="1">
      <c r="A203" s="1339"/>
      <c r="B203" s="1367"/>
      <c r="C203" s="1367"/>
      <c r="D203" s="1350"/>
      <c r="E203" s="1342"/>
      <c r="F203" s="1365"/>
      <c r="G203" s="1365"/>
    </row>
    <row r="204" spans="1:7" s="1343" customFormat="1" ht="34.5" customHeight="1">
      <c r="A204" s="1339"/>
      <c r="B204" s="1367"/>
      <c r="C204" s="1367"/>
      <c r="D204" s="1350"/>
      <c r="E204" s="1342"/>
      <c r="F204" s="1365"/>
      <c r="G204" s="1365"/>
    </row>
    <row r="205" spans="1:7" s="1343" customFormat="1" ht="45" customHeight="1">
      <c r="A205" s="1339"/>
      <c r="B205" s="1367"/>
      <c r="C205" s="1367"/>
      <c r="D205" s="1350"/>
      <c r="E205" s="1342"/>
      <c r="F205" s="1365"/>
      <c r="G205" s="1365"/>
    </row>
    <row r="206" spans="1:7" s="1343" customFormat="1" ht="75.75" customHeight="1">
      <c r="A206" s="1339"/>
      <c r="B206" s="1367"/>
      <c r="C206" s="1367"/>
      <c r="D206" s="1350"/>
      <c r="E206" s="1342"/>
      <c r="F206" s="1365"/>
      <c r="G206" s="1365"/>
    </row>
    <row r="207" spans="1:7" s="1343" customFormat="1" ht="84" customHeight="1">
      <c r="A207" s="1339"/>
      <c r="B207" s="1367"/>
      <c r="C207" s="1367"/>
      <c r="D207" s="1350"/>
      <c r="E207" s="1342"/>
      <c r="F207" s="1365"/>
      <c r="G207" s="1365"/>
    </row>
    <row r="208" spans="1:7" s="1343" customFormat="1" ht="66.75" customHeight="1">
      <c r="A208" s="1339"/>
      <c r="B208" s="1367"/>
      <c r="C208" s="1367"/>
      <c r="D208" s="1350"/>
      <c r="E208" s="1342"/>
      <c r="F208" s="1365"/>
      <c r="G208" s="1365"/>
    </row>
    <row r="209" spans="1:7" s="1343" customFormat="1" ht="92.25" customHeight="1">
      <c r="A209" s="1339"/>
      <c r="B209" s="1367"/>
      <c r="C209" s="1367"/>
      <c r="D209" s="1350"/>
      <c r="E209" s="1342"/>
      <c r="F209" s="1365"/>
      <c r="G209" s="1365"/>
    </row>
    <row r="210" spans="1:7" s="1343" customFormat="1" ht="23.25" customHeight="1">
      <c r="A210" s="1339"/>
      <c r="B210" s="1367"/>
      <c r="C210" s="1367"/>
      <c r="D210" s="1350"/>
      <c r="E210" s="1342"/>
      <c r="F210" s="1365"/>
      <c r="G210" s="1365"/>
    </row>
    <row r="211" spans="1:7" s="1343" customFormat="1" ht="20.25" customHeight="1">
      <c r="A211" s="1339"/>
      <c r="B211" s="1367"/>
      <c r="C211" s="1367"/>
      <c r="D211" s="1350"/>
      <c r="E211" s="1342"/>
      <c r="F211" s="1365"/>
      <c r="G211" s="1365"/>
    </row>
    <row r="212" spans="1:7" s="1343" customFormat="1" ht="18" customHeight="1">
      <c r="A212" s="1339"/>
      <c r="B212" s="1367"/>
      <c r="C212" s="1367"/>
      <c r="D212" s="1350"/>
      <c r="E212" s="1342"/>
      <c r="F212" s="1365"/>
      <c r="G212" s="1365"/>
    </row>
    <row r="213" spans="1:7" s="1343" customFormat="1" ht="18.75" customHeight="1">
      <c r="A213" s="1339"/>
      <c r="B213" s="1367"/>
      <c r="C213" s="1367"/>
      <c r="D213" s="1350"/>
      <c r="E213" s="1342"/>
      <c r="F213" s="1365"/>
      <c r="G213" s="1365"/>
    </row>
    <row r="214" spans="1:7" s="1343" customFormat="1" ht="20.25" customHeight="1">
      <c r="A214" s="1339"/>
      <c r="B214" s="1367"/>
      <c r="C214" s="1367"/>
      <c r="D214" s="1350"/>
      <c r="E214" s="1342"/>
      <c r="F214" s="1365"/>
      <c r="G214" s="1365"/>
    </row>
    <row r="215" spans="1:7" s="1343" customFormat="1" ht="71.25" customHeight="1">
      <c r="A215" s="1339"/>
      <c r="B215" s="1367"/>
      <c r="C215" s="1367"/>
      <c r="D215" s="1350"/>
      <c r="E215" s="1342"/>
      <c r="F215" s="1365"/>
      <c r="G215" s="1365"/>
    </row>
    <row r="216" spans="1:7" s="1343" customFormat="1" ht="32.25" customHeight="1">
      <c r="A216" s="1339"/>
      <c r="B216" s="1358"/>
      <c r="C216" s="1358"/>
      <c r="D216" s="1350"/>
      <c r="E216" s="1342"/>
      <c r="F216" s="1365"/>
      <c r="G216" s="1365"/>
    </row>
    <row r="217" spans="1:7" s="1343" customFormat="1" ht="32.25" customHeight="1">
      <c r="A217" s="1339"/>
      <c r="B217" s="1358"/>
      <c r="C217" s="1358"/>
      <c r="D217" s="1350"/>
      <c r="E217" s="1342"/>
      <c r="F217" s="1365"/>
      <c r="G217" s="1365"/>
    </row>
    <row r="218" spans="1:7" s="1343" customFormat="1">
      <c r="A218" s="1339"/>
      <c r="B218" s="1358"/>
      <c r="C218" s="1358"/>
      <c r="D218" s="1350"/>
      <c r="E218" s="1342"/>
      <c r="F218" s="1365"/>
      <c r="G218" s="1365"/>
    </row>
    <row r="219" spans="1:7" s="1343" customFormat="1" ht="85.5" customHeight="1">
      <c r="A219" s="1339"/>
      <c r="B219" s="1358"/>
      <c r="C219" s="1358"/>
      <c r="D219" s="1350"/>
      <c r="E219" s="1342"/>
      <c r="F219" s="1365"/>
      <c r="G219" s="1365"/>
    </row>
    <row r="220" spans="1:7" s="1343" customFormat="1">
      <c r="A220" s="1339"/>
      <c r="B220" s="1358"/>
      <c r="C220" s="1358"/>
      <c r="D220" s="1350"/>
      <c r="E220" s="1342"/>
      <c r="F220" s="1365"/>
      <c r="G220" s="1365"/>
    </row>
    <row r="221" spans="1:7" s="1343" customFormat="1">
      <c r="A221" s="1339"/>
      <c r="B221" s="1358"/>
      <c r="C221" s="1358"/>
      <c r="D221" s="1350"/>
      <c r="E221" s="1342"/>
      <c r="F221" s="1365"/>
      <c r="G221" s="1365"/>
    </row>
    <row r="222" spans="1:7" s="1343" customFormat="1">
      <c r="A222" s="1339"/>
      <c r="B222" s="1358"/>
      <c r="C222" s="1358"/>
      <c r="D222" s="1350"/>
      <c r="E222" s="1342"/>
      <c r="F222" s="1365"/>
      <c r="G222" s="1365"/>
    </row>
    <row r="223" spans="1:7" s="1343" customFormat="1">
      <c r="A223" s="1353"/>
      <c r="B223" s="1373"/>
      <c r="C223" s="1373"/>
      <c r="D223" s="1350"/>
      <c r="E223" s="1342"/>
      <c r="F223" s="1365"/>
      <c r="G223" s="1365"/>
    </row>
    <row r="224" spans="1:7" s="1343" customFormat="1">
      <c r="A224" s="1353"/>
      <c r="B224" s="1373"/>
      <c r="C224" s="1373"/>
      <c r="D224" s="1350"/>
      <c r="E224" s="1342"/>
      <c r="F224" s="1365"/>
      <c r="G224" s="1365"/>
    </row>
    <row r="225" spans="1:7">
      <c r="A225" s="1339"/>
      <c r="B225" s="1358"/>
      <c r="C225" s="1358"/>
      <c r="D225" s="1350"/>
      <c r="E225" s="1342"/>
      <c r="F225" s="1365"/>
      <c r="G225" s="1365"/>
    </row>
    <row r="226" spans="1:7" s="1374" customFormat="1" ht="218.25" customHeight="1">
      <c r="A226" s="1339"/>
      <c r="B226" s="1358"/>
      <c r="C226" s="1358"/>
      <c r="D226" s="1350"/>
      <c r="E226" s="1342"/>
      <c r="F226" s="1365"/>
      <c r="G226" s="1365"/>
    </row>
    <row r="227" spans="1:7" s="1374" customFormat="1" ht="408.4" customHeight="1">
      <c r="A227" s="1339"/>
      <c r="B227" s="1358"/>
      <c r="C227" s="1358"/>
      <c r="D227" s="1350"/>
      <c r="E227" s="1342"/>
      <c r="F227" s="1365"/>
      <c r="G227" s="1365"/>
    </row>
    <row r="228" spans="1:7" s="1374" customFormat="1" ht="292.14999999999998" customHeight="1">
      <c r="A228" s="1339"/>
      <c r="B228" s="1358"/>
      <c r="C228" s="1358"/>
      <c r="D228" s="1350"/>
      <c r="E228" s="1342"/>
      <c r="F228" s="1365"/>
      <c r="G228" s="1365"/>
    </row>
    <row r="229" spans="1:7" s="1374" customFormat="1">
      <c r="A229" s="1339"/>
      <c r="B229" s="1358"/>
      <c r="C229" s="1358"/>
      <c r="D229" s="1350"/>
      <c r="E229" s="1342"/>
      <c r="F229" s="1365"/>
      <c r="G229" s="1365"/>
    </row>
    <row r="230" spans="1:7" s="1374" customFormat="1">
      <c r="A230" s="1339"/>
      <c r="B230" s="1358"/>
      <c r="C230" s="1358"/>
      <c r="D230" s="1350"/>
      <c r="E230" s="1342"/>
      <c r="F230" s="1365"/>
      <c r="G230" s="1365"/>
    </row>
    <row r="231" spans="1:7" s="1374" customFormat="1">
      <c r="A231" s="1339"/>
      <c r="B231" s="1358"/>
      <c r="C231" s="1358"/>
      <c r="D231" s="1350"/>
      <c r="E231" s="1342"/>
      <c r="F231" s="1365"/>
      <c r="G231" s="1365"/>
    </row>
    <row r="232" spans="1:7" s="1374" customFormat="1" ht="39.4" customHeight="1">
      <c r="A232" s="1339"/>
      <c r="B232" s="1358"/>
      <c r="C232" s="1358"/>
      <c r="D232" s="1350"/>
      <c r="E232" s="1342"/>
      <c r="F232" s="1365"/>
      <c r="G232" s="1365"/>
    </row>
    <row r="233" spans="1:7" s="1374" customFormat="1" ht="41.65" customHeight="1">
      <c r="A233" s="1339"/>
      <c r="B233" s="1358"/>
      <c r="C233" s="1358"/>
      <c r="D233" s="1350"/>
      <c r="E233" s="1342"/>
      <c r="F233" s="1365"/>
      <c r="G233" s="1365"/>
    </row>
    <row r="234" spans="1:7" s="1374" customFormat="1" ht="41.65" customHeight="1">
      <c r="A234" s="1339"/>
      <c r="B234" s="1358"/>
      <c r="C234" s="1358"/>
      <c r="D234" s="1350"/>
      <c r="E234" s="1342"/>
      <c r="F234" s="1365"/>
      <c r="G234" s="1365"/>
    </row>
    <row r="235" spans="1:7" s="1374" customFormat="1" ht="101.65" customHeight="1">
      <c r="A235" s="1339"/>
      <c r="B235" s="1358"/>
      <c r="C235" s="1358"/>
      <c r="D235" s="1350"/>
      <c r="E235" s="1342"/>
      <c r="F235" s="1365"/>
      <c r="G235" s="1365"/>
    </row>
    <row r="236" spans="1:7" s="1374" customFormat="1" ht="250.9" customHeight="1">
      <c r="A236" s="1339"/>
      <c r="B236" s="1358"/>
      <c r="C236" s="1358"/>
      <c r="D236" s="1350"/>
      <c r="E236" s="1342"/>
      <c r="F236" s="1365"/>
      <c r="G236" s="1365"/>
    </row>
    <row r="237" spans="1:7" s="1374" customFormat="1">
      <c r="A237" s="1339"/>
      <c r="B237" s="1358"/>
      <c r="C237" s="1358"/>
      <c r="D237" s="1350"/>
      <c r="E237" s="1342"/>
      <c r="F237" s="1365"/>
      <c r="G237" s="1365"/>
    </row>
    <row r="238" spans="1:7" s="1374" customFormat="1" ht="133.9" customHeight="1">
      <c r="A238" s="1339"/>
      <c r="B238" s="1357"/>
      <c r="C238" s="1357"/>
      <c r="D238" s="1350"/>
      <c r="E238" s="1342"/>
      <c r="F238" s="1365"/>
      <c r="G238" s="1365"/>
    </row>
    <row r="239" spans="1:7" s="1374" customFormat="1" ht="133.9" customHeight="1">
      <c r="A239" s="1339"/>
      <c r="B239" s="1357"/>
      <c r="C239" s="1357"/>
      <c r="D239" s="1350"/>
      <c r="E239" s="1342"/>
      <c r="F239" s="1365"/>
      <c r="G239" s="1365"/>
    </row>
    <row r="240" spans="1:7" s="1374" customFormat="1" ht="234.75" customHeight="1">
      <c r="A240" s="1339"/>
      <c r="B240" s="1357"/>
      <c r="C240" s="1357"/>
      <c r="D240" s="1350"/>
      <c r="E240" s="1342"/>
      <c r="F240" s="1365"/>
      <c r="G240" s="1365"/>
    </row>
    <row r="241" spans="1:7" s="1374" customFormat="1" ht="35.25" customHeight="1">
      <c r="A241" s="1339"/>
      <c r="B241" s="1357"/>
      <c r="C241" s="1357"/>
      <c r="D241" s="1350"/>
      <c r="E241" s="1342"/>
      <c r="F241" s="1365"/>
      <c r="G241" s="1365"/>
    </row>
    <row r="242" spans="1:7" s="1374" customFormat="1" ht="33.75" customHeight="1">
      <c r="A242" s="1339"/>
      <c r="B242" s="1358"/>
      <c r="C242" s="1358"/>
      <c r="D242" s="1350"/>
      <c r="E242" s="1342"/>
      <c r="F242" s="1365"/>
      <c r="G242" s="1365"/>
    </row>
    <row r="243" spans="1:7" s="1374" customFormat="1">
      <c r="A243" s="1339"/>
      <c r="B243" s="1358"/>
      <c r="C243" s="1358"/>
      <c r="D243" s="1350"/>
      <c r="E243" s="1342"/>
      <c r="F243" s="1365"/>
      <c r="G243" s="1365"/>
    </row>
    <row r="244" spans="1:7" s="1374" customFormat="1">
      <c r="A244" s="1339"/>
      <c r="B244" s="1358"/>
      <c r="C244" s="1358"/>
      <c r="D244" s="1350"/>
      <c r="E244" s="1342"/>
      <c r="F244" s="1365"/>
      <c r="G244" s="1365"/>
    </row>
    <row r="245" spans="1:7" s="1374" customFormat="1">
      <c r="A245" s="1339"/>
      <c r="B245" s="1358"/>
      <c r="C245" s="1358"/>
      <c r="D245" s="1350"/>
      <c r="E245" s="1342"/>
      <c r="F245" s="1365"/>
      <c r="G245" s="1365"/>
    </row>
    <row r="246" spans="1:7" s="1374" customFormat="1">
      <c r="A246" s="1339"/>
      <c r="B246" s="1358"/>
      <c r="C246" s="1358"/>
      <c r="D246" s="1350"/>
      <c r="E246" s="1342"/>
      <c r="F246" s="1365"/>
      <c r="G246" s="1365"/>
    </row>
    <row r="247" spans="1:7" s="1374" customFormat="1">
      <c r="A247" s="1339"/>
      <c r="B247" s="1358"/>
      <c r="C247" s="1358"/>
      <c r="D247" s="1350"/>
      <c r="E247" s="1342"/>
      <c r="F247" s="1365"/>
      <c r="G247" s="1365"/>
    </row>
    <row r="248" spans="1:7" s="1374" customFormat="1">
      <c r="A248" s="1339"/>
      <c r="B248" s="1358"/>
      <c r="C248" s="1358"/>
      <c r="D248" s="1350"/>
      <c r="E248" s="1342"/>
      <c r="F248" s="1365"/>
      <c r="G248" s="1365"/>
    </row>
    <row r="249" spans="1:7" s="1374" customFormat="1" ht="397.9" customHeight="1">
      <c r="A249" s="1339"/>
      <c r="B249" s="1358"/>
      <c r="C249" s="1358"/>
      <c r="D249" s="1350"/>
      <c r="E249" s="1342"/>
      <c r="F249" s="1365"/>
      <c r="G249" s="1365"/>
    </row>
    <row r="250" spans="1:7" s="1374" customFormat="1" ht="408" customHeight="1">
      <c r="A250" s="1339"/>
      <c r="B250" s="1358"/>
      <c r="C250" s="1358"/>
      <c r="D250" s="1350"/>
      <c r="E250" s="1342"/>
      <c r="F250" s="1365"/>
      <c r="G250" s="1365"/>
    </row>
    <row r="251" spans="1:7" s="1374" customFormat="1">
      <c r="A251" s="1339"/>
      <c r="B251" s="1357"/>
      <c r="C251" s="1357"/>
      <c r="D251" s="1350"/>
      <c r="E251" s="1342"/>
      <c r="F251" s="1365"/>
      <c r="G251" s="1365"/>
    </row>
    <row r="252" spans="1:7" s="1374" customFormat="1">
      <c r="A252" s="1339"/>
      <c r="B252" s="1358"/>
      <c r="C252" s="1358"/>
      <c r="D252" s="1350"/>
      <c r="E252" s="1342"/>
      <c r="F252" s="1365"/>
      <c r="G252" s="1365"/>
    </row>
    <row r="253" spans="1:7">
      <c r="A253" s="1353"/>
      <c r="B253" s="1373"/>
      <c r="C253" s="1373"/>
      <c r="D253" s="1350"/>
      <c r="E253" s="1342"/>
      <c r="F253" s="1365"/>
      <c r="G253" s="1365"/>
    </row>
    <row r="254" spans="1:7">
      <c r="A254" s="1353"/>
      <c r="B254" s="1373"/>
      <c r="C254" s="1373"/>
      <c r="D254" s="1350"/>
      <c r="E254" s="1342"/>
      <c r="F254" s="1365"/>
      <c r="G254" s="1365"/>
    </row>
    <row r="255" spans="1:7" s="1343" customFormat="1" ht="14.25" customHeight="1">
      <c r="A255" s="1339"/>
      <c r="B255" s="1340"/>
      <c r="C255" s="1340"/>
      <c r="D255" s="1350"/>
      <c r="E255" s="1342"/>
      <c r="F255" s="1365"/>
      <c r="G255" s="1365"/>
    </row>
    <row r="256" spans="1:7" ht="38.25" customHeight="1">
      <c r="A256" s="1339"/>
      <c r="B256" s="1351"/>
      <c r="C256" s="1351"/>
      <c r="D256" s="1350"/>
      <c r="E256" s="1364"/>
      <c r="F256" s="1365"/>
      <c r="G256" s="1365"/>
    </row>
    <row r="257" spans="1:7">
      <c r="A257" s="1339"/>
      <c r="B257" s="1351"/>
      <c r="C257" s="1351"/>
      <c r="D257" s="1350"/>
      <c r="E257" s="1342"/>
      <c r="F257" s="1365"/>
      <c r="G257" s="1365"/>
    </row>
    <row r="258" spans="1:7">
      <c r="A258" s="1339"/>
      <c r="B258" s="1351"/>
      <c r="C258" s="1351"/>
      <c r="D258" s="1350"/>
      <c r="E258" s="1342"/>
      <c r="F258" s="1365"/>
      <c r="G258" s="1365"/>
    </row>
    <row r="259" spans="1:7">
      <c r="A259" s="1339"/>
      <c r="B259" s="1351"/>
      <c r="C259" s="1351"/>
      <c r="D259" s="1350"/>
      <c r="E259" s="1342"/>
      <c r="F259" s="1365"/>
      <c r="G259" s="1365"/>
    </row>
    <row r="260" spans="1:7">
      <c r="A260" s="1339"/>
      <c r="B260" s="1351"/>
      <c r="C260" s="1351"/>
      <c r="D260" s="1350"/>
      <c r="E260" s="1342"/>
      <c r="F260" s="1365"/>
      <c r="G260" s="1365"/>
    </row>
    <row r="261" spans="1:7">
      <c r="A261" s="1339"/>
      <c r="B261" s="1351"/>
      <c r="C261" s="1351"/>
      <c r="D261" s="1350"/>
      <c r="E261" s="1342"/>
      <c r="F261" s="1365"/>
      <c r="G261" s="1365"/>
    </row>
    <row r="262" spans="1:7">
      <c r="A262" s="1339"/>
      <c r="B262" s="1351"/>
      <c r="C262" s="1351"/>
      <c r="D262" s="1350"/>
      <c r="E262" s="1342"/>
      <c r="F262" s="1365"/>
      <c r="G262" s="1365"/>
    </row>
    <row r="263" spans="1:7">
      <c r="A263" s="1339"/>
      <c r="B263" s="1351"/>
      <c r="C263" s="1351"/>
      <c r="D263" s="1350"/>
      <c r="E263" s="1342"/>
      <c r="F263" s="1365"/>
      <c r="G263" s="1365"/>
    </row>
    <row r="264" spans="1:7">
      <c r="A264" s="1339"/>
      <c r="B264" s="1351"/>
      <c r="C264" s="1351"/>
      <c r="D264" s="1350"/>
      <c r="E264" s="1342"/>
      <c r="F264" s="1365"/>
      <c r="G264" s="1365"/>
    </row>
    <row r="265" spans="1:7">
      <c r="A265" s="1339"/>
      <c r="B265" s="1351"/>
      <c r="C265" s="1351"/>
      <c r="D265" s="1350"/>
      <c r="E265" s="1342"/>
      <c r="F265" s="1365"/>
      <c r="G265" s="1365"/>
    </row>
    <row r="266" spans="1:7">
      <c r="A266" s="1339"/>
      <c r="B266" s="1351"/>
      <c r="C266" s="1351"/>
      <c r="D266" s="1350"/>
      <c r="E266" s="1342"/>
      <c r="F266" s="1365"/>
      <c r="G266" s="1365"/>
    </row>
    <row r="267" spans="1:7">
      <c r="A267" s="1339"/>
      <c r="B267" s="1351"/>
      <c r="C267" s="1351"/>
      <c r="D267" s="1350"/>
      <c r="E267" s="1342"/>
      <c r="F267" s="1365"/>
      <c r="G267" s="1365"/>
    </row>
    <row r="268" spans="1:7">
      <c r="A268" s="1339"/>
      <c r="B268" s="1351"/>
      <c r="C268" s="1351"/>
      <c r="D268" s="1350"/>
      <c r="E268" s="1342"/>
      <c r="F268" s="1365"/>
      <c r="G268" s="1365"/>
    </row>
    <row r="269" spans="1:7">
      <c r="A269" s="1339"/>
      <c r="B269" s="1351"/>
      <c r="C269" s="1351"/>
      <c r="D269" s="1350"/>
      <c r="E269" s="1342"/>
      <c r="F269" s="1365"/>
      <c r="G269" s="1365"/>
    </row>
    <row r="270" spans="1:7">
      <c r="A270" s="1339"/>
      <c r="B270" s="1351"/>
      <c r="C270" s="1351"/>
      <c r="D270" s="1350"/>
      <c r="E270" s="1342"/>
      <c r="F270" s="1365"/>
      <c r="G270" s="1365"/>
    </row>
    <row r="271" spans="1:7">
      <c r="A271" s="1339"/>
      <c r="B271" s="1351"/>
      <c r="C271" s="1351"/>
      <c r="D271" s="1350"/>
      <c r="E271" s="1342"/>
      <c r="F271" s="1365"/>
      <c r="G271" s="1365"/>
    </row>
    <row r="272" spans="1:7">
      <c r="A272" s="1339"/>
      <c r="B272" s="1351"/>
      <c r="C272" s="1351"/>
      <c r="D272" s="1350"/>
      <c r="E272" s="1342"/>
      <c r="F272" s="1365"/>
      <c r="G272" s="1365"/>
    </row>
    <row r="273" spans="1:7">
      <c r="A273" s="1339"/>
      <c r="B273" s="1351"/>
      <c r="C273" s="1351"/>
      <c r="D273" s="1350"/>
      <c r="E273" s="1342"/>
      <c r="F273" s="1365"/>
      <c r="G273" s="1365"/>
    </row>
    <row r="274" spans="1:7">
      <c r="A274" s="1339"/>
      <c r="B274" s="1351"/>
      <c r="C274" s="1351"/>
      <c r="D274" s="1350"/>
      <c r="E274" s="1342"/>
      <c r="F274" s="1365"/>
      <c r="G274" s="1365"/>
    </row>
    <row r="275" spans="1:7">
      <c r="A275" s="1339"/>
      <c r="B275" s="1351"/>
      <c r="C275" s="1351"/>
      <c r="D275" s="1350"/>
      <c r="E275" s="1342"/>
      <c r="F275" s="1365"/>
      <c r="G275" s="1365"/>
    </row>
    <row r="276" spans="1:7" ht="34.5" customHeight="1">
      <c r="A276" s="1339"/>
      <c r="B276" s="1351"/>
      <c r="C276" s="1351"/>
      <c r="D276" s="1350"/>
      <c r="E276" s="1342"/>
      <c r="F276" s="1365"/>
      <c r="G276" s="1365"/>
    </row>
    <row r="277" spans="1:7" ht="33.75" customHeight="1">
      <c r="A277" s="1339"/>
      <c r="B277" s="1351"/>
      <c r="C277" s="1351"/>
      <c r="D277" s="1350"/>
      <c r="E277" s="1342"/>
      <c r="F277" s="1365"/>
      <c r="G277" s="1365"/>
    </row>
    <row r="278" spans="1:7" ht="24" customHeight="1">
      <c r="A278" s="1339"/>
      <c r="B278" s="1351"/>
      <c r="C278" s="1351"/>
      <c r="D278" s="1350"/>
      <c r="E278" s="1342"/>
      <c r="F278" s="1365"/>
      <c r="G278" s="1365"/>
    </row>
    <row r="279" spans="1:7">
      <c r="A279" s="1339"/>
      <c r="B279" s="1351"/>
      <c r="C279" s="1351"/>
      <c r="D279" s="1350"/>
      <c r="E279" s="1342"/>
      <c r="F279" s="1365"/>
      <c r="G279" s="1365"/>
    </row>
    <row r="280" spans="1:7">
      <c r="A280" s="1339"/>
      <c r="B280" s="1351"/>
      <c r="C280" s="1351"/>
      <c r="D280" s="1350"/>
      <c r="E280" s="1342"/>
      <c r="F280" s="1365"/>
      <c r="G280" s="1365"/>
    </row>
    <row r="281" spans="1:7">
      <c r="A281" s="1339"/>
      <c r="B281" s="1351"/>
      <c r="C281" s="1351"/>
      <c r="D281" s="1350"/>
      <c r="E281" s="1342"/>
      <c r="F281" s="1365"/>
      <c r="G281" s="1365"/>
    </row>
    <row r="282" spans="1:7">
      <c r="A282" s="1339"/>
      <c r="B282" s="1351"/>
      <c r="C282" s="1351"/>
      <c r="D282" s="1350"/>
      <c r="E282" s="1342"/>
      <c r="F282" s="1365"/>
      <c r="G282" s="1365"/>
    </row>
    <row r="283" spans="1:7">
      <c r="A283" s="1339"/>
      <c r="B283" s="1351"/>
      <c r="C283" s="1351"/>
      <c r="D283" s="1350"/>
      <c r="E283" s="1342"/>
      <c r="F283" s="1365"/>
      <c r="G283" s="1365"/>
    </row>
    <row r="284" spans="1:7">
      <c r="A284" s="1339"/>
      <c r="B284" s="1351"/>
      <c r="C284" s="1351"/>
      <c r="D284" s="1350"/>
      <c r="E284" s="1342"/>
      <c r="F284" s="1365"/>
      <c r="G284" s="1365"/>
    </row>
    <row r="286" spans="1:7">
      <c r="A286" s="1339"/>
      <c r="B286" s="1340"/>
      <c r="C286" s="1340"/>
      <c r="D286" s="1350"/>
      <c r="E286" s="1342"/>
      <c r="F286" s="1365"/>
      <c r="G286" s="1365"/>
    </row>
    <row r="287" spans="1:7" s="1356" customFormat="1">
      <c r="A287" s="1369"/>
      <c r="B287" s="1352"/>
      <c r="C287" s="1352"/>
      <c r="D287" s="1354"/>
      <c r="E287" s="1355"/>
      <c r="F287" s="1370"/>
      <c r="G287" s="1370"/>
    </row>
    <row r="288" spans="1:7" s="1356" customFormat="1">
      <c r="A288" s="1369"/>
      <c r="B288" s="1352"/>
      <c r="C288" s="1352"/>
      <c r="D288" s="1354"/>
      <c r="E288" s="1355"/>
      <c r="F288" s="1370"/>
      <c r="G288" s="1370"/>
    </row>
    <row r="289" spans="1:7" s="1356" customFormat="1">
      <c r="A289" s="1369"/>
      <c r="B289" s="1352"/>
      <c r="C289" s="1352"/>
      <c r="D289" s="1354"/>
      <c r="E289" s="1355"/>
      <c r="F289" s="1370"/>
      <c r="G289" s="1370"/>
    </row>
    <row r="290" spans="1:7" s="1343" customFormat="1" ht="75.75" customHeight="1">
      <c r="A290" s="1339"/>
      <c r="B290" s="1367"/>
      <c r="C290" s="1367"/>
      <c r="D290" s="1350"/>
      <c r="E290" s="1342"/>
      <c r="F290" s="1365"/>
      <c r="G290" s="1365"/>
    </row>
    <row r="291" spans="1:7" s="1343" customFormat="1" ht="84" customHeight="1">
      <c r="A291" s="1339"/>
      <c r="B291" s="1367"/>
      <c r="C291" s="1367"/>
      <c r="D291" s="1350"/>
      <c r="E291" s="1342"/>
      <c r="F291" s="1365"/>
      <c r="G291" s="1365"/>
    </row>
    <row r="292" spans="1:7" s="1343" customFormat="1" ht="66.75" customHeight="1">
      <c r="A292" s="1339"/>
      <c r="B292" s="1367"/>
      <c r="C292" s="1367"/>
      <c r="D292" s="1350"/>
      <c r="E292" s="1342"/>
      <c r="F292" s="1365"/>
      <c r="G292" s="1365"/>
    </row>
    <row r="293" spans="1:7" s="1343" customFormat="1" ht="92.25" customHeight="1">
      <c r="A293" s="1339"/>
      <c r="B293" s="1367"/>
      <c r="C293" s="1367"/>
      <c r="D293" s="1350"/>
      <c r="E293" s="1342"/>
      <c r="F293" s="1365"/>
      <c r="G293" s="1365"/>
    </row>
    <row r="294" spans="1:7" s="1343" customFormat="1" ht="23.25" customHeight="1">
      <c r="A294" s="1339"/>
      <c r="B294" s="1367"/>
      <c r="C294" s="1367"/>
      <c r="D294" s="1350"/>
      <c r="E294" s="1342"/>
      <c r="F294" s="1365"/>
      <c r="G294" s="1365"/>
    </row>
    <row r="295" spans="1:7" s="1343" customFormat="1" ht="20.25" customHeight="1">
      <c r="A295" s="1339"/>
      <c r="B295" s="1367"/>
      <c r="C295" s="1367"/>
      <c r="D295" s="1350"/>
      <c r="E295" s="1342"/>
      <c r="F295" s="1365"/>
      <c r="G295" s="1365"/>
    </row>
    <row r="296" spans="1:7" s="1343" customFormat="1" ht="18" customHeight="1">
      <c r="A296" s="1339"/>
      <c r="B296" s="1367"/>
      <c r="C296" s="1367"/>
      <c r="D296" s="1350"/>
      <c r="E296" s="1342"/>
      <c r="F296" s="1365"/>
      <c r="G296" s="1365"/>
    </row>
    <row r="297" spans="1:7" s="1343" customFormat="1" ht="18.75" customHeight="1">
      <c r="A297" s="1339"/>
      <c r="B297" s="1367"/>
      <c r="C297" s="1367"/>
      <c r="D297" s="1350"/>
      <c r="E297" s="1342"/>
      <c r="F297" s="1365"/>
      <c r="G297" s="1365"/>
    </row>
    <row r="298" spans="1:7" s="1343" customFormat="1" ht="20.25" customHeight="1">
      <c r="A298" s="1339"/>
      <c r="B298" s="1367"/>
      <c r="C298" s="1367"/>
      <c r="D298" s="1350"/>
      <c r="E298" s="1342"/>
      <c r="F298" s="1365"/>
      <c r="G298" s="1365"/>
    </row>
    <row r="299" spans="1:7" s="1343" customFormat="1" ht="71.25" customHeight="1">
      <c r="A299" s="1339"/>
      <c r="B299" s="1367"/>
      <c r="C299" s="1367"/>
      <c r="D299" s="1350"/>
      <c r="E299" s="1342"/>
      <c r="F299" s="1365"/>
      <c r="G299" s="1365"/>
    </row>
    <row r="300" spans="1:7" s="1343" customFormat="1" ht="45" customHeight="1">
      <c r="A300" s="1339"/>
      <c r="B300" s="1367"/>
      <c r="C300" s="1367"/>
      <c r="D300" s="1350"/>
      <c r="E300" s="1342"/>
      <c r="F300" s="1365"/>
      <c r="G300" s="1365"/>
    </row>
    <row r="301" spans="1:7" s="1343" customFormat="1" ht="32.25" customHeight="1">
      <c r="A301" s="1339"/>
      <c r="B301" s="1358"/>
      <c r="C301" s="1358"/>
      <c r="D301" s="1350"/>
      <c r="E301" s="1342"/>
      <c r="F301" s="1365"/>
      <c r="G301" s="1365"/>
    </row>
    <row r="302" spans="1:7" s="1343" customFormat="1">
      <c r="A302" s="1339"/>
      <c r="B302" s="1358"/>
      <c r="C302" s="1358"/>
      <c r="D302" s="1350"/>
      <c r="E302" s="1342"/>
      <c r="F302" s="1365"/>
      <c r="G302" s="1365"/>
    </row>
    <row r="304" spans="1:7">
      <c r="A304" s="1339"/>
      <c r="B304" s="1340"/>
      <c r="C304" s="1340"/>
      <c r="D304" s="1350"/>
      <c r="E304" s="1342"/>
      <c r="F304" s="1365"/>
      <c r="G304" s="1365"/>
    </row>
  </sheetData>
  <sheetProtection formatRows="0"/>
  <mergeCells count="9">
    <mergeCell ref="B26:D26"/>
    <mergeCell ref="B27:D27"/>
    <mergeCell ref="B28:D28"/>
    <mergeCell ref="B20:D20"/>
    <mergeCell ref="B21:D21"/>
    <mergeCell ref="B22:D22"/>
    <mergeCell ref="B23:D23"/>
    <mergeCell ref="B24:D24"/>
    <mergeCell ref="B25:D25"/>
  </mergeCells>
  <pageMargins left="0.7" right="0.7" top="0.75" bottom="0.75" header="0.3" footer="0.3"/>
  <pageSetup paperSize="9" scale="54" fitToHeight="0" orientation="portrait" horizontalDpi="4294967293" verticalDpi="4294967293"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111"/>
  <sheetViews>
    <sheetView view="pageBreakPreview" topLeftCell="A13" zoomScale="85" zoomScaleNormal="100" zoomScaleSheetLayoutView="85" workbookViewId="0">
      <selection activeCell="A3" sqref="A3"/>
    </sheetView>
  </sheetViews>
  <sheetFormatPr defaultColWidth="9" defaultRowHeight="14.25"/>
  <cols>
    <col min="1" max="1" width="16.28515625" style="1420" customWidth="1"/>
    <col min="2" max="2" width="71" style="1385" customWidth="1"/>
    <col min="3" max="3" width="14" style="1420" customWidth="1"/>
    <col min="4" max="4" width="10.7109375" style="1422" customWidth="1"/>
    <col min="5" max="5" width="14" style="1607" customWidth="1"/>
    <col min="6" max="6" width="15.7109375" style="1476" customWidth="1"/>
    <col min="7" max="7" width="19.42578125" style="1476" customWidth="1"/>
    <col min="8" max="16384" width="9" style="1385"/>
  </cols>
  <sheetData>
    <row r="1" spans="1:7">
      <c r="A1" s="1380" t="s">
        <v>8</v>
      </c>
      <c r="B1" s="1381" t="s">
        <v>9</v>
      </c>
      <c r="C1" s="1381"/>
      <c r="D1" s="1382"/>
      <c r="E1" s="1436"/>
      <c r="F1" s="1470"/>
      <c r="G1" s="1470"/>
    </row>
    <row r="2" spans="1:7">
      <c r="A2" s="1380" t="s">
        <v>130</v>
      </c>
      <c r="B2" s="491" t="str">
        <f>'NASLOVNA STRAN'!$C$30</f>
        <v>Gradnja stanovanjske soseske Dečkovo naselje - DN 10</v>
      </c>
      <c r="C2" s="1381"/>
      <c r="D2" s="1382"/>
      <c r="E2" s="1436"/>
      <c r="F2" s="1470"/>
      <c r="G2" s="1470"/>
    </row>
    <row r="3" spans="1:7">
      <c r="A3" s="1380" t="s">
        <v>131</v>
      </c>
      <c r="B3" s="1654">
        <f>'NASLOVNA STRAN'!$C$13</f>
        <v>0</v>
      </c>
      <c r="C3" s="1381"/>
      <c r="D3" s="1382"/>
      <c r="E3" s="1436"/>
      <c r="F3" s="1470"/>
      <c r="G3" s="1470"/>
    </row>
    <row r="4" spans="1:7">
      <c r="A4" s="1380"/>
      <c r="B4" s="1381"/>
      <c r="C4" s="1381"/>
      <c r="D4" s="1382"/>
      <c r="E4" s="1436"/>
      <c r="F4" s="1470"/>
      <c r="G4" s="1470"/>
    </row>
    <row r="5" spans="1:7">
      <c r="A5" s="1386" t="s">
        <v>72</v>
      </c>
      <c r="B5" s="1387" t="s">
        <v>6311</v>
      </c>
      <c r="C5" s="1387"/>
      <c r="D5" s="1388"/>
      <c r="E5" s="1438"/>
      <c r="F5" s="1471"/>
      <c r="G5" s="1471"/>
    </row>
    <row r="6" spans="1:7">
      <c r="A6" s="1380"/>
      <c r="B6" s="1381"/>
      <c r="C6" s="1381"/>
      <c r="D6" s="1382"/>
      <c r="E6" s="1436"/>
      <c r="F6" s="1470"/>
      <c r="G6" s="1470"/>
    </row>
    <row r="7" spans="1:7">
      <c r="A7" s="1386" t="s">
        <v>74</v>
      </c>
      <c r="B7" s="1387" t="s">
        <v>6328</v>
      </c>
      <c r="C7" s="1387"/>
      <c r="D7" s="1388"/>
      <c r="E7" s="1438"/>
      <c r="F7" s="1471"/>
      <c r="G7" s="1471"/>
    </row>
    <row r="8" spans="1:7">
      <c r="A8" s="1380"/>
      <c r="B8" s="1381"/>
      <c r="C8" s="1381"/>
      <c r="D8" s="1382"/>
      <c r="E8" s="1436"/>
      <c r="F8" s="1470"/>
      <c r="G8" s="1470"/>
    </row>
    <row r="9" spans="1:7">
      <c r="A9" s="1380"/>
      <c r="B9" s="1381"/>
      <c r="C9" s="1381"/>
      <c r="D9" s="1382"/>
      <c r="E9" s="1436"/>
      <c r="F9" s="1470"/>
      <c r="G9" s="1470"/>
    </row>
    <row r="10" spans="1:7" ht="42.75">
      <c r="A10" s="1391" t="s">
        <v>132</v>
      </c>
      <c r="B10" s="1392" t="s">
        <v>133</v>
      </c>
      <c r="C10" s="1393" t="s">
        <v>134</v>
      </c>
      <c r="D10" s="1394" t="s">
        <v>140</v>
      </c>
      <c r="E10" s="1440" t="s">
        <v>136</v>
      </c>
      <c r="F10" s="1604" t="s">
        <v>237</v>
      </c>
      <c r="G10" s="1604" t="s">
        <v>238</v>
      </c>
    </row>
    <row r="11" spans="1:7">
      <c r="A11" s="1382"/>
      <c r="B11" s="1381"/>
      <c r="C11" s="1381"/>
      <c r="D11" s="1382"/>
      <c r="E11" s="1441"/>
      <c r="F11" s="1473"/>
      <c r="G11" s="1473"/>
    </row>
    <row r="12" spans="1:7">
      <c r="A12" s="1399" t="s">
        <v>6983</v>
      </c>
      <c r="B12" s="1400" t="s">
        <v>4243</v>
      </c>
      <c r="C12" s="1400"/>
      <c r="D12" s="1401"/>
      <c r="E12" s="1443"/>
      <c r="F12" s="1474"/>
      <c r="G12" s="1474"/>
    </row>
    <row r="13" spans="1:7">
      <c r="A13" s="1404"/>
      <c r="B13" s="1405"/>
      <c r="C13" s="1405"/>
      <c r="D13" s="1406"/>
      <c r="E13" s="1445"/>
      <c r="F13" s="1475"/>
      <c r="G13" s="1475"/>
    </row>
    <row r="14" spans="1:7">
      <c r="A14" s="1409"/>
      <c r="B14" s="1410" t="s">
        <v>6329</v>
      </c>
      <c r="C14" s="1410"/>
      <c r="D14" s="1409"/>
      <c r="E14" s="1369"/>
      <c r="G14" s="1477"/>
    </row>
    <row r="15" spans="1:7">
      <c r="A15" s="1414"/>
      <c r="B15" s="1385" t="s">
        <v>3461</v>
      </c>
      <c r="C15" s="1385"/>
      <c r="D15" s="1415"/>
      <c r="E15" s="1447"/>
      <c r="F15" s="1478"/>
      <c r="G15" s="1478"/>
    </row>
    <row r="16" spans="1:7">
      <c r="A16" s="1414"/>
      <c r="B16" s="2367"/>
      <c r="C16" s="1419"/>
      <c r="D16" s="1415"/>
      <c r="E16" s="1447"/>
      <c r="F16" s="1478"/>
      <c r="G16" s="1478"/>
    </row>
    <row r="17" spans="1:7">
      <c r="A17" s="1414"/>
      <c r="B17" s="2367" t="s">
        <v>2299</v>
      </c>
      <c r="C17" s="1419"/>
      <c r="D17" s="1415"/>
      <c r="E17" s="1447"/>
      <c r="F17" s="1478"/>
      <c r="G17" s="1478"/>
    </row>
    <row r="18" spans="1:7" ht="31.15" customHeight="1">
      <c r="B18" s="3123" t="s">
        <v>3565</v>
      </c>
      <c r="C18" s="3123"/>
      <c r="D18" s="3123"/>
      <c r="E18" s="3123"/>
      <c r="F18" s="3123"/>
    </row>
    <row r="19" spans="1:7" ht="227.25" customHeight="1">
      <c r="B19" s="3123" t="s">
        <v>6330</v>
      </c>
      <c r="C19" s="3123"/>
      <c r="D19" s="3123"/>
      <c r="E19" s="3123"/>
      <c r="F19" s="3123"/>
    </row>
    <row r="22" spans="1:7" ht="28.5">
      <c r="A22" s="1421" t="s">
        <v>6994</v>
      </c>
      <c r="B22" s="2367" t="s">
        <v>6332</v>
      </c>
      <c r="E22" s="1423"/>
      <c r="F22" s="2591"/>
      <c r="G22" s="1412"/>
    </row>
    <row r="23" spans="1:7">
      <c r="A23" s="1424" t="s">
        <v>6995</v>
      </c>
      <c r="B23" s="2367" t="s">
        <v>6334</v>
      </c>
      <c r="D23" s="1420" t="s">
        <v>3514</v>
      </c>
      <c r="E23" s="1423">
        <v>530</v>
      </c>
      <c r="F23" s="2619"/>
      <c r="G23" s="1412">
        <f>E23*F23</f>
        <v>0</v>
      </c>
    </row>
    <row r="24" spans="1:7">
      <c r="A24" s="2248" t="s">
        <v>6996</v>
      </c>
      <c r="B24" s="2239" t="s">
        <v>6336</v>
      </c>
      <c r="C24" s="2296"/>
      <c r="D24" s="2296" t="s">
        <v>3514</v>
      </c>
      <c r="E24" s="2240">
        <v>0</v>
      </c>
      <c r="F24" s="2591"/>
      <c r="G24" s="1412"/>
    </row>
    <row r="25" spans="1:7">
      <c r="A25" s="1424" t="s">
        <v>6997</v>
      </c>
      <c r="B25" s="2367" t="s">
        <v>6338</v>
      </c>
      <c r="D25" s="1420" t="s">
        <v>3514</v>
      </c>
      <c r="E25" s="1423">
        <v>1033</v>
      </c>
      <c r="F25" s="2619"/>
      <c r="G25" s="1412">
        <f t="shared" ref="G25:G34" si="0">E25*F25</f>
        <v>0</v>
      </c>
    </row>
    <row r="26" spans="1:7">
      <c r="A26" s="1424" t="s">
        <v>6998</v>
      </c>
      <c r="B26" s="2367" t="s">
        <v>6340</v>
      </c>
      <c r="D26" s="1420" t="s">
        <v>3514</v>
      </c>
      <c r="E26" s="1423">
        <v>100</v>
      </c>
      <c r="F26" s="2619"/>
      <c r="G26" s="1412">
        <f t="shared" si="0"/>
        <v>0</v>
      </c>
    </row>
    <row r="27" spans="1:7">
      <c r="A27" s="1424" t="s">
        <v>6999</v>
      </c>
      <c r="B27" s="2367" t="s">
        <v>6342</v>
      </c>
      <c r="D27" s="1420" t="s">
        <v>3514</v>
      </c>
      <c r="E27" s="1423">
        <v>40</v>
      </c>
      <c r="F27" s="2619"/>
      <c r="G27" s="1412">
        <f t="shared" si="0"/>
        <v>0</v>
      </c>
    </row>
    <row r="28" spans="1:7">
      <c r="A28" s="1424" t="s">
        <v>7000</v>
      </c>
      <c r="B28" s="2367" t="s">
        <v>6344</v>
      </c>
      <c r="D28" s="1420" t="s">
        <v>3514</v>
      </c>
      <c r="E28" s="1423">
        <v>650</v>
      </c>
      <c r="F28" s="2619"/>
      <c r="G28" s="1412">
        <f t="shared" si="0"/>
        <v>0</v>
      </c>
    </row>
    <row r="29" spans="1:7">
      <c r="A29" s="1424" t="s">
        <v>7001</v>
      </c>
      <c r="B29" s="2367" t="s">
        <v>6346</v>
      </c>
      <c r="D29" s="1420" t="s">
        <v>3514</v>
      </c>
      <c r="E29" s="1423">
        <v>10</v>
      </c>
      <c r="F29" s="2619"/>
      <c r="G29" s="1412">
        <f t="shared" si="0"/>
        <v>0</v>
      </c>
    </row>
    <row r="30" spans="1:7">
      <c r="A30" s="1424" t="s">
        <v>7002</v>
      </c>
      <c r="B30" s="2367" t="s">
        <v>6348</v>
      </c>
      <c r="D30" s="1420" t="s">
        <v>3514</v>
      </c>
      <c r="E30" s="1423">
        <v>3798</v>
      </c>
      <c r="F30" s="2619"/>
      <c r="G30" s="1412">
        <f t="shared" si="0"/>
        <v>0</v>
      </c>
    </row>
    <row r="31" spans="1:7">
      <c r="A31" s="1424" t="s">
        <v>7003</v>
      </c>
      <c r="B31" s="2367" t="s">
        <v>6350</v>
      </c>
      <c r="D31" s="1420" t="s">
        <v>3514</v>
      </c>
      <c r="E31" s="1423">
        <v>1899</v>
      </c>
      <c r="F31" s="2619"/>
      <c r="G31" s="1412">
        <f t="shared" si="0"/>
        <v>0</v>
      </c>
    </row>
    <row r="32" spans="1:7">
      <c r="A32" s="1424" t="s">
        <v>7004</v>
      </c>
      <c r="B32" s="2367" t="s">
        <v>6352</v>
      </c>
      <c r="D32" s="1420" t="s">
        <v>3514</v>
      </c>
      <c r="E32" s="1423">
        <v>14190</v>
      </c>
      <c r="F32" s="2619"/>
      <c r="G32" s="1412">
        <f t="shared" si="0"/>
        <v>0</v>
      </c>
    </row>
    <row r="33" spans="1:7">
      <c r="A33" s="1424" t="s">
        <v>7005</v>
      </c>
      <c r="B33" s="2367" t="s">
        <v>6354</v>
      </c>
      <c r="D33" s="1420" t="s">
        <v>3514</v>
      </c>
      <c r="E33" s="1423">
        <v>6345</v>
      </c>
      <c r="F33" s="2619"/>
      <c r="G33" s="1412">
        <f t="shared" si="0"/>
        <v>0</v>
      </c>
    </row>
    <row r="34" spans="1:7">
      <c r="A34" s="1424" t="s">
        <v>7006</v>
      </c>
      <c r="B34" s="2367" t="s">
        <v>6356</v>
      </c>
      <c r="D34" s="1420" t="s">
        <v>3514</v>
      </c>
      <c r="E34" s="1423">
        <v>100</v>
      </c>
      <c r="F34" s="2619"/>
      <c r="G34" s="1412">
        <f t="shared" si="0"/>
        <v>0</v>
      </c>
    </row>
    <row r="35" spans="1:7">
      <c r="A35" s="1424" t="s">
        <v>7007</v>
      </c>
      <c r="B35" s="2239" t="s">
        <v>6358</v>
      </c>
      <c r="C35" s="2296"/>
      <c r="D35" s="2296" t="s">
        <v>3514</v>
      </c>
      <c r="E35" s="2240">
        <v>0</v>
      </c>
      <c r="F35" s="2591"/>
      <c r="G35" s="1412"/>
    </row>
    <row r="36" spans="1:7">
      <c r="A36" s="1425"/>
      <c r="B36" s="2367"/>
      <c r="D36" s="1420"/>
      <c r="E36" s="1423"/>
      <c r="F36" s="2591"/>
      <c r="G36" s="1412"/>
    </row>
    <row r="37" spans="1:7" ht="28.5">
      <c r="A37" s="1421" t="s">
        <v>7008</v>
      </c>
      <c r="B37" s="2367" t="s">
        <v>6360</v>
      </c>
      <c r="D37" s="1420"/>
      <c r="E37" s="1423"/>
      <c r="F37" s="2591"/>
      <c r="G37" s="1412"/>
    </row>
    <row r="38" spans="1:7">
      <c r="A38" s="1424" t="s">
        <v>7009</v>
      </c>
      <c r="B38" s="2367" t="s">
        <v>6362</v>
      </c>
      <c r="D38" s="1420" t="s">
        <v>3514</v>
      </c>
      <c r="E38" s="1423">
        <v>1899</v>
      </c>
      <c r="F38" s="2619"/>
      <c r="G38" s="1412">
        <f>E38*F38</f>
        <v>0</v>
      </c>
    </row>
    <row r="39" spans="1:7">
      <c r="A39" s="1424" t="s">
        <v>7010</v>
      </c>
      <c r="B39" s="2367" t="s">
        <v>6364</v>
      </c>
      <c r="D39" s="1420" t="s">
        <v>3514</v>
      </c>
      <c r="E39" s="1423">
        <v>6345</v>
      </c>
      <c r="F39" s="2619"/>
      <c r="G39" s="1412">
        <f>E39*F39</f>
        <v>0</v>
      </c>
    </row>
    <row r="40" spans="1:7">
      <c r="A40" s="1424" t="s">
        <v>7011</v>
      </c>
      <c r="B40" s="2367" t="s">
        <v>6366</v>
      </c>
      <c r="D40" s="1420" t="s">
        <v>3514</v>
      </c>
      <c r="E40" s="1423">
        <v>500</v>
      </c>
      <c r="F40" s="2619"/>
      <c r="G40" s="1412">
        <f>E40*F40</f>
        <v>0</v>
      </c>
    </row>
    <row r="41" spans="1:7">
      <c r="A41" s="1424" t="s">
        <v>7012</v>
      </c>
      <c r="B41" s="2367" t="s">
        <v>6368</v>
      </c>
      <c r="D41" s="1420" t="s">
        <v>3514</v>
      </c>
      <c r="E41" s="1423">
        <v>400</v>
      </c>
      <c r="F41" s="2619"/>
      <c r="G41" s="1412">
        <f>E41*F41</f>
        <v>0</v>
      </c>
    </row>
    <row r="42" spans="1:7">
      <c r="A42" s="1425"/>
      <c r="B42" s="2367"/>
      <c r="D42" s="1420"/>
      <c r="E42" s="1423"/>
      <c r="F42" s="2591"/>
      <c r="G42" s="1412"/>
    </row>
    <row r="43" spans="1:7">
      <c r="A43" s="2243" t="s">
        <v>7013</v>
      </c>
      <c r="B43" s="2367" t="s">
        <v>6370</v>
      </c>
      <c r="D43" s="1420"/>
      <c r="E43" s="1423"/>
      <c r="F43" s="2591"/>
      <c r="G43" s="1412"/>
    </row>
    <row r="44" spans="1:7">
      <c r="A44" s="2248" t="s">
        <v>7014</v>
      </c>
      <c r="B44" s="2616" t="s">
        <v>6372</v>
      </c>
      <c r="C44" s="1979"/>
      <c r="D44" s="1979" t="s">
        <v>210</v>
      </c>
      <c r="E44" s="2617">
        <v>20</v>
      </c>
      <c r="F44" s="2619"/>
      <c r="G44" s="1412">
        <f>E44*F44</f>
        <v>0</v>
      </c>
    </row>
    <row r="45" spans="1:7">
      <c r="A45" s="2248" t="s">
        <v>7015</v>
      </c>
      <c r="B45" s="2239" t="s">
        <v>6374</v>
      </c>
      <c r="C45" s="2296"/>
      <c r="D45" s="2296" t="s">
        <v>210</v>
      </c>
      <c r="E45" s="2240">
        <v>0</v>
      </c>
      <c r="F45" s="2591"/>
      <c r="G45" s="1412"/>
    </row>
    <row r="46" spans="1:7">
      <c r="A46" s="1425"/>
      <c r="B46" s="2367"/>
      <c r="D46" s="1420"/>
      <c r="E46" s="1423"/>
      <c r="F46" s="2591"/>
      <c r="G46" s="1412"/>
    </row>
    <row r="47" spans="1:7">
      <c r="A47" s="1421" t="s">
        <v>7016</v>
      </c>
      <c r="B47" s="2367" t="s">
        <v>6376</v>
      </c>
      <c r="D47" s="1420"/>
      <c r="E47" s="1423"/>
      <c r="F47" s="2591"/>
      <c r="G47" s="1412"/>
    </row>
    <row r="48" spans="1:7">
      <c r="A48" s="1424" t="s">
        <v>7017</v>
      </c>
      <c r="B48" s="2367" t="s">
        <v>6378</v>
      </c>
      <c r="D48" s="1420" t="s">
        <v>210</v>
      </c>
      <c r="E48" s="1423">
        <v>91</v>
      </c>
      <c r="F48" s="2619"/>
      <c r="G48" s="1412">
        <f>E48*F48</f>
        <v>0</v>
      </c>
    </row>
    <row r="49" spans="1:7">
      <c r="A49" s="1424" t="s">
        <v>7018</v>
      </c>
      <c r="B49" s="2367" t="s">
        <v>6372</v>
      </c>
      <c r="D49" s="1420" t="s">
        <v>210</v>
      </c>
      <c r="E49" s="1423">
        <v>432</v>
      </c>
      <c r="F49" s="2619"/>
      <c r="G49" s="1412">
        <f>E49*F49</f>
        <v>0</v>
      </c>
    </row>
    <row r="50" spans="1:7">
      <c r="A50" s="1425"/>
      <c r="B50" s="2367"/>
      <c r="D50" s="1420"/>
      <c r="E50" s="1423"/>
      <c r="F50" s="2591"/>
      <c r="G50" s="1412"/>
    </row>
    <row r="51" spans="1:7">
      <c r="A51" s="1421" t="s">
        <v>7019</v>
      </c>
      <c r="B51" s="2367" t="s">
        <v>6381</v>
      </c>
      <c r="D51" s="1420"/>
      <c r="E51" s="1423"/>
      <c r="F51" s="2591"/>
      <c r="G51" s="1412"/>
    </row>
    <row r="52" spans="1:7">
      <c r="A52" s="1424" t="s">
        <v>7020</v>
      </c>
      <c r="B52" s="2367" t="s">
        <v>6383</v>
      </c>
      <c r="D52" s="1420" t="s">
        <v>210</v>
      </c>
      <c r="E52" s="1423">
        <v>11</v>
      </c>
      <c r="F52" s="2619"/>
      <c r="G52" s="1412">
        <f t="shared" ref="G52:G61" si="1">E52*F52</f>
        <v>0</v>
      </c>
    </row>
    <row r="53" spans="1:7">
      <c r="A53" s="1424" t="s">
        <v>7021</v>
      </c>
      <c r="B53" s="2350" t="s">
        <v>6385</v>
      </c>
      <c r="C53" s="2296"/>
      <c r="D53" s="2296" t="s">
        <v>210</v>
      </c>
      <c r="E53" s="2240">
        <v>0</v>
      </c>
      <c r="F53" s="2591"/>
      <c r="G53" s="1412"/>
    </row>
    <row r="54" spans="1:7">
      <c r="A54" s="1424" t="s">
        <v>7022</v>
      </c>
      <c r="B54" s="1426" t="s">
        <v>6387</v>
      </c>
      <c r="D54" s="1420" t="s">
        <v>210</v>
      </c>
      <c r="E54" s="1423">
        <v>20</v>
      </c>
      <c r="F54" s="2619"/>
      <c r="G54" s="1412">
        <f t="shared" si="1"/>
        <v>0</v>
      </c>
    </row>
    <row r="55" spans="1:7">
      <c r="A55" s="1424" t="s">
        <v>7023</v>
      </c>
      <c r="B55" s="1426" t="s">
        <v>6389</v>
      </c>
      <c r="D55" s="1420" t="s">
        <v>210</v>
      </c>
      <c r="E55" s="1423">
        <v>20</v>
      </c>
      <c r="F55" s="2619"/>
      <c r="G55" s="1412">
        <f t="shared" si="1"/>
        <v>0</v>
      </c>
    </row>
    <row r="56" spans="1:7">
      <c r="A56" s="1424" t="s">
        <v>7024</v>
      </c>
      <c r="B56" s="1426" t="s">
        <v>6391</v>
      </c>
      <c r="D56" s="1420" t="s">
        <v>210</v>
      </c>
      <c r="E56" s="1423">
        <v>20</v>
      </c>
      <c r="F56" s="2619"/>
      <c r="G56" s="1412">
        <f t="shared" si="1"/>
        <v>0</v>
      </c>
    </row>
    <row r="57" spans="1:7">
      <c r="A57" s="1424" t="s">
        <v>7025</v>
      </c>
      <c r="B57" s="1426" t="s">
        <v>6393</v>
      </c>
      <c r="D57" s="1420" t="s">
        <v>210</v>
      </c>
      <c r="E57" s="1423">
        <v>20</v>
      </c>
      <c r="F57" s="2619"/>
      <c r="G57" s="1412">
        <f t="shared" si="1"/>
        <v>0</v>
      </c>
    </row>
    <row r="58" spans="1:7">
      <c r="A58" s="1424" t="s">
        <v>7026</v>
      </c>
      <c r="B58" s="1426" t="s">
        <v>6395</v>
      </c>
      <c r="D58" s="1420" t="s">
        <v>210</v>
      </c>
      <c r="E58" s="1423">
        <v>20</v>
      </c>
      <c r="F58" s="2619"/>
      <c r="G58" s="1412">
        <f t="shared" si="1"/>
        <v>0</v>
      </c>
    </row>
    <row r="59" spans="1:7">
      <c r="A59" s="1424" t="s">
        <v>7027</v>
      </c>
      <c r="B59" s="1426" t="s">
        <v>6397</v>
      </c>
      <c r="D59" s="1420" t="s">
        <v>210</v>
      </c>
      <c r="E59" s="1423">
        <v>20</v>
      </c>
      <c r="F59" s="2619"/>
      <c r="G59" s="1412">
        <f t="shared" si="1"/>
        <v>0</v>
      </c>
    </row>
    <row r="60" spans="1:7">
      <c r="A60" s="1424" t="s">
        <v>7028</v>
      </c>
      <c r="B60" s="1426" t="s">
        <v>6399</v>
      </c>
      <c r="D60" s="1420" t="s">
        <v>210</v>
      </c>
      <c r="E60" s="1423">
        <v>52</v>
      </c>
      <c r="F60" s="2619"/>
      <c r="G60" s="1412">
        <f t="shared" si="1"/>
        <v>0</v>
      </c>
    </row>
    <row r="61" spans="1:7">
      <c r="A61" s="1424" t="s">
        <v>7029</v>
      </c>
      <c r="B61" s="1426" t="s">
        <v>6401</v>
      </c>
      <c r="D61" s="1420" t="s">
        <v>210</v>
      </c>
      <c r="E61" s="1423">
        <v>110</v>
      </c>
      <c r="F61" s="2619"/>
      <c r="G61" s="1412">
        <f t="shared" si="1"/>
        <v>0</v>
      </c>
    </row>
    <row r="62" spans="1:7">
      <c r="A62" s="1425"/>
      <c r="B62" s="1426"/>
      <c r="D62" s="1420"/>
      <c r="E62" s="1427"/>
      <c r="F62" s="2591"/>
      <c r="G62" s="1412"/>
    </row>
    <row r="63" spans="1:7">
      <c r="A63" s="1421" t="s">
        <v>7030</v>
      </c>
      <c r="B63" s="2367" t="s">
        <v>6403</v>
      </c>
      <c r="D63" s="1420"/>
      <c r="E63" s="1423"/>
      <c r="F63" s="2591"/>
      <c r="G63" s="1412"/>
    </row>
    <row r="64" spans="1:7">
      <c r="A64" s="1424" t="s">
        <v>7031</v>
      </c>
      <c r="B64" s="2367" t="s">
        <v>6405</v>
      </c>
      <c r="D64" s="1420" t="s">
        <v>210</v>
      </c>
      <c r="E64" s="1423">
        <v>59</v>
      </c>
      <c r="F64" s="2619"/>
      <c r="G64" s="1412">
        <f>E64*F64</f>
        <v>0</v>
      </c>
    </row>
    <row r="65" spans="1:7">
      <c r="A65" s="1424" t="s">
        <v>7032</v>
      </c>
      <c r="B65" s="2367" t="s">
        <v>6407</v>
      </c>
      <c r="D65" s="1420" t="s">
        <v>210</v>
      </c>
      <c r="E65" s="1423">
        <v>133</v>
      </c>
      <c r="F65" s="2619"/>
      <c r="G65" s="1412">
        <f>E65*F65</f>
        <v>0</v>
      </c>
    </row>
    <row r="66" spans="1:7">
      <c r="A66" s="1424" t="s">
        <v>7033</v>
      </c>
      <c r="B66" s="2367" t="s">
        <v>6409</v>
      </c>
      <c r="D66" s="1420" t="s">
        <v>210</v>
      </c>
      <c r="E66" s="1423">
        <v>91</v>
      </c>
      <c r="F66" s="2619"/>
      <c r="G66" s="1412">
        <f>E66*F66</f>
        <v>0</v>
      </c>
    </row>
    <row r="67" spans="1:7">
      <c r="A67" s="1425"/>
      <c r="B67" s="2367"/>
      <c r="D67" s="1420"/>
      <c r="E67" s="1423"/>
      <c r="F67" s="2591"/>
      <c r="G67" s="1412"/>
    </row>
    <row r="68" spans="1:7" ht="42.75">
      <c r="A68" s="1424" t="s">
        <v>7034</v>
      </c>
      <c r="B68" s="2367" t="s">
        <v>6411</v>
      </c>
      <c r="D68" s="1420" t="s">
        <v>210</v>
      </c>
      <c r="E68" s="1423">
        <v>37</v>
      </c>
      <c r="F68" s="2619"/>
      <c r="G68" s="1412">
        <f>E68*F68</f>
        <v>0</v>
      </c>
    </row>
    <row r="69" spans="1:7">
      <c r="A69" s="1425"/>
      <c r="B69" s="2367"/>
      <c r="D69" s="1420"/>
      <c r="E69" s="1423"/>
      <c r="F69" s="2591"/>
      <c r="G69" s="1412"/>
    </row>
    <row r="70" spans="1:7" ht="28.5">
      <c r="A70" s="1421" t="s">
        <v>7035</v>
      </c>
      <c r="B70" s="2367" t="s">
        <v>6413</v>
      </c>
      <c r="D70" s="1420"/>
      <c r="E70" s="1423"/>
      <c r="F70" s="2591"/>
      <c r="G70" s="1412"/>
    </row>
    <row r="71" spans="1:7">
      <c r="A71" s="2248" t="s">
        <v>7036</v>
      </c>
      <c r="B71" s="2239" t="s">
        <v>6415</v>
      </c>
      <c r="C71" s="2296"/>
      <c r="D71" s="2296" t="s">
        <v>3514</v>
      </c>
      <c r="E71" s="2240">
        <v>0</v>
      </c>
      <c r="F71" s="2620"/>
      <c r="G71" s="1412"/>
    </row>
    <row r="72" spans="1:7">
      <c r="A72" s="2248" t="s">
        <v>7037</v>
      </c>
      <c r="B72" s="2239" t="s">
        <v>6417</v>
      </c>
      <c r="C72" s="2296"/>
      <c r="D72" s="2296" t="s">
        <v>3514</v>
      </c>
      <c r="E72" s="2240">
        <v>0</v>
      </c>
      <c r="F72" s="2620"/>
      <c r="G72" s="1412"/>
    </row>
    <row r="73" spans="1:7">
      <c r="A73" s="1424" t="s">
        <v>7038</v>
      </c>
      <c r="B73" s="2367" t="s">
        <v>6419</v>
      </c>
      <c r="D73" s="1420" t="s">
        <v>3514</v>
      </c>
      <c r="E73" s="1423">
        <v>48</v>
      </c>
      <c r="F73" s="2619"/>
      <c r="G73" s="1412">
        <f>E73*F73</f>
        <v>0</v>
      </c>
    </row>
    <row r="74" spans="1:7">
      <c r="A74" s="1425"/>
      <c r="B74" s="2367"/>
      <c r="D74" s="1420"/>
      <c r="E74" s="1423"/>
      <c r="F74" s="2591"/>
      <c r="G74" s="1412"/>
    </row>
    <row r="75" spans="1:7">
      <c r="A75" s="1424" t="s">
        <v>7039</v>
      </c>
      <c r="B75" s="2367" t="s">
        <v>6421</v>
      </c>
      <c r="D75" s="1420" t="s">
        <v>210</v>
      </c>
      <c r="E75" s="1423">
        <v>2</v>
      </c>
      <c r="F75" s="2619"/>
      <c r="G75" s="1412">
        <f>E75*F75</f>
        <v>0</v>
      </c>
    </row>
    <row r="76" spans="1:7">
      <c r="A76" s="1425"/>
      <c r="B76" s="2367"/>
      <c r="D76" s="1420"/>
      <c r="E76" s="1423"/>
      <c r="F76" s="2591"/>
      <c r="G76" s="1412"/>
    </row>
    <row r="77" spans="1:7">
      <c r="A77" s="1421" t="s">
        <v>7040</v>
      </c>
      <c r="B77" s="2367" t="s">
        <v>6423</v>
      </c>
      <c r="D77" s="1420"/>
      <c r="E77" s="1423"/>
      <c r="F77" s="2591"/>
      <c r="G77" s="1412"/>
    </row>
    <row r="78" spans="1:7">
      <c r="A78" s="1424" t="s">
        <v>7041</v>
      </c>
      <c r="B78" s="2367" t="s">
        <v>6425</v>
      </c>
      <c r="D78" s="1420" t="s">
        <v>210</v>
      </c>
      <c r="E78" s="1423">
        <f>20+8</f>
        <v>28</v>
      </c>
      <c r="F78" s="2619"/>
      <c r="G78" s="1412">
        <f t="shared" ref="G78:G81" si="2">E78*F78</f>
        <v>0</v>
      </c>
    </row>
    <row r="79" spans="1:7">
      <c r="A79" s="1424" t="s">
        <v>7042</v>
      </c>
      <c r="B79" s="2367" t="s">
        <v>6427</v>
      </c>
      <c r="D79" s="1420" t="s">
        <v>3514</v>
      </c>
      <c r="E79" s="1423">
        <f>E78*30</f>
        <v>840</v>
      </c>
      <c r="F79" s="2619"/>
      <c r="G79" s="1412">
        <f t="shared" si="2"/>
        <v>0</v>
      </c>
    </row>
    <row r="80" spans="1:7">
      <c r="A80" s="1424" t="s">
        <v>7043</v>
      </c>
      <c r="B80" s="2367" t="s">
        <v>6429</v>
      </c>
      <c r="D80" s="1420" t="s">
        <v>3514</v>
      </c>
      <c r="E80" s="1423">
        <v>880</v>
      </c>
      <c r="F80" s="2619"/>
      <c r="G80" s="1412">
        <f t="shared" si="2"/>
        <v>0</v>
      </c>
    </row>
    <row r="81" spans="1:7">
      <c r="A81" s="1424" t="s">
        <v>7044</v>
      </c>
      <c r="B81" s="2367" t="s">
        <v>6431</v>
      </c>
      <c r="D81" s="1420" t="s">
        <v>3514</v>
      </c>
      <c r="E81" s="1423">
        <v>15</v>
      </c>
      <c r="F81" s="2619"/>
      <c r="G81" s="1412">
        <f t="shared" si="2"/>
        <v>0</v>
      </c>
    </row>
    <row r="82" spans="1:7">
      <c r="A82" s="1425"/>
      <c r="B82" s="2367"/>
      <c r="D82" s="1420"/>
      <c r="E82" s="1423"/>
      <c r="F82" s="2591"/>
      <c r="G82" s="1412"/>
    </row>
    <row r="83" spans="1:7" ht="14.25" customHeight="1">
      <c r="A83" s="1424" t="s">
        <v>7045</v>
      </c>
      <c r="B83" s="2367" t="s">
        <v>6433</v>
      </c>
      <c r="D83" s="1420" t="s">
        <v>1748</v>
      </c>
      <c r="E83" s="3115" t="s">
        <v>6434</v>
      </c>
      <c r="F83" s="3116"/>
      <c r="G83" s="1412"/>
    </row>
    <row r="84" spans="1:7">
      <c r="A84" s="1425"/>
      <c r="B84" s="2367"/>
      <c r="D84" s="1420"/>
      <c r="E84" s="1428"/>
      <c r="F84" s="1429"/>
      <c r="G84" s="1412"/>
    </row>
    <row r="85" spans="1:7" ht="27.6" customHeight="1">
      <c r="A85" s="1424" t="s">
        <v>7046</v>
      </c>
      <c r="B85" s="2367" t="s">
        <v>6436</v>
      </c>
      <c r="D85" s="1420" t="s">
        <v>1748</v>
      </c>
      <c r="E85" s="3115" t="s">
        <v>6437</v>
      </c>
      <c r="F85" s="3116"/>
      <c r="G85" s="1412"/>
    </row>
    <row r="86" spans="1:7">
      <c r="A86" s="1425"/>
      <c r="B86" s="2367"/>
      <c r="D86" s="1420"/>
      <c r="E86" s="3115" t="str">
        <f>+A87</f>
        <v>D.1.13.B5.</v>
      </c>
      <c r="F86" s="3116"/>
      <c r="G86" s="1412"/>
    </row>
    <row r="87" spans="1:7" ht="185.25">
      <c r="A87" s="1421" t="s">
        <v>7047</v>
      </c>
      <c r="B87" s="2367" t="s">
        <v>6439</v>
      </c>
      <c r="D87" s="1420"/>
      <c r="E87" s="1423"/>
      <c r="F87" s="1412"/>
      <c r="G87" s="1412"/>
    </row>
    <row r="88" spans="1:7">
      <c r="A88" s="2248" t="s">
        <v>7048</v>
      </c>
      <c r="B88" s="2239" t="s">
        <v>6441</v>
      </c>
      <c r="C88" s="2296"/>
      <c r="D88" s="2296" t="s">
        <v>210</v>
      </c>
      <c r="E88" s="2240">
        <v>0</v>
      </c>
      <c r="F88" s="1412"/>
      <c r="G88" s="1412"/>
    </row>
    <row r="89" spans="1:7">
      <c r="A89" s="1424" t="s">
        <v>7049</v>
      </c>
      <c r="B89" s="2367" t="s">
        <v>6443</v>
      </c>
      <c r="D89" s="1420" t="s">
        <v>210</v>
      </c>
      <c r="E89" s="1423">
        <v>12</v>
      </c>
      <c r="F89" s="2619"/>
      <c r="G89" s="1412">
        <f t="shared" ref="G89:G95" si="3">E89*F89</f>
        <v>0</v>
      </c>
    </row>
    <row r="90" spans="1:7">
      <c r="A90" s="1425"/>
      <c r="B90" s="2367"/>
      <c r="D90" s="1420"/>
      <c r="E90" s="1423"/>
      <c r="F90" s="2591"/>
      <c r="G90" s="1412"/>
    </row>
    <row r="91" spans="1:7" ht="42.75">
      <c r="A91" s="2243" t="s">
        <v>7050</v>
      </c>
      <c r="B91" s="2239" t="s">
        <v>6445</v>
      </c>
      <c r="C91" s="2241"/>
      <c r="D91" s="2241" t="s">
        <v>3514</v>
      </c>
      <c r="E91" s="2240">
        <v>0</v>
      </c>
      <c r="F91" s="2591"/>
      <c r="G91" s="1412"/>
    </row>
    <row r="92" spans="1:7">
      <c r="A92" s="2242"/>
      <c r="B92" s="2239"/>
      <c r="C92" s="2241"/>
      <c r="D92" s="2241"/>
      <c r="E92" s="2240"/>
      <c r="F92" s="2591"/>
      <c r="G92" s="1412"/>
    </row>
    <row r="93" spans="1:7" ht="42.75">
      <c r="A93" s="2243" t="s">
        <v>7051</v>
      </c>
      <c r="B93" s="2239" t="s">
        <v>6447</v>
      </c>
      <c r="C93" s="2241"/>
      <c r="D93" s="2241" t="s">
        <v>3514</v>
      </c>
      <c r="E93" s="2240">
        <v>0</v>
      </c>
      <c r="F93" s="2591"/>
      <c r="G93" s="1412"/>
    </row>
    <row r="94" spans="1:7">
      <c r="A94" s="1425"/>
      <c r="B94" s="2367"/>
      <c r="C94" s="1430"/>
      <c r="D94" s="1430"/>
      <c r="E94" s="1423"/>
      <c r="F94" s="2591"/>
      <c r="G94" s="1412"/>
    </row>
    <row r="95" spans="1:7">
      <c r="A95" s="1424" t="s">
        <v>7052</v>
      </c>
      <c r="B95" s="2367" t="s">
        <v>6449</v>
      </c>
      <c r="D95" s="1420" t="s">
        <v>3514</v>
      </c>
      <c r="E95" s="1423">
        <v>160</v>
      </c>
      <c r="F95" s="2619"/>
      <c r="G95" s="1412">
        <f t="shared" si="3"/>
        <v>0</v>
      </c>
    </row>
    <row r="96" spans="1:7">
      <c r="A96" s="1425"/>
      <c r="B96" s="2367"/>
      <c r="D96" s="1420"/>
      <c r="E96" s="1423"/>
      <c r="F96" s="2591"/>
      <c r="G96" s="1412"/>
    </row>
    <row r="97" spans="1:7">
      <c r="A97" s="1424" t="s">
        <v>7053</v>
      </c>
      <c r="B97" s="2367" t="s">
        <v>6451</v>
      </c>
      <c r="D97" s="1420" t="s">
        <v>3514</v>
      </c>
      <c r="E97" s="1423">
        <v>100</v>
      </c>
      <c r="F97" s="2619"/>
      <c r="G97" s="1412">
        <f>E97*F97</f>
        <v>0</v>
      </c>
    </row>
    <row r="98" spans="1:7">
      <c r="A98" s="1425"/>
      <c r="B98" s="2367"/>
      <c r="D98" s="1420"/>
    </row>
    <row r="99" spans="1:7" ht="42.75">
      <c r="A99" s="1421" t="s">
        <v>7054</v>
      </c>
      <c r="B99" s="2367" t="s">
        <v>6453</v>
      </c>
      <c r="D99" s="1420" t="s">
        <v>369</v>
      </c>
      <c r="E99" s="3115" t="s">
        <v>6454</v>
      </c>
      <c r="F99" s="3116"/>
    </row>
    <row r="100" spans="1:7">
      <c r="A100" s="1425"/>
      <c r="B100" s="2367"/>
      <c r="D100" s="1420"/>
      <c r="E100" s="1428"/>
      <c r="F100" s="1429"/>
    </row>
    <row r="101" spans="1:7">
      <c r="A101" s="1421" t="s">
        <v>7055</v>
      </c>
      <c r="B101" s="2367" t="s">
        <v>6456</v>
      </c>
      <c r="D101" s="1420" t="s">
        <v>369</v>
      </c>
      <c r="E101" s="3115" t="s">
        <v>6454</v>
      </c>
      <c r="F101" s="3116"/>
    </row>
    <row r="102" spans="1:7">
      <c r="A102" s="1425"/>
      <c r="B102" s="2367"/>
      <c r="D102" s="1420"/>
      <c r="E102" s="1428"/>
      <c r="F102" s="1429"/>
    </row>
    <row r="103" spans="1:7">
      <c r="A103" s="1421" t="s">
        <v>7056</v>
      </c>
      <c r="B103" s="2367" t="s">
        <v>6458</v>
      </c>
      <c r="D103" s="1420" t="s">
        <v>369</v>
      </c>
      <c r="E103" s="3115" t="s">
        <v>6454</v>
      </c>
      <c r="F103" s="3116"/>
    </row>
    <row r="104" spans="1:7">
      <c r="A104" s="1425"/>
      <c r="B104" s="2367"/>
      <c r="D104" s="1420"/>
      <c r="E104" s="1428"/>
      <c r="F104" s="1429"/>
    </row>
    <row r="105" spans="1:7">
      <c r="A105" s="1421" t="s">
        <v>7057</v>
      </c>
      <c r="B105" s="2367" t="s">
        <v>6460</v>
      </c>
      <c r="D105" s="1420" t="s">
        <v>369</v>
      </c>
      <c r="E105" s="3115" t="s">
        <v>6454</v>
      </c>
      <c r="F105" s="3116"/>
    </row>
    <row r="106" spans="1:7">
      <c r="A106" s="1425"/>
      <c r="B106" s="2367"/>
      <c r="D106" s="1420"/>
    </row>
    <row r="107" spans="1:7" ht="25.9" customHeight="1" thickBot="1">
      <c r="A107" s="1344" t="s">
        <v>6983</v>
      </c>
      <c r="B107" s="1431" t="str">
        <f>+B7</f>
        <v>Instalacijski material (instal.material)</v>
      </c>
      <c r="C107" s="1432" t="s">
        <v>2978</v>
      </c>
      <c r="D107" s="1432"/>
      <c r="E107" s="1616"/>
      <c r="F107" s="1520"/>
      <c r="G107" s="1520">
        <f>+SUM(G15:G106)</f>
        <v>0</v>
      </c>
    </row>
    <row r="108" spans="1:7" ht="15" thickTop="1">
      <c r="B108" s="2367"/>
      <c r="D108" s="1420"/>
    </row>
    <row r="109" spans="1:7">
      <c r="D109" s="1420"/>
    </row>
    <row r="110" spans="1:7">
      <c r="D110" s="1420"/>
    </row>
    <row r="111" spans="1:7">
      <c r="D111" s="1420"/>
    </row>
  </sheetData>
  <sheetProtection formatRows="0"/>
  <mergeCells count="9">
    <mergeCell ref="E101:F101"/>
    <mergeCell ref="E103:F103"/>
    <mergeCell ref="E105:F105"/>
    <mergeCell ref="B18:F18"/>
    <mergeCell ref="B19:F19"/>
    <mergeCell ref="E83:F83"/>
    <mergeCell ref="E85:F85"/>
    <mergeCell ref="E86:F86"/>
    <mergeCell ref="E99:F99"/>
  </mergeCells>
  <pageMargins left="0.7" right="0.7" top="0.75" bottom="0.75" header="0.3" footer="0.3"/>
  <pageSetup paperSize="9" scale="55" fitToHeight="0" orientation="portrait" horizontalDpi="4294967293" verticalDpi="4294967293"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46"/>
  <sheetViews>
    <sheetView view="pageBreakPreview" zoomScale="80" zoomScaleNormal="100" zoomScaleSheetLayoutView="80" workbookViewId="0">
      <selection activeCell="F24" sqref="F24"/>
    </sheetView>
  </sheetViews>
  <sheetFormatPr defaultColWidth="11" defaultRowHeight="14.25"/>
  <cols>
    <col min="1" max="1" width="16.140625" style="1374" customWidth="1"/>
    <col min="2" max="2" width="73.140625" style="1374" customWidth="1"/>
    <col min="3" max="3" width="10.85546875" style="1374" customWidth="1"/>
    <col min="4" max="4" width="11" style="1374"/>
    <col min="5" max="5" width="11" style="1651"/>
    <col min="6" max="6" width="16.28515625" style="1620" customWidth="1"/>
    <col min="7" max="7" width="19.7109375" style="1763" customWidth="1"/>
    <col min="8" max="16384" width="11" style="1374"/>
  </cols>
  <sheetData>
    <row r="1" spans="1:7">
      <c r="A1" s="1435" t="s">
        <v>8</v>
      </c>
      <c r="B1" s="1381" t="s">
        <v>9</v>
      </c>
      <c r="C1" s="1381"/>
      <c r="D1" s="1382"/>
      <c r="E1" s="1383"/>
      <c r="F1" s="1470"/>
      <c r="G1" s="1470"/>
    </row>
    <row r="2" spans="1:7">
      <c r="A2" s="1435" t="s">
        <v>130</v>
      </c>
      <c r="B2" s="491" t="str">
        <f>'NASLOVNA STRAN'!$C$30</f>
        <v>Gradnja stanovanjske soseske Dečkovo naselje - DN 10</v>
      </c>
      <c r="C2" s="1381"/>
      <c r="D2" s="1382"/>
      <c r="E2" s="1383"/>
      <c r="F2" s="1470"/>
      <c r="G2" s="1470"/>
    </row>
    <row r="3" spans="1:7">
      <c r="A3" s="1435" t="s">
        <v>131</v>
      </c>
      <c r="B3" s="1654">
        <f>'NASLOVNA STRAN'!$C$13</f>
        <v>0</v>
      </c>
      <c r="C3" s="1381"/>
      <c r="D3" s="1382"/>
      <c r="E3" s="1383"/>
      <c r="F3" s="1470"/>
      <c r="G3" s="1470"/>
    </row>
    <row r="4" spans="1:7">
      <c r="A4" s="1435"/>
      <c r="B4" s="1381"/>
      <c r="C4" s="1381"/>
      <c r="D4" s="1382"/>
      <c r="E4" s="1383"/>
      <c r="F4" s="1470"/>
      <c r="G4" s="1470"/>
    </row>
    <row r="5" spans="1:7">
      <c r="A5" s="1437" t="s">
        <v>72</v>
      </c>
      <c r="B5" s="1387" t="s">
        <v>6311</v>
      </c>
      <c r="C5" s="1387"/>
      <c r="D5" s="1388"/>
      <c r="E5" s="1389"/>
      <c r="F5" s="1471"/>
      <c r="G5" s="1471"/>
    </row>
    <row r="6" spans="1:7">
      <c r="A6" s="1435"/>
      <c r="B6" s="1381"/>
      <c r="C6" s="1381"/>
      <c r="D6" s="1382"/>
      <c r="E6" s="1383"/>
      <c r="F6" s="1470"/>
      <c r="G6" s="1384"/>
    </row>
    <row r="7" spans="1:7">
      <c r="A7" s="1437" t="s">
        <v>76</v>
      </c>
      <c r="B7" s="1387" t="s">
        <v>57</v>
      </c>
      <c r="C7" s="1387"/>
      <c r="D7" s="1388"/>
      <c r="E7" s="1389"/>
      <c r="F7" s="1471"/>
      <c r="G7" s="1471"/>
    </row>
    <row r="8" spans="1:7">
      <c r="A8" s="1435"/>
      <c r="B8" s="1381"/>
      <c r="C8" s="1381"/>
      <c r="D8" s="1382"/>
      <c r="E8" s="1383"/>
      <c r="F8" s="1470"/>
      <c r="G8" s="1470"/>
    </row>
    <row r="9" spans="1:7">
      <c r="A9" s="1435"/>
      <c r="B9" s="1381"/>
      <c r="C9" s="1381"/>
      <c r="D9" s="1382"/>
      <c r="E9" s="1383"/>
      <c r="F9" s="1470"/>
      <c r="G9" s="1470"/>
    </row>
    <row r="10" spans="1:7" ht="42.75">
      <c r="A10" s="1439" t="s">
        <v>132</v>
      </c>
      <c r="B10" s="1392" t="s">
        <v>133</v>
      </c>
      <c r="C10" s="1393" t="s">
        <v>134</v>
      </c>
      <c r="D10" s="1394" t="s">
        <v>140</v>
      </c>
      <c r="E10" s="1395" t="s">
        <v>136</v>
      </c>
      <c r="F10" s="1604" t="s">
        <v>237</v>
      </c>
      <c r="G10" s="1472" t="s">
        <v>238</v>
      </c>
    </row>
    <row r="11" spans="1:7">
      <c r="A11" s="1381"/>
      <c r="B11" s="1381"/>
      <c r="C11" s="1381"/>
      <c r="D11" s="1382"/>
      <c r="E11" s="1397"/>
      <c r="F11" s="1473"/>
      <c r="G11" s="1473"/>
    </row>
    <row r="12" spans="1:7">
      <c r="A12" s="1442" t="s">
        <v>6984</v>
      </c>
      <c r="B12" s="1400" t="s">
        <v>4243</v>
      </c>
      <c r="C12" s="1400"/>
      <c r="D12" s="1401"/>
      <c r="E12" s="1402"/>
      <c r="F12" s="1474"/>
      <c r="G12" s="1474"/>
    </row>
    <row r="13" spans="1:7">
      <c r="A13" s="1444"/>
      <c r="B13" s="1405"/>
      <c r="C13" s="1405"/>
      <c r="D13" s="1406"/>
      <c r="E13" s="1407"/>
      <c r="F13" s="1475"/>
      <c r="G13" s="1475"/>
    </row>
    <row r="14" spans="1:7">
      <c r="A14" s="1409"/>
      <c r="B14" s="1410" t="s">
        <v>6461</v>
      </c>
      <c r="C14" s="1410"/>
      <c r="D14" s="1409"/>
      <c r="E14" s="1411"/>
      <c r="F14" s="1476"/>
      <c r="G14" s="1477"/>
    </row>
    <row r="15" spans="1:7">
      <c r="A15" s="1446"/>
      <c r="B15" s="1385" t="s">
        <v>3461</v>
      </c>
      <c r="C15" s="1385"/>
      <c r="D15" s="1415"/>
      <c r="E15" s="1416"/>
      <c r="F15" s="1478"/>
      <c r="G15" s="1478"/>
    </row>
    <row r="16" spans="1:7">
      <c r="A16" s="1446"/>
      <c r="B16" s="1418"/>
      <c r="C16" s="1419"/>
      <c r="D16" s="1415"/>
      <c r="E16" s="1416"/>
      <c r="F16" s="1478"/>
      <c r="G16" s="1478"/>
    </row>
    <row r="17" spans="1:7">
      <c r="A17" s="1446"/>
      <c r="B17" s="1418" t="s">
        <v>2299</v>
      </c>
      <c r="C17" s="1419"/>
      <c r="D17" s="1415"/>
      <c r="E17" s="1416"/>
      <c r="F17" s="1478"/>
      <c r="G17" s="1478"/>
    </row>
    <row r="18" spans="1:7" ht="48" customHeight="1">
      <c r="A18" s="1446"/>
      <c r="B18" s="3117" t="s">
        <v>3565</v>
      </c>
      <c r="C18" s="3118"/>
      <c r="D18" s="1415"/>
      <c r="E18" s="1416"/>
      <c r="F18" s="1478"/>
      <c r="G18" s="1478"/>
    </row>
    <row r="19" spans="1:7">
      <c r="A19" s="1448"/>
      <c r="B19" s="1448"/>
      <c r="C19" s="1448"/>
      <c r="D19" s="1448"/>
      <c r="E19" s="1641"/>
      <c r="F19" s="1605"/>
      <c r="G19" s="1752"/>
    </row>
    <row r="20" spans="1:7">
      <c r="A20" s="1448"/>
      <c r="B20" s="1448"/>
      <c r="C20" s="1448"/>
      <c r="D20" s="1448"/>
      <c r="E20" s="1641"/>
      <c r="F20" s="1605"/>
      <c r="G20" s="1752"/>
    </row>
    <row r="21" spans="1:7" ht="71.25">
      <c r="A21" s="1451" t="s">
        <v>7058</v>
      </c>
      <c r="B21" s="1452" t="s">
        <v>6463</v>
      </c>
      <c r="C21" s="1453"/>
      <c r="D21" s="1454" t="s">
        <v>210</v>
      </c>
      <c r="E21" s="1659">
        <v>85</v>
      </c>
      <c r="F21" s="2653"/>
      <c r="G21" s="1413">
        <f t="shared" ref="G21" si="0">E21*F21</f>
        <v>0</v>
      </c>
    </row>
    <row r="22" spans="1:7">
      <c r="A22" s="1448"/>
      <c r="B22" s="1452"/>
      <c r="C22" s="1453"/>
      <c r="D22" s="1454"/>
      <c r="E22" s="1659"/>
      <c r="F22" s="2654"/>
      <c r="G22" s="1413"/>
    </row>
    <row r="23" spans="1:7" ht="71.25">
      <c r="A23" s="1451" t="s">
        <v>7059</v>
      </c>
      <c r="B23" s="1452" t="s">
        <v>6465</v>
      </c>
      <c r="C23" s="1453"/>
      <c r="D23" s="1454" t="s">
        <v>210</v>
      </c>
      <c r="E23" s="1455">
        <v>65</v>
      </c>
      <c r="F23" s="2621"/>
      <c r="G23" s="1413">
        <f t="shared" ref="G23" si="1">E23*F23</f>
        <v>0</v>
      </c>
    </row>
    <row r="24" spans="1:7">
      <c r="A24" s="1448"/>
      <c r="B24" s="1452"/>
      <c r="C24" s="1453"/>
      <c r="D24" s="1454"/>
      <c r="E24" s="1659"/>
      <c r="F24" s="2654"/>
      <c r="G24" s="1413"/>
    </row>
    <row r="25" spans="1:7" ht="71.25">
      <c r="A25" s="1451" t="s">
        <v>7060</v>
      </c>
      <c r="B25" s="1452" t="s">
        <v>6467</v>
      </c>
      <c r="C25" s="1453"/>
      <c r="D25" s="1454" t="s">
        <v>210</v>
      </c>
      <c r="E25" s="1659">
        <v>8</v>
      </c>
      <c r="F25" s="2653"/>
      <c r="G25" s="1413">
        <f t="shared" ref="G25" si="2">E25*F25</f>
        <v>0</v>
      </c>
    </row>
    <row r="26" spans="1:7">
      <c r="A26" s="1448"/>
      <c r="B26" s="1452"/>
      <c r="C26" s="1453"/>
      <c r="D26" s="1454"/>
      <c r="E26" s="1659"/>
      <c r="F26" s="2654"/>
      <c r="G26" s="1413"/>
    </row>
    <row r="27" spans="1:7" ht="156.75">
      <c r="A27" s="1451" t="s">
        <v>7061</v>
      </c>
      <c r="B27" s="1452" t="s">
        <v>6469</v>
      </c>
      <c r="C27" s="1453"/>
      <c r="D27" s="1454" t="s">
        <v>210</v>
      </c>
      <c r="E27" s="1659">
        <v>7</v>
      </c>
      <c r="F27" s="2653"/>
      <c r="G27" s="1413">
        <f t="shared" ref="G27" si="3">E27*F27</f>
        <v>0</v>
      </c>
    </row>
    <row r="28" spans="1:7">
      <c r="A28" s="1448"/>
      <c r="B28" s="1452"/>
      <c r="C28" s="1453"/>
      <c r="D28" s="1454"/>
      <c r="E28" s="1659"/>
      <c r="F28" s="2654"/>
      <c r="G28" s="1413"/>
    </row>
    <row r="29" spans="1:7" ht="156.75">
      <c r="A29" s="1451" t="s">
        <v>7062</v>
      </c>
      <c r="B29" s="1452" t="s">
        <v>6471</v>
      </c>
      <c r="C29" s="1453"/>
      <c r="D29" s="1454" t="s">
        <v>210</v>
      </c>
      <c r="E29" s="1659">
        <v>9</v>
      </c>
      <c r="F29" s="2653"/>
      <c r="G29" s="1413">
        <f t="shared" ref="G29" si="4">E29*F29</f>
        <v>0</v>
      </c>
    </row>
    <row r="30" spans="1:7">
      <c r="A30" s="1448"/>
      <c r="B30" s="1452"/>
      <c r="C30" s="1453"/>
      <c r="D30" s="1457"/>
      <c r="E30" s="1912"/>
      <c r="F30" s="2655"/>
      <c r="G30" s="1413"/>
    </row>
    <row r="31" spans="1:7" ht="114">
      <c r="A31" s="1451" t="s">
        <v>7063</v>
      </c>
      <c r="B31" s="1452" t="s">
        <v>6473</v>
      </c>
      <c r="C31" s="1453"/>
      <c r="D31" s="1454" t="s">
        <v>210</v>
      </c>
      <c r="E31" s="1659">
        <v>22</v>
      </c>
      <c r="F31" s="2653"/>
      <c r="G31" s="1413">
        <f t="shared" ref="G31" si="5">E31*F31</f>
        <v>0</v>
      </c>
    </row>
    <row r="32" spans="1:7">
      <c r="A32" s="1448"/>
      <c r="B32" s="1452"/>
      <c r="C32" s="1453"/>
      <c r="D32" s="1454"/>
      <c r="E32" s="1659"/>
      <c r="F32" s="2654"/>
      <c r="G32" s="1413"/>
    </row>
    <row r="33" spans="1:7" ht="114">
      <c r="A33" s="1451" t="s">
        <v>7064</v>
      </c>
      <c r="B33" s="1452" t="s">
        <v>6475</v>
      </c>
      <c r="C33" s="1453"/>
      <c r="D33" s="1454" t="s">
        <v>210</v>
      </c>
      <c r="E33" s="1659">
        <v>2</v>
      </c>
      <c r="F33" s="2653"/>
      <c r="G33" s="1413">
        <f t="shared" ref="G33" si="6">E33*F33</f>
        <v>0</v>
      </c>
    </row>
    <row r="34" spans="1:7">
      <c r="A34" s="1459"/>
      <c r="B34" s="1452"/>
      <c r="C34" s="1453"/>
      <c r="D34" s="1454"/>
      <c r="E34" s="1659"/>
      <c r="F34" s="2654"/>
      <c r="G34" s="1413"/>
    </row>
    <row r="35" spans="1:7" ht="99.75">
      <c r="A35" s="1451" t="s">
        <v>7065</v>
      </c>
      <c r="B35" s="1452" t="s">
        <v>6477</v>
      </c>
      <c r="C35" s="1453"/>
      <c r="D35" s="1454" t="s">
        <v>210</v>
      </c>
      <c r="E35" s="1659">
        <v>29</v>
      </c>
      <c r="F35" s="2653"/>
      <c r="G35" s="1413">
        <f t="shared" ref="G35" si="7">E35*F35</f>
        <v>0</v>
      </c>
    </row>
    <row r="36" spans="1:7">
      <c r="A36" s="1448"/>
      <c r="B36" s="1452"/>
      <c r="C36" s="1453"/>
      <c r="D36" s="1453"/>
      <c r="E36" s="1650"/>
      <c r="F36" s="1786"/>
      <c r="G36" s="1462"/>
    </row>
    <row r="37" spans="1:7" ht="28.5">
      <c r="A37" s="1459" t="s">
        <v>7066</v>
      </c>
      <c r="B37" s="1463" t="s">
        <v>6479</v>
      </c>
      <c r="C37" s="1464"/>
      <c r="D37" s="1464" t="s">
        <v>369</v>
      </c>
      <c r="E37" s="3115" t="s">
        <v>6480</v>
      </c>
      <c r="F37" s="3116"/>
      <c r="G37" s="1462"/>
    </row>
    <row r="38" spans="1:7">
      <c r="A38" s="1459"/>
      <c r="B38" s="1463"/>
      <c r="C38" s="1464"/>
      <c r="D38" s="1464"/>
      <c r="E38" s="1465"/>
      <c r="F38" s="1466"/>
      <c r="G38" s="1466"/>
    </row>
    <row r="39" spans="1:7" ht="27" customHeight="1">
      <c r="A39" s="1459" t="s">
        <v>7067</v>
      </c>
      <c r="B39" s="1467" t="s">
        <v>6482</v>
      </c>
      <c r="C39" s="1464"/>
      <c r="D39" s="1453" t="s">
        <v>369</v>
      </c>
      <c r="E39" s="3115" t="s">
        <v>6480</v>
      </c>
      <c r="F39" s="3116"/>
      <c r="G39" s="1466"/>
    </row>
    <row r="40" spans="1:7">
      <c r="A40" s="1448"/>
      <c r="B40" s="1463"/>
      <c r="C40" s="1464"/>
      <c r="D40" s="1464"/>
      <c r="E40" s="1663"/>
      <c r="F40" s="1618"/>
      <c r="G40" s="1466"/>
    </row>
    <row r="41" spans="1:7" ht="15" thickBot="1">
      <c r="A41" s="1344" t="s">
        <v>6984</v>
      </c>
      <c r="B41" s="1431" t="s">
        <v>6461</v>
      </c>
      <c r="C41" s="1432" t="s">
        <v>2978</v>
      </c>
      <c r="D41" s="1432"/>
      <c r="E41" s="1433"/>
      <c r="F41" s="1520"/>
      <c r="G41" s="1519">
        <f>SUM(G21:G37)</f>
        <v>0</v>
      </c>
    </row>
    <row r="42" spans="1:7" ht="15" thickTop="1">
      <c r="A42" s="1448"/>
      <c r="B42" s="1467"/>
      <c r="C42" s="1453"/>
      <c r="D42" s="1453"/>
      <c r="E42" s="1650"/>
      <c r="F42" s="1618"/>
      <c r="G42" s="1466"/>
    </row>
    <row r="43" spans="1:7">
      <c r="A43" s="1448"/>
      <c r="B43" s="1467"/>
      <c r="C43" s="1453"/>
      <c r="D43" s="1453"/>
      <c r="E43" s="1650"/>
      <c r="F43" s="1618"/>
      <c r="G43" s="1466"/>
    </row>
    <row r="44" spans="1:7">
      <c r="A44" s="1448"/>
      <c r="B44" s="1448"/>
      <c r="C44" s="1448"/>
      <c r="D44" s="1448"/>
      <c r="E44" s="1641"/>
      <c r="F44" s="1605"/>
      <c r="G44" s="1752"/>
    </row>
    <row r="45" spans="1:7">
      <c r="A45" s="1448"/>
      <c r="B45" s="1448"/>
      <c r="C45" s="1448"/>
      <c r="D45" s="1448"/>
      <c r="E45" s="1641"/>
      <c r="F45" s="1605"/>
      <c r="G45" s="1752"/>
    </row>
    <row r="46" spans="1:7">
      <c r="A46" s="1448"/>
      <c r="B46" s="1448"/>
      <c r="C46" s="1448"/>
      <c r="D46" s="1448"/>
      <c r="E46" s="1641"/>
      <c r="F46" s="1605"/>
      <c r="G46" s="1752"/>
    </row>
  </sheetData>
  <sheetProtection formatRows="0"/>
  <mergeCells count="3">
    <mergeCell ref="B18:C18"/>
    <mergeCell ref="E37:F37"/>
    <mergeCell ref="E39:F39"/>
  </mergeCells>
  <pageMargins left="0.7" right="0.7" top="0.75" bottom="0.75" header="0.3" footer="0.3"/>
  <pageSetup paperSize="9" scale="56" fitToHeight="0" orientation="portrait" horizontalDpi="4294967293" verticalDpi="4294967293"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130"/>
  <sheetViews>
    <sheetView view="pageBreakPreview" zoomScale="80" zoomScaleNormal="100" zoomScaleSheetLayoutView="80" workbookViewId="0">
      <selection activeCell="A2" sqref="A2"/>
    </sheetView>
  </sheetViews>
  <sheetFormatPr defaultColWidth="11" defaultRowHeight="14.25"/>
  <cols>
    <col min="1" max="1" width="15.42578125" style="1374" customWidth="1"/>
    <col min="2" max="2" width="75.42578125" style="1374" customWidth="1"/>
    <col min="3" max="3" width="14" style="1374" customWidth="1"/>
    <col min="4" max="4" width="11" style="1374"/>
    <col min="5" max="5" width="11" style="1651"/>
    <col min="6" max="6" width="16.7109375" style="1763" customWidth="1"/>
    <col min="7" max="7" width="19.42578125" style="1763" customWidth="1"/>
    <col min="8" max="16384" width="11" style="1374"/>
  </cols>
  <sheetData>
    <row r="1" spans="1:8">
      <c r="A1" s="1435" t="s">
        <v>8</v>
      </c>
      <c r="B1" s="1381" t="s">
        <v>9</v>
      </c>
      <c r="C1" s="1381"/>
      <c r="D1" s="1382"/>
      <c r="E1" s="1383"/>
      <c r="F1" s="1470"/>
      <c r="G1" s="1470"/>
      <c r="H1" s="1343"/>
    </row>
    <row r="2" spans="1:8">
      <c r="A2" s="1435" t="s">
        <v>130</v>
      </c>
      <c r="B2" s="491" t="str">
        <f>'NASLOVNA STRAN'!$C$30</f>
        <v>Gradnja stanovanjske soseske Dečkovo naselje - DN 10</v>
      </c>
      <c r="C2" s="1381"/>
      <c r="D2" s="1382"/>
      <c r="E2" s="1383"/>
      <c r="F2" s="1470"/>
      <c r="G2" s="1470"/>
      <c r="H2" s="1343"/>
    </row>
    <row r="3" spans="1:8">
      <c r="A3" s="1435" t="s">
        <v>131</v>
      </c>
      <c r="B3" s="1654">
        <f>'NASLOVNA STRAN'!$C$13</f>
        <v>0</v>
      </c>
      <c r="C3" s="1381"/>
      <c r="D3" s="1382"/>
      <c r="E3" s="1383"/>
      <c r="F3" s="1470"/>
      <c r="G3" s="1470"/>
      <c r="H3" s="1343"/>
    </row>
    <row r="4" spans="1:8">
      <c r="A4" s="1435"/>
      <c r="B4" s="1381"/>
      <c r="C4" s="1381"/>
      <c r="D4" s="1382"/>
      <c r="E4" s="1383"/>
      <c r="F4" s="1470"/>
      <c r="G4" s="1470"/>
      <c r="H4" s="1343"/>
    </row>
    <row r="5" spans="1:8">
      <c r="A5" s="1437" t="s">
        <v>72</v>
      </c>
      <c r="B5" s="1387" t="s">
        <v>6311</v>
      </c>
      <c r="C5" s="1387"/>
      <c r="D5" s="1388"/>
      <c r="E5" s="1389"/>
      <c r="F5" s="1471"/>
      <c r="G5" s="1471"/>
      <c r="H5" s="1343"/>
    </row>
    <row r="6" spans="1:8">
      <c r="A6" s="1435"/>
      <c r="B6" s="1381"/>
      <c r="C6" s="1381"/>
      <c r="D6" s="1382"/>
      <c r="E6" s="1383"/>
      <c r="F6" s="1384"/>
      <c r="G6" s="1384"/>
      <c r="H6" s="1343"/>
    </row>
    <row r="7" spans="1:8">
      <c r="A7" s="1437" t="s">
        <v>78</v>
      </c>
      <c r="B7" s="1387" t="s">
        <v>6318</v>
      </c>
      <c r="C7" s="1387"/>
      <c r="D7" s="1388"/>
      <c r="E7" s="1389"/>
      <c r="F7" s="1471"/>
      <c r="G7" s="1471"/>
      <c r="H7" s="1343"/>
    </row>
    <row r="8" spans="1:8">
      <c r="A8" s="1435"/>
      <c r="B8" s="1381"/>
      <c r="C8" s="1381"/>
      <c r="D8" s="1382"/>
      <c r="E8" s="1383"/>
      <c r="F8" s="1470"/>
      <c r="G8" s="1470"/>
      <c r="H8" s="1343"/>
    </row>
    <row r="9" spans="1:8">
      <c r="A9" s="1435"/>
      <c r="B9" s="1381"/>
      <c r="C9" s="1381"/>
      <c r="D9" s="1382"/>
      <c r="E9" s="1383"/>
      <c r="F9" s="1470"/>
      <c r="G9" s="1470"/>
      <c r="H9" s="1343"/>
    </row>
    <row r="10" spans="1:8" ht="42.75">
      <c r="A10" s="1439" t="s">
        <v>132</v>
      </c>
      <c r="B10" s="1392" t="s">
        <v>133</v>
      </c>
      <c r="C10" s="1393" t="s">
        <v>134</v>
      </c>
      <c r="D10" s="1394" t="s">
        <v>140</v>
      </c>
      <c r="E10" s="1395" t="s">
        <v>136</v>
      </c>
      <c r="F10" s="1472" t="s">
        <v>237</v>
      </c>
      <c r="G10" s="1472" t="s">
        <v>238</v>
      </c>
      <c r="H10" s="1343"/>
    </row>
    <row r="11" spans="1:8">
      <c r="A11" s="1381"/>
      <c r="B11" s="1381"/>
      <c r="C11" s="1381"/>
      <c r="D11" s="1382"/>
      <c r="E11" s="1397"/>
      <c r="F11" s="1473"/>
      <c r="G11" s="1473"/>
      <c r="H11" s="1343"/>
    </row>
    <row r="12" spans="1:8">
      <c r="A12" s="1442" t="s">
        <v>6985</v>
      </c>
      <c r="B12" s="1400" t="s">
        <v>4243</v>
      </c>
      <c r="C12" s="1400"/>
      <c r="D12" s="1401"/>
      <c r="E12" s="1402"/>
      <c r="F12" s="1474"/>
      <c r="G12" s="1474"/>
      <c r="H12" s="1343"/>
    </row>
    <row r="13" spans="1:8">
      <c r="A13" s="1444"/>
      <c r="B13" s="1405"/>
      <c r="C13" s="1405"/>
      <c r="D13" s="1406"/>
      <c r="E13" s="1407"/>
      <c r="F13" s="1475"/>
      <c r="G13" s="1475"/>
      <c r="H13" s="1343"/>
    </row>
    <row r="14" spans="1:8">
      <c r="A14" s="1409"/>
      <c r="B14" s="1410" t="s">
        <v>6483</v>
      </c>
      <c r="C14" s="1410"/>
      <c r="D14" s="1409"/>
      <c r="E14" s="1411"/>
      <c r="F14" s="1476"/>
      <c r="G14" s="1477"/>
      <c r="H14" s="1343"/>
    </row>
    <row r="15" spans="1:8">
      <c r="A15" s="1446"/>
      <c r="B15" s="1385" t="s">
        <v>3461</v>
      </c>
      <c r="C15" s="1385"/>
      <c r="D15" s="1415"/>
      <c r="E15" s="1416"/>
      <c r="F15" s="1478"/>
      <c r="G15" s="1478"/>
      <c r="H15" s="1343"/>
    </row>
    <row r="16" spans="1:8">
      <c r="A16" s="1446"/>
      <c r="B16" s="2367"/>
      <c r="C16" s="1419"/>
      <c r="D16" s="1415"/>
      <c r="E16" s="1416"/>
      <c r="F16" s="1478"/>
      <c r="G16" s="1478"/>
      <c r="H16" s="1343"/>
    </row>
    <row r="17" spans="1:8">
      <c r="A17" s="1446"/>
      <c r="B17" s="2367" t="s">
        <v>2299</v>
      </c>
      <c r="C17" s="1419"/>
      <c r="D17" s="1415"/>
      <c r="E17" s="1416"/>
      <c r="F17" s="1478"/>
      <c r="G17" s="1478"/>
      <c r="H17" s="1343"/>
    </row>
    <row r="18" spans="1:8" ht="60" customHeight="1">
      <c r="A18" s="1446"/>
      <c r="B18" s="3117" t="s">
        <v>3565</v>
      </c>
      <c r="C18" s="3118"/>
      <c r="D18" s="1415"/>
      <c r="E18" s="1416"/>
      <c r="F18" s="1478"/>
      <c r="G18" s="1478"/>
      <c r="H18" s="1448"/>
    </row>
    <row r="19" spans="1:8">
      <c r="A19" s="1448"/>
      <c r="B19" s="1448"/>
      <c r="C19" s="1448"/>
      <c r="D19" s="1448"/>
      <c r="E19" s="1641"/>
      <c r="F19" s="1752"/>
      <c r="G19" s="1752"/>
      <c r="H19" s="1448"/>
    </row>
    <row r="20" spans="1:8">
      <c r="A20" s="1448"/>
      <c r="B20" s="1448"/>
      <c r="C20" s="1448"/>
      <c r="D20" s="1448"/>
      <c r="E20" s="1641"/>
      <c r="F20" s="1752"/>
      <c r="G20" s="1752"/>
      <c r="H20" s="1448"/>
    </row>
    <row r="21" spans="1:8">
      <c r="A21" s="1459" t="s">
        <v>7068</v>
      </c>
      <c r="B21" s="1479" t="s">
        <v>6485</v>
      </c>
      <c r="C21" s="1480"/>
      <c r="D21" s="1481"/>
      <c r="E21" s="1482"/>
      <c r="F21" s="1874"/>
      <c r="G21" s="1752"/>
      <c r="H21" s="1448"/>
    </row>
    <row r="22" spans="1:8" ht="57">
      <c r="A22" s="1484"/>
      <c r="B22" s="1485" t="s">
        <v>6486</v>
      </c>
      <c r="C22" s="1480"/>
      <c r="D22" s="1486" t="s">
        <v>210</v>
      </c>
      <c r="E22" s="1487">
        <v>1</v>
      </c>
      <c r="F22" s="1874"/>
      <c r="G22" s="1874"/>
      <c r="H22" s="1448"/>
    </row>
    <row r="23" spans="1:8">
      <c r="A23" s="1484"/>
      <c r="B23" s="1488" t="s">
        <v>6487</v>
      </c>
      <c r="C23" s="1480"/>
      <c r="D23" s="1486" t="s">
        <v>210</v>
      </c>
      <c r="E23" s="1487">
        <v>1</v>
      </c>
      <c r="F23" s="1874"/>
      <c r="G23" s="1874"/>
      <c r="H23" s="1448"/>
    </row>
    <row r="24" spans="1:8">
      <c r="A24" s="1489"/>
      <c r="B24" s="1490" t="s">
        <v>6488</v>
      </c>
      <c r="C24" s="1491"/>
      <c r="D24" s="1492" t="s">
        <v>210</v>
      </c>
      <c r="E24" s="1493">
        <v>4</v>
      </c>
      <c r="F24" s="1874"/>
      <c r="G24" s="1874"/>
      <c r="H24" s="1448"/>
    </row>
    <row r="25" spans="1:8">
      <c r="A25" s="1484"/>
      <c r="B25" s="1485" t="s">
        <v>6489</v>
      </c>
      <c r="C25" s="1480"/>
      <c r="D25" s="1486"/>
      <c r="E25" s="1487"/>
      <c r="F25" s="1874"/>
      <c r="G25" s="1874"/>
      <c r="H25" s="1448"/>
    </row>
    <row r="26" spans="1:8">
      <c r="A26" s="1484"/>
      <c r="B26" s="1494" t="s">
        <v>6490</v>
      </c>
      <c r="C26" s="1480"/>
      <c r="D26" s="1486" t="s">
        <v>210</v>
      </c>
      <c r="E26" s="1487">
        <v>2</v>
      </c>
      <c r="F26" s="1874"/>
      <c r="G26" s="1874"/>
      <c r="H26" s="1448"/>
    </row>
    <row r="27" spans="1:8">
      <c r="A27" s="1484"/>
      <c r="B27" s="1494" t="s">
        <v>6491</v>
      </c>
      <c r="C27" s="1480"/>
      <c r="D27" s="1486" t="s">
        <v>210</v>
      </c>
      <c r="E27" s="1487">
        <v>9</v>
      </c>
      <c r="F27" s="1874"/>
      <c r="G27" s="1874"/>
      <c r="H27" s="1448"/>
    </row>
    <row r="28" spans="1:8">
      <c r="A28" s="1484"/>
      <c r="B28" s="1494" t="s">
        <v>6492</v>
      </c>
      <c r="C28" s="1480"/>
      <c r="D28" s="1486" t="s">
        <v>210</v>
      </c>
      <c r="E28" s="1487">
        <v>1</v>
      </c>
      <c r="F28" s="2624"/>
      <c r="G28" s="1874"/>
      <c r="H28" s="1448"/>
    </row>
    <row r="29" spans="1:8">
      <c r="A29" s="1484"/>
      <c r="B29" s="1494" t="s">
        <v>6493</v>
      </c>
      <c r="C29" s="1480"/>
      <c r="D29" s="1486" t="s">
        <v>210</v>
      </c>
      <c r="E29" s="1487">
        <v>1</v>
      </c>
      <c r="F29" s="2624"/>
      <c r="G29" s="1874"/>
      <c r="H29" s="1448"/>
    </row>
    <row r="30" spans="1:8">
      <c r="A30" s="1484"/>
      <c r="B30" s="1494" t="s">
        <v>6494</v>
      </c>
      <c r="C30" s="1480"/>
      <c r="D30" s="1486" t="s">
        <v>210</v>
      </c>
      <c r="E30" s="1487">
        <v>4</v>
      </c>
      <c r="F30" s="2624"/>
      <c r="G30" s="1874"/>
      <c r="H30" s="1448"/>
    </row>
    <row r="31" spans="1:8">
      <c r="A31" s="1484"/>
      <c r="B31" s="1494" t="s">
        <v>6495</v>
      </c>
      <c r="C31" s="1480"/>
      <c r="D31" s="1486" t="s">
        <v>210</v>
      </c>
      <c r="E31" s="1487">
        <v>1</v>
      </c>
      <c r="F31" s="2624"/>
      <c r="G31" s="1874"/>
      <c r="H31" s="1448"/>
    </row>
    <row r="32" spans="1:8" ht="28.5">
      <c r="A32" s="1495"/>
      <c r="B32" s="1496" t="s">
        <v>6496</v>
      </c>
      <c r="C32" s="1495"/>
      <c r="D32" s="1495"/>
      <c r="E32" s="1497"/>
      <c r="F32" s="2624"/>
      <c r="G32" s="1874"/>
      <c r="H32" s="1448"/>
    </row>
    <row r="33" spans="1:8">
      <c r="A33" s="1451" t="s">
        <v>7069</v>
      </c>
      <c r="B33" s="1498" t="s">
        <v>6498</v>
      </c>
      <c r="C33" s="1480"/>
      <c r="D33" s="1480" t="s">
        <v>369</v>
      </c>
      <c r="E33" s="1499">
        <v>3</v>
      </c>
      <c r="F33" s="2625"/>
      <c r="G33" s="1874">
        <f>E33*F33</f>
        <v>0</v>
      </c>
      <c r="H33" s="1448"/>
    </row>
    <row r="34" spans="1:8">
      <c r="A34" s="1484"/>
      <c r="B34" s="1500"/>
      <c r="C34" s="1491"/>
      <c r="D34" s="1491"/>
      <c r="E34" s="1497"/>
      <c r="F34" s="2624"/>
      <c r="G34" s="1874"/>
      <c r="H34" s="1448"/>
    </row>
    <row r="35" spans="1:8">
      <c r="A35" s="1459" t="s">
        <v>7070</v>
      </c>
      <c r="B35" s="1479" t="s">
        <v>6500</v>
      </c>
      <c r="C35" s="1480"/>
      <c r="D35" s="1480"/>
      <c r="E35" s="1499"/>
      <c r="F35" s="2624"/>
      <c r="G35" s="1874"/>
      <c r="H35" s="1448"/>
    </row>
    <row r="36" spans="1:8" ht="57">
      <c r="A36" s="1484"/>
      <c r="B36" s="1485" t="s">
        <v>6486</v>
      </c>
      <c r="C36" s="1480"/>
      <c r="D36" s="1486" t="s">
        <v>210</v>
      </c>
      <c r="E36" s="1487">
        <v>1</v>
      </c>
      <c r="F36" s="2624"/>
      <c r="G36" s="1874"/>
      <c r="H36" s="1448"/>
    </row>
    <row r="37" spans="1:8">
      <c r="A37" s="1484"/>
      <c r="B37" s="1488" t="s">
        <v>6487</v>
      </c>
      <c r="C37" s="1480"/>
      <c r="D37" s="1486" t="s">
        <v>210</v>
      </c>
      <c r="E37" s="1487">
        <v>1</v>
      </c>
      <c r="F37" s="2624"/>
      <c r="G37" s="1874"/>
      <c r="H37" s="1448"/>
    </row>
    <row r="38" spans="1:8">
      <c r="A38" s="1489"/>
      <c r="B38" s="1490" t="s">
        <v>6488</v>
      </c>
      <c r="C38" s="1491"/>
      <c r="D38" s="1492" t="s">
        <v>210</v>
      </c>
      <c r="E38" s="1493">
        <v>4</v>
      </c>
      <c r="F38" s="2624"/>
      <c r="G38" s="1874"/>
      <c r="H38" s="1448"/>
    </row>
    <row r="39" spans="1:8">
      <c r="A39" s="1484"/>
      <c r="B39" s="1485" t="s">
        <v>6489</v>
      </c>
      <c r="C39" s="1480"/>
      <c r="D39" s="1486"/>
      <c r="E39" s="1487"/>
      <c r="F39" s="2624"/>
      <c r="G39" s="1874"/>
      <c r="H39" s="1448"/>
    </row>
    <row r="40" spans="1:8">
      <c r="A40" s="1484"/>
      <c r="B40" s="1494" t="s">
        <v>6490</v>
      </c>
      <c r="C40" s="1480"/>
      <c r="D40" s="1486" t="s">
        <v>210</v>
      </c>
      <c r="E40" s="1487">
        <v>2</v>
      </c>
      <c r="F40" s="2624"/>
      <c r="G40" s="1874"/>
      <c r="H40" s="1448"/>
    </row>
    <row r="41" spans="1:8">
      <c r="A41" s="1484"/>
      <c r="B41" s="1494" t="s">
        <v>6491</v>
      </c>
      <c r="C41" s="1480"/>
      <c r="D41" s="1486" t="s">
        <v>210</v>
      </c>
      <c r="E41" s="1487">
        <v>9</v>
      </c>
      <c r="F41" s="2624"/>
      <c r="G41" s="1874"/>
      <c r="H41" s="1448"/>
    </row>
    <row r="42" spans="1:8">
      <c r="A42" s="1484"/>
      <c r="B42" s="1494" t="s">
        <v>6492</v>
      </c>
      <c r="C42" s="1480"/>
      <c r="D42" s="1486" t="s">
        <v>210</v>
      </c>
      <c r="E42" s="1487">
        <v>1</v>
      </c>
      <c r="F42" s="2624"/>
      <c r="G42" s="1874"/>
      <c r="H42" s="1448"/>
    </row>
    <row r="43" spans="1:8">
      <c r="A43" s="1484"/>
      <c r="B43" s="1494" t="s">
        <v>6493</v>
      </c>
      <c r="C43" s="1480"/>
      <c r="D43" s="1486" t="s">
        <v>210</v>
      </c>
      <c r="E43" s="1487">
        <v>1</v>
      </c>
      <c r="F43" s="2624"/>
      <c r="G43" s="1874"/>
      <c r="H43" s="1448"/>
    </row>
    <row r="44" spans="1:8">
      <c r="A44" s="1484"/>
      <c r="B44" s="1494" t="s">
        <v>6494</v>
      </c>
      <c r="C44" s="1480"/>
      <c r="D44" s="1486" t="s">
        <v>210</v>
      </c>
      <c r="E44" s="1487">
        <v>4</v>
      </c>
      <c r="F44" s="2624"/>
      <c r="G44" s="1874"/>
      <c r="H44" s="1448"/>
    </row>
    <row r="45" spans="1:8">
      <c r="A45" s="1484"/>
      <c r="B45" s="1494" t="s">
        <v>6495</v>
      </c>
      <c r="C45" s="1480"/>
      <c r="D45" s="1486" t="s">
        <v>210</v>
      </c>
      <c r="E45" s="1487">
        <v>1</v>
      </c>
      <c r="F45" s="2624"/>
      <c r="G45" s="1874"/>
      <c r="H45" s="1448"/>
    </row>
    <row r="46" spans="1:8" ht="28.5">
      <c r="A46" s="1495"/>
      <c r="B46" s="1496" t="s">
        <v>6496</v>
      </c>
      <c r="C46" s="1495"/>
      <c r="D46" s="1495"/>
      <c r="E46" s="1497"/>
      <c r="F46" s="2624"/>
      <c r="G46" s="1874"/>
      <c r="H46" s="1448"/>
    </row>
    <row r="47" spans="1:8">
      <c r="A47" s="1451" t="s">
        <v>7071</v>
      </c>
      <c r="B47" s="1498" t="s">
        <v>6498</v>
      </c>
      <c r="C47" s="1480"/>
      <c r="D47" s="1480" t="s">
        <v>369</v>
      </c>
      <c r="E47" s="1499">
        <v>3</v>
      </c>
      <c r="F47" s="2625"/>
      <c r="G47" s="1874">
        <f>E47*F47</f>
        <v>0</v>
      </c>
      <c r="H47" s="1448"/>
    </row>
    <row r="48" spans="1:8">
      <c r="A48" s="1484"/>
      <c r="B48" s="1494"/>
      <c r="C48" s="1480"/>
      <c r="D48" s="1480"/>
      <c r="E48" s="1499"/>
      <c r="F48" s="2624"/>
      <c r="G48" s="1874"/>
      <c r="H48" s="1448"/>
    </row>
    <row r="49" spans="1:8">
      <c r="A49" s="1459" t="s">
        <v>7072</v>
      </c>
      <c r="B49" s="1479" t="s">
        <v>6503</v>
      </c>
      <c r="C49" s="1480"/>
      <c r="D49" s="1480"/>
      <c r="E49" s="1499"/>
      <c r="F49" s="2624"/>
      <c r="G49" s="1874"/>
      <c r="H49" s="1448"/>
    </row>
    <row r="50" spans="1:8" ht="57">
      <c r="A50" s="1484"/>
      <c r="B50" s="1485" t="s">
        <v>6486</v>
      </c>
      <c r="C50" s="1480"/>
      <c r="D50" s="1486" t="s">
        <v>210</v>
      </c>
      <c r="E50" s="1487">
        <v>1</v>
      </c>
      <c r="F50" s="2624"/>
      <c r="G50" s="1874"/>
      <c r="H50" s="1448"/>
    </row>
    <row r="51" spans="1:8">
      <c r="A51" s="1484"/>
      <c r="B51" s="1488" t="s">
        <v>6487</v>
      </c>
      <c r="C51" s="1480"/>
      <c r="D51" s="1486" t="s">
        <v>210</v>
      </c>
      <c r="E51" s="1487">
        <v>1</v>
      </c>
      <c r="F51" s="2624"/>
      <c r="G51" s="1874"/>
      <c r="H51" s="1448"/>
    </row>
    <row r="52" spans="1:8">
      <c r="A52" s="1489"/>
      <c r="B52" s="1490" t="s">
        <v>6488</v>
      </c>
      <c r="C52" s="1491"/>
      <c r="D52" s="1492" t="s">
        <v>210</v>
      </c>
      <c r="E52" s="1493">
        <v>4</v>
      </c>
      <c r="F52" s="2624"/>
      <c r="G52" s="1874"/>
      <c r="H52" s="1448"/>
    </row>
    <row r="53" spans="1:8">
      <c r="A53" s="1484"/>
      <c r="B53" s="1485" t="s">
        <v>6489</v>
      </c>
      <c r="C53" s="1480"/>
      <c r="D53" s="1486"/>
      <c r="E53" s="1487"/>
      <c r="F53" s="2624"/>
      <c r="G53" s="1874"/>
      <c r="H53" s="1448"/>
    </row>
    <row r="54" spans="1:8">
      <c r="A54" s="1484"/>
      <c r="B54" s="1494" t="s">
        <v>6490</v>
      </c>
      <c r="C54" s="1480"/>
      <c r="D54" s="1486" t="s">
        <v>210</v>
      </c>
      <c r="E54" s="1487">
        <v>2</v>
      </c>
      <c r="F54" s="2624"/>
      <c r="G54" s="1874"/>
      <c r="H54" s="1448"/>
    </row>
    <row r="55" spans="1:8">
      <c r="A55" s="1484"/>
      <c r="B55" s="1494" t="s">
        <v>6491</v>
      </c>
      <c r="C55" s="1480"/>
      <c r="D55" s="1486" t="s">
        <v>210</v>
      </c>
      <c r="E55" s="1487">
        <v>10</v>
      </c>
      <c r="F55" s="2624"/>
      <c r="G55" s="1874"/>
      <c r="H55" s="1448"/>
    </row>
    <row r="56" spans="1:8">
      <c r="A56" s="1484"/>
      <c r="B56" s="1494" t="s">
        <v>6492</v>
      </c>
      <c r="C56" s="1480"/>
      <c r="D56" s="1486" t="s">
        <v>210</v>
      </c>
      <c r="E56" s="1487">
        <v>1</v>
      </c>
      <c r="F56" s="2624"/>
      <c r="G56" s="1874"/>
      <c r="H56" s="1448"/>
    </row>
    <row r="57" spans="1:8">
      <c r="A57" s="1484"/>
      <c r="B57" s="1494" t="s">
        <v>6493</v>
      </c>
      <c r="C57" s="1480"/>
      <c r="D57" s="1486" t="s">
        <v>210</v>
      </c>
      <c r="E57" s="1487">
        <v>1</v>
      </c>
      <c r="F57" s="2624"/>
      <c r="G57" s="1874"/>
      <c r="H57" s="1448"/>
    </row>
    <row r="58" spans="1:8">
      <c r="A58" s="1484"/>
      <c r="B58" s="1494" t="s">
        <v>6494</v>
      </c>
      <c r="C58" s="1480"/>
      <c r="D58" s="1486" t="s">
        <v>210</v>
      </c>
      <c r="E58" s="1487">
        <v>4</v>
      </c>
      <c r="F58" s="2624"/>
      <c r="G58" s="1874"/>
      <c r="H58" s="1448"/>
    </row>
    <row r="59" spans="1:8">
      <c r="A59" s="1484"/>
      <c r="B59" s="1494" t="s">
        <v>6495</v>
      </c>
      <c r="C59" s="1480"/>
      <c r="D59" s="1486" t="s">
        <v>210</v>
      </c>
      <c r="E59" s="1487">
        <v>1</v>
      </c>
      <c r="F59" s="2624"/>
      <c r="G59" s="1874"/>
      <c r="H59" s="1448"/>
    </row>
    <row r="60" spans="1:8" ht="28.5">
      <c r="A60" s="1495"/>
      <c r="B60" s="1496" t="s">
        <v>6496</v>
      </c>
      <c r="C60" s="1495"/>
      <c r="D60" s="1495"/>
      <c r="E60" s="1497"/>
      <c r="F60" s="2624"/>
      <c r="G60" s="1874"/>
      <c r="H60" s="1448"/>
    </row>
    <row r="61" spans="1:8">
      <c r="A61" s="1451" t="s">
        <v>7073</v>
      </c>
      <c r="B61" s="1498" t="s">
        <v>6498</v>
      </c>
      <c r="C61" s="1480"/>
      <c r="D61" s="1480" t="s">
        <v>369</v>
      </c>
      <c r="E61" s="1499">
        <v>8</v>
      </c>
      <c r="F61" s="2625"/>
      <c r="G61" s="1874">
        <f>E61*F61</f>
        <v>0</v>
      </c>
      <c r="H61" s="1448"/>
    </row>
    <row r="62" spans="1:8">
      <c r="A62" s="1484"/>
      <c r="B62" s="1494"/>
      <c r="C62" s="1480"/>
      <c r="D62" s="1480"/>
      <c r="E62" s="1499"/>
      <c r="F62" s="2624"/>
      <c r="G62" s="1874"/>
      <c r="H62" s="1448"/>
    </row>
    <row r="63" spans="1:8">
      <c r="A63" s="1459" t="s">
        <v>7074</v>
      </c>
      <c r="B63" s="1479" t="s">
        <v>6506</v>
      </c>
      <c r="C63" s="1480"/>
      <c r="D63" s="1480"/>
      <c r="E63" s="1499"/>
      <c r="F63" s="2624"/>
      <c r="G63" s="1874"/>
      <c r="H63" s="1448"/>
    </row>
    <row r="64" spans="1:8" ht="57">
      <c r="A64" s="1484"/>
      <c r="B64" s="1485" t="s">
        <v>6486</v>
      </c>
      <c r="C64" s="1480"/>
      <c r="D64" s="1486" t="s">
        <v>210</v>
      </c>
      <c r="E64" s="1487">
        <v>1</v>
      </c>
      <c r="F64" s="2624"/>
      <c r="G64" s="1874"/>
      <c r="H64" s="1448"/>
    </row>
    <row r="65" spans="1:8">
      <c r="A65" s="1484"/>
      <c r="B65" s="1488" t="s">
        <v>6487</v>
      </c>
      <c r="C65" s="1480"/>
      <c r="D65" s="1486" t="s">
        <v>210</v>
      </c>
      <c r="E65" s="1487">
        <v>1</v>
      </c>
      <c r="F65" s="2624"/>
      <c r="G65" s="1874"/>
      <c r="H65" s="1448"/>
    </row>
    <row r="66" spans="1:8">
      <c r="A66" s="1489"/>
      <c r="B66" s="1490" t="s">
        <v>6488</v>
      </c>
      <c r="C66" s="1491"/>
      <c r="D66" s="1492" t="s">
        <v>210</v>
      </c>
      <c r="E66" s="1493">
        <v>4</v>
      </c>
      <c r="F66" s="2624"/>
      <c r="G66" s="1874"/>
      <c r="H66" s="1448"/>
    </row>
    <row r="67" spans="1:8">
      <c r="A67" s="1484"/>
      <c r="B67" s="1485" t="s">
        <v>6489</v>
      </c>
      <c r="C67" s="1480"/>
      <c r="D67" s="1486"/>
      <c r="E67" s="1487"/>
      <c r="F67" s="2624"/>
      <c r="G67" s="1874"/>
      <c r="H67" s="1448"/>
    </row>
    <row r="68" spans="1:8">
      <c r="A68" s="1484"/>
      <c r="B68" s="1494" t="s">
        <v>6490</v>
      </c>
      <c r="C68" s="1480"/>
      <c r="D68" s="1486" t="s">
        <v>210</v>
      </c>
      <c r="E68" s="1487">
        <v>3</v>
      </c>
      <c r="F68" s="2624"/>
      <c r="G68" s="1874"/>
      <c r="H68" s="1448"/>
    </row>
    <row r="69" spans="1:8">
      <c r="A69" s="1484"/>
      <c r="B69" s="1494" t="s">
        <v>6491</v>
      </c>
      <c r="C69" s="1480"/>
      <c r="D69" s="1486" t="s">
        <v>210</v>
      </c>
      <c r="E69" s="1487">
        <v>10</v>
      </c>
      <c r="F69" s="2624"/>
      <c r="G69" s="1874"/>
      <c r="H69" s="1448"/>
    </row>
    <row r="70" spans="1:8">
      <c r="A70" s="1484"/>
      <c r="B70" s="1494" t="s">
        <v>6492</v>
      </c>
      <c r="C70" s="1480"/>
      <c r="D70" s="1486" t="s">
        <v>210</v>
      </c>
      <c r="E70" s="1487">
        <v>1</v>
      </c>
      <c r="F70" s="2624"/>
      <c r="G70" s="1874"/>
      <c r="H70" s="1448"/>
    </row>
    <row r="71" spans="1:8">
      <c r="A71" s="1484"/>
      <c r="B71" s="1494" t="s">
        <v>6493</v>
      </c>
      <c r="C71" s="1480"/>
      <c r="D71" s="1486" t="s">
        <v>210</v>
      </c>
      <c r="E71" s="1487">
        <v>1</v>
      </c>
      <c r="F71" s="2624"/>
      <c r="G71" s="1874"/>
      <c r="H71" s="1448"/>
    </row>
    <row r="72" spans="1:8">
      <c r="A72" s="1484"/>
      <c r="B72" s="1494" t="s">
        <v>6494</v>
      </c>
      <c r="C72" s="1480"/>
      <c r="D72" s="1486" t="s">
        <v>210</v>
      </c>
      <c r="E72" s="1487">
        <v>4</v>
      </c>
      <c r="F72" s="2624"/>
      <c r="G72" s="1874"/>
      <c r="H72" s="1448"/>
    </row>
    <row r="73" spans="1:8">
      <c r="A73" s="1484"/>
      <c r="B73" s="1494" t="s">
        <v>6495</v>
      </c>
      <c r="C73" s="1480"/>
      <c r="D73" s="1486" t="s">
        <v>210</v>
      </c>
      <c r="E73" s="1487">
        <v>1</v>
      </c>
      <c r="F73" s="2624"/>
      <c r="G73" s="1874"/>
      <c r="H73" s="1448"/>
    </row>
    <row r="74" spans="1:8" ht="28.5">
      <c r="A74" s="1495"/>
      <c r="B74" s="1496" t="s">
        <v>6496</v>
      </c>
      <c r="C74" s="1495"/>
      <c r="D74" s="1495"/>
      <c r="E74" s="1497"/>
      <c r="F74" s="2624"/>
      <c r="G74" s="1874"/>
      <c r="H74" s="1448"/>
    </row>
    <row r="75" spans="1:8">
      <c r="A75" s="1451" t="s">
        <v>7075</v>
      </c>
      <c r="B75" s="1498" t="s">
        <v>6498</v>
      </c>
      <c r="C75" s="1480"/>
      <c r="D75" s="1480" t="s">
        <v>369</v>
      </c>
      <c r="E75" s="1499">
        <v>4</v>
      </c>
      <c r="F75" s="2625"/>
      <c r="G75" s="1874">
        <f>E75*F75</f>
        <v>0</v>
      </c>
      <c r="H75" s="1448"/>
    </row>
    <row r="76" spans="1:8">
      <c r="A76" s="1484"/>
      <c r="B76" s="1494"/>
      <c r="C76" s="1480"/>
      <c r="D76" s="1480"/>
      <c r="E76" s="1499"/>
      <c r="F76" s="2624"/>
      <c r="G76" s="1874"/>
      <c r="H76" s="1448"/>
    </row>
    <row r="77" spans="1:8">
      <c r="A77" s="1459" t="s">
        <v>7076</v>
      </c>
      <c r="B77" s="1479" t="s">
        <v>6509</v>
      </c>
      <c r="C77" s="1480"/>
      <c r="D77" s="1480"/>
      <c r="E77" s="1499"/>
      <c r="F77" s="2624"/>
      <c r="G77" s="1874"/>
      <c r="H77" s="1448"/>
    </row>
    <row r="78" spans="1:8" ht="57">
      <c r="A78" s="1484"/>
      <c r="B78" s="1485" t="s">
        <v>6486</v>
      </c>
      <c r="C78" s="1480"/>
      <c r="D78" s="1486" t="s">
        <v>210</v>
      </c>
      <c r="E78" s="1487">
        <v>1</v>
      </c>
      <c r="F78" s="2624"/>
      <c r="G78" s="1874"/>
      <c r="H78" s="1448"/>
    </row>
    <row r="79" spans="1:8">
      <c r="A79" s="1484"/>
      <c r="B79" s="1488" t="s">
        <v>6487</v>
      </c>
      <c r="C79" s="1480"/>
      <c r="D79" s="1486" t="s">
        <v>210</v>
      </c>
      <c r="E79" s="1487">
        <v>1</v>
      </c>
      <c r="F79" s="2624"/>
      <c r="G79" s="1874"/>
      <c r="H79" s="1448"/>
    </row>
    <row r="80" spans="1:8">
      <c r="A80" s="1489"/>
      <c r="B80" s="1490" t="s">
        <v>6488</v>
      </c>
      <c r="C80" s="1491"/>
      <c r="D80" s="1492" t="s">
        <v>210</v>
      </c>
      <c r="E80" s="1493">
        <v>4</v>
      </c>
      <c r="F80" s="2624"/>
      <c r="G80" s="1874"/>
      <c r="H80" s="1448"/>
    </row>
    <row r="81" spans="1:8">
      <c r="A81" s="1484"/>
      <c r="B81" s="1485" t="s">
        <v>6489</v>
      </c>
      <c r="C81" s="1480"/>
      <c r="D81" s="1486"/>
      <c r="E81" s="1487"/>
      <c r="F81" s="2624"/>
      <c r="G81" s="1874"/>
      <c r="H81" s="1448"/>
    </row>
    <row r="82" spans="1:8">
      <c r="A82" s="1484"/>
      <c r="B82" s="1494" t="s">
        <v>6490</v>
      </c>
      <c r="C82" s="1480"/>
      <c r="D82" s="1486" t="s">
        <v>210</v>
      </c>
      <c r="E82" s="1487">
        <v>3</v>
      </c>
      <c r="F82" s="2624"/>
      <c r="G82" s="1874"/>
      <c r="H82" s="1448"/>
    </row>
    <row r="83" spans="1:8">
      <c r="A83" s="1484"/>
      <c r="B83" s="1494" t="s">
        <v>6491</v>
      </c>
      <c r="C83" s="1480"/>
      <c r="D83" s="1486" t="s">
        <v>210</v>
      </c>
      <c r="E83" s="1487">
        <v>11</v>
      </c>
      <c r="F83" s="2624"/>
      <c r="G83" s="1874"/>
      <c r="H83" s="1448"/>
    </row>
    <row r="84" spans="1:8">
      <c r="A84" s="1484"/>
      <c r="B84" s="1494" t="s">
        <v>6492</v>
      </c>
      <c r="C84" s="1480"/>
      <c r="D84" s="1486" t="s">
        <v>210</v>
      </c>
      <c r="E84" s="1487">
        <v>1</v>
      </c>
      <c r="F84" s="2624"/>
      <c r="G84" s="1874"/>
      <c r="H84" s="1448"/>
    </row>
    <row r="85" spans="1:8">
      <c r="A85" s="1484"/>
      <c r="B85" s="1494" t="s">
        <v>6493</v>
      </c>
      <c r="C85" s="1480"/>
      <c r="D85" s="1486" t="s">
        <v>210</v>
      </c>
      <c r="E85" s="1487">
        <v>1</v>
      </c>
      <c r="F85" s="2624"/>
      <c r="G85" s="1874"/>
      <c r="H85" s="1448"/>
    </row>
    <row r="86" spans="1:8">
      <c r="A86" s="1484"/>
      <c r="B86" s="1494" t="s">
        <v>6494</v>
      </c>
      <c r="C86" s="1480"/>
      <c r="D86" s="1486" t="s">
        <v>210</v>
      </c>
      <c r="E86" s="1487">
        <v>4</v>
      </c>
      <c r="F86" s="2624"/>
      <c r="G86" s="1874"/>
      <c r="H86" s="1448"/>
    </row>
    <row r="87" spans="1:8">
      <c r="A87" s="1484"/>
      <c r="B87" s="1494" t="s">
        <v>6495</v>
      </c>
      <c r="C87" s="1480"/>
      <c r="D87" s="1486" t="s">
        <v>210</v>
      </c>
      <c r="E87" s="1487">
        <v>1</v>
      </c>
      <c r="F87" s="2624"/>
      <c r="G87" s="1874"/>
      <c r="H87" s="1448"/>
    </row>
    <row r="88" spans="1:8" ht="28.5">
      <c r="A88" s="1495"/>
      <c r="B88" s="1496" t="s">
        <v>6496</v>
      </c>
      <c r="C88" s="1495"/>
      <c r="D88" s="1495"/>
      <c r="E88" s="1497"/>
      <c r="F88" s="2624"/>
      <c r="G88" s="1874"/>
      <c r="H88" s="1448"/>
    </row>
    <row r="89" spans="1:8">
      <c r="A89" s="1451" t="s">
        <v>7077</v>
      </c>
      <c r="B89" s="1498" t="s">
        <v>6498</v>
      </c>
      <c r="C89" s="1480"/>
      <c r="D89" s="1480" t="s">
        <v>369</v>
      </c>
      <c r="E89" s="1499">
        <v>2</v>
      </c>
      <c r="F89" s="2625"/>
      <c r="G89" s="1874">
        <f>E89*F89</f>
        <v>0</v>
      </c>
      <c r="H89" s="1448"/>
    </row>
    <row r="90" spans="1:8">
      <c r="A90" s="1484"/>
      <c r="B90" s="1494"/>
      <c r="C90" s="1480"/>
      <c r="D90" s="1480"/>
      <c r="E90" s="1499"/>
      <c r="F90" s="2624"/>
      <c r="G90" s="1874"/>
      <c r="H90" s="1448"/>
    </row>
    <row r="91" spans="1:8">
      <c r="A91" s="1484"/>
      <c r="B91" s="1501"/>
      <c r="C91" s="1480"/>
      <c r="D91" s="1480"/>
      <c r="E91" s="1499"/>
      <c r="F91" s="2624"/>
      <c r="G91" s="1874"/>
      <c r="H91" s="1448"/>
    </row>
    <row r="92" spans="1:8">
      <c r="A92" s="1459" t="s">
        <v>7078</v>
      </c>
      <c r="B92" s="1502" t="s">
        <v>6512</v>
      </c>
      <c r="C92" s="1491"/>
      <c r="D92" s="1491"/>
      <c r="E92" s="1497"/>
      <c r="F92" s="2624"/>
      <c r="G92" s="1874"/>
      <c r="H92" s="1448"/>
    </row>
    <row r="93" spans="1:8" ht="57">
      <c r="A93" s="1489"/>
      <c r="B93" s="1502" t="s">
        <v>6513</v>
      </c>
      <c r="C93" s="1491"/>
      <c r="D93" s="1492" t="s">
        <v>210</v>
      </c>
      <c r="E93" s="1493">
        <v>1</v>
      </c>
      <c r="F93" s="2624"/>
      <c r="G93" s="1874"/>
      <c r="H93" s="1448"/>
    </row>
    <row r="94" spans="1:8">
      <c r="A94" s="1489"/>
      <c r="B94" s="1502" t="s">
        <v>6514</v>
      </c>
      <c r="C94" s="1491"/>
      <c r="D94" s="1492"/>
      <c r="E94" s="1493"/>
      <c r="F94" s="2624"/>
      <c r="G94" s="1874"/>
      <c r="H94" s="1448"/>
    </row>
    <row r="95" spans="1:8">
      <c r="A95" s="1503"/>
      <c r="B95" s="1490" t="s">
        <v>6515</v>
      </c>
      <c r="C95" s="1491"/>
      <c r="D95" s="1492" t="s">
        <v>210</v>
      </c>
      <c r="E95" s="1493">
        <v>1</v>
      </c>
      <c r="F95" s="2624"/>
      <c r="G95" s="1874"/>
      <c r="H95" s="1448"/>
    </row>
    <row r="96" spans="1:8">
      <c r="A96" s="1489"/>
      <c r="B96" s="1504" t="s">
        <v>6488</v>
      </c>
      <c r="C96" s="1491"/>
      <c r="D96" s="1492" t="s">
        <v>210</v>
      </c>
      <c r="E96" s="1493">
        <v>4</v>
      </c>
      <c r="F96" s="2624"/>
      <c r="G96" s="1874"/>
      <c r="H96" s="1448"/>
    </row>
    <row r="97" spans="1:8">
      <c r="A97" s="1503"/>
      <c r="B97" s="1505" t="s">
        <v>6516</v>
      </c>
      <c r="C97" s="1491"/>
      <c r="D97" s="1492"/>
      <c r="E97" s="1493"/>
      <c r="F97" s="2624"/>
      <c r="G97" s="1874"/>
      <c r="H97" s="1448"/>
    </row>
    <row r="98" spans="1:8">
      <c r="A98" s="1503"/>
      <c r="B98" s="2618" t="s">
        <v>6517</v>
      </c>
      <c r="C98" s="1492"/>
      <c r="D98" s="1492" t="s">
        <v>210</v>
      </c>
      <c r="E98" s="1493">
        <v>0</v>
      </c>
      <c r="F98" s="2624"/>
      <c r="G98" s="1874"/>
      <c r="H98" s="1448"/>
    </row>
    <row r="99" spans="1:8">
      <c r="A99" s="1503"/>
      <c r="B99" s="1506" t="s">
        <v>6518</v>
      </c>
      <c r="C99" s="1491"/>
      <c r="D99" s="1492" t="s">
        <v>210</v>
      </c>
      <c r="E99" s="1493">
        <v>1</v>
      </c>
      <c r="F99" s="2624"/>
      <c r="G99" s="1874"/>
      <c r="H99" s="1448"/>
    </row>
    <row r="100" spans="1:8">
      <c r="A100" s="1503"/>
      <c r="B100" s="1506" t="s">
        <v>6519</v>
      </c>
      <c r="C100" s="1491"/>
      <c r="D100" s="1492" t="s">
        <v>210</v>
      </c>
      <c r="E100" s="1493">
        <v>10</v>
      </c>
      <c r="F100" s="2624"/>
      <c r="G100" s="1874"/>
      <c r="H100" s="1448"/>
    </row>
    <row r="101" spans="1:8">
      <c r="A101" s="1503"/>
      <c r="B101" s="1505" t="s">
        <v>6520</v>
      </c>
      <c r="C101" s="1491"/>
      <c r="D101" s="1492" t="s">
        <v>210</v>
      </c>
      <c r="E101" s="1493">
        <v>2</v>
      </c>
      <c r="F101" s="2624"/>
      <c r="G101" s="1874"/>
      <c r="H101" s="1448"/>
    </row>
    <row r="102" spans="1:8">
      <c r="A102" s="1503"/>
      <c r="B102" s="2347" t="s">
        <v>6521</v>
      </c>
      <c r="C102" s="1492"/>
      <c r="D102" s="1492" t="s">
        <v>210</v>
      </c>
      <c r="E102" s="1493">
        <v>0</v>
      </c>
      <c r="F102" s="2624"/>
      <c r="G102" s="1874"/>
      <c r="H102" s="1448"/>
    </row>
    <row r="103" spans="1:8">
      <c r="A103" s="1503"/>
      <c r="B103" s="1505" t="s">
        <v>6522</v>
      </c>
      <c r="C103" s="1491"/>
      <c r="D103" s="1492" t="s">
        <v>210</v>
      </c>
      <c r="E103" s="1493">
        <v>7</v>
      </c>
      <c r="F103" s="2624"/>
      <c r="G103" s="1874"/>
      <c r="H103" s="1448"/>
    </row>
    <row r="104" spans="1:8">
      <c r="A104" s="1503"/>
      <c r="B104" s="2347" t="s">
        <v>6523</v>
      </c>
      <c r="C104" s="1492"/>
      <c r="D104" s="1492" t="s">
        <v>210</v>
      </c>
      <c r="E104" s="1493">
        <v>2</v>
      </c>
      <c r="F104" s="2624"/>
      <c r="G104" s="1874"/>
      <c r="H104" s="1448"/>
    </row>
    <row r="105" spans="1:8">
      <c r="A105" s="1489"/>
      <c r="B105" s="2346" t="s">
        <v>6524</v>
      </c>
      <c r="C105" s="1492"/>
      <c r="D105" s="1492" t="s">
        <v>210</v>
      </c>
      <c r="E105" s="1493">
        <v>0</v>
      </c>
      <c r="F105" s="2624"/>
      <c r="G105" s="1874"/>
      <c r="H105" s="1448"/>
    </row>
    <row r="106" spans="1:8" ht="18.600000000000001" customHeight="1">
      <c r="A106" s="1489"/>
      <c r="B106" s="2346" t="s">
        <v>6525</v>
      </c>
      <c r="C106" s="1492"/>
      <c r="D106" s="1492" t="s">
        <v>210</v>
      </c>
      <c r="E106" s="1493">
        <v>4</v>
      </c>
      <c r="F106" s="2624"/>
      <c r="G106" s="1874"/>
      <c r="H106" s="1448"/>
    </row>
    <row r="107" spans="1:8">
      <c r="A107" s="1507"/>
      <c r="B107" s="2588" t="s">
        <v>6526</v>
      </c>
      <c r="C107" s="1492"/>
      <c r="D107" s="1492" t="s">
        <v>210</v>
      </c>
      <c r="E107" s="1509">
        <v>0</v>
      </c>
      <c r="F107" s="2624"/>
      <c r="G107" s="1874"/>
      <c r="H107" s="1448"/>
    </row>
    <row r="108" spans="1:8">
      <c r="A108" s="1507"/>
      <c r="B108" s="2588" t="s">
        <v>6527</v>
      </c>
      <c r="C108" s="1492"/>
      <c r="D108" s="1492" t="s">
        <v>210</v>
      </c>
      <c r="E108" s="1509">
        <v>0</v>
      </c>
      <c r="F108" s="2624"/>
      <c r="G108" s="1874"/>
      <c r="H108" s="1448"/>
    </row>
    <row r="109" spans="1:8">
      <c r="A109" s="1507"/>
      <c r="B109" s="2588" t="s">
        <v>6528</v>
      </c>
      <c r="C109" s="1492"/>
      <c r="D109" s="1492" t="s">
        <v>210</v>
      </c>
      <c r="E109" s="1509">
        <v>0</v>
      </c>
      <c r="F109" s="2624"/>
      <c r="G109" s="1874"/>
      <c r="H109" s="1448"/>
    </row>
    <row r="110" spans="1:8">
      <c r="A110" s="1510"/>
      <c r="B110" s="2588" t="s">
        <v>6529</v>
      </c>
      <c r="C110" s="1511"/>
      <c r="D110" s="1511" t="s">
        <v>210</v>
      </c>
      <c r="E110" s="1512">
        <v>0</v>
      </c>
      <c r="F110" s="2624"/>
      <c r="G110" s="1874"/>
      <c r="H110" s="1448"/>
    </row>
    <row r="111" spans="1:8">
      <c r="A111" s="1510"/>
      <c r="B111" s="2588" t="s">
        <v>6530</v>
      </c>
      <c r="C111" s="1511"/>
      <c r="D111" s="1511" t="s">
        <v>210</v>
      </c>
      <c r="E111" s="1512">
        <v>0</v>
      </c>
      <c r="F111" s="2624"/>
      <c r="G111" s="1874"/>
      <c r="H111" s="1448"/>
    </row>
    <row r="112" spans="1:8">
      <c r="A112" s="1513"/>
      <c r="B112" s="1508" t="s">
        <v>6531</v>
      </c>
      <c r="C112" s="1513"/>
      <c r="D112" s="1514" t="s">
        <v>210</v>
      </c>
      <c r="E112" s="1515">
        <v>1</v>
      </c>
      <c r="F112" s="2602"/>
      <c r="G112" s="1875"/>
      <c r="H112" s="1448"/>
    </row>
    <row r="113" spans="1:8">
      <c r="A113" s="1495"/>
      <c r="B113" s="1508" t="s">
        <v>6532</v>
      </c>
      <c r="C113" s="1495"/>
      <c r="D113" s="1511" t="s">
        <v>210</v>
      </c>
      <c r="E113" s="1493">
        <v>1</v>
      </c>
      <c r="F113" s="2624"/>
      <c r="G113" s="1874"/>
      <c r="H113" s="1448"/>
    </row>
    <row r="114" spans="1:8">
      <c r="A114" s="1495"/>
      <c r="B114" s="1508" t="s">
        <v>6533</v>
      </c>
      <c r="C114" s="1495"/>
      <c r="D114" s="1511" t="s">
        <v>210</v>
      </c>
      <c r="E114" s="1493">
        <v>1</v>
      </c>
      <c r="F114" s="2624"/>
      <c r="G114" s="1874"/>
      <c r="H114" s="1448"/>
    </row>
    <row r="115" spans="1:8">
      <c r="A115" s="1495"/>
      <c r="B115" s="1508" t="s">
        <v>6534</v>
      </c>
      <c r="C115" s="1495"/>
      <c r="D115" s="1511" t="s">
        <v>369</v>
      </c>
      <c r="E115" s="1493">
        <v>1</v>
      </c>
      <c r="F115" s="2624"/>
      <c r="G115" s="1874"/>
      <c r="H115" s="1448"/>
    </row>
    <row r="116" spans="1:8" ht="28.5">
      <c r="A116" s="1495"/>
      <c r="B116" s="1508" t="s">
        <v>6496</v>
      </c>
      <c r="C116" s="1495"/>
      <c r="D116" s="1495"/>
      <c r="E116" s="1497"/>
      <c r="F116" s="2624"/>
      <c r="G116" s="1874"/>
      <c r="H116" s="1448"/>
    </row>
    <row r="117" spans="1:8">
      <c r="A117" s="1451" t="s">
        <v>7079</v>
      </c>
      <c r="B117" s="1516" t="s">
        <v>6498</v>
      </c>
      <c r="C117" s="1491"/>
      <c r="D117" s="1491" t="s">
        <v>369</v>
      </c>
      <c r="E117" s="1497">
        <v>2</v>
      </c>
      <c r="F117" s="2625"/>
      <c r="G117" s="1874">
        <f>E117*F117</f>
        <v>0</v>
      </c>
      <c r="H117" s="1448"/>
    </row>
    <row r="118" spans="1:8">
      <c r="A118" s="1484"/>
      <c r="B118" s="1500"/>
      <c r="C118" s="1491"/>
      <c r="D118" s="1491"/>
      <c r="E118" s="1497"/>
      <c r="F118" s="2624"/>
      <c r="G118" s="1874"/>
      <c r="H118" s="1448"/>
    </row>
    <row r="119" spans="1:8">
      <c r="A119" s="1489"/>
      <c r="B119" s="1500"/>
      <c r="C119" s="1491"/>
      <c r="D119" s="1491"/>
      <c r="E119" s="1497"/>
      <c r="F119" s="2624"/>
      <c r="G119" s="1874"/>
      <c r="H119" s="1448"/>
    </row>
    <row r="120" spans="1:8" ht="28.5">
      <c r="A120" s="1459" t="s">
        <v>7080</v>
      </c>
      <c r="B120" s="1502" t="s">
        <v>6537</v>
      </c>
      <c r="C120" s="1491"/>
      <c r="D120" s="1491"/>
      <c r="E120" s="1497"/>
      <c r="F120" s="2624"/>
      <c r="G120" s="1874"/>
      <c r="H120" s="1448"/>
    </row>
    <row r="121" spans="1:8">
      <c r="A121" s="1503"/>
      <c r="B121" s="1505" t="s">
        <v>6516</v>
      </c>
      <c r="C121" s="1491"/>
      <c r="D121" s="1491"/>
      <c r="E121" s="1497"/>
      <c r="F121" s="2624"/>
      <c r="G121" s="1874"/>
      <c r="H121" s="1448"/>
    </row>
    <row r="122" spans="1:8">
      <c r="A122" s="1503"/>
      <c r="B122" s="1506" t="s">
        <v>6538</v>
      </c>
      <c r="C122" s="1491"/>
      <c r="D122" s="1492" t="s">
        <v>210</v>
      </c>
      <c r="E122" s="1493">
        <v>1</v>
      </c>
      <c r="F122" s="2624"/>
      <c r="G122" s="1874"/>
      <c r="H122" s="1448"/>
    </row>
    <row r="123" spans="1:8">
      <c r="A123" s="1503"/>
      <c r="B123" s="1506" t="s">
        <v>6539</v>
      </c>
      <c r="C123" s="1491"/>
      <c r="D123" s="1492" t="s">
        <v>210</v>
      </c>
      <c r="E123" s="1493">
        <v>2</v>
      </c>
      <c r="F123" s="2624"/>
      <c r="G123" s="1874"/>
      <c r="H123" s="1448"/>
    </row>
    <row r="124" spans="1:8" ht="42.75">
      <c r="A124" s="1489"/>
      <c r="B124" s="1517" t="s">
        <v>6540</v>
      </c>
      <c r="C124" s="1491"/>
      <c r="D124" s="1492" t="s">
        <v>210</v>
      </c>
      <c r="E124" s="1493">
        <v>1</v>
      </c>
      <c r="F124" s="2624"/>
      <c r="G124" s="1874"/>
      <c r="H124" s="1448"/>
    </row>
    <row r="125" spans="1:8">
      <c r="A125" s="1489"/>
      <c r="B125" s="1517" t="s">
        <v>6541</v>
      </c>
      <c r="C125" s="1491"/>
      <c r="D125" s="1492" t="s">
        <v>210</v>
      </c>
      <c r="E125" s="1493">
        <v>3</v>
      </c>
      <c r="F125" s="2624"/>
      <c r="G125" s="1874"/>
      <c r="H125" s="1448"/>
    </row>
    <row r="126" spans="1:8">
      <c r="A126" s="1451" t="s">
        <v>7081</v>
      </c>
      <c r="B126" s="1516" t="s">
        <v>6498</v>
      </c>
      <c r="C126" s="1491"/>
      <c r="D126" s="1491" t="s">
        <v>369</v>
      </c>
      <c r="E126" s="1497">
        <v>1</v>
      </c>
      <c r="F126" s="2625"/>
      <c r="G126" s="1874">
        <f>E126*F126</f>
        <v>0</v>
      </c>
      <c r="H126" s="1448"/>
    </row>
    <row r="127" spans="1:8">
      <c r="A127" s="1518"/>
      <c r="B127" s="1500"/>
      <c r="C127" s="1491"/>
      <c r="D127" s="1491"/>
      <c r="E127" s="1881"/>
      <c r="F127" s="1874"/>
      <c r="G127" s="1874"/>
      <c r="H127" s="1448"/>
    </row>
    <row r="128" spans="1:8" ht="15" thickBot="1">
      <c r="A128" s="1344" t="s">
        <v>6985</v>
      </c>
      <c r="B128" s="1431" t="s">
        <v>6483</v>
      </c>
      <c r="C128" s="1432" t="s">
        <v>2978</v>
      </c>
      <c r="D128" s="1432"/>
      <c r="E128" s="1433"/>
      <c r="F128" s="1519"/>
      <c r="G128" s="1520">
        <f>+SUM(G21:G126)</f>
        <v>0</v>
      </c>
      <c r="H128" s="1448"/>
    </row>
    <row r="129" spans="1:8" ht="15" thickTop="1">
      <c r="A129" s="1448"/>
      <c r="B129" s="1448"/>
      <c r="C129" s="1448"/>
      <c r="D129" s="1448"/>
      <c r="E129" s="1641"/>
      <c r="F129" s="1752"/>
      <c r="G129" s="1752"/>
      <c r="H129" s="1448"/>
    </row>
    <row r="130" spans="1:8">
      <c r="A130" s="1448"/>
      <c r="B130" s="1448"/>
      <c r="C130" s="1448"/>
      <c r="D130" s="1448"/>
      <c r="E130" s="1641"/>
      <c r="F130" s="1752"/>
      <c r="G130" s="1752"/>
      <c r="H130" s="1448"/>
    </row>
  </sheetData>
  <sheetProtection formatRows="0"/>
  <mergeCells count="1">
    <mergeCell ref="B18:C18"/>
  </mergeCells>
  <pageMargins left="0.7" right="0.7" top="0.75" bottom="0.75" header="0.3" footer="0.3"/>
  <pageSetup paperSize="9" scale="54" fitToHeight="0" orientation="portrait" horizontalDpi="4294967293" verticalDpi="4294967293"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60"/>
  <sheetViews>
    <sheetView view="pageBreakPreview" topLeftCell="A28" zoomScale="85" zoomScaleNormal="100" zoomScaleSheetLayoutView="85" workbookViewId="0">
      <selection activeCell="G50" sqref="G50"/>
    </sheetView>
  </sheetViews>
  <sheetFormatPr defaultColWidth="11" defaultRowHeight="14.25"/>
  <cols>
    <col min="1" max="1" width="15.7109375" style="1374" customWidth="1"/>
    <col min="2" max="2" width="71" style="1374" customWidth="1"/>
    <col min="3" max="3" width="14" style="1374" customWidth="1"/>
    <col min="4" max="4" width="11" style="1374"/>
    <col min="5" max="5" width="11" style="1317"/>
    <col min="6" max="6" width="16.140625" style="1763" customWidth="1"/>
    <col min="7" max="7" width="19.42578125" style="1763" customWidth="1"/>
    <col min="8" max="16384" width="11" style="1374"/>
  </cols>
  <sheetData>
    <row r="1" spans="1:8">
      <c r="A1" s="1435" t="s">
        <v>8</v>
      </c>
      <c r="B1" s="1381" t="s">
        <v>9</v>
      </c>
      <c r="C1" s="1381"/>
      <c r="D1" s="1382"/>
      <c r="E1" s="1436"/>
      <c r="F1" s="1470"/>
      <c r="G1" s="1470"/>
      <c r="H1" s="1343"/>
    </row>
    <row r="2" spans="1:8">
      <c r="A2" s="1435" t="s">
        <v>130</v>
      </c>
      <c r="B2" s="491" t="str">
        <f>'NASLOVNA STRAN'!$C$30</f>
        <v>Gradnja stanovanjske soseske Dečkovo naselje - DN 10</v>
      </c>
      <c r="C2" s="1381"/>
      <c r="D2" s="1382"/>
      <c r="E2" s="1436"/>
      <c r="F2" s="1470"/>
      <c r="G2" s="1470"/>
      <c r="H2" s="1343"/>
    </row>
    <row r="3" spans="1:8">
      <c r="A3" s="1435" t="s">
        <v>131</v>
      </c>
      <c r="B3" s="1654">
        <f>'NASLOVNA STRAN'!$C$13</f>
        <v>0</v>
      </c>
      <c r="C3" s="1381"/>
      <c r="D3" s="1382"/>
      <c r="E3" s="1436"/>
      <c r="F3" s="1470"/>
      <c r="G3" s="1470"/>
      <c r="H3" s="1343"/>
    </row>
    <row r="4" spans="1:8">
      <c r="A4" s="1435"/>
      <c r="B4" s="1381"/>
      <c r="C4" s="1381"/>
      <c r="D4" s="1382"/>
      <c r="E4" s="1436"/>
      <c r="F4" s="1470"/>
      <c r="G4" s="1470"/>
      <c r="H4" s="1343"/>
    </row>
    <row r="5" spans="1:8">
      <c r="A5" s="1437" t="s">
        <v>72</v>
      </c>
      <c r="B5" s="1387" t="s">
        <v>6311</v>
      </c>
      <c r="C5" s="1387"/>
      <c r="D5" s="1388"/>
      <c r="E5" s="1438"/>
      <c r="F5" s="1471"/>
      <c r="G5" s="1471"/>
      <c r="H5" s="1343"/>
    </row>
    <row r="6" spans="1:8">
      <c r="A6" s="1435"/>
      <c r="B6" s="1381"/>
      <c r="C6" s="1381"/>
      <c r="D6" s="1382"/>
      <c r="E6" s="1383"/>
      <c r="F6" s="1384"/>
      <c r="G6" s="1384"/>
      <c r="H6" s="1343"/>
    </row>
    <row r="7" spans="1:8">
      <c r="A7" s="1437" t="s">
        <v>80</v>
      </c>
      <c r="B7" s="1387" t="s">
        <v>6543</v>
      </c>
      <c r="C7" s="1387"/>
      <c r="D7" s="1388"/>
      <c r="E7" s="1438"/>
      <c r="F7" s="1471"/>
      <c r="G7" s="1471"/>
      <c r="H7" s="1343"/>
    </row>
    <row r="8" spans="1:8">
      <c r="A8" s="1435"/>
      <c r="B8" s="1381"/>
      <c r="C8" s="1381"/>
      <c r="D8" s="1382"/>
      <c r="E8" s="1436"/>
      <c r="F8" s="1470"/>
      <c r="G8" s="1470"/>
      <c r="H8" s="1343"/>
    </row>
    <row r="9" spans="1:8">
      <c r="A9" s="1435"/>
      <c r="B9" s="1381"/>
      <c r="C9" s="1381"/>
      <c r="D9" s="1382"/>
      <c r="E9" s="1436"/>
      <c r="F9" s="1470"/>
      <c r="G9" s="1470"/>
      <c r="H9" s="1343"/>
    </row>
    <row r="10" spans="1:8" ht="42.75">
      <c r="A10" s="1439" t="s">
        <v>132</v>
      </c>
      <c r="B10" s="1392" t="s">
        <v>133</v>
      </c>
      <c r="C10" s="1393" t="s">
        <v>134</v>
      </c>
      <c r="D10" s="1394" t="s">
        <v>140</v>
      </c>
      <c r="E10" s="1440" t="s">
        <v>136</v>
      </c>
      <c r="F10" s="1472" t="s">
        <v>237</v>
      </c>
      <c r="G10" s="1472" t="s">
        <v>238</v>
      </c>
      <c r="H10" s="1343"/>
    </row>
    <row r="11" spans="1:8">
      <c r="A11" s="1381"/>
      <c r="B11" s="1381"/>
      <c r="C11" s="1381"/>
      <c r="D11" s="1382"/>
      <c r="E11" s="1441"/>
      <c r="F11" s="1473"/>
      <c r="G11" s="1473"/>
      <c r="H11" s="1343"/>
    </row>
    <row r="12" spans="1:8">
      <c r="A12" s="1442" t="s">
        <v>6986</v>
      </c>
      <c r="B12" s="1400" t="s">
        <v>4243</v>
      </c>
      <c r="C12" s="1400"/>
      <c r="D12" s="1401"/>
      <c r="E12" s="1443"/>
      <c r="F12" s="1474"/>
      <c r="G12" s="1474"/>
      <c r="H12" s="1343"/>
    </row>
    <row r="13" spans="1:8">
      <c r="A13" s="1444"/>
      <c r="B13" s="1405"/>
      <c r="C13" s="1405"/>
      <c r="D13" s="1406"/>
      <c r="E13" s="1445"/>
      <c r="F13" s="1475"/>
      <c r="G13" s="1475"/>
      <c r="H13" s="1343"/>
    </row>
    <row r="14" spans="1:8">
      <c r="A14" s="1409"/>
      <c r="B14" s="1410" t="s">
        <v>6543</v>
      </c>
      <c r="C14" s="1410"/>
      <c r="D14" s="1409"/>
      <c r="E14" s="1369"/>
      <c r="F14" s="1476"/>
      <c r="G14" s="1477"/>
      <c r="H14" s="1343"/>
    </row>
    <row r="15" spans="1:8">
      <c r="A15" s="1446"/>
      <c r="B15" s="1385" t="s">
        <v>3461</v>
      </c>
      <c r="C15" s="1385"/>
      <c r="D15" s="1415"/>
      <c r="E15" s="1447"/>
      <c r="F15" s="1478"/>
      <c r="G15" s="1478"/>
      <c r="H15" s="1343"/>
    </row>
    <row r="16" spans="1:8">
      <c r="A16" s="1446"/>
      <c r="B16" s="1418"/>
      <c r="C16" s="1419"/>
      <c r="D16" s="1415"/>
      <c r="E16" s="1447"/>
      <c r="F16" s="1478"/>
      <c r="G16" s="1478"/>
      <c r="H16" s="1343"/>
    </row>
    <row r="17" spans="1:8">
      <c r="A17" s="1446"/>
      <c r="B17" s="1418" t="s">
        <v>2299</v>
      </c>
      <c r="C17" s="1419"/>
      <c r="D17" s="1415"/>
      <c r="E17" s="1447"/>
      <c r="F17" s="1478"/>
      <c r="G17" s="1478"/>
      <c r="H17" s="1343"/>
    </row>
    <row r="18" spans="1:8" ht="48.6" customHeight="1">
      <c r="A18" s="1446"/>
      <c r="B18" s="3117" t="s">
        <v>3565</v>
      </c>
      <c r="C18" s="3118"/>
      <c r="D18" s="1415"/>
      <c r="E18" s="1447"/>
      <c r="F18" s="1478"/>
      <c r="G18" s="1478"/>
      <c r="H18" s="1448"/>
    </row>
    <row r="19" spans="1:8">
      <c r="A19" s="1448"/>
      <c r="B19" s="1448"/>
      <c r="C19" s="1448"/>
      <c r="D19" s="1448"/>
      <c r="E19" s="1449"/>
      <c r="F19" s="1752"/>
      <c r="G19" s="1752"/>
      <c r="H19" s="1448"/>
    </row>
    <row r="20" spans="1:8" ht="42.75">
      <c r="A20" s="1448"/>
      <c r="B20" s="1522" t="s">
        <v>6545</v>
      </c>
      <c r="C20" s="1448"/>
      <c r="D20" s="1448"/>
      <c r="E20" s="1449"/>
      <c r="F20" s="1752"/>
      <c r="G20" s="1752"/>
      <c r="H20" s="1448"/>
    </row>
    <row r="21" spans="1:8">
      <c r="A21" s="1523"/>
      <c r="B21" s="1479"/>
      <c r="C21" s="1480"/>
      <c r="D21" s="1481"/>
      <c r="E21" s="1482"/>
      <c r="F21" s="1874"/>
      <c r="G21" s="1752"/>
      <c r="H21" s="1448"/>
    </row>
    <row r="22" spans="1:8">
      <c r="A22" s="1484"/>
      <c r="B22" s="1485"/>
      <c r="C22" s="1480"/>
      <c r="D22" s="1484"/>
      <c r="E22" s="1525"/>
      <c r="F22" s="1526"/>
      <c r="G22" s="1526"/>
      <c r="H22" s="1448"/>
    </row>
    <row r="23" spans="1:8" ht="28.5">
      <c r="A23" s="1451" t="s">
        <v>7082</v>
      </c>
      <c r="B23" s="1527" t="s">
        <v>6547</v>
      </c>
      <c r="C23" s="1528"/>
      <c r="D23" s="1528" t="s">
        <v>369</v>
      </c>
      <c r="E23" s="3115" t="s">
        <v>6480</v>
      </c>
      <c r="F23" s="3116"/>
      <c r="G23" s="1915"/>
      <c r="H23" s="1448"/>
    </row>
    <row r="24" spans="1:8">
      <c r="A24" s="1528"/>
      <c r="B24" s="1527"/>
      <c r="C24" s="1528"/>
      <c r="D24" s="1528"/>
      <c r="E24" s="1530"/>
      <c r="F24" s="1531"/>
      <c r="G24" s="1916"/>
      <c r="H24" s="1448"/>
    </row>
    <row r="25" spans="1:8">
      <c r="A25" s="1451" t="s">
        <v>7083</v>
      </c>
      <c r="B25" s="1527" t="s">
        <v>6549</v>
      </c>
      <c r="C25" s="1528"/>
      <c r="D25" s="1528" t="s">
        <v>369</v>
      </c>
      <c r="E25" s="3115" t="s">
        <v>6480</v>
      </c>
      <c r="F25" s="3116"/>
      <c r="G25" s="1915"/>
      <c r="H25" s="1448"/>
    </row>
    <row r="26" spans="1:8">
      <c r="A26" s="1528"/>
      <c r="B26" s="1527"/>
      <c r="C26" s="1528"/>
      <c r="D26" s="1528"/>
      <c r="E26" s="1530"/>
      <c r="F26" s="1531"/>
      <c r="G26" s="1916"/>
      <c r="H26" s="1448"/>
    </row>
    <row r="27" spans="1:8">
      <c r="A27" s="1451" t="s">
        <v>7084</v>
      </c>
      <c r="B27" s="1527" t="s">
        <v>6551</v>
      </c>
      <c r="C27" s="1528"/>
      <c r="D27" s="1528" t="s">
        <v>369</v>
      </c>
      <c r="E27" s="3115" t="s">
        <v>6480</v>
      </c>
      <c r="F27" s="3116"/>
      <c r="G27" s="1915"/>
      <c r="H27" s="1448"/>
    </row>
    <row r="28" spans="1:8">
      <c r="A28" s="1528"/>
      <c r="B28" s="1527"/>
      <c r="C28" s="1528"/>
      <c r="D28" s="1528"/>
      <c r="E28" s="1530"/>
      <c r="F28" s="1789"/>
      <c r="G28" s="1916"/>
      <c r="H28" s="1448"/>
    </row>
    <row r="29" spans="1:8">
      <c r="A29" s="1459" t="s">
        <v>7085</v>
      </c>
      <c r="B29" s="1533" t="s">
        <v>6553</v>
      </c>
      <c r="C29" s="1534"/>
      <c r="D29" s="1534"/>
      <c r="E29" s="1535"/>
      <c r="F29" s="1790"/>
      <c r="G29" s="1790"/>
      <c r="H29" s="1448"/>
    </row>
    <row r="30" spans="1:8" ht="57">
      <c r="A30" s="1534"/>
      <c r="B30" s="1527" t="s">
        <v>6554</v>
      </c>
      <c r="C30" s="1534"/>
      <c r="D30" s="1534"/>
      <c r="E30" s="1535"/>
      <c r="F30" s="1790"/>
      <c r="G30" s="1790"/>
      <c r="H30" s="1448"/>
    </row>
    <row r="31" spans="1:8">
      <c r="A31" s="1534"/>
      <c r="B31" s="1527" t="s">
        <v>6555</v>
      </c>
      <c r="C31" s="1534"/>
      <c r="D31" s="1792" t="s">
        <v>210</v>
      </c>
      <c r="E31" s="1913">
        <v>1</v>
      </c>
      <c r="F31" s="1790"/>
      <c r="G31" s="1790"/>
      <c r="H31" s="1448"/>
    </row>
    <row r="32" spans="1:8">
      <c r="A32" s="1528"/>
      <c r="B32" s="1527" t="s">
        <v>6556</v>
      </c>
      <c r="C32" s="1539"/>
      <c r="D32" s="1793" t="s">
        <v>210</v>
      </c>
      <c r="E32" s="1914">
        <v>3</v>
      </c>
      <c r="F32" s="1789"/>
      <c r="G32" s="1917"/>
      <c r="H32" s="1448"/>
    </row>
    <row r="33" spans="1:8">
      <c r="A33" s="1528"/>
      <c r="B33" s="1527" t="s">
        <v>6557</v>
      </c>
      <c r="C33" s="1539"/>
      <c r="D33" s="1793"/>
      <c r="E33" s="1914"/>
      <c r="F33" s="1789"/>
      <c r="G33" s="1917"/>
      <c r="H33" s="1448"/>
    </row>
    <row r="34" spans="1:8">
      <c r="A34" s="1528"/>
      <c r="B34" s="1527" t="s">
        <v>6558</v>
      </c>
      <c r="C34" s="1528"/>
      <c r="D34" s="1795" t="s">
        <v>210</v>
      </c>
      <c r="E34" s="1914">
        <v>1</v>
      </c>
      <c r="F34" s="1789"/>
      <c r="G34" s="1917"/>
      <c r="H34" s="1448"/>
    </row>
    <row r="35" spans="1:8">
      <c r="A35" s="1528"/>
      <c r="B35" s="1527" t="s">
        <v>6559</v>
      </c>
      <c r="C35" s="1528"/>
      <c r="D35" s="1795"/>
      <c r="E35" s="1914"/>
      <c r="F35" s="1789"/>
      <c r="G35" s="1917"/>
      <c r="H35" s="1448"/>
    </row>
    <row r="36" spans="1:8">
      <c r="A36" s="1528"/>
      <c r="B36" s="1522" t="s">
        <v>6560</v>
      </c>
      <c r="C36" s="1528"/>
      <c r="D36" s="1795" t="s">
        <v>210</v>
      </c>
      <c r="E36" s="1914">
        <v>3</v>
      </c>
      <c r="F36" s="1789"/>
      <c r="G36" s="1917"/>
      <c r="H36" s="1448"/>
    </row>
    <row r="37" spans="1:8" ht="28.5">
      <c r="A37" s="1528"/>
      <c r="B37" s="1527" t="s">
        <v>6561</v>
      </c>
      <c r="C37" s="1539"/>
      <c r="D37" s="1793" t="s">
        <v>210</v>
      </c>
      <c r="E37" s="1914">
        <v>11</v>
      </c>
      <c r="F37" s="1789"/>
      <c r="G37" s="1917"/>
      <c r="H37" s="1448"/>
    </row>
    <row r="38" spans="1:8">
      <c r="A38" s="1528"/>
      <c r="B38" s="1527" t="s">
        <v>6562</v>
      </c>
      <c r="C38" s="1539"/>
      <c r="D38" s="1793" t="s">
        <v>210</v>
      </c>
      <c r="E38" s="1914">
        <f>10*3</f>
        <v>30</v>
      </c>
      <c r="F38" s="1789"/>
      <c r="G38" s="1917"/>
      <c r="H38" s="1448"/>
    </row>
    <row r="39" spans="1:8">
      <c r="A39" s="1528"/>
      <c r="B39" s="1527" t="s">
        <v>6563</v>
      </c>
      <c r="C39" s="1539"/>
      <c r="D39" s="1793" t="s">
        <v>210</v>
      </c>
      <c r="E39" s="1914">
        <v>3</v>
      </c>
      <c r="F39" s="1789"/>
      <c r="G39" s="1917"/>
      <c r="H39" s="1448"/>
    </row>
    <row r="40" spans="1:8" ht="42.75">
      <c r="A40" s="1534"/>
      <c r="B40" s="1544" t="s">
        <v>6564</v>
      </c>
      <c r="C40" s="1534"/>
      <c r="D40" s="1792" t="s">
        <v>210</v>
      </c>
      <c r="E40" s="1913">
        <v>11</v>
      </c>
      <c r="F40" s="2598"/>
      <c r="G40" s="1790"/>
      <c r="H40" s="1448"/>
    </row>
    <row r="41" spans="1:8">
      <c r="A41" s="1534"/>
      <c r="B41" s="1545" t="s">
        <v>6565</v>
      </c>
      <c r="C41" s="1534"/>
      <c r="D41" s="1534"/>
      <c r="E41" s="1535"/>
      <c r="F41" s="2598"/>
      <c r="G41" s="1790"/>
      <c r="H41" s="1448"/>
    </row>
    <row r="42" spans="1:8">
      <c r="A42" s="1534"/>
      <c r="B42" s="1545" t="s">
        <v>6566</v>
      </c>
      <c r="C42" s="1528"/>
      <c r="D42" s="1528"/>
      <c r="E42" s="1535"/>
      <c r="F42" s="2598"/>
      <c r="G42" s="1790"/>
      <c r="H42" s="1448"/>
    </row>
    <row r="43" spans="1:8">
      <c r="A43" s="1451" t="s">
        <v>7086</v>
      </c>
      <c r="B43" s="1546" t="s">
        <v>6498</v>
      </c>
      <c r="C43" s="1528"/>
      <c r="D43" s="1528" t="s">
        <v>369</v>
      </c>
      <c r="E43" s="1535">
        <v>1</v>
      </c>
      <c r="F43" s="2599"/>
      <c r="G43" s="1915">
        <f>E43*F43</f>
        <v>0</v>
      </c>
      <c r="H43" s="1448"/>
    </row>
    <row r="44" spans="1:8">
      <c r="A44" s="1534"/>
      <c r="B44" s="1547"/>
      <c r="C44" s="1528"/>
      <c r="D44" s="1528"/>
      <c r="E44" s="1535"/>
      <c r="F44" s="2598"/>
      <c r="G44" s="1915"/>
      <c r="H44" s="1448"/>
    </row>
    <row r="45" spans="1:8">
      <c r="A45" s="1459" t="s">
        <v>7087</v>
      </c>
      <c r="B45" s="1533" t="s">
        <v>6569</v>
      </c>
      <c r="C45" s="1534"/>
      <c r="D45" s="1534"/>
      <c r="E45" s="1535"/>
      <c r="F45" s="2598"/>
      <c r="G45" s="1790"/>
      <c r="H45" s="1448"/>
    </row>
    <row r="46" spans="1:8" ht="57">
      <c r="A46" s="1534"/>
      <c r="B46" s="1527" t="s">
        <v>6554</v>
      </c>
      <c r="C46" s="1534"/>
      <c r="D46" s="1534"/>
      <c r="E46" s="1535"/>
      <c r="F46" s="2598"/>
      <c r="G46" s="1790"/>
      <c r="H46" s="1448"/>
    </row>
    <row r="47" spans="1:8" ht="28.5">
      <c r="A47" s="1528"/>
      <c r="B47" s="1527" t="s">
        <v>6570</v>
      </c>
      <c r="C47" s="1539"/>
      <c r="D47" s="1793" t="s">
        <v>210</v>
      </c>
      <c r="E47" s="1914">
        <v>11</v>
      </c>
      <c r="F47" s="1789"/>
      <c r="G47" s="1917"/>
      <c r="H47" s="1448"/>
    </row>
    <row r="48" spans="1:8">
      <c r="A48" s="1528"/>
      <c r="B48" s="1527" t="s">
        <v>6562</v>
      </c>
      <c r="C48" s="1539"/>
      <c r="D48" s="1793" t="s">
        <v>210</v>
      </c>
      <c r="E48" s="1914">
        <v>30</v>
      </c>
      <c r="F48" s="1789"/>
      <c r="G48" s="1917"/>
      <c r="H48" s="1448"/>
    </row>
    <row r="49" spans="1:8">
      <c r="A49" s="1528"/>
      <c r="B49" s="1527" t="s">
        <v>6563</v>
      </c>
      <c r="C49" s="1539"/>
      <c r="D49" s="1793" t="s">
        <v>210</v>
      </c>
      <c r="E49" s="1914">
        <v>3</v>
      </c>
      <c r="F49" s="1789"/>
      <c r="G49" s="1917"/>
      <c r="H49" s="1448"/>
    </row>
    <row r="50" spans="1:8" ht="42.75">
      <c r="A50" s="1534"/>
      <c r="B50" s="1544" t="s">
        <v>6564</v>
      </c>
      <c r="C50" s="1534"/>
      <c r="D50" s="1792" t="s">
        <v>210</v>
      </c>
      <c r="E50" s="1913">
        <v>11</v>
      </c>
      <c r="F50" s="2598"/>
      <c r="G50" s="1790"/>
      <c r="H50" s="1448"/>
    </row>
    <row r="51" spans="1:8">
      <c r="A51" s="1534"/>
      <c r="B51" s="1545" t="s">
        <v>6565</v>
      </c>
      <c r="C51" s="1534"/>
      <c r="D51" s="1534"/>
      <c r="E51" s="1535"/>
      <c r="F51" s="2598"/>
      <c r="G51" s="1790"/>
      <c r="H51" s="1448"/>
    </row>
    <row r="52" spans="1:8">
      <c r="A52" s="1534"/>
      <c r="B52" s="1545" t="s">
        <v>6566</v>
      </c>
      <c r="C52" s="1528"/>
      <c r="D52" s="1528"/>
      <c r="E52" s="1535"/>
      <c r="F52" s="2598"/>
      <c r="G52" s="1790"/>
      <c r="H52" s="1448"/>
    </row>
    <row r="53" spans="1:8">
      <c r="A53" s="1451" t="s">
        <v>7088</v>
      </c>
      <c r="B53" s="1546" t="s">
        <v>6498</v>
      </c>
      <c r="C53" s="1528"/>
      <c r="D53" s="1528" t="s">
        <v>369</v>
      </c>
      <c r="E53" s="1535">
        <v>1</v>
      </c>
      <c r="F53" s="2599"/>
      <c r="G53" s="1915">
        <f>E53*F53</f>
        <v>0</v>
      </c>
      <c r="H53" s="1448"/>
    </row>
    <row r="54" spans="1:8">
      <c r="A54" s="1534"/>
      <c r="B54" s="1547"/>
      <c r="C54" s="1528"/>
      <c r="D54" s="1528"/>
      <c r="E54" s="1535"/>
      <c r="F54" s="2598"/>
      <c r="G54" s="1915"/>
      <c r="H54" s="1448"/>
    </row>
    <row r="55" spans="1:8">
      <c r="A55" s="1451" t="s">
        <v>7089</v>
      </c>
      <c r="B55" s="1548" t="s">
        <v>6573</v>
      </c>
      <c r="C55" s="1549"/>
      <c r="D55" s="1549" t="s">
        <v>369</v>
      </c>
      <c r="E55" s="1550">
        <v>1</v>
      </c>
      <c r="F55" s="2600"/>
      <c r="G55" s="1915">
        <f>E55*F55</f>
        <v>0</v>
      </c>
      <c r="H55" s="1448"/>
    </row>
    <row r="56" spans="1:8">
      <c r="A56" s="1528"/>
      <c r="B56" s="1527"/>
      <c r="C56" s="1539"/>
      <c r="D56" s="1551"/>
      <c r="E56" s="1552"/>
      <c r="F56" s="1796"/>
      <c r="G56" s="1918"/>
      <c r="H56" s="1448"/>
    </row>
    <row r="57" spans="1:8" ht="15" thickBot="1">
      <c r="A57" s="1344" t="s">
        <v>6986</v>
      </c>
      <c r="B57" s="1431" t="s">
        <v>6574</v>
      </c>
      <c r="C57" s="1432" t="s">
        <v>2978</v>
      </c>
      <c r="D57" s="1432"/>
      <c r="E57" s="1468"/>
      <c r="F57" s="1519"/>
      <c r="G57" s="1519">
        <f>SUM(G23:G56)</f>
        <v>0</v>
      </c>
      <c r="H57" s="1448"/>
    </row>
    <row r="58" spans="1:8" ht="15" thickTop="1">
      <c r="A58" s="1495"/>
      <c r="B58" s="1496"/>
      <c r="C58" s="1495"/>
      <c r="D58" s="1495"/>
      <c r="E58" s="1555"/>
      <c r="F58" s="1526"/>
      <c r="G58" s="1526"/>
      <c r="H58" s="1448"/>
    </row>
    <row r="59" spans="1:8">
      <c r="A59" s="1448"/>
      <c r="B59" s="1448"/>
      <c r="C59" s="1448"/>
      <c r="D59" s="1448"/>
      <c r="E59" s="1449"/>
      <c r="F59" s="1752"/>
      <c r="G59" s="1752"/>
      <c r="H59" s="1448"/>
    </row>
    <row r="60" spans="1:8">
      <c r="A60" s="1448"/>
      <c r="B60" s="1448"/>
      <c r="C60" s="1448"/>
      <c r="D60" s="1448"/>
      <c r="E60" s="1449"/>
      <c r="F60" s="1752"/>
      <c r="G60" s="1752"/>
      <c r="H60" s="1448"/>
    </row>
  </sheetData>
  <sheetProtection formatRows="0"/>
  <mergeCells count="4">
    <mergeCell ref="B18:C18"/>
    <mergeCell ref="E23:F23"/>
    <mergeCell ref="E25:F25"/>
    <mergeCell ref="E27:F27"/>
  </mergeCells>
  <pageMargins left="0.7" right="0.7" top="0.75" bottom="0.75" header="0.3" footer="0.3"/>
  <pageSetup paperSize="9" scale="56" fitToHeight="0" orientation="portrait" horizontalDpi="4294967293" verticalDpi="4294967293"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58"/>
  <sheetViews>
    <sheetView view="pageBreakPreview" zoomScale="85" zoomScaleNormal="100" zoomScaleSheetLayoutView="85" workbookViewId="0">
      <selection activeCell="G45" sqref="G45"/>
    </sheetView>
  </sheetViews>
  <sheetFormatPr defaultColWidth="11" defaultRowHeight="14.25"/>
  <cols>
    <col min="1" max="1" width="14.85546875" style="1374" customWidth="1"/>
    <col min="2" max="2" width="71" style="1374" customWidth="1"/>
    <col min="3" max="3" width="14" style="1374" customWidth="1"/>
    <col min="4" max="4" width="11" style="1374"/>
    <col min="5" max="5" width="11" style="1651"/>
    <col min="6" max="6" width="15.7109375" style="1763" customWidth="1"/>
    <col min="7" max="7" width="19.42578125" style="1763" customWidth="1"/>
    <col min="8" max="16384" width="11" style="1374"/>
  </cols>
  <sheetData>
    <row r="1" spans="1:7">
      <c r="A1" s="1435" t="s">
        <v>8</v>
      </c>
      <c r="B1" s="1381" t="s">
        <v>9</v>
      </c>
      <c r="C1" s="1381"/>
      <c r="D1" s="1382"/>
      <c r="E1" s="1383"/>
      <c r="F1" s="1470"/>
      <c r="G1" s="1470"/>
    </row>
    <row r="2" spans="1:7">
      <c r="A2" s="1435" t="s">
        <v>130</v>
      </c>
      <c r="B2" s="491" t="str">
        <f>'NASLOVNA STRAN'!$C$30</f>
        <v>Gradnja stanovanjske soseske Dečkovo naselje - DN 10</v>
      </c>
      <c r="C2" s="1381"/>
      <c r="D2" s="1382"/>
      <c r="E2" s="1383"/>
      <c r="F2" s="1470"/>
      <c r="G2" s="1470"/>
    </row>
    <row r="3" spans="1:7">
      <c r="A3" s="1435" t="s">
        <v>131</v>
      </c>
      <c r="B3" s="1654">
        <f>'NASLOVNA STRAN'!$C$13</f>
        <v>0</v>
      </c>
      <c r="C3" s="1381"/>
      <c r="D3" s="1382"/>
      <c r="E3" s="1383"/>
      <c r="F3" s="1470"/>
      <c r="G3" s="1470"/>
    </row>
    <row r="4" spans="1:7">
      <c r="A4" s="1435"/>
      <c r="B4" s="1381"/>
      <c r="C4" s="1381"/>
      <c r="D4" s="1382"/>
      <c r="E4" s="1383"/>
      <c r="F4" s="1470"/>
      <c r="G4" s="1470"/>
    </row>
    <row r="5" spans="1:7">
      <c r="A5" s="1437" t="s">
        <v>72</v>
      </c>
      <c r="B5" s="1387" t="s">
        <v>6311</v>
      </c>
      <c r="C5" s="1387"/>
      <c r="D5" s="1388"/>
      <c r="E5" s="1389"/>
      <c r="F5" s="1471"/>
      <c r="G5" s="1471"/>
    </row>
    <row r="6" spans="1:7">
      <c r="A6" s="1435"/>
      <c r="B6" s="1381"/>
      <c r="C6" s="1381"/>
      <c r="D6" s="1382"/>
      <c r="E6" s="1383"/>
      <c r="F6" s="1384"/>
      <c r="G6" s="1384"/>
    </row>
    <row r="7" spans="1:7">
      <c r="A7" s="1437" t="s">
        <v>82</v>
      </c>
      <c r="B7" s="1387" t="s">
        <v>63</v>
      </c>
      <c r="C7" s="1387"/>
      <c r="D7" s="1388"/>
      <c r="E7" s="1389"/>
      <c r="F7" s="1471"/>
      <c r="G7" s="1471"/>
    </row>
    <row r="8" spans="1:7">
      <c r="A8" s="1435"/>
      <c r="B8" s="1381"/>
      <c r="C8" s="1381"/>
      <c r="D8" s="1382"/>
      <c r="E8" s="1383"/>
      <c r="F8" s="1470"/>
      <c r="G8" s="1470"/>
    </row>
    <row r="9" spans="1:7">
      <c r="A9" s="1435"/>
      <c r="B9" s="1381"/>
      <c r="C9" s="1381"/>
      <c r="D9" s="1382"/>
      <c r="E9" s="1383"/>
      <c r="F9" s="1470"/>
      <c r="G9" s="1470"/>
    </row>
    <row r="10" spans="1:7" ht="42.75">
      <c r="A10" s="1439" t="s">
        <v>132</v>
      </c>
      <c r="B10" s="1392" t="s">
        <v>133</v>
      </c>
      <c r="C10" s="1393" t="s">
        <v>134</v>
      </c>
      <c r="D10" s="1394" t="s">
        <v>140</v>
      </c>
      <c r="E10" s="1395" t="s">
        <v>136</v>
      </c>
      <c r="F10" s="1472" t="s">
        <v>237</v>
      </c>
      <c r="G10" s="1472" t="s">
        <v>238</v>
      </c>
    </row>
    <row r="11" spans="1:7">
      <c r="A11" s="1381"/>
      <c r="B11" s="1381"/>
      <c r="C11" s="1381"/>
      <c r="D11" s="1382"/>
      <c r="E11" s="1397"/>
      <c r="F11" s="1473"/>
      <c r="G11" s="1473"/>
    </row>
    <row r="12" spans="1:7">
      <c r="A12" s="1442" t="s">
        <v>6987</v>
      </c>
      <c r="B12" s="1400" t="s">
        <v>4243</v>
      </c>
      <c r="C12" s="1400"/>
      <c r="D12" s="1401"/>
      <c r="E12" s="1402"/>
      <c r="F12" s="1474"/>
      <c r="G12" s="1474"/>
    </row>
    <row r="13" spans="1:7">
      <c r="A13" s="1444"/>
      <c r="B13" s="1405"/>
      <c r="C13" s="1405"/>
      <c r="D13" s="1406"/>
      <c r="E13" s="1407"/>
      <c r="F13" s="1475"/>
      <c r="G13" s="1475"/>
    </row>
    <row r="14" spans="1:7">
      <c r="A14" s="1409"/>
      <c r="B14" s="1410" t="s">
        <v>63</v>
      </c>
      <c r="C14" s="1410"/>
      <c r="D14" s="1409"/>
      <c r="E14" s="1411"/>
      <c r="F14" s="1476"/>
      <c r="G14" s="1477"/>
    </row>
    <row r="15" spans="1:7">
      <c r="A15" s="1446"/>
      <c r="B15" s="1385" t="s">
        <v>3461</v>
      </c>
      <c r="C15" s="1385"/>
      <c r="D15" s="1415"/>
      <c r="E15" s="1416"/>
      <c r="F15" s="1478"/>
      <c r="G15" s="1478"/>
    </row>
    <row r="16" spans="1:7">
      <c r="A16" s="1446"/>
      <c r="B16" s="1418"/>
      <c r="C16" s="1419"/>
      <c r="D16" s="1415"/>
      <c r="E16" s="1416"/>
      <c r="F16" s="1478"/>
      <c r="G16" s="1478"/>
    </row>
    <row r="17" spans="1:7">
      <c r="A17" s="1446"/>
      <c r="B17" s="1418" t="s">
        <v>2299</v>
      </c>
      <c r="C17" s="1419"/>
      <c r="D17" s="1415"/>
      <c r="E17" s="1416"/>
      <c r="F17" s="1478"/>
      <c r="G17" s="1478"/>
    </row>
    <row r="18" spans="1:7" ht="45" customHeight="1">
      <c r="A18" s="1446"/>
      <c r="B18" s="3117" t="s">
        <v>3565</v>
      </c>
      <c r="C18" s="3118"/>
      <c r="D18" s="1415"/>
      <c r="E18" s="1416"/>
      <c r="F18" s="1478"/>
      <c r="G18" s="1478"/>
    </row>
    <row r="19" spans="1:7">
      <c r="A19" s="1448"/>
      <c r="B19" s="1448"/>
      <c r="C19" s="1448"/>
      <c r="D19" s="1448"/>
      <c r="E19" s="1641"/>
      <c r="F19" s="1752"/>
      <c r="G19" s="1752"/>
    </row>
    <row r="20" spans="1:7">
      <c r="A20" s="1385"/>
      <c r="B20" s="1385"/>
      <c r="C20" s="1385"/>
      <c r="D20" s="1385"/>
      <c r="E20" s="1423"/>
      <c r="F20" s="2591"/>
      <c r="G20" s="1412"/>
    </row>
    <row r="21" spans="1:7" ht="28.5">
      <c r="A21" s="1451" t="s">
        <v>7090</v>
      </c>
      <c r="B21" s="1567" t="s">
        <v>6576</v>
      </c>
      <c r="C21" s="1568"/>
      <c r="D21" s="1568" t="s">
        <v>3514</v>
      </c>
      <c r="E21" s="1423">
        <v>350</v>
      </c>
      <c r="F21" s="2629"/>
      <c r="G21" s="1526">
        <f>E21*F21</f>
        <v>0</v>
      </c>
    </row>
    <row r="22" spans="1:7">
      <c r="A22" s="1568"/>
      <c r="B22" s="1567"/>
      <c r="C22" s="1568"/>
      <c r="D22" s="1568"/>
      <c r="E22" s="1423"/>
      <c r="F22" s="2609"/>
      <c r="G22" s="1526"/>
    </row>
    <row r="23" spans="1:7" ht="28.5">
      <c r="A23" s="2318" t="s">
        <v>7091</v>
      </c>
      <c r="B23" s="2319" t="s">
        <v>6578</v>
      </c>
      <c r="C23" s="2322"/>
      <c r="D23" s="2322" t="s">
        <v>3514</v>
      </c>
      <c r="E23" s="2240">
        <v>0</v>
      </c>
      <c r="F23" s="2630"/>
      <c r="G23" s="1526"/>
    </row>
    <row r="24" spans="1:7">
      <c r="A24" s="1568"/>
      <c r="B24" s="1567"/>
      <c r="C24" s="1568"/>
      <c r="D24" s="1568"/>
      <c r="E24" s="1423"/>
      <c r="F24" s="2609"/>
      <c r="G24" s="1526"/>
    </row>
    <row r="25" spans="1:7" ht="28.5">
      <c r="A25" s="1451" t="s">
        <v>7092</v>
      </c>
      <c r="B25" s="1567" t="s">
        <v>6580</v>
      </c>
      <c r="C25" s="1569"/>
      <c r="D25" s="1569" t="s">
        <v>3514</v>
      </c>
      <c r="E25" s="1423">
        <v>40</v>
      </c>
      <c r="F25" s="2629"/>
      <c r="G25" s="1526">
        <f t="shared" ref="G25:G49" si="0">E25*F25</f>
        <v>0</v>
      </c>
    </row>
    <row r="26" spans="1:7">
      <c r="A26" s="1568"/>
      <c r="B26" s="1567"/>
      <c r="C26" s="1569"/>
      <c r="D26" s="1569"/>
      <c r="E26" s="1423"/>
      <c r="F26" s="2609"/>
      <c r="G26" s="1526"/>
    </row>
    <row r="27" spans="1:7" ht="28.5">
      <c r="A27" s="1451" t="s">
        <v>7093</v>
      </c>
      <c r="B27" s="1567" t="s">
        <v>6582</v>
      </c>
      <c r="C27" s="1569"/>
      <c r="D27" s="1569" t="s">
        <v>3514</v>
      </c>
      <c r="E27" s="1423">
        <v>110</v>
      </c>
      <c r="F27" s="2629"/>
      <c r="G27" s="1526">
        <f t="shared" si="0"/>
        <v>0</v>
      </c>
    </row>
    <row r="28" spans="1:7">
      <c r="A28" s="1568"/>
      <c r="B28" s="1567"/>
      <c r="C28" s="1569"/>
      <c r="D28" s="1569"/>
      <c r="E28" s="1423"/>
      <c r="F28" s="2609"/>
      <c r="G28" s="1526"/>
    </row>
    <row r="29" spans="1:7">
      <c r="A29" s="1451" t="s">
        <v>7094</v>
      </c>
      <c r="B29" s="1567" t="s">
        <v>6584</v>
      </c>
      <c r="C29" s="1569"/>
      <c r="D29" s="1569" t="s">
        <v>210</v>
      </c>
      <c r="E29" s="1423">
        <v>15</v>
      </c>
      <c r="F29" s="2629"/>
      <c r="G29" s="1526">
        <f t="shared" si="0"/>
        <v>0</v>
      </c>
    </row>
    <row r="30" spans="1:7">
      <c r="A30" s="1568"/>
      <c r="B30" s="1567"/>
      <c r="C30" s="1569"/>
      <c r="D30" s="1569"/>
      <c r="E30" s="1423"/>
      <c r="F30" s="2609"/>
      <c r="G30" s="1526"/>
    </row>
    <row r="31" spans="1:7">
      <c r="A31" s="1451" t="s">
        <v>7095</v>
      </c>
      <c r="B31" s="1385" t="s">
        <v>6586</v>
      </c>
      <c r="C31" s="1569"/>
      <c r="D31" s="1569" t="s">
        <v>210</v>
      </c>
      <c r="E31" s="1423">
        <v>2</v>
      </c>
      <c r="F31" s="2629"/>
      <c r="G31" s="1526">
        <f t="shared" si="0"/>
        <v>0</v>
      </c>
    </row>
    <row r="32" spans="1:7">
      <c r="A32" s="1568"/>
      <c r="B32" s="1385"/>
      <c r="C32" s="1569"/>
      <c r="D32" s="1569"/>
      <c r="E32" s="1423"/>
      <c r="F32" s="2609"/>
      <c r="G32" s="1526"/>
    </row>
    <row r="33" spans="1:7">
      <c r="A33" s="1451" t="s">
        <v>7096</v>
      </c>
      <c r="B33" s="1385" t="s">
        <v>6586</v>
      </c>
      <c r="C33" s="1569"/>
      <c r="D33" s="1569" t="s">
        <v>210</v>
      </c>
      <c r="E33" s="1423">
        <v>2</v>
      </c>
      <c r="F33" s="2629"/>
      <c r="G33" s="1526">
        <f t="shared" si="0"/>
        <v>0</v>
      </c>
    </row>
    <row r="34" spans="1:7">
      <c r="A34" s="1568"/>
      <c r="B34" s="1385"/>
      <c r="C34" s="1569"/>
      <c r="D34" s="1569"/>
      <c r="E34" s="1423"/>
      <c r="F34" s="2609"/>
      <c r="G34" s="1526"/>
    </row>
    <row r="35" spans="1:7">
      <c r="A35" s="1451" t="s">
        <v>7097</v>
      </c>
      <c r="B35" s="1567" t="s">
        <v>6589</v>
      </c>
      <c r="C35" s="1569"/>
      <c r="D35" s="1569" t="s">
        <v>210</v>
      </c>
      <c r="E35" s="1423">
        <v>190</v>
      </c>
      <c r="F35" s="2629"/>
      <c r="G35" s="1526">
        <f t="shared" si="0"/>
        <v>0</v>
      </c>
    </row>
    <row r="36" spans="1:7">
      <c r="A36" s="1568"/>
      <c r="B36" s="1567"/>
      <c r="C36" s="1569"/>
      <c r="D36" s="1569"/>
      <c r="E36" s="1423"/>
      <c r="F36" s="2609"/>
      <c r="G36" s="1526"/>
    </row>
    <row r="37" spans="1:7">
      <c r="A37" s="1451" t="s">
        <v>7098</v>
      </c>
      <c r="B37" s="1567" t="s">
        <v>6591</v>
      </c>
      <c r="C37" s="1569"/>
      <c r="D37" s="1569" t="s">
        <v>210</v>
      </c>
      <c r="E37" s="1423">
        <v>8</v>
      </c>
      <c r="F37" s="2629"/>
      <c r="G37" s="1526">
        <f t="shared" si="0"/>
        <v>0</v>
      </c>
    </row>
    <row r="38" spans="1:7">
      <c r="A38" s="1568"/>
      <c r="B38" s="1567"/>
      <c r="C38" s="1569"/>
      <c r="D38" s="1569"/>
      <c r="E38" s="1423"/>
      <c r="F38" s="2609"/>
      <c r="G38" s="1526"/>
    </row>
    <row r="39" spans="1:7">
      <c r="A39" s="2318" t="s">
        <v>7099</v>
      </c>
      <c r="B39" s="2319" t="s">
        <v>6593</v>
      </c>
      <c r="C39" s="2320"/>
      <c r="D39" s="2320" t="s">
        <v>210</v>
      </c>
      <c r="E39" s="2240">
        <v>0</v>
      </c>
      <c r="F39" s="2630"/>
      <c r="G39" s="1526"/>
    </row>
    <row r="40" spans="1:7">
      <c r="A40" s="1568"/>
      <c r="B40" s="1567"/>
      <c r="C40" s="1569"/>
      <c r="D40" s="1569"/>
      <c r="E40" s="1423"/>
      <c r="F40" s="2609"/>
      <c r="G40" s="1526"/>
    </row>
    <row r="41" spans="1:7">
      <c r="A41" s="1451" t="s">
        <v>7100</v>
      </c>
      <c r="B41" s="1567" t="s">
        <v>6595</v>
      </c>
      <c r="C41" s="1569"/>
      <c r="D41" s="1569" t="s">
        <v>3514</v>
      </c>
      <c r="E41" s="1423">
        <v>200</v>
      </c>
      <c r="F41" s="2629"/>
      <c r="G41" s="1526">
        <f t="shared" si="0"/>
        <v>0</v>
      </c>
    </row>
    <row r="42" spans="1:7">
      <c r="A42" s="1568"/>
      <c r="B42" s="1567"/>
      <c r="C42" s="1569"/>
      <c r="D42" s="1569"/>
      <c r="E42" s="1423"/>
      <c r="F42" s="2609"/>
      <c r="G42" s="1526"/>
    </row>
    <row r="43" spans="1:7">
      <c r="A43" s="1451" t="s">
        <v>7101</v>
      </c>
      <c r="B43" s="1567" t="s">
        <v>6597</v>
      </c>
      <c r="C43" s="1569"/>
      <c r="D43" s="1569" t="s">
        <v>3514</v>
      </c>
      <c r="E43" s="1423">
        <v>290</v>
      </c>
      <c r="F43" s="2629"/>
      <c r="G43" s="1526">
        <f t="shared" si="0"/>
        <v>0</v>
      </c>
    </row>
    <row r="44" spans="1:7">
      <c r="A44" s="1568"/>
      <c r="B44" s="1567"/>
      <c r="C44" s="1569"/>
      <c r="D44" s="1569"/>
      <c r="E44" s="1423"/>
      <c r="F44" s="2609"/>
      <c r="G44" s="1526"/>
    </row>
    <row r="45" spans="1:7">
      <c r="A45" s="1451" t="s">
        <v>7102</v>
      </c>
      <c r="B45" s="1567" t="s">
        <v>6599</v>
      </c>
      <c r="C45" s="1569"/>
      <c r="D45" s="1569" t="s">
        <v>210</v>
      </c>
      <c r="E45" s="1423">
        <v>26</v>
      </c>
      <c r="F45" s="2629"/>
      <c r="G45" s="1526">
        <f t="shared" si="0"/>
        <v>0</v>
      </c>
    </row>
    <row r="46" spans="1:7">
      <c r="A46" s="1568"/>
      <c r="B46" s="1567"/>
      <c r="C46" s="1569"/>
      <c r="D46" s="1569"/>
      <c r="E46" s="1423"/>
      <c r="F46" s="2609"/>
      <c r="G46" s="1526"/>
    </row>
    <row r="47" spans="1:7">
      <c r="A47" s="1451" t="s">
        <v>7103</v>
      </c>
      <c r="B47" s="1567" t="s">
        <v>6601</v>
      </c>
      <c r="C47" s="1569"/>
      <c r="D47" s="1569" t="s">
        <v>210</v>
      </c>
      <c r="E47" s="1423">
        <v>4</v>
      </c>
      <c r="F47" s="2629"/>
      <c r="G47" s="1526">
        <f t="shared" si="0"/>
        <v>0</v>
      </c>
    </row>
    <row r="48" spans="1:7">
      <c r="A48" s="1568"/>
      <c r="B48" s="1567"/>
      <c r="C48" s="1569"/>
      <c r="D48" s="1569"/>
      <c r="E48" s="1423"/>
      <c r="F48" s="2609"/>
      <c r="G48" s="1526"/>
    </row>
    <row r="49" spans="1:7" ht="28.5">
      <c r="A49" s="1459" t="s">
        <v>7104</v>
      </c>
      <c r="B49" s="1567" t="s">
        <v>6603</v>
      </c>
      <c r="C49" s="1569"/>
      <c r="D49" s="1569" t="s">
        <v>369</v>
      </c>
      <c r="E49" s="1876">
        <v>1</v>
      </c>
      <c r="F49" s="2629"/>
      <c r="G49" s="1526">
        <f t="shared" si="0"/>
        <v>0</v>
      </c>
    </row>
    <row r="50" spans="1:7">
      <c r="A50" s="1568"/>
      <c r="B50" s="1567"/>
      <c r="C50" s="1569"/>
      <c r="D50" s="1569"/>
      <c r="E50" s="1876"/>
      <c r="F50" s="1526"/>
      <c r="G50" s="1526"/>
    </row>
    <row r="51" spans="1:7" ht="25.9" customHeight="1">
      <c r="A51" s="1459" t="s">
        <v>7105</v>
      </c>
      <c r="B51" s="1567" t="s">
        <v>6456</v>
      </c>
      <c r="C51" s="1569"/>
      <c r="D51" s="1569" t="s">
        <v>369</v>
      </c>
      <c r="E51" s="3115" t="s">
        <v>6454</v>
      </c>
      <c r="F51" s="3116"/>
      <c r="G51" s="1526"/>
    </row>
    <row r="52" spans="1:7">
      <c r="A52" s="1571"/>
      <c r="B52" s="1567"/>
      <c r="C52" s="1569"/>
      <c r="D52" s="1569"/>
      <c r="E52" s="1423"/>
      <c r="F52" s="1526"/>
      <c r="G52" s="1526"/>
    </row>
    <row r="53" spans="1:7" ht="23.45" customHeight="1" thickBot="1">
      <c r="A53" s="1344" t="s">
        <v>6987</v>
      </c>
      <c r="B53" s="1431" t="s">
        <v>6605</v>
      </c>
      <c r="C53" s="1432" t="s">
        <v>2978</v>
      </c>
      <c r="D53" s="1432"/>
      <c r="E53" s="1433"/>
      <c r="F53" s="1519"/>
      <c r="G53" s="1520">
        <f>SUM(G21:G51)</f>
        <v>0</v>
      </c>
    </row>
    <row r="54" spans="1:7" ht="15" thickTop="1">
      <c r="A54" s="1448"/>
      <c r="B54" s="1467"/>
      <c r="C54" s="1453"/>
      <c r="D54" s="1453"/>
      <c r="E54" s="1650"/>
      <c r="F54" s="1574"/>
      <c r="G54" s="1466"/>
    </row>
    <row r="55" spans="1:7">
      <c r="A55" s="1448"/>
      <c r="B55" s="1467"/>
      <c r="C55" s="1453"/>
      <c r="D55" s="1453"/>
      <c r="E55" s="1650"/>
      <c r="F55" s="1574"/>
      <c r="G55" s="1466"/>
    </row>
    <row r="56" spans="1:7">
      <c r="A56" s="1448"/>
      <c r="B56" s="1448"/>
      <c r="C56" s="1448"/>
      <c r="D56" s="1448"/>
      <c r="E56" s="1641"/>
      <c r="F56" s="1752"/>
      <c r="G56" s="1752"/>
    </row>
    <row r="57" spans="1:7">
      <c r="A57" s="1448"/>
      <c r="B57" s="1448"/>
      <c r="C57" s="1448"/>
      <c r="D57" s="1448"/>
      <c r="E57" s="1641"/>
      <c r="F57" s="1752"/>
      <c r="G57" s="1752"/>
    </row>
    <row r="58" spans="1:7">
      <c r="A58" s="1448"/>
      <c r="B58" s="1448"/>
      <c r="C58" s="1448"/>
      <c r="D58" s="1448"/>
      <c r="E58" s="1641"/>
      <c r="F58" s="1752"/>
      <c r="G58" s="1752"/>
    </row>
  </sheetData>
  <sheetProtection formatRows="0"/>
  <mergeCells count="2">
    <mergeCell ref="B18:C18"/>
    <mergeCell ref="E51:F51"/>
  </mergeCells>
  <pageMargins left="0.7" right="0.7" top="0.75" bottom="0.75" header="0.3" footer="0.3"/>
  <pageSetup paperSize="9" scale="56" fitToHeight="0" orientation="portrait" horizontalDpi="4294967293" verticalDpi="4294967293"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78"/>
  <sheetViews>
    <sheetView view="pageBreakPreview" zoomScale="85" zoomScaleNormal="100" zoomScaleSheetLayoutView="85" workbookViewId="0">
      <selection activeCell="B58" sqref="B58"/>
    </sheetView>
  </sheetViews>
  <sheetFormatPr defaultColWidth="11" defaultRowHeight="14.25"/>
  <cols>
    <col min="1" max="1" width="15.42578125" style="1374" customWidth="1"/>
    <col min="2" max="2" width="71" style="1374" customWidth="1"/>
    <col min="3" max="3" width="14" style="1374" customWidth="1"/>
    <col min="4" max="4" width="11" style="1374"/>
    <col min="5" max="5" width="11" style="1762"/>
    <col min="6" max="6" width="16.140625" style="1763" customWidth="1"/>
    <col min="7" max="7" width="19.140625" style="1763" customWidth="1"/>
    <col min="8" max="16384" width="11" style="1374"/>
  </cols>
  <sheetData>
    <row r="1" spans="1:7">
      <c r="A1" s="1435" t="s">
        <v>8</v>
      </c>
      <c r="B1" s="1381" t="s">
        <v>9</v>
      </c>
      <c r="C1" s="1381"/>
      <c r="D1" s="1382"/>
      <c r="E1" s="1670"/>
      <c r="F1" s="1470"/>
      <c r="G1" s="1470"/>
    </row>
    <row r="2" spans="1:7">
      <c r="A2" s="1435" t="s">
        <v>130</v>
      </c>
      <c r="B2" s="491" t="str">
        <f>'NASLOVNA STRAN'!$C$30</f>
        <v>Gradnja stanovanjske soseske Dečkovo naselje - DN 10</v>
      </c>
      <c r="C2" s="1381"/>
      <c r="D2" s="1382"/>
      <c r="E2" s="1670"/>
      <c r="F2" s="1470"/>
      <c r="G2" s="1470"/>
    </row>
    <row r="3" spans="1:7">
      <c r="A3" s="1435" t="s">
        <v>131</v>
      </c>
      <c r="B3" s="1654">
        <f>'NASLOVNA STRAN'!$C$13</f>
        <v>0</v>
      </c>
      <c r="C3" s="1381"/>
      <c r="D3" s="1382"/>
      <c r="E3" s="1670"/>
      <c r="F3" s="1470"/>
      <c r="G3" s="1470"/>
    </row>
    <row r="4" spans="1:7">
      <c r="A4" s="1435"/>
      <c r="B4" s="1381"/>
      <c r="C4" s="1381"/>
      <c r="D4" s="1382"/>
      <c r="E4" s="1670"/>
      <c r="F4" s="1470"/>
      <c r="G4" s="1470"/>
    </row>
    <row r="5" spans="1:7">
      <c r="A5" s="1437" t="s">
        <v>72</v>
      </c>
      <c r="B5" s="1387" t="s">
        <v>6311</v>
      </c>
      <c r="C5" s="1387"/>
      <c r="D5" s="1388"/>
      <c r="E5" s="1671"/>
      <c r="F5" s="1471"/>
      <c r="G5" s="1471"/>
    </row>
    <row r="6" spans="1:7">
      <c r="A6" s="1435"/>
      <c r="B6" s="1381"/>
      <c r="C6" s="1381"/>
      <c r="D6" s="1382"/>
      <c r="E6" s="1557"/>
      <c r="F6" s="1384"/>
      <c r="G6" s="1384"/>
    </row>
    <row r="7" spans="1:7">
      <c r="A7" s="1437" t="s">
        <v>116</v>
      </c>
      <c r="B7" s="1387" t="s">
        <v>6606</v>
      </c>
      <c r="C7" s="1387"/>
      <c r="D7" s="1388"/>
      <c r="E7" s="1671"/>
      <c r="F7" s="1471"/>
      <c r="G7" s="1471"/>
    </row>
    <row r="8" spans="1:7">
      <c r="A8" s="1435"/>
      <c r="B8" s="1381"/>
      <c r="C8" s="1381"/>
      <c r="D8" s="1382"/>
      <c r="E8" s="1670"/>
      <c r="F8" s="1470"/>
      <c r="G8" s="1470"/>
    </row>
    <row r="9" spans="1:7">
      <c r="A9" s="1435"/>
      <c r="B9" s="1381"/>
      <c r="C9" s="1381"/>
      <c r="D9" s="1382"/>
      <c r="E9" s="1670"/>
      <c r="F9" s="1470"/>
      <c r="G9" s="1470"/>
    </row>
    <row r="10" spans="1:7" ht="42.75">
      <c r="A10" s="1439" t="s">
        <v>132</v>
      </c>
      <c r="B10" s="1392" t="s">
        <v>133</v>
      </c>
      <c r="C10" s="1393" t="s">
        <v>134</v>
      </c>
      <c r="D10" s="1394" t="s">
        <v>140</v>
      </c>
      <c r="E10" s="1672" t="s">
        <v>136</v>
      </c>
      <c r="F10" s="1472" t="s">
        <v>237</v>
      </c>
      <c r="G10" s="1472" t="s">
        <v>238</v>
      </c>
    </row>
    <row r="11" spans="1:7">
      <c r="A11" s="1381"/>
      <c r="B11" s="1381"/>
      <c r="C11" s="1381"/>
      <c r="D11" s="1382"/>
      <c r="E11" s="1673"/>
      <c r="F11" s="1473"/>
      <c r="G11" s="1473"/>
    </row>
    <row r="12" spans="1:7">
      <c r="A12" s="1442" t="s">
        <v>6988</v>
      </c>
      <c r="B12" s="1400" t="s">
        <v>4243</v>
      </c>
      <c r="C12" s="1400"/>
      <c r="D12" s="1401"/>
      <c r="E12" s="1674"/>
      <c r="F12" s="1474"/>
      <c r="G12" s="1474"/>
    </row>
    <row r="13" spans="1:7">
      <c r="A13" s="1444"/>
      <c r="B13" s="1405"/>
      <c r="C13" s="1405"/>
      <c r="D13" s="1406"/>
      <c r="E13" s="1675"/>
      <c r="F13" s="1475"/>
      <c r="G13" s="1475"/>
    </row>
    <row r="14" spans="1:7">
      <c r="A14" s="1409"/>
      <c r="B14" s="1410" t="s">
        <v>64</v>
      </c>
      <c r="C14" s="1410"/>
      <c r="D14" s="1409"/>
      <c r="E14" s="1676"/>
      <c r="F14" s="1476"/>
      <c r="G14" s="1477"/>
    </row>
    <row r="15" spans="1:7">
      <c r="A15" s="1446"/>
      <c r="B15" s="1385" t="s">
        <v>3461</v>
      </c>
      <c r="C15" s="1385"/>
      <c r="D15" s="1415"/>
      <c r="E15" s="1677"/>
      <c r="F15" s="1478"/>
      <c r="G15" s="1478"/>
    </row>
    <row r="16" spans="1:7">
      <c r="A16" s="1446"/>
      <c r="B16" s="1418"/>
      <c r="C16" s="1419"/>
      <c r="D16" s="1415"/>
      <c r="E16" s="1677"/>
      <c r="F16" s="1478"/>
      <c r="G16" s="1478"/>
    </row>
    <row r="17" spans="1:8">
      <c r="A17" s="1446"/>
      <c r="B17" s="1418" t="s">
        <v>2299</v>
      </c>
      <c r="C17" s="1419"/>
      <c r="D17" s="1415"/>
      <c r="E17" s="1677"/>
      <c r="F17" s="1478"/>
      <c r="G17" s="1478"/>
    </row>
    <row r="18" spans="1:8" ht="49.9" customHeight="1">
      <c r="A18" s="1446"/>
      <c r="B18" s="3117" t="s">
        <v>3565</v>
      </c>
      <c r="C18" s="3118"/>
      <c r="D18" s="1415"/>
      <c r="E18" s="1677"/>
      <c r="F18" s="1478"/>
      <c r="G18" s="1478"/>
    </row>
    <row r="19" spans="1:8">
      <c r="A19" s="1448"/>
      <c r="B19" s="1448"/>
      <c r="C19" s="1448"/>
      <c r="D19" s="1448"/>
      <c r="E19" s="1751"/>
      <c r="F19" s="1752"/>
      <c r="G19" s="1752"/>
    </row>
    <row r="20" spans="1:8">
      <c r="A20" s="1448"/>
      <c r="B20" s="1576" t="s">
        <v>6607</v>
      </c>
      <c r="C20" s="1448"/>
      <c r="D20" s="1448"/>
      <c r="E20" s="1751"/>
      <c r="F20" s="1752"/>
      <c r="G20" s="1752"/>
    </row>
    <row r="21" spans="1:8" ht="99.75">
      <c r="A21" s="1448"/>
      <c r="B21" s="1577" t="s">
        <v>6608</v>
      </c>
      <c r="C21" s="1448"/>
      <c r="D21" s="1448"/>
      <c r="E21" s="1751"/>
      <c r="F21" s="2646"/>
      <c r="G21" s="1752"/>
    </row>
    <row r="22" spans="1:8">
      <c r="A22" s="1385"/>
      <c r="B22" s="1385"/>
      <c r="C22" s="1385"/>
      <c r="D22" s="1385"/>
      <c r="E22" s="1566"/>
      <c r="F22" s="2591"/>
      <c r="G22" s="1412"/>
      <c r="H22" s="1448"/>
    </row>
    <row r="23" spans="1:8">
      <c r="A23" s="1385"/>
      <c r="B23" s="1385"/>
      <c r="C23" s="1385"/>
      <c r="D23" s="1385"/>
      <c r="E23" s="1566"/>
      <c r="F23" s="2591"/>
      <c r="G23" s="1412"/>
      <c r="H23" s="1448"/>
    </row>
    <row r="24" spans="1:8" ht="42.75">
      <c r="A24" s="1424" t="s">
        <v>7106</v>
      </c>
      <c r="B24" s="1578" t="s">
        <v>6610</v>
      </c>
      <c r="C24" s="1579"/>
      <c r="D24" s="1580" t="s">
        <v>210</v>
      </c>
      <c r="E24" s="1566">
        <v>20</v>
      </c>
      <c r="F24" s="2631"/>
      <c r="G24" s="1581">
        <f>E24*F24</f>
        <v>0</v>
      </c>
      <c r="H24" s="1448"/>
    </row>
    <row r="25" spans="1:8">
      <c r="A25" s="1580"/>
      <c r="B25" s="1578"/>
      <c r="C25" s="1579"/>
      <c r="D25" s="1580"/>
      <c r="E25" s="1566"/>
      <c r="F25" s="2633"/>
      <c r="G25" s="1581"/>
      <c r="H25" s="1448"/>
    </row>
    <row r="26" spans="1:8" ht="42.75">
      <c r="A26" s="1424" t="s">
        <v>7107</v>
      </c>
      <c r="B26" s="1578" t="s">
        <v>6612</v>
      </c>
      <c r="C26" s="1579"/>
      <c r="D26" s="1580" t="s">
        <v>210</v>
      </c>
      <c r="E26" s="1566">
        <v>45</v>
      </c>
      <c r="F26" s="2631"/>
      <c r="G26" s="1581">
        <f t="shared" ref="G26:G36" si="0">E26*F26</f>
        <v>0</v>
      </c>
      <c r="H26" s="1448"/>
    </row>
    <row r="27" spans="1:8">
      <c r="A27" s="1580"/>
      <c r="B27" s="1578"/>
      <c r="C27" s="1579"/>
      <c r="D27" s="1580"/>
      <c r="E27" s="1566"/>
      <c r="F27" s="2633"/>
      <c r="G27" s="1581"/>
      <c r="H27" s="1448"/>
    </row>
    <row r="28" spans="1:8" ht="42.75">
      <c r="A28" s="2248" t="s">
        <v>7108</v>
      </c>
      <c r="B28" s="2330" t="s">
        <v>6614</v>
      </c>
      <c r="C28" s="2331"/>
      <c r="D28" s="2310" t="s">
        <v>210</v>
      </c>
      <c r="E28" s="2344">
        <v>0</v>
      </c>
      <c r="F28" s="2633"/>
      <c r="G28" s="1581"/>
      <c r="H28" s="1448"/>
    </row>
    <row r="29" spans="1:8">
      <c r="A29" s="1580"/>
      <c r="B29" s="1578"/>
      <c r="C29" s="1579"/>
      <c r="D29" s="1580"/>
      <c r="E29" s="1566"/>
      <c r="F29" s="2633"/>
      <c r="G29" s="1581"/>
      <c r="H29" s="1448"/>
    </row>
    <row r="30" spans="1:8" ht="42.75">
      <c r="A30" s="1424" t="s">
        <v>7109</v>
      </c>
      <c r="B30" s="1578" t="s">
        <v>6616</v>
      </c>
      <c r="C30" s="1579"/>
      <c r="D30" s="1580" t="s">
        <v>3514</v>
      </c>
      <c r="E30" s="1566">
        <v>900</v>
      </c>
      <c r="F30" s="2631"/>
      <c r="G30" s="1581">
        <f t="shared" si="0"/>
        <v>0</v>
      </c>
      <c r="H30" s="1448"/>
    </row>
    <row r="31" spans="1:8">
      <c r="A31" s="1580"/>
      <c r="B31" s="1578"/>
      <c r="C31" s="1579"/>
      <c r="D31" s="1580"/>
      <c r="E31" s="1566"/>
      <c r="F31" s="2633"/>
      <c r="G31" s="1581"/>
      <c r="H31" s="1448"/>
    </row>
    <row r="32" spans="1:8" ht="28.5">
      <c r="A32" s="1424" t="s">
        <v>7110</v>
      </c>
      <c r="B32" s="1578" t="s">
        <v>6618</v>
      </c>
      <c r="C32" s="1579"/>
      <c r="D32" s="1580" t="s">
        <v>3514</v>
      </c>
      <c r="E32" s="1566">
        <v>600</v>
      </c>
      <c r="F32" s="2631"/>
      <c r="G32" s="1581">
        <f t="shared" si="0"/>
        <v>0</v>
      </c>
      <c r="H32" s="1448"/>
    </row>
    <row r="33" spans="1:8">
      <c r="A33" s="1580"/>
      <c r="B33" s="1578"/>
      <c r="C33" s="1579"/>
      <c r="D33" s="1580"/>
      <c r="E33" s="1566"/>
      <c r="F33" s="2633"/>
      <c r="G33" s="1581"/>
      <c r="H33" s="1448"/>
    </row>
    <row r="34" spans="1:8" ht="28.5">
      <c r="A34" s="1424" t="s">
        <v>7111</v>
      </c>
      <c r="B34" s="1584" t="s">
        <v>6620</v>
      </c>
      <c r="C34" s="1585"/>
      <c r="D34" s="1586" t="s">
        <v>3514</v>
      </c>
      <c r="E34" s="1566">
        <v>450</v>
      </c>
      <c r="F34" s="2631"/>
      <c r="G34" s="1581">
        <f t="shared" si="0"/>
        <v>0</v>
      </c>
      <c r="H34" s="1448"/>
    </row>
    <row r="35" spans="1:8">
      <c r="A35" s="1580"/>
      <c r="B35" s="1584"/>
      <c r="C35" s="1585"/>
      <c r="D35" s="1586"/>
      <c r="E35" s="1566"/>
      <c r="F35" s="2633"/>
      <c r="G35" s="1581"/>
      <c r="H35" s="1448"/>
    </row>
    <row r="36" spans="1:8" ht="28.5">
      <c r="A36" s="1424" t="s">
        <v>7112</v>
      </c>
      <c r="B36" s="1584" t="s">
        <v>6622</v>
      </c>
      <c r="C36" s="1585"/>
      <c r="D36" s="1586" t="s">
        <v>3514</v>
      </c>
      <c r="E36" s="1566">
        <v>300</v>
      </c>
      <c r="F36" s="2631"/>
      <c r="G36" s="1581">
        <f t="shared" si="0"/>
        <v>0</v>
      </c>
      <c r="H36" s="1448"/>
    </row>
    <row r="37" spans="1:8">
      <c r="A37" s="1580"/>
      <c r="B37" s="1584"/>
      <c r="C37" s="1585"/>
      <c r="D37" s="1586"/>
      <c r="E37" s="1566"/>
      <c r="F37" s="2633"/>
      <c r="G37" s="1581"/>
      <c r="H37" s="1448"/>
    </row>
    <row r="38" spans="1:8" ht="28.5">
      <c r="A38" s="2248" t="s">
        <v>7113</v>
      </c>
      <c r="B38" s="2330" t="s">
        <v>6413</v>
      </c>
      <c r="C38" s="2331"/>
      <c r="D38" s="2310" t="s">
        <v>3514</v>
      </c>
      <c r="E38" s="2344">
        <v>0</v>
      </c>
      <c r="F38" s="2630"/>
      <c r="G38" s="1581"/>
      <c r="H38" s="1448"/>
    </row>
    <row r="39" spans="1:8">
      <c r="A39" s="1580"/>
      <c r="B39" s="2330" t="s">
        <v>6415</v>
      </c>
      <c r="C39" s="1579"/>
      <c r="D39" s="1580"/>
      <c r="E39" s="1566"/>
      <c r="F39" s="2633"/>
      <c r="G39" s="1581"/>
      <c r="H39" s="1448"/>
    </row>
    <row r="40" spans="1:8">
      <c r="A40" s="1580"/>
      <c r="B40" s="1578"/>
      <c r="C40" s="1579"/>
      <c r="D40" s="1580"/>
      <c r="E40" s="1566"/>
      <c r="F40" s="2633"/>
      <c r="G40" s="1581"/>
      <c r="H40" s="1448"/>
    </row>
    <row r="41" spans="1:8" ht="42.75">
      <c r="A41" s="1424" t="s">
        <v>7114</v>
      </c>
      <c r="B41" s="1578" t="s">
        <v>6625</v>
      </c>
      <c r="C41" s="1579"/>
      <c r="D41" s="1580" t="s">
        <v>1748</v>
      </c>
      <c r="E41" s="1566">
        <v>15</v>
      </c>
      <c r="F41" s="2631"/>
      <c r="G41" s="1581">
        <f t="shared" ref="G41" si="1">E41*F41</f>
        <v>0</v>
      </c>
      <c r="H41" s="1448"/>
    </row>
    <row r="42" spans="1:8">
      <c r="A42" s="1580"/>
      <c r="B42" s="1578"/>
      <c r="C42" s="1579"/>
      <c r="D42" s="1579"/>
      <c r="E42" s="1771"/>
      <c r="F42" s="2632"/>
      <c r="G42" s="1583"/>
      <c r="H42" s="1448"/>
    </row>
    <row r="43" spans="1:8">
      <c r="A43" s="1421" t="s">
        <v>7115</v>
      </c>
      <c r="B43" s="1587" t="s">
        <v>6627</v>
      </c>
      <c r="C43" s="1587"/>
      <c r="D43" s="1588"/>
      <c r="E43" s="1771"/>
      <c r="F43" s="2634"/>
      <c r="G43" s="1589"/>
      <c r="H43" s="1448"/>
    </row>
    <row r="44" spans="1:8" ht="28.5">
      <c r="A44" s="1420"/>
      <c r="B44" s="1590" t="s">
        <v>6628</v>
      </c>
      <c r="C44" s="1587"/>
      <c r="D44" s="1797" t="s">
        <v>6629</v>
      </c>
      <c r="E44" s="1798">
        <v>1</v>
      </c>
      <c r="F44" s="2634"/>
      <c r="G44" s="1589"/>
      <c r="H44" s="1448"/>
    </row>
    <row r="45" spans="1:8">
      <c r="A45" s="1420"/>
      <c r="B45" s="1587" t="s">
        <v>6630</v>
      </c>
      <c r="C45" s="1587"/>
      <c r="D45" s="1797" t="s">
        <v>6629</v>
      </c>
      <c r="E45" s="1798">
        <v>1</v>
      </c>
      <c r="F45" s="2634"/>
      <c r="G45" s="1589"/>
      <c r="H45" s="1448"/>
    </row>
    <row r="46" spans="1:8">
      <c r="A46" s="1420"/>
      <c r="B46" s="1587" t="s">
        <v>6631</v>
      </c>
      <c r="C46" s="1587"/>
      <c r="D46" s="1797" t="s">
        <v>6629</v>
      </c>
      <c r="E46" s="1798">
        <v>3</v>
      </c>
      <c r="F46" s="2634"/>
      <c r="G46" s="1589"/>
      <c r="H46" s="1448"/>
    </row>
    <row r="47" spans="1:8">
      <c r="A47" s="1420"/>
      <c r="B47" s="1587" t="s">
        <v>6632</v>
      </c>
      <c r="C47" s="1587"/>
      <c r="D47" s="1797" t="s">
        <v>6629</v>
      </c>
      <c r="E47" s="1798">
        <v>2</v>
      </c>
      <c r="F47" s="2634"/>
      <c r="G47" s="1589"/>
      <c r="H47" s="1448"/>
    </row>
    <row r="48" spans="1:8" ht="28.5">
      <c r="A48" s="1420"/>
      <c r="B48" s="1590" t="s">
        <v>6633</v>
      </c>
      <c r="C48" s="1587"/>
      <c r="D48" s="1797" t="s">
        <v>6629</v>
      </c>
      <c r="E48" s="1798">
        <v>2</v>
      </c>
      <c r="F48" s="2614"/>
      <c r="G48" s="1589"/>
      <c r="H48" s="1448"/>
    </row>
    <row r="49" spans="1:8">
      <c r="A49" s="1420"/>
      <c r="B49" s="1587" t="s">
        <v>6634</v>
      </c>
      <c r="C49" s="1587"/>
      <c r="D49" s="1797" t="s">
        <v>6629</v>
      </c>
      <c r="E49" s="1798">
        <v>3</v>
      </c>
      <c r="F49" s="2614"/>
      <c r="G49" s="1589"/>
      <c r="H49" s="1448"/>
    </row>
    <row r="50" spans="1:8">
      <c r="A50" s="1424" t="s">
        <v>7116</v>
      </c>
      <c r="B50" s="1593" t="s">
        <v>6636</v>
      </c>
      <c r="C50" s="1587"/>
      <c r="D50" s="1588" t="s">
        <v>369</v>
      </c>
      <c r="E50" s="1771">
        <v>1</v>
      </c>
      <c r="F50" s="2635"/>
      <c r="G50" s="1583">
        <f>E50*F50</f>
        <v>0</v>
      </c>
      <c r="H50" s="1448"/>
    </row>
    <row r="51" spans="1:8">
      <c r="A51" s="1420"/>
      <c r="B51" s="1448"/>
      <c r="C51" s="1587"/>
      <c r="D51" s="1588"/>
      <c r="E51" s="1771"/>
      <c r="F51" s="2632"/>
      <c r="G51" s="1583"/>
      <c r="H51" s="1448"/>
    </row>
    <row r="52" spans="1:8">
      <c r="A52" s="2243" t="s">
        <v>7117</v>
      </c>
      <c r="B52" s="2327" t="s">
        <v>6638</v>
      </c>
      <c r="C52" s="2327"/>
      <c r="D52" s="1591"/>
      <c r="E52" s="2343"/>
      <c r="F52" s="2636"/>
      <c r="G52" s="1589"/>
      <c r="H52" s="1448"/>
    </row>
    <row r="53" spans="1:8" ht="28.5">
      <c r="A53" s="2296"/>
      <c r="B53" s="2328" t="s">
        <v>6628</v>
      </c>
      <c r="C53" s="2327"/>
      <c r="D53" s="1591" t="s">
        <v>6629</v>
      </c>
      <c r="E53" s="2343">
        <v>1</v>
      </c>
      <c r="F53" s="2636"/>
      <c r="G53" s="1589"/>
      <c r="H53" s="1448"/>
    </row>
    <row r="54" spans="1:8">
      <c r="A54" s="2296"/>
      <c r="B54" s="2327" t="s">
        <v>6630</v>
      </c>
      <c r="C54" s="2327"/>
      <c r="D54" s="1591" t="s">
        <v>6629</v>
      </c>
      <c r="E54" s="2343">
        <v>1</v>
      </c>
      <c r="F54" s="2636"/>
      <c r="G54" s="1589"/>
      <c r="H54" s="1448"/>
    </row>
    <row r="55" spans="1:8">
      <c r="A55" s="2296"/>
      <c r="B55" s="2327" t="s">
        <v>6631</v>
      </c>
      <c r="C55" s="2327"/>
      <c r="D55" s="1591" t="s">
        <v>6629</v>
      </c>
      <c r="E55" s="2343">
        <v>3</v>
      </c>
      <c r="F55" s="2636"/>
      <c r="G55" s="1589"/>
      <c r="H55" s="1448"/>
    </row>
    <row r="56" spans="1:8">
      <c r="A56" s="2296"/>
      <c r="B56" s="2327" t="s">
        <v>6632</v>
      </c>
      <c r="C56" s="2327"/>
      <c r="D56" s="1591" t="s">
        <v>6629</v>
      </c>
      <c r="E56" s="2343">
        <v>2</v>
      </c>
      <c r="F56" s="2636"/>
      <c r="G56" s="1589"/>
      <c r="H56" s="1448"/>
    </row>
    <row r="57" spans="1:8" ht="28.5">
      <c r="A57" s="2296"/>
      <c r="B57" s="2328" t="s">
        <v>6633</v>
      </c>
      <c r="C57" s="2327"/>
      <c r="D57" s="1591" t="s">
        <v>6629</v>
      </c>
      <c r="E57" s="2343">
        <v>2</v>
      </c>
      <c r="F57" s="2637"/>
      <c r="G57" s="1589"/>
      <c r="H57" s="1448"/>
    </row>
    <row r="58" spans="1:8">
      <c r="A58" s="2296"/>
      <c r="B58" s="2327" t="s">
        <v>6639</v>
      </c>
      <c r="C58" s="2327"/>
      <c r="D58" s="1591" t="s">
        <v>6629</v>
      </c>
      <c r="E58" s="2343">
        <v>1</v>
      </c>
      <c r="F58" s="2637"/>
      <c r="G58" s="1589"/>
      <c r="H58" s="1448"/>
    </row>
    <row r="59" spans="1:8">
      <c r="A59" s="2296"/>
      <c r="B59" s="2327" t="s">
        <v>6634</v>
      </c>
      <c r="C59" s="2327"/>
      <c r="D59" s="1591" t="s">
        <v>6629</v>
      </c>
      <c r="E59" s="2343">
        <v>1</v>
      </c>
      <c r="F59" s="2637"/>
      <c r="G59" s="1589"/>
      <c r="H59" s="1448"/>
    </row>
    <row r="60" spans="1:8">
      <c r="A60" s="2248" t="s">
        <v>7118</v>
      </c>
      <c r="B60" s="2329" t="s">
        <v>6636</v>
      </c>
      <c r="C60" s="2327"/>
      <c r="D60" s="1591" t="s">
        <v>369</v>
      </c>
      <c r="E60" s="2343">
        <v>0</v>
      </c>
      <c r="F60" s="2603"/>
      <c r="G60" s="1583"/>
      <c r="H60" s="1448"/>
    </row>
    <row r="61" spans="1:8">
      <c r="A61" s="1420"/>
      <c r="B61" s="1448"/>
      <c r="C61" s="1587"/>
      <c r="D61" s="1588"/>
      <c r="E61" s="1771"/>
      <c r="F61" s="2632"/>
      <c r="G61" s="1583"/>
      <c r="H61" s="1448"/>
    </row>
    <row r="62" spans="1:8" ht="28.5">
      <c r="A62" s="1424" t="s">
        <v>7119</v>
      </c>
      <c r="B62" s="1594" t="s">
        <v>6642</v>
      </c>
      <c r="C62" s="1595"/>
      <c r="D62" s="1595" t="s">
        <v>210</v>
      </c>
      <c r="E62" s="1799">
        <v>2</v>
      </c>
      <c r="F62" s="2635"/>
      <c r="G62" s="1583">
        <f t="shared" ref="G62" si="2">E62*F62</f>
        <v>0</v>
      </c>
      <c r="H62" s="1448"/>
    </row>
    <row r="63" spans="1:8">
      <c r="A63" s="1596"/>
      <c r="B63" s="1594"/>
      <c r="C63" s="1595"/>
      <c r="D63" s="1595"/>
      <c r="E63" s="1799"/>
      <c r="F63" s="1583"/>
      <c r="G63" s="1583"/>
      <c r="H63" s="1448"/>
    </row>
    <row r="64" spans="1:8" ht="99.75">
      <c r="A64" s="2248" t="s">
        <v>7120</v>
      </c>
      <c r="B64" s="2323" t="s">
        <v>8192</v>
      </c>
      <c r="C64" s="2324"/>
      <c r="D64" s="2325" t="s">
        <v>210</v>
      </c>
      <c r="E64" s="2342">
        <v>0</v>
      </c>
      <c r="F64" s="2321"/>
      <c r="G64" s="1581"/>
      <c r="H64" s="1448"/>
    </row>
    <row r="65" spans="1:8">
      <c r="A65" s="2325"/>
      <c r="B65" s="2323"/>
      <c r="C65" s="2324"/>
      <c r="D65" s="2325"/>
      <c r="E65" s="2342"/>
      <c r="F65" s="2321"/>
      <c r="G65" s="1581"/>
      <c r="H65" s="1448"/>
    </row>
    <row r="66" spans="1:8" ht="171">
      <c r="A66" s="2248" t="s">
        <v>7121</v>
      </c>
      <c r="B66" s="2323" t="s">
        <v>6646</v>
      </c>
      <c r="C66" s="1591"/>
      <c r="D66" s="2296" t="s">
        <v>210</v>
      </c>
      <c r="E66" s="2342">
        <v>0</v>
      </c>
      <c r="F66" s="2321"/>
      <c r="G66" s="1581"/>
      <c r="H66" s="1448"/>
    </row>
    <row r="67" spans="1:8">
      <c r="A67" s="1596"/>
      <c r="B67" s="1598"/>
      <c r="C67" s="1588"/>
      <c r="D67" s="1588"/>
      <c r="E67" s="1799"/>
      <c r="F67" s="1583"/>
      <c r="G67" s="1583"/>
      <c r="H67" s="1448"/>
    </row>
    <row r="68" spans="1:8" ht="31.9" customHeight="1">
      <c r="A68" s="1421" t="s">
        <v>7122</v>
      </c>
      <c r="B68" s="1578" t="s">
        <v>6648</v>
      </c>
      <c r="C68" s="1579"/>
      <c r="D68" s="1579" t="s">
        <v>369</v>
      </c>
      <c r="E68" s="3121" t="s">
        <v>6454</v>
      </c>
      <c r="F68" s="3122"/>
      <c r="G68" s="1583"/>
      <c r="H68" s="1448"/>
    </row>
    <row r="69" spans="1:8">
      <c r="A69" s="1596"/>
      <c r="B69" s="1578"/>
      <c r="C69" s="1579"/>
      <c r="D69" s="1579"/>
      <c r="G69" s="1583"/>
      <c r="H69" s="1448"/>
    </row>
    <row r="70" spans="1:8" ht="27" customHeight="1">
      <c r="A70" s="1421" t="s">
        <v>7123</v>
      </c>
      <c r="B70" s="1578" t="s">
        <v>6650</v>
      </c>
      <c r="C70" s="1579"/>
      <c r="D70" s="1579" t="s">
        <v>369</v>
      </c>
      <c r="E70" s="3121" t="s">
        <v>6454</v>
      </c>
      <c r="F70" s="3122"/>
      <c r="G70" s="1583"/>
      <c r="H70" s="1448"/>
    </row>
    <row r="71" spans="1:8">
      <c r="A71" s="1580"/>
      <c r="B71" s="1601"/>
      <c r="C71" s="1580"/>
      <c r="D71" s="1580"/>
      <c r="E71" s="1760"/>
      <c r="F71" s="1602"/>
      <c r="G71" s="1602"/>
      <c r="H71" s="1448"/>
    </row>
    <row r="72" spans="1:8" ht="23.45" customHeight="1" thickBot="1">
      <c r="A72" s="1344" t="s">
        <v>6988</v>
      </c>
      <c r="B72" s="1431" t="s">
        <v>6606</v>
      </c>
      <c r="C72" s="1432" t="s">
        <v>2978</v>
      </c>
      <c r="D72" s="1432"/>
      <c r="E72" s="1759"/>
      <c r="F72" s="1519"/>
      <c r="G72" s="1520">
        <f>SUM(G24:G70)</f>
        <v>0</v>
      </c>
      <c r="H72" s="1448"/>
    </row>
    <row r="73" spans="1:8" ht="15" thickTop="1">
      <c r="A73" s="1580"/>
      <c r="B73" s="1601"/>
      <c r="C73" s="1580"/>
      <c r="D73" s="1580"/>
      <c r="E73" s="1760"/>
      <c r="F73" s="1602"/>
      <c r="G73" s="1602"/>
      <c r="H73" s="1448"/>
    </row>
    <row r="74" spans="1:8">
      <c r="A74" s="1448"/>
      <c r="B74" s="1467"/>
      <c r="C74" s="1453"/>
      <c r="D74" s="1453"/>
      <c r="E74" s="1761"/>
      <c r="F74" s="1574"/>
      <c r="G74" s="1466"/>
    </row>
    <row r="75" spans="1:8">
      <c r="A75" s="1448"/>
      <c r="B75" s="1467"/>
      <c r="C75" s="1453"/>
      <c r="D75" s="1453"/>
      <c r="E75" s="1761"/>
      <c r="F75" s="1574"/>
      <c r="G75" s="1466"/>
    </row>
    <row r="76" spans="1:8">
      <c r="A76" s="1448"/>
      <c r="B76" s="1448"/>
      <c r="C76" s="1448"/>
      <c r="D76" s="1448"/>
      <c r="E76" s="1751"/>
      <c r="F76" s="1752"/>
      <c r="G76" s="1752"/>
    </row>
    <row r="77" spans="1:8">
      <c r="A77" s="1448"/>
      <c r="B77" s="1448"/>
      <c r="C77" s="1448"/>
      <c r="D77" s="1448"/>
      <c r="E77" s="1751"/>
      <c r="F77" s="1752"/>
      <c r="G77" s="1752"/>
    </row>
    <row r="78" spans="1:8">
      <c r="A78" s="1448"/>
      <c r="B78" s="1448"/>
      <c r="C78" s="1448"/>
      <c r="D78" s="1448"/>
      <c r="E78" s="1751"/>
      <c r="F78" s="1752"/>
      <c r="G78" s="1752"/>
    </row>
  </sheetData>
  <sheetProtection formatRows="0"/>
  <mergeCells count="3">
    <mergeCell ref="B18:C18"/>
    <mergeCell ref="E68:F68"/>
    <mergeCell ref="E70:F70"/>
  </mergeCells>
  <hyperlinks>
    <hyperlink ref="B45" r:id="rId1" tooltip="19&quot; ventilatorski sklop, 2x ventilator, z termostatom, 2HE" display="https://www.schrack.si/trgovina/mrezna-in-sat-oprema/mrezne-omare/pribor/ventilatorski-sklopi-19/ventilatorski-sklopi-19/19-ventilatorski-sklop-2x-ventilator-z-termostatom-2he-dlt24802.html"/>
    <hyperlink ref="B46" r:id="rId2" tooltip="19&quot; fiksna polica, 1HE, G=150mm, maks. 15kg, kov., RAL 7035" display="https://www.schrack.si/trgovina/mrezna-in-sat-oprema/mrezne-omare/pribor/police/fiksne-police-19/19-fiksna-polica-1he-g-150mm-maks-15kg-kov-ral-7035-dfs14815-c.html"/>
    <hyperlink ref="B55" r:id="rId3" tooltip="19&quot; fiksna polica, 1HE, G=150mm, maks. 15kg, kov., RAL 7035" display="https://www.schrack.si/trgovina/mrezna-in-sat-oprema/mrezne-omare/pribor/police/fiksne-police-19/19-fiksna-polica-1he-g-150mm-maks-15kg-kov-ral-7035-dfs14815-c.html"/>
    <hyperlink ref="B54" r:id="rId4" tooltip="19&quot; ventilatorski sklop, 2x ventilator, z termostatom, 2HE" display="https://www.schrack.si/trgovina/mrezna-in-sat-oprema/mrezne-omare/pribor/ventilatorski-sklopi-19/ventilatorski-sklopi-19/19-ventilatorski-sklop-2x-ventilator-z-termostatom-2he-dlt24802.html"/>
  </hyperlinks>
  <pageMargins left="0.7" right="0.7" top="0.75" bottom="0.75" header="0.3" footer="0.3"/>
  <pageSetup paperSize="9" scale="56" fitToHeight="0" orientation="portrait" horizontalDpi="4294967293" verticalDpi="4294967293" r:id="rId5"/>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42"/>
  <sheetViews>
    <sheetView view="pageBreakPreview" zoomScale="85" zoomScaleNormal="100" zoomScaleSheetLayoutView="85" workbookViewId="0">
      <selection activeCell="G18" sqref="G18"/>
    </sheetView>
  </sheetViews>
  <sheetFormatPr defaultColWidth="11" defaultRowHeight="14.25"/>
  <cols>
    <col min="1" max="1" width="13" style="1374" customWidth="1"/>
    <col min="2" max="2" width="71" style="1374" customWidth="1"/>
    <col min="3" max="3" width="14" style="1374" customWidth="1"/>
    <col min="4" max="4" width="11" style="1374"/>
    <col min="5" max="5" width="11" style="1575"/>
    <col min="6" max="6" width="12.42578125" style="1556" customWidth="1"/>
    <col min="7" max="7" width="18.42578125" style="1556" customWidth="1"/>
    <col min="8" max="16384" width="11" style="1374"/>
  </cols>
  <sheetData>
    <row r="1" spans="1:7">
      <c r="A1" s="1435" t="s">
        <v>8</v>
      </c>
      <c r="B1" s="1381" t="s">
        <v>9</v>
      </c>
      <c r="C1" s="1381"/>
      <c r="D1" s="1382"/>
      <c r="E1" s="1557"/>
      <c r="F1" s="1384"/>
      <c r="G1" s="1384"/>
    </row>
    <row r="2" spans="1:7">
      <c r="A2" s="1435" t="s">
        <v>130</v>
      </c>
      <c r="B2" s="491" t="str">
        <f>'NASLOVNA STRAN'!$C$30</f>
        <v>Gradnja stanovanjske soseske Dečkovo naselje - DN 10</v>
      </c>
      <c r="C2" s="1381"/>
      <c r="D2" s="1382"/>
      <c r="E2" s="1557"/>
      <c r="F2" s="1384"/>
      <c r="G2" s="1384"/>
    </row>
    <row r="3" spans="1:7">
      <c r="A3" s="1435" t="s">
        <v>131</v>
      </c>
      <c r="B3" s="1654">
        <f>'NASLOVNA STRAN'!$C$13</f>
        <v>0</v>
      </c>
      <c r="C3" s="1381"/>
      <c r="D3" s="1382"/>
      <c r="E3" s="1557"/>
      <c r="F3" s="1384"/>
      <c r="G3" s="1384"/>
    </row>
    <row r="4" spans="1:7">
      <c r="A4" s="1435"/>
      <c r="B4" s="1381"/>
      <c r="C4" s="1381"/>
      <c r="D4" s="1382"/>
      <c r="E4" s="1557"/>
      <c r="F4" s="1384"/>
      <c r="G4" s="1384"/>
    </row>
    <row r="5" spans="1:7">
      <c r="A5" s="1437" t="s">
        <v>72</v>
      </c>
      <c r="B5" s="1387" t="s">
        <v>6311</v>
      </c>
      <c r="C5" s="1387"/>
      <c r="D5" s="1388"/>
      <c r="E5" s="1558"/>
      <c r="F5" s="1390"/>
      <c r="G5" s="1390"/>
    </row>
    <row r="6" spans="1:7">
      <c r="A6" s="1435"/>
      <c r="B6" s="1381"/>
      <c r="C6" s="1381"/>
      <c r="D6" s="1382"/>
      <c r="E6" s="1557"/>
      <c r="F6" s="1384"/>
      <c r="G6" s="1384"/>
    </row>
    <row r="7" spans="1:7">
      <c r="A7" s="1437" t="s">
        <v>117</v>
      </c>
      <c r="B7" s="1387" t="s">
        <v>6651</v>
      </c>
      <c r="C7" s="1387"/>
      <c r="D7" s="1388"/>
      <c r="E7" s="1558"/>
      <c r="F7" s="1390"/>
      <c r="G7" s="1390"/>
    </row>
    <row r="8" spans="1:7">
      <c r="A8" s="1435"/>
      <c r="B8" s="1381"/>
      <c r="C8" s="1381"/>
      <c r="D8" s="1382"/>
      <c r="E8" s="1557"/>
      <c r="F8" s="1384"/>
      <c r="G8" s="1384"/>
    </row>
    <row r="9" spans="1:7">
      <c r="A9" s="1435"/>
      <c r="B9" s="1381"/>
      <c r="C9" s="1381"/>
      <c r="D9" s="1382"/>
      <c r="E9" s="1557"/>
      <c r="F9" s="1384"/>
      <c r="G9" s="1384"/>
    </row>
    <row r="10" spans="1:7" ht="42.75">
      <c r="A10" s="1439" t="s">
        <v>132</v>
      </c>
      <c r="B10" s="1392" t="s">
        <v>133</v>
      </c>
      <c r="C10" s="1393" t="s">
        <v>134</v>
      </c>
      <c r="D10" s="1394" t="s">
        <v>140</v>
      </c>
      <c r="E10" s="1559" t="s">
        <v>136</v>
      </c>
      <c r="F10" s="1396" t="s">
        <v>237</v>
      </c>
      <c r="G10" s="1396" t="s">
        <v>238</v>
      </c>
    </row>
    <row r="11" spans="1:7">
      <c r="A11" s="1381"/>
      <c r="B11" s="1381"/>
      <c r="C11" s="1381"/>
      <c r="D11" s="1382"/>
      <c r="E11" s="1560"/>
      <c r="F11" s="1398"/>
      <c r="G11" s="1398"/>
    </row>
    <row r="12" spans="1:7">
      <c r="A12" s="1442" t="s">
        <v>6989</v>
      </c>
      <c r="B12" s="1400" t="s">
        <v>4243</v>
      </c>
      <c r="C12" s="1400"/>
      <c r="D12" s="1401"/>
      <c r="E12" s="1561"/>
      <c r="F12" s="1403"/>
      <c r="G12" s="1403"/>
    </row>
    <row r="13" spans="1:7">
      <c r="A13" s="1444"/>
      <c r="B13" s="1405"/>
      <c r="C13" s="1405"/>
      <c r="D13" s="1406"/>
      <c r="E13" s="1562"/>
      <c r="F13" s="1408"/>
      <c r="G13" s="1408"/>
    </row>
    <row r="14" spans="1:7">
      <c r="A14" s="1409"/>
      <c r="B14" s="1410" t="s">
        <v>6652</v>
      </c>
      <c r="C14" s="1410"/>
      <c r="D14" s="1409"/>
      <c r="E14" s="1563"/>
      <c r="F14" s="1412"/>
      <c r="G14" s="1413"/>
    </row>
    <row r="15" spans="1:7">
      <c r="A15" s="1446"/>
      <c r="B15" s="1385" t="s">
        <v>3461</v>
      </c>
      <c r="C15" s="1385"/>
      <c r="D15" s="1415"/>
      <c r="E15" s="1564"/>
      <c r="F15" s="1417"/>
      <c r="G15" s="1417"/>
    </row>
    <row r="16" spans="1:7">
      <c r="A16" s="1446"/>
      <c r="B16" s="1418"/>
      <c r="C16" s="1419"/>
      <c r="D16" s="1415"/>
      <c r="E16" s="1564"/>
      <c r="F16" s="1417"/>
      <c r="G16" s="1417"/>
    </row>
    <row r="17" spans="1:8">
      <c r="A17" s="1446"/>
      <c r="B17" s="1418" t="s">
        <v>2299</v>
      </c>
      <c r="C17" s="1419"/>
      <c r="D17" s="1415"/>
      <c r="E17" s="1564"/>
      <c r="F17" s="1417"/>
      <c r="G17" s="1417"/>
    </row>
    <row r="18" spans="1:8" ht="33" customHeight="1">
      <c r="A18" s="1446"/>
      <c r="B18" s="3117" t="s">
        <v>3565</v>
      </c>
      <c r="C18" s="3118"/>
      <c r="D18" s="1415"/>
      <c r="E18" s="1564"/>
      <c r="F18" s="1417"/>
      <c r="G18" s="1417"/>
    </row>
    <row r="19" spans="1:8">
      <c r="A19" s="1448"/>
      <c r="B19" s="1448"/>
      <c r="C19" s="1448"/>
      <c r="D19" s="1448"/>
      <c r="E19" s="1565"/>
      <c r="F19" s="1521"/>
      <c r="G19" s="1521"/>
    </row>
    <row r="20" spans="1:8" ht="42.75">
      <c r="A20" s="1448"/>
      <c r="B20" s="1606" t="s">
        <v>6653</v>
      </c>
      <c r="C20" s="1448"/>
      <c r="D20" s="1448"/>
      <c r="E20" s="1565"/>
      <c r="F20" s="1521"/>
      <c r="G20" s="1521"/>
    </row>
    <row r="21" spans="1:8">
      <c r="A21" s="1448"/>
      <c r="B21" s="1577"/>
      <c r="C21" s="1448"/>
      <c r="D21" s="1448"/>
      <c r="E21" s="1565"/>
      <c r="F21" s="2656"/>
      <c r="G21" s="1521"/>
    </row>
    <row r="22" spans="1:8">
      <c r="A22" s="1385"/>
      <c r="B22" s="1385"/>
      <c r="C22" s="1385"/>
      <c r="D22" s="1385"/>
      <c r="E22" s="1566"/>
      <c r="F22" s="2591"/>
      <c r="G22" s="1412"/>
      <c r="H22" s="1448"/>
    </row>
    <row r="23" spans="1:8">
      <c r="A23" s="1451" t="s">
        <v>7124</v>
      </c>
      <c r="B23" s="1606" t="s">
        <v>6655</v>
      </c>
      <c r="C23" s="1608"/>
      <c r="D23" s="1608"/>
      <c r="E23" s="1800"/>
      <c r="F23" s="2657"/>
      <c r="G23" s="1412"/>
      <c r="H23" s="1448"/>
    </row>
    <row r="24" spans="1:8">
      <c r="A24" s="1596"/>
      <c r="B24" s="1606" t="s">
        <v>6656</v>
      </c>
      <c r="C24" s="1608"/>
      <c r="D24" s="1608" t="s">
        <v>210</v>
      </c>
      <c r="E24" s="1801">
        <v>42</v>
      </c>
      <c r="F24" s="2658"/>
      <c r="G24" s="1920">
        <f>E24*F24</f>
        <v>0</v>
      </c>
      <c r="H24" s="1448"/>
    </row>
    <row r="25" spans="1:8">
      <c r="A25" s="1596"/>
      <c r="B25" s="1606" t="s">
        <v>6657</v>
      </c>
      <c r="C25" s="1608"/>
      <c r="D25" s="1608"/>
      <c r="E25" s="1801"/>
      <c r="F25" s="2657"/>
      <c r="G25" s="1919"/>
      <c r="H25" s="1448"/>
    </row>
    <row r="26" spans="1:8">
      <c r="A26" s="1596"/>
      <c r="B26" s="1606" t="s">
        <v>6658</v>
      </c>
      <c r="C26" s="1608"/>
      <c r="D26" s="1608"/>
      <c r="E26" s="1801"/>
      <c r="F26" s="2657"/>
      <c r="G26" s="1919"/>
      <c r="H26" s="1448"/>
    </row>
    <row r="27" spans="1:8">
      <c r="A27" s="1596"/>
      <c r="B27" s="1606"/>
      <c r="C27" s="1608"/>
      <c r="D27" s="1608"/>
      <c r="E27" s="1801"/>
      <c r="F27" s="2657"/>
      <c r="G27" s="1919"/>
      <c r="H27" s="1448"/>
    </row>
    <row r="28" spans="1:8">
      <c r="A28" s="1451" t="s">
        <v>7125</v>
      </c>
      <c r="B28" s="1606" t="s">
        <v>6660</v>
      </c>
      <c r="C28" s="1608"/>
      <c r="D28" s="1608" t="s">
        <v>3514</v>
      </c>
      <c r="E28" s="1801">
        <v>336</v>
      </c>
      <c r="F28" s="2658"/>
      <c r="G28" s="1920">
        <f>E28*F28</f>
        <v>0</v>
      </c>
      <c r="H28" s="1448"/>
    </row>
    <row r="29" spans="1:8">
      <c r="A29" s="1596"/>
      <c r="B29" s="1606"/>
      <c r="C29" s="1608"/>
      <c r="D29" s="1608"/>
      <c r="E29" s="1801"/>
      <c r="F29" s="2657"/>
      <c r="G29" s="1920"/>
      <c r="H29" s="1448"/>
    </row>
    <row r="30" spans="1:8">
      <c r="A30" s="1451" t="s">
        <v>7126</v>
      </c>
      <c r="B30" s="1606" t="s">
        <v>6662</v>
      </c>
      <c r="C30" s="1608"/>
      <c r="D30" s="1608" t="s">
        <v>3514</v>
      </c>
      <c r="E30" s="1801">
        <v>336</v>
      </c>
      <c r="F30" s="2658"/>
      <c r="G30" s="1920">
        <f>E30*F30</f>
        <v>0</v>
      </c>
      <c r="H30" s="1448"/>
    </row>
    <row r="31" spans="1:8">
      <c r="A31" s="1596"/>
      <c r="B31" s="1606"/>
      <c r="C31" s="1608"/>
      <c r="D31" s="1608"/>
      <c r="E31" s="1801"/>
      <c r="F31" s="2657"/>
      <c r="G31" s="1920"/>
      <c r="H31" s="1448"/>
    </row>
    <row r="32" spans="1:8">
      <c r="A32" s="1459" t="s">
        <v>7127</v>
      </c>
      <c r="B32" s="1606" t="s">
        <v>6664</v>
      </c>
      <c r="C32" s="1608"/>
      <c r="D32" s="1608" t="s">
        <v>369</v>
      </c>
      <c r="E32" s="3121" t="s">
        <v>6454</v>
      </c>
      <c r="F32" s="3122"/>
      <c r="G32" s="1920"/>
      <c r="H32" s="1448"/>
    </row>
    <row r="33" spans="1:8">
      <c r="A33" s="1596"/>
      <c r="B33" s="1606"/>
      <c r="C33" s="1608"/>
      <c r="D33" s="1608"/>
      <c r="E33" s="1755"/>
      <c r="F33" s="1602"/>
      <c r="G33" s="1920"/>
      <c r="H33" s="1448"/>
    </row>
    <row r="34" spans="1:8">
      <c r="A34" s="1459" t="s">
        <v>7128</v>
      </c>
      <c r="B34" s="1606" t="s">
        <v>6666</v>
      </c>
      <c r="C34" s="1608"/>
      <c r="D34" s="1608" t="s">
        <v>369</v>
      </c>
      <c r="E34" s="3121" t="s">
        <v>6454</v>
      </c>
      <c r="F34" s="3122"/>
      <c r="G34" s="1920"/>
      <c r="H34" s="1448"/>
    </row>
    <row r="35" spans="1:8">
      <c r="A35" s="1523"/>
      <c r="B35" s="1614"/>
      <c r="C35" s="1596"/>
      <c r="D35" s="1596"/>
      <c r="E35" s="1802"/>
      <c r="F35" s="1754"/>
      <c r="G35" s="1581"/>
      <c r="H35" s="1448"/>
    </row>
    <row r="36" spans="1:8" ht="24.6" customHeight="1" thickBot="1">
      <c r="A36" s="1344" t="s">
        <v>6989</v>
      </c>
      <c r="B36" s="1431" t="s">
        <v>6651</v>
      </c>
      <c r="C36" s="1432" t="s">
        <v>2978</v>
      </c>
      <c r="D36" s="1432"/>
      <c r="E36" s="1572"/>
      <c r="F36" s="1434"/>
      <c r="G36" s="1434">
        <f>SUM(G24:G35)</f>
        <v>0</v>
      </c>
      <c r="H36" s="1448"/>
    </row>
    <row r="37" spans="1:8" ht="15" thickTop="1">
      <c r="A37" s="1580"/>
      <c r="B37" s="1601"/>
      <c r="C37" s="1580"/>
      <c r="D37" s="1580"/>
      <c r="E37" s="1773"/>
      <c r="F37" s="1754"/>
      <c r="G37" s="1754"/>
      <c r="H37" s="1448"/>
    </row>
    <row r="38" spans="1:8">
      <c r="A38" s="1448"/>
      <c r="B38" s="1467"/>
      <c r="C38" s="1453"/>
      <c r="D38" s="1453"/>
      <c r="E38" s="1573"/>
      <c r="F38" s="1466"/>
      <c r="G38" s="1466"/>
    </row>
    <row r="39" spans="1:8">
      <c r="A39" s="1448"/>
      <c r="B39" s="1467"/>
      <c r="C39" s="1453"/>
      <c r="D39" s="1453"/>
      <c r="E39" s="1573"/>
      <c r="F39" s="1466"/>
      <c r="G39" s="1466"/>
    </row>
    <row r="40" spans="1:8">
      <c r="A40" s="1448"/>
      <c r="B40" s="1448"/>
      <c r="C40" s="1448"/>
      <c r="D40" s="1448"/>
      <c r="E40" s="1565"/>
      <c r="F40" s="1521"/>
      <c r="G40" s="1521"/>
    </row>
    <row r="41" spans="1:8">
      <c r="A41" s="1448"/>
      <c r="B41" s="1448"/>
      <c r="C41" s="1448"/>
      <c r="D41" s="1448"/>
      <c r="E41" s="1565"/>
      <c r="F41" s="1521"/>
      <c r="G41" s="1521"/>
    </row>
    <row r="42" spans="1:8">
      <c r="A42" s="1448"/>
      <c r="B42" s="1448"/>
      <c r="C42" s="1448"/>
      <c r="D42" s="1448"/>
      <c r="E42" s="1565"/>
      <c r="F42" s="1521"/>
      <c r="G42" s="1521"/>
    </row>
  </sheetData>
  <sheetProtection formatRows="0"/>
  <mergeCells count="3">
    <mergeCell ref="B18:C18"/>
    <mergeCell ref="E32:F32"/>
    <mergeCell ref="E34:F34"/>
  </mergeCells>
  <pageMargins left="0.7" right="0.7" top="0.75" bottom="0.75" header="0.3" footer="0.3"/>
  <pageSetup paperSize="9" scale="59" fitToHeight="0" orientation="portrait" horizontalDpi="4294967293" verticalDpi="4294967293"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55"/>
  <sheetViews>
    <sheetView view="pageBreakPreview" zoomScale="85" zoomScaleNormal="100" zoomScaleSheetLayoutView="85" workbookViewId="0">
      <selection activeCell="E23" sqref="E23"/>
    </sheetView>
  </sheetViews>
  <sheetFormatPr defaultColWidth="11" defaultRowHeight="14.25"/>
  <cols>
    <col min="1" max="1" width="15.28515625" style="1374" customWidth="1"/>
    <col min="2" max="2" width="71" style="1374" customWidth="1"/>
    <col min="3" max="3" width="14" style="1374" customWidth="1"/>
    <col min="4" max="4" width="11" style="1374"/>
    <col min="5" max="5" width="11" style="1651"/>
    <col min="6" max="6" width="15.140625" style="1763" customWidth="1"/>
    <col min="7" max="7" width="18.85546875" style="1763" customWidth="1"/>
    <col min="8" max="16384" width="11" style="1374"/>
  </cols>
  <sheetData>
    <row r="1" spans="1:7">
      <c r="A1" s="1435" t="s">
        <v>8</v>
      </c>
      <c r="B1" s="1381" t="s">
        <v>9</v>
      </c>
      <c r="C1" s="1381"/>
      <c r="D1" s="1382"/>
      <c r="E1" s="1383"/>
      <c r="F1" s="1470"/>
      <c r="G1" s="1470"/>
    </row>
    <row r="2" spans="1:7">
      <c r="A2" s="1435" t="s">
        <v>130</v>
      </c>
      <c r="B2" s="491" t="str">
        <f>'NASLOVNA STRAN'!$C$30</f>
        <v>Gradnja stanovanjske soseske Dečkovo naselje - DN 10</v>
      </c>
      <c r="C2" s="1381"/>
      <c r="D2" s="1382"/>
      <c r="E2" s="1383"/>
      <c r="F2" s="1470"/>
      <c r="G2" s="1470"/>
    </row>
    <row r="3" spans="1:7">
      <c r="A3" s="1435" t="s">
        <v>131</v>
      </c>
      <c r="B3" s="1654">
        <f>'NASLOVNA STRAN'!$C$13</f>
        <v>0</v>
      </c>
      <c r="C3" s="1381"/>
      <c r="D3" s="1382"/>
      <c r="E3" s="1383"/>
      <c r="F3" s="1470"/>
      <c r="G3" s="1470"/>
    </row>
    <row r="4" spans="1:7">
      <c r="A4" s="1435"/>
      <c r="B4" s="1381"/>
      <c r="C4" s="1381"/>
      <c r="D4" s="1382"/>
      <c r="E4" s="1383"/>
      <c r="F4" s="1470"/>
      <c r="G4" s="1470"/>
    </row>
    <row r="5" spans="1:7">
      <c r="A5" s="1437" t="s">
        <v>72</v>
      </c>
      <c r="B5" s="1387" t="s">
        <v>6311</v>
      </c>
      <c r="C5" s="1387"/>
      <c r="D5" s="1388"/>
      <c r="E5" s="1389"/>
      <c r="F5" s="1471"/>
      <c r="G5" s="1471"/>
    </row>
    <row r="6" spans="1:7">
      <c r="A6" s="1435"/>
      <c r="B6" s="1381"/>
      <c r="C6" s="1381"/>
      <c r="D6" s="1382"/>
      <c r="E6" s="1383"/>
      <c r="F6" s="1384"/>
      <c r="G6" s="1384"/>
    </row>
    <row r="7" spans="1:7">
      <c r="A7" s="1437" t="s">
        <v>118</v>
      </c>
      <c r="B7" s="1387" t="s">
        <v>6667</v>
      </c>
      <c r="C7" s="1387"/>
      <c r="D7" s="1388"/>
      <c r="E7" s="1389"/>
      <c r="F7" s="1471"/>
      <c r="G7" s="1471"/>
    </row>
    <row r="8" spans="1:7">
      <c r="A8" s="1435"/>
      <c r="B8" s="1381"/>
      <c r="C8" s="1381"/>
      <c r="D8" s="1382"/>
      <c r="E8" s="1383"/>
      <c r="F8" s="1470"/>
      <c r="G8" s="1470"/>
    </row>
    <row r="9" spans="1:7">
      <c r="A9" s="1435"/>
      <c r="B9" s="1381"/>
      <c r="C9" s="1381"/>
      <c r="D9" s="1382"/>
      <c r="E9" s="1383"/>
      <c r="F9" s="1470"/>
      <c r="G9" s="1470"/>
    </row>
    <row r="10" spans="1:7">
      <c r="A10" s="1439" t="s">
        <v>132</v>
      </c>
      <c r="B10" s="1392" t="s">
        <v>133</v>
      </c>
      <c r="C10" s="1393"/>
      <c r="D10" s="1394" t="s">
        <v>140</v>
      </c>
      <c r="E10" s="1395" t="s">
        <v>136</v>
      </c>
      <c r="F10" s="1472" t="s">
        <v>237</v>
      </c>
      <c r="G10" s="1472" t="s">
        <v>238</v>
      </c>
    </row>
    <row r="11" spans="1:7">
      <c r="A11" s="1381"/>
      <c r="B11" s="1381"/>
      <c r="C11" s="1381"/>
      <c r="D11" s="1382"/>
      <c r="E11" s="1397"/>
      <c r="F11" s="1473"/>
      <c r="G11" s="1473"/>
    </row>
    <row r="12" spans="1:7">
      <c r="A12" s="1442" t="s">
        <v>6990</v>
      </c>
      <c r="B12" s="1400" t="s">
        <v>4243</v>
      </c>
      <c r="C12" s="1400"/>
      <c r="D12" s="1401"/>
      <c r="E12" s="1402"/>
      <c r="F12" s="1474"/>
      <c r="G12" s="1474"/>
    </row>
    <row r="13" spans="1:7">
      <c r="A13" s="1444"/>
      <c r="B13" s="1405"/>
      <c r="C13" s="1405"/>
      <c r="D13" s="1406"/>
      <c r="E13" s="1407"/>
      <c r="F13" s="1475"/>
      <c r="G13" s="1475"/>
    </row>
    <row r="14" spans="1:7">
      <c r="A14" s="1409"/>
      <c r="B14" s="1410" t="s">
        <v>6668</v>
      </c>
      <c r="C14" s="1410"/>
      <c r="D14" s="1409"/>
      <c r="E14" s="1411"/>
      <c r="F14" s="1476"/>
      <c r="G14" s="1477"/>
    </row>
    <row r="15" spans="1:7">
      <c r="A15" s="1446"/>
      <c r="B15" s="1385" t="s">
        <v>3461</v>
      </c>
      <c r="C15" s="1385"/>
      <c r="D15" s="1415"/>
      <c r="E15" s="1416"/>
      <c r="F15" s="1478"/>
      <c r="G15" s="1478"/>
    </row>
    <row r="16" spans="1:7">
      <c r="A16" s="1446"/>
      <c r="B16" s="1418"/>
      <c r="C16" s="1419"/>
      <c r="D16" s="1415"/>
      <c r="E16" s="1416"/>
      <c r="F16" s="1478"/>
      <c r="G16" s="1478"/>
    </row>
    <row r="17" spans="1:8">
      <c r="A17" s="1446"/>
      <c r="B17" s="1418" t="s">
        <v>2299</v>
      </c>
      <c r="C17" s="1419"/>
      <c r="D17" s="1415"/>
      <c r="E17" s="1416"/>
      <c r="F17" s="1478"/>
      <c r="G17" s="1478"/>
    </row>
    <row r="18" spans="1:8" ht="33" customHeight="1">
      <c r="A18" s="1446"/>
      <c r="B18" s="3117" t="s">
        <v>3565</v>
      </c>
      <c r="C18" s="3118"/>
      <c r="D18" s="3124"/>
      <c r="E18" s="3124"/>
      <c r="F18" s="1478"/>
      <c r="G18" s="1478"/>
    </row>
    <row r="19" spans="1:8">
      <c r="A19" s="1448"/>
      <c r="B19" s="1606"/>
      <c r="C19" s="1448"/>
      <c r="D19" s="1448"/>
      <c r="E19" s="1641"/>
      <c r="F19" s="1752"/>
      <c r="G19" s="1752"/>
    </row>
    <row r="20" spans="1:8">
      <c r="A20" s="1385"/>
      <c r="B20" s="1415" t="s">
        <v>6669</v>
      </c>
      <c r="C20" s="1385"/>
      <c r="D20" s="1385"/>
      <c r="E20" s="1423"/>
      <c r="F20" s="1412"/>
      <c r="G20" s="1752"/>
    </row>
    <row r="21" spans="1:8" ht="71.25">
      <c r="A21" s="1451" t="s">
        <v>7129</v>
      </c>
      <c r="B21" s="1418" t="s">
        <v>6671</v>
      </c>
      <c r="C21" s="1385"/>
      <c r="D21" s="1420" t="s">
        <v>210</v>
      </c>
      <c r="E21" s="1428">
        <v>2</v>
      </c>
      <c r="F21" s="2619"/>
      <c r="G21" s="1412">
        <f>E21*F21</f>
        <v>0</v>
      </c>
      <c r="H21" s="1448"/>
    </row>
    <row r="22" spans="1:8">
      <c r="A22" s="1422"/>
      <c r="B22" s="1418"/>
      <c r="C22" s="1385"/>
      <c r="D22" s="1420"/>
      <c r="E22" s="1428"/>
      <c r="F22" s="2591"/>
      <c r="G22" s="1412"/>
      <c r="H22" s="1448"/>
    </row>
    <row r="23" spans="1:8" ht="71.25">
      <c r="A23" s="1451" t="s">
        <v>7130</v>
      </c>
      <c r="B23" s="1418" t="s">
        <v>6673</v>
      </c>
      <c r="C23" s="1385"/>
      <c r="D23" s="1420" t="s">
        <v>210</v>
      </c>
      <c r="E23" s="1428">
        <v>2</v>
      </c>
      <c r="F23" s="2619"/>
      <c r="G23" s="1412">
        <f t="shared" ref="G23:G37" si="0">E23*F23</f>
        <v>0</v>
      </c>
      <c r="H23" s="1448"/>
    </row>
    <row r="24" spans="1:8">
      <c r="A24" s="1422"/>
      <c r="B24" s="1418"/>
      <c r="C24" s="1385"/>
      <c r="D24" s="1420"/>
      <c r="E24" s="1428"/>
      <c r="F24" s="2591"/>
      <c r="G24" s="1412"/>
      <c r="H24" s="1448"/>
    </row>
    <row r="25" spans="1:8" ht="42.75">
      <c r="A25" s="1451" t="s">
        <v>7131</v>
      </c>
      <c r="B25" s="1418" t="s">
        <v>6675</v>
      </c>
      <c r="C25" s="1385"/>
      <c r="D25" s="1420" t="s">
        <v>210</v>
      </c>
      <c r="E25" s="1428">
        <v>6</v>
      </c>
      <c r="F25" s="2619"/>
      <c r="G25" s="1412">
        <f t="shared" si="0"/>
        <v>0</v>
      </c>
      <c r="H25" s="1448"/>
    </row>
    <row r="26" spans="1:8">
      <c r="A26" s="1422"/>
      <c r="B26" s="1418"/>
      <c r="C26" s="1385"/>
      <c r="D26" s="1420"/>
      <c r="E26" s="1428"/>
      <c r="F26" s="2591"/>
      <c r="G26" s="1412"/>
      <c r="H26" s="1448"/>
    </row>
    <row r="27" spans="1:8">
      <c r="A27" s="1451" t="s">
        <v>7132</v>
      </c>
      <c r="B27" s="1418" t="s">
        <v>6677</v>
      </c>
      <c r="C27" s="1385"/>
      <c r="D27" s="1420" t="s">
        <v>210</v>
      </c>
      <c r="E27" s="1428">
        <v>4</v>
      </c>
      <c r="F27" s="2619"/>
      <c r="G27" s="1412">
        <f t="shared" si="0"/>
        <v>0</v>
      </c>
      <c r="H27" s="1448"/>
    </row>
    <row r="28" spans="1:8">
      <c r="A28" s="1422"/>
      <c r="B28" s="1418"/>
      <c r="C28" s="1385"/>
      <c r="D28" s="1420"/>
      <c r="E28" s="1428"/>
      <c r="F28" s="2591"/>
      <c r="G28" s="1412"/>
      <c r="H28" s="1448"/>
    </row>
    <row r="29" spans="1:8" ht="71.25">
      <c r="A29" s="1451" t="s">
        <v>7133</v>
      </c>
      <c r="B29" s="1418" t="s">
        <v>6679</v>
      </c>
      <c r="C29" s="1385"/>
      <c r="D29" s="1420" t="s">
        <v>210</v>
      </c>
      <c r="E29" s="1428">
        <v>2</v>
      </c>
      <c r="F29" s="2619"/>
      <c r="G29" s="1412">
        <f t="shared" si="0"/>
        <v>0</v>
      </c>
      <c r="H29" s="1448"/>
    </row>
    <row r="30" spans="1:8">
      <c r="A30" s="1422"/>
      <c r="B30" s="1418"/>
      <c r="C30" s="1385"/>
      <c r="D30" s="1420"/>
      <c r="E30" s="1428"/>
      <c r="F30" s="2591"/>
      <c r="G30" s="1412"/>
      <c r="H30" s="1448"/>
    </row>
    <row r="31" spans="1:8" ht="28.5">
      <c r="A31" s="1451" t="s">
        <v>7134</v>
      </c>
      <c r="B31" s="1418" t="s">
        <v>6681</v>
      </c>
      <c r="C31" s="1385"/>
      <c r="D31" s="1420" t="s">
        <v>210</v>
      </c>
      <c r="E31" s="1428">
        <v>2</v>
      </c>
      <c r="F31" s="2619"/>
      <c r="G31" s="1412">
        <f t="shared" si="0"/>
        <v>0</v>
      </c>
      <c r="H31" s="1448"/>
    </row>
    <row r="32" spans="1:8">
      <c r="A32" s="1422"/>
      <c r="B32" s="1418"/>
      <c r="C32" s="1385"/>
      <c r="D32" s="1420"/>
      <c r="E32" s="1428"/>
      <c r="F32" s="2591"/>
      <c r="G32" s="1412"/>
      <c r="H32" s="1448"/>
    </row>
    <row r="33" spans="1:8">
      <c r="A33" s="1451" t="s">
        <v>7135</v>
      </c>
      <c r="B33" s="1418" t="s">
        <v>6683</v>
      </c>
      <c r="C33" s="1385"/>
      <c r="D33" s="1420" t="s">
        <v>210</v>
      </c>
      <c r="E33" s="1428">
        <v>4</v>
      </c>
      <c r="F33" s="2619"/>
      <c r="G33" s="1412">
        <f t="shared" si="0"/>
        <v>0</v>
      </c>
      <c r="H33" s="1448"/>
    </row>
    <row r="34" spans="1:8">
      <c r="A34" s="1422"/>
      <c r="B34" s="1418"/>
      <c r="C34" s="1385"/>
      <c r="D34" s="1420"/>
      <c r="E34" s="1428"/>
      <c r="F34" s="2591"/>
      <c r="G34" s="1412"/>
      <c r="H34" s="1448"/>
    </row>
    <row r="35" spans="1:8">
      <c r="A35" s="1451" t="s">
        <v>7136</v>
      </c>
      <c r="B35" s="1418" t="s">
        <v>6685</v>
      </c>
      <c r="C35" s="1385"/>
      <c r="D35" s="1420" t="s">
        <v>210</v>
      </c>
      <c r="E35" s="1428">
        <v>4</v>
      </c>
      <c r="F35" s="2619"/>
      <c r="G35" s="1412">
        <f t="shared" si="0"/>
        <v>0</v>
      </c>
      <c r="H35" s="1448"/>
    </row>
    <row r="36" spans="1:8">
      <c r="A36" s="1422"/>
      <c r="B36" s="1418"/>
      <c r="C36" s="1385"/>
      <c r="D36" s="1420"/>
      <c r="E36" s="1428"/>
      <c r="F36" s="2591"/>
      <c r="G36" s="1412"/>
      <c r="H36" s="1448"/>
    </row>
    <row r="37" spans="1:8">
      <c r="A37" s="1451" t="s">
        <v>7137</v>
      </c>
      <c r="B37" s="1627" t="s">
        <v>6687</v>
      </c>
      <c r="C37" s="1385"/>
      <c r="D37" s="1420" t="s">
        <v>354</v>
      </c>
      <c r="E37" s="1428">
        <v>200</v>
      </c>
      <c r="F37" s="2619"/>
      <c r="G37" s="1412">
        <f t="shared" si="0"/>
        <v>0</v>
      </c>
      <c r="H37" s="1448"/>
    </row>
    <row r="38" spans="1:8">
      <c r="A38" s="1422"/>
      <c r="B38" s="1627"/>
      <c r="C38" s="1385"/>
      <c r="D38" s="1420"/>
      <c r="E38" s="1423"/>
      <c r="F38" s="2591"/>
      <c r="G38" s="1412"/>
      <c r="H38" s="1448"/>
    </row>
    <row r="39" spans="1:8">
      <c r="A39" s="1422"/>
      <c r="B39" s="1419" t="s">
        <v>6688</v>
      </c>
      <c r="C39" s="1385"/>
      <c r="D39" s="1420"/>
      <c r="E39" s="1423"/>
      <c r="F39" s="2591"/>
      <c r="G39" s="1412"/>
      <c r="H39" s="1448"/>
    </row>
    <row r="40" spans="1:8" ht="99.75">
      <c r="A40" s="1451" t="s">
        <v>7138</v>
      </c>
      <c r="B40" s="1418" t="s">
        <v>6690</v>
      </c>
      <c r="C40" s="1385"/>
      <c r="D40" s="1420" t="s">
        <v>210</v>
      </c>
      <c r="E40" s="1428">
        <v>8</v>
      </c>
      <c r="F40" s="2619"/>
      <c r="G40" s="1412">
        <f>E40*F40</f>
        <v>0</v>
      </c>
      <c r="H40" s="1448"/>
    </row>
    <row r="41" spans="1:8">
      <c r="A41" s="1422"/>
      <c r="B41" s="1418"/>
      <c r="C41" s="1385"/>
      <c r="D41" s="1420"/>
      <c r="E41" s="1428"/>
      <c r="F41" s="2591"/>
      <c r="G41" s="1412"/>
      <c r="H41" s="1448"/>
    </row>
    <row r="42" spans="1:8" ht="114">
      <c r="A42" s="1451" t="s">
        <v>7139</v>
      </c>
      <c r="B42" s="1418" t="s">
        <v>6692</v>
      </c>
      <c r="C42" s="1385"/>
      <c r="D42" s="1420" t="s">
        <v>210</v>
      </c>
      <c r="E42" s="1428">
        <v>20</v>
      </c>
      <c r="F42" s="2619"/>
      <c r="G42" s="1412">
        <f>E42*F42</f>
        <v>0</v>
      </c>
      <c r="H42" s="1448"/>
    </row>
    <row r="43" spans="1:8">
      <c r="A43" s="1422"/>
      <c r="B43" s="1418"/>
      <c r="C43" s="1385"/>
      <c r="D43" s="1420"/>
      <c r="E43" s="1428"/>
      <c r="F43" s="2591"/>
      <c r="G43" s="1412"/>
      <c r="H43" s="1448"/>
    </row>
    <row r="44" spans="1:8">
      <c r="A44" s="1451" t="s">
        <v>7140</v>
      </c>
      <c r="B44" s="1418" t="s">
        <v>6694</v>
      </c>
      <c r="C44" s="1385"/>
      <c r="D44" s="1420" t="s">
        <v>210</v>
      </c>
      <c r="E44" s="1428">
        <v>40</v>
      </c>
      <c r="F44" s="2619"/>
      <c r="G44" s="1412">
        <f>E44*F44</f>
        <v>0</v>
      </c>
      <c r="H44" s="1448"/>
    </row>
    <row r="45" spans="1:8">
      <c r="A45" s="1422"/>
      <c r="B45" s="1418"/>
      <c r="C45" s="1385"/>
      <c r="D45" s="1420"/>
      <c r="E45" s="1428"/>
      <c r="F45" s="2591"/>
      <c r="G45" s="1412"/>
      <c r="H45" s="1448"/>
    </row>
    <row r="46" spans="1:8">
      <c r="A46" s="1451" t="s">
        <v>7141</v>
      </c>
      <c r="B46" s="1628" t="s">
        <v>6696</v>
      </c>
      <c r="C46" s="1629"/>
      <c r="D46" s="1629" t="s">
        <v>210</v>
      </c>
      <c r="E46" s="1630">
        <v>2</v>
      </c>
      <c r="F46" s="2619"/>
      <c r="G46" s="1412">
        <f>E46*F46</f>
        <v>0</v>
      </c>
      <c r="H46" s="1448"/>
    </row>
    <row r="47" spans="1:8">
      <c r="A47" s="1385"/>
      <c r="B47" s="1385"/>
      <c r="C47" s="1385"/>
      <c r="D47" s="1420"/>
      <c r="E47" s="1423"/>
      <c r="F47" s="1412"/>
      <c r="G47" s="1412"/>
      <c r="H47" s="1448"/>
    </row>
    <row r="48" spans="1:8" ht="57">
      <c r="A48" s="1459" t="s">
        <v>7142</v>
      </c>
      <c r="B48" s="1418" t="s">
        <v>6698</v>
      </c>
      <c r="C48" s="1420"/>
      <c r="D48" s="1420" t="s">
        <v>369</v>
      </c>
      <c r="E48" s="3121" t="s">
        <v>6454</v>
      </c>
      <c r="F48" s="3122"/>
      <c r="G48" s="1417"/>
      <c r="H48" s="1448"/>
    </row>
    <row r="49" spans="1:8">
      <c r="A49" s="1385"/>
      <c r="B49" s="1385"/>
      <c r="C49" s="1385"/>
      <c r="D49" s="1385"/>
      <c r="E49" s="1423"/>
      <c r="F49" s="1412"/>
      <c r="G49" s="1412"/>
      <c r="H49" s="1448"/>
    </row>
    <row r="50" spans="1:8" ht="25.15" customHeight="1" thickBot="1">
      <c r="A50" s="1344" t="s">
        <v>6990</v>
      </c>
      <c r="B50" s="1431" t="s">
        <v>6667</v>
      </c>
      <c r="C50" s="1432" t="s">
        <v>2978</v>
      </c>
      <c r="D50" s="1432"/>
      <c r="E50" s="1433"/>
      <c r="F50" s="1519"/>
      <c r="G50" s="1520">
        <f>SUM(G21:G48)</f>
        <v>0</v>
      </c>
      <c r="H50" s="1448"/>
    </row>
    <row r="51" spans="1:8" ht="15" thickTop="1">
      <c r="A51" s="1448"/>
      <c r="B51" s="1467"/>
      <c r="C51" s="1453"/>
      <c r="D51" s="1453"/>
      <c r="E51" s="1650"/>
      <c r="F51" s="1574"/>
      <c r="G51" s="1466"/>
    </row>
    <row r="52" spans="1:8">
      <c r="A52" s="1448"/>
      <c r="B52" s="1467"/>
      <c r="C52" s="1453"/>
      <c r="D52" s="1453"/>
      <c r="E52" s="1650"/>
      <c r="F52" s="1574"/>
      <c r="G52" s="1466"/>
    </row>
    <row r="53" spans="1:8">
      <c r="A53" s="1448"/>
      <c r="B53" s="1448"/>
      <c r="C53" s="1448"/>
      <c r="D53" s="1448"/>
      <c r="E53" s="1641"/>
      <c r="F53" s="1752"/>
      <c r="G53" s="1752"/>
    </row>
    <row r="54" spans="1:8">
      <c r="A54" s="1448"/>
      <c r="B54" s="1448"/>
      <c r="C54" s="1448"/>
      <c r="D54" s="1448"/>
      <c r="E54" s="1641"/>
      <c r="F54" s="1752"/>
      <c r="G54" s="1752"/>
    </row>
    <row r="55" spans="1:8">
      <c r="A55" s="1448"/>
      <c r="B55" s="1448"/>
      <c r="C55" s="1448"/>
      <c r="D55" s="1448"/>
      <c r="E55" s="1641"/>
      <c r="F55" s="1752"/>
      <c r="G55" s="1752"/>
    </row>
  </sheetData>
  <sheetProtection formatRows="0"/>
  <mergeCells count="2">
    <mergeCell ref="B18:E18"/>
    <mergeCell ref="E48:F48"/>
  </mergeCells>
  <pageMargins left="0.7" right="0.7" top="0.75" bottom="0.75" header="0.3" footer="0.3"/>
  <pageSetup paperSize="9" scale="57" fitToHeight="0" orientation="portrait" horizontalDpi="4294967293" verticalDpi="4294967293"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00B050"/>
  </sheetPr>
  <dimension ref="A2:J544"/>
  <sheetViews>
    <sheetView view="pageBreakPreview" zoomScaleNormal="100" zoomScaleSheetLayoutView="100" workbookViewId="0">
      <selection activeCell="F16" sqref="F16"/>
    </sheetView>
  </sheetViews>
  <sheetFormatPr defaultColWidth="9.140625" defaultRowHeight="12.75"/>
  <cols>
    <col min="1" max="1" width="13" style="69" customWidth="1"/>
    <col min="2" max="2" width="84" style="70" customWidth="1"/>
    <col min="3" max="3" width="17.7109375" style="71" customWidth="1"/>
    <col min="4" max="4" width="7.28515625" style="72" customWidth="1"/>
    <col min="5" max="5" width="15.140625" style="73" customWidth="1"/>
    <col min="6" max="6" width="14.140625" style="2421" customWidth="1"/>
    <col min="7" max="7" width="18.85546875" style="457" customWidth="1"/>
    <col min="8" max="8" width="10.140625" style="55" customWidth="1"/>
    <col min="9" max="9" width="6.140625" style="55" customWidth="1"/>
    <col min="10" max="10" width="7.85546875" style="56" customWidth="1"/>
    <col min="11" max="16384" width="9.140625" style="74"/>
  </cols>
  <sheetData>
    <row r="2" spans="1:7">
      <c r="A2" s="367" t="s">
        <v>8</v>
      </c>
      <c r="B2" s="359" t="s">
        <v>9</v>
      </c>
      <c r="C2" s="359"/>
      <c r="D2" s="361"/>
      <c r="E2" s="368"/>
      <c r="F2" s="2398"/>
      <c r="G2" s="443"/>
    </row>
    <row r="3" spans="1:7" s="57" customFormat="1">
      <c r="A3" s="369" t="s">
        <v>130</v>
      </c>
      <c r="B3" s="359" t="str">
        <f>'NASLOVNA STRAN'!$C$30</f>
        <v>Gradnja stanovanjske soseske Dečkovo naselje - DN 10</v>
      </c>
      <c r="C3" s="359"/>
      <c r="D3" s="361"/>
      <c r="E3" s="368"/>
      <c r="F3" s="2398"/>
      <c r="G3" s="443"/>
    </row>
    <row r="4" spans="1:7" s="57" customFormat="1">
      <c r="A4" s="367" t="s">
        <v>131</v>
      </c>
      <c r="B4" s="442">
        <f>'NASLOVNA STRAN'!$C$13</f>
        <v>0</v>
      </c>
      <c r="C4" s="359"/>
      <c r="D4" s="361"/>
      <c r="E4" s="368"/>
      <c r="F4" s="2398"/>
      <c r="G4" s="443"/>
    </row>
    <row r="5" spans="1:7" s="57" customFormat="1">
      <c r="A5" s="367"/>
      <c r="B5" s="359"/>
      <c r="C5" s="359"/>
      <c r="D5" s="361"/>
      <c r="E5" s="368"/>
      <c r="F5" s="2398"/>
      <c r="G5" s="443"/>
    </row>
    <row r="6" spans="1:7" s="57" customFormat="1">
      <c r="A6" s="75" t="s">
        <v>87</v>
      </c>
      <c r="B6" s="76" t="s">
        <v>88</v>
      </c>
      <c r="C6" s="76"/>
      <c r="D6" s="77"/>
      <c r="E6" s="78"/>
      <c r="F6" s="2417"/>
      <c r="G6" s="450"/>
    </row>
    <row r="7" spans="1:7" s="57" customFormat="1">
      <c r="A7" s="367"/>
      <c r="B7" s="359"/>
      <c r="C7" s="359"/>
      <c r="D7" s="361"/>
      <c r="E7" s="368"/>
      <c r="F7" s="2398"/>
      <c r="G7" s="443"/>
    </row>
    <row r="8" spans="1:7" s="57" customFormat="1">
      <c r="A8" s="75" t="s">
        <v>39</v>
      </c>
      <c r="B8" s="76" t="s">
        <v>90</v>
      </c>
      <c r="C8" s="76"/>
      <c r="D8" s="77"/>
      <c r="E8" s="78"/>
      <c r="F8" s="2417"/>
      <c r="G8" s="450"/>
    </row>
    <row r="9" spans="1:7">
      <c r="A9" s="79"/>
      <c r="B9" s="80"/>
      <c r="C9" s="81"/>
      <c r="D9" s="82"/>
      <c r="E9" s="82"/>
      <c r="F9" s="2418"/>
      <c r="G9" s="452"/>
    </row>
    <row r="10" spans="1:7" ht="25.5">
      <c r="A10" s="83" t="s">
        <v>132</v>
      </c>
      <c r="B10" s="84" t="s">
        <v>133</v>
      </c>
      <c r="C10" s="85" t="s">
        <v>134</v>
      </c>
      <c r="D10" s="203" t="s">
        <v>140</v>
      </c>
      <c r="E10" s="204" t="s">
        <v>136</v>
      </c>
      <c r="F10" s="2399" t="s">
        <v>237</v>
      </c>
      <c r="G10" s="453" t="s">
        <v>238</v>
      </c>
    </row>
    <row r="11" spans="1:7" ht="21.6" customHeight="1">
      <c r="A11" s="86"/>
      <c r="B11" s="87" t="s">
        <v>1510</v>
      </c>
      <c r="C11" s="88"/>
      <c r="D11" s="89"/>
      <c r="E11" s="89"/>
      <c r="F11" s="2419"/>
      <c r="G11" s="455"/>
    </row>
    <row r="12" spans="1:7">
      <c r="A12" s="90"/>
      <c r="B12" s="91"/>
      <c r="C12" s="92"/>
      <c r="D12" s="93"/>
      <c r="E12" s="93"/>
      <c r="F12" s="2420"/>
    </row>
    <row r="13" spans="1:7">
      <c r="A13" s="94"/>
      <c r="B13" s="2906" t="s">
        <v>143</v>
      </c>
      <c r="C13" s="2954"/>
    </row>
    <row r="14" spans="1:7">
      <c r="A14" s="94"/>
      <c r="B14" s="427"/>
    </row>
    <row r="15" spans="1:7" ht="84" customHeight="1">
      <c r="A15" s="94"/>
      <c r="B15" s="2931" t="s">
        <v>1511</v>
      </c>
      <c r="C15" s="2949"/>
    </row>
    <row r="16" spans="1:7" s="96" customFormat="1" ht="391.5" customHeight="1">
      <c r="A16" s="94"/>
      <c r="B16" s="2966" t="s">
        <v>1512</v>
      </c>
      <c r="C16" s="2967"/>
      <c r="D16" s="72"/>
      <c r="E16" s="73"/>
      <c r="F16" s="2421"/>
      <c r="G16" s="457"/>
    </row>
    <row r="17" spans="1:7" s="96" customFormat="1" ht="105.75" customHeight="1">
      <c r="A17" s="94"/>
      <c r="B17" s="2966" t="s">
        <v>1513</v>
      </c>
      <c r="C17" s="2967"/>
      <c r="D17" s="72"/>
      <c r="E17" s="73"/>
      <c r="F17" s="2421"/>
      <c r="G17" s="457"/>
    </row>
    <row r="18" spans="1:7" s="96" customFormat="1" ht="13.15" customHeight="1">
      <c r="A18" s="94"/>
      <c r="D18" s="72"/>
      <c r="E18" s="73"/>
      <c r="F18" s="2421"/>
      <c r="G18" s="457"/>
    </row>
    <row r="19" spans="1:7" s="96" customFormat="1" ht="27.6" customHeight="1">
      <c r="A19" s="94"/>
      <c r="B19" s="2964" t="s">
        <v>1514</v>
      </c>
      <c r="C19" s="2967"/>
      <c r="D19" s="72"/>
      <c r="E19" s="73"/>
      <c r="F19" s="2421"/>
      <c r="G19" s="457"/>
    </row>
    <row r="20" spans="1:7" s="96" customFormat="1" ht="193.9" customHeight="1">
      <c r="A20" s="94"/>
      <c r="B20" s="2966" t="s">
        <v>1515</v>
      </c>
      <c r="C20" s="2967"/>
      <c r="D20" s="72"/>
      <c r="E20" s="73"/>
      <c r="F20" s="2421"/>
      <c r="G20" s="457"/>
    </row>
    <row r="21" spans="1:7" s="96" customFormat="1" ht="127.9" customHeight="1">
      <c r="A21" s="94"/>
      <c r="B21" s="2904" t="s">
        <v>1516</v>
      </c>
      <c r="C21" s="2912"/>
      <c r="D21" s="72"/>
      <c r="E21" s="73"/>
      <c r="F21" s="2421"/>
      <c r="G21" s="457"/>
    </row>
    <row r="22" spans="1:7" s="96" customFormat="1">
      <c r="A22" s="94"/>
      <c r="B22" s="95"/>
      <c r="C22" s="71"/>
      <c r="D22" s="72"/>
      <c r="E22" s="73"/>
      <c r="F22" s="2421"/>
      <c r="G22" s="457"/>
    </row>
    <row r="23" spans="1:7" s="96" customFormat="1" ht="28.15" customHeight="1">
      <c r="A23" s="94"/>
      <c r="B23" s="2966" t="s">
        <v>245</v>
      </c>
      <c r="C23" s="2967"/>
      <c r="D23" s="72"/>
      <c r="E23" s="73"/>
      <c r="F23" s="2421"/>
      <c r="G23" s="457"/>
    </row>
    <row r="24" spans="1:7" s="96" customFormat="1" ht="124.9" customHeight="1">
      <c r="A24" s="69"/>
      <c r="B24" s="2966" t="s">
        <v>1517</v>
      </c>
      <c r="C24" s="2967"/>
      <c r="D24" s="72"/>
      <c r="E24" s="73"/>
      <c r="F24" s="2421"/>
      <c r="G24" s="457"/>
    </row>
    <row r="25" spans="1:7" s="96" customFormat="1">
      <c r="A25" s="97"/>
      <c r="B25" s="95"/>
      <c r="C25" s="98"/>
      <c r="D25" s="429"/>
      <c r="E25" s="99"/>
      <c r="F25" s="2422"/>
      <c r="G25" s="452"/>
    </row>
    <row r="26" spans="1:7" s="96" customFormat="1">
      <c r="A26" s="97"/>
      <c r="B26" s="2964" t="s">
        <v>1518</v>
      </c>
      <c r="C26" s="2967"/>
      <c r="D26" s="429"/>
      <c r="E26" s="99"/>
      <c r="F26" s="2422"/>
      <c r="G26" s="452"/>
    </row>
    <row r="27" spans="1:7" s="96" customFormat="1" ht="88.9" customHeight="1">
      <c r="A27" s="97"/>
      <c r="B27" s="2966" t="s">
        <v>1519</v>
      </c>
      <c r="C27" s="2967"/>
      <c r="D27" s="429"/>
      <c r="E27" s="99"/>
      <c r="F27" s="2422"/>
      <c r="G27" s="452"/>
    </row>
    <row r="28" spans="1:7" s="96" customFormat="1">
      <c r="A28" s="97"/>
      <c r="B28" s="2966"/>
      <c r="C28" s="2967"/>
      <c r="D28" s="429"/>
      <c r="E28" s="99"/>
      <c r="F28" s="2422"/>
      <c r="G28" s="452"/>
    </row>
    <row r="29" spans="1:7" s="96" customFormat="1" ht="13.15" customHeight="1">
      <c r="A29" s="97"/>
      <c r="B29" s="2970" t="s">
        <v>1520</v>
      </c>
      <c r="C29" s="2971"/>
      <c r="D29" s="429"/>
      <c r="E29" s="99"/>
      <c r="F29" s="2422"/>
      <c r="G29" s="452"/>
    </row>
    <row r="30" spans="1:7" s="96" customFormat="1" ht="234.6" customHeight="1">
      <c r="A30" s="97"/>
      <c r="B30" s="2966" t="s">
        <v>1521</v>
      </c>
      <c r="C30" s="2967"/>
      <c r="D30" s="429"/>
      <c r="E30" s="99"/>
      <c r="F30" s="2422"/>
      <c r="G30" s="452"/>
    </row>
    <row r="31" spans="1:7" s="96" customFormat="1" ht="175.9" customHeight="1">
      <c r="A31" s="97"/>
      <c r="B31" s="2904" t="s">
        <v>1522</v>
      </c>
      <c r="C31" s="2912"/>
      <c r="D31" s="429"/>
      <c r="E31" s="99"/>
      <c r="F31" s="2422"/>
      <c r="G31" s="452"/>
    </row>
    <row r="32" spans="1:7" s="96" customFormat="1" ht="116.45" customHeight="1">
      <c r="A32" s="97"/>
      <c r="B32" s="2904" t="s">
        <v>3228</v>
      </c>
      <c r="C32" s="2912"/>
      <c r="D32" s="640"/>
      <c r="E32" s="99"/>
      <c r="F32" s="2422"/>
      <c r="G32" s="452"/>
    </row>
    <row r="33" spans="1:7" s="96" customFormat="1" ht="97.15" customHeight="1">
      <c r="A33" s="97"/>
      <c r="B33" s="2904" t="s">
        <v>3199</v>
      </c>
      <c r="C33" s="2912"/>
      <c r="D33" s="638"/>
      <c r="E33" s="99"/>
      <c r="F33" s="2422"/>
      <c r="G33" s="452"/>
    </row>
    <row r="34" spans="1:7" s="96" customFormat="1" ht="51.6" customHeight="1">
      <c r="A34" s="97"/>
      <c r="B34" s="2904" t="s">
        <v>244</v>
      </c>
      <c r="C34" s="2912"/>
      <c r="D34" s="429"/>
      <c r="E34" s="99"/>
      <c r="F34" s="2422"/>
      <c r="G34" s="452"/>
    </row>
    <row r="35" spans="1:7" s="96" customFormat="1">
      <c r="A35" s="97"/>
      <c r="B35" s="2966"/>
      <c r="C35" s="2967"/>
      <c r="D35" s="429"/>
      <c r="E35" s="99"/>
      <c r="F35" s="2422"/>
      <c r="G35" s="452"/>
    </row>
    <row r="36" spans="1:7" s="96" customFormat="1">
      <c r="A36" s="97"/>
      <c r="B36" s="2969" t="s">
        <v>1523</v>
      </c>
      <c r="C36" s="2967"/>
      <c r="D36" s="429"/>
      <c r="E36" s="99"/>
      <c r="F36" s="2422"/>
      <c r="G36" s="452"/>
    </row>
    <row r="37" spans="1:7" s="96" customFormat="1">
      <c r="A37" s="97"/>
      <c r="B37" s="2964" t="s">
        <v>1524</v>
      </c>
      <c r="C37" s="2965"/>
      <c r="D37" s="429"/>
      <c r="E37" s="99"/>
      <c r="F37" s="2422"/>
      <c r="G37" s="452"/>
    </row>
    <row r="38" spans="1:7" s="96" customFormat="1" ht="79.150000000000006" customHeight="1">
      <c r="A38" s="97"/>
      <c r="B38" s="2966" t="s">
        <v>1525</v>
      </c>
      <c r="C38" s="2967"/>
      <c r="D38" s="429"/>
      <c r="E38" s="99"/>
      <c r="F38" s="2422"/>
      <c r="G38" s="452"/>
    </row>
    <row r="39" spans="1:7" s="96" customFormat="1" ht="245.45" customHeight="1">
      <c r="A39" s="97"/>
      <c r="B39" s="2966" t="s">
        <v>1526</v>
      </c>
      <c r="C39" s="2967"/>
      <c r="D39" s="429"/>
      <c r="E39" s="99"/>
      <c r="F39" s="2422"/>
      <c r="G39" s="452"/>
    </row>
    <row r="40" spans="1:7" s="96" customFormat="1" ht="13.15" customHeight="1">
      <c r="A40" s="97"/>
      <c r="B40" s="2964" t="s">
        <v>1520</v>
      </c>
      <c r="C40" s="2967"/>
      <c r="D40" s="429"/>
      <c r="E40" s="99"/>
      <c r="F40" s="2422"/>
      <c r="G40" s="452"/>
    </row>
    <row r="41" spans="1:7" s="96" customFormat="1" ht="40.9" customHeight="1">
      <c r="A41" s="97"/>
      <c r="B41" s="2966" t="s">
        <v>1527</v>
      </c>
      <c r="C41" s="2967"/>
      <c r="D41" s="429"/>
      <c r="E41" s="99"/>
      <c r="F41" s="2422"/>
      <c r="G41" s="452"/>
    </row>
    <row r="42" spans="1:7" s="96" customFormat="1" ht="209.45" customHeight="1">
      <c r="A42" s="97"/>
      <c r="B42" s="2966" t="s">
        <v>1528</v>
      </c>
      <c r="C42" s="2967"/>
      <c r="D42" s="429"/>
      <c r="E42" s="99"/>
      <c r="F42" s="2422"/>
      <c r="G42" s="452"/>
    </row>
    <row r="43" spans="1:7" s="96" customFormat="1">
      <c r="A43" s="97"/>
      <c r="B43" s="2964" t="s">
        <v>1529</v>
      </c>
      <c r="C43" s="2968"/>
      <c r="D43" s="429"/>
      <c r="E43" s="99"/>
      <c r="F43" s="2422"/>
      <c r="G43" s="452"/>
    </row>
    <row r="44" spans="1:7" s="96" customFormat="1" ht="57.6" customHeight="1">
      <c r="A44" s="97"/>
      <c r="B44" s="2966" t="s">
        <v>1530</v>
      </c>
      <c r="C44" s="2967"/>
      <c r="D44" s="429"/>
      <c r="E44" s="99"/>
      <c r="F44" s="2422"/>
      <c r="G44" s="452"/>
    </row>
    <row r="45" spans="1:7" s="96" customFormat="1">
      <c r="A45" s="97"/>
      <c r="B45" s="95"/>
      <c r="C45" s="98"/>
      <c r="D45" s="429"/>
      <c r="E45" s="99"/>
      <c r="F45" s="2422"/>
      <c r="G45" s="452"/>
    </row>
    <row r="46" spans="1:7" s="96" customFormat="1" ht="17.45" customHeight="1">
      <c r="A46" s="97"/>
      <c r="B46" s="2962" t="s">
        <v>174</v>
      </c>
      <c r="C46" s="2963"/>
      <c r="D46" s="429"/>
      <c r="E46" s="99"/>
      <c r="F46" s="2422"/>
      <c r="G46" s="452"/>
    </row>
    <row r="47" spans="1:7" s="96" customFormat="1">
      <c r="A47" s="97"/>
      <c r="B47" s="2956" t="s">
        <v>346</v>
      </c>
      <c r="C47" s="2957"/>
      <c r="D47" s="429"/>
      <c r="E47" s="99"/>
      <c r="F47" s="2422"/>
      <c r="G47" s="452"/>
    </row>
    <row r="48" spans="1:7" s="96" customFormat="1" ht="43.15" customHeight="1">
      <c r="A48" s="97"/>
      <c r="B48" s="2920" t="s">
        <v>347</v>
      </c>
      <c r="C48" s="2953"/>
      <c r="D48" s="429"/>
      <c r="E48" s="99"/>
      <c r="F48" s="2422"/>
      <c r="G48" s="452"/>
    </row>
    <row r="49" spans="1:7" s="96" customFormat="1" ht="12.6" customHeight="1">
      <c r="A49" s="97"/>
      <c r="B49" s="2956" t="s">
        <v>348</v>
      </c>
      <c r="C49" s="2957"/>
      <c r="D49" s="429"/>
      <c r="E49" s="99"/>
      <c r="F49" s="2422"/>
      <c r="G49" s="452"/>
    </row>
    <row r="50" spans="1:7" s="96" customFormat="1">
      <c r="A50" s="97"/>
      <c r="B50" s="2956" t="s">
        <v>1531</v>
      </c>
      <c r="C50" s="2957"/>
      <c r="D50" s="429"/>
      <c r="E50" s="99"/>
      <c r="F50" s="2422"/>
      <c r="G50" s="452"/>
    </row>
    <row r="51" spans="1:7" s="96" customFormat="1" ht="53.45" customHeight="1">
      <c r="A51" s="97"/>
      <c r="B51" s="2920" t="s">
        <v>1532</v>
      </c>
      <c r="C51" s="2950"/>
      <c r="D51" s="429"/>
      <c r="E51" s="99"/>
      <c r="F51" s="2422"/>
      <c r="G51" s="452"/>
    </row>
    <row r="52" spans="1:7" s="96" customFormat="1" ht="58.15" customHeight="1">
      <c r="A52" s="97"/>
      <c r="B52" s="2920" t="s">
        <v>1533</v>
      </c>
      <c r="C52" s="2950"/>
      <c r="D52" s="429"/>
      <c r="E52" s="99"/>
      <c r="F52" s="2422"/>
      <c r="G52" s="452"/>
    </row>
    <row r="53" spans="1:7" s="96" customFormat="1" ht="40.9" customHeight="1">
      <c r="A53" s="97"/>
      <c r="B53" s="2920" t="s">
        <v>1534</v>
      </c>
      <c r="C53" s="2950"/>
      <c r="D53" s="429"/>
      <c r="E53" s="99"/>
      <c r="F53" s="2422"/>
      <c r="G53" s="452"/>
    </row>
    <row r="54" spans="1:7" s="96" customFormat="1" ht="164.45" customHeight="1">
      <c r="A54" s="97"/>
      <c r="B54" s="2920"/>
      <c r="C54" s="2950"/>
      <c r="D54" s="429"/>
      <c r="E54" s="99"/>
      <c r="F54" s="2422"/>
      <c r="G54" s="452"/>
    </row>
    <row r="55" spans="1:7" s="96" customFormat="1" ht="330.6" customHeight="1">
      <c r="A55" s="97"/>
      <c r="B55" s="2920" t="s">
        <v>1535</v>
      </c>
      <c r="C55" s="2950"/>
      <c r="D55" s="429"/>
      <c r="E55" s="99"/>
      <c r="F55" s="2422"/>
      <c r="G55" s="452"/>
    </row>
    <row r="56" spans="1:7" s="96" customFormat="1" ht="93" customHeight="1">
      <c r="A56" s="97"/>
      <c r="B56" s="2920" t="s">
        <v>1536</v>
      </c>
      <c r="C56" s="2950"/>
      <c r="D56" s="429"/>
      <c r="E56" s="99"/>
      <c r="F56" s="2422"/>
      <c r="G56" s="452"/>
    </row>
    <row r="57" spans="1:7" s="96" customFormat="1" ht="154.15" customHeight="1">
      <c r="A57" s="97"/>
      <c r="B57" s="2920" t="s">
        <v>1537</v>
      </c>
      <c r="C57" s="2953"/>
      <c r="D57" s="429"/>
      <c r="E57" s="99"/>
      <c r="F57" s="2422"/>
      <c r="G57" s="452"/>
    </row>
    <row r="58" spans="1:7" s="96" customFormat="1" ht="67.150000000000006" customHeight="1">
      <c r="A58" s="97"/>
      <c r="B58" s="2920" t="s">
        <v>1538</v>
      </c>
      <c r="C58" s="2953"/>
      <c r="D58" s="429"/>
      <c r="E58" s="99"/>
      <c r="F58" s="2422"/>
      <c r="G58" s="452"/>
    </row>
    <row r="59" spans="1:7" s="96" customFormat="1" ht="19.899999999999999" customHeight="1">
      <c r="A59" s="97"/>
      <c r="B59" s="424"/>
      <c r="C59" s="426"/>
      <c r="D59" s="429"/>
      <c r="E59" s="99"/>
      <c r="F59" s="2422"/>
      <c r="G59" s="452"/>
    </row>
    <row r="60" spans="1:7" s="96" customFormat="1">
      <c r="A60" s="97"/>
      <c r="B60" s="2956" t="s">
        <v>190</v>
      </c>
      <c r="C60" s="2957"/>
      <c r="D60" s="429"/>
      <c r="E60" s="99"/>
      <c r="F60" s="2422"/>
      <c r="G60" s="452"/>
    </row>
    <row r="61" spans="1:7" s="96" customFormat="1">
      <c r="A61" s="97"/>
      <c r="B61" s="2956" t="s">
        <v>1539</v>
      </c>
      <c r="C61" s="2957"/>
      <c r="D61" s="429"/>
      <c r="E61" s="99"/>
      <c r="F61" s="2422"/>
      <c r="G61" s="452"/>
    </row>
    <row r="62" spans="1:7" s="96" customFormat="1" ht="19.149999999999999" customHeight="1">
      <c r="A62" s="97"/>
      <c r="B62" s="2920" t="s">
        <v>1540</v>
      </c>
      <c r="C62" s="2953"/>
      <c r="D62" s="429"/>
      <c r="E62" s="99"/>
      <c r="F62" s="2422"/>
      <c r="G62" s="452"/>
    </row>
    <row r="63" spans="1:7" s="96" customFormat="1" ht="145.9" customHeight="1">
      <c r="A63" s="97"/>
      <c r="B63" s="2920" t="s">
        <v>1541</v>
      </c>
      <c r="C63" s="2953"/>
      <c r="D63" s="429"/>
      <c r="E63" s="99"/>
      <c r="F63" s="2422"/>
      <c r="G63" s="452"/>
    </row>
    <row r="64" spans="1:7" s="96" customFormat="1" ht="162.6" customHeight="1">
      <c r="A64" s="97"/>
      <c r="B64" s="2920" t="s">
        <v>1542</v>
      </c>
      <c r="C64" s="2953"/>
      <c r="D64" s="429"/>
      <c r="E64" s="99"/>
      <c r="F64" s="2422"/>
      <c r="G64" s="452"/>
    </row>
    <row r="65" spans="1:7" s="96" customFormat="1" ht="232.15" customHeight="1">
      <c r="A65" s="97"/>
      <c r="B65" s="2920" t="s">
        <v>1543</v>
      </c>
      <c r="C65" s="2953"/>
      <c r="D65" s="2365"/>
      <c r="E65" s="2366"/>
      <c r="F65" s="2437"/>
      <c r="G65" s="2366"/>
    </row>
    <row r="66" spans="1:7" s="96" customFormat="1" ht="118.15" customHeight="1">
      <c r="A66" s="97"/>
      <c r="B66" s="2920" t="s">
        <v>1544</v>
      </c>
      <c r="C66" s="2953"/>
      <c r="D66" s="429"/>
      <c r="E66" s="99"/>
      <c r="F66" s="2422"/>
      <c r="G66" s="452"/>
    </row>
    <row r="67" spans="1:7" s="96" customFormat="1" ht="135" customHeight="1">
      <c r="A67" s="97"/>
      <c r="B67" s="2920" t="s">
        <v>1545</v>
      </c>
      <c r="C67" s="2953"/>
      <c r="D67" s="429"/>
      <c r="E67" s="99"/>
      <c r="F67" s="2422"/>
      <c r="G67" s="452"/>
    </row>
    <row r="68" spans="1:7" s="96" customFormat="1" ht="79.900000000000006" customHeight="1">
      <c r="A68" s="97"/>
      <c r="B68" s="2920" t="s">
        <v>1546</v>
      </c>
      <c r="C68" s="2953"/>
      <c r="D68" s="429"/>
      <c r="E68" s="99"/>
      <c r="F68" s="2422"/>
      <c r="G68" s="452"/>
    </row>
    <row r="69" spans="1:7" s="96" customFormat="1" ht="16.899999999999999" customHeight="1">
      <c r="A69" s="97"/>
      <c r="B69" s="2920" t="s">
        <v>1547</v>
      </c>
      <c r="C69" s="2953"/>
      <c r="D69" s="429"/>
      <c r="E69" s="99"/>
      <c r="F69" s="2422"/>
      <c r="G69" s="452"/>
    </row>
    <row r="70" spans="1:7" s="96" customFormat="1" ht="196.9" customHeight="1">
      <c r="A70" s="97"/>
      <c r="B70" s="2920" t="s">
        <v>1548</v>
      </c>
      <c r="C70" s="2953"/>
      <c r="D70" s="429"/>
      <c r="E70" s="99"/>
      <c r="F70" s="2422"/>
      <c r="G70" s="452"/>
    </row>
    <row r="71" spans="1:7" s="96" customFormat="1" ht="209.45" customHeight="1">
      <c r="A71" s="97"/>
      <c r="B71" s="2920" t="s">
        <v>1549</v>
      </c>
      <c r="C71" s="2953"/>
      <c r="D71" s="429"/>
      <c r="E71" s="99"/>
      <c r="F71" s="2422"/>
      <c r="G71" s="452"/>
    </row>
    <row r="72" spans="1:7" s="96" customFormat="1" ht="217.9" customHeight="1">
      <c r="A72" s="97"/>
      <c r="B72" s="2920" t="s">
        <v>1550</v>
      </c>
      <c r="C72" s="2953"/>
      <c r="D72" s="429"/>
      <c r="E72" s="99"/>
      <c r="F72" s="2422"/>
      <c r="G72" s="452"/>
    </row>
    <row r="73" spans="1:7" s="96" customFormat="1" ht="190.15" customHeight="1">
      <c r="A73" s="97"/>
      <c r="B73" s="2920" t="s">
        <v>1551</v>
      </c>
      <c r="C73" s="2953"/>
      <c r="D73" s="429"/>
      <c r="E73" s="99"/>
      <c r="F73" s="2422"/>
      <c r="G73" s="452"/>
    </row>
    <row r="74" spans="1:7" s="96" customFormat="1" ht="16.899999999999999" customHeight="1">
      <c r="A74" s="97"/>
      <c r="B74" s="2956" t="s">
        <v>1552</v>
      </c>
      <c r="C74" s="2957"/>
      <c r="D74" s="429"/>
      <c r="E74" s="99"/>
      <c r="F74" s="2422"/>
      <c r="G74" s="452"/>
    </row>
    <row r="75" spans="1:7" s="96" customFormat="1" ht="87" customHeight="1">
      <c r="A75" s="97"/>
      <c r="B75" s="2920" t="s">
        <v>1553</v>
      </c>
      <c r="C75" s="2950"/>
      <c r="D75" s="429"/>
      <c r="E75" s="99"/>
      <c r="F75" s="2422"/>
      <c r="G75" s="452"/>
    </row>
    <row r="76" spans="1:7" s="96" customFormat="1" ht="151.9" customHeight="1">
      <c r="A76" s="97"/>
      <c r="B76" s="2920" t="s">
        <v>1554</v>
      </c>
      <c r="C76" s="2953"/>
      <c r="D76" s="429"/>
      <c r="E76" s="99"/>
      <c r="F76" s="2422"/>
      <c r="G76" s="452"/>
    </row>
    <row r="77" spans="1:7" s="96" customFormat="1" ht="19.149999999999999" customHeight="1">
      <c r="A77" s="97"/>
      <c r="B77" s="2956" t="s">
        <v>1555</v>
      </c>
      <c r="C77" s="2957"/>
      <c r="D77" s="429"/>
      <c r="E77" s="99"/>
      <c r="F77" s="2422"/>
      <c r="G77" s="452"/>
    </row>
    <row r="78" spans="1:7" s="96" customFormat="1" ht="205.15" customHeight="1">
      <c r="A78" s="97"/>
      <c r="B78" s="2920" t="s">
        <v>1556</v>
      </c>
      <c r="C78" s="2953"/>
      <c r="D78" s="429"/>
      <c r="E78" s="99"/>
      <c r="F78" s="2422"/>
      <c r="G78" s="452"/>
    </row>
    <row r="79" spans="1:7" s="96" customFormat="1" ht="153" customHeight="1">
      <c r="A79" s="97"/>
      <c r="B79" s="2920" t="s">
        <v>1557</v>
      </c>
      <c r="C79" s="2953"/>
      <c r="D79" s="429"/>
      <c r="E79" s="99"/>
      <c r="F79" s="2422"/>
      <c r="G79" s="452"/>
    </row>
    <row r="80" spans="1:7" s="96" customFormat="1" ht="193.15" customHeight="1">
      <c r="A80" s="97"/>
      <c r="B80" s="2920" t="s">
        <v>1558</v>
      </c>
      <c r="C80" s="2953"/>
      <c r="D80" s="429"/>
      <c r="E80" s="99"/>
      <c r="F80" s="2422"/>
      <c r="G80" s="452"/>
    </row>
    <row r="81" spans="1:7" s="96" customFormat="1" ht="10.15" customHeight="1">
      <c r="A81" s="97"/>
      <c r="B81" s="2920"/>
      <c r="C81" s="2953"/>
      <c r="D81" s="429"/>
      <c r="E81" s="99"/>
      <c r="F81" s="2422"/>
      <c r="G81" s="452"/>
    </row>
    <row r="82" spans="1:7" s="96" customFormat="1" ht="15.6" customHeight="1">
      <c r="A82" s="97"/>
      <c r="B82" s="2956" t="s">
        <v>1559</v>
      </c>
      <c r="C82" s="2957"/>
      <c r="D82" s="429"/>
      <c r="E82" s="99"/>
      <c r="F82" s="2422"/>
      <c r="G82" s="452"/>
    </row>
    <row r="83" spans="1:7" s="96" customFormat="1" ht="222.6" customHeight="1">
      <c r="A83" s="97"/>
      <c r="B83" s="2920" t="s">
        <v>1560</v>
      </c>
      <c r="C83" s="2950"/>
      <c r="D83" s="429"/>
      <c r="E83" s="99"/>
      <c r="F83" s="2422"/>
      <c r="G83" s="452"/>
    </row>
    <row r="84" spans="1:7" s="96" customFormat="1" ht="78.599999999999994" customHeight="1">
      <c r="A84" s="97"/>
      <c r="B84" s="2958" t="s">
        <v>1561</v>
      </c>
      <c r="C84" s="2959"/>
      <c r="D84" s="429"/>
      <c r="E84" s="99"/>
      <c r="F84" s="2422"/>
      <c r="G84" s="452"/>
    </row>
    <row r="85" spans="1:7" s="96" customFormat="1" ht="14.45" customHeight="1">
      <c r="A85" s="97"/>
      <c r="B85" s="2956"/>
      <c r="C85" s="2957"/>
      <c r="D85" s="429"/>
      <c r="E85" s="99"/>
      <c r="F85" s="2422"/>
      <c r="G85" s="452"/>
    </row>
    <row r="86" spans="1:7" s="96" customFormat="1" ht="14.45" customHeight="1">
      <c r="A86" s="97"/>
      <c r="B86" s="2960" t="s">
        <v>349</v>
      </c>
      <c r="C86" s="2961"/>
      <c r="D86" s="429"/>
      <c r="E86" s="99"/>
      <c r="F86" s="2422"/>
      <c r="G86" s="452"/>
    </row>
    <row r="87" spans="1:7" s="96" customFormat="1" ht="30.6" customHeight="1">
      <c r="A87" s="97"/>
      <c r="B87" s="2920" t="s">
        <v>350</v>
      </c>
      <c r="C87" s="2950"/>
      <c r="D87" s="429"/>
      <c r="E87" s="99"/>
      <c r="F87" s="2422"/>
      <c r="G87" s="452"/>
    </row>
    <row r="88" spans="1:7" s="96" customFormat="1" ht="108" customHeight="1">
      <c r="A88" s="97"/>
      <c r="B88" s="2920" t="s">
        <v>1562</v>
      </c>
      <c r="C88" s="2950"/>
      <c r="D88" s="429"/>
      <c r="E88" s="99"/>
      <c r="F88" s="2422"/>
      <c r="G88" s="452"/>
    </row>
    <row r="89" spans="1:7" s="96" customFormat="1" ht="177.75" customHeight="1">
      <c r="A89" s="97"/>
      <c r="B89" s="2920" t="s">
        <v>1563</v>
      </c>
      <c r="C89" s="2950"/>
      <c r="D89" s="429"/>
      <c r="E89" s="99"/>
      <c r="F89" s="2422"/>
      <c r="G89" s="452"/>
    </row>
    <row r="90" spans="1:7" s="96" customFormat="1" ht="15.6" customHeight="1">
      <c r="A90" s="97"/>
      <c r="B90" s="2951" t="s">
        <v>351</v>
      </c>
      <c r="C90" s="2952"/>
      <c r="D90" s="429"/>
      <c r="E90" s="99"/>
      <c r="F90" s="2422"/>
      <c r="G90" s="452"/>
    </row>
    <row r="91" spans="1:7" s="96" customFormat="1" ht="182.45" customHeight="1">
      <c r="A91" s="97"/>
      <c r="B91" s="2920" t="s">
        <v>1564</v>
      </c>
      <c r="C91" s="2953"/>
      <c r="D91" s="429"/>
      <c r="E91" s="99"/>
      <c r="F91" s="2422"/>
      <c r="G91" s="452"/>
    </row>
    <row r="92" spans="1:7" s="96" customFormat="1" ht="54" customHeight="1">
      <c r="A92" s="97"/>
      <c r="B92" s="2920" t="s">
        <v>1565</v>
      </c>
      <c r="C92" s="2953"/>
      <c r="D92" s="429"/>
      <c r="E92" s="99"/>
      <c r="F92" s="2422"/>
      <c r="G92" s="452"/>
    </row>
    <row r="93" spans="1:7" s="96" customFormat="1" ht="14.45" customHeight="1">
      <c r="A93" s="97"/>
      <c r="B93" s="424"/>
      <c r="C93" s="425"/>
      <c r="D93" s="429"/>
      <c r="E93" s="99"/>
      <c r="F93" s="2422"/>
      <c r="G93" s="452"/>
    </row>
    <row r="94" spans="1:7" s="96" customFormat="1">
      <c r="A94" s="97"/>
      <c r="B94" s="424"/>
      <c r="C94" s="426"/>
      <c r="D94" s="429"/>
      <c r="E94" s="99"/>
      <c r="F94" s="2422"/>
      <c r="G94" s="452"/>
    </row>
    <row r="95" spans="1:7" s="96" customFormat="1">
      <c r="A95" s="400" t="s">
        <v>1566</v>
      </c>
      <c r="B95" s="100" t="s">
        <v>1567</v>
      </c>
      <c r="C95" s="401"/>
      <c r="D95" s="101"/>
      <c r="E95" s="102"/>
      <c r="F95" s="2423"/>
      <c r="G95" s="458"/>
    </row>
    <row r="96" spans="1:7" s="96" customFormat="1">
      <c r="A96" s="97"/>
      <c r="B96" s="424"/>
      <c r="C96" s="426"/>
      <c r="D96" s="429"/>
      <c r="E96" s="99"/>
      <c r="F96" s="2422"/>
      <c r="G96" s="452"/>
    </row>
    <row r="97" spans="1:7" s="96" customFormat="1" ht="19.149999999999999" customHeight="1">
      <c r="A97" s="97"/>
      <c r="B97" s="2906" t="s">
        <v>352</v>
      </c>
      <c r="C97" s="2954"/>
      <c r="D97" s="429"/>
      <c r="E97" s="99"/>
      <c r="F97" s="2422"/>
      <c r="G97" s="452"/>
    </row>
    <row r="98" spans="1:7" s="96" customFormat="1" ht="46.5" customHeight="1">
      <c r="A98" s="97"/>
      <c r="B98" s="2955" t="s">
        <v>1568</v>
      </c>
      <c r="C98" s="2949"/>
      <c r="D98" s="429"/>
      <c r="E98" s="99"/>
      <c r="F98" s="2422"/>
      <c r="G98" s="452"/>
    </row>
    <row r="99" spans="1:7" s="96" customFormat="1" ht="6" customHeight="1">
      <c r="A99" s="97"/>
      <c r="B99" s="2931"/>
      <c r="C99" s="2949"/>
      <c r="D99" s="429"/>
      <c r="E99" s="99"/>
      <c r="F99" s="2422"/>
      <c r="G99" s="452"/>
    </row>
    <row r="100" spans="1:7" s="96" customFormat="1" ht="61.9" customHeight="1">
      <c r="A100" s="97"/>
      <c r="B100" s="2931" t="s">
        <v>3225</v>
      </c>
      <c r="C100" s="2949"/>
      <c r="D100" s="429"/>
      <c r="E100" s="99"/>
      <c r="F100" s="2422"/>
      <c r="G100" s="452"/>
    </row>
    <row r="101" spans="1:7" s="96" customFormat="1" ht="72.599999999999994" customHeight="1">
      <c r="A101" s="97"/>
      <c r="B101" s="2931" t="s">
        <v>1570</v>
      </c>
      <c r="C101" s="2949"/>
      <c r="D101" s="429"/>
      <c r="E101" s="99"/>
      <c r="F101" s="2422"/>
      <c r="G101" s="452"/>
    </row>
    <row r="102" spans="1:7" s="96" customFormat="1">
      <c r="A102" s="97"/>
      <c r="B102" s="422"/>
      <c r="C102" s="423"/>
      <c r="D102" s="429"/>
      <c r="E102" s="99"/>
      <c r="F102" s="2422"/>
      <c r="G102" s="452"/>
    </row>
    <row r="103" spans="1:7" s="96" customFormat="1">
      <c r="A103" s="97"/>
      <c r="B103" s="422"/>
      <c r="C103" s="423"/>
      <c r="D103" s="429"/>
      <c r="E103" s="99"/>
      <c r="F103" s="2422"/>
      <c r="G103" s="452"/>
    </row>
    <row r="104" spans="1:7" s="96" customFormat="1" ht="16.149999999999999" customHeight="1">
      <c r="A104" s="97" t="s">
        <v>1571</v>
      </c>
      <c r="B104" s="428" t="s">
        <v>1572</v>
      </c>
      <c r="C104" s="139"/>
      <c r="D104" s="429"/>
      <c r="E104" s="99"/>
      <c r="F104" s="2422"/>
      <c r="G104" s="452"/>
    </row>
    <row r="105" spans="1:7" s="96" customFormat="1" ht="25.5">
      <c r="A105" s="103"/>
      <c r="B105" s="65" t="s">
        <v>1573</v>
      </c>
      <c r="D105" s="104"/>
      <c r="E105" s="104"/>
      <c r="F105" s="2424"/>
      <c r="G105" s="459"/>
    </row>
    <row r="106" spans="1:7" s="96" customFormat="1" ht="25.5">
      <c r="A106" s="103"/>
      <c r="B106" s="65" t="s">
        <v>1574</v>
      </c>
      <c r="D106" s="104"/>
      <c r="E106" s="104"/>
      <c r="F106" s="2424"/>
      <c r="G106" s="459"/>
    </row>
    <row r="107" spans="1:7" s="96" customFormat="1" ht="28.9" customHeight="1">
      <c r="A107" s="103"/>
      <c r="B107" s="65" t="s">
        <v>1575</v>
      </c>
      <c r="D107" s="104"/>
      <c r="E107" s="104"/>
      <c r="F107" s="2424"/>
      <c r="G107" s="459"/>
    </row>
    <row r="108" spans="1:7" s="96" customFormat="1">
      <c r="A108" s="103"/>
      <c r="B108" s="65"/>
      <c r="D108" s="104"/>
      <c r="E108" s="104"/>
      <c r="F108" s="2424"/>
      <c r="G108" s="459"/>
    </row>
    <row r="109" spans="1:7" s="96" customFormat="1" ht="38.25">
      <c r="A109" s="97" t="s">
        <v>1576</v>
      </c>
      <c r="B109" s="65" t="s">
        <v>1577</v>
      </c>
      <c r="C109" s="410"/>
      <c r="D109" s="411"/>
      <c r="E109" s="411"/>
      <c r="F109" s="2426"/>
      <c r="G109" s="460"/>
    </row>
    <row r="110" spans="1:7" s="96" customFormat="1">
      <c r="A110" s="402"/>
      <c r="B110" s="65" t="s">
        <v>1578</v>
      </c>
      <c r="C110" s="410"/>
      <c r="D110" s="411"/>
      <c r="E110" s="411"/>
      <c r="F110" s="2426"/>
      <c r="G110" s="460"/>
    </row>
    <row r="111" spans="1:7" s="96" customFormat="1">
      <c r="A111" s="403" t="s">
        <v>1579</v>
      </c>
      <c r="B111" s="404" t="s">
        <v>209</v>
      </c>
      <c r="C111" s="410"/>
      <c r="D111" s="410" t="s">
        <v>1580</v>
      </c>
      <c r="E111" s="411">
        <v>55.6</v>
      </c>
      <c r="F111" s="2425"/>
      <c r="G111" s="461">
        <f t="shared" ref="G111:G116" si="0">+F111*E111</f>
        <v>0</v>
      </c>
    </row>
    <row r="112" spans="1:7" s="96" customFormat="1">
      <c r="A112" s="405" t="s">
        <v>1581</v>
      </c>
      <c r="B112" s="404" t="s">
        <v>211</v>
      </c>
      <c r="C112" s="410"/>
      <c r="D112" s="410" t="s">
        <v>1580</v>
      </c>
      <c r="E112" s="411">
        <v>55.6</v>
      </c>
      <c r="F112" s="2425"/>
      <c r="G112" s="461">
        <f t="shared" si="0"/>
        <v>0</v>
      </c>
    </row>
    <row r="113" spans="1:7" s="96" customFormat="1">
      <c r="A113" s="406" t="s">
        <v>1582</v>
      </c>
      <c r="B113" s="404" t="s">
        <v>212</v>
      </c>
      <c r="C113" s="410"/>
      <c r="D113" s="410" t="s">
        <v>1580</v>
      </c>
      <c r="E113" s="411">
        <f>+E111</f>
        <v>55.6</v>
      </c>
      <c r="F113" s="2425"/>
      <c r="G113" s="461">
        <f t="shared" si="0"/>
        <v>0</v>
      </c>
    </row>
    <row r="114" spans="1:7" s="96" customFormat="1">
      <c r="A114" s="407" t="s">
        <v>1583</v>
      </c>
      <c r="B114" s="404" t="s">
        <v>213</v>
      </c>
      <c r="C114" s="410"/>
      <c r="D114" s="410" t="s">
        <v>1580</v>
      </c>
      <c r="E114" s="411">
        <f>+E112</f>
        <v>55.6</v>
      </c>
      <c r="F114" s="2425"/>
      <c r="G114" s="461">
        <f t="shared" si="0"/>
        <v>0</v>
      </c>
    </row>
    <row r="115" spans="1:7" s="96" customFormat="1">
      <c r="A115" s="408" t="s">
        <v>1584</v>
      </c>
      <c r="B115" s="404" t="s">
        <v>214</v>
      </c>
      <c r="C115" s="410"/>
      <c r="D115" s="410" t="s">
        <v>1580</v>
      </c>
      <c r="E115" s="411">
        <v>58.8</v>
      </c>
      <c r="F115" s="2425"/>
      <c r="G115" s="461">
        <f t="shared" si="0"/>
        <v>0</v>
      </c>
    </row>
    <row r="116" spans="1:7" s="96" customFormat="1">
      <c r="A116" s="409" t="s">
        <v>1585</v>
      </c>
      <c r="B116" s="404" t="s">
        <v>215</v>
      </c>
      <c r="C116" s="410"/>
      <c r="D116" s="410" t="s">
        <v>1580</v>
      </c>
      <c r="E116" s="411">
        <f>+E112</f>
        <v>55.6</v>
      </c>
      <c r="F116" s="2425"/>
      <c r="G116" s="461">
        <f t="shared" si="0"/>
        <v>0</v>
      </c>
    </row>
    <row r="117" spans="1:7" s="96" customFormat="1">
      <c r="A117" s="103"/>
      <c r="B117" s="65"/>
      <c r="C117" s="410"/>
      <c r="D117" s="410"/>
      <c r="E117" s="411"/>
      <c r="F117" s="2426"/>
      <c r="G117" s="460"/>
    </row>
    <row r="118" spans="1:7" s="96" customFormat="1" ht="25.5">
      <c r="A118" s="97" t="s">
        <v>1586</v>
      </c>
      <c r="B118" s="65" t="s">
        <v>1587</v>
      </c>
      <c r="C118" s="410"/>
      <c r="D118" s="411"/>
      <c r="E118" s="411"/>
      <c r="F118" s="2426"/>
      <c r="G118" s="460"/>
    </row>
    <row r="119" spans="1:7" s="96" customFormat="1">
      <c r="A119" s="402"/>
      <c r="B119" s="65"/>
      <c r="C119" s="410"/>
      <c r="D119" s="411"/>
      <c r="E119" s="411"/>
      <c r="F119" s="2426"/>
      <c r="G119" s="460"/>
    </row>
    <row r="120" spans="1:7" s="96" customFormat="1">
      <c r="A120" s="403" t="s">
        <v>1588</v>
      </c>
      <c r="B120" s="404" t="s">
        <v>209</v>
      </c>
      <c r="C120" s="410"/>
      <c r="D120" s="410" t="s">
        <v>353</v>
      </c>
      <c r="E120" s="411">
        <v>463.34</v>
      </c>
      <c r="F120" s="2425"/>
      <c r="G120" s="461">
        <f t="shared" ref="G120:G125" si="1">+F120*E120</f>
        <v>0</v>
      </c>
    </row>
    <row r="121" spans="1:7" s="96" customFormat="1">
      <c r="A121" s="405" t="s">
        <v>1589</v>
      </c>
      <c r="B121" s="404" t="s">
        <v>211</v>
      </c>
      <c r="C121" s="410"/>
      <c r="D121" s="410" t="s">
        <v>353</v>
      </c>
      <c r="E121" s="411">
        <v>463.34</v>
      </c>
      <c r="F121" s="2425"/>
      <c r="G121" s="461">
        <f t="shared" si="1"/>
        <v>0</v>
      </c>
    </row>
    <row r="122" spans="1:7" s="96" customFormat="1">
      <c r="A122" s="406" t="s">
        <v>1590</v>
      </c>
      <c r="B122" s="404" t="s">
        <v>212</v>
      </c>
      <c r="C122" s="410"/>
      <c r="D122" s="410" t="s">
        <v>353</v>
      </c>
      <c r="E122" s="411">
        <f>+E120</f>
        <v>463.34</v>
      </c>
      <c r="F122" s="2425"/>
      <c r="G122" s="461">
        <f t="shared" si="1"/>
        <v>0</v>
      </c>
    </row>
    <row r="123" spans="1:7" s="96" customFormat="1">
      <c r="A123" s="407" t="s">
        <v>1591</v>
      </c>
      <c r="B123" s="404" t="s">
        <v>213</v>
      </c>
      <c r="C123" s="410"/>
      <c r="D123" s="410" t="s">
        <v>353</v>
      </c>
      <c r="E123" s="411">
        <f>+E121</f>
        <v>463.34</v>
      </c>
      <c r="F123" s="2425"/>
      <c r="G123" s="461">
        <f t="shared" si="1"/>
        <v>0</v>
      </c>
    </row>
    <row r="124" spans="1:7" s="96" customFormat="1">
      <c r="A124" s="408" t="s">
        <v>1592</v>
      </c>
      <c r="B124" s="404" t="s">
        <v>214</v>
      </c>
      <c r="C124" s="410"/>
      <c r="D124" s="410" t="s">
        <v>353</v>
      </c>
      <c r="E124" s="411">
        <v>472.19</v>
      </c>
      <c r="F124" s="2425"/>
      <c r="G124" s="461">
        <f t="shared" si="1"/>
        <v>0</v>
      </c>
    </row>
    <row r="125" spans="1:7" s="96" customFormat="1">
      <c r="A125" s="409" t="s">
        <v>1593</v>
      </c>
      <c r="B125" s="404" t="s">
        <v>215</v>
      </c>
      <c r="C125" s="410"/>
      <c r="D125" s="410" t="s">
        <v>353</v>
      </c>
      <c r="E125" s="411">
        <f>+E121</f>
        <v>463.34</v>
      </c>
      <c r="F125" s="2425"/>
      <c r="G125" s="461">
        <f t="shared" si="1"/>
        <v>0</v>
      </c>
    </row>
    <row r="126" spans="1:7" s="96" customFormat="1">
      <c r="A126" s="103"/>
      <c r="B126" s="65"/>
      <c r="C126" s="410"/>
      <c r="D126" s="410"/>
      <c r="E126" s="411"/>
      <c r="F126" s="2426"/>
      <c r="G126" s="460"/>
    </row>
    <row r="127" spans="1:7" s="96" customFormat="1">
      <c r="A127" s="103"/>
      <c r="B127" s="65"/>
      <c r="C127" s="410"/>
      <c r="D127" s="410"/>
      <c r="E127" s="411"/>
      <c r="F127" s="2426"/>
      <c r="G127" s="460"/>
    </row>
    <row r="128" spans="1:7" s="96" customFormat="1">
      <c r="A128" s="97" t="s">
        <v>1594</v>
      </c>
      <c r="B128" s="422" t="s">
        <v>1595</v>
      </c>
      <c r="C128" s="410"/>
      <c r="D128" s="410"/>
      <c r="E128" s="411"/>
      <c r="F128" s="2426"/>
      <c r="G128" s="460"/>
    </row>
    <row r="129" spans="1:7" s="96" customFormat="1" ht="40.9" customHeight="1">
      <c r="A129" s="97"/>
      <c r="B129" s="422" t="s">
        <v>1596</v>
      </c>
      <c r="C129" s="410"/>
      <c r="D129" s="410"/>
      <c r="E129" s="411"/>
      <c r="F129" s="2426"/>
      <c r="G129" s="460"/>
    </row>
    <row r="130" spans="1:7" s="96" customFormat="1">
      <c r="A130" s="97"/>
      <c r="B130" s="422" t="s">
        <v>1597</v>
      </c>
      <c r="C130" s="410"/>
      <c r="D130" s="410"/>
      <c r="E130" s="411"/>
      <c r="F130" s="2426"/>
      <c r="G130" s="460"/>
    </row>
    <row r="131" spans="1:7" s="96" customFormat="1">
      <c r="A131" s="97"/>
      <c r="B131" s="422" t="s">
        <v>1598</v>
      </c>
      <c r="C131" s="410"/>
      <c r="D131" s="410"/>
      <c r="E131" s="411"/>
      <c r="F131" s="2426"/>
      <c r="G131" s="460"/>
    </row>
    <row r="132" spans="1:7" s="96" customFormat="1">
      <c r="A132" s="97"/>
      <c r="B132" s="422" t="s">
        <v>1599</v>
      </c>
      <c r="C132" s="410"/>
      <c r="D132" s="410"/>
      <c r="E132" s="411"/>
      <c r="F132" s="2426"/>
      <c r="G132" s="460"/>
    </row>
    <row r="133" spans="1:7" s="96" customFormat="1">
      <c r="A133" s="97"/>
      <c r="B133" s="65" t="s">
        <v>1600</v>
      </c>
      <c r="C133" s="410"/>
      <c r="D133" s="410"/>
      <c r="E133" s="411"/>
      <c r="F133" s="2426"/>
      <c r="G133" s="460"/>
    </row>
    <row r="134" spans="1:7" s="96" customFormat="1">
      <c r="A134" s="103"/>
      <c r="C134" s="410"/>
      <c r="D134" s="410"/>
      <c r="E134" s="411"/>
      <c r="F134" s="2426"/>
      <c r="G134" s="460"/>
    </row>
    <row r="135" spans="1:7" s="96" customFormat="1" ht="38.25">
      <c r="A135" s="97" t="s">
        <v>1601</v>
      </c>
      <c r="B135" s="208" t="s">
        <v>1900</v>
      </c>
      <c r="C135" s="410"/>
      <c r="D135" s="411"/>
      <c r="E135" s="411"/>
      <c r="F135" s="2426"/>
      <c r="G135" s="460"/>
    </row>
    <row r="136" spans="1:7" s="96" customFormat="1" ht="15.6" customHeight="1">
      <c r="A136" s="402"/>
      <c r="B136" s="65" t="s">
        <v>1602</v>
      </c>
      <c r="C136" s="410"/>
      <c r="D136" s="411"/>
      <c r="E136" s="411"/>
      <c r="F136" s="2426"/>
      <c r="G136" s="460"/>
    </row>
    <row r="137" spans="1:7" s="96" customFormat="1">
      <c r="A137" s="403" t="s">
        <v>1603</v>
      </c>
      <c r="B137" s="404" t="s">
        <v>209</v>
      </c>
      <c r="C137" s="410"/>
      <c r="D137" s="410" t="s">
        <v>1580</v>
      </c>
      <c r="E137" s="411">
        <v>269.7</v>
      </c>
      <c r="F137" s="2425"/>
      <c r="G137" s="461">
        <f t="shared" ref="G137:G142" si="2">+F137*E137</f>
        <v>0</v>
      </c>
    </row>
    <row r="138" spans="1:7" s="96" customFormat="1">
      <c r="A138" s="405" t="s">
        <v>1604</v>
      </c>
      <c r="B138" s="404" t="s">
        <v>211</v>
      </c>
      <c r="C138" s="410"/>
      <c r="D138" s="410" t="s">
        <v>1580</v>
      </c>
      <c r="E138" s="411">
        <v>269.7</v>
      </c>
      <c r="F138" s="2425"/>
      <c r="G138" s="461">
        <f t="shared" si="2"/>
        <v>0</v>
      </c>
    </row>
    <row r="139" spans="1:7" s="96" customFormat="1">
      <c r="A139" s="406" t="s">
        <v>1605</v>
      </c>
      <c r="B139" s="404" t="s">
        <v>212</v>
      </c>
      <c r="C139" s="410"/>
      <c r="D139" s="410" t="s">
        <v>1580</v>
      </c>
      <c r="E139" s="411">
        <f>+E137</f>
        <v>269.7</v>
      </c>
      <c r="F139" s="2425"/>
      <c r="G139" s="461">
        <f t="shared" si="2"/>
        <v>0</v>
      </c>
    </row>
    <row r="140" spans="1:7" s="96" customFormat="1">
      <c r="A140" s="407" t="s">
        <v>1606</v>
      </c>
      <c r="B140" s="404" t="s">
        <v>213</v>
      </c>
      <c r="C140" s="410"/>
      <c r="D140" s="410" t="s">
        <v>1580</v>
      </c>
      <c r="E140" s="411">
        <f>+E138</f>
        <v>269.7</v>
      </c>
      <c r="F140" s="2425"/>
      <c r="G140" s="461">
        <f t="shared" si="2"/>
        <v>0</v>
      </c>
    </row>
    <row r="141" spans="1:7" s="96" customFormat="1">
      <c r="A141" s="408" t="s">
        <v>1607</v>
      </c>
      <c r="B141" s="404" t="s">
        <v>214</v>
      </c>
      <c r="C141" s="410"/>
      <c r="D141" s="410" t="s">
        <v>1580</v>
      </c>
      <c r="E141" s="411">
        <v>287.5</v>
      </c>
      <c r="F141" s="2425"/>
      <c r="G141" s="461">
        <f t="shared" si="2"/>
        <v>0</v>
      </c>
    </row>
    <row r="142" spans="1:7" s="96" customFormat="1">
      <c r="A142" s="409" t="s">
        <v>1608</v>
      </c>
      <c r="B142" s="404" t="s">
        <v>215</v>
      </c>
      <c r="C142" s="410"/>
      <c r="D142" s="410" t="s">
        <v>1580</v>
      </c>
      <c r="E142" s="411">
        <f>+E138</f>
        <v>269.7</v>
      </c>
      <c r="F142" s="2425"/>
      <c r="G142" s="461">
        <f t="shared" si="2"/>
        <v>0</v>
      </c>
    </row>
    <row r="143" spans="1:7" s="96" customFormat="1">
      <c r="A143" s="103"/>
      <c r="B143" s="65"/>
      <c r="C143" s="410"/>
      <c r="D143" s="410"/>
      <c r="E143" s="411"/>
      <c r="F143" s="2426"/>
      <c r="G143" s="460"/>
    </row>
    <row r="144" spans="1:7" s="96" customFormat="1" ht="43.5" customHeight="1">
      <c r="A144" s="97" t="s">
        <v>1609</v>
      </c>
      <c r="B144" s="208" t="s">
        <v>1901</v>
      </c>
      <c r="C144" s="410"/>
      <c r="D144" s="411"/>
      <c r="E144" s="411"/>
      <c r="F144" s="2426"/>
      <c r="G144" s="460"/>
    </row>
    <row r="145" spans="1:7" s="96" customFormat="1">
      <c r="A145" s="402"/>
      <c r="B145" s="65" t="s">
        <v>1610</v>
      </c>
      <c r="C145" s="410"/>
      <c r="D145" s="411"/>
      <c r="E145" s="411"/>
      <c r="F145" s="2426"/>
      <c r="G145" s="460"/>
    </row>
    <row r="146" spans="1:7" s="96" customFormat="1">
      <c r="A146" s="403" t="s">
        <v>1611</v>
      </c>
      <c r="B146" s="404" t="s">
        <v>209</v>
      </c>
      <c r="C146" s="410"/>
      <c r="D146" s="410" t="s">
        <v>1580</v>
      </c>
      <c r="E146" s="411">
        <v>17.86</v>
      </c>
      <c r="F146" s="2425"/>
      <c r="G146" s="461">
        <f t="shared" ref="G146:G151" si="3">+F146*E146</f>
        <v>0</v>
      </c>
    </row>
    <row r="147" spans="1:7" s="96" customFormat="1">
      <c r="A147" s="405" t="s">
        <v>1612</v>
      </c>
      <c r="B147" s="404" t="s">
        <v>211</v>
      </c>
      <c r="C147" s="410"/>
      <c r="D147" s="410" t="s">
        <v>1580</v>
      </c>
      <c r="E147" s="411">
        <v>17.86</v>
      </c>
      <c r="F147" s="2425"/>
      <c r="G147" s="461">
        <f t="shared" si="3"/>
        <v>0</v>
      </c>
    </row>
    <row r="148" spans="1:7" s="96" customFormat="1">
      <c r="A148" s="406" t="s">
        <v>1613</v>
      </c>
      <c r="B148" s="404" t="s">
        <v>212</v>
      </c>
      <c r="C148" s="410"/>
      <c r="D148" s="410" t="s">
        <v>1580</v>
      </c>
      <c r="E148" s="411">
        <f>+E146</f>
        <v>17.86</v>
      </c>
      <c r="F148" s="2425"/>
      <c r="G148" s="461">
        <f t="shared" si="3"/>
        <v>0</v>
      </c>
    </row>
    <row r="149" spans="1:7" s="96" customFormat="1">
      <c r="A149" s="407" t="s">
        <v>1614</v>
      </c>
      <c r="B149" s="404" t="s">
        <v>213</v>
      </c>
      <c r="C149" s="410"/>
      <c r="D149" s="410" t="s">
        <v>1580</v>
      </c>
      <c r="E149" s="411">
        <f>+E147</f>
        <v>17.86</v>
      </c>
      <c r="F149" s="2425"/>
      <c r="G149" s="461">
        <f t="shared" si="3"/>
        <v>0</v>
      </c>
    </row>
    <row r="150" spans="1:7" s="96" customFormat="1">
      <c r="A150" s="408" t="s">
        <v>1615</v>
      </c>
      <c r="B150" s="404" t="s">
        <v>214</v>
      </c>
      <c r="C150" s="410"/>
      <c r="D150" s="410" t="s">
        <v>1580</v>
      </c>
      <c r="E150" s="411">
        <v>17.86</v>
      </c>
      <c r="F150" s="2425"/>
      <c r="G150" s="461">
        <f t="shared" si="3"/>
        <v>0</v>
      </c>
    </row>
    <row r="151" spans="1:7" s="96" customFormat="1">
      <c r="A151" s="409" t="s">
        <v>1616</v>
      </c>
      <c r="B151" s="404" t="s">
        <v>215</v>
      </c>
      <c r="C151" s="410"/>
      <c r="D151" s="410" t="s">
        <v>1580</v>
      </c>
      <c r="E151" s="411">
        <f>+E147</f>
        <v>17.86</v>
      </c>
      <c r="F151" s="2425"/>
      <c r="G151" s="461">
        <f t="shared" si="3"/>
        <v>0</v>
      </c>
    </row>
    <row r="152" spans="1:7" s="96" customFormat="1">
      <c r="A152" s="103"/>
      <c r="B152" s="65"/>
      <c r="C152" s="410"/>
      <c r="D152" s="410"/>
      <c r="E152" s="411"/>
      <c r="F152" s="2426"/>
      <c r="G152" s="460"/>
    </row>
    <row r="153" spans="1:7" s="96" customFormat="1" ht="38.25">
      <c r="A153" s="97" t="s">
        <v>1839</v>
      </c>
      <c r="B153" s="208" t="s">
        <v>2732</v>
      </c>
      <c r="C153" s="410"/>
      <c r="D153" s="411"/>
      <c r="E153" s="411"/>
      <c r="F153" s="2426"/>
      <c r="G153" s="460"/>
    </row>
    <row r="154" spans="1:7" s="96" customFormat="1">
      <c r="A154" s="402"/>
      <c r="B154" s="65" t="s">
        <v>2744</v>
      </c>
      <c r="C154" s="410"/>
      <c r="D154" s="411"/>
      <c r="E154" s="411"/>
      <c r="F154" s="2426"/>
      <c r="G154" s="460"/>
    </row>
    <row r="155" spans="1:7" s="96" customFormat="1">
      <c r="A155" s="403" t="s">
        <v>2745</v>
      </c>
      <c r="B155" s="404" t="s">
        <v>209</v>
      </c>
      <c r="C155" s="410"/>
      <c r="D155" s="410" t="s">
        <v>1580</v>
      </c>
      <c r="E155" s="411">
        <v>1</v>
      </c>
      <c r="F155" s="2425"/>
      <c r="G155" s="461">
        <f t="shared" ref="G155:G160" si="4">+F155*E155</f>
        <v>0</v>
      </c>
    </row>
    <row r="156" spans="1:7" s="96" customFormat="1">
      <c r="A156" s="405" t="s">
        <v>2746</v>
      </c>
      <c r="B156" s="404" t="s">
        <v>211</v>
      </c>
      <c r="C156" s="410"/>
      <c r="D156" s="410" t="s">
        <v>1580</v>
      </c>
      <c r="E156" s="411">
        <v>1</v>
      </c>
      <c r="F156" s="2425"/>
      <c r="G156" s="461">
        <f t="shared" si="4"/>
        <v>0</v>
      </c>
    </row>
    <row r="157" spans="1:7" s="96" customFormat="1">
      <c r="A157" s="406" t="s">
        <v>2747</v>
      </c>
      <c r="B157" s="404" t="s">
        <v>212</v>
      </c>
      <c r="C157" s="410"/>
      <c r="D157" s="410" t="s">
        <v>1580</v>
      </c>
      <c r="E157" s="411">
        <f>+E155</f>
        <v>1</v>
      </c>
      <c r="F157" s="2425"/>
      <c r="G157" s="461">
        <f t="shared" si="4"/>
        <v>0</v>
      </c>
    </row>
    <row r="158" spans="1:7" s="96" customFormat="1">
      <c r="A158" s="407" t="s">
        <v>2748</v>
      </c>
      <c r="B158" s="404" t="s">
        <v>213</v>
      </c>
      <c r="C158" s="410"/>
      <c r="D158" s="410" t="s">
        <v>1580</v>
      </c>
      <c r="E158" s="411">
        <f>+E156</f>
        <v>1</v>
      </c>
      <c r="F158" s="2425"/>
      <c r="G158" s="461">
        <f t="shared" si="4"/>
        <v>0</v>
      </c>
    </row>
    <row r="159" spans="1:7" s="96" customFormat="1">
      <c r="A159" s="408" t="s">
        <v>2749</v>
      </c>
      <c r="B159" s="404" t="s">
        <v>214</v>
      </c>
      <c r="C159" s="410"/>
      <c r="D159" s="410" t="s">
        <v>1580</v>
      </c>
      <c r="E159" s="411">
        <v>1</v>
      </c>
      <c r="F159" s="2425"/>
      <c r="G159" s="461">
        <f t="shared" si="4"/>
        <v>0</v>
      </c>
    </row>
    <row r="160" spans="1:7" s="96" customFormat="1">
      <c r="A160" s="409" t="s">
        <v>2750</v>
      </c>
      <c r="B160" s="404" t="s">
        <v>215</v>
      </c>
      <c r="C160" s="410"/>
      <c r="D160" s="410" t="s">
        <v>1580</v>
      </c>
      <c r="E160" s="411">
        <f>+E156</f>
        <v>1</v>
      </c>
      <c r="F160" s="2425"/>
      <c r="G160" s="461">
        <f t="shared" si="4"/>
        <v>0</v>
      </c>
    </row>
    <row r="161" spans="1:7" s="96" customFormat="1">
      <c r="A161" s="103"/>
      <c r="B161" s="65"/>
      <c r="C161" s="410"/>
      <c r="D161" s="410"/>
      <c r="E161" s="411"/>
      <c r="F161" s="2426"/>
      <c r="G161" s="460"/>
    </row>
    <row r="162" spans="1:7" s="96" customFormat="1" ht="38.25">
      <c r="A162" s="97" t="s">
        <v>1861</v>
      </c>
      <c r="B162" s="208" t="s">
        <v>2751</v>
      </c>
      <c r="C162" s="410"/>
      <c r="D162" s="411"/>
      <c r="E162" s="411"/>
      <c r="F162" s="2426"/>
      <c r="G162" s="460"/>
    </row>
    <row r="163" spans="1:7" s="96" customFormat="1">
      <c r="A163" s="402"/>
      <c r="B163" s="65" t="s">
        <v>2744</v>
      </c>
      <c r="C163" s="410"/>
      <c r="D163" s="411"/>
      <c r="E163" s="411"/>
      <c r="F163" s="2426"/>
      <c r="G163" s="460"/>
    </row>
    <row r="164" spans="1:7" s="96" customFormat="1">
      <c r="A164" s="403" t="s">
        <v>2752</v>
      </c>
      <c r="B164" s="404" t="s">
        <v>209</v>
      </c>
      <c r="C164" s="410"/>
      <c r="D164" s="410" t="s">
        <v>1580</v>
      </c>
      <c r="E164" s="411">
        <v>1</v>
      </c>
      <c r="F164" s="2425"/>
      <c r="G164" s="461">
        <f t="shared" ref="G164:G169" si="5">+F164*E164</f>
        <v>0</v>
      </c>
    </row>
    <row r="165" spans="1:7" s="96" customFormat="1">
      <c r="A165" s="405" t="s">
        <v>2753</v>
      </c>
      <c r="B165" s="404" t="s">
        <v>211</v>
      </c>
      <c r="C165" s="410"/>
      <c r="D165" s="410" t="s">
        <v>1580</v>
      </c>
      <c r="E165" s="411">
        <v>1</v>
      </c>
      <c r="F165" s="2425"/>
      <c r="G165" s="461">
        <f t="shared" si="5"/>
        <v>0</v>
      </c>
    </row>
    <row r="166" spans="1:7" s="96" customFormat="1">
      <c r="A166" s="406" t="s">
        <v>2754</v>
      </c>
      <c r="B166" s="404" t="s">
        <v>212</v>
      </c>
      <c r="C166" s="410"/>
      <c r="D166" s="410" t="s">
        <v>1580</v>
      </c>
      <c r="E166" s="411">
        <f>+E164</f>
        <v>1</v>
      </c>
      <c r="F166" s="2425"/>
      <c r="G166" s="461">
        <f t="shared" si="5"/>
        <v>0</v>
      </c>
    </row>
    <row r="167" spans="1:7" s="96" customFormat="1">
      <c r="A167" s="407" t="s">
        <v>2755</v>
      </c>
      <c r="B167" s="404" t="s">
        <v>213</v>
      </c>
      <c r="C167" s="410"/>
      <c r="D167" s="410" t="s">
        <v>1580</v>
      </c>
      <c r="E167" s="411">
        <f>+E165</f>
        <v>1</v>
      </c>
      <c r="F167" s="2425"/>
      <c r="G167" s="461">
        <f t="shared" si="5"/>
        <v>0</v>
      </c>
    </row>
    <row r="168" spans="1:7" s="96" customFormat="1">
      <c r="A168" s="408" t="s">
        <v>2756</v>
      </c>
      <c r="B168" s="404" t="s">
        <v>214</v>
      </c>
      <c r="C168" s="410"/>
      <c r="D168" s="410" t="s">
        <v>1580</v>
      </c>
      <c r="E168" s="411">
        <v>1</v>
      </c>
      <c r="F168" s="2425"/>
      <c r="G168" s="461">
        <f t="shared" si="5"/>
        <v>0</v>
      </c>
    </row>
    <row r="169" spans="1:7" s="96" customFormat="1">
      <c r="A169" s="409" t="s">
        <v>2757</v>
      </c>
      <c r="B169" s="404" t="s">
        <v>215</v>
      </c>
      <c r="C169" s="410"/>
      <c r="D169" s="410" t="s">
        <v>1580</v>
      </c>
      <c r="E169" s="411">
        <f>+E165</f>
        <v>1</v>
      </c>
      <c r="F169" s="2425"/>
      <c r="G169" s="461">
        <f t="shared" si="5"/>
        <v>0</v>
      </c>
    </row>
    <row r="170" spans="1:7" s="96" customFormat="1">
      <c r="A170" s="103"/>
      <c r="B170" s="65"/>
      <c r="C170" s="410"/>
      <c r="D170" s="410"/>
      <c r="E170" s="411"/>
      <c r="F170" s="2426"/>
      <c r="G170" s="460"/>
    </row>
    <row r="171" spans="1:7" s="96" customFormat="1">
      <c r="A171" s="103"/>
      <c r="B171" s="65"/>
      <c r="C171" s="410"/>
      <c r="D171" s="410"/>
      <c r="E171" s="411"/>
      <c r="F171" s="2426"/>
      <c r="G171" s="460"/>
    </row>
    <row r="172" spans="1:7" s="96" customFormat="1">
      <c r="A172" s="97" t="s">
        <v>1617</v>
      </c>
      <c r="B172" s="428" t="s">
        <v>1618</v>
      </c>
      <c r="C172" s="410"/>
      <c r="D172" s="410"/>
      <c r="E172" s="411"/>
      <c r="F172" s="2426"/>
      <c r="G172" s="460"/>
    </row>
    <row r="173" spans="1:7" s="96" customFormat="1" ht="38.25">
      <c r="A173" s="97"/>
      <c r="B173" s="422" t="s">
        <v>1596</v>
      </c>
      <c r="C173" s="410"/>
      <c r="D173" s="410"/>
      <c r="E173" s="411"/>
      <c r="F173" s="2426"/>
      <c r="G173" s="460"/>
    </row>
    <row r="174" spans="1:7" s="96" customFormat="1">
      <c r="A174" s="97"/>
      <c r="B174" s="422" t="s">
        <v>1597</v>
      </c>
      <c r="C174" s="410"/>
      <c r="D174" s="410"/>
      <c r="E174" s="411"/>
      <c r="F174" s="2426"/>
      <c r="G174" s="460"/>
    </row>
    <row r="175" spans="1:7" s="96" customFormat="1">
      <c r="A175" s="97"/>
      <c r="B175" s="422" t="s">
        <v>1598</v>
      </c>
      <c r="C175" s="410"/>
      <c r="D175" s="410"/>
      <c r="E175" s="411"/>
      <c r="F175" s="2426"/>
      <c r="G175" s="460"/>
    </row>
    <row r="176" spans="1:7" s="96" customFormat="1">
      <c r="A176" s="97"/>
      <c r="B176" s="422" t="s">
        <v>1599</v>
      </c>
      <c r="C176" s="410"/>
      <c r="D176" s="410"/>
      <c r="E176" s="411"/>
      <c r="F176" s="2426"/>
      <c r="G176" s="460"/>
    </row>
    <row r="177" spans="1:7" s="96" customFormat="1">
      <c r="A177" s="97"/>
      <c r="B177" s="65" t="s">
        <v>1600</v>
      </c>
      <c r="C177" s="410"/>
      <c r="D177" s="410"/>
      <c r="E177" s="411"/>
      <c r="F177" s="2426"/>
      <c r="G177" s="460"/>
    </row>
    <row r="178" spans="1:7" s="96" customFormat="1">
      <c r="A178" s="103"/>
      <c r="B178" s="65"/>
      <c r="C178" s="410"/>
      <c r="D178" s="410"/>
      <c r="E178" s="411"/>
      <c r="F178" s="2426"/>
      <c r="G178" s="460"/>
    </row>
    <row r="179" spans="1:7" s="96" customFormat="1" ht="45.75" customHeight="1">
      <c r="A179" s="97" t="s">
        <v>1617</v>
      </c>
      <c r="B179" s="65" t="s">
        <v>1902</v>
      </c>
      <c r="C179" s="410"/>
      <c r="D179" s="411"/>
      <c r="E179" s="411"/>
      <c r="F179" s="2426"/>
      <c r="G179" s="460"/>
    </row>
    <row r="180" spans="1:7" s="96" customFormat="1">
      <c r="A180" s="402"/>
      <c r="B180" s="65" t="s">
        <v>1619</v>
      </c>
      <c r="C180" s="410"/>
      <c r="D180" s="411"/>
      <c r="E180" s="411"/>
      <c r="F180" s="2426"/>
      <c r="G180" s="460"/>
    </row>
    <row r="181" spans="1:7" s="96" customFormat="1">
      <c r="A181" s="403" t="s">
        <v>1620</v>
      </c>
      <c r="B181" s="404" t="s">
        <v>209</v>
      </c>
      <c r="C181" s="410"/>
      <c r="D181" s="410" t="s">
        <v>1580</v>
      </c>
      <c r="E181" s="411">
        <v>540.16999999999996</v>
      </c>
      <c r="F181" s="2425"/>
      <c r="G181" s="461">
        <f t="shared" ref="G181:G186" si="6">+F181*E181</f>
        <v>0</v>
      </c>
    </row>
    <row r="182" spans="1:7" s="96" customFormat="1">
      <c r="A182" s="405" t="s">
        <v>1621</v>
      </c>
      <c r="B182" s="404" t="s">
        <v>211</v>
      </c>
      <c r="C182" s="410"/>
      <c r="D182" s="410" t="s">
        <v>1580</v>
      </c>
      <c r="E182" s="411">
        <v>652.62</v>
      </c>
      <c r="F182" s="2425"/>
      <c r="G182" s="461">
        <f t="shared" si="6"/>
        <v>0</v>
      </c>
    </row>
    <row r="183" spans="1:7" s="96" customFormat="1">
      <c r="A183" s="406" t="s">
        <v>1622</v>
      </c>
      <c r="B183" s="404" t="s">
        <v>212</v>
      </c>
      <c r="C183" s="410"/>
      <c r="D183" s="410" t="s">
        <v>1580</v>
      </c>
      <c r="E183" s="411">
        <f>+E181</f>
        <v>540.16999999999996</v>
      </c>
      <c r="F183" s="2425"/>
      <c r="G183" s="461">
        <f t="shared" si="6"/>
        <v>0</v>
      </c>
    </row>
    <row r="184" spans="1:7" s="96" customFormat="1">
      <c r="A184" s="407" t="s">
        <v>1623</v>
      </c>
      <c r="B184" s="404" t="s">
        <v>213</v>
      </c>
      <c r="C184" s="410"/>
      <c r="D184" s="410" t="s">
        <v>1580</v>
      </c>
      <c r="E184" s="411">
        <f>+E182</f>
        <v>652.62</v>
      </c>
      <c r="F184" s="2425"/>
      <c r="G184" s="461">
        <f t="shared" si="6"/>
        <v>0</v>
      </c>
    </row>
    <row r="185" spans="1:7" s="96" customFormat="1">
      <c r="A185" s="408" t="s">
        <v>1624</v>
      </c>
      <c r="B185" s="404" t="s">
        <v>214</v>
      </c>
      <c r="C185" s="410"/>
      <c r="D185" s="410" t="s">
        <v>1580</v>
      </c>
      <c r="E185" s="411">
        <v>564.70000000000005</v>
      </c>
      <c r="F185" s="2425"/>
      <c r="G185" s="461">
        <f t="shared" si="6"/>
        <v>0</v>
      </c>
    </row>
    <row r="186" spans="1:7" s="96" customFormat="1">
      <c r="A186" s="409" t="s">
        <v>1625</v>
      </c>
      <c r="B186" s="404" t="s">
        <v>215</v>
      </c>
      <c r="C186" s="410"/>
      <c r="D186" s="410" t="s">
        <v>1580</v>
      </c>
      <c r="E186" s="411">
        <f>+E182</f>
        <v>652.62</v>
      </c>
      <c r="F186" s="2425"/>
      <c r="G186" s="461">
        <f t="shared" si="6"/>
        <v>0</v>
      </c>
    </row>
    <row r="187" spans="1:7" s="96" customFormat="1">
      <c r="A187" s="103"/>
      <c r="B187" s="65"/>
      <c r="C187" s="410"/>
      <c r="D187" s="410"/>
      <c r="E187" s="411"/>
      <c r="F187" s="2426"/>
      <c r="G187" s="460"/>
    </row>
    <row r="188" spans="1:7" s="96" customFormat="1">
      <c r="A188" s="103"/>
      <c r="B188" s="65"/>
      <c r="C188" s="410"/>
      <c r="D188" s="410"/>
      <c r="E188" s="411"/>
      <c r="F188" s="2426"/>
      <c r="G188" s="460"/>
    </row>
    <row r="189" spans="1:7" s="96" customFormat="1">
      <c r="A189" s="97" t="s">
        <v>1626</v>
      </c>
      <c r="B189" s="428" t="s">
        <v>1627</v>
      </c>
      <c r="C189" s="410"/>
      <c r="D189" s="410"/>
      <c r="E189" s="411"/>
      <c r="F189" s="2426"/>
      <c r="G189" s="460"/>
    </row>
    <row r="190" spans="1:7" s="96" customFormat="1" ht="38.25">
      <c r="A190" s="97"/>
      <c r="B190" s="422" t="s">
        <v>1596</v>
      </c>
      <c r="C190" s="410"/>
      <c r="D190" s="410"/>
      <c r="E190" s="411"/>
      <c r="F190" s="2426"/>
      <c r="G190" s="460"/>
    </row>
    <row r="191" spans="1:7" s="96" customFormat="1">
      <c r="A191" s="97"/>
      <c r="B191" s="422" t="s">
        <v>1597</v>
      </c>
      <c r="C191" s="410"/>
      <c r="D191" s="410"/>
      <c r="E191" s="411"/>
      <c r="F191" s="2426"/>
      <c r="G191" s="460"/>
    </row>
    <row r="192" spans="1:7" s="96" customFormat="1">
      <c r="A192" s="97"/>
      <c r="B192" s="422" t="s">
        <v>1598</v>
      </c>
      <c r="C192" s="410"/>
      <c r="D192" s="410"/>
      <c r="E192" s="411"/>
      <c r="F192" s="2426"/>
      <c r="G192" s="460"/>
    </row>
    <row r="193" spans="1:7" s="96" customFormat="1">
      <c r="A193" s="97"/>
      <c r="B193" s="422" t="s">
        <v>1599</v>
      </c>
      <c r="C193" s="410"/>
      <c r="D193" s="410"/>
      <c r="E193" s="411"/>
      <c r="F193" s="2426"/>
      <c r="G193" s="460"/>
    </row>
    <row r="194" spans="1:7" s="96" customFormat="1">
      <c r="A194" s="97"/>
      <c r="B194" s="65" t="s">
        <v>1600</v>
      </c>
      <c r="C194" s="410"/>
      <c r="D194" s="410"/>
      <c r="E194" s="411"/>
      <c r="F194" s="2426"/>
      <c r="G194" s="460"/>
    </row>
    <row r="195" spans="1:7" s="96" customFormat="1" ht="25.5">
      <c r="A195" s="103"/>
      <c r="B195" s="65" t="s">
        <v>1628</v>
      </c>
      <c r="C195" s="410"/>
      <c r="D195" s="410"/>
      <c r="E195" s="411"/>
      <c r="F195" s="2426"/>
      <c r="G195" s="460"/>
    </row>
    <row r="196" spans="1:7" s="96" customFormat="1">
      <c r="A196" s="103"/>
      <c r="B196" s="65"/>
      <c r="C196" s="410"/>
      <c r="D196" s="410"/>
      <c r="E196" s="411"/>
      <c r="F196" s="2426"/>
      <c r="G196" s="460"/>
    </row>
    <row r="197" spans="1:7" s="96" customFormat="1" ht="38.25">
      <c r="A197" s="97" t="s">
        <v>1629</v>
      </c>
      <c r="B197" s="208" t="s">
        <v>1903</v>
      </c>
      <c r="C197" s="410"/>
      <c r="D197" s="411"/>
      <c r="E197" s="411"/>
      <c r="F197" s="2426"/>
      <c r="G197" s="460"/>
    </row>
    <row r="198" spans="1:7" s="96" customFormat="1">
      <c r="A198" s="402"/>
      <c r="B198" s="65" t="s">
        <v>1630</v>
      </c>
      <c r="C198" s="410"/>
      <c r="D198" s="411"/>
      <c r="E198" s="411"/>
      <c r="F198" s="2426"/>
      <c r="G198" s="460"/>
    </row>
    <row r="199" spans="1:7" s="96" customFormat="1">
      <c r="A199" s="403" t="s">
        <v>1631</v>
      </c>
      <c r="B199" s="404" t="s">
        <v>209</v>
      </c>
      <c r="C199" s="410"/>
      <c r="D199" s="410" t="s">
        <v>1580</v>
      </c>
      <c r="E199" s="411">
        <v>14.08</v>
      </c>
      <c r="F199" s="2425"/>
      <c r="G199" s="461">
        <f t="shared" ref="G199:G204" si="7">+F199*E199</f>
        <v>0</v>
      </c>
    </row>
    <row r="200" spans="1:7" s="96" customFormat="1">
      <c r="A200" s="405" t="s">
        <v>1632</v>
      </c>
      <c r="B200" s="404" t="s">
        <v>211</v>
      </c>
      <c r="C200" s="410"/>
      <c r="D200" s="410" t="s">
        <v>1580</v>
      </c>
      <c r="E200" s="411">
        <v>19.72</v>
      </c>
      <c r="F200" s="2425"/>
      <c r="G200" s="461">
        <f t="shared" si="7"/>
        <v>0</v>
      </c>
    </row>
    <row r="201" spans="1:7" s="96" customFormat="1">
      <c r="A201" s="406" t="s">
        <v>1633</v>
      </c>
      <c r="B201" s="404" t="s">
        <v>212</v>
      </c>
      <c r="C201" s="410"/>
      <c r="D201" s="410" t="s">
        <v>1580</v>
      </c>
      <c r="E201" s="411">
        <f>+E199</f>
        <v>14.08</v>
      </c>
      <c r="F201" s="2425"/>
      <c r="G201" s="461">
        <f t="shared" si="7"/>
        <v>0</v>
      </c>
    </row>
    <row r="202" spans="1:7" s="96" customFormat="1">
      <c r="A202" s="407" t="s">
        <v>1634</v>
      </c>
      <c r="B202" s="404" t="s">
        <v>213</v>
      </c>
      <c r="C202" s="410"/>
      <c r="D202" s="410" t="s">
        <v>1580</v>
      </c>
      <c r="E202" s="411">
        <f>+E200</f>
        <v>19.72</v>
      </c>
      <c r="F202" s="2425"/>
      <c r="G202" s="461">
        <f t="shared" si="7"/>
        <v>0</v>
      </c>
    </row>
    <row r="203" spans="1:7" s="96" customFormat="1">
      <c r="A203" s="408" t="s">
        <v>1635</v>
      </c>
      <c r="B203" s="404" t="s">
        <v>214</v>
      </c>
      <c r="C203" s="410"/>
      <c r="D203" s="410" t="s">
        <v>1580</v>
      </c>
      <c r="E203" s="411">
        <v>12.47</v>
      </c>
      <c r="F203" s="2425"/>
      <c r="G203" s="461">
        <f t="shared" si="7"/>
        <v>0</v>
      </c>
    </row>
    <row r="204" spans="1:7" s="96" customFormat="1">
      <c r="A204" s="409" t="s">
        <v>1636</v>
      </c>
      <c r="B204" s="404" t="s">
        <v>215</v>
      </c>
      <c r="C204" s="410"/>
      <c r="D204" s="410" t="s">
        <v>1580</v>
      </c>
      <c r="E204" s="411">
        <f>+E200</f>
        <v>19.72</v>
      </c>
      <c r="F204" s="2425"/>
      <c r="G204" s="461">
        <f t="shared" si="7"/>
        <v>0</v>
      </c>
    </row>
    <row r="205" spans="1:7" s="96" customFormat="1">
      <c r="A205" s="103"/>
      <c r="B205" s="65"/>
      <c r="C205" s="410"/>
      <c r="D205" s="410"/>
      <c r="E205" s="411"/>
      <c r="F205" s="2426"/>
      <c r="G205" s="460"/>
    </row>
    <row r="206" spans="1:7" s="96" customFormat="1" ht="38.25">
      <c r="A206" s="97" t="s">
        <v>1637</v>
      </c>
      <c r="B206" s="208" t="s">
        <v>1904</v>
      </c>
      <c r="C206" s="410"/>
      <c r="D206" s="411"/>
      <c r="E206" s="411"/>
      <c r="F206" s="2426"/>
      <c r="G206" s="460"/>
    </row>
    <row r="207" spans="1:7" s="96" customFormat="1">
      <c r="A207" s="402"/>
      <c r="B207" s="65" t="s">
        <v>1638</v>
      </c>
      <c r="C207" s="410"/>
      <c r="D207" s="411"/>
      <c r="E207" s="411"/>
      <c r="F207" s="2426"/>
      <c r="G207" s="460"/>
    </row>
    <row r="208" spans="1:7" s="96" customFormat="1">
      <c r="A208" s="403" t="s">
        <v>1639</v>
      </c>
      <c r="B208" s="404" t="s">
        <v>209</v>
      </c>
      <c r="C208" s="410"/>
      <c r="D208" s="410" t="s">
        <v>1580</v>
      </c>
      <c r="E208" s="411">
        <v>6.11</v>
      </c>
      <c r="F208" s="2425"/>
      <c r="G208" s="461">
        <f t="shared" ref="G208:G213" si="8">+F208*E208</f>
        <v>0</v>
      </c>
    </row>
    <row r="209" spans="1:7" s="96" customFormat="1">
      <c r="A209" s="405" t="s">
        <v>1640</v>
      </c>
      <c r="B209" s="404" t="s">
        <v>211</v>
      </c>
      <c r="C209" s="410"/>
      <c r="D209" s="410" t="s">
        <v>1580</v>
      </c>
      <c r="E209" s="411">
        <v>9.52</v>
      </c>
      <c r="F209" s="2425"/>
      <c r="G209" s="461">
        <f t="shared" si="8"/>
        <v>0</v>
      </c>
    </row>
    <row r="210" spans="1:7" s="96" customFormat="1">
      <c r="A210" s="406" t="s">
        <v>1641</v>
      </c>
      <c r="B210" s="404" t="s">
        <v>212</v>
      </c>
      <c r="C210" s="410"/>
      <c r="D210" s="410" t="s">
        <v>1580</v>
      </c>
      <c r="E210" s="411">
        <f>+E208</f>
        <v>6.11</v>
      </c>
      <c r="F210" s="2425"/>
      <c r="G210" s="461">
        <f t="shared" si="8"/>
        <v>0</v>
      </c>
    </row>
    <row r="211" spans="1:7" s="96" customFormat="1">
      <c r="A211" s="407" t="s">
        <v>1642</v>
      </c>
      <c r="B211" s="404" t="s">
        <v>213</v>
      </c>
      <c r="C211" s="410"/>
      <c r="D211" s="410" t="s">
        <v>1580</v>
      </c>
      <c r="E211" s="411">
        <f>+E209</f>
        <v>9.52</v>
      </c>
      <c r="F211" s="2425"/>
      <c r="G211" s="461">
        <f t="shared" si="8"/>
        <v>0</v>
      </c>
    </row>
    <row r="212" spans="1:7" s="96" customFormat="1">
      <c r="A212" s="408" t="s">
        <v>1643</v>
      </c>
      <c r="B212" s="404" t="s">
        <v>214</v>
      </c>
      <c r="C212" s="410"/>
      <c r="D212" s="410" t="s">
        <v>1580</v>
      </c>
      <c r="E212" s="411">
        <v>8.9700000000000006</v>
      </c>
      <c r="F212" s="2425"/>
      <c r="G212" s="461">
        <f t="shared" si="8"/>
        <v>0</v>
      </c>
    </row>
    <row r="213" spans="1:7" s="96" customFormat="1">
      <c r="A213" s="409" t="s">
        <v>1644</v>
      </c>
      <c r="B213" s="404" t="s">
        <v>215</v>
      </c>
      <c r="C213" s="410"/>
      <c r="D213" s="410" t="s">
        <v>1580</v>
      </c>
      <c r="E213" s="411">
        <f>+E209</f>
        <v>9.52</v>
      </c>
      <c r="F213" s="2425"/>
      <c r="G213" s="461">
        <f t="shared" si="8"/>
        <v>0</v>
      </c>
    </row>
    <row r="214" spans="1:7" s="96" customFormat="1">
      <c r="A214" s="103"/>
      <c r="B214" s="65"/>
      <c r="C214" s="410"/>
      <c r="D214" s="410"/>
      <c r="E214" s="411"/>
      <c r="F214" s="2426"/>
      <c r="G214" s="460"/>
    </row>
    <row r="215" spans="1:7" s="96" customFormat="1">
      <c r="C215" s="410"/>
      <c r="D215" s="410"/>
      <c r="E215" s="411"/>
      <c r="F215" s="2426"/>
      <c r="G215" s="460"/>
    </row>
    <row r="216" spans="1:7" s="96" customFormat="1">
      <c r="A216" s="97" t="s">
        <v>1645</v>
      </c>
      <c r="B216" s="428" t="s">
        <v>1646</v>
      </c>
      <c r="C216" s="410"/>
      <c r="D216" s="410"/>
      <c r="E216" s="411"/>
      <c r="F216" s="2426"/>
      <c r="G216" s="460"/>
    </row>
    <row r="217" spans="1:7" s="96" customFormat="1" ht="38.25">
      <c r="A217" s="97"/>
      <c r="B217" s="422" t="s">
        <v>1596</v>
      </c>
      <c r="C217" s="410"/>
      <c r="D217" s="410"/>
      <c r="E217" s="411"/>
      <c r="F217" s="2426"/>
      <c r="G217" s="460"/>
    </row>
    <row r="218" spans="1:7" s="96" customFormat="1">
      <c r="A218" s="97"/>
      <c r="B218" s="422" t="s">
        <v>1597</v>
      </c>
      <c r="C218" s="410"/>
      <c r="D218" s="410"/>
      <c r="E218" s="411"/>
      <c r="F218" s="2426"/>
      <c r="G218" s="460"/>
    </row>
    <row r="219" spans="1:7" s="96" customFormat="1">
      <c r="A219" s="97"/>
      <c r="B219" s="422" t="s">
        <v>1598</v>
      </c>
      <c r="C219" s="410"/>
      <c r="D219" s="410"/>
      <c r="E219" s="411"/>
      <c r="F219" s="2426"/>
      <c r="G219" s="460"/>
    </row>
    <row r="220" spans="1:7" s="96" customFormat="1">
      <c r="A220" s="97"/>
      <c r="B220" s="422" t="s">
        <v>1599</v>
      </c>
      <c r="C220" s="410"/>
      <c r="D220" s="410"/>
      <c r="E220" s="411"/>
      <c r="F220" s="2426"/>
      <c r="G220" s="460"/>
    </row>
    <row r="221" spans="1:7" s="96" customFormat="1">
      <c r="A221" s="97"/>
      <c r="B221" s="65" t="s">
        <v>1600</v>
      </c>
      <c r="C221" s="410"/>
      <c r="D221" s="410"/>
      <c r="E221" s="411"/>
      <c r="F221" s="2426"/>
      <c r="G221" s="460"/>
    </row>
    <row r="222" spans="1:7" s="96" customFormat="1">
      <c r="A222" s="103"/>
      <c r="B222" s="207"/>
      <c r="C222" s="410"/>
      <c r="D222" s="410"/>
      <c r="E222" s="411"/>
      <c r="F222" s="2426"/>
      <c r="G222" s="460"/>
    </row>
    <row r="223" spans="1:7" s="96" customFormat="1" ht="49.5" customHeight="1">
      <c r="A223" s="97" t="s">
        <v>1647</v>
      </c>
      <c r="B223" s="208" t="s">
        <v>1905</v>
      </c>
      <c r="C223" s="410"/>
      <c r="D223" s="410"/>
      <c r="E223" s="411"/>
      <c r="F223" s="2426"/>
      <c r="G223" s="460"/>
    </row>
    <row r="224" spans="1:7" s="96" customFormat="1" ht="17.45" customHeight="1">
      <c r="A224" s="402"/>
      <c r="B224" s="65" t="s">
        <v>1648</v>
      </c>
      <c r="C224" s="410"/>
      <c r="D224" s="410"/>
      <c r="E224" s="411"/>
      <c r="F224" s="2426"/>
      <c r="G224" s="460"/>
    </row>
    <row r="225" spans="1:7" s="96" customFormat="1">
      <c r="A225" s="403" t="s">
        <v>1649</v>
      </c>
      <c r="B225" s="404" t="s">
        <v>209</v>
      </c>
      <c r="C225" s="410"/>
      <c r="D225" s="410" t="s">
        <v>1580</v>
      </c>
      <c r="E225" s="411">
        <v>361.8</v>
      </c>
      <c r="F225" s="2425"/>
      <c r="G225" s="461">
        <f t="shared" ref="G225:G230" si="9">+F225*E225</f>
        <v>0</v>
      </c>
    </row>
    <row r="226" spans="1:7" s="96" customFormat="1">
      <c r="A226" s="405" t="s">
        <v>1650</v>
      </c>
      <c r="B226" s="404" t="s">
        <v>211</v>
      </c>
      <c r="C226" s="410"/>
      <c r="D226" s="410" t="s">
        <v>1580</v>
      </c>
      <c r="E226" s="411">
        <v>475.78</v>
      </c>
      <c r="F226" s="2425"/>
      <c r="G226" s="461">
        <f t="shared" si="9"/>
        <v>0</v>
      </c>
    </row>
    <row r="227" spans="1:7" s="96" customFormat="1">
      <c r="A227" s="406" t="s">
        <v>1651</v>
      </c>
      <c r="B227" s="404" t="s">
        <v>212</v>
      </c>
      <c r="C227" s="410"/>
      <c r="D227" s="410" t="s">
        <v>1580</v>
      </c>
      <c r="E227" s="411">
        <f>+E225</f>
        <v>361.8</v>
      </c>
      <c r="F227" s="2425"/>
      <c r="G227" s="461">
        <f t="shared" si="9"/>
        <v>0</v>
      </c>
    </row>
    <row r="228" spans="1:7" s="96" customFormat="1">
      <c r="A228" s="407" t="s">
        <v>1652</v>
      </c>
      <c r="B228" s="404" t="s">
        <v>213</v>
      </c>
      <c r="C228" s="410"/>
      <c r="D228" s="410" t="s">
        <v>1580</v>
      </c>
      <c r="E228" s="411">
        <f>+E226</f>
        <v>475.78</v>
      </c>
      <c r="F228" s="2425"/>
      <c r="G228" s="461">
        <f t="shared" si="9"/>
        <v>0</v>
      </c>
    </row>
    <row r="229" spans="1:7" s="96" customFormat="1">
      <c r="A229" s="408" t="s">
        <v>1653</v>
      </c>
      <c r="B229" s="404" t="s">
        <v>214</v>
      </c>
      <c r="C229" s="410"/>
      <c r="D229" s="410" t="s">
        <v>1580</v>
      </c>
      <c r="E229" s="411">
        <v>430.1</v>
      </c>
      <c r="F229" s="2425"/>
      <c r="G229" s="461">
        <f t="shared" si="9"/>
        <v>0</v>
      </c>
    </row>
    <row r="230" spans="1:7" s="96" customFormat="1">
      <c r="A230" s="409" t="s">
        <v>1654</v>
      </c>
      <c r="B230" s="404" t="s">
        <v>215</v>
      </c>
      <c r="C230" s="410"/>
      <c r="D230" s="410" t="s">
        <v>1580</v>
      </c>
      <c r="E230" s="411">
        <f>+E226</f>
        <v>475.78</v>
      </c>
      <c r="F230" s="2425"/>
      <c r="G230" s="461">
        <f t="shared" si="9"/>
        <v>0</v>
      </c>
    </row>
    <row r="231" spans="1:7" s="96" customFormat="1">
      <c r="A231" s="103"/>
      <c r="B231" s="65"/>
      <c r="C231" s="410"/>
      <c r="D231" s="410"/>
      <c r="E231" s="411"/>
      <c r="F231" s="2426"/>
      <c r="G231" s="460"/>
    </row>
    <row r="232" spans="1:7" s="96" customFormat="1" ht="60.75" customHeight="1">
      <c r="A232" s="97" t="s">
        <v>1655</v>
      </c>
      <c r="B232" s="208" t="s">
        <v>1906</v>
      </c>
      <c r="C232" s="410"/>
      <c r="D232" s="410"/>
      <c r="E232" s="411"/>
      <c r="F232" s="2426"/>
      <c r="G232" s="460"/>
    </row>
    <row r="233" spans="1:7" s="96" customFormat="1">
      <c r="A233" s="402"/>
      <c r="B233" s="65" t="s">
        <v>1656</v>
      </c>
      <c r="C233" s="410"/>
      <c r="D233" s="410"/>
      <c r="E233" s="411"/>
      <c r="F233" s="2426"/>
      <c r="G233" s="460"/>
    </row>
    <row r="234" spans="1:7" s="96" customFormat="1">
      <c r="A234" s="403" t="s">
        <v>1657</v>
      </c>
      <c r="B234" s="404" t="s">
        <v>209</v>
      </c>
      <c r="C234" s="410"/>
      <c r="D234" s="410" t="s">
        <v>1580</v>
      </c>
      <c r="E234" s="411">
        <v>23.25</v>
      </c>
      <c r="F234" s="2425"/>
      <c r="G234" s="461">
        <f t="shared" ref="G234:G239" si="10">+F234*E234</f>
        <v>0</v>
      </c>
    </row>
    <row r="235" spans="1:7" s="96" customFormat="1">
      <c r="A235" s="405" t="s">
        <v>1658</v>
      </c>
      <c r="B235" s="404" t="s">
        <v>211</v>
      </c>
      <c r="C235" s="410"/>
      <c r="D235" s="410" t="s">
        <v>1580</v>
      </c>
      <c r="E235" s="411">
        <v>29.5</v>
      </c>
      <c r="F235" s="2425"/>
      <c r="G235" s="461">
        <f t="shared" si="10"/>
        <v>0</v>
      </c>
    </row>
    <row r="236" spans="1:7" s="96" customFormat="1">
      <c r="A236" s="406" t="s">
        <v>1659</v>
      </c>
      <c r="B236" s="404" t="s">
        <v>212</v>
      </c>
      <c r="C236" s="410"/>
      <c r="D236" s="410" t="s">
        <v>1580</v>
      </c>
      <c r="E236" s="411">
        <f>+E234</f>
        <v>23.25</v>
      </c>
      <c r="F236" s="2425"/>
      <c r="G236" s="461">
        <f t="shared" si="10"/>
        <v>0</v>
      </c>
    </row>
    <row r="237" spans="1:7" s="96" customFormat="1">
      <c r="A237" s="407" t="s">
        <v>1660</v>
      </c>
      <c r="B237" s="404" t="s">
        <v>213</v>
      </c>
      <c r="C237" s="410"/>
      <c r="D237" s="410" t="s">
        <v>1580</v>
      </c>
      <c r="E237" s="411">
        <f>+E235</f>
        <v>29.5</v>
      </c>
      <c r="F237" s="2425"/>
      <c r="G237" s="461">
        <f t="shared" si="10"/>
        <v>0</v>
      </c>
    </row>
    <row r="238" spans="1:7" s="96" customFormat="1">
      <c r="A238" s="408" t="s">
        <v>1661</v>
      </c>
      <c r="B238" s="404" t="s">
        <v>214</v>
      </c>
      <c r="C238" s="410"/>
      <c r="D238" s="410" t="s">
        <v>1580</v>
      </c>
      <c r="E238" s="411">
        <v>25.5</v>
      </c>
      <c r="F238" s="2425"/>
      <c r="G238" s="461">
        <f t="shared" si="10"/>
        <v>0</v>
      </c>
    </row>
    <row r="239" spans="1:7" s="96" customFormat="1">
      <c r="A239" s="409" t="s">
        <v>1662</v>
      </c>
      <c r="B239" s="404" t="s">
        <v>215</v>
      </c>
      <c r="C239" s="410"/>
      <c r="D239" s="410" t="s">
        <v>1580</v>
      </c>
      <c r="E239" s="411">
        <f>+E235</f>
        <v>29.5</v>
      </c>
      <c r="F239" s="2425"/>
      <c r="G239" s="461">
        <f t="shared" si="10"/>
        <v>0</v>
      </c>
    </row>
    <row r="240" spans="1:7" s="96" customFormat="1">
      <c r="A240" s="103"/>
      <c r="B240" s="65"/>
      <c r="C240" s="410"/>
      <c r="D240" s="410"/>
      <c r="E240" s="411"/>
      <c r="F240" s="2426"/>
      <c r="G240" s="460"/>
    </row>
    <row r="241" spans="1:7" s="96" customFormat="1" ht="31.15" customHeight="1">
      <c r="A241" s="97" t="s">
        <v>1663</v>
      </c>
      <c r="B241" s="65" t="s">
        <v>1664</v>
      </c>
      <c r="C241" s="410"/>
      <c r="D241" s="410"/>
      <c r="E241" s="411"/>
      <c r="F241" s="2426"/>
      <c r="G241" s="460"/>
    </row>
    <row r="242" spans="1:7" s="96" customFormat="1" ht="55.9" customHeight="1">
      <c r="A242" s="402"/>
      <c r="B242" s="65" t="s">
        <v>1665</v>
      </c>
      <c r="C242" s="410"/>
      <c r="D242" s="410"/>
      <c r="E242" s="411"/>
      <c r="F242" s="2426"/>
      <c r="G242" s="460"/>
    </row>
    <row r="243" spans="1:7" s="96" customFormat="1" ht="13.9" customHeight="1">
      <c r="A243" s="402"/>
      <c r="B243" s="412" t="s">
        <v>1666</v>
      </c>
      <c r="C243" s="410"/>
      <c r="D243" s="410"/>
      <c r="E243" s="411"/>
      <c r="F243" s="2426"/>
      <c r="G243" s="460"/>
    </row>
    <row r="244" spans="1:7" s="96" customFormat="1" ht="13.9" customHeight="1">
      <c r="A244" s="402"/>
      <c r="B244" s="413" t="s">
        <v>1667</v>
      </c>
      <c r="C244" s="410"/>
      <c r="D244" s="410"/>
      <c r="E244" s="411"/>
      <c r="F244" s="2426"/>
      <c r="G244" s="460"/>
    </row>
    <row r="245" spans="1:7" s="96" customFormat="1" ht="13.9" customHeight="1">
      <c r="A245" s="402"/>
      <c r="B245" s="413" t="s">
        <v>1668</v>
      </c>
      <c r="C245" s="410"/>
      <c r="D245" s="410"/>
      <c r="E245" s="411"/>
      <c r="F245" s="2426"/>
      <c r="G245" s="460"/>
    </row>
    <row r="246" spans="1:7" s="96" customFormat="1" ht="13.9" customHeight="1">
      <c r="A246" s="402"/>
      <c r="B246" s="412" t="s">
        <v>1669</v>
      </c>
      <c r="C246" s="410"/>
      <c r="D246" s="410"/>
      <c r="E246" s="411"/>
      <c r="F246" s="2426"/>
      <c r="G246" s="460"/>
    </row>
    <row r="247" spans="1:7" s="96" customFormat="1" ht="13.9" customHeight="1">
      <c r="A247" s="402"/>
      <c r="B247" s="353" t="s">
        <v>1670</v>
      </c>
      <c r="C247" s="410"/>
      <c r="D247" s="410"/>
      <c r="E247" s="411"/>
      <c r="F247" s="2426"/>
      <c r="G247" s="460"/>
    </row>
    <row r="248" spans="1:7" s="96" customFormat="1" ht="13.9" customHeight="1">
      <c r="A248" s="402"/>
      <c r="B248" s="412" t="s">
        <v>1671</v>
      </c>
      <c r="C248" s="410"/>
      <c r="D248" s="410"/>
      <c r="E248" s="411"/>
      <c r="F248" s="2426"/>
      <c r="G248" s="460"/>
    </row>
    <row r="249" spans="1:7" s="96" customFormat="1">
      <c r="A249" s="105"/>
      <c r="B249" s="412" t="s">
        <v>1672</v>
      </c>
      <c r="C249" s="410"/>
      <c r="D249" s="410"/>
      <c r="E249" s="411"/>
      <c r="F249" s="2426"/>
      <c r="G249" s="460"/>
    </row>
    <row r="250" spans="1:7" s="96" customFormat="1">
      <c r="A250" s="105"/>
      <c r="B250" s="65" t="s">
        <v>1673</v>
      </c>
      <c r="C250" s="410"/>
      <c r="D250" s="410"/>
      <c r="E250" s="411"/>
      <c r="F250" s="2426"/>
      <c r="G250" s="460"/>
    </row>
    <row r="251" spans="1:7" s="96" customFormat="1">
      <c r="A251" s="403" t="s">
        <v>1674</v>
      </c>
      <c r="B251" s="404" t="s">
        <v>209</v>
      </c>
      <c r="C251" s="410"/>
      <c r="D251" s="410" t="s">
        <v>354</v>
      </c>
      <c r="E251" s="411">
        <v>63.75</v>
      </c>
      <c r="F251" s="2425"/>
      <c r="G251" s="461">
        <f t="shared" ref="G251:G256" si="11">+F251*E251</f>
        <v>0</v>
      </c>
    </row>
    <row r="252" spans="1:7" s="96" customFormat="1">
      <c r="A252" s="405" t="s">
        <v>1658</v>
      </c>
      <c r="B252" s="404" t="s">
        <v>211</v>
      </c>
      <c r="C252" s="410"/>
      <c r="D252" s="410" t="s">
        <v>354</v>
      </c>
      <c r="E252" s="411">
        <v>48.9</v>
      </c>
      <c r="F252" s="2425"/>
      <c r="G252" s="461">
        <f t="shared" si="11"/>
        <v>0</v>
      </c>
    </row>
    <row r="253" spans="1:7" s="96" customFormat="1">
      <c r="A253" s="406" t="s">
        <v>1675</v>
      </c>
      <c r="B253" s="404" t="s">
        <v>212</v>
      </c>
      <c r="C253" s="410"/>
      <c r="D253" s="410" t="s">
        <v>354</v>
      </c>
      <c r="E253" s="411">
        <f>+E251</f>
        <v>63.75</v>
      </c>
      <c r="F253" s="2425"/>
      <c r="G253" s="461">
        <f t="shared" si="11"/>
        <v>0</v>
      </c>
    </row>
    <row r="254" spans="1:7" s="96" customFormat="1">
      <c r="A254" s="407" t="s">
        <v>1676</v>
      </c>
      <c r="B254" s="404" t="s">
        <v>213</v>
      </c>
      <c r="C254" s="410"/>
      <c r="D254" s="410" t="s">
        <v>354</v>
      </c>
      <c r="E254" s="411">
        <f>+E252</f>
        <v>48.9</v>
      </c>
      <c r="F254" s="2425"/>
      <c r="G254" s="461">
        <f t="shared" si="11"/>
        <v>0</v>
      </c>
    </row>
    <row r="255" spans="1:7" s="96" customFormat="1">
      <c r="A255" s="408" t="s">
        <v>1677</v>
      </c>
      <c r="B255" s="404" t="s">
        <v>214</v>
      </c>
      <c r="C255" s="410"/>
      <c r="D255" s="410" t="s">
        <v>354</v>
      </c>
      <c r="E255" s="411">
        <v>54.9</v>
      </c>
      <c r="F255" s="2425"/>
      <c r="G255" s="461">
        <f t="shared" si="11"/>
        <v>0</v>
      </c>
    </row>
    <row r="256" spans="1:7" s="96" customFormat="1">
      <c r="A256" s="409" t="s">
        <v>1678</v>
      </c>
      <c r="B256" s="404" t="s">
        <v>215</v>
      </c>
      <c r="C256" s="410"/>
      <c r="D256" s="410" t="s">
        <v>354</v>
      </c>
      <c r="E256" s="411">
        <f>+E252</f>
        <v>48.9</v>
      </c>
      <c r="F256" s="2425"/>
      <c r="G256" s="461">
        <f t="shared" si="11"/>
        <v>0</v>
      </c>
    </row>
    <row r="257" spans="1:7" s="96" customFormat="1">
      <c r="A257" s="103"/>
      <c r="B257" s="65"/>
      <c r="C257" s="410"/>
      <c r="D257" s="410"/>
      <c r="E257" s="411"/>
      <c r="F257" s="2426"/>
      <c r="G257" s="460"/>
    </row>
    <row r="258" spans="1:7" s="96" customFormat="1" ht="25.5">
      <c r="A258" s="97" t="s">
        <v>1679</v>
      </c>
      <c r="B258" s="65" t="s">
        <v>1680</v>
      </c>
      <c r="C258" s="410"/>
      <c r="D258" s="410"/>
      <c r="E258" s="411"/>
      <c r="F258" s="2426"/>
      <c r="G258" s="460"/>
    </row>
    <row r="259" spans="1:7" s="96" customFormat="1" ht="38.25">
      <c r="A259" s="402"/>
      <c r="B259" s="65" t="s">
        <v>1681</v>
      </c>
      <c r="C259" s="410"/>
      <c r="D259" s="410"/>
      <c r="E259" s="411"/>
      <c r="F259" s="2426"/>
      <c r="G259" s="460"/>
    </row>
    <row r="260" spans="1:7" s="96" customFormat="1">
      <c r="A260" s="402"/>
      <c r="B260" s="413" t="s">
        <v>1667</v>
      </c>
      <c r="C260" s="410"/>
      <c r="D260" s="410"/>
      <c r="E260" s="411"/>
      <c r="F260" s="2426"/>
      <c r="G260" s="460"/>
    </row>
    <row r="261" spans="1:7" s="96" customFormat="1">
      <c r="A261" s="402"/>
      <c r="B261" s="412" t="s">
        <v>1669</v>
      </c>
      <c r="C261" s="410"/>
      <c r="D261" s="410"/>
      <c r="E261" s="411"/>
      <c r="F261" s="2426"/>
      <c r="G261" s="460"/>
    </row>
    <row r="262" spans="1:7" s="96" customFormat="1">
      <c r="A262" s="402"/>
      <c r="B262" s="353" t="s">
        <v>1670</v>
      </c>
      <c r="C262" s="410"/>
      <c r="D262" s="410"/>
      <c r="E262" s="411"/>
      <c r="F262" s="2426"/>
      <c r="G262" s="460"/>
    </row>
    <row r="263" spans="1:7" s="96" customFormat="1">
      <c r="A263" s="402"/>
      <c r="B263" s="412" t="s">
        <v>1671</v>
      </c>
      <c r="C263" s="410"/>
      <c r="D263" s="410"/>
      <c r="E263" s="411"/>
      <c r="F263" s="2426"/>
      <c r="G263" s="460"/>
    </row>
    <row r="264" spans="1:7" s="96" customFormat="1">
      <c r="A264" s="105"/>
      <c r="B264" s="412" t="s">
        <v>1672</v>
      </c>
      <c r="C264" s="410"/>
      <c r="D264" s="410"/>
      <c r="E264" s="411"/>
      <c r="F264" s="2426"/>
      <c r="G264" s="460"/>
    </row>
    <row r="265" spans="1:7" s="96" customFormat="1">
      <c r="A265" s="105"/>
      <c r="B265" s="65" t="s">
        <v>1682</v>
      </c>
      <c r="C265" s="410"/>
      <c r="D265" s="410"/>
      <c r="E265" s="411"/>
      <c r="F265" s="2426"/>
      <c r="G265" s="460"/>
    </row>
    <row r="266" spans="1:7" s="96" customFormat="1">
      <c r="A266" s="403" t="s">
        <v>1683</v>
      </c>
      <c r="B266" s="404" t="s">
        <v>209</v>
      </c>
      <c r="C266" s="410"/>
      <c r="D266" s="410" t="s">
        <v>354</v>
      </c>
      <c r="E266" s="411">
        <v>12.5</v>
      </c>
      <c r="F266" s="2425"/>
      <c r="G266" s="461">
        <f t="shared" ref="G266:G271" si="12">+F266*E266</f>
        <v>0</v>
      </c>
    </row>
    <row r="267" spans="1:7" s="96" customFormat="1">
      <c r="A267" s="405" t="s">
        <v>1684</v>
      </c>
      <c r="B267" s="404" t="s">
        <v>211</v>
      </c>
      <c r="C267" s="410"/>
      <c r="D267" s="410" t="s">
        <v>354</v>
      </c>
      <c r="E267" s="411">
        <v>12.5</v>
      </c>
      <c r="F267" s="2425"/>
      <c r="G267" s="461">
        <f t="shared" si="12"/>
        <v>0</v>
      </c>
    </row>
    <row r="268" spans="1:7" s="96" customFormat="1">
      <c r="A268" s="406" t="s">
        <v>1685</v>
      </c>
      <c r="B268" s="404" t="s">
        <v>212</v>
      </c>
      <c r="C268" s="410"/>
      <c r="D268" s="410" t="s">
        <v>354</v>
      </c>
      <c r="E268" s="411">
        <f>+E266</f>
        <v>12.5</v>
      </c>
      <c r="F268" s="2425"/>
      <c r="G268" s="461">
        <f t="shared" si="12"/>
        <v>0</v>
      </c>
    </row>
    <row r="269" spans="1:7" s="96" customFormat="1">
      <c r="A269" s="407" t="s">
        <v>1686</v>
      </c>
      <c r="B269" s="404" t="s">
        <v>213</v>
      </c>
      <c r="C269" s="410"/>
      <c r="D269" s="410" t="s">
        <v>354</v>
      </c>
      <c r="E269" s="411">
        <f>+E267</f>
        <v>12.5</v>
      </c>
      <c r="F269" s="2425"/>
      <c r="G269" s="461">
        <f t="shared" si="12"/>
        <v>0</v>
      </c>
    </row>
    <row r="270" spans="1:7" s="96" customFormat="1">
      <c r="A270" s="408" t="s">
        <v>1687</v>
      </c>
      <c r="B270" s="404" t="s">
        <v>214</v>
      </c>
      <c r="C270" s="410"/>
      <c r="D270" s="410" t="s">
        <v>354</v>
      </c>
      <c r="E270" s="411">
        <v>9.85</v>
      </c>
      <c r="F270" s="2425"/>
      <c r="G270" s="461">
        <f t="shared" si="12"/>
        <v>0</v>
      </c>
    </row>
    <row r="271" spans="1:7" s="96" customFormat="1">
      <c r="A271" s="409" t="s">
        <v>1688</v>
      </c>
      <c r="B271" s="404" t="s">
        <v>215</v>
      </c>
      <c r="C271" s="410"/>
      <c r="D271" s="410" t="s">
        <v>354</v>
      </c>
      <c r="E271" s="411">
        <f>+E267</f>
        <v>12.5</v>
      </c>
      <c r="F271" s="2425"/>
      <c r="G271" s="461">
        <f t="shared" si="12"/>
        <v>0</v>
      </c>
    </row>
    <row r="272" spans="1:7" s="96" customFormat="1">
      <c r="A272" s="103"/>
      <c r="B272" s="65"/>
      <c r="C272" s="410"/>
      <c r="D272" s="410"/>
      <c r="E272" s="411"/>
      <c r="F272" s="2426"/>
      <c r="G272" s="460"/>
    </row>
    <row r="273" spans="1:7" s="96" customFormat="1" ht="25.5">
      <c r="A273" s="97" t="s">
        <v>1689</v>
      </c>
      <c r="B273" s="422" t="s">
        <v>1690</v>
      </c>
      <c r="C273" s="410"/>
      <c r="D273" s="410"/>
      <c r="E273" s="411"/>
      <c r="F273" s="2426"/>
      <c r="G273" s="460"/>
    </row>
    <row r="274" spans="1:7" s="96" customFormat="1">
      <c r="A274" s="103"/>
      <c r="B274" s="207"/>
      <c r="C274" s="410"/>
      <c r="D274" s="410"/>
      <c r="E274" s="411"/>
      <c r="F274" s="2426"/>
      <c r="G274" s="460"/>
    </row>
    <row r="275" spans="1:7" s="96" customFormat="1" ht="54" customHeight="1">
      <c r="A275" s="97" t="s">
        <v>1691</v>
      </c>
      <c r="B275" s="208" t="s">
        <v>1907</v>
      </c>
      <c r="C275" s="410"/>
      <c r="D275" s="410"/>
      <c r="E275" s="411"/>
      <c r="F275" s="2426"/>
      <c r="G275" s="460"/>
    </row>
    <row r="276" spans="1:7" s="96" customFormat="1">
      <c r="A276" s="103"/>
      <c r="B276" s="65"/>
      <c r="C276" s="410"/>
      <c r="D276" s="410"/>
      <c r="E276" s="411"/>
      <c r="F276" s="2426"/>
      <c r="G276" s="460"/>
    </row>
    <row r="277" spans="1:7" s="96" customFormat="1">
      <c r="A277" s="403" t="s">
        <v>1692</v>
      </c>
      <c r="B277" s="404" t="s">
        <v>209</v>
      </c>
      <c r="C277" s="410"/>
      <c r="D277" s="410" t="s">
        <v>1580</v>
      </c>
      <c r="E277" s="411">
        <v>16.11</v>
      </c>
      <c r="F277" s="2425"/>
      <c r="G277" s="461">
        <f t="shared" ref="G277:G282" si="13">+F277*E277</f>
        <v>0</v>
      </c>
    </row>
    <row r="278" spans="1:7" s="96" customFormat="1">
      <c r="A278" s="405" t="s">
        <v>1693</v>
      </c>
      <c r="B278" s="404" t="s">
        <v>211</v>
      </c>
      <c r="C278" s="410"/>
      <c r="D278" s="410" t="s">
        <v>1580</v>
      </c>
      <c r="E278" s="411">
        <v>21.48</v>
      </c>
      <c r="F278" s="2425"/>
      <c r="G278" s="461">
        <f t="shared" si="13"/>
        <v>0</v>
      </c>
    </row>
    <row r="279" spans="1:7" s="96" customFormat="1">
      <c r="A279" s="406" t="s">
        <v>1694</v>
      </c>
      <c r="B279" s="404" t="s">
        <v>212</v>
      </c>
      <c r="C279" s="410"/>
      <c r="D279" s="410" t="s">
        <v>1580</v>
      </c>
      <c r="E279" s="411">
        <f>+E277</f>
        <v>16.11</v>
      </c>
      <c r="F279" s="2425"/>
      <c r="G279" s="461">
        <f t="shared" si="13"/>
        <v>0</v>
      </c>
    </row>
    <row r="280" spans="1:7" s="96" customFormat="1">
      <c r="A280" s="407" t="s">
        <v>1695</v>
      </c>
      <c r="B280" s="404" t="s">
        <v>213</v>
      </c>
      <c r="C280" s="410"/>
      <c r="D280" s="410" t="s">
        <v>1580</v>
      </c>
      <c r="E280" s="411">
        <f>+E278</f>
        <v>21.48</v>
      </c>
      <c r="F280" s="2425"/>
      <c r="G280" s="461">
        <f t="shared" si="13"/>
        <v>0</v>
      </c>
    </row>
    <row r="281" spans="1:7" s="96" customFormat="1">
      <c r="A281" s="408" t="s">
        <v>1696</v>
      </c>
      <c r="B281" s="404" t="s">
        <v>214</v>
      </c>
      <c r="C281" s="410"/>
      <c r="D281" s="410" t="s">
        <v>1580</v>
      </c>
      <c r="E281" s="411">
        <v>15.58</v>
      </c>
      <c r="F281" s="2425"/>
      <c r="G281" s="461">
        <f t="shared" si="13"/>
        <v>0</v>
      </c>
    </row>
    <row r="282" spans="1:7" s="96" customFormat="1">
      <c r="A282" s="409" t="s">
        <v>1697</v>
      </c>
      <c r="B282" s="404" t="s">
        <v>215</v>
      </c>
      <c r="C282" s="410"/>
      <c r="D282" s="410" t="s">
        <v>1580</v>
      </c>
      <c r="E282" s="411">
        <f>+E278</f>
        <v>21.48</v>
      </c>
      <c r="F282" s="2425"/>
      <c r="G282" s="461">
        <f t="shared" si="13"/>
        <v>0</v>
      </c>
    </row>
    <row r="283" spans="1:7" s="96" customFormat="1">
      <c r="A283" s="103"/>
      <c r="B283" s="65"/>
      <c r="C283" s="410"/>
      <c r="D283" s="410"/>
      <c r="E283" s="411"/>
      <c r="F283" s="2426"/>
      <c r="G283" s="460"/>
    </row>
    <row r="284" spans="1:7" s="96" customFormat="1" ht="25.5">
      <c r="A284" s="97" t="s">
        <v>1698</v>
      </c>
      <c r="B284" s="65" t="s">
        <v>1699</v>
      </c>
      <c r="C284" s="410"/>
      <c r="D284" s="410"/>
      <c r="E284" s="411"/>
      <c r="F284" s="2426"/>
      <c r="G284" s="460"/>
    </row>
    <row r="285" spans="1:7" s="96" customFormat="1" ht="25.5">
      <c r="A285" s="402"/>
      <c r="B285" s="65" t="s">
        <v>1700</v>
      </c>
      <c r="C285" s="410"/>
      <c r="D285" s="410"/>
      <c r="E285" s="411"/>
      <c r="F285" s="2426"/>
      <c r="G285" s="460"/>
    </row>
    <row r="286" spans="1:7" s="96" customFormat="1" ht="38.25">
      <c r="A286" s="402"/>
      <c r="B286" s="65" t="s">
        <v>1701</v>
      </c>
      <c r="C286" s="410"/>
      <c r="D286" s="410"/>
      <c r="E286" s="411"/>
      <c r="F286" s="2426"/>
      <c r="G286" s="460"/>
    </row>
    <row r="287" spans="1:7" s="96" customFormat="1" ht="25.5">
      <c r="A287" s="402"/>
      <c r="B287" s="65" t="s">
        <v>1702</v>
      </c>
      <c r="C287" s="410"/>
      <c r="D287" s="410"/>
      <c r="E287" s="411"/>
      <c r="F287" s="2426"/>
      <c r="G287" s="460"/>
    </row>
    <row r="288" spans="1:7" s="96" customFormat="1">
      <c r="A288" s="402"/>
      <c r="B288" s="412" t="s">
        <v>1703</v>
      </c>
      <c r="C288" s="410"/>
      <c r="D288" s="410"/>
      <c r="E288" s="411"/>
      <c r="F288" s="2426"/>
      <c r="G288" s="460"/>
    </row>
    <row r="289" spans="1:7" s="96" customFormat="1">
      <c r="A289" s="402"/>
      <c r="B289" s="412" t="s">
        <v>1704</v>
      </c>
      <c r="C289" s="410"/>
      <c r="D289" s="410"/>
      <c r="E289" s="411"/>
      <c r="F289" s="2426"/>
      <c r="G289" s="460"/>
    </row>
    <row r="290" spans="1:7" s="96" customFormat="1">
      <c r="A290" s="402"/>
      <c r="B290" s="412" t="s">
        <v>1666</v>
      </c>
      <c r="C290" s="410"/>
      <c r="D290" s="410"/>
      <c r="E290" s="411"/>
      <c r="F290" s="2426"/>
      <c r="G290" s="460"/>
    </row>
    <row r="291" spans="1:7" s="96" customFormat="1">
      <c r="A291" s="402"/>
      <c r="B291" s="412" t="s">
        <v>1705</v>
      </c>
      <c r="C291" s="410"/>
      <c r="D291" s="410"/>
      <c r="E291" s="411"/>
      <c r="F291" s="2426"/>
      <c r="G291" s="460"/>
    </row>
    <row r="292" spans="1:7" s="96" customFormat="1">
      <c r="A292" s="402"/>
      <c r="B292" s="412" t="s">
        <v>1669</v>
      </c>
      <c r="C292" s="410"/>
      <c r="D292" s="410"/>
      <c r="E292" s="411"/>
      <c r="F292" s="2426"/>
      <c r="G292" s="460"/>
    </row>
    <row r="293" spans="1:7" s="96" customFormat="1">
      <c r="A293" s="402"/>
      <c r="B293" s="413" t="s">
        <v>1706</v>
      </c>
      <c r="C293" s="410"/>
      <c r="D293" s="410"/>
      <c r="E293" s="411"/>
      <c r="F293" s="2426"/>
      <c r="G293" s="460"/>
    </row>
    <row r="294" spans="1:7" s="96" customFormat="1">
      <c r="A294" s="403" t="s">
        <v>1707</v>
      </c>
      <c r="B294" s="404" t="s">
        <v>209</v>
      </c>
      <c r="C294" s="410"/>
      <c r="D294" s="410" t="s">
        <v>210</v>
      </c>
      <c r="E294" s="411">
        <v>12</v>
      </c>
      <c r="F294" s="2425"/>
      <c r="G294" s="461">
        <f t="shared" ref="G294:G299" si="14">+F294*E294</f>
        <v>0</v>
      </c>
    </row>
    <row r="295" spans="1:7" s="96" customFormat="1">
      <c r="A295" s="405" t="s">
        <v>1708</v>
      </c>
      <c r="B295" s="404" t="s">
        <v>211</v>
      </c>
      <c r="C295" s="410"/>
      <c r="D295" s="410" t="s">
        <v>210</v>
      </c>
      <c r="E295" s="411">
        <v>16</v>
      </c>
      <c r="F295" s="2425"/>
      <c r="G295" s="461">
        <f t="shared" si="14"/>
        <v>0</v>
      </c>
    </row>
    <row r="296" spans="1:7" s="96" customFormat="1">
      <c r="A296" s="406" t="s">
        <v>1709</v>
      </c>
      <c r="B296" s="404" t="s">
        <v>212</v>
      </c>
      <c r="C296" s="410"/>
      <c r="D296" s="410" t="s">
        <v>210</v>
      </c>
      <c r="E296" s="411">
        <f>+E294</f>
        <v>12</v>
      </c>
      <c r="F296" s="2425"/>
      <c r="G296" s="461">
        <f t="shared" si="14"/>
        <v>0</v>
      </c>
    </row>
    <row r="297" spans="1:7" s="96" customFormat="1">
      <c r="A297" s="407" t="s">
        <v>1710</v>
      </c>
      <c r="B297" s="404" t="s">
        <v>213</v>
      </c>
      <c r="C297" s="410"/>
      <c r="D297" s="410" t="s">
        <v>210</v>
      </c>
      <c r="E297" s="411">
        <f>+E295</f>
        <v>16</v>
      </c>
      <c r="F297" s="2425"/>
      <c r="G297" s="461">
        <f t="shared" si="14"/>
        <v>0</v>
      </c>
    </row>
    <row r="298" spans="1:7" s="96" customFormat="1">
      <c r="A298" s="408" t="s">
        <v>1711</v>
      </c>
      <c r="B298" s="404" t="s">
        <v>214</v>
      </c>
      <c r="C298" s="410"/>
      <c r="D298" s="410" t="s">
        <v>210</v>
      </c>
      <c r="E298" s="411">
        <v>12</v>
      </c>
      <c r="F298" s="2425"/>
      <c r="G298" s="461">
        <f t="shared" si="14"/>
        <v>0</v>
      </c>
    </row>
    <row r="299" spans="1:7" s="96" customFormat="1">
      <c r="A299" s="409" t="s">
        <v>1712</v>
      </c>
      <c r="B299" s="404" t="s">
        <v>215</v>
      </c>
      <c r="C299" s="410"/>
      <c r="D299" s="410" t="s">
        <v>210</v>
      </c>
      <c r="E299" s="411">
        <f>+E295</f>
        <v>16</v>
      </c>
      <c r="F299" s="2425"/>
      <c r="G299" s="461">
        <f t="shared" si="14"/>
        <v>0</v>
      </c>
    </row>
    <row r="300" spans="1:7" s="96" customFormat="1">
      <c r="A300" s="103"/>
      <c r="B300" s="65"/>
      <c r="C300" s="410"/>
      <c r="D300" s="410"/>
      <c r="E300" s="411"/>
      <c r="F300" s="2426"/>
      <c r="G300" s="460"/>
    </row>
    <row r="301" spans="1:7" s="96" customFormat="1" ht="25.5">
      <c r="A301" s="97" t="s">
        <v>1713</v>
      </c>
      <c r="B301" s="65" t="s">
        <v>1699</v>
      </c>
      <c r="C301" s="410"/>
      <c r="D301" s="410"/>
      <c r="E301" s="411"/>
      <c r="F301" s="2426"/>
      <c r="G301" s="460"/>
    </row>
    <row r="302" spans="1:7" s="96" customFormat="1">
      <c r="A302" s="97"/>
      <c r="B302" s="65" t="s">
        <v>1714</v>
      </c>
      <c r="C302" s="410"/>
      <c r="D302" s="410"/>
      <c r="E302" s="411"/>
      <c r="F302" s="2426"/>
      <c r="G302" s="460"/>
    </row>
    <row r="303" spans="1:7" s="96" customFormat="1" ht="25.5">
      <c r="A303" s="402"/>
      <c r="B303" s="65" t="s">
        <v>1700</v>
      </c>
      <c r="C303" s="410"/>
      <c r="D303" s="410"/>
      <c r="E303" s="411"/>
      <c r="F303" s="2426"/>
      <c r="G303" s="460"/>
    </row>
    <row r="304" spans="1:7" s="96" customFormat="1" ht="38.25">
      <c r="A304" s="402"/>
      <c r="B304" s="65" t="s">
        <v>1701</v>
      </c>
      <c r="C304" s="410"/>
      <c r="D304" s="410"/>
      <c r="E304" s="411"/>
      <c r="F304" s="2426"/>
      <c r="G304" s="460"/>
    </row>
    <row r="305" spans="1:7" s="96" customFormat="1" ht="16.899999999999999" customHeight="1">
      <c r="A305" s="402"/>
      <c r="B305" s="65" t="s">
        <v>1715</v>
      </c>
      <c r="C305" s="410"/>
      <c r="D305" s="410"/>
      <c r="E305" s="411"/>
      <c r="F305" s="2426"/>
      <c r="G305" s="460"/>
    </row>
    <row r="306" spans="1:7" s="96" customFormat="1">
      <c r="A306" s="402"/>
      <c r="B306" s="412" t="s">
        <v>1703</v>
      </c>
      <c r="C306" s="410"/>
      <c r="D306" s="410"/>
      <c r="E306" s="411"/>
      <c r="F306" s="2426"/>
      <c r="G306" s="460"/>
    </row>
    <row r="307" spans="1:7" s="96" customFormat="1">
      <c r="A307" s="402"/>
      <c r="B307" s="412" t="s">
        <v>1704</v>
      </c>
      <c r="C307" s="410"/>
      <c r="D307" s="410"/>
      <c r="E307" s="411"/>
      <c r="F307" s="2426"/>
      <c r="G307" s="460"/>
    </row>
    <row r="308" spans="1:7" s="96" customFormat="1">
      <c r="A308" s="402"/>
      <c r="B308" s="412" t="s">
        <v>1666</v>
      </c>
      <c r="C308" s="410"/>
      <c r="D308" s="410"/>
      <c r="E308" s="411"/>
      <c r="F308" s="2426"/>
      <c r="G308" s="460"/>
    </row>
    <row r="309" spans="1:7" s="96" customFormat="1">
      <c r="A309" s="402"/>
      <c r="B309" s="412" t="s">
        <v>1716</v>
      </c>
      <c r="C309" s="410"/>
      <c r="D309" s="410"/>
      <c r="E309" s="411"/>
      <c r="F309" s="2426"/>
      <c r="G309" s="460"/>
    </row>
    <row r="310" spans="1:7" s="96" customFormat="1">
      <c r="A310" s="402"/>
      <c r="B310" s="353" t="s">
        <v>1717</v>
      </c>
      <c r="C310" s="410"/>
      <c r="D310" s="410"/>
      <c r="E310" s="411"/>
      <c r="F310" s="2426"/>
      <c r="G310" s="460"/>
    </row>
    <row r="311" spans="1:7" s="96" customFormat="1">
      <c r="A311" s="402"/>
      <c r="B311" s="413" t="s">
        <v>1718</v>
      </c>
      <c r="C311" s="410"/>
      <c r="D311" s="410"/>
      <c r="E311" s="411"/>
      <c r="F311" s="2426"/>
      <c r="G311" s="460"/>
    </row>
    <row r="312" spans="1:7" s="96" customFormat="1">
      <c r="A312" s="402"/>
      <c r="B312" s="413"/>
      <c r="C312" s="410"/>
      <c r="D312" s="410"/>
      <c r="E312" s="411"/>
      <c r="F312" s="2426"/>
      <c r="G312" s="460"/>
    </row>
    <row r="313" spans="1:7" s="96" customFormat="1">
      <c r="A313" s="403" t="s">
        <v>1719</v>
      </c>
      <c r="B313" s="404" t="s">
        <v>209</v>
      </c>
      <c r="C313" s="410"/>
      <c r="D313" s="410" t="s">
        <v>210</v>
      </c>
      <c r="E313" s="411">
        <v>18</v>
      </c>
      <c r="F313" s="2425"/>
      <c r="G313" s="461">
        <f t="shared" ref="G313:G318" si="15">+F313*E313</f>
        <v>0</v>
      </c>
    </row>
    <row r="314" spans="1:7" s="96" customFormat="1">
      <c r="A314" s="405" t="s">
        <v>1720</v>
      </c>
      <c r="B314" s="404" t="s">
        <v>211</v>
      </c>
      <c r="C314" s="410"/>
      <c r="D314" s="410" t="s">
        <v>210</v>
      </c>
      <c r="E314" s="411">
        <v>24</v>
      </c>
      <c r="F314" s="2425"/>
      <c r="G314" s="461">
        <f t="shared" si="15"/>
        <v>0</v>
      </c>
    </row>
    <row r="315" spans="1:7" s="96" customFormat="1">
      <c r="A315" s="406" t="s">
        <v>1721</v>
      </c>
      <c r="B315" s="404" t="s">
        <v>212</v>
      </c>
      <c r="C315" s="410"/>
      <c r="D315" s="410" t="s">
        <v>210</v>
      </c>
      <c r="E315" s="411">
        <f>+E313</f>
        <v>18</v>
      </c>
      <c r="F315" s="2425"/>
      <c r="G315" s="461">
        <f t="shared" si="15"/>
        <v>0</v>
      </c>
    </row>
    <row r="316" spans="1:7" s="96" customFormat="1">
      <c r="A316" s="407" t="s">
        <v>1722</v>
      </c>
      <c r="B316" s="404" t="s">
        <v>213</v>
      </c>
      <c r="C316" s="410"/>
      <c r="D316" s="410" t="s">
        <v>210</v>
      </c>
      <c r="E316" s="411">
        <f>+E314</f>
        <v>24</v>
      </c>
      <c r="F316" s="2425"/>
      <c r="G316" s="461">
        <f t="shared" si="15"/>
        <v>0</v>
      </c>
    </row>
    <row r="317" spans="1:7" s="96" customFormat="1">
      <c r="A317" s="408" t="s">
        <v>1723</v>
      </c>
      <c r="B317" s="404" t="s">
        <v>214</v>
      </c>
      <c r="C317" s="410"/>
      <c r="D317" s="410" t="s">
        <v>210</v>
      </c>
      <c r="E317" s="411">
        <v>18</v>
      </c>
      <c r="F317" s="2425"/>
      <c r="G317" s="461">
        <f t="shared" si="15"/>
        <v>0</v>
      </c>
    </row>
    <row r="318" spans="1:7" s="96" customFormat="1">
      <c r="A318" s="409" t="s">
        <v>1724</v>
      </c>
      <c r="B318" s="404" t="s">
        <v>215</v>
      </c>
      <c r="C318" s="410"/>
      <c r="D318" s="410" t="s">
        <v>210</v>
      </c>
      <c r="E318" s="411">
        <f>+E314</f>
        <v>24</v>
      </c>
      <c r="F318" s="2425"/>
      <c r="G318" s="461">
        <f t="shared" si="15"/>
        <v>0</v>
      </c>
    </row>
    <row r="319" spans="1:7" s="96" customFormat="1">
      <c r="A319" s="103"/>
      <c r="B319" s="65"/>
      <c r="C319" s="410"/>
      <c r="D319" s="410"/>
      <c r="E319" s="411"/>
      <c r="F319" s="2426"/>
      <c r="G319" s="460"/>
    </row>
    <row r="320" spans="1:7" s="96" customFormat="1">
      <c r="A320" s="103"/>
      <c r="B320" s="65"/>
      <c r="C320" s="410"/>
      <c r="D320" s="410"/>
      <c r="E320" s="411"/>
      <c r="F320" s="2426"/>
      <c r="G320" s="460"/>
    </row>
    <row r="321" spans="1:7" s="96" customFormat="1">
      <c r="A321" s="103"/>
      <c r="B321" s="65"/>
      <c r="C321" s="410"/>
      <c r="D321" s="410"/>
      <c r="E321" s="411"/>
      <c r="F321" s="2426"/>
      <c r="G321" s="460"/>
    </row>
    <row r="322" spans="1:7" s="96" customFormat="1" ht="38.25">
      <c r="A322" s="97" t="s">
        <v>1725</v>
      </c>
      <c r="B322" s="65" t="s">
        <v>1726</v>
      </c>
      <c r="C322" s="410"/>
      <c r="D322" s="410"/>
      <c r="E322" s="411"/>
      <c r="F322" s="2426"/>
      <c r="G322" s="460"/>
    </row>
    <row r="323" spans="1:7" s="96" customFormat="1">
      <c r="A323" s="403" t="s">
        <v>1727</v>
      </c>
      <c r="B323" s="404" t="s">
        <v>209</v>
      </c>
      <c r="C323" s="410"/>
      <c r="D323" s="410" t="s">
        <v>1580</v>
      </c>
      <c r="E323" s="411">
        <v>5.64</v>
      </c>
      <c r="F323" s="2425"/>
      <c r="G323" s="461">
        <f t="shared" ref="G323:G328" si="16">+F323*E323</f>
        <v>0</v>
      </c>
    </row>
    <row r="324" spans="1:7" s="96" customFormat="1">
      <c r="A324" s="405" t="s">
        <v>1728</v>
      </c>
      <c r="B324" s="404" t="s">
        <v>211</v>
      </c>
      <c r="C324" s="410"/>
      <c r="D324" s="410" t="s">
        <v>1580</v>
      </c>
      <c r="E324" s="411">
        <v>7.05</v>
      </c>
      <c r="F324" s="2425"/>
      <c r="G324" s="461">
        <f t="shared" si="16"/>
        <v>0</v>
      </c>
    </row>
    <row r="325" spans="1:7" s="96" customFormat="1">
      <c r="A325" s="406" t="s">
        <v>1729</v>
      </c>
      <c r="B325" s="404" t="s">
        <v>212</v>
      </c>
      <c r="C325" s="410"/>
      <c r="D325" s="410" t="s">
        <v>1580</v>
      </c>
      <c r="E325" s="411">
        <f>+E323</f>
        <v>5.64</v>
      </c>
      <c r="F325" s="2425"/>
      <c r="G325" s="461">
        <f t="shared" si="16"/>
        <v>0</v>
      </c>
    </row>
    <row r="326" spans="1:7" s="96" customFormat="1">
      <c r="A326" s="407" t="s">
        <v>1730</v>
      </c>
      <c r="B326" s="404" t="s">
        <v>213</v>
      </c>
      <c r="C326" s="410"/>
      <c r="D326" s="410" t="s">
        <v>1580</v>
      </c>
      <c r="E326" s="411">
        <f>+E324</f>
        <v>7.05</v>
      </c>
      <c r="F326" s="2425"/>
      <c r="G326" s="461">
        <f t="shared" si="16"/>
        <v>0</v>
      </c>
    </row>
    <row r="327" spans="1:7" s="96" customFormat="1">
      <c r="A327" s="408" t="s">
        <v>1731</v>
      </c>
      <c r="B327" s="404" t="s">
        <v>214</v>
      </c>
      <c r="C327" s="410"/>
      <c r="D327" s="410" t="s">
        <v>1580</v>
      </c>
      <c r="E327" s="411">
        <v>3.75</v>
      </c>
      <c r="F327" s="2425"/>
      <c r="G327" s="461">
        <f t="shared" si="16"/>
        <v>0</v>
      </c>
    </row>
    <row r="328" spans="1:7" s="96" customFormat="1">
      <c r="A328" s="409" t="s">
        <v>1732</v>
      </c>
      <c r="B328" s="404" t="s">
        <v>215</v>
      </c>
      <c r="C328" s="410"/>
      <c r="D328" s="410" t="s">
        <v>1580</v>
      </c>
      <c r="E328" s="411">
        <f>+E324</f>
        <v>7.05</v>
      </c>
      <c r="F328" s="2425"/>
      <c r="G328" s="461">
        <f t="shared" si="16"/>
        <v>0</v>
      </c>
    </row>
    <row r="329" spans="1:7" s="96" customFormat="1">
      <c r="A329" s="103"/>
      <c r="B329" s="65"/>
      <c r="C329" s="410"/>
      <c r="D329" s="410"/>
      <c r="E329" s="411"/>
      <c r="F329" s="2426"/>
      <c r="G329" s="460"/>
    </row>
    <row r="330" spans="1:7" s="96" customFormat="1" ht="25.5">
      <c r="A330" s="97" t="s">
        <v>1733</v>
      </c>
      <c r="B330" s="65" t="s">
        <v>1734</v>
      </c>
      <c r="C330" s="410"/>
      <c r="D330" s="410"/>
      <c r="E330" s="411"/>
      <c r="F330" s="2426"/>
      <c r="G330" s="460"/>
    </row>
    <row r="331" spans="1:7" s="96" customFormat="1">
      <c r="A331" s="97"/>
      <c r="B331" s="65"/>
      <c r="C331" s="410"/>
      <c r="D331" s="410"/>
      <c r="E331" s="411"/>
      <c r="F331" s="2426"/>
      <c r="G331" s="460"/>
    </row>
    <row r="332" spans="1:7" s="96" customFormat="1">
      <c r="A332" s="403" t="s">
        <v>1735</v>
      </c>
      <c r="B332" s="404" t="s">
        <v>209</v>
      </c>
      <c r="C332" s="410"/>
      <c r="D332" s="410" t="s">
        <v>1580</v>
      </c>
      <c r="E332" s="411">
        <v>1</v>
      </c>
      <c r="F332" s="2425"/>
      <c r="G332" s="461">
        <f t="shared" ref="G332:G337" si="17">+F332*E332</f>
        <v>0</v>
      </c>
    </row>
    <row r="333" spans="1:7" s="96" customFormat="1">
      <c r="A333" s="405" t="s">
        <v>1736</v>
      </c>
      <c r="B333" s="404" t="s">
        <v>211</v>
      </c>
      <c r="C333" s="410"/>
      <c r="D333" s="410" t="s">
        <v>1580</v>
      </c>
      <c r="E333" s="411">
        <v>1</v>
      </c>
      <c r="F333" s="2425"/>
      <c r="G333" s="461">
        <f t="shared" si="17"/>
        <v>0</v>
      </c>
    </row>
    <row r="334" spans="1:7" s="96" customFormat="1">
      <c r="A334" s="406" t="s">
        <v>1737</v>
      </c>
      <c r="B334" s="404" t="s">
        <v>212</v>
      </c>
      <c r="C334" s="410"/>
      <c r="D334" s="410" t="s">
        <v>1580</v>
      </c>
      <c r="E334" s="411">
        <f>+E332</f>
        <v>1</v>
      </c>
      <c r="F334" s="2425"/>
      <c r="G334" s="461">
        <f t="shared" si="17"/>
        <v>0</v>
      </c>
    </row>
    <row r="335" spans="1:7" s="96" customFormat="1">
      <c r="A335" s="407" t="s">
        <v>1738</v>
      </c>
      <c r="B335" s="404" t="s">
        <v>213</v>
      </c>
      <c r="C335" s="410"/>
      <c r="D335" s="410" t="s">
        <v>1580</v>
      </c>
      <c r="E335" s="411">
        <f>+E333</f>
        <v>1</v>
      </c>
      <c r="F335" s="2425"/>
      <c r="G335" s="461">
        <f t="shared" si="17"/>
        <v>0</v>
      </c>
    </row>
    <row r="336" spans="1:7" s="96" customFormat="1">
      <c r="A336" s="408" t="s">
        <v>1739</v>
      </c>
      <c r="B336" s="404" t="s">
        <v>214</v>
      </c>
      <c r="C336" s="410"/>
      <c r="D336" s="410" t="s">
        <v>1580</v>
      </c>
      <c r="E336" s="411">
        <v>3</v>
      </c>
      <c r="F336" s="2425"/>
      <c r="G336" s="461">
        <f t="shared" si="17"/>
        <v>0</v>
      </c>
    </row>
    <row r="337" spans="1:7" s="96" customFormat="1">
      <c r="A337" s="409" t="s">
        <v>1740</v>
      </c>
      <c r="B337" s="404" t="s">
        <v>215</v>
      </c>
      <c r="C337" s="410"/>
      <c r="D337" s="410" t="s">
        <v>1580</v>
      </c>
      <c r="E337" s="411">
        <f>+E333</f>
        <v>1</v>
      </c>
      <c r="F337" s="2425"/>
      <c r="G337" s="461">
        <f t="shared" si="17"/>
        <v>0</v>
      </c>
    </row>
    <row r="338" spans="1:7" s="96" customFormat="1">
      <c r="A338" s="103"/>
      <c r="B338" s="65"/>
      <c r="C338" s="410"/>
      <c r="D338" s="410"/>
      <c r="E338" s="411"/>
      <c r="F338" s="2426"/>
      <c r="G338" s="460"/>
    </row>
    <row r="339" spans="1:7" s="96" customFormat="1">
      <c r="A339" s="103"/>
      <c r="B339" s="65"/>
      <c r="C339" s="410"/>
      <c r="D339" s="410"/>
      <c r="E339" s="411"/>
      <c r="F339" s="2426"/>
      <c r="G339" s="460"/>
    </row>
    <row r="340" spans="1:7" s="96" customFormat="1" ht="18" customHeight="1">
      <c r="A340" s="97" t="s">
        <v>1741</v>
      </c>
      <c r="B340" s="422" t="s">
        <v>1742</v>
      </c>
      <c r="C340" s="410"/>
      <c r="D340" s="410"/>
      <c r="E340" s="411"/>
      <c r="F340" s="2426"/>
      <c r="G340" s="460"/>
    </row>
    <row r="341" spans="1:7" s="96" customFormat="1" ht="43.15" customHeight="1">
      <c r="A341" s="97"/>
      <c r="B341" s="422" t="s">
        <v>1743</v>
      </c>
      <c r="C341" s="410"/>
      <c r="D341" s="410"/>
      <c r="E341" s="411"/>
      <c r="F341" s="2426"/>
      <c r="G341" s="460"/>
    </row>
    <row r="342" spans="1:7" s="96" customFormat="1">
      <c r="A342" s="103"/>
      <c r="B342" s="207"/>
      <c r="C342" s="410"/>
      <c r="D342" s="410"/>
      <c r="E342" s="411"/>
      <c r="F342" s="2426"/>
      <c r="G342" s="460"/>
    </row>
    <row r="343" spans="1:7" s="96" customFormat="1" ht="25.5">
      <c r="A343" s="97" t="s">
        <v>1744</v>
      </c>
      <c r="B343" s="414" t="s">
        <v>1745</v>
      </c>
      <c r="C343" s="410"/>
      <c r="D343" s="410"/>
      <c r="E343" s="411"/>
      <c r="F343" s="2426"/>
      <c r="G343" s="460"/>
    </row>
    <row r="344" spans="1:7" s="96" customFormat="1">
      <c r="A344" s="103"/>
      <c r="B344" s="68" t="s">
        <v>1746</v>
      </c>
      <c r="C344" s="410"/>
      <c r="D344" s="410"/>
      <c r="E344" s="411"/>
      <c r="F344" s="2426"/>
      <c r="G344" s="460"/>
    </row>
    <row r="345" spans="1:7" s="96" customFormat="1">
      <c r="A345" s="403" t="s">
        <v>1747</v>
      </c>
      <c r="B345" s="404" t="s">
        <v>209</v>
      </c>
      <c r="C345" s="410"/>
      <c r="D345" s="410" t="s">
        <v>1748</v>
      </c>
      <c r="E345" s="411">
        <v>32030</v>
      </c>
      <c r="F345" s="2425"/>
      <c r="G345" s="461">
        <f t="shared" ref="G345:G350" si="18">+F345*E345</f>
        <v>0</v>
      </c>
    </row>
    <row r="346" spans="1:7" s="96" customFormat="1">
      <c r="A346" s="405" t="s">
        <v>1749</v>
      </c>
      <c r="B346" s="404" t="s">
        <v>211</v>
      </c>
      <c r="C346" s="410"/>
      <c r="D346" s="410" t="s">
        <v>1748</v>
      </c>
      <c r="E346" s="411">
        <v>38545</v>
      </c>
      <c r="F346" s="2425"/>
      <c r="G346" s="461">
        <f t="shared" si="18"/>
        <v>0</v>
      </c>
    </row>
    <row r="347" spans="1:7" s="96" customFormat="1">
      <c r="A347" s="406" t="s">
        <v>1750</v>
      </c>
      <c r="B347" s="404" t="s">
        <v>212</v>
      </c>
      <c r="C347" s="410"/>
      <c r="D347" s="410" t="s">
        <v>1748</v>
      </c>
      <c r="E347" s="411">
        <f>+E345</f>
        <v>32030</v>
      </c>
      <c r="F347" s="2425"/>
      <c r="G347" s="461">
        <f t="shared" si="18"/>
        <v>0</v>
      </c>
    </row>
    <row r="348" spans="1:7" s="96" customFormat="1">
      <c r="A348" s="407" t="s">
        <v>1751</v>
      </c>
      <c r="B348" s="404" t="s">
        <v>213</v>
      </c>
      <c r="C348" s="410"/>
      <c r="D348" s="410" t="s">
        <v>1748</v>
      </c>
      <c r="E348" s="411">
        <f>+E346</f>
        <v>38545</v>
      </c>
      <c r="F348" s="2425"/>
      <c r="G348" s="461">
        <f t="shared" si="18"/>
        <v>0</v>
      </c>
    </row>
    <row r="349" spans="1:7" s="96" customFormat="1">
      <c r="A349" s="408" t="s">
        <v>1752</v>
      </c>
      <c r="B349" s="404" t="s">
        <v>214</v>
      </c>
      <c r="C349" s="410"/>
      <c r="D349" s="410" t="s">
        <v>1748</v>
      </c>
      <c r="E349" s="411">
        <v>38446</v>
      </c>
      <c r="F349" s="2425"/>
      <c r="G349" s="461">
        <f t="shared" si="18"/>
        <v>0</v>
      </c>
    </row>
    <row r="350" spans="1:7" s="96" customFormat="1">
      <c r="A350" s="409" t="s">
        <v>1753</v>
      </c>
      <c r="B350" s="404" t="s">
        <v>215</v>
      </c>
      <c r="C350" s="410"/>
      <c r="D350" s="410" t="s">
        <v>1748</v>
      </c>
      <c r="E350" s="411">
        <f>+E346</f>
        <v>38545</v>
      </c>
      <c r="F350" s="2425"/>
      <c r="G350" s="461">
        <f t="shared" si="18"/>
        <v>0</v>
      </c>
    </row>
    <row r="351" spans="1:7" s="96" customFormat="1">
      <c r="A351" s="103"/>
      <c r="B351" s="65"/>
      <c r="C351" s="410"/>
      <c r="D351" s="410"/>
      <c r="E351" s="411"/>
      <c r="F351" s="2426"/>
      <c r="G351" s="460"/>
    </row>
    <row r="352" spans="1:7" s="96" customFormat="1" ht="25.5">
      <c r="A352" s="97" t="s">
        <v>1754</v>
      </c>
      <c r="B352" s="414" t="s">
        <v>1755</v>
      </c>
      <c r="C352" s="410"/>
      <c r="D352" s="410"/>
      <c r="E352" s="411"/>
      <c r="F352" s="2426"/>
      <c r="G352" s="460"/>
    </row>
    <row r="353" spans="1:7" s="96" customFormat="1">
      <c r="A353" s="103"/>
      <c r="B353" s="68" t="s">
        <v>1746</v>
      </c>
      <c r="C353" s="410"/>
      <c r="D353" s="410"/>
      <c r="E353" s="411"/>
      <c r="F353" s="2426"/>
      <c r="G353" s="460"/>
    </row>
    <row r="354" spans="1:7" s="96" customFormat="1">
      <c r="A354" s="403" t="s">
        <v>1756</v>
      </c>
      <c r="B354" s="404" t="s">
        <v>209</v>
      </c>
      <c r="C354" s="410"/>
      <c r="D354" s="410" t="s">
        <v>1748</v>
      </c>
      <c r="E354" s="411">
        <v>79042</v>
      </c>
      <c r="F354" s="2425"/>
      <c r="G354" s="461">
        <f t="shared" ref="G354:G359" si="19">+F354*E354</f>
        <v>0</v>
      </c>
    </row>
    <row r="355" spans="1:7" s="96" customFormat="1">
      <c r="A355" s="405" t="s">
        <v>1757</v>
      </c>
      <c r="B355" s="404" t="s">
        <v>211</v>
      </c>
      <c r="C355" s="410"/>
      <c r="D355" s="410" t="s">
        <v>1748</v>
      </c>
      <c r="E355" s="411">
        <v>88890</v>
      </c>
      <c r="F355" s="2425"/>
      <c r="G355" s="461">
        <f t="shared" si="19"/>
        <v>0</v>
      </c>
    </row>
    <row r="356" spans="1:7" s="96" customFormat="1">
      <c r="A356" s="406" t="s">
        <v>1758</v>
      </c>
      <c r="B356" s="404" t="s">
        <v>212</v>
      </c>
      <c r="C356" s="410"/>
      <c r="D356" s="410" t="s">
        <v>1748</v>
      </c>
      <c r="E356" s="411">
        <f>+E354</f>
        <v>79042</v>
      </c>
      <c r="F356" s="2425"/>
      <c r="G356" s="461">
        <f t="shared" si="19"/>
        <v>0</v>
      </c>
    </row>
    <row r="357" spans="1:7" s="96" customFormat="1">
      <c r="A357" s="407" t="s">
        <v>1759</v>
      </c>
      <c r="B357" s="404" t="s">
        <v>213</v>
      </c>
      <c r="C357" s="410"/>
      <c r="D357" s="410" t="s">
        <v>1748</v>
      </c>
      <c r="E357" s="411">
        <f>+E355</f>
        <v>88890</v>
      </c>
      <c r="F357" s="2425"/>
      <c r="G357" s="461">
        <f t="shared" si="19"/>
        <v>0</v>
      </c>
    </row>
    <row r="358" spans="1:7" s="96" customFormat="1">
      <c r="A358" s="408" t="s">
        <v>1760</v>
      </c>
      <c r="B358" s="404" t="s">
        <v>214</v>
      </c>
      <c r="C358" s="410"/>
      <c r="D358" s="410" t="s">
        <v>1748</v>
      </c>
      <c r="E358" s="411">
        <v>38357</v>
      </c>
      <c r="F358" s="2425"/>
      <c r="G358" s="461">
        <f t="shared" si="19"/>
        <v>0</v>
      </c>
    </row>
    <row r="359" spans="1:7" s="96" customFormat="1">
      <c r="A359" s="409" t="s">
        <v>1761</v>
      </c>
      <c r="B359" s="404" t="s">
        <v>215</v>
      </c>
      <c r="C359" s="410"/>
      <c r="D359" s="410" t="s">
        <v>1748</v>
      </c>
      <c r="E359" s="411">
        <f>+E355</f>
        <v>88890</v>
      </c>
      <c r="F359" s="2425"/>
      <c r="G359" s="461">
        <f t="shared" si="19"/>
        <v>0</v>
      </c>
    </row>
    <row r="360" spans="1:7" s="96" customFormat="1">
      <c r="A360" s="103"/>
      <c r="B360" s="65"/>
      <c r="C360" s="410"/>
      <c r="D360" s="410"/>
      <c r="E360" s="411"/>
      <c r="F360" s="2426"/>
      <c r="G360" s="460"/>
    </row>
    <row r="361" spans="1:7" s="96" customFormat="1" ht="15" customHeight="1">
      <c r="A361" s="97" t="s">
        <v>1762</v>
      </c>
      <c r="B361" s="414" t="s">
        <v>1763</v>
      </c>
      <c r="C361" s="410"/>
      <c r="D361" s="410"/>
      <c r="E361" s="411"/>
      <c r="F361" s="2426"/>
      <c r="G361" s="460"/>
    </row>
    <row r="362" spans="1:7" s="96" customFormat="1">
      <c r="A362" s="103"/>
      <c r="B362" s="68" t="s">
        <v>1746</v>
      </c>
      <c r="C362" s="410"/>
      <c r="D362" s="410"/>
      <c r="E362" s="411"/>
      <c r="F362" s="2426"/>
      <c r="G362" s="460"/>
    </row>
    <row r="363" spans="1:7" s="96" customFormat="1">
      <c r="A363" s="403" t="s">
        <v>1764</v>
      </c>
      <c r="B363" s="404" t="s">
        <v>209</v>
      </c>
      <c r="C363" s="410"/>
      <c r="D363" s="410" t="s">
        <v>1748</v>
      </c>
      <c r="E363" s="411">
        <v>53566</v>
      </c>
      <c r="F363" s="2425"/>
      <c r="G363" s="461">
        <f t="shared" ref="G363:G368" si="20">+F363*E363</f>
        <v>0</v>
      </c>
    </row>
    <row r="364" spans="1:7" s="96" customFormat="1">
      <c r="A364" s="405" t="s">
        <v>1765</v>
      </c>
      <c r="B364" s="404" t="s">
        <v>211</v>
      </c>
      <c r="C364" s="410"/>
      <c r="D364" s="410" t="s">
        <v>1748</v>
      </c>
      <c r="E364" s="411">
        <v>67279</v>
      </c>
      <c r="F364" s="2425"/>
      <c r="G364" s="461">
        <f t="shared" si="20"/>
        <v>0</v>
      </c>
    </row>
    <row r="365" spans="1:7" s="96" customFormat="1">
      <c r="A365" s="406" t="s">
        <v>1766</v>
      </c>
      <c r="B365" s="404" t="s">
        <v>212</v>
      </c>
      <c r="C365" s="410"/>
      <c r="D365" s="410" t="s">
        <v>1748</v>
      </c>
      <c r="E365" s="411">
        <f>+E363</f>
        <v>53566</v>
      </c>
      <c r="F365" s="2425"/>
      <c r="G365" s="461">
        <f t="shared" si="20"/>
        <v>0</v>
      </c>
    </row>
    <row r="366" spans="1:7" s="96" customFormat="1">
      <c r="A366" s="407" t="s">
        <v>1767</v>
      </c>
      <c r="B366" s="404" t="s">
        <v>213</v>
      </c>
      <c r="C366" s="410"/>
      <c r="D366" s="410" t="s">
        <v>1748</v>
      </c>
      <c r="E366" s="411">
        <f>+E364</f>
        <v>67279</v>
      </c>
      <c r="F366" s="2425"/>
      <c r="G366" s="461">
        <f t="shared" si="20"/>
        <v>0</v>
      </c>
    </row>
    <row r="367" spans="1:7" s="96" customFormat="1">
      <c r="A367" s="408" t="s">
        <v>1768</v>
      </c>
      <c r="B367" s="404" t="s">
        <v>214</v>
      </c>
      <c r="C367" s="410"/>
      <c r="D367" s="410" t="s">
        <v>1748</v>
      </c>
      <c r="E367" s="411">
        <v>82526</v>
      </c>
      <c r="F367" s="2425"/>
      <c r="G367" s="461">
        <f t="shared" si="20"/>
        <v>0</v>
      </c>
    </row>
    <row r="368" spans="1:7" s="96" customFormat="1">
      <c r="A368" s="409" t="s">
        <v>1769</v>
      </c>
      <c r="B368" s="404" t="s">
        <v>215</v>
      </c>
      <c r="C368" s="410"/>
      <c r="D368" s="410" t="s">
        <v>1748</v>
      </c>
      <c r="E368" s="411">
        <f>+E364</f>
        <v>67279</v>
      </c>
      <c r="F368" s="2425"/>
      <c r="G368" s="461">
        <f t="shared" si="20"/>
        <v>0</v>
      </c>
    </row>
    <row r="369" spans="1:7" s="96" customFormat="1">
      <c r="A369" s="103"/>
      <c r="B369" s="65"/>
      <c r="C369" s="410"/>
      <c r="D369" s="410"/>
      <c r="E369" s="411"/>
      <c r="F369" s="2426"/>
      <c r="G369" s="460"/>
    </row>
    <row r="370" spans="1:7" s="96" customFormat="1">
      <c r="A370" s="103"/>
      <c r="B370" s="65"/>
      <c r="C370" s="410"/>
      <c r="D370" s="410"/>
      <c r="E370" s="411"/>
      <c r="F370" s="2426"/>
      <c r="G370" s="460"/>
    </row>
    <row r="371" spans="1:7" s="96" customFormat="1" ht="14.45" customHeight="1">
      <c r="A371" s="415" t="s">
        <v>1594</v>
      </c>
      <c r="B371" s="416" t="s">
        <v>1770</v>
      </c>
      <c r="C371" s="410"/>
      <c r="D371" s="410"/>
      <c r="E371" s="411"/>
      <c r="F371" s="2426"/>
      <c r="G371" s="460"/>
    </row>
    <row r="372" spans="1:7" s="96" customFormat="1" ht="14.45" customHeight="1">
      <c r="A372" s="97"/>
      <c r="B372" s="414"/>
      <c r="C372" s="410"/>
      <c r="D372" s="410"/>
      <c r="E372" s="411"/>
      <c r="F372" s="2426"/>
      <c r="G372" s="460"/>
    </row>
    <row r="373" spans="1:7" s="96" customFormat="1" ht="38.25">
      <c r="A373" s="105"/>
      <c r="B373" s="65" t="s">
        <v>1771</v>
      </c>
      <c r="C373" s="410"/>
      <c r="D373" s="410"/>
      <c r="E373" s="411"/>
      <c r="F373" s="2426"/>
      <c r="G373" s="460"/>
    </row>
    <row r="374" spans="1:7" s="96" customFormat="1">
      <c r="A374" s="105"/>
      <c r="B374" s="65" t="s">
        <v>1772</v>
      </c>
      <c r="C374" s="410"/>
      <c r="D374" s="410"/>
      <c r="E374" s="411"/>
      <c r="F374" s="2426"/>
      <c r="G374" s="460"/>
    </row>
    <row r="375" spans="1:7" s="96" customFormat="1">
      <c r="A375" s="105"/>
      <c r="B375" s="65" t="s">
        <v>1773</v>
      </c>
      <c r="C375" s="410"/>
      <c r="D375" s="410"/>
      <c r="E375" s="411"/>
      <c r="F375" s="2426"/>
      <c r="G375" s="460"/>
    </row>
    <row r="376" spans="1:7" s="96" customFormat="1" ht="30" customHeight="1">
      <c r="A376" s="105"/>
      <c r="B376" s="65" t="s">
        <v>1774</v>
      </c>
      <c r="C376" s="410"/>
      <c r="D376" s="410"/>
      <c r="E376" s="411"/>
      <c r="F376" s="2426"/>
      <c r="G376" s="460"/>
    </row>
    <row r="377" spans="1:7" s="96" customFormat="1" ht="38.25">
      <c r="A377" s="105"/>
      <c r="B377" s="65" t="s">
        <v>1775</v>
      </c>
      <c r="C377" s="410"/>
      <c r="D377" s="410"/>
      <c r="E377" s="411"/>
      <c r="F377" s="2426"/>
      <c r="G377" s="460"/>
    </row>
    <row r="378" spans="1:7" s="96" customFormat="1" ht="38.25">
      <c r="A378" s="105"/>
      <c r="B378" s="65" t="s">
        <v>1776</v>
      </c>
      <c r="C378" s="410"/>
      <c r="D378" s="410"/>
      <c r="E378" s="411"/>
      <c r="F378" s="2426"/>
      <c r="G378" s="460"/>
    </row>
    <row r="379" spans="1:7" s="96" customFormat="1" ht="40.9" customHeight="1">
      <c r="A379" s="105"/>
      <c r="B379" s="65" t="s">
        <v>1777</v>
      </c>
      <c r="C379" s="410"/>
      <c r="D379" s="410"/>
      <c r="E379" s="411"/>
      <c r="F379" s="2426"/>
      <c r="G379" s="460"/>
    </row>
    <row r="380" spans="1:7" s="96" customFormat="1" ht="111.6" customHeight="1">
      <c r="A380" s="105"/>
      <c r="B380" s="65" t="s">
        <v>1778</v>
      </c>
      <c r="C380" s="2947"/>
      <c r="D380" s="2948"/>
      <c r="E380" s="2948"/>
      <c r="F380" s="2426"/>
      <c r="G380" s="460"/>
    </row>
    <row r="381" spans="1:7" s="96" customFormat="1" ht="89.25">
      <c r="A381" s="105"/>
      <c r="B381" s="417" t="s">
        <v>1779</v>
      </c>
      <c r="C381" s="410"/>
      <c r="D381" s="410"/>
      <c r="E381" s="411"/>
      <c r="F381" s="2426"/>
      <c r="G381" s="460"/>
    </row>
    <row r="382" spans="1:7" s="96" customFormat="1">
      <c r="A382" s="105"/>
      <c r="B382" s="65"/>
      <c r="C382" s="410"/>
      <c r="D382" s="410"/>
      <c r="E382" s="411"/>
      <c r="F382" s="2426"/>
      <c r="G382" s="460"/>
    </row>
    <row r="383" spans="1:7" s="96" customFormat="1">
      <c r="A383" s="97" t="s">
        <v>1601</v>
      </c>
      <c r="B383" s="65" t="s">
        <v>1780</v>
      </c>
      <c r="C383" s="410"/>
      <c r="D383" s="410"/>
      <c r="E383" s="411"/>
      <c r="F383" s="2426"/>
      <c r="G383" s="460"/>
    </row>
    <row r="384" spans="1:7" s="96" customFormat="1">
      <c r="A384" s="105"/>
      <c r="B384" s="65"/>
      <c r="C384" s="410"/>
      <c r="D384" s="410"/>
      <c r="E384" s="411"/>
      <c r="F384" s="2426"/>
      <c r="G384" s="460"/>
    </row>
    <row r="385" spans="1:7" s="96" customFormat="1" ht="27" customHeight="1">
      <c r="A385" s="97" t="s">
        <v>1781</v>
      </c>
      <c r="B385" s="65" t="s">
        <v>1782</v>
      </c>
      <c r="C385" s="410"/>
      <c r="D385" s="410"/>
      <c r="E385" s="411"/>
      <c r="F385" s="2426"/>
      <c r="G385" s="460"/>
    </row>
    <row r="386" spans="1:7" s="96" customFormat="1">
      <c r="A386" s="105"/>
      <c r="B386" s="65" t="s">
        <v>1783</v>
      </c>
      <c r="C386" s="410"/>
      <c r="D386" s="410"/>
      <c r="E386" s="411"/>
      <c r="F386" s="2426"/>
      <c r="G386" s="460"/>
    </row>
    <row r="387" spans="1:7" s="96" customFormat="1">
      <c r="A387" s="403" t="s">
        <v>1784</v>
      </c>
      <c r="B387" s="404" t="s">
        <v>209</v>
      </c>
      <c r="C387" s="410"/>
      <c r="D387" s="410" t="s">
        <v>353</v>
      </c>
      <c r="E387" s="411">
        <v>67.319999999999993</v>
      </c>
      <c r="F387" s="2425"/>
      <c r="G387" s="461">
        <f t="shared" ref="G387:G392" si="21">+F387*E387</f>
        <v>0</v>
      </c>
    </row>
    <row r="388" spans="1:7" s="96" customFormat="1">
      <c r="A388" s="405" t="s">
        <v>1785</v>
      </c>
      <c r="B388" s="404" t="s">
        <v>211</v>
      </c>
      <c r="C388" s="410"/>
      <c r="D388" s="410" t="s">
        <v>353</v>
      </c>
      <c r="E388" s="411">
        <v>67.319999999999993</v>
      </c>
      <c r="F388" s="2425"/>
      <c r="G388" s="461">
        <f t="shared" si="21"/>
        <v>0</v>
      </c>
    </row>
    <row r="389" spans="1:7" s="96" customFormat="1">
      <c r="A389" s="406" t="s">
        <v>1786</v>
      </c>
      <c r="B389" s="404" t="s">
        <v>212</v>
      </c>
      <c r="C389" s="410"/>
      <c r="D389" s="410" t="s">
        <v>353</v>
      </c>
      <c r="E389" s="411">
        <f>+E387</f>
        <v>67.319999999999993</v>
      </c>
      <c r="F389" s="2425"/>
      <c r="G389" s="461">
        <f t="shared" si="21"/>
        <v>0</v>
      </c>
    </row>
    <row r="390" spans="1:7" s="96" customFormat="1">
      <c r="A390" s="407" t="s">
        <v>1787</v>
      </c>
      <c r="B390" s="404" t="s">
        <v>213</v>
      </c>
      <c r="C390" s="410"/>
      <c r="D390" s="410" t="s">
        <v>353</v>
      </c>
      <c r="E390" s="411">
        <f>+E388</f>
        <v>67.319999999999993</v>
      </c>
      <c r="F390" s="2425"/>
      <c r="G390" s="461">
        <f t="shared" si="21"/>
        <v>0</v>
      </c>
    </row>
    <row r="391" spans="1:7" s="96" customFormat="1">
      <c r="A391" s="408" t="s">
        <v>1788</v>
      </c>
      <c r="B391" s="404" t="s">
        <v>214</v>
      </c>
      <c r="C391" s="410"/>
      <c r="D391" s="410" t="s">
        <v>353</v>
      </c>
      <c r="E391" s="411">
        <v>70.069999999999993</v>
      </c>
      <c r="F391" s="2425"/>
      <c r="G391" s="461">
        <f t="shared" si="21"/>
        <v>0</v>
      </c>
    </row>
    <row r="392" spans="1:7" s="96" customFormat="1">
      <c r="A392" s="409" t="s">
        <v>1789</v>
      </c>
      <c r="B392" s="404" t="s">
        <v>215</v>
      </c>
      <c r="C392" s="410"/>
      <c r="D392" s="410" t="s">
        <v>353</v>
      </c>
      <c r="E392" s="411">
        <f>+E388</f>
        <v>67.319999999999993</v>
      </c>
      <c r="F392" s="2425"/>
      <c r="G392" s="461">
        <f t="shared" si="21"/>
        <v>0</v>
      </c>
    </row>
    <row r="393" spans="1:7" s="96" customFormat="1">
      <c r="A393" s="103"/>
      <c r="B393" s="65"/>
      <c r="C393" s="410"/>
      <c r="D393" s="410"/>
      <c r="E393" s="411"/>
      <c r="F393" s="2426"/>
      <c r="G393" s="460"/>
    </row>
    <row r="394" spans="1:7" s="96" customFormat="1" ht="25.5">
      <c r="A394" s="97" t="s">
        <v>1790</v>
      </c>
      <c r="B394" s="65" t="s">
        <v>1791</v>
      </c>
      <c r="C394" s="410"/>
      <c r="D394" s="410"/>
      <c r="E394" s="411"/>
      <c r="F394" s="2426"/>
      <c r="G394" s="460"/>
    </row>
    <row r="395" spans="1:7" s="96" customFormat="1">
      <c r="A395" s="105"/>
      <c r="B395" s="65" t="s">
        <v>2758</v>
      </c>
      <c r="C395" s="410"/>
      <c r="D395" s="410"/>
      <c r="E395" s="411"/>
      <c r="F395" s="2426"/>
      <c r="G395" s="460"/>
    </row>
    <row r="396" spans="1:7" s="96" customFormat="1">
      <c r="A396" s="403" t="s">
        <v>1792</v>
      </c>
      <c r="B396" s="404" t="s">
        <v>209</v>
      </c>
      <c r="C396" s="410"/>
      <c r="D396" s="410" t="s">
        <v>353</v>
      </c>
      <c r="E396" s="411">
        <v>1</v>
      </c>
      <c r="F396" s="2425"/>
      <c r="G396" s="461">
        <f t="shared" ref="G396:G401" si="22">+F396*E396</f>
        <v>0</v>
      </c>
    </row>
    <row r="397" spans="1:7" s="96" customFormat="1">
      <c r="A397" s="405" t="s">
        <v>1793</v>
      </c>
      <c r="B397" s="404" t="s">
        <v>211</v>
      </c>
      <c r="C397" s="410"/>
      <c r="D397" s="410" t="s">
        <v>353</v>
      </c>
      <c r="E397" s="411">
        <v>2</v>
      </c>
      <c r="F397" s="2425"/>
      <c r="G397" s="461">
        <f t="shared" si="22"/>
        <v>0</v>
      </c>
    </row>
    <row r="398" spans="1:7" s="96" customFormat="1">
      <c r="A398" s="406" t="s">
        <v>1794</v>
      </c>
      <c r="B398" s="404" t="s">
        <v>212</v>
      </c>
      <c r="C398" s="410"/>
      <c r="D398" s="410" t="s">
        <v>353</v>
      </c>
      <c r="E398" s="411">
        <f>+E396</f>
        <v>1</v>
      </c>
      <c r="F398" s="2425"/>
      <c r="G398" s="461">
        <f t="shared" si="22"/>
        <v>0</v>
      </c>
    </row>
    <row r="399" spans="1:7" s="96" customFormat="1">
      <c r="A399" s="407" t="s">
        <v>1795</v>
      </c>
      <c r="B399" s="404" t="s">
        <v>213</v>
      </c>
      <c r="C399" s="410"/>
      <c r="D399" s="410" t="s">
        <v>353</v>
      </c>
      <c r="E399" s="411">
        <f>+E397</f>
        <v>2</v>
      </c>
      <c r="F399" s="2425"/>
      <c r="G399" s="461">
        <f t="shared" si="22"/>
        <v>0</v>
      </c>
    </row>
    <row r="400" spans="1:7" s="96" customFormat="1">
      <c r="A400" s="408" t="s">
        <v>1796</v>
      </c>
      <c r="B400" s="404" t="s">
        <v>214</v>
      </c>
      <c r="C400" s="410"/>
      <c r="D400" s="410" t="s">
        <v>353</v>
      </c>
      <c r="E400" s="411">
        <v>3</v>
      </c>
      <c r="F400" s="2425"/>
      <c r="G400" s="461">
        <f t="shared" si="22"/>
        <v>0</v>
      </c>
    </row>
    <row r="401" spans="1:7" s="96" customFormat="1">
      <c r="A401" s="409" t="s">
        <v>1797</v>
      </c>
      <c r="B401" s="404" t="s">
        <v>215</v>
      </c>
      <c r="C401" s="410"/>
      <c r="D401" s="410" t="s">
        <v>353</v>
      </c>
      <c r="E401" s="411">
        <f>+E397</f>
        <v>2</v>
      </c>
      <c r="F401" s="2425"/>
      <c r="G401" s="461">
        <f t="shared" si="22"/>
        <v>0</v>
      </c>
    </row>
    <row r="402" spans="1:7" s="96" customFormat="1">
      <c r="A402" s="103"/>
      <c r="B402" s="65"/>
      <c r="C402" s="410"/>
      <c r="D402" s="410"/>
      <c r="E402" s="411"/>
      <c r="F402" s="2426"/>
      <c r="G402" s="460"/>
    </row>
    <row r="403" spans="1:7" s="96" customFormat="1" ht="25.5">
      <c r="A403" s="97" t="s">
        <v>2759</v>
      </c>
      <c r="B403" s="65" t="s">
        <v>1791</v>
      </c>
      <c r="C403" s="410"/>
      <c r="D403" s="410"/>
      <c r="E403" s="411"/>
      <c r="F403" s="2426"/>
      <c r="G403" s="460"/>
    </row>
    <row r="404" spans="1:7" s="96" customFormat="1">
      <c r="A404" s="105"/>
      <c r="B404" s="65" t="s">
        <v>2760</v>
      </c>
      <c r="C404" s="410"/>
      <c r="D404" s="410"/>
      <c r="E404" s="411"/>
      <c r="F404" s="2426"/>
      <c r="G404" s="460"/>
    </row>
    <row r="405" spans="1:7" s="96" customFormat="1">
      <c r="A405" s="403" t="s">
        <v>2761</v>
      </c>
      <c r="B405" s="404" t="s">
        <v>209</v>
      </c>
      <c r="C405" s="410"/>
      <c r="D405" s="410" t="s">
        <v>353</v>
      </c>
      <c r="E405" s="411">
        <v>1</v>
      </c>
      <c r="F405" s="2425"/>
      <c r="G405" s="461">
        <f t="shared" ref="G405:G410" si="23">+F405*E405</f>
        <v>0</v>
      </c>
    </row>
    <row r="406" spans="1:7" s="96" customFormat="1">
      <c r="A406" s="405" t="s">
        <v>2762</v>
      </c>
      <c r="B406" s="404" t="s">
        <v>211</v>
      </c>
      <c r="C406" s="410"/>
      <c r="D406" s="410" t="s">
        <v>353</v>
      </c>
      <c r="E406" s="411">
        <v>2</v>
      </c>
      <c r="F406" s="2425"/>
      <c r="G406" s="461">
        <f t="shared" si="23"/>
        <v>0</v>
      </c>
    </row>
    <row r="407" spans="1:7" s="96" customFormat="1">
      <c r="A407" s="406" t="s">
        <v>2763</v>
      </c>
      <c r="B407" s="404" t="s">
        <v>212</v>
      </c>
      <c r="C407" s="410"/>
      <c r="D407" s="410" t="s">
        <v>353</v>
      </c>
      <c r="E407" s="411">
        <f>+E405</f>
        <v>1</v>
      </c>
      <c r="F407" s="2425"/>
      <c r="G407" s="461">
        <f t="shared" si="23"/>
        <v>0</v>
      </c>
    </row>
    <row r="408" spans="1:7" s="96" customFormat="1">
      <c r="A408" s="407" t="s">
        <v>2764</v>
      </c>
      <c r="B408" s="404" t="s">
        <v>213</v>
      </c>
      <c r="C408" s="410"/>
      <c r="D408" s="410" t="s">
        <v>353</v>
      </c>
      <c r="E408" s="411">
        <f>+E406</f>
        <v>2</v>
      </c>
      <c r="F408" s="2425"/>
      <c r="G408" s="461">
        <f t="shared" si="23"/>
        <v>0</v>
      </c>
    </row>
    <row r="409" spans="1:7" s="96" customFormat="1">
      <c r="A409" s="408" t="s">
        <v>2765</v>
      </c>
      <c r="B409" s="404" t="s">
        <v>214</v>
      </c>
      <c r="C409" s="410"/>
      <c r="D409" s="410" t="s">
        <v>353</v>
      </c>
      <c r="E409" s="411">
        <v>3</v>
      </c>
      <c r="F409" s="2425"/>
      <c r="G409" s="461">
        <f t="shared" si="23"/>
        <v>0</v>
      </c>
    </row>
    <row r="410" spans="1:7" s="96" customFormat="1">
      <c r="A410" s="409" t="s">
        <v>2766</v>
      </c>
      <c r="B410" s="404" t="s">
        <v>215</v>
      </c>
      <c r="C410" s="410"/>
      <c r="D410" s="410" t="s">
        <v>353</v>
      </c>
      <c r="E410" s="411">
        <f>+E406</f>
        <v>2</v>
      </c>
      <c r="F410" s="2425"/>
      <c r="G410" s="461">
        <f t="shared" si="23"/>
        <v>0</v>
      </c>
    </row>
    <row r="411" spans="1:7" s="96" customFormat="1">
      <c r="A411" s="103"/>
      <c r="B411" s="65"/>
      <c r="C411" s="410"/>
      <c r="D411" s="410"/>
      <c r="E411" s="411"/>
      <c r="F411" s="2426"/>
      <c r="G411" s="460"/>
    </row>
    <row r="412" spans="1:7" s="96" customFormat="1">
      <c r="A412" s="97" t="s">
        <v>1609</v>
      </c>
      <c r="B412" s="65" t="s">
        <v>1798</v>
      </c>
      <c r="C412" s="410"/>
      <c r="D412" s="410"/>
      <c r="E412" s="411"/>
      <c r="F412" s="2426"/>
      <c r="G412" s="460"/>
    </row>
    <row r="413" spans="1:7" s="96" customFormat="1" ht="25.5">
      <c r="A413" s="103"/>
      <c r="B413" s="65" t="s">
        <v>1799</v>
      </c>
      <c r="C413" s="410"/>
      <c r="D413" s="410"/>
      <c r="E413" s="411"/>
      <c r="F413" s="2426"/>
      <c r="G413" s="460"/>
    </row>
    <row r="414" spans="1:7" s="96" customFormat="1" ht="25.5">
      <c r="A414" s="103"/>
      <c r="B414" s="65" t="s">
        <v>1800</v>
      </c>
      <c r="C414" s="410"/>
      <c r="D414" s="410"/>
      <c r="E414" s="411"/>
      <c r="F414" s="2426"/>
      <c r="G414" s="460"/>
    </row>
    <row r="415" spans="1:7" s="96" customFormat="1">
      <c r="A415" s="103"/>
      <c r="B415" s="65"/>
      <c r="C415" s="410"/>
      <c r="D415" s="410"/>
      <c r="E415" s="411"/>
      <c r="F415" s="2426"/>
      <c r="G415" s="460"/>
    </row>
    <row r="416" spans="1:7" s="96" customFormat="1">
      <c r="A416" s="97" t="s">
        <v>1801</v>
      </c>
      <c r="B416" s="65" t="s">
        <v>1802</v>
      </c>
      <c r="C416" s="410"/>
      <c r="D416" s="410"/>
      <c r="E416" s="411"/>
      <c r="F416" s="2426"/>
      <c r="G416" s="460"/>
    </row>
    <row r="417" spans="1:7" s="96" customFormat="1">
      <c r="A417" s="105"/>
      <c r="B417" s="65" t="s">
        <v>1803</v>
      </c>
      <c r="C417" s="410"/>
      <c r="D417" s="410"/>
      <c r="E417" s="411"/>
      <c r="F417" s="2426"/>
      <c r="G417" s="460"/>
    </row>
    <row r="418" spans="1:7" s="96" customFormat="1">
      <c r="A418" s="403" t="s">
        <v>1804</v>
      </c>
      <c r="B418" s="404" t="s">
        <v>209</v>
      </c>
      <c r="C418" s="410"/>
      <c r="D418" s="410" t="s">
        <v>353</v>
      </c>
      <c r="E418" s="411">
        <v>6306</v>
      </c>
      <c r="F418" s="2425"/>
      <c r="G418" s="461">
        <f t="shared" ref="G418:G423" si="24">+F418*E418</f>
        <v>0</v>
      </c>
    </row>
    <row r="419" spans="1:7" s="96" customFormat="1">
      <c r="A419" s="405" t="s">
        <v>1805</v>
      </c>
      <c r="B419" s="404" t="s">
        <v>211</v>
      </c>
      <c r="C419" s="410"/>
      <c r="D419" s="410" t="s">
        <v>353</v>
      </c>
      <c r="E419" s="411">
        <v>7758.68</v>
      </c>
      <c r="F419" s="2425"/>
      <c r="G419" s="461">
        <f t="shared" si="24"/>
        <v>0</v>
      </c>
    </row>
    <row r="420" spans="1:7" s="96" customFormat="1">
      <c r="A420" s="406" t="s">
        <v>1806</v>
      </c>
      <c r="B420" s="404" t="s">
        <v>212</v>
      </c>
      <c r="C420" s="410"/>
      <c r="D420" s="410" t="s">
        <v>353</v>
      </c>
      <c r="E420" s="411">
        <f>+E418</f>
        <v>6306</v>
      </c>
      <c r="F420" s="2425"/>
      <c r="G420" s="461">
        <f t="shared" si="24"/>
        <v>0</v>
      </c>
    </row>
    <row r="421" spans="1:7" s="96" customFormat="1">
      <c r="A421" s="407" t="s">
        <v>1807</v>
      </c>
      <c r="B421" s="404" t="s">
        <v>213</v>
      </c>
      <c r="C421" s="410"/>
      <c r="D421" s="410" t="s">
        <v>353</v>
      </c>
      <c r="E421" s="411">
        <f>+E419</f>
        <v>7758.68</v>
      </c>
      <c r="F421" s="2425"/>
      <c r="G421" s="461">
        <f t="shared" si="24"/>
        <v>0</v>
      </c>
    </row>
    <row r="422" spans="1:7" s="96" customFormat="1">
      <c r="A422" s="408" t="s">
        <v>1808</v>
      </c>
      <c r="B422" s="404" t="s">
        <v>214</v>
      </c>
      <c r="C422" s="410"/>
      <c r="D422" s="410" t="s">
        <v>353</v>
      </c>
      <c r="E422" s="411">
        <v>6914.24</v>
      </c>
      <c r="F422" s="2425"/>
      <c r="G422" s="461">
        <f t="shared" si="24"/>
        <v>0</v>
      </c>
    </row>
    <row r="423" spans="1:7" s="96" customFormat="1">
      <c r="A423" s="409" t="s">
        <v>1809</v>
      </c>
      <c r="B423" s="404" t="s">
        <v>215</v>
      </c>
      <c r="C423" s="410"/>
      <c r="D423" s="410" t="s">
        <v>353</v>
      </c>
      <c r="E423" s="411">
        <f>+E419</f>
        <v>7758.68</v>
      </c>
      <c r="F423" s="2425"/>
      <c r="G423" s="461">
        <f t="shared" si="24"/>
        <v>0</v>
      </c>
    </row>
    <row r="424" spans="1:7" s="96" customFormat="1">
      <c r="A424" s="103"/>
      <c r="B424" s="65"/>
      <c r="C424" s="410"/>
      <c r="D424" s="410"/>
      <c r="E424" s="411"/>
      <c r="F424" s="2426"/>
      <c r="G424" s="460"/>
    </row>
    <row r="425" spans="1:7" s="96" customFormat="1" ht="25.5">
      <c r="A425" s="233" t="s">
        <v>8123</v>
      </c>
      <c r="B425" s="414" t="s">
        <v>8124</v>
      </c>
      <c r="E425" s="104"/>
      <c r="F425" s="2438"/>
      <c r="G425" s="104"/>
    </row>
    <row r="426" spans="1:7" s="96" customFormat="1">
      <c r="A426" s="105"/>
      <c r="B426" s="68" t="s">
        <v>8125</v>
      </c>
      <c r="E426" s="411"/>
      <c r="F426" s="2438"/>
      <c r="G426" s="104"/>
    </row>
    <row r="427" spans="1:7" s="96" customFormat="1">
      <c r="A427" s="243" t="s">
        <v>8126</v>
      </c>
      <c r="B427" s="244" t="s">
        <v>209</v>
      </c>
      <c r="D427" s="96" t="s">
        <v>210</v>
      </c>
      <c r="E427" s="411">
        <v>20</v>
      </c>
      <c r="F427" s="2425"/>
      <c r="G427" s="93">
        <f t="shared" ref="G427:G432" si="25">+F427*E427</f>
        <v>0</v>
      </c>
    </row>
    <row r="428" spans="1:7" s="96" customFormat="1">
      <c r="A428" s="245" t="s">
        <v>8127</v>
      </c>
      <c r="B428" s="244" t="s">
        <v>211</v>
      </c>
      <c r="D428" s="96" t="s">
        <v>210</v>
      </c>
      <c r="E428" s="411">
        <v>26</v>
      </c>
      <c r="F428" s="2425"/>
      <c r="G428" s="93">
        <f t="shared" si="25"/>
        <v>0</v>
      </c>
    </row>
    <row r="429" spans="1:7" s="96" customFormat="1">
      <c r="A429" s="246" t="s">
        <v>8128</v>
      </c>
      <c r="B429" s="244" t="s">
        <v>212</v>
      </c>
      <c r="D429" s="96" t="s">
        <v>210</v>
      </c>
      <c r="E429" s="411">
        <f>+E427</f>
        <v>20</v>
      </c>
      <c r="F429" s="2425"/>
      <c r="G429" s="93">
        <f t="shared" si="25"/>
        <v>0</v>
      </c>
    </row>
    <row r="430" spans="1:7" s="96" customFormat="1">
      <c r="A430" s="247" t="s">
        <v>8129</v>
      </c>
      <c r="B430" s="244" t="s">
        <v>213</v>
      </c>
      <c r="D430" s="96" t="s">
        <v>210</v>
      </c>
      <c r="E430" s="411">
        <f>+E428</f>
        <v>26</v>
      </c>
      <c r="F430" s="2425"/>
      <c r="G430" s="93">
        <f t="shared" si="25"/>
        <v>0</v>
      </c>
    </row>
    <row r="431" spans="1:7" s="96" customFormat="1">
      <c r="A431" s="248" t="s">
        <v>8130</v>
      </c>
      <c r="B431" s="244" t="s">
        <v>214</v>
      </c>
      <c r="D431" s="96" t="s">
        <v>210</v>
      </c>
      <c r="E431" s="411">
        <v>24</v>
      </c>
      <c r="F431" s="2425"/>
      <c r="G431" s="93">
        <f t="shared" si="25"/>
        <v>0</v>
      </c>
    </row>
    <row r="432" spans="1:7" s="96" customFormat="1">
      <c r="A432" s="249" t="s">
        <v>8131</v>
      </c>
      <c r="B432" s="244" t="s">
        <v>215</v>
      </c>
      <c r="D432" s="96" t="s">
        <v>210</v>
      </c>
      <c r="E432" s="104">
        <f>+E428</f>
        <v>26</v>
      </c>
      <c r="F432" s="2425"/>
      <c r="G432" s="93">
        <f t="shared" si="25"/>
        <v>0</v>
      </c>
    </row>
    <row r="433" spans="1:7" s="96" customFormat="1">
      <c r="A433" s="103"/>
      <c r="B433" s="65"/>
      <c r="C433" s="410"/>
      <c r="D433" s="410"/>
      <c r="E433" s="411"/>
      <c r="F433" s="2426"/>
      <c r="G433" s="460"/>
    </row>
    <row r="434" spans="1:7" s="96" customFormat="1">
      <c r="A434" s="97" t="s">
        <v>1810</v>
      </c>
      <c r="B434" s="65" t="s">
        <v>1811</v>
      </c>
      <c r="C434" s="410"/>
      <c r="D434" s="410"/>
      <c r="E434" s="411"/>
      <c r="F434" s="2426"/>
      <c r="G434" s="460"/>
    </row>
    <row r="435" spans="1:7" s="96" customFormat="1">
      <c r="A435" s="103"/>
      <c r="B435" s="65"/>
      <c r="C435" s="410"/>
      <c r="D435" s="410"/>
      <c r="E435" s="411"/>
      <c r="F435" s="2426"/>
      <c r="G435" s="460"/>
    </row>
    <row r="436" spans="1:7" s="96" customFormat="1" ht="25.5">
      <c r="A436" s="97" t="s">
        <v>1812</v>
      </c>
      <c r="B436" s="65" t="s">
        <v>1813</v>
      </c>
      <c r="C436" s="410"/>
      <c r="D436" s="410"/>
      <c r="E436" s="411"/>
      <c r="F436" s="2426"/>
      <c r="G436" s="460"/>
    </row>
    <row r="437" spans="1:7" s="96" customFormat="1">
      <c r="A437" s="105"/>
      <c r="B437" s="65" t="s">
        <v>355</v>
      </c>
      <c r="C437" s="410"/>
      <c r="D437" s="410"/>
      <c r="E437" s="411"/>
      <c r="F437" s="2426"/>
      <c r="G437" s="460"/>
    </row>
    <row r="438" spans="1:7" s="96" customFormat="1">
      <c r="A438" s="403" t="s">
        <v>1814</v>
      </c>
      <c r="B438" s="404" t="s">
        <v>209</v>
      </c>
      <c r="C438" s="410"/>
      <c r="D438" s="410" t="s">
        <v>353</v>
      </c>
      <c r="E438" s="411">
        <v>1</v>
      </c>
      <c r="F438" s="2425"/>
      <c r="G438" s="461">
        <f t="shared" ref="G438:G443" si="26">+F438*E438</f>
        <v>0</v>
      </c>
    </row>
    <row r="439" spans="1:7" s="96" customFormat="1">
      <c r="A439" s="405" t="s">
        <v>1815</v>
      </c>
      <c r="B439" s="404" t="s">
        <v>211</v>
      </c>
      <c r="C439" s="410"/>
      <c r="D439" s="410" t="s">
        <v>353</v>
      </c>
      <c r="E439" s="411">
        <v>2</v>
      </c>
      <c r="F439" s="2425"/>
      <c r="G439" s="461">
        <f t="shared" si="26"/>
        <v>0</v>
      </c>
    </row>
    <row r="440" spans="1:7" s="96" customFormat="1">
      <c r="A440" s="406" t="s">
        <v>1816</v>
      </c>
      <c r="B440" s="404" t="s">
        <v>212</v>
      </c>
      <c r="C440" s="410"/>
      <c r="D440" s="410" t="s">
        <v>353</v>
      </c>
      <c r="E440" s="411">
        <f>+E438</f>
        <v>1</v>
      </c>
      <c r="F440" s="2425"/>
      <c r="G440" s="461">
        <f t="shared" si="26"/>
        <v>0</v>
      </c>
    </row>
    <row r="441" spans="1:7" s="96" customFormat="1">
      <c r="A441" s="407" t="s">
        <v>1817</v>
      </c>
      <c r="B441" s="404" t="s">
        <v>213</v>
      </c>
      <c r="C441" s="410"/>
      <c r="D441" s="410" t="s">
        <v>353</v>
      </c>
      <c r="E441" s="411">
        <f>+E439</f>
        <v>2</v>
      </c>
      <c r="F441" s="2425"/>
      <c r="G441" s="461">
        <f t="shared" si="26"/>
        <v>0</v>
      </c>
    </row>
    <row r="442" spans="1:7" s="96" customFormat="1">
      <c r="A442" s="408" t="s">
        <v>1818</v>
      </c>
      <c r="B442" s="404" t="s">
        <v>214</v>
      </c>
      <c r="C442" s="410"/>
      <c r="D442" s="410" t="s">
        <v>353</v>
      </c>
      <c r="E442" s="411">
        <v>3</v>
      </c>
      <c r="F442" s="2425"/>
      <c r="G442" s="461">
        <f t="shared" si="26"/>
        <v>0</v>
      </c>
    </row>
    <row r="443" spans="1:7" s="96" customFormat="1">
      <c r="A443" s="409" t="s">
        <v>1819</v>
      </c>
      <c r="B443" s="404" t="s">
        <v>215</v>
      </c>
      <c r="C443" s="410"/>
      <c r="D443" s="410" t="s">
        <v>353</v>
      </c>
      <c r="E443" s="411">
        <f>+E439</f>
        <v>2</v>
      </c>
      <c r="F443" s="2425"/>
      <c r="G443" s="461">
        <f t="shared" si="26"/>
        <v>0</v>
      </c>
    </row>
    <row r="444" spans="1:7" s="96" customFormat="1">
      <c r="A444" s="103"/>
      <c r="B444" s="65"/>
      <c r="C444" s="410"/>
      <c r="D444" s="410"/>
      <c r="E444" s="411"/>
      <c r="F444" s="2426"/>
      <c r="G444" s="460"/>
    </row>
    <row r="445" spans="1:7" s="96" customFormat="1">
      <c r="A445" s="103"/>
      <c r="B445" s="65"/>
      <c r="C445" s="410"/>
      <c r="D445" s="410"/>
      <c r="E445" s="411"/>
      <c r="F445" s="2426"/>
      <c r="G445" s="460"/>
    </row>
    <row r="446" spans="1:7" s="96" customFormat="1">
      <c r="A446" s="97" t="s">
        <v>1820</v>
      </c>
      <c r="B446" s="65" t="s">
        <v>1821</v>
      </c>
      <c r="C446" s="410"/>
      <c r="D446" s="410"/>
      <c r="E446" s="411"/>
      <c r="F446" s="2426"/>
      <c r="G446" s="460"/>
    </row>
    <row r="447" spans="1:7" s="96" customFormat="1">
      <c r="A447" s="103"/>
      <c r="B447" s="65"/>
      <c r="C447" s="410"/>
      <c r="D447" s="410"/>
      <c r="E447" s="411"/>
      <c r="F447" s="2426"/>
      <c r="G447" s="460"/>
    </row>
    <row r="448" spans="1:7" s="96" customFormat="1" ht="26.45" customHeight="1">
      <c r="A448" s="97" t="s">
        <v>1822</v>
      </c>
      <c r="B448" s="65" t="s">
        <v>1823</v>
      </c>
      <c r="C448" s="410"/>
      <c r="D448" s="410"/>
      <c r="E448" s="411"/>
      <c r="F448" s="2426"/>
      <c r="G448" s="460"/>
    </row>
    <row r="449" spans="1:7" s="96" customFormat="1">
      <c r="A449" s="105"/>
      <c r="B449" s="65" t="s">
        <v>355</v>
      </c>
      <c r="C449" s="410"/>
      <c r="D449" s="410"/>
      <c r="E449" s="411"/>
      <c r="F449" s="2426"/>
      <c r="G449" s="460"/>
    </row>
    <row r="450" spans="1:7" s="96" customFormat="1">
      <c r="A450" s="403" t="s">
        <v>1824</v>
      </c>
      <c r="B450" s="404" t="s">
        <v>209</v>
      </c>
      <c r="C450" s="410"/>
      <c r="D450" s="410" t="s">
        <v>353</v>
      </c>
      <c r="E450" s="411">
        <v>40.049999999999997</v>
      </c>
      <c r="F450" s="2425"/>
      <c r="G450" s="461">
        <f t="shared" ref="G450:G455" si="27">+F450*E450</f>
        <v>0</v>
      </c>
    </row>
    <row r="451" spans="1:7" s="96" customFormat="1">
      <c r="A451" s="405" t="s">
        <v>1825</v>
      </c>
      <c r="B451" s="404" t="s">
        <v>211</v>
      </c>
      <c r="C451" s="410"/>
      <c r="D451" s="410" t="s">
        <v>353</v>
      </c>
      <c r="E451" s="411">
        <v>43.18</v>
      </c>
      <c r="F451" s="2425"/>
      <c r="G451" s="461">
        <f t="shared" si="27"/>
        <v>0</v>
      </c>
    </row>
    <row r="452" spans="1:7" s="96" customFormat="1">
      <c r="A452" s="406" t="s">
        <v>1826</v>
      </c>
      <c r="B452" s="404" t="s">
        <v>212</v>
      </c>
      <c r="C452" s="410"/>
      <c r="D452" s="410" t="s">
        <v>353</v>
      </c>
      <c r="E452" s="411">
        <f>+E450</f>
        <v>40.049999999999997</v>
      </c>
      <c r="F452" s="2425"/>
      <c r="G452" s="461">
        <f t="shared" si="27"/>
        <v>0</v>
      </c>
    </row>
    <row r="453" spans="1:7" s="96" customFormat="1">
      <c r="A453" s="407" t="s">
        <v>1827</v>
      </c>
      <c r="B453" s="404" t="s">
        <v>213</v>
      </c>
      <c r="C453" s="410"/>
      <c r="D453" s="410" t="s">
        <v>353</v>
      </c>
      <c r="E453" s="411">
        <f>+E451</f>
        <v>43.18</v>
      </c>
      <c r="F453" s="2425"/>
      <c r="G453" s="461">
        <f t="shared" si="27"/>
        <v>0</v>
      </c>
    </row>
    <row r="454" spans="1:7" s="96" customFormat="1">
      <c r="A454" s="408" t="s">
        <v>1828</v>
      </c>
      <c r="B454" s="404" t="s">
        <v>214</v>
      </c>
      <c r="C454" s="410"/>
      <c r="D454" s="410" t="s">
        <v>353</v>
      </c>
      <c r="E454" s="411">
        <v>62.36</v>
      </c>
      <c r="F454" s="2425"/>
      <c r="G454" s="461">
        <f t="shared" si="27"/>
        <v>0</v>
      </c>
    </row>
    <row r="455" spans="1:7" s="96" customFormat="1">
      <c r="A455" s="409" t="s">
        <v>1829</v>
      </c>
      <c r="B455" s="404" t="s">
        <v>215</v>
      </c>
      <c r="C455" s="410"/>
      <c r="D455" s="410" t="s">
        <v>353</v>
      </c>
      <c r="E455" s="411">
        <f>+E451</f>
        <v>43.18</v>
      </c>
      <c r="F455" s="2425"/>
      <c r="G455" s="461">
        <f t="shared" si="27"/>
        <v>0</v>
      </c>
    </row>
    <row r="456" spans="1:7" s="96" customFormat="1">
      <c r="A456" s="103"/>
      <c r="B456" s="65"/>
      <c r="C456" s="410"/>
      <c r="D456" s="410"/>
      <c r="E456" s="411"/>
      <c r="F456" s="2426"/>
      <c r="G456" s="460"/>
    </row>
    <row r="457" spans="1:7" s="96" customFormat="1" ht="16.149999999999999" customHeight="1">
      <c r="A457" s="97" t="s">
        <v>1830</v>
      </c>
      <c r="B457" s="65" t="s">
        <v>1831</v>
      </c>
      <c r="C457" s="410"/>
      <c r="D457" s="410"/>
      <c r="E457" s="411"/>
      <c r="F457" s="2426"/>
      <c r="G457" s="460"/>
    </row>
    <row r="458" spans="1:7" s="96" customFormat="1">
      <c r="A458" s="105"/>
      <c r="B458" s="65" t="s">
        <v>1832</v>
      </c>
      <c r="C458" s="410"/>
      <c r="D458" s="410"/>
      <c r="E458" s="411"/>
      <c r="F458" s="2426"/>
      <c r="G458" s="460"/>
    </row>
    <row r="459" spans="1:7" s="96" customFormat="1">
      <c r="A459" s="403" t="s">
        <v>1833</v>
      </c>
      <c r="B459" s="404" t="s">
        <v>209</v>
      </c>
      <c r="C459" s="410"/>
      <c r="D459" s="410" t="s">
        <v>353</v>
      </c>
      <c r="E459" s="411">
        <v>30.15</v>
      </c>
      <c r="F459" s="2425"/>
      <c r="G459" s="461">
        <f t="shared" ref="G459:G464" si="28">+F459*E459</f>
        <v>0</v>
      </c>
    </row>
    <row r="460" spans="1:7" s="96" customFormat="1">
      <c r="A460" s="405" t="s">
        <v>1834</v>
      </c>
      <c r="B460" s="404" t="s">
        <v>211</v>
      </c>
      <c r="C460" s="410"/>
      <c r="D460" s="410" t="s">
        <v>353</v>
      </c>
      <c r="E460" s="411">
        <v>39.44</v>
      </c>
      <c r="F460" s="2425"/>
      <c r="G460" s="461">
        <f t="shared" si="28"/>
        <v>0</v>
      </c>
    </row>
    <row r="461" spans="1:7" s="96" customFormat="1">
      <c r="A461" s="406" t="s">
        <v>1835</v>
      </c>
      <c r="B461" s="404" t="s">
        <v>212</v>
      </c>
      <c r="C461" s="410"/>
      <c r="D461" s="410" t="s">
        <v>353</v>
      </c>
      <c r="E461" s="411">
        <f>+E459</f>
        <v>30.15</v>
      </c>
      <c r="F461" s="2425"/>
      <c r="G461" s="461">
        <f t="shared" si="28"/>
        <v>0</v>
      </c>
    </row>
    <row r="462" spans="1:7" s="96" customFormat="1">
      <c r="A462" s="407" t="s">
        <v>1836</v>
      </c>
      <c r="B462" s="404" t="s">
        <v>213</v>
      </c>
      <c r="C462" s="410"/>
      <c r="D462" s="410" t="s">
        <v>353</v>
      </c>
      <c r="E462" s="411">
        <f>+E460</f>
        <v>39.44</v>
      </c>
      <c r="F462" s="2425"/>
      <c r="G462" s="461">
        <f t="shared" si="28"/>
        <v>0</v>
      </c>
    </row>
    <row r="463" spans="1:7" s="96" customFormat="1">
      <c r="A463" s="408" t="s">
        <v>1837</v>
      </c>
      <c r="B463" s="404" t="s">
        <v>214</v>
      </c>
      <c r="C463" s="410"/>
      <c r="D463" s="410" t="s">
        <v>353</v>
      </c>
      <c r="E463" s="411">
        <v>33.65</v>
      </c>
      <c r="F463" s="2425"/>
      <c r="G463" s="461">
        <f t="shared" si="28"/>
        <v>0</v>
      </c>
    </row>
    <row r="464" spans="1:7" s="96" customFormat="1">
      <c r="A464" s="409" t="s">
        <v>1838</v>
      </c>
      <c r="B464" s="404" t="s">
        <v>215</v>
      </c>
      <c r="C464" s="410"/>
      <c r="D464" s="410" t="s">
        <v>353</v>
      </c>
      <c r="E464" s="411">
        <f>+E460</f>
        <v>39.44</v>
      </c>
      <c r="F464" s="2425"/>
      <c r="G464" s="461">
        <f t="shared" si="28"/>
        <v>0</v>
      </c>
    </row>
    <row r="465" spans="1:7" s="96" customFormat="1">
      <c r="A465" s="103"/>
      <c r="B465" s="65"/>
      <c r="C465" s="410"/>
      <c r="D465" s="410"/>
      <c r="E465" s="411"/>
      <c r="F465" s="2426"/>
      <c r="G465" s="460"/>
    </row>
    <row r="466" spans="1:7" s="96" customFormat="1">
      <c r="A466" s="103"/>
      <c r="B466" s="65"/>
      <c r="C466" s="410"/>
      <c r="D466" s="410"/>
      <c r="E466" s="411"/>
      <c r="F466" s="2426"/>
      <c r="G466" s="460"/>
    </row>
    <row r="467" spans="1:7" s="96" customFormat="1">
      <c r="A467" s="97" t="s">
        <v>1839</v>
      </c>
      <c r="B467" s="65" t="s">
        <v>1840</v>
      </c>
      <c r="C467" s="410"/>
      <c r="D467" s="410"/>
      <c r="E467" s="411"/>
      <c r="F467" s="2426"/>
      <c r="G467" s="460"/>
    </row>
    <row r="468" spans="1:7" s="96" customFormat="1" ht="25.9" customHeight="1">
      <c r="A468" s="103"/>
      <c r="B468" s="65" t="s">
        <v>1841</v>
      </c>
      <c r="C468" s="410"/>
      <c r="D468" s="410"/>
      <c r="E468" s="411"/>
      <c r="F468" s="2426"/>
      <c r="G468" s="460"/>
    </row>
    <row r="469" spans="1:7" s="96" customFormat="1" ht="28.15" customHeight="1">
      <c r="A469" s="103"/>
      <c r="B469" s="65" t="s">
        <v>1842</v>
      </c>
      <c r="C469" s="410"/>
      <c r="D469" s="410"/>
      <c r="E469" s="411"/>
      <c r="F469" s="2426"/>
      <c r="G469" s="460"/>
    </row>
    <row r="470" spans="1:7" s="96" customFormat="1">
      <c r="A470" s="103"/>
      <c r="B470" s="65"/>
      <c r="C470" s="410"/>
      <c r="D470" s="410"/>
      <c r="E470" s="411"/>
      <c r="F470" s="2426"/>
      <c r="G470" s="460"/>
    </row>
    <row r="471" spans="1:7" s="96" customFormat="1" ht="16.899999999999999" customHeight="1">
      <c r="A471" s="97" t="s">
        <v>1843</v>
      </c>
      <c r="B471" s="65" t="s">
        <v>1844</v>
      </c>
      <c r="C471" s="410"/>
      <c r="D471" s="410"/>
      <c r="E471" s="411"/>
      <c r="F471" s="2426"/>
      <c r="G471" s="460"/>
    </row>
    <row r="472" spans="1:7" s="96" customFormat="1" ht="18" customHeight="1">
      <c r="A472" s="97"/>
      <c r="B472" s="65" t="s">
        <v>1845</v>
      </c>
      <c r="C472" s="410"/>
      <c r="D472" s="410"/>
      <c r="E472" s="411"/>
      <c r="F472" s="2426"/>
      <c r="G472" s="460"/>
    </row>
    <row r="473" spans="1:7" s="96" customFormat="1">
      <c r="A473" s="403" t="s">
        <v>1846</v>
      </c>
      <c r="B473" s="404" t="s">
        <v>209</v>
      </c>
      <c r="C473" s="410"/>
      <c r="D473" s="410" t="s">
        <v>353</v>
      </c>
      <c r="E473" s="411">
        <v>1847.45</v>
      </c>
      <c r="F473" s="2425"/>
      <c r="G473" s="461">
        <f t="shared" ref="G473:G478" si="29">+F473*E473</f>
        <v>0</v>
      </c>
    </row>
    <row r="474" spans="1:7" s="96" customFormat="1">
      <c r="A474" s="405" t="s">
        <v>1847</v>
      </c>
      <c r="B474" s="404" t="s">
        <v>211</v>
      </c>
      <c r="C474" s="410"/>
      <c r="D474" s="410" t="s">
        <v>353</v>
      </c>
      <c r="E474" s="411">
        <v>2373.8200000000002</v>
      </c>
      <c r="F474" s="2425"/>
      <c r="G474" s="461">
        <f t="shared" si="29"/>
        <v>0</v>
      </c>
    </row>
    <row r="475" spans="1:7" s="96" customFormat="1">
      <c r="A475" s="406" t="s">
        <v>1848</v>
      </c>
      <c r="B475" s="404" t="s">
        <v>212</v>
      </c>
      <c r="C475" s="410"/>
      <c r="D475" s="410" t="s">
        <v>353</v>
      </c>
      <c r="E475" s="411">
        <f>+E473</f>
        <v>1847.45</v>
      </c>
      <c r="F475" s="2425"/>
      <c r="G475" s="461">
        <f t="shared" si="29"/>
        <v>0</v>
      </c>
    </row>
    <row r="476" spans="1:7" s="96" customFormat="1">
      <c r="A476" s="407" t="s">
        <v>1849</v>
      </c>
      <c r="B476" s="404" t="s">
        <v>213</v>
      </c>
      <c r="C476" s="410"/>
      <c r="D476" s="410" t="s">
        <v>353</v>
      </c>
      <c r="E476" s="411">
        <f>+E474</f>
        <v>2373.8200000000002</v>
      </c>
      <c r="F476" s="2425"/>
      <c r="G476" s="461">
        <f t="shared" si="29"/>
        <v>0</v>
      </c>
    </row>
    <row r="477" spans="1:7" s="96" customFormat="1">
      <c r="A477" s="408" t="s">
        <v>1850</v>
      </c>
      <c r="B477" s="404" t="s">
        <v>214</v>
      </c>
      <c r="C477" s="410"/>
      <c r="D477" s="410" t="s">
        <v>353</v>
      </c>
      <c r="E477" s="411">
        <v>2031.94</v>
      </c>
      <c r="F477" s="2425"/>
      <c r="G477" s="461">
        <f t="shared" si="29"/>
        <v>0</v>
      </c>
    </row>
    <row r="478" spans="1:7" s="96" customFormat="1">
      <c r="A478" s="409" t="s">
        <v>1851</v>
      </c>
      <c r="B478" s="404" t="s">
        <v>215</v>
      </c>
      <c r="C478" s="410"/>
      <c r="D478" s="410" t="s">
        <v>353</v>
      </c>
      <c r="E478" s="411">
        <f>+E474</f>
        <v>2373.8200000000002</v>
      </c>
      <c r="F478" s="2425"/>
      <c r="G478" s="461">
        <f t="shared" si="29"/>
        <v>0</v>
      </c>
    </row>
    <row r="479" spans="1:7" s="96" customFormat="1">
      <c r="A479" s="103"/>
      <c r="B479" s="65"/>
      <c r="C479" s="410"/>
      <c r="D479" s="410"/>
      <c r="E479" s="411"/>
      <c r="F479" s="2426"/>
      <c r="G479" s="460"/>
    </row>
    <row r="480" spans="1:7" s="96" customFormat="1" ht="25.5">
      <c r="A480" s="97" t="s">
        <v>1852</v>
      </c>
      <c r="B480" s="65" t="s">
        <v>1853</v>
      </c>
      <c r="C480" s="410"/>
      <c r="D480" s="410"/>
      <c r="E480" s="411"/>
      <c r="F480" s="2426"/>
      <c r="G480" s="460"/>
    </row>
    <row r="481" spans="1:7" s="96" customFormat="1">
      <c r="A481" s="97"/>
      <c r="B481" s="65" t="s">
        <v>1854</v>
      </c>
      <c r="C481" s="410"/>
      <c r="D481" s="410"/>
      <c r="E481" s="411"/>
      <c r="F481" s="2426"/>
      <c r="G481" s="460"/>
    </row>
    <row r="482" spans="1:7" s="96" customFormat="1">
      <c r="A482" s="403" t="s">
        <v>1855</v>
      </c>
      <c r="B482" s="404" t="s">
        <v>209</v>
      </c>
      <c r="C482" s="410"/>
      <c r="D482" s="410" t="s">
        <v>353</v>
      </c>
      <c r="E482" s="411">
        <v>1</v>
      </c>
      <c r="F482" s="2425"/>
      <c r="G482" s="461">
        <f t="shared" ref="G482:G487" si="30">+F482*E482</f>
        <v>0</v>
      </c>
    </row>
    <row r="483" spans="1:7" s="96" customFormat="1">
      <c r="A483" s="405" t="s">
        <v>1856</v>
      </c>
      <c r="B483" s="404" t="s">
        <v>211</v>
      </c>
      <c r="C483" s="410"/>
      <c r="D483" s="410" t="s">
        <v>353</v>
      </c>
      <c r="E483" s="411">
        <v>2</v>
      </c>
      <c r="F483" s="2425"/>
      <c r="G483" s="461">
        <f t="shared" si="30"/>
        <v>0</v>
      </c>
    </row>
    <row r="484" spans="1:7" s="96" customFormat="1">
      <c r="A484" s="406" t="s">
        <v>1857</v>
      </c>
      <c r="B484" s="404" t="s">
        <v>212</v>
      </c>
      <c r="C484" s="410"/>
      <c r="D484" s="410" t="s">
        <v>353</v>
      </c>
      <c r="E484" s="411">
        <f>+E482</f>
        <v>1</v>
      </c>
      <c r="F484" s="2425"/>
      <c r="G484" s="461">
        <f t="shared" si="30"/>
        <v>0</v>
      </c>
    </row>
    <row r="485" spans="1:7" s="96" customFormat="1">
      <c r="A485" s="407" t="s">
        <v>1858</v>
      </c>
      <c r="B485" s="404" t="s">
        <v>213</v>
      </c>
      <c r="C485" s="410"/>
      <c r="D485" s="410" t="s">
        <v>353</v>
      </c>
      <c r="E485" s="411">
        <f>+E483</f>
        <v>2</v>
      </c>
      <c r="F485" s="2425"/>
      <c r="G485" s="461">
        <f t="shared" si="30"/>
        <v>0</v>
      </c>
    </row>
    <row r="486" spans="1:7" s="96" customFormat="1">
      <c r="A486" s="408" t="s">
        <v>1859</v>
      </c>
      <c r="B486" s="404" t="s">
        <v>214</v>
      </c>
      <c r="C486" s="410"/>
      <c r="D486" s="410" t="s">
        <v>353</v>
      </c>
      <c r="E486" s="411">
        <v>3</v>
      </c>
      <c r="F486" s="2425"/>
      <c r="G486" s="461">
        <f t="shared" si="30"/>
        <v>0</v>
      </c>
    </row>
    <row r="487" spans="1:7" s="96" customFormat="1">
      <c r="A487" s="409" t="s">
        <v>1860</v>
      </c>
      <c r="B487" s="404" t="s">
        <v>215</v>
      </c>
      <c r="C487" s="410"/>
      <c r="D487" s="410" t="s">
        <v>353</v>
      </c>
      <c r="E487" s="411">
        <f>+E483</f>
        <v>2</v>
      </c>
      <c r="F487" s="2425"/>
      <c r="G487" s="461">
        <f t="shared" si="30"/>
        <v>0</v>
      </c>
    </row>
    <row r="488" spans="1:7" s="96" customFormat="1">
      <c r="A488" s="103"/>
      <c r="B488" s="65"/>
      <c r="C488" s="410"/>
      <c r="D488" s="410"/>
      <c r="E488" s="411"/>
      <c r="F488" s="2426"/>
      <c r="G488" s="460"/>
    </row>
    <row r="489" spans="1:7" s="96" customFormat="1">
      <c r="A489" s="103"/>
      <c r="B489" s="65"/>
      <c r="C489" s="410"/>
      <c r="D489" s="410"/>
      <c r="E489" s="411"/>
      <c r="F489" s="2426"/>
      <c r="G489" s="460"/>
    </row>
    <row r="490" spans="1:7" s="96" customFormat="1">
      <c r="A490" s="97" t="s">
        <v>1861</v>
      </c>
      <c r="B490" s="65" t="s">
        <v>1862</v>
      </c>
      <c r="C490" s="410"/>
      <c r="D490" s="410"/>
      <c r="E490" s="411"/>
      <c r="F490" s="2426"/>
      <c r="G490" s="460"/>
    </row>
    <row r="491" spans="1:7" s="96" customFormat="1" ht="25.5">
      <c r="A491" s="103"/>
      <c r="B491" s="65" t="s">
        <v>1863</v>
      </c>
      <c r="C491" s="410"/>
      <c r="D491" s="410"/>
      <c r="E491" s="411"/>
      <c r="F491" s="2426"/>
      <c r="G491" s="460"/>
    </row>
    <row r="492" spans="1:7" s="96" customFormat="1" ht="25.5">
      <c r="A492" s="103"/>
      <c r="B492" s="65" t="s">
        <v>1842</v>
      </c>
      <c r="C492" s="410"/>
      <c r="D492" s="410"/>
      <c r="E492" s="411"/>
      <c r="F492" s="2426"/>
      <c r="G492" s="460"/>
    </row>
    <row r="493" spans="1:7" s="96" customFormat="1">
      <c r="A493" s="103"/>
      <c r="B493" s="65"/>
      <c r="C493" s="410"/>
      <c r="D493" s="410"/>
      <c r="E493" s="411"/>
      <c r="F493" s="2426"/>
      <c r="G493" s="460"/>
    </row>
    <row r="494" spans="1:7" s="96" customFormat="1">
      <c r="A494" s="97" t="s">
        <v>1864</v>
      </c>
      <c r="B494" s="208" t="s">
        <v>1865</v>
      </c>
      <c r="C494" s="410"/>
      <c r="D494" s="410"/>
      <c r="E494" s="411"/>
      <c r="F494" s="2426"/>
      <c r="G494" s="460"/>
    </row>
    <row r="495" spans="1:7" s="96" customFormat="1">
      <c r="A495" s="97"/>
      <c r="B495" s="65" t="s">
        <v>1866</v>
      </c>
      <c r="C495" s="410"/>
      <c r="D495" s="410"/>
      <c r="E495" s="411"/>
      <c r="F495" s="2426"/>
      <c r="G495" s="460"/>
    </row>
    <row r="496" spans="1:7" s="96" customFormat="1">
      <c r="A496" s="403" t="s">
        <v>1867</v>
      </c>
      <c r="B496" s="404" t="s">
        <v>209</v>
      </c>
      <c r="C496" s="410"/>
      <c r="D496" s="410" t="s">
        <v>353</v>
      </c>
      <c r="E496" s="411">
        <v>89.55</v>
      </c>
      <c r="F496" s="2425"/>
      <c r="G496" s="461">
        <f t="shared" ref="G496:G501" si="31">+F496*E496</f>
        <v>0</v>
      </c>
    </row>
    <row r="497" spans="1:7" s="96" customFormat="1">
      <c r="A497" s="405" t="s">
        <v>1868</v>
      </c>
      <c r="B497" s="404" t="s">
        <v>211</v>
      </c>
      <c r="C497" s="410"/>
      <c r="D497" s="410" t="s">
        <v>353</v>
      </c>
      <c r="E497" s="411">
        <v>119.4</v>
      </c>
      <c r="F497" s="2425"/>
      <c r="G497" s="461">
        <f t="shared" si="31"/>
        <v>0</v>
      </c>
    </row>
    <row r="498" spans="1:7" s="96" customFormat="1">
      <c r="A498" s="406" t="s">
        <v>1869</v>
      </c>
      <c r="B498" s="404" t="s">
        <v>212</v>
      </c>
      <c r="C498" s="410"/>
      <c r="D498" s="410" t="s">
        <v>353</v>
      </c>
      <c r="E498" s="411">
        <f>+E496</f>
        <v>89.55</v>
      </c>
      <c r="F498" s="2425"/>
      <c r="G498" s="461">
        <f t="shared" si="31"/>
        <v>0</v>
      </c>
    </row>
    <row r="499" spans="1:7" s="96" customFormat="1">
      <c r="A499" s="407" t="s">
        <v>1870</v>
      </c>
      <c r="B499" s="404" t="s">
        <v>213</v>
      </c>
      <c r="C499" s="410"/>
      <c r="D499" s="410" t="s">
        <v>353</v>
      </c>
      <c r="E499" s="411">
        <f>+E497</f>
        <v>119.4</v>
      </c>
      <c r="F499" s="2425"/>
      <c r="G499" s="461">
        <f t="shared" si="31"/>
        <v>0</v>
      </c>
    </row>
    <row r="500" spans="1:7" s="96" customFormat="1">
      <c r="A500" s="408" t="s">
        <v>1871</v>
      </c>
      <c r="B500" s="404" t="s">
        <v>214</v>
      </c>
      <c r="C500" s="410"/>
      <c r="D500" s="410" t="s">
        <v>353</v>
      </c>
      <c r="E500" s="411">
        <v>94.25</v>
      </c>
      <c r="F500" s="2425"/>
      <c r="G500" s="461">
        <f t="shared" si="31"/>
        <v>0</v>
      </c>
    </row>
    <row r="501" spans="1:7" s="96" customFormat="1">
      <c r="A501" s="409" t="s">
        <v>1872</v>
      </c>
      <c r="B501" s="404" t="s">
        <v>215</v>
      </c>
      <c r="C501" s="410"/>
      <c r="D501" s="410" t="s">
        <v>353</v>
      </c>
      <c r="E501" s="411">
        <f>+E497</f>
        <v>119.4</v>
      </c>
      <c r="F501" s="2425"/>
      <c r="G501" s="461">
        <f t="shared" si="31"/>
        <v>0</v>
      </c>
    </row>
    <row r="502" spans="1:7" s="96" customFormat="1">
      <c r="A502" s="103"/>
      <c r="B502" s="65"/>
      <c r="C502" s="410"/>
      <c r="D502" s="410"/>
      <c r="E502" s="411"/>
      <c r="F502" s="2426"/>
      <c r="G502" s="460"/>
    </row>
    <row r="503" spans="1:7" s="96" customFormat="1">
      <c r="A503" s="103"/>
      <c r="B503" s="65"/>
      <c r="C503" s="410"/>
      <c r="D503" s="410"/>
      <c r="E503" s="411"/>
      <c r="F503" s="2426"/>
      <c r="G503" s="460"/>
    </row>
    <row r="504" spans="1:7" s="96" customFormat="1" ht="25.5">
      <c r="A504" s="97" t="s">
        <v>1873</v>
      </c>
      <c r="B504" s="65" t="s">
        <v>1874</v>
      </c>
      <c r="C504" s="410"/>
      <c r="D504" s="410"/>
      <c r="E504" s="411"/>
      <c r="F504" s="2426"/>
      <c r="G504" s="460"/>
    </row>
    <row r="505" spans="1:7" s="96" customFormat="1">
      <c r="A505" s="103"/>
      <c r="B505" s="65"/>
      <c r="C505" s="410"/>
      <c r="D505" s="410"/>
      <c r="E505" s="411"/>
      <c r="F505" s="2426"/>
      <c r="G505" s="460"/>
    </row>
    <row r="506" spans="1:7" s="96" customFormat="1">
      <c r="A506" s="97" t="s">
        <v>1875</v>
      </c>
      <c r="B506" s="208" t="s">
        <v>1876</v>
      </c>
      <c r="C506" s="410"/>
      <c r="D506" s="410"/>
      <c r="E506" s="411"/>
      <c r="F506" s="2426"/>
      <c r="G506" s="460"/>
    </row>
    <row r="507" spans="1:7" s="96" customFormat="1">
      <c r="A507" s="97"/>
      <c r="B507" s="65" t="s">
        <v>1877</v>
      </c>
      <c r="C507" s="410"/>
      <c r="D507" s="410"/>
      <c r="E507" s="411"/>
      <c r="F507" s="2426"/>
      <c r="G507" s="460"/>
    </row>
    <row r="508" spans="1:7" s="96" customFormat="1">
      <c r="A508" s="403" t="s">
        <v>1878</v>
      </c>
      <c r="B508" s="404" t="s">
        <v>209</v>
      </c>
      <c r="C508" s="410"/>
      <c r="D508" s="410" t="s">
        <v>210</v>
      </c>
      <c r="E508" s="411">
        <v>160</v>
      </c>
      <c r="F508" s="2425"/>
      <c r="G508" s="461">
        <f t="shared" ref="G508:G513" si="32">+F508*E508</f>
        <v>0</v>
      </c>
    </row>
    <row r="509" spans="1:7" s="96" customFormat="1">
      <c r="A509" s="405" t="s">
        <v>1879</v>
      </c>
      <c r="B509" s="404" t="s">
        <v>211</v>
      </c>
      <c r="C509" s="410"/>
      <c r="D509" s="410" t="s">
        <v>210</v>
      </c>
      <c r="E509" s="411">
        <v>240</v>
      </c>
      <c r="F509" s="2425"/>
      <c r="G509" s="461">
        <f t="shared" si="32"/>
        <v>0</v>
      </c>
    </row>
    <row r="510" spans="1:7" s="96" customFormat="1">
      <c r="A510" s="406" t="s">
        <v>1880</v>
      </c>
      <c r="B510" s="404" t="s">
        <v>212</v>
      </c>
      <c r="C510" s="410"/>
      <c r="D510" s="410" t="s">
        <v>210</v>
      </c>
      <c r="E510" s="411">
        <f>+E508</f>
        <v>160</v>
      </c>
      <c r="F510" s="2425"/>
      <c r="G510" s="461">
        <f t="shared" si="32"/>
        <v>0</v>
      </c>
    </row>
    <row r="511" spans="1:7" s="96" customFormat="1">
      <c r="A511" s="407" t="s">
        <v>1881</v>
      </c>
      <c r="B511" s="404" t="s">
        <v>213</v>
      </c>
      <c r="C511" s="410"/>
      <c r="D511" s="410" t="s">
        <v>210</v>
      </c>
      <c r="E511" s="411">
        <f>+E509</f>
        <v>240</v>
      </c>
      <c r="F511" s="2425"/>
      <c r="G511" s="461">
        <f t="shared" si="32"/>
        <v>0</v>
      </c>
    </row>
    <row r="512" spans="1:7" s="96" customFormat="1">
      <c r="A512" s="408" t="s">
        <v>1882</v>
      </c>
      <c r="B512" s="404" t="s">
        <v>214</v>
      </c>
      <c r="C512" s="410"/>
      <c r="D512" s="410" t="s">
        <v>210</v>
      </c>
      <c r="E512" s="411">
        <v>190</v>
      </c>
      <c r="F512" s="2425"/>
      <c r="G512" s="461">
        <f t="shared" si="32"/>
        <v>0</v>
      </c>
    </row>
    <row r="513" spans="1:7" s="96" customFormat="1">
      <c r="A513" s="409" t="s">
        <v>1883</v>
      </c>
      <c r="B513" s="404" t="s">
        <v>215</v>
      </c>
      <c r="C513" s="410"/>
      <c r="D513" s="410" t="s">
        <v>210</v>
      </c>
      <c r="E513" s="411">
        <f>+E509</f>
        <v>240</v>
      </c>
      <c r="F513" s="2425"/>
      <c r="G513" s="461">
        <f t="shared" si="32"/>
        <v>0</v>
      </c>
    </row>
    <row r="514" spans="1:7" s="96" customFormat="1">
      <c r="A514" s="103"/>
      <c r="B514" s="65"/>
      <c r="C514" s="410"/>
      <c r="D514" s="410"/>
      <c r="E514" s="411"/>
      <c r="F514" s="2426"/>
      <c r="G514" s="460"/>
    </row>
    <row r="515" spans="1:7" s="96" customFormat="1">
      <c r="A515" s="97" t="s">
        <v>1884</v>
      </c>
      <c r="B515" s="208" t="s">
        <v>1885</v>
      </c>
      <c r="C515" s="410"/>
      <c r="D515" s="410"/>
      <c r="E515" s="411"/>
      <c r="F515" s="2426"/>
      <c r="G515" s="460"/>
    </row>
    <row r="516" spans="1:7" s="96" customFormat="1">
      <c r="A516" s="97"/>
      <c r="B516" s="65" t="s">
        <v>1877</v>
      </c>
      <c r="C516" s="410"/>
      <c r="D516" s="410"/>
      <c r="E516" s="411"/>
      <c r="F516" s="2426"/>
      <c r="G516" s="460"/>
    </row>
    <row r="517" spans="1:7" s="96" customFormat="1">
      <c r="A517" s="403" t="s">
        <v>1886</v>
      </c>
      <c r="B517" s="404" t="s">
        <v>209</v>
      </c>
      <c r="C517" s="410"/>
      <c r="D517" s="410" t="s">
        <v>210</v>
      </c>
      <c r="E517" s="411">
        <v>15</v>
      </c>
      <c r="F517" s="2425"/>
      <c r="G517" s="461">
        <f t="shared" ref="G517:G522" si="33">+F517*E517</f>
        <v>0</v>
      </c>
    </row>
    <row r="518" spans="1:7" s="96" customFormat="1">
      <c r="A518" s="405" t="s">
        <v>1887</v>
      </c>
      <c r="B518" s="404" t="s">
        <v>211</v>
      </c>
      <c r="C518" s="410"/>
      <c r="D518" s="410" t="s">
        <v>210</v>
      </c>
      <c r="E518" s="411">
        <v>20</v>
      </c>
      <c r="F518" s="2425"/>
      <c r="G518" s="461">
        <f t="shared" si="33"/>
        <v>0</v>
      </c>
    </row>
    <row r="519" spans="1:7" s="96" customFormat="1">
      <c r="A519" s="406" t="s">
        <v>1888</v>
      </c>
      <c r="B519" s="404" t="s">
        <v>212</v>
      </c>
      <c r="C519" s="410"/>
      <c r="D519" s="410" t="s">
        <v>210</v>
      </c>
      <c r="E519" s="411">
        <f>+E517</f>
        <v>15</v>
      </c>
      <c r="F519" s="2425"/>
      <c r="G519" s="461">
        <f t="shared" si="33"/>
        <v>0</v>
      </c>
    </row>
    <row r="520" spans="1:7" s="96" customFormat="1">
      <c r="A520" s="407" t="s">
        <v>1889</v>
      </c>
      <c r="B520" s="404" t="s">
        <v>213</v>
      </c>
      <c r="C520" s="410"/>
      <c r="D520" s="410" t="s">
        <v>210</v>
      </c>
      <c r="E520" s="411">
        <f>+E518</f>
        <v>20</v>
      </c>
      <c r="F520" s="2425"/>
      <c r="G520" s="461">
        <f t="shared" si="33"/>
        <v>0</v>
      </c>
    </row>
    <row r="521" spans="1:7" s="96" customFormat="1">
      <c r="A521" s="408" t="s">
        <v>1890</v>
      </c>
      <c r="B521" s="404" t="s">
        <v>214</v>
      </c>
      <c r="C521" s="410"/>
      <c r="D521" s="410" t="s">
        <v>210</v>
      </c>
      <c r="E521" s="411">
        <v>12</v>
      </c>
      <c r="F521" s="2425"/>
      <c r="G521" s="461">
        <f t="shared" si="33"/>
        <v>0</v>
      </c>
    </row>
    <row r="522" spans="1:7" s="96" customFormat="1">
      <c r="A522" s="409" t="s">
        <v>1891</v>
      </c>
      <c r="B522" s="404" t="s">
        <v>215</v>
      </c>
      <c r="C522" s="410"/>
      <c r="D522" s="410" t="s">
        <v>210</v>
      </c>
      <c r="E522" s="411">
        <f>+E518</f>
        <v>20</v>
      </c>
      <c r="F522" s="2425"/>
      <c r="G522" s="461">
        <f t="shared" si="33"/>
        <v>0</v>
      </c>
    </row>
    <row r="523" spans="1:7" s="96" customFormat="1">
      <c r="A523" s="103"/>
      <c r="B523" s="65"/>
      <c r="C523" s="410"/>
      <c r="D523" s="410"/>
      <c r="E523" s="411"/>
      <c r="F523" s="2426"/>
      <c r="G523" s="460"/>
    </row>
    <row r="524" spans="1:7" s="96" customFormat="1">
      <c r="A524" s="2250" t="s">
        <v>1892</v>
      </c>
      <c r="B524" s="2251" t="s">
        <v>8164</v>
      </c>
      <c r="C524" s="2252"/>
      <c r="D524" s="2252"/>
      <c r="E524" s="2253"/>
      <c r="F524" s="2426"/>
      <c r="G524" s="460"/>
    </row>
    <row r="525" spans="1:7" s="96" customFormat="1">
      <c r="A525" s="2250"/>
      <c r="B525" s="2254" t="s">
        <v>1877</v>
      </c>
      <c r="C525" s="2252"/>
      <c r="D525" s="2252"/>
      <c r="E525" s="2253"/>
      <c r="F525" s="2426"/>
      <c r="G525" s="460"/>
    </row>
    <row r="526" spans="1:7" s="96" customFormat="1">
      <c r="A526" s="2255" t="s">
        <v>1894</v>
      </c>
      <c r="B526" s="2256" t="s">
        <v>209</v>
      </c>
      <c r="C526" s="2252"/>
      <c r="D526" s="2252" t="s">
        <v>210</v>
      </c>
      <c r="E526" s="2253">
        <v>0</v>
      </c>
      <c r="F526" s="2439"/>
      <c r="G526" s="461"/>
    </row>
    <row r="527" spans="1:7" s="96" customFormat="1">
      <c r="A527" s="2257" t="s">
        <v>1895</v>
      </c>
      <c r="B527" s="2256" t="s">
        <v>211</v>
      </c>
      <c r="C527" s="2252"/>
      <c r="D527" s="2252" t="s">
        <v>210</v>
      </c>
      <c r="E527" s="2253">
        <v>0</v>
      </c>
      <c r="F527" s="2439"/>
      <c r="G527" s="461"/>
    </row>
    <row r="528" spans="1:7" s="96" customFormat="1">
      <c r="A528" s="2258" t="s">
        <v>1896</v>
      </c>
      <c r="B528" s="2256" t="s">
        <v>212</v>
      </c>
      <c r="C528" s="2252"/>
      <c r="D528" s="2252" t="s">
        <v>210</v>
      </c>
      <c r="E528" s="2253">
        <f>+E526</f>
        <v>0</v>
      </c>
      <c r="F528" s="2439"/>
      <c r="G528" s="461"/>
    </row>
    <row r="529" spans="1:10" s="96" customFormat="1">
      <c r="A529" s="2259" t="s">
        <v>1897</v>
      </c>
      <c r="B529" s="2256" t="s">
        <v>213</v>
      </c>
      <c r="C529" s="2252"/>
      <c r="D529" s="2252" t="s">
        <v>210</v>
      </c>
      <c r="E529" s="2253">
        <f>+E527</f>
        <v>0</v>
      </c>
      <c r="F529" s="2439"/>
      <c r="G529" s="461"/>
    </row>
    <row r="530" spans="1:10" s="96" customFormat="1">
      <c r="A530" s="2260" t="s">
        <v>1898</v>
      </c>
      <c r="B530" s="2256" t="s">
        <v>214</v>
      </c>
      <c r="C530" s="2252"/>
      <c r="D530" s="2252" t="s">
        <v>210</v>
      </c>
      <c r="E530" s="2253">
        <v>0</v>
      </c>
      <c r="F530" s="2439"/>
      <c r="G530" s="461"/>
    </row>
    <row r="531" spans="1:10" s="96" customFormat="1">
      <c r="A531" s="2261" t="s">
        <v>1899</v>
      </c>
      <c r="B531" s="2256" t="s">
        <v>215</v>
      </c>
      <c r="C531" s="2252"/>
      <c r="D531" s="2252" t="s">
        <v>210</v>
      </c>
      <c r="E531" s="2253">
        <f>+E527</f>
        <v>0</v>
      </c>
      <c r="F531" s="2439"/>
      <c r="G531" s="461"/>
    </row>
    <row r="532" spans="1:10" s="96" customFormat="1">
      <c r="A532" s="103"/>
      <c r="B532" s="65"/>
      <c r="C532" s="410"/>
      <c r="D532" s="410"/>
      <c r="E532" s="411"/>
      <c r="F532" s="2426"/>
      <c r="G532" s="460"/>
    </row>
    <row r="533" spans="1:10" s="96" customFormat="1">
      <c r="B533" s="107"/>
      <c r="C533" s="108"/>
      <c r="D533" s="108"/>
      <c r="E533" s="656"/>
      <c r="F533" s="2427"/>
      <c r="G533" s="452"/>
    </row>
    <row r="534" spans="1:10" s="96" customFormat="1" ht="20.45" customHeight="1" thickBot="1">
      <c r="A534" s="418" t="str">
        <f>+A8</f>
        <v>B.3.</v>
      </c>
      <c r="B534" s="419" t="str">
        <f>+B8</f>
        <v>Betonska in železokrivska dela</v>
      </c>
      <c r="C534" s="420" t="s">
        <v>279</v>
      </c>
      <c r="D534" s="420"/>
      <c r="E534" s="421"/>
      <c r="F534" s="2440"/>
      <c r="G534" s="462">
        <f>SUM(G109:G533)</f>
        <v>0</v>
      </c>
    </row>
    <row r="535" spans="1:10" s="96" customFormat="1" ht="13.5" thickTop="1">
      <c r="A535" s="109"/>
      <c r="B535" s="110"/>
      <c r="C535" s="111"/>
      <c r="D535" s="111"/>
      <c r="E535" s="82"/>
      <c r="F535" s="2418"/>
      <c r="G535" s="451"/>
    </row>
    <row r="536" spans="1:10" s="96" customFormat="1">
      <c r="A536" s="109"/>
      <c r="B536" s="110"/>
      <c r="C536" s="111"/>
      <c r="D536" s="111"/>
      <c r="E536" s="82"/>
      <c r="F536" s="2418"/>
      <c r="G536" s="451"/>
    </row>
    <row r="537" spans="1:10" s="96" customFormat="1">
      <c r="A537" s="403"/>
      <c r="B537" s="404" t="s">
        <v>209</v>
      </c>
      <c r="C537" s="111"/>
      <c r="D537" s="111"/>
      <c r="E537" s="82"/>
      <c r="F537" s="2418"/>
      <c r="G537" s="451">
        <f>+G111+G120+G137+G146+G181+G199+G208+G225+G234+G251+G277+G294+G345+G354+G363+G387+G396+G418+G438+G450+G459+G473+G482+G496+G508+G517+G526+G313+G323+G332+G266+G155+G164+G405+G427</f>
        <v>0</v>
      </c>
    </row>
    <row r="538" spans="1:10" s="96" customFormat="1">
      <c r="A538" s="405"/>
      <c r="B538" s="404" t="s">
        <v>211</v>
      </c>
      <c r="C538" s="111"/>
      <c r="D538" s="111"/>
      <c r="E538" s="82"/>
      <c r="F538" s="2418"/>
      <c r="G538" s="451">
        <f t="shared" ref="G538:G542" si="34">+G112+G121+G138+G147+G182+G200+G209+G226+G235+G252+G278+G295+G346+G355+G364+G388+G397+G419+G439+G451+G460+G474+G483+G497+G509+G518+G527+G314+G324+G333+G267+G156+G165+G406+G428</f>
        <v>0</v>
      </c>
    </row>
    <row r="539" spans="1:10" s="96" customFormat="1">
      <c r="A539" s="406"/>
      <c r="B539" s="404" t="s">
        <v>212</v>
      </c>
      <c r="C539" s="111"/>
      <c r="D539" s="111"/>
      <c r="E539" s="82"/>
      <c r="F539" s="2418"/>
      <c r="G539" s="451">
        <f t="shared" si="34"/>
        <v>0</v>
      </c>
    </row>
    <row r="540" spans="1:10" s="96" customFormat="1">
      <c r="A540" s="407"/>
      <c r="B540" s="404" t="s">
        <v>213</v>
      </c>
      <c r="C540" s="111"/>
      <c r="D540" s="111"/>
      <c r="E540" s="82"/>
      <c r="F540" s="2418"/>
      <c r="G540" s="451">
        <f t="shared" si="34"/>
        <v>0</v>
      </c>
    </row>
    <row r="541" spans="1:10" s="96" customFormat="1">
      <c r="A541" s="408"/>
      <c r="B541" s="404" t="s">
        <v>214</v>
      </c>
      <c r="C541" s="111"/>
      <c r="D541" s="111"/>
      <c r="E541" s="82"/>
      <c r="F541" s="2418"/>
      <c r="G541" s="451">
        <f t="shared" si="34"/>
        <v>0</v>
      </c>
    </row>
    <row r="542" spans="1:10" s="96" customFormat="1">
      <c r="A542" s="409"/>
      <c r="B542" s="404" t="s">
        <v>215</v>
      </c>
      <c r="C542" s="111"/>
      <c r="D542" s="111"/>
      <c r="E542" s="82"/>
      <c r="F542" s="2418"/>
      <c r="G542" s="451">
        <f t="shared" si="34"/>
        <v>0</v>
      </c>
    </row>
    <row r="543" spans="1:10" s="96" customFormat="1">
      <c r="A543" s="109"/>
      <c r="B543" s="110"/>
      <c r="C543" s="111"/>
      <c r="D543" s="111"/>
      <c r="E543" s="82"/>
      <c r="F543" s="2418"/>
      <c r="G543" s="451"/>
    </row>
    <row r="544" spans="1:10" s="55" customFormat="1">
      <c r="A544" s="106"/>
      <c r="B544" s="107"/>
      <c r="C544" s="108"/>
      <c r="D544" s="429"/>
      <c r="E544" s="99"/>
      <c r="F544" s="2422"/>
      <c r="G544" s="459"/>
      <c r="J544" s="56"/>
    </row>
  </sheetData>
  <sheetProtection formatRows="0"/>
  <mergeCells count="80">
    <mergeCell ref="B20:C20"/>
    <mergeCell ref="B13:C13"/>
    <mergeCell ref="B15:C15"/>
    <mergeCell ref="B16:C16"/>
    <mergeCell ref="B17:C17"/>
    <mergeCell ref="B19:C19"/>
    <mergeCell ref="B36:C36"/>
    <mergeCell ref="B21:C21"/>
    <mergeCell ref="B23:C23"/>
    <mergeCell ref="B24:C24"/>
    <mergeCell ref="B26:C26"/>
    <mergeCell ref="B27:C27"/>
    <mergeCell ref="B28:C28"/>
    <mergeCell ref="B29:C29"/>
    <mergeCell ref="B30:C30"/>
    <mergeCell ref="B31:C31"/>
    <mergeCell ref="B34:C34"/>
    <mergeCell ref="B35:C35"/>
    <mergeCell ref="B33:C33"/>
    <mergeCell ref="B32:C32"/>
    <mergeCell ref="B46:C46"/>
    <mergeCell ref="B37:C37"/>
    <mergeCell ref="B38:C38"/>
    <mergeCell ref="B39:C39"/>
    <mergeCell ref="B40:C40"/>
    <mergeCell ref="B41:C41"/>
    <mergeCell ref="B42:C42"/>
    <mergeCell ref="B43:C43"/>
    <mergeCell ref="B44:C44"/>
    <mergeCell ref="B58:C58"/>
    <mergeCell ref="B47:C47"/>
    <mergeCell ref="B48:C48"/>
    <mergeCell ref="B49:C49"/>
    <mergeCell ref="B50:C50"/>
    <mergeCell ref="B51:C51"/>
    <mergeCell ref="B52:C52"/>
    <mergeCell ref="B53:C53"/>
    <mergeCell ref="B54:C54"/>
    <mergeCell ref="B55:C55"/>
    <mergeCell ref="B56:C56"/>
    <mergeCell ref="B57:C57"/>
    <mergeCell ref="B60:C60"/>
    <mergeCell ref="B61:C61"/>
    <mergeCell ref="B62:C62"/>
    <mergeCell ref="B63:C63"/>
    <mergeCell ref="B64:C64"/>
    <mergeCell ref="B65:C65"/>
    <mergeCell ref="B71:C71"/>
    <mergeCell ref="B72:C72"/>
    <mergeCell ref="B73:C73"/>
    <mergeCell ref="B74:C74"/>
    <mergeCell ref="B76:C76"/>
    <mergeCell ref="B66:C66"/>
    <mergeCell ref="B67:C67"/>
    <mergeCell ref="B68:C68"/>
    <mergeCell ref="B69:C69"/>
    <mergeCell ref="B70:C70"/>
    <mergeCell ref="B75:C75"/>
    <mergeCell ref="B88:C88"/>
    <mergeCell ref="B77:C77"/>
    <mergeCell ref="B78:C78"/>
    <mergeCell ref="B79:C79"/>
    <mergeCell ref="B80:C80"/>
    <mergeCell ref="B81:C81"/>
    <mergeCell ref="B82:C82"/>
    <mergeCell ref="B83:C83"/>
    <mergeCell ref="B84:C84"/>
    <mergeCell ref="B85:C85"/>
    <mergeCell ref="B86:C86"/>
    <mergeCell ref="B87:C87"/>
    <mergeCell ref="C380:E380"/>
    <mergeCell ref="B99:C99"/>
    <mergeCell ref="B100:C100"/>
    <mergeCell ref="B101:C101"/>
    <mergeCell ref="B89:C89"/>
    <mergeCell ref="B90:C90"/>
    <mergeCell ref="B91:C91"/>
    <mergeCell ref="B92:C92"/>
    <mergeCell ref="B97:C97"/>
    <mergeCell ref="B98:C98"/>
  </mergeCells>
  <pageMargins left="0.7" right="0.7" top="0.75" bottom="0.75" header="0.3" footer="0.3"/>
  <pageSetup paperSize="9" scale="46"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7" manualBreakCount="7">
    <brk id="28" max="16383" man="1"/>
    <brk id="48" max="16383" man="1"/>
    <brk id="89" max="16383" man="1"/>
    <brk id="161" max="16383" man="1"/>
    <brk id="240" max="16383" man="1"/>
    <brk id="339" max="16383" man="1"/>
    <brk id="424" max="16383" man="1"/>
  </row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75"/>
  <sheetViews>
    <sheetView view="pageBreakPreview" zoomScale="85" zoomScaleNormal="100" zoomScaleSheetLayoutView="85" workbookViewId="0">
      <selection activeCell="G21" sqref="G21"/>
    </sheetView>
  </sheetViews>
  <sheetFormatPr defaultColWidth="11" defaultRowHeight="14.25"/>
  <cols>
    <col min="1" max="1" width="15.140625" style="1374" customWidth="1"/>
    <col min="2" max="2" width="77" style="1374" customWidth="1"/>
    <col min="3" max="3" width="10" style="1374" customWidth="1"/>
    <col min="4" max="4" width="11" style="1374"/>
    <col min="5" max="5" width="11" style="1619"/>
    <col min="6" max="6" width="17.5703125" style="1763" customWidth="1"/>
    <col min="7" max="7" width="20.85546875" style="1763" customWidth="1"/>
    <col min="8" max="16384" width="11" style="1374"/>
  </cols>
  <sheetData>
    <row r="1" spans="1:7">
      <c r="A1" s="1435" t="s">
        <v>8</v>
      </c>
      <c r="B1" s="1381" t="s">
        <v>9</v>
      </c>
      <c r="C1" s="1381"/>
      <c r="D1" s="1382"/>
      <c r="E1" s="1436"/>
      <c r="F1" s="1470"/>
      <c r="G1" s="1470"/>
    </row>
    <row r="2" spans="1:7">
      <c r="A2" s="1435" t="s">
        <v>130</v>
      </c>
      <c r="B2" s="491" t="str">
        <f>'NASLOVNA STRAN'!$C$30</f>
        <v>Gradnja stanovanjske soseske Dečkovo naselje - DN 10</v>
      </c>
      <c r="C2" s="1381"/>
      <c r="D2" s="1382"/>
      <c r="E2" s="1436"/>
      <c r="F2" s="1470"/>
      <c r="G2" s="1470"/>
    </row>
    <row r="3" spans="1:7">
      <c r="A3" s="1435" t="s">
        <v>131</v>
      </c>
      <c r="B3" s="1654">
        <f>'NASLOVNA STRAN'!$C$13</f>
        <v>0</v>
      </c>
      <c r="C3" s="1381"/>
      <c r="D3" s="1382"/>
      <c r="E3" s="1436"/>
      <c r="F3" s="1470"/>
      <c r="G3" s="1470"/>
    </row>
    <row r="4" spans="1:7">
      <c r="A4" s="1435"/>
      <c r="B4" s="1381"/>
      <c r="C4" s="1381"/>
      <c r="D4" s="1382"/>
      <c r="E4" s="1436"/>
      <c r="F4" s="1470"/>
      <c r="G4" s="1470"/>
    </row>
    <row r="5" spans="1:7">
      <c r="A5" s="1437" t="s">
        <v>72</v>
      </c>
      <c r="B5" s="1387" t="s">
        <v>6311</v>
      </c>
      <c r="C5" s="1387"/>
      <c r="D5" s="1388"/>
      <c r="E5" s="1438"/>
      <c r="F5" s="1471"/>
      <c r="G5" s="1471"/>
    </row>
    <row r="6" spans="1:7">
      <c r="A6" s="1435"/>
      <c r="B6" s="1381"/>
      <c r="C6" s="1381"/>
      <c r="D6" s="1382"/>
      <c r="E6" s="1436"/>
      <c r="F6" s="1384"/>
      <c r="G6" s="1384"/>
    </row>
    <row r="7" spans="1:7">
      <c r="A7" s="1437" t="s">
        <v>119</v>
      </c>
      <c r="B7" s="1387" t="s">
        <v>6699</v>
      </c>
      <c r="C7" s="1387"/>
      <c r="D7" s="1388"/>
      <c r="E7" s="1438"/>
      <c r="F7" s="1471"/>
      <c r="G7" s="1471"/>
    </row>
    <row r="8" spans="1:7">
      <c r="A8" s="1435"/>
      <c r="B8" s="1381"/>
      <c r="C8" s="1381"/>
      <c r="D8" s="1382"/>
      <c r="E8" s="1436"/>
      <c r="F8" s="1470"/>
      <c r="G8" s="1470"/>
    </row>
    <row r="9" spans="1:7" ht="42.75">
      <c r="A9" s="1439" t="s">
        <v>132</v>
      </c>
      <c r="B9" s="1392" t="s">
        <v>133</v>
      </c>
      <c r="C9" s="1393" t="s">
        <v>134</v>
      </c>
      <c r="D9" s="1394" t="s">
        <v>140</v>
      </c>
      <c r="E9" s="1440" t="s">
        <v>136</v>
      </c>
      <c r="F9" s="1472" t="s">
        <v>237</v>
      </c>
      <c r="G9" s="1472" t="s">
        <v>238</v>
      </c>
    </row>
    <row r="10" spans="1:7">
      <c r="A10" s="1381"/>
      <c r="B10" s="1381"/>
      <c r="C10" s="1381"/>
      <c r="D10" s="1382"/>
      <c r="E10" s="1441"/>
      <c r="F10" s="1473"/>
      <c r="G10" s="1473"/>
    </row>
    <row r="11" spans="1:7">
      <c r="A11" s="1442" t="s">
        <v>6991</v>
      </c>
      <c r="B11" s="1400" t="s">
        <v>4243</v>
      </c>
      <c r="C11" s="1400"/>
      <c r="D11" s="1401"/>
      <c r="E11" s="1443"/>
      <c r="F11" s="1474"/>
      <c r="G11" s="1474"/>
    </row>
    <row r="12" spans="1:7">
      <c r="A12" s="1444"/>
      <c r="B12" s="1405"/>
      <c r="C12" s="1405"/>
      <c r="D12" s="1406"/>
      <c r="E12" s="1445"/>
      <c r="F12" s="1475"/>
      <c r="G12" s="1475"/>
    </row>
    <row r="13" spans="1:7">
      <c r="A13" s="1409"/>
      <c r="B13" s="1410" t="s">
        <v>67</v>
      </c>
      <c r="C13" s="1410"/>
      <c r="D13" s="1409"/>
      <c r="E13" s="1369"/>
      <c r="F13" s="1476"/>
      <c r="G13" s="1477"/>
    </row>
    <row r="14" spans="1:7">
      <c r="A14" s="1446"/>
      <c r="B14" s="1385" t="s">
        <v>3461</v>
      </c>
      <c r="C14" s="1385"/>
      <c r="D14" s="1415"/>
      <c r="E14" s="1447"/>
      <c r="F14" s="1478"/>
      <c r="G14" s="1478"/>
    </row>
    <row r="15" spans="1:7" ht="9.75" customHeight="1">
      <c r="A15" s="1446"/>
      <c r="B15" s="1418"/>
      <c r="C15" s="1419"/>
      <c r="D15" s="1415"/>
      <c r="E15" s="1447"/>
      <c r="F15" s="1478"/>
      <c r="G15" s="1478"/>
    </row>
    <row r="16" spans="1:7">
      <c r="A16" s="1446"/>
      <c r="B16" s="1418" t="s">
        <v>2299</v>
      </c>
      <c r="C16" s="1419"/>
      <c r="D16" s="1415"/>
      <c r="E16" s="1447"/>
      <c r="F16" s="1478"/>
      <c r="G16" s="1478"/>
    </row>
    <row r="17" spans="1:7" ht="43.15" customHeight="1">
      <c r="A17" s="1446"/>
      <c r="B17" s="3117" t="s">
        <v>3565</v>
      </c>
      <c r="C17" s="3118"/>
      <c r="D17" s="1415"/>
      <c r="E17" s="1447"/>
      <c r="F17" s="1478"/>
      <c r="G17" s="1478"/>
    </row>
    <row r="18" spans="1:7">
      <c r="A18" s="1448"/>
      <c r="B18" s="1606"/>
      <c r="C18" s="1448"/>
      <c r="D18" s="1448"/>
      <c r="E18" s="1364"/>
      <c r="F18" s="1752"/>
      <c r="G18" s="1752"/>
    </row>
    <row r="19" spans="1:7" ht="185.25">
      <c r="A19" s="1424" t="s">
        <v>7143</v>
      </c>
      <c r="B19" s="1502" t="s">
        <v>6701</v>
      </c>
      <c r="C19" s="1489"/>
      <c r="D19" s="1489" t="s">
        <v>210</v>
      </c>
      <c r="E19" s="1892">
        <v>1</v>
      </c>
      <c r="F19" s="2610"/>
      <c r="G19" s="1879">
        <f>E19*F19</f>
        <v>0</v>
      </c>
    </row>
    <row r="20" spans="1:7">
      <c r="A20" s="1503"/>
      <c r="B20" s="1502"/>
      <c r="C20" s="1489"/>
      <c r="D20" s="1489"/>
      <c r="E20" s="1892"/>
      <c r="F20" s="2611"/>
      <c r="G20" s="1879"/>
    </row>
    <row r="21" spans="1:7" ht="28.5">
      <c r="A21" s="1424" t="s">
        <v>7144</v>
      </c>
      <c r="B21" s="1631" t="s">
        <v>6703</v>
      </c>
      <c r="C21" s="1489"/>
      <c r="D21" s="1489" t="s">
        <v>210</v>
      </c>
      <c r="E21" s="1892">
        <v>1</v>
      </c>
      <c r="F21" s="2610"/>
      <c r="G21" s="1879">
        <f>E21*F21</f>
        <v>0</v>
      </c>
    </row>
    <row r="22" spans="1:7">
      <c r="A22" s="1503"/>
      <c r="B22" s="1502"/>
      <c r="C22" s="1489"/>
      <c r="D22" s="1489"/>
      <c r="E22" s="1892"/>
      <c r="F22" s="2611"/>
      <c r="G22" s="1879"/>
    </row>
    <row r="23" spans="1:7">
      <c r="A23" s="1424" t="s">
        <v>7145</v>
      </c>
      <c r="B23" s="1502" t="s">
        <v>6705</v>
      </c>
      <c r="C23" s="1489"/>
      <c r="D23" s="1489" t="s">
        <v>210</v>
      </c>
      <c r="E23" s="1892">
        <v>1</v>
      </c>
      <c r="F23" s="2610"/>
      <c r="G23" s="1879">
        <f>E23*F23</f>
        <v>0</v>
      </c>
    </row>
    <row r="24" spans="1:7">
      <c r="A24" s="1503"/>
      <c r="B24" s="1502"/>
      <c r="C24" s="1489"/>
      <c r="D24" s="1489"/>
      <c r="E24" s="1892"/>
      <c r="F24" s="2611"/>
      <c r="G24" s="1879"/>
    </row>
    <row r="25" spans="1:7">
      <c r="A25" s="1424" t="s">
        <v>7146</v>
      </c>
      <c r="B25" s="1502" t="s">
        <v>6707</v>
      </c>
      <c r="C25" s="1489"/>
      <c r="D25" s="1489" t="s">
        <v>210</v>
      </c>
      <c r="E25" s="1892">
        <v>1</v>
      </c>
      <c r="F25" s="2610"/>
      <c r="G25" s="1879">
        <f>E25*F25</f>
        <v>0</v>
      </c>
    </row>
    <row r="26" spans="1:7">
      <c r="A26" s="1503"/>
      <c r="B26" s="1502"/>
      <c r="C26" s="1489"/>
      <c r="D26" s="1489"/>
      <c r="E26" s="1892"/>
      <c r="F26" s="2611"/>
      <c r="G26" s="1879"/>
    </row>
    <row r="27" spans="1:7">
      <c r="A27" s="1424" t="s">
        <v>7147</v>
      </c>
      <c r="B27" s="1502" t="s">
        <v>6709</v>
      </c>
      <c r="C27" s="1489"/>
      <c r="D27" s="1489" t="s">
        <v>210</v>
      </c>
      <c r="E27" s="1892">
        <v>38</v>
      </c>
      <c r="F27" s="2610"/>
      <c r="G27" s="1879">
        <f>E27*F27</f>
        <v>0</v>
      </c>
    </row>
    <row r="28" spans="1:7">
      <c r="A28" s="1503"/>
      <c r="B28" s="1502"/>
      <c r="C28" s="1489"/>
      <c r="D28" s="1489"/>
      <c r="E28" s="1892"/>
      <c r="F28" s="2611"/>
      <c r="G28" s="1879"/>
    </row>
    <row r="29" spans="1:7">
      <c r="A29" s="2248" t="s">
        <v>7148</v>
      </c>
      <c r="B29" s="2313" t="s">
        <v>6711</v>
      </c>
      <c r="C29" s="2314"/>
      <c r="D29" s="2314" t="s">
        <v>210</v>
      </c>
      <c r="E29" s="2345">
        <v>0</v>
      </c>
      <c r="F29" s="2613"/>
      <c r="G29" s="1879"/>
    </row>
    <row r="30" spans="1:7">
      <c r="A30" s="1503"/>
      <c r="B30" s="1502"/>
      <c r="C30" s="1489"/>
      <c r="D30" s="1489"/>
      <c r="E30" s="1892"/>
      <c r="F30" s="2611"/>
      <c r="G30" s="1879"/>
    </row>
    <row r="31" spans="1:7">
      <c r="A31" s="1424" t="s">
        <v>7149</v>
      </c>
      <c r="B31" s="1502" t="s">
        <v>6713</v>
      </c>
      <c r="C31" s="1489"/>
      <c r="D31" s="1489" t="s">
        <v>210</v>
      </c>
      <c r="E31" s="1892">
        <v>12</v>
      </c>
      <c r="F31" s="2610"/>
      <c r="G31" s="1879">
        <f>E31*F31</f>
        <v>0</v>
      </c>
    </row>
    <row r="32" spans="1:7">
      <c r="A32" s="1503"/>
      <c r="B32" s="1502"/>
      <c r="C32" s="1454"/>
      <c r="D32" s="1454"/>
      <c r="E32" s="1892"/>
      <c r="F32" s="2611"/>
      <c r="G32" s="1879"/>
    </row>
    <row r="33" spans="1:7">
      <c r="A33" s="1424" t="s">
        <v>7150</v>
      </c>
      <c r="B33" s="1502" t="s">
        <v>6715</v>
      </c>
      <c r="C33" s="1454"/>
      <c r="D33" s="1454" t="s">
        <v>210</v>
      </c>
      <c r="E33" s="1892">
        <v>36</v>
      </c>
      <c r="F33" s="2610"/>
      <c r="G33" s="1879">
        <f>E33*F33</f>
        <v>0</v>
      </c>
    </row>
    <row r="34" spans="1:7">
      <c r="A34" s="1632"/>
      <c r="B34" s="1633"/>
      <c r="C34" s="1634"/>
      <c r="D34" s="1634"/>
      <c r="E34" s="1921"/>
      <c r="F34" s="2611"/>
      <c r="G34" s="1879"/>
    </row>
    <row r="35" spans="1:7">
      <c r="A35" s="1424" t="s">
        <v>7151</v>
      </c>
      <c r="B35" s="1633" t="s">
        <v>6717</v>
      </c>
      <c r="C35" s="1489"/>
      <c r="D35" s="1489" t="s">
        <v>210</v>
      </c>
      <c r="E35" s="1892">
        <v>8</v>
      </c>
      <c r="F35" s="2610"/>
      <c r="G35" s="1879">
        <f>E35*F35</f>
        <v>0</v>
      </c>
    </row>
    <row r="36" spans="1:7">
      <c r="A36" s="1503"/>
      <c r="B36" s="1635"/>
      <c r="C36" s="1489"/>
      <c r="D36" s="1489"/>
      <c r="E36" s="1892"/>
      <c r="F36" s="2611"/>
      <c r="G36" s="1879"/>
    </row>
    <row r="37" spans="1:7" ht="42.75">
      <c r="A37" s="2248" t="s">
        <v>7152</v>
      </c>
      <c r="B37" s="2336" t="s">
        <v>6719</v>
      </c>
      <c r="C37" s="2314"/>
      <c r="D37" s="2314" t="s">
        <v>210</v>
      </c>
      <c r="E37" s="2345">
        <v>0</v>
      </c>
      <c r="F37" s="2613"/>
      <c r="G37" s="1879"/>
    </row>
    <row r="38" spans="1:7">
      <c r="A38" s="1503"/>
      <c r="B38" s="1636"/>
      <c r="C38" s="1489"/>
      <c r="D38" s="1489"/>
      <c r="E38" s="1892"/>
      <c r="F38" s="2611"/>
      <c r="G38" s="1879"/>
    </row>
    <row r="39" spans="1:7" ht="42.75">
      <c r="A39" s="1424" t="s">
        <v>7153</v>
      </c>
      <c r="B39" s="1636" t="s">
        <v>6721</v>
      </c>
      <c r="C39" s="1489"/>
      <c r="D39" s="1489" t="s">
        <v>210</v>
      </c>
      <c r="E39" s="1892">
        <v>8</v>
      </c>
      <c r="F39" s="2610"/>
      <c r="G39" s="1879">
        <f>E39*F39</f>
        <v>0</v>
      </c>
    </row>
    <row r="40" spans="1:7">
      <c r="A40" s="1503"/>
      <c r="B40" s="1636"/>
      <c r="C40" s="1489"/>
      <c r="D40" s="1489"/>
      <c r="E40" s="1892"/>
      <c r="F40" s="2611"/>
      <c r="G40" s="1879"/>
    </row>
    <row r="41" spans="1:7" ht="28.5">
      <c r="A41" s="1424" t="s">
        <v>7154</v>
      </c>
      <c r="B41" s="1633" t="s">
        <v>6723</v>
      </c>
      <c r="C41" s="1489"/>
      <c r="D41" s="1489" t="s">
        <v>210</v>
      </c>
      <c r="E41" s="1892">
        <v>20</v>
      </c>
      <c r="F41" s="2610"/>
      <c r="G41" s="1879">
        <f>E41*F41</f>
        <v>0</v>
      </c>
    </row>
    <row r="42" spans="1:7">
      <c r="A42" s="1503"/>
      <c r="B42" s="1636"/>
      <c r="C42" s="1489"/>
      <c r="D42" s="1489"/>
      <c r="E42" s="1892"/>
      <c r="F42" s="2611"/>
      <c r="G42" s="1879"/>
    </row>
    <row r="43" spans="1:7">
      <c r="A43" s="1424" t="s">
        <v>7155</v>
      </c>
      <c r="B43" s="1635" t="s">
        <v>6725</v>
      </c>
      <c r="C43" s="1489"/>
      <c r="D43" s="1489" t="s">
        <v>210</v>
      </c>
      <c r="E43" s="1892">
        <v>36</v>
      </c>
      <c r="F43" s="2610"/>
      <c r="G43" s="1879">
        <f>E43*F43</f>
        <v>0</v>
      </c>
    </row>
    <row r="44" spans="1:7">
      <c r="A44" s="1503"/>
      <c r="B44" s="1636"/>
      <c r="C44" s="1489"/>
      <c r="D44" s="1489"/>
      <c r="E44" s="1892"/>
      <c r="F44" s="2611"/>
      <c r="G44" s="1879"/>
    </row>
    <row r="45" spans="1:7" ht="57">
      <c r="A45" s="1424" t="s">
        <v>7156</v>
      </c>
      <c r="B45" s="1636" t="s">
        <v>6727</v>
      </c>
      <c r="C45" s="1489"/>
      <c r="D45" s="1489" t="s">
        <v>210</v>
      </c>
      <c r="E45" s="1921">
        <v>3</v>
      </c>
      <c r="F45" s="2610"/>
      <c r="G45" s="1879">
        <f>E45*F45</f>
        <v>0</v>
      </c>
    </row>
    <row r="46" spans="1:7">
      <c r="A46" s="1503"/>
      <c r="B46" s="1636"/>
      <c r="C46" s="1489"/>
      <c r="D46" s="1489"/>
      <c r="E46" s="1892"/>
      <c r="F46" s="2611"/>
      <c r="G46" s="1879"/>
    </row>
    <row r="47" spans="1:7">
      <c r="A47" s="1424" t="s">
        <v>7157</v>
      </c>
      <c r="B47" s="1636" t="s">
        <v>6729</v>
      </c>
      <c r="C47" s="1489"/>
      <c r="D47" s="1489" t="s">
        <v>3514</v>
      </c>
      <c r="E47" s="1607">
        <v>250</v>
      </c>
      <c r="F47" s="2610"/>
      <c r="G47" s="1879">
        <f>E47*F47</f>
        <v>0</v>
      </c>
    </row>
    <row r="48" spans="1:7">
      <c r="A48" s="1503"/>
      <c r="B48" s="1635"/>
      <c r="C48" s="1489"/>
      <c r="D48" s="1489"/>
      <c r="E48" s="1922"/>
      <c r="F48" s="2611"/>
      <c r="G48" s="1879"/>
    </row>
    <row r="49" spans="1:7">
      <c r="A49" s="1424" t="s">
        <v>7158</v>
      </c>
      <c r="B49" s="1633" t="s">
        <v>6731</v>
      </c>
      <c r="C49" s="1489"/>
      <c r="D49" s="1489" t="s">
        <v>3514</v>
      </c>
      <c r="E49" s="1607">
        <v>80</v>
      </c>
      <c r="F49" s="2610"/>
      <c r="G49" s="1879">
        <f>E49*F49</f>
        <v>0</v>
      </c>
    </row>
    <row r="50" spans="1:7">
      <c r="A50" s="1503"/>
      <c r="B50" s="1635"/>
      <c r="C50" s="1489"/>
      <c r="D50" s="1489"/>
      <c r="E50" s="1886"/>
      <c r="F50" s="2611"/>
      <c r="G50" s="1879"/>
    </row>
    <row r="51" spans="1:7">
      <c r="A51" s="1424" t="s">
        <v>7159</v>
      </c>
      <c r="B51" s="1633" t="s">
        <v>6733</v>
      </c>
      <c r="C51" s="1634"/>
      <c r="D51" s="1634" t="s">
        <v>3514</v>
      </c>
      <c r="E51" s="1886">
        <v>20</v>
      </c>
      <c r="F51" s="2610"/>
      <c r="G51" s="1879">
        <f>E51*F51</f>
        <v>0</v>
      </c>
    </row>
    <row r="52" spans="1:7">
      <c r="A52" s="1632"/>
      <c r="B52" s="1636"/>
      <c r="C52" s="1634"/>
      <c r="D52" s="1634"/>
      <c r="E52" s="1886"/>
      <c r="F52" s="2611"/>
      <c r="G52" s="1879"/>
    </row>
    <row r="53" spans="1:7">
      <c r="A53" s="2248" t="s">
        <v>7160</v>
      </c>
      <c r="B53" s="2309" t="s">
        <v>6735</v>
      </c>
      <c r="C53" s="2334"/>
      <c r="D53" s="2334" t="s">
        <v>210</v>
      </c>
      <c r="E53" s="2338">
        <v>0</v>
      </c>
      <c r="F53" s="2613"/>
      <c r="G53" s="1879"/>
    </row>
    <row r="54" spans="1:7">
      <c r="A54" s="1503"/>
      <c r="B54" s="1502"/>
      <c r="C54" s="1489"/>
      <c r="D54" s="1489"/>
      <c r="E54" s="1886"/>
      <c r="F54" s="2611"/>
      <c r="G54" s="1879"/>
    </row>
    <row r="55" spans="1:7" ht="28.5">
      <c r="A55" s="1424" t="s">
        <v>7161</v>
      </c>
      <c r="B55" s="1502" t="s">
        <v>6737</v>
      </c>
      <c r="C55" s="1638"/>
      <c r="D55" s="1638" t="s">
        <v>3514</v>
      </c>
      <c r="E55" s="1886">
        <v>330</v>
      </c>
      <c r="F55" s="2610"/>
      <c r="G55" s="1879">
        <f>E55*F55</f>
        <v>0</v>
      </c>
    </row>
    <row r="56" spans="1:7">
      <c r="A56" s="1503"/>
      <c r="B56" s="1502"/>
      <c r="C56" s="1489"/>
      <c r="D56" s="1489"/>
      <c r="E56" s="1921"/>
      <c r="F56" s="2611"/>
      <c r="G56" s="1879"/>
    </row>
    <row r="57" spans="1:7">
      <c r="A57" s="1424" t="s">
        <v>7162</v>
      </c>
      <c r="B57" s="1502" t="s">
        <v>6739</v>
      </c>
      <c r="C57" s="1489"/>
      <c r="D57" s="1489" t="s">
        <v>3514</v>
      </c>
      <c r="E57" s="1892">
        <v>20</v>
      </c>
      <c r="F57" s="2610"/>
      <c r="G57" s="1879">
        <f>E57*F57</f>
        <v>0</v>
      </c>
    </row>
    <row r="58" spans="1:7">
      <c r="A58" s="1632"/>
      <c r="B58" s="1502"/>
      <c r="C58" s="1489"/>
      <c r="D58" s="1489"/>
      <c r="E58" s="1921"/>
      <c r="F58" s="2611"/>
      <c r="G58" s="1879"/>
    </row>
    <row r="59" spans="1:7">
      <c r="A59" s="1424" t="s">
        <v>7163</v>
      </c>
      <c r="B59" s="1502" t="s">
        <v>6964</v>
      </c>
      <c r="C59" s="1489"/>
      <c r="D59" s="1489" t="s">
        <v>369</v>
      </c>
      <c r="E59" s="1455">
        <v>10</v>
      </c>
      <c r="F59" s="2610"/>
      <c r="G59" s="1879">
        <f>E59*F59</f>
        <v>0</v>
      </c>
    </row>
    <row r="60" spans="1:7">
      <c r="A60" s="1632"/>
      <c r="B60" s="1502"/>
      <c r="C60" s="1489"/>
      <c r="D60" s="1489"/>
      <c r="E60" s="1921"/>
      <c r="F60" s="1879"/>
      <c r="G60" s="1879"/>
    </row>
    <row r="61" spans="1:7">
      <c r="A61" s="1424" t="s">
        <v>7164</v>
      </c>
      <c r="B61" s="1502" t="s">
        <v>6743</v>
      </c>
      <c r="C61" s="1489"/>
      <c r="D61" s="1489" t="s">
        <v>369</v>
      </c>
      <c r="E61" s="3121" t="s">
        <v>6454</v>
      </c>
      <c r="F61" s="3122"/>
      <c r="G61" s="1879"/>
    </row>
    <row r="62" spans="1:7">
      <c r="A62" s="1632"/>
      <c r="B62" s="1502"/>
      <c r="C62" s="1489"/>
      <c r="D62" s="1489"/>
      <c r="E62" s="1455"/>
      <c r="F62" s="1879"/>
      <c r="G62" s="1879"/>
    </row>
    <row r="63" spans="1:7" ht="28.5">
      <c r="A63" s="1424" t="s">
        <v>7165</v>
      </c>
      <c r="B63" s="1639" t="s">
        <v>6745</v>
      </c>
      <c r="C63" s="1420"/>
      <c r="D63" s="1420" t="s">
        <v>369</v>
      </c>
      <c r="E63" s="3121" t="s">
        <v>6454</v>
      </c>
      <c r="F63" s="3122"/>
      <c r="G63" s="1477"/>
    </row>
    <row r="64" spans="1:7">
      <c r="A64" s="1425"/>
      <c r="B64" s="1639"/>
      <c r="C64" s="1420"/>
      <c r="D64" s="1420"/>
      <c r="E64" s="1455"/>
      <c r="F64" s="1476"/>
      <c r="G64" s="1477"/>
    </row>
    <row r="65" spans="1:8">
      <c r="A65" s="1424" t="s">
        <v>7166</v>
      </c>
      <c r="B65" s="1639" t="s">
        <v>6747</v>
      </c>
      <c r="C65" s="1420"/>
      <c r="D65" s="1420" t="s">
        <v>369</v>
      </c>
      <c r="E65" s="3121" t="s">
        <v>6454</v>
      </c>
      <c r="F65" s="3122"/>
      <c r="G65" s="1477"/>
    </row>
    <row r="66" spans="1:8">
      <c r="A66" s="1425"/>
      <c r="B66" s="1639"/>
      <c r="C66" s="1420"/>
      <c r="D66" s="1420"/>
      <c r="E66" s="1455"/>
      <c r="F66" s="1476"/>
      <c r="G66" s="1477"/>
    </row>
    <row r="67" spans="1:8" ht="42.75">
      <c r="A67" s="1424" t="s">
        <v>7167</v>
      </c>
      <c r="B67" s="1639" t="s">
        <v>6749</v>
      </c>
      <c r="C67" s="1420"/>
      <c r="D67" s="1420" t="s">
        <v>369</v>
      </c>
      <c r="E67" s="3121" t="s">
        <v>6454</v>
      </c>
      <c r="F67" s="3122"/>
      <c r="G67" s="1477"/>
    </row>
    <row r="68" spans="1:8">
      <c r="A68" s="1640"/>
      <c r="B68" s="1590"/>
      <c r="C68" s="1587"/>
      <c r="D68" s="1588"/>
      <c r="E68" s="1372"/>
      <c r="F68" s="1589"/>
      <c r="G68" s="1589"/>
      <c r="H68" s="1448"/>
    </row>
    <row r="69" spans="1:8" ht="24.6" customHeight="1" thickBot="1">
      <c r="A69" s="1344" t="s">
        <v>6991</v>
      </c>
      <c r="B69" s="1431" t="s">
        <v>6699</v>
      </c>
      <c r="C69" s="1432" t="s">
        <v>2978</v>
      </c>
      <c r="D69" s="1432"/>
      <c r="E69" s="1616"/>
      <c r="F69" s="1519"/>
      <c r="G69" s="1520">
        <f>SUM(G19:G67)</f>
        <v>0</v>
      </c>
      <c r="H69" s="1448"/>
    </row>
    <row r="70" spans="1:8" ht="15" thickTop="1">
      <c r="A70" s="1580"/>
      <c r="B70" s="1601"/>
      <c r="C70" s="1580"/>
      <c r="D70" s="1580"/>
      <c r="E70" s="1597"/>
      <c r="F70" s="1602"/>
      <c r="G70" s="1602"/>
      <c r="H70" s="1448"/>
    </row>
    <row r="71" spans="1:8">
      <c r="A71" s="1448"/>
      <c r="B71" s="1467"/>
      <c r="C71" s="1453"/>
      <c r="D71" s="1453"/>
      <c r="E71" s="1617"/>
      <c r="F71" s="1574"/>
      <c r="G71" s="1466"/>
    </row>
    <row r="72" spans="1:8">
      <c r="A72" s="1448"/>
      <c r="B72" s="1467"/>
      <c r="C72" s="1453"/>
      <c r="D72" s="1453"/>
      <c r="E72" s="1617"/>
      <c r="F72" s="1574"/>
      <c r="G72" s="1466"/>
    </row>
    <row r="73" spans="1:8">
      <c r="A73" s="1448"/>
      <c r="B73" s="1448"/>
      <c r="C73" s="1448"/>
      <c r="D73" s="1448"/>
      <c r="E73" s="1364"/>
      <c r="F73" s="1752"/>
      <c r="G73" s="1752"/>
    </row>
    <row r="74" spans="1:8">
      <c r="A74" s="1448"/>
      <c r="B74" s="1448"/>
      <c r="C74" s="1448"/>
      <c r="D74" s="1448"/>
      <c r="E74" s="1364"/>
      <c r="F74" s="1752"/>
      <c r="G74" s="1752"/>
    </row>
    <row r="75" spans="1:8">
      <c r="A75" s="1448"/>
      <c r="B75" s="1448"/>
      <c r="C75" s="1448"/>
      <c r="D75" s="1448"/>
      <c r="E75" s="1364"/>
      <c r="F75" s="1752"/>
      <c r="G75" s="1752"/>
    </row>
  </sheetData>
  <sheetProtection formatRows="0"/>
  <protectedRanges>
    <protectedRange sqref="B21" name="Cena_C25_1_1_1_2_1_1_1"/>
    <protectedRange sqref="B23" name="Cena_C25_1_1_1_2_1_2_1"/>
    <protectedRange sqref="B33" name="Cena_C34_1_1_1_2_1_1_1"/>
    <protectedRange sqref="B41" name="Cena_C82_1_1_1_2_1_1_1"/>
  </protectedRanges>
  <mergeCells count="5">
    <mergeCell ref="B17:C17"/>
    <mergeCell ref="E61:F61"/>
    <mergeCell ref="E63:F63"/>
    <mergeCell ref="E65:F65"/>
    <mergeCell ref="E67:F67"/>
  </mergeCells>
  <pageMargins left="0.7" right="0.7" top="0.75" bottom="0.75" header="0.3" footer="0.3"/>
  <pageSetup paperSize="9" scale="55" fitToHeight="0" orientation="portrait" horizontalDpi="4294967293" verticalDpi="4294967293"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37"/>
  <sheetViews>
    <sheetView view="pageBreakPreview" zoomScale="85" zoomScaleNormal="100" zoomScaleSheetLayoutView="85" workbookViewId="0">
      <selection activeCell="G27" sqref="G27"/>
    </sheetView>
  </sheetViews>
  <sheetFormatPr defaultColWidth="11" defaultRowHeight="14.25"/>
  <cols>
    <col min="1" max="1" width="15.7109375" style="1374" customWidth="1"/>
    <col min="2" max="2" width="71" style="1374" customWidth="1"/>
    <col min="3" max="3" width="14" style="1374" customWidth="1"/>
    <col min="4" max="4" width="11" style="1374"/>
    <col min="5" max="5" width="11" style="1651"/>
    <col min="6" max="6" width="15.7109375" style="1763" customWidth="1"/>
    <col min="7" max="7" width="18.7109375" style="1763" customWidth="1"/>
    <col min="8" max="16384" width="11" style="1374"/>
  </cols>
  <sheetData>
    <row r="1" spans="1:7">
      <c r="A1" s="1435" t="s">
        <v>8</v>
      </c>
      <c r="B1" s="1381" t="s">
        <v>9</v>
      </c>
      <c r="C1" s="1381"/>
      <c r="D1" s="1382"/>
      <c r="E1" s="1383"/>
      <c r="F1" s="1470"/>
      <c r="G1" s="1470"/>
    </row>
    <row r="2" spans="1:7">
      <c r="A2" s="1435" t="s">
        <v>130</v>
      </c>
      <c r="B2" s="491" t="str">
        <f>'NASLOVNA STRAN'!$C$30</f>
        <v>Gradnja stanovanjske soseske Dečkovo naselje - DN 10</v>
      </c>
      <c r="C2" s="1381"/>
      <c r="D2" s="1382"/>
      <c r="E2" s="1383"/>
      <c r="F2" s="1470"/>
      <c r="G2" s="1470"/>
    </row>
    <row r="3" spans="1:7">
      <c r="A3" s="1435" t="s">
        <v>131</v>
      </c>
      <c r="B3" s="1654">
        <f>'NASLOVNA STRAN'!$C$13</f>
        <v>0</v>
      </c>
      <c r="C3" s="1381"/>
      <c r="D3" s="1382"/>
      <c r="E3" s="1383"/>
      <c r="F3" s="1470"/>
      <c r="G3" s="1470"/>
    </row>
    <row r="4" spans="1:7">
      <c r="A4" s="1435"/>
      <c r="B4" s="1381"/>
      <c r="C4" s="1381"/>
      <c r="D4" s="1382"/>
      <c r="E4" s="1383"/>
      <c r="F4" s="1470"/>
      <c r="G4" s="1470"/>
    </row>
    <row r="5" spans="1:7">
      <c r="A5" s="1437" t="s">
        <v>72</v>
      </c>
      <c r="B5" s="1387" t="s">
        <v>6311</v>
      </c>
      <c r="C5" s="1387"/>
      <c r="D5" s="1388"/>
      <c r="E5" s="1389"/>
      <c r="F5" s="1471"/>
      <c r="G5" s="1471"/>
    </row>
    <row r="6" spans="1:7">
      <c r="A6" s="1435"/>
      <c r="B6" s="1381"/>
      <c r="C6" s="1381"/>
      <c r="D6" s="1382"/>
      <c r="E6" s="1383"/>
      <c r="F6" s="1384"/>
      <c r="G6" s="1384"/>
    </row>
    <row r="7" spans="1:7">
      <c r="A7" s="1437" t="s">
        <v>120</v>
      </c>
      <c r="B7" s="1387" t="s">
        <v>6750</v>
      </c>
      <c r="C7" s="1387"/>
      <c r="D7" s="1388"/>
      <c r="E7" s="1389"/>
      <c r="F7" s="1471"/>
      <c r="G7" s="1471"/>
    </row>
    <row r="8" spans="1:7">
      <c r="A8" s="1435"/>
      <c r="B8" s="1381"/>
      <c r="C8" s="1381"/>
      <c r="D8" s="1382"/>
      <c r="E8" s="1383"/>
      <c r="F8" s="1470"/>
      <c r="G8" s="1470"/>
    </row>
    <row r="9" spans="1:7">
      <c r="A9" s="1435"/>
      <c r="B9" s="1381"/>
      <c r="C9" s="1381"/>
      <c r="D9" s="1382"/>
      <c r="E9" s="1383"/>
      <c r="F9" s="1470"/>
      <c r="G9" s="1470"/>
    </row>
    <row r="10" spans="1:7" ht="42.75">
      <c r="A10" s="1439" t="s">
        <v>132</v>
      </c>
      <c r="B10" s="1392" t="s">
        <v>133</v>
      </c>
      <c r="C10" s="1393" t="s">
        <v>134</v>
      </c>
      <c r="D10" s="1394" t="s">
        <v>140</v>
      </c>
      <c r="E10" s="1395" t="s">
        <v>136</v>
      </c>
      <c r="F10" s="1472" t="s">
        <v>237</v>
      </c>
      <c r="G10" s="1472" t="s">
        <v>238</v>
      </c>
    </row>
    <row r="11" spans="1:7">
      <c r="A11" s="1381"/>
      <c r="B11" s="1381"/>
      <c r="C11" s="1381"/>
      <c r="D11" s="1382"/>
      <c r="E11" s="1397"/>
      <c r="F11" s="1473"/>
      <c r="G11" s="1473"/>
    </row>
    <row r="12" spans="1:7">
      <c r="A12" s="1442" t="s">
        <v>6992</v>
      </c>
      <c r="B12" s="1400" t="s">
        <v>4243</v>
      </c>
      <c r="C12" s="1400"/>
      <c r="D12" s="1401"/>
      <c r="E12" s="1402"/>
      <c r="F12" s="1474"/>
      <c r="G12" s="1474"/>
    </row>
    <row r="13" spans="1:7">
      <c r="A13" s="1444"/>
      <c r="B13" s="1405"/>
      <c r="C13" s="1405"/>
      <c r="D13" s="1406"/>
      <c r="E13" s="1407"/>
      <c r="F13" s="1475"/>
      <c r="G13" s="1475"/>
    </row>
    <row r="14" spans="1:7">
      <c r="A14" s="1409"/>
      <c r="B14" s="1410" t="s">
        <v>69</v>
      </c>
      <c r="C14" s="1410"/>
      <c r="D14" s="1409"/>
      <c r="E14" s="1411"/>
      <c r="F14" s="1476"/>
      <c r="G14" s="1477"/>
    </row>
    <row r="15" spans="1:7">
      <c r="A15" s="1446"/>
      <c r="B15" s="1385" t="s">
        <v>3461</v>
      </c>
      <c r="C15" s="1385"/>
      <c r="D15" s="1415"/>
      <c r="E15" s="1416"/>
      <c r="F15" s="1478"/>
      <c r="G15" s="1478"/>
    </row>
    <row r="16" spans="1:7">
      <c r="A16" s="1446"/>
      <c r="B16" s="1418"/>
      <c r="C16" s="1419"/>
      <c r="D16" s="1415"/>
      <c r="E16" s="1416"/>
      <c r="F16" s="1478"/>
      <c r="G16" s="1478"/>
    </row>
    <row r="17" spans="1:8">
      <c r="A17" s="1446"/>
      <c r="B17" s="1418" t="s">
        <v>2299</v>
      </c>
      <c r="C17" s="1419"/>
      <c r="D17" s="1415"/>
      <c r="E17" s="1416"/>
      <c r="F17" s="1478"/>
      <c r="G17" s="1478"/>
    </row>
    <row r="18" spans="1:8" ht="33" customHeight="1">
      <c r="A18" s="1446"/>
      <c r="B18" s="3117" t="s">
        <v>3565</v>
      </c>
      <c r="C18" s="3118"/>
      <c r="D18" s="1415"/>
      <c r="E18" s="1416"/>
      <c r="F18" s="1478"/>
      <c r="G18" s="1478"/>
    </row>
    <row r="19" spans="1:8">
      <c r="A19" s="1448"/>
      <c r="B19" s="1448"/>
      <c r="C19" s="1448"/>
      <c r="D19" s="1448"/>
      <c r="E19" s="1641"/>
      <c r="F19" s="1752"/>
      <c r="G19" s="1752"/>
    </row>
    <row r="20" spans="1:8">
      <c r="A20" s="1448"/>
      <c r="B20" s="1606"/>
      <c r="C20" s="1448"/>
      <c r="D20" s="1448"/>
      <c r="E20" s="1641"/>
      <c r="F20" s="1752"/>
      <c r="G20" s="1752"/>
    </row>
    <row r="21" spans="1:8" ht="42.75">
      <c r="A21" s="1451" t="s">
        <v>7168</v>
      </c>
      <c r="B21" s="1642" t="s">
        <v>6752</v>
      </c>
      <c r="C21" s="1588"/>
      <c r="D21" s="1588" t="s">
        <v>369</v>
      </c>
      <c r="E21" s="1923">
        <v>2</v>
      </c>
      <c r="F21" s="2649"/>
      <c r="G21" s="1901">
        <f>E21*F21</f>
        <v>0</v>
      </c>
    </row>
    <row r="22" spans="1:8">
      <c r="A22" s="1644"/>
      <c r="B22" s="1642"/>
      <c r="C22" s="1588"/>
      <c r="D22" s="1588"/>
      <c r="E22" s="1582"/>
      <c r="F22" s="2650"/>
      <c r="G22" s="1901"/>
    </row>
    <row r="23" spans="1:8" ht="42.75">
      <c r="A23" s="1451" t="s">
        <v>7169</v>
      </c>
      <c r="B23" s="1642" t="s">
        <v>6754</v>
      </c>
      <c r="C23" s="1645"/>
      <c r="D23" s="1645" t="s">
        <v>369</v>
      </c>
      <c r="E23" s="1923">
        <v>2</v>
      </c>
      <c r="F23" s="2649"/>
      <c r="G23" s="1901">
        <f>E23*F23</f>
        <v>0</v>
      </c>
    </row>
    <row r="24" spans="1:8">
      <c r="A24" s="1645"/>
      <c r="B24" s="1642"/>
      <c r="C24" s="1645"/>
      <c r="D24" s="1645"/>
      <c r="E24" s="1582"/>
      <c r="F24" s="2650"/>
      <c r="G24" s="1901"/>
    </row>
    <row r="25" spans="1:8">
      <c r="A25" s="1451" t="s">
        <v>7170</v>
      </c>
      <c r="B25" s="1646" t="s">
        <v>6756</v>
      </c>
      <c r="C25" s="1647"/>
      <c r="D25" s="1647" t="s">
        <v>3514</v>
      </c>
      <c r="E25" s="1582">
        <v>140</v>
      </c>
      <c r="F25" s="2649"/>
      <c r="G25" s="1901">
        <f>E25*F25</f>
        <v>0</v>
      </c>
    </row>
    <row r="26" spans="1:8">
      <c r="A26" s="1645"/>
      <c r="B26" s="1646"/>
      <c r="C26" s="1647"/>
      <c r="D26" s="1647"/>
      <c r="E26" s="1582"/>
      <c r="F26" s="2650"/>
      <c r="G26" s="1901"/>
    </row>
    <row r="27" spans="1:8">
      <c r="A27" s="1451" t="s">
        <v>7171</v>
      </c>
      <c r="B27" s="1646" t="s">
        <v>6758</v>
      </c>
      <c r="C27" s="1647"/>
      <c r="D27" s="1647" t="s">
        <v>3514</v>
      </c>
      <c r="E27" s="1582">
        <v>140</v>
      </c>
      <c r="F27" s="2649"/>
      <c r="G27" s="1901">
        <f>E27*F27</f>
        <v>0</v>
      </c>
    </row>
    <row r="28" spans="1:8">
      <c r="A28" s="1645"/>
      <c r="B28" s="1646"/>
      <c r="C28" s="1647"/>
      <c r="D28" s="1647"/>
      <c r="E28" s="1582"/>
      <c r="F28" s="2650"/>
      <c r="G28" s="1901"/>
    </row>
    <row r="29" spans="1:8" ht="28.5">
      <c r="A29" s="1451" t="s">
        <v>7172</v>
      </c>
      <c r="B29" s="1648" t="s">
        <v>6760</v>
      </c>
      <c r="C29" s="1588"/>
      <c r="D29" s="1588" t="s">
        <v>210</v>
      </c>
      <c r="E29" s="1582">
        <v>44</v>
      </c>
      <c r="F29" s="2649"/>
      <c r="G29" s="1901">
        <f>E29*F29</f>
        <v>0</v>
      </c>
    </row>
    <row r="30" spans="1:8">
      <c r="A30" s="1503"/>
      <c r="B30" s="1502"/>
      <c r="C30" s="1489"/>
      <c r="D30" s="1489"/>
      <c r="E30" s="1643"/>
      <c r="F30" s="1880"/>
      <c r="G30" s="1879"/>
    </row>
    <row r="31" spans="1:8" ht="15" thickBot="1">
      <c r="A31" s="1344" t="s">
        <v>6992</v>
      </c>
      <c r="B31" s="1431" t="s">
        <v>6750</v>
      </c>
      <c r="C31" s="1432" t="s">
        <v>2978</v>
      </c>
      <c r="D31" s="1432"/>
      <c r="E31" s="1433"/>
      <c r="F31" s="1519"/>
      <c r="G31" s="1520">
        <f>SUM(G21:G29)</f>
        <v>0</v>
      </c>
      <c r="H31" s="1448"/>
    </row>
    <row r="32" spans="1:8" ht="15" thickTop="1">
      <c r="A32" s="1580"/>
      <c r="B32" s="1601"/>
      <c r="C32" s="1580"/>
      <c r="D32" s="1580"/>
      <c r="E32" s="1649"/>
      <c r="F32" s="1602"/>
      <c r="G32" s="1602"/>
      <c r="H32" s="1448"/>
    </row>
    <row r="33" spans="1:7">
      <c r="A33" s="1448"/>
      <c r="B33" s="1467"/>
      <c r="C33" s="1453"/>
      <c r="D33" s="1453"/>
      <c r="E33" s="1650"/>
      <c r="F33" s="1574"/>
      <c r="G33" s="1466"/>
    </row>
    <row r="34" spans="1:7">
      <c r="A34" s="1448"/>
      <c r="B34" s="1467"/>
      <c r="C34" s="1453"/>
      <c r="D34" s="1453"/>
      <c r="E34" s="1650"/>
      <c r="F34" s="1574"/>
      <c r="G34" s="1466"/>
    </row>
    <row r="35" spans="1:7">
      <c r="A35" s="1448"/>
      <c r="B35" s="1448"/>
      <c r="C35" s="1448"/>
      <c r="D35" s="1448"/>
      <c r="E35" s="1641"/>
      <c r="F35" s="1752"/>
      <c r="G35" s="1752"/>
    </row>
    <row r="36" spans="1:7">
      <c r="A36" s="1448"/>
      <c r="B36" s="1448"/>
      <c r="C36" s="1448"/>
      <c r="D36" s="1448"/>
      <c r="E36" s="1641"/>
      <c r="F36" s="1752"/>
      <c r="G36" s="1752"/>
    </row>
    <row r="37" spans="1:7">
      <c r="A37" s="1448"/>
      <c r="B37" s="1448"/>
      <c r="C37" s="1448"/>
      <c r="D37" s="1448"/>
      <c r="E37" s="1641"/>
      <c r="F37" s="1752"/>
      <c r="G37" s="1752"/>
    </row>
  </sheetData>
  <sheetProtection formatRows="0"/>
  <protectedRanges>
    <protectedRange sqref="B25:B26" name="Cena_C25_1_1_1_2_1_1_1_1"/>
    <protectedRange sqref="B29" name="Cena_C25_1_1_1_2_1_2_1_1"/>
  </protectedRanges>
  <mergeCells count="1">
    <mergeCell ref="B18:C18"/>
  </mergeCells>
  <conditionalFormatting sqref="B21:B24">
    <cfRule type="cellIs" dxfId="15" priority="1" stopIfTrue="1" operator="equal">
      <formula>"?"</formula>
    </cfRule>
  </conditionalFormatting>
  <pageMargins left="0.7" right="0.7" top="0.75" bottom="0.75" header="0.3" footer="0.3"/>
  <pageSetup paperSize="9" scale="56" fitToHeight="0" orientation="portrait" horizontalDpi="4294967293" verticalDpi="4294967293"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42"/>
  <sheetViews>
    <sheetView view="pageBreakPreview" zoomScale="80" zoomScaleNormal="80" zoomScaleSheetLayoutView="80" workbookViewId="0">
      <selection activeCell="G21" sqref="G21"/>
    </sheetView>
  </sheetViews>
  <sheetFormatPr defaultColWidth="11" defaultRowHeight="14.25"/>
  <cols>
    <col min="1" max="1" width="15.42578125" style="1374" customWidth="1"/>
    <col min="2" max="2" width="79.7109375" style="1374" customWidth="1"/>
    <col min="3" max="3" width="10.85546875" style="1374" customWidth="1"/>
    <col min="4" max="4" width="11" style="1374"/>
    <col min="5" max="5" width="11" style="1575"/>
    <col min="6" max="6" width="14.85546875" style="1763" customWidth="1"/>
    <col min="7" max="7" width="19.7109375" style="1763" customWidth="1"/>
    <col min="8" max="16384" width="11" style="1374"/>
  </cols>
  <sheetData>
    <row r="1" spans="1:7">
      <c r="A1" s="1435" t="s">
        <v>8</v>
      </c>
      <c r="B1" s="1381" t="s">
        <v>9</v>
      </c>
      <c r="C1" s="1381"/>
      <c r="D1" s="1382"/>
      <c r="E1" s="1557"/>
      <c r="F1" s="1470"/>
      <c r="G1" s="1470"/>
    </row>
    <row r="2" spans="1:7">
      <c r="A2" s="1435" t="s">
        <v>130</v>
      </c>
      <c r="B2" s="491" t="str">
        <f>'NASLOVNA STRAN'!$C$30</f>
        <v>Gradnja stanovanjske soseske Dečkovo naselje - DN 10</v>
      </c>
      <c r="C2" s="1381"/>
      <c r="D2" s="1382"/>
      <c r="E2" s="1557"/>
      <c r="F2" s="1470"/>
      <c r="G2" s="1470"/>
    </row>
    <row r="3" spans="1:7">
      <c r="A3" s="1435" t="s">
        <v>131</v>
      </c>
      <c r="B3" s="1654">
        <f>'NASLOVNA STRAN'!$C$13</f>
        <v>0</v>
      </c>
      <c r="C3" s="1381"/>
      <c r="D3" s="1382"/>
      <c r="E3" s="1557"/>
      <c r="F3" s="1470"/>
      <c r="G3" s="1470"/>
    </row>
    <row r="4" spans="1:7">
      <c r="A4" s="1435"/>
      <c r="B4" s="1381"/>
      <c r="C4" s="1381"/>
      <c r="D4" s="1382"/>
      <c r="E4" s="1557"/>
      <c r="F4" s="1470"/>
      <c r="G4" s="1470"/>
    </row>
    <row r="5" spans="1:7">
      <c r="A5" s="1437" t="s">
        <v>72</v>
      </c>
      <c r="B5" s="1387" t="s">
        <v>6311</v>
      </c>
      <c r="C5" s="1387"/>
      <c r="D5" s="1388"/>
      <c r="E5" s="1558"/>
      <c r="F5" s="1471"/>
      <c r="G5" s="1471"/>
    </row>
    <row r="6" spans="1:7">
      <c r="A6" s="1435"/>
      <c r="B6" s="1381"/>
      <c r="C6" s="1381"/>
      <c r="D6" s="1382"/>
      <c r="E6" s="1557"/>
      <c r="F6" s="1384"/>
      <c r="G6" s="1384"/>
    </row>
    <row r="7" spans="1:7">
      <c r="A7" s="1437" t="s">
        <v>121</v>
      </c>
      <c r="B7" s="1387" t="s">
        <v>6761</v>
      </c>
      <c r="C7" s="1387"/>
      <c r="D7" s="1388"/>
      <c r="E7" s="1558"/>
      <c r="F7" s="1471"/>
      <c r="G7" s="1471"/>
    </row>
    <row r="8" spans="1:7">
      <c r="A8" s="1435"/>
      <c r="B8" s="1381"/>
      <c r="C8" s="1381"/>
      <c r="D8" s="1382"/>
      <c r="E8" s="1557"/>
      <c r="F8" s="1470"/>
      <c r="G8" s="1470"/>
    </row>
    <row r="9" spans="1:7">
      <c r="A9" s="1435"/>
      <c r="B9" s="1381"/>
      <c r="C9" s="1381"/>
      <c r="D9" s="1382"/>
      <c r="E9" s="1557"/>
      <c r="F9" s="1470"/>
      <c r="G9" s="1470"/>
    </row>
    <row r="10" spans="1:7">
      <c r="A10" s="1439" t="s">
        <v>132</v>
      </c>
      <c r="B10" s="1392" t="s">
        <v>133</v>
      </c>
      <c r="C10" s="1393"/>
      <c r="D10" s="1394" t="s">
        <v>140</v>
      </c>
      <c r="E10" s="1559" t="s">
        <v>136</v>
      </c>
      <c r="F10" s="1472" t="s">
        <v>237</v>
      </c>
      <c r="G10" s="1472" t="s">
        <v>238</v>
      </c>
    </row>
    <row r="11" spans="1:7">
      <c r="A11" s="1381"/>
      <c r="B11" s="1381"/>
      <c r="C11" s="1381"/>
      <c r="D11" s="1382"/>
      <c r="E11" s="1560"/>
      <c r="F11" s="1473"/>
      <c r="G11" s="1473"/>
    </row>
    <row r="12" spans="1:7">
      <c r="A12" s="1442" t="s">
        <v>6993</v>
      </c>
      <c r="B12" s="1400" t="s">
        <v>4243</v>
      </c>
      <c r="C12" s="1400"/>
      <c r="D12" s="1401"/>
      <c r="E12" s="1561"/>
      <c r="F12" s="1474"/>
      <c r="G12" s="1474"/>
    </row>
    <row r="13" spans="1:7">
      <c r="A13" s="1444"/>
      <c r="B13" s="1405"/>
      <c r="C13" s="1405"/>
      <c r="D13" s="1406"/>
      <c r="E13" s="1562"/>
      <c r="F13" s="1475"/>
      <c r="G13" s="1475"/>
    </row>
    <row r="14" spans="1:7">
      <c r="A14" s="1409"/>
      <c r="B14" s="1410" t="s">
        <v>71</v>
      </c>
      <c r="C14" s="1410"/>
      <c r="D14" s="1409"/>
      <c r="E14" s="1563"/>
      <c r="F14" s="1476"/>
      <c r="G14" s="1477"/>
    </row>
    <row r="15" spans="1:7">
      <c r="A15" s="1446"/>
      <c r="B15" s="1385" t="s">
        <v>3461</v>
      </c>
      <c r="C15" s="1385"/>
      <c r="D15" s="1415"/>
      <c r="E15" s="1564"/>
      <c r="F15" s="1478"/>
      <c r="G15" s="1478"/>
    </row>
    <row r="16" spans="1:7">
      <c r="A16" s="1446"/>
      <c r="B16" s="1418"/>
      <c r="C16" s="1419"/>
      <c r="D16" s="1415"/>
      <c r="E16" s="1564"/>
      <c r="F16" s="1478"/>
      <c r="G16" s="1478"/>
    </row>
    <row r="17" spans="1:7">
      <c r="A17" s="1446"/>
      <c r="B17" s="1418" t="s">
        <v>2299</v>
      </c>
      <c r="C17" s="1419"/>
      <c r="D17" s="1415"/>
      <c r="E17" s="1564"/>
      <c r="F17" s="1478"/>
      <c r="G17" s="1478"/>
    </row>
    <row r="18" spans="1:7" ht="49.15" customHeight="1">
      <c r="A18" s="1446"/>
      <c r="B18" s="3117" t="s">
        <v>3565</v>
      </c>
      <c r="C18" s="3118"/>
      <c r="D18" s="1415"/>
      <c r="E18" s="1564"/>
      <c r="F18" s="1478"/>
      <c r="G18" s="1478"/>
    </row>
    <row r="19" spans="1:7">
      <c r="A19" s="1448"/>
      <c r="B19" s="1448"/>
      <c r="C19" s="1448"/>
      <c r="D19" s="1448"/>
      <c r="E19" s="1565"/>
      <c r="F19" s="1752"/>
      <c r="G19" s="1752"/>
    </row>
    <row r="20" spans="1:7">
      <c r="A20" s="1448"/>
      <c r="B20" s="1653"/>
      <c r="C20" s="1448"/>
      <c r="D20" s="1448"/>
      <c r="E20" s="1565"/>
      <c r="F20" s="1752"/>
      <c r="G20" s="1752"/>
    </row>
    <row r="21" spans="1:7" ht="356.25">
      <c r="A21" s="1451" t="s">
        <v>7173</v>
      </c>
      <c r="B21" s="1418" t="s">
        <v>6763</v>
      </c>
      <c r="C21" s="1457"/>
      <c r="D21" s="1457" t="s">
        <v>210</v>
      </c>
      <c r="E21" s="1785">
        <v>1</v>
      </c>
      <c r="F21" s="2610"/>
      <c r="G21" s="1879">
        <f t="shared" ref="G21:G24" si="0">E21*F21</f>
        <v>0</v>
      </c>
    </row>
    <row r="22" spans="1:7" ht="128.25">
      <c r="A22" s="1425"/>
      <c r="B22" s="1418" t="s">
        <v>6764</v>
      </c>
      <c r="C22" s="1457"/>
      <c r="D22" s="1457"/>
      <c r="E22" s="1785"/>
      <c r="F22" s="2611"/>
      <c r="G22" s="1879"/>
    </row>
    <row r="23" spans="1:7">
      <c r="A23" s="1425"/>
      <c r="B23" s="1418"/>
      <c r="C23" s="1457"/>
      <c r="D23" s="1457"/>
      <c r="E23" s="1785"/>
      <c r="F23" s="2611"/>
      <c r="G23" s="1879"/>
    </row>
    <row r="24" spans="1:7" ht="142.5">
      <c r="A24" s="1451" t="s">
        <v>7174</v>
      </c>
      <c r="B24" s="1418" t="s">
        <v>6766</v>
      </c>
      <c r="C24" s="1457"/>
      <c r="D24" s="1457" t="s">
        <v>210</v>
      </c>
      <c r="E24" s="1785">
        <v>1</v>
      </c>
      <c r="F24" s="2610"/>
      <c r="G24" s="1879">
        <f t="shared" si="0"/>
        <v>0</v>
      </c>
    </row>
    <row r="25" spans="1:7">
      <c r="A25" s="1425"/>
      <c r="B25" s="1418"/>
      <c r="C25" s="1457"/>
      <c r="D25" s="1457"/>
      <c r="E25" s="1785"/>
      <c r="F25" s="1879"/>
      <c r="G25" s="1879"/>
    </row>
    <row r="26" spans="1:7">
      <c r="A26" s="1459" t="s">
        <v>7175</v>
      </c>
      <c r="B26" s="1639" t="s">
        <v>6768</v>
      </c>
      <c r="C26" s="1457"/>
      <c r="D26" s="1457" t="s">
        <v>369</v>
      </c>
      <c r="E26" s="3121" t="s">
        <v>6454</v>
      </c>
      <c r="F26" s="3122"/>
      <c r="G26" s="1879"/>
    </row>
    <row r="27" spans="1:7">
      <c r="A27" s="1425"/>
      <c r="B27" s="1639"/>
      <c r="C27" s="1457"/>
      <c r="D27" s="1457"/>
      <c r="E27" s="1924"/>
      <c r="F27" s="1879"/>
      <c r="G27" s="1879"/>
    </row>
    <row r="28" spans="1:7">
      <c r="A28" s="1459" t="s">
        <v>7176</v>
      </c>
      <c r="B28" s="1418" t="s">
        <v>6770</v>
      </c>
      <c r="C28" s="1457"/>
      <c r="D28" s="1457" t="s">
        <v>369</v>
      </c>
      <c r="E28" s="3121" t="s">
        <v>6454</v>
      </c>
      <c r="F28" s="3122"/>
      <c r="G28" s="1879"/>
    </row>
    <row r="29" spans="1:7">
      <c r="A29" s="1425"/>
      <c r="B29" s="1418"/>
      <c r="C29" s="1457"/>
      <c r="D29" s="1457"/>
      <c r="E29" s="1924"/>
      <c r="F29" s="1879"/>
      <c r="G29" s="1879"/>
    </row>
    <row r="30" spans="1:7">
      <c r="A30" s="1459" t="s">
        <v>7177</v>
      </c>
      <c r="B30" s="1639" t="s">
        <v>6772</v>
      </c>
      <c r="C30" s="1457"/>
      <c r="D30" s="1457" t="s">
        <v>369</v>
      </c>
      <c r="E30" s="3121" t="s">
        <v>6454</v>
      </c>
      <c r="F30" s="3122"/>
      <c r="G30" s="1879"/>
    </row>
    <row r="31" spans="1:7">
      <c r="A31" s="1425"/>
      <c r="B31" s="1639"/>
      <c r="C31" s="1457"/>
      <c r="D31" s="1457"/>
      <c r="E31" s="1924"/>
      <c r="F31" s="1879"/>
      <c r="G31" s="1879"/>
    </row>
    <row r="32" spans="1:7">
      <c r="A32" s="1459" t="s">
        <v>7178</v>
      </c>
      <c r="B32" s="1418" t="s">
        <v>6774</v>
      </c>
      <c r="C32" s="1457"/>
      <c r="D32" s="1457" t="s">
        <v>369</v>
      </c>
      <c r="E32" s="3121" t="s">
        <v>6454</v>
      </c>
      <c r="F32" s="3122"/>
      <c r="G32" s="1879"/>
    </row>
    <row r="33" spans="1:8">
      <c r="A33" s="1425"/>
      <c r="B33" s="1418"/>
      <c r="C33" s="1457"/>
      <c r="D33" s="1457"/>
      <c r="E33" s="1924"/>
      <c r="F33" s="1879"/>
      <c r="G33" s="1879"/>
    </row>
    <row r="34" spans="1:8">
      <c r="A34" s="1459" t="s">
        <v>7179</v>
      </c>
      <c r="B34" s="1639" t="s">
        <v>6776</v>
      </c>
      <c r="C34" s="1457"/>
      <c r="D34" s="1457" t="s">
        <v>369</v>
      </c>
      <c r="E34" s="3121" t="s">
        <v>6454</v>
      </c>
      <c r="F34" s="3122"/>
      <c r="G34" s="1879"/>
    </row>
    <row r="35" spans="1:8">
      <c r="A35" s="1503"/>
      <c r="B35" s="1502"/>
      <c r="C35" s="1489"/>
      <c r="D35" s="1489"/>
      <c r="E35" s="1668"/>
      <c r="F35" s="1880"/>
      <c r="G35" s="1879"/>
    </row>
    <row r="36" spans="1:8" ht="24.6" customHeight="1" thickBot="1">
      <c r="A36" s="1344" t="s">
        <v>6993</v>
      </c>
      <c r="B36" s="1431" t="s">
        <v>6761</v>
      </c>
      <c r="C36" s="1432" t="s">
        <v>2978</v>
      </c>
      <c r="D36" s="1432"/>
      <c r="E36" s="1572"/>
      <c r="F36" s="1519"/>
      <c r="G36" s="1520">
        <f>SUM(G21:G34)</f>
        <v>0</v>
      </c>
      <c r="H36" s="1448"/>
    </row>
    <row r="37" spans="1:8" ht="15" thickTop="1">
      <c r="A37" s="1580"/>
      <c r="B37" s="1601"/>
      <c r="C37" s="1580"/>
      <c r="D37" s="1580"/>
      <c r="E37" s="1773"/>
      <c r="F37" s="1602"/>
      <c r="G37" s="1602"/>
      <c r="H37" s="1448"/>
    </row>
    <row r="38" spans="1:8">
      <c r="A38" s="1448"/>
      <c r="B38" s="1467"/>
      <c r="C38" s="1453"/>
      <c r="D38" s="1453"/>
      <c r="E38" s="1573"/>
      <c r="F38" s="1574"/>
      <c r="G38" s="1466"/>
    </row>
    <row r="39" spans="1:8">
      <c r="A39" s="1448"/>
      <c r="B39" s="1467"/>
      <c r="C39" s="1453"/>
      <c r="D39" s="1453"/>
      <c r="E39" s="1573"/>
      <c r="F39" s="1574"/>
      <c r="G39" s="1466"/>
    </row>
    <row r="40" spans="1:8">
      <c r="A40" s="1448"/>
      <c r="B40" s="1448"/>
      <c r="C40" s="1448"/>
      <c r="D40" s="1448"/>
      <c r="E40" s="1565"/>
      <c r="F40" s="1752"/>
      <c r="G40" s="1752"/>
    </row>
    <row r="41" spans="1:8">
      <c r="A41" s="1448"/>
      <c r="B41" s="1448"/>
      <c r="C41" s="1448"/>
      <c r="D41" s="1448"/>
      <c r="E41" s="1565"/>
      <c r="F41" s="1752"/>
      <c r="G41" s="1752"/>
    </row>
    <row r="42" spans="1:8">
      <c r="A42" s="1448"/>
      <c r="B42" s="1448"/>
      <c r="C42" s="1448"/>
      <c r="D42" s="1448"/>
      <c r="E42" s="1565"/>
      <c r="F42" s="1752"/>
      <c r="G42" s="1752"/>
    </row>
  </sheetData>
  <sheetProtection formatRows="0"/>
  <mergeCells count="6">
    <mergeCell ref="E34:F34"/>
    <mergeCell ref="B18:C18"/>
    <mergeCell ref="E26:F26"/>
    <mergeCell ref="E28:F28"/>
    <mergeCell ref="E30:F30"/>
    <mergeCell ref="E32:F32"/>
  </mergeCells>
  <pageMargins left="0.7" right="0.7" top="0.75" bottom="0.75" header="0.3" footer="0.3"/>
  <pageSetup paperSize="9" scale="55" fitToHeight="0" orientation="portrait" horizontalDpi="4294967293" verticalDpi="4294967293"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04"/>
  <sheetViews>
    <sheetView view="pageBreakPreview" zoomScale="80" zoomScaleNormal="80" zoomScaleSheetLayoutView="80" workbookViewId="0">
      <selection activeCell="B15" sqref="B15"/>
    </sheetView>
  </sheetViews>
  <sheetFormatPr defaultColWidth="11" defaultRowHeight="14.25"/>
  <cols>
    <col min="1" max="1" width="15.42578125" style="1375" customWidth="1"/>
    <col min="2" max="2" width="85" style="1376" customWidth="1"/>
    <col min="3" max="3" width="16.5703125" style="1376" customWidth="1"/>
    <col min="4" max="4" width="34.5703125" style="1377" customWidth="1"/>
    <col min="5" max="5" width="12.28515625" style="1378" customWidth="1"/>
    <col min="6" max="6" width="14.7109375" style="1379" customWidth="1"/>
    <col min="7" max="7" width="19.42578125" style="1379" customWidth="1"/>
    <col min="8" max="8" width="14.7109375" style="1317" customWidth="1"/>
    <col min="9" max="16384" width="11" style="1317"/>
  </cols>
  <sheetData>
    <row r="1" spans="1:7">
      <c r="A1" s="1312" t="s">
        <v>8</v>
      </c>
      <c r="B1" s="1313" t="s">
        <v>9</v>
      </c>
      <c r="C1" s="1313"/>
      <c r="D1" s="1314"/>
      <c r="E1" s="1315"/>
      <c r="F1" s="1316"/>
      <c r="G1" s="1316"/>
    </row>
    <row r="2" spans="1:7">
      <c r="A2" s="1318" t="s">
        <v>130</v>
      </c>
      <c r="B2" s="491" t="str">
        <f>'NASLOVNA STRAN'!$C$30</f>
        <v>Gradnja stanovanjske soseske Dečkovo naselje - DN 10</v>
      </c>
      <c r="C2" s="1313"/>
      <c r="D2" s="1314"/>
      <c r="E2" s="1315"/>
      <c r="F2" s="1316"/>
      <c r="G2" s="1316"/>
    </row>
    <row r="3" spans="1:7">
      <c r="A3" s="1312" t="s">
        <v>131</v>
      </c>
      <c r="B3" s="1654">
        <f>'NASLOVNA STRAN'!$C$13</f>
        <v>0</v>
      </c>
      <c r="C3" s="1313"/>
      <c r="D3" s="1314"/>
      <c r="E3" s="1315"/>
      <c r="F3" s="1316"/>
      <c r="G3" s="1316"/>
    </row>
    <row r="4" spans="1:7">
      <c r="A4" s="1312"/>
      <c r="B4" s="1313"/>
      <c r="C4" s="1313"/>
      <c r="D4" s="1314"/>
      <c r="E4" s="1315"/>
      <c r="F4" s="1316"/>
      <c r="G4" s="1316"/>
    </row>
    <row r="5" spans="1:7">
      <c r="A5" s="1312"/>
      <c r="B5" s="1313"/>
      <c r="C5" s="1313"/>
      <c r="D5" s="1314"/>
      <c r="E5" s="1315"/>
      <c r="F5" s="1316"/>
      <c r="G5" s="1316"/>
    </row>
    <row r="6" spans="1:7">
      <c r="A6" s="1312"/>
      <c r="B6" s="1313"/>
      <c r="C6" s="1313"/>
      <c r="D6" s="1314"/>
      <c r="E6" s="1315"/>
      <c r="F6" s="1316"/>
      <c r="G6" s="1316"/>
    </row>
    <row r="7" spans="1:7">
      <c r="A7" s="1312"/>
      <c r="B7" s="1313"/>
      <c r="C7" s="1313"/>
      <c r="D7" s="1314"/>
      <c r="E7" s="1315"/>
      <c r="F7" s="1316"/>
      <c r="G7" s="1316"/>
    </row>
    <row r="8" spans="1:7">
      <c r="A8" s="1312"/>
      <c r="B8" s="1313"/>
      <c r="C8" s="1313"/>
      <c r="D8" s="1314"/>
      <c r="E8" s="1315"/>
      <c r="F8" s="1316"/>
      <c r="G8" s="1316"/>
    </row>
    <row r="9" spans="1:7" ht="27" customHeight="1">
      <c r="A9" s="1319" t="s">
        <v>72</v>
      </c>
      <c r="B9" s="1320" t="s">
        <v>6311</v>
      </c>
      <c r="C9" s="1321"/>
      <c r="D9" s="1322"/>
      <c r="E9" s="1323"/>
      <c r="F9" s="1324"/>
      <c r="G9" s="1324"/>
    </row>
    <row r="10" spans="1:7">
      <c r="A10" s="1312"/>
      <c r="B10" s="1313"/>
      <c r="C10" s="1313"/>
      <c r="D10" s="1314"/>
      <c r="E10" s="1312"/>
      <c r="F10" s="1325"/>
      <c r="G10" s="1325"/>
    </row>
    <row r="11" spans="1:7">
      <c r="A11" s="1312"/>
      <c r="B11" s="1313"/>
      <c r="C11" s="1313"/>
      <c r="D11" s="1314"/>
      <c r="E11" s="1312"/>
      <c r="F11" s="1325"/>
      <c r="G11" s="1325"/>
    </row>
    <row r="12" spans="1:7">
      <c r="A12" s="1312"/>
      <c r="B12" s="1313"/>
      <c r="C12" s="1313"/>
      <c r="D12" s="1314"/>
      <c r="E12" s="1312"/>
      <c r="F12" s="1325"/>
      <c r="G12" s="1325"/>
    </row>
    <row r="13" spans="1:7">
      <c r="A13" s="1312"/>
      <c r="B13" s="1313"/>
      <c r="C13" s="1313"/>
      <c r="D13" s="1314"/>
      <c r="E13" s="1312"/>
      <c r="F13" s="1325"/>
      <c r="G13" s="1325"/>
    </row>
    <row r="14" spans="1:7">
      <c r="A14" s="1312"/>
      <c r="B14" s="1313"/>
      <c r="C14" s="1313"/>
      <c r="D14" s="1314"/>
      <c r="E14" s="1312"/>
      <c r="F14" s="1325"/>
      <c r="G14" s="1325"/>
    </row>
    <row r="15" spans="1:7">
      <c r="A15" s="1312"/>
      <c r="B15" s="1313"/>
      <c r="C15" s="1313"/>
      <c r="D15" s="1314"/>
      <c r="E15" s="1312"/>
      <c r="F15" s="1325"/>
      <c r="G15" s="1325"/>
    </row>
    <row r="16" spans="1:7">
      <c r="A16" s="1312"/>
      <c r="B16" s="1313"/>
      <c r="C16" s="1313"/>
      <c r="D16" s="1314"/>
      <c r="E16" s="1312"/>
      <c r="F16" s="1325"/>
      <c r="G16" s="1325"/>
    </row>
    <row r="17" spans="1:7" s="1331" customFormat="1" ht="30.4" customHeight="1">
      <c r="A17" s="1326" t="s">
        <v>7180</v>
      </c>
      <c r="B17" s="1327" t="s">
        <v>4463</v>
      </c>
      <c r="C17" s="1328"/>
      <c r="D17" s="1329" t="s">
        <v>3449</v>
      </c>
      <c r="E17" s="1330"/>
      <c r="F17" s="1330"/>
      <c r="G17" s="1330"/>
    </row>
    <row r="18" spans="1:7">
      <c r="A18" s="1312"/>
      <c r="B18" s="1313"/>
      <c r="C18" s="1313"/>
      <c r="D18" s="1314"/>
      <c r="E18" s="1315"/>
      <c r="F18" s="1316"/>
      <c r="G18" s="1316"/>
    </row>
    <row r="19" spans="1:7">
      <c r="A19" s="1312"/>
      <c r="B19" s="1313"/>
      <c r="C19" s="1313"/>
      <c r="D19" s="1314"/>
      <c r="E19" s="1315"/>
      <c r="F19" s="1316"/>
      <c r="G19" s="1316"/>
    </row>
    <row r="20" spans="1:7" ht="16.5">
      <c r="A20" s="1312"/>
      <c r="B20" s="3108" t="s">
        <v>3222</v>
      </c>
      <c r="C20" s="3109"/>
      <c r="D20" s="3109"/>
      <c r="E20" s="1315"/>
      <c r="F20" s="1316"/>
      <c r="G20" s="1316"/>
    </row>
    <row r="21" spans="1:7" ht="52.9" customHeight="1">
      <c r="A21" s="1312"/>
      <c r="B21" s="3110" t="s">
        <v>6313</v>
      </c>
      <c r="C21" s="3110"/>
      <c r="D21" s="3110"/>
      <c r="E21" s="1315"/>
      <c r="F21" s="1316"/>
      <c r="G21" s="1316"/>
    </row>
    <row r="22" spans="1:7" ht="58.15" customHeight="1">
      <c r="A22" s="1312"/>
      <c r="B22" s="3111" t="s">
        <v>3223</v>
      </c>
      <c r="C22" s="3112"/>
      <c r="D22" s="3112"/>
      <c r="E22" s="1315"/>
      <c r="F22" s="1316"/>
      <c r="G22" s="1316"/>
    </row>
    <row r="23" spans="1:7" ht="16.5">
      <c r="A23" s="1312"/>
      <c r="B23" s="3111"/>
      <c r="C23" s="3112"/>
      <c r="D23" s="3112"/>
      <c r="E23" s="1315"/>
      <c r="F23" s="1316"/>
      <c r="G23" s="1316"/>
    </row>
    <row r="24" spans="1:7" ht="16.5">
      <c r="A24" s="1312"/>
      <c r="B24" s="3108" t="s">
        <v>3450</v>
      </c>
      <c r="C24" s="3109"/>
      <c r="D24" s="3109"/>
      <c r="E24" s="1315"/>
      <c r="F24" s="1316"/>
      <c r="G24" s="1316"/>
    </row>
    <row r="25" spans="1:7" ht="28.9" customHeight="1">
      <c r="A25" s="1312"/>
      <c r="B25" s="3106" t="s">
        <v>3451</v>
      </c>
      <c r="C25" s="3107"/>
      <c r="D25" s="3107"/>
      <c r="E25" s="1315"/>
      <c r="F25" s="1316"/>
      <c r="G25" s="1316"/>
    </row>
    <row r="26" spans="1:7" ht="30" customHeight="1">
      <c r="A26" s="1312"/>
      <c r="B26" s="3106" t="s">
        <v>3452</v>
      </c>
      <c r="C26" s="3107"/>
      <c r="D26" s="3107"/>
      <c r="E26" s="1315"/>
      <c r="F26" s="1316"/>
      <c r="G26" s="1316"/>
    </row>
    <row r="27" spans="1:7" ht="46.15" customHeight="1">
      <c r="A27" s="1312"/>
      <c r="B27" s="3106" t="s">
        <v>3453</v>
      </c>
      <c r="C27" s="3107"/>
      <c r="D27" s="3107"/>
      <c r="E27" s="1315"/>
      <c r="F27" s="1316"/>
      <c r="G27" s="1316"/>
    </row>
    <row r="28" spans="1:7" ht="16.5">
      <c r="A28" s="1312"/>
      <c r="B28" s="3106"/>
      <c r="C28" s="3107"/>
      <c r="D28" s="3107"/>
      <c r="E28" s="1315"/>
      <c r="F28" s="1316"/>
      <c r="G28" s="1316"/>
    </row>
    <row r="29" spans="1:7">
      <c r="A29" s="1312"/>
      <c r="B29" s="1313"/>
      <c r="C29" s="1313"/>
      <c r="D29" s="1332"/>
      <c r="E29" s="1315"/>
      <c r="F29" s="1316"/>
      <c r="G29" s="1316"/>
    </row>
    <row r="30" spans="1:7" ht="15" customHeight="1">
      <c r="A30" s="1333" t="s">
        <v>7181</v>
      </c>
      <c r="B30" s="1334" t="s">
        <v>55</v>
      </c>
      <c r="C30" s="1335"/>
      <c r="D30" s="1655">
        <f>'D.1_Instal.material blok B6'!G108</f>
        <v>0</v>
      </c>
      <c r="E30" s="1315"/>
      <c r="F30" s="1316"/>
      <c r="G30" s="1316"/>
    </row>
    <row r="31" spans="1:7" ht="15" customHeight="1">
      <c r="A31" s="1337"/>
      <c r="B31" s="1335"/>
      <c r="C31" s="1335"/>
      <c r="D31" s="1655"/>
      <c r="E31" s="1315"/>
      <c r="F31" s="1316"/>
      <c r="G31" s="1316"/>
    </row>
    <row r="32" spans="1:7" ht="15" customHeight="1">
      <c r="A32" s="1333" t="s">
        <v>7182</v>
      </c>
      <c r="B32" s="1334" t="s">
        <v>57</v>
      </c>
      <c r="C32" s="1335"/>
      <c r="D32" s="1655">
        <f>'D.2_Svetilke blok B6'!G41</f>
        <v>0</v>
      </c>
      <c r="E32" s="1315"/>
      <c r="F32" s="1316"/>
      <c r="G32" s="1316"/>
    </row>
    <row r="33" spans="1:7" ht="15" customHeight="1">
      <c r="A33" s="1337"/>
      <c r="B33" s="1335"/>
      <c r="C33" s="1335"/>
      <c r="D33" s="1655"/>
      <c r="E33" s="1315"/>
      <c r="F33" s="1316"/>
      <c r="G33" s="1316"/>
    </row>
    <row r="34" spans="1:7" ht="15" customHeight="1">
      <c r="A34" s="1333" t="s">
        <v>7183</v>
      </c>
      <c r="B34" s="1334" t="s">
        <v>6318</v>
      </c>
      <c r="C34" s="1335"/>
      <c r="D34" s="1655">
        <f>'D.3_Razdelilniki blok B6'!G126</f>
        <v>0</v>
      </c>
      <c r="E34" s="1315"/>
      <c r="F34" s="1316"/>
      <c r="G34" s="1316"/>
    </row>
    <row r="35" spans="1:7" ht="15" customHeight="1">
      <c r="A35" s="1337"/>
      <c r="B35" s="1335"/>
      <c r="C35" s="1335"/>
      <c r="D35" s="1655"/>
      <c r="E35" s="1315"/>
      <c r="F35" s="1316"/>
      <c r="G35" s="1316"/>
    </row>
    <row r="36" spans="1:7" ht="15" customHeight="1">
      <c r="A36" s="1333" t="s">
        <v>7184</v>
      </c>
      <c r="B36" s="1334" t="s">
        <v>61</v>
      </c>
      <c r="C36" s="1335"/>
      <c r="D36" s="1655">
        <f>'D.4_MERILNE PMO OMARE blok B6'!G57</f>
        <v>0</v>
      </c>
      <c r="E36" s="1315"/>
      <c r="F36" s="1316"/>
      <c r="G36" s="1316"/>
    </row>
    <row r="37" spans="1:7" ht="15" customHeight="1">
      <c r="A37" s="1337"/>
      <c r="B37" s="1335"/>
      <c r="C37" s="1335"/>
      <c r="D37" s="1655"/>
      <c r="E37" s="1315"/>
      <c r="F37" s="1316"/>
      <c r="G37" s="1316"/>
    </row>
    <row r="38" spans="1:7" ht="15" customHeight="1">
      <c r="A38" s="1333" t="s">
        <v>7185</v>
      </c>
      <c r="B38" s="1334" t="s">
        <v>63</v>
      </c>
      <c r="C38" s="1335"/>
      <c r="D38" s="1655">
        <f>'D.5_STRELOVOD blok B6'!G53</f>
        <v>0</v>
      </c>
      <c r="E38" s="1315"/>
      <c r="F38" s="1316"/>
      <c r="G38" s="1316"/>
    </row>
    <row r="39" spans="1:7" ht="15" customHeight="1">
      <c r="A39" s="1338"/>
      <c r="B39" s="1317"/>
      <c r="C39" s="1335"/>
      <c r="D39" s="1655"/>
      <c r="E39" s="1315"/>
      <c r="F39" s="1316"/>
      <c r="G39" s="1316"/>
    </row>
    <row r="40" spans="1:7" ht="15" customHeight="1">
      <c r="A40" s="1333" t="s">
        <v>7186</v>
      </c>
      <c r="B40" s="1317" t="s">
        <v>64</v>
      </c>
      <c r="C40" s="1335"/>
      <c r="D40" s="1655">
        <f>'D.6_TELEFONIJA blok B6'!G72</f>
        <v>0</v>
      </c>
      <c r="E40" s="1315"/>
      <c r="F40" s="1316"/>
      <c r="G40" s="1316"/>
    </row>
    <row r="41" spans="1:7" ht="15" customHeight="1">
      <c r="A41" s="1338"/>
      <c r="B41" s="1317"/>
      <c r="C41" s="1335"/>
      <c r="D41" s="1655"/>
      <c r="E41" s="1315"/>
      <c r="F41" s="1316"/>
      <c r="G41" s="1316"/>
    </row>
    <row r="42" spans="1:7" ht="15" customHeight="1">
      <c r="A42" s="1333" t="s">
        <v>7187</v>
      </c>
      <c r="B42" s="1317" t="s">
        <v>6323</v>
      </c>
      <c r="C42" s="1335"/>
      <c r="D42" s="1655">
        <f>'D.7_SAS blok B6'!G37</f>
        <v>0</v>
      </c>
      <c r="E42" s="1315"/>
      <c r="F42" s="1316"/>
      <c r="G42" s="1316"/>
    </row>
    <row r="43" spans="1:7" ht="15" customHeight="1">
      <c r="A43" s="1338"/>
      <c r="B43" s="1317"/>
      <c r="C43" s="1335"/>
      <c r="D43" s="1655"/>
      <c r="E43" s="1315"/>
      <c r="F43" s="1316"/>
      <c r="G43" s="1316"/>
    </row>
    <row r="44" spans="1:7" ht="15" customHeight="1">
      <c r="A44" s="1333" t="s">
        <v>7188</v>
      </c>
      <c r="B44" s="1317" t="s">
        <v>66</v>
      </c>
      <c r="C44" s="1335"/>
      <c r="D44" s="1655">
        <f>'D.8_DOMOFONI blok B6'!G49</f>
        <v>0</v>
      </c>
      <c r="E44" s="1315"/>
      <c r="F44" s="1316"/>
      <c r="G44" s="1316"/>
    </row>
    <row r="45" spans="1:7" ht="15" customHeight="1">
      <c r="A45" s="1338"/>
      <c r="B45" s="1317"/>
      <c r="C45" s="1335"/>
      <c r="D45" s="1655"/>
      <c r="E45" s="1315"/>
      <c r="F45" s="1316"/>
      <c r="G45" s="1316"/>
    </row>
    <row r="46" spans="1:7" ht="15" customHeight="1">
      <c r="A46" s="1333" t="s">
        <v>7189</v>
      </c>
      <c r="B46" s="1334" t="s">
        <v>67</v>
      </c>
      <c r="C46" s="1335"/>
      <c r="D46" s="1655">
        <f>'D.9_JAVLJANJE POŽARA blok B6'!G71</f>
        <v>0</v>
      </c>
      <c r="E46" s="1315"/>
      <c r="F46" s="1316"/>
      <c r="G46" s="1316"/>
    </row>
    <row r="47" spans="1:7" ht="15" customHeight="1">
      <c r="A47" s="1338"/>
      <c r="B47" s="1334"/>
      <c r="C47" s="1335"/>
      <c r="D47" s="1655"/>
      <c r="E47" s="1315"/>
      <c r="F47" s="1316"/>
      <c r="G47" s="1316"/>
    </row>
    <row r="48" spans="1:7" ht="15" customHeight="1">
      <c r="A48" s="1333" t="s">
        <v>7190</v>
      </c>
      <c r="B48" s="1334" t="s">
        <v>69</v>
      </c>
      <c r="C48" s="1335"/>
      <c r="D48" s="1655">
        <f>'D.10_ZAJEM ŠTEVCEV blok B6'!G31</f>
        <v>0</v>
      </c>
      <c r="E48" s="1315"/>
      <c r="F48" s="1316"/>
      <c r="G48" s="1316"/>
    </row>
    <row r="49" spans="1:7" ht="15" customHeight="1">
      <c r="A49" s="1338"/>
      <c r="B49" s="1334"/>
      <c r="C49" s="1335"/>
      <c r="D49" s="1655"/>
      <c r="E49" s="1315"/>
      <c r="F49" s="1316"/>
      <c r="G49" s="1316"/>
    </row>
    <row r="50" spans="1:7" ht="15" customHeight="1">
      <c r="A50" s="1333" t="s">
        <v>7191</v>
      </c>
      <c r="B50" s="1334" t="s">
        <v>71</v>
      </c>
      <c r="C50" s="1335"/>
      <c r="D50" s="1655">
        <f>'D.11_SESTRSKI KLIC blok B6'!G36</f>
        <v>0</v>
      </c>
      <c r="E50" s="1315"/>
      <c r="F50" s="1316"/>
      <c r="G50" s="1316"/>
    </row>
    <row r="51" spans="1:7">
      <c r="A51" s="1312"/>
      <c r="B51" s="1313"/>
      <c r="C51" s="1313"/>
      <c r="D51" s="1332"/>
      <c r="E51" s="1315"/>
      <c r="F51" s="1316"/>
      <c r="G51" s="1316"/>
    </row>
    <row r="52" spans="1:7" s="1343" customFormat="1">
      <c r="A52" s="1339"/>
      <c r="B52" s="1340"/>
      <c r="C52" s="1340"/>
      <c r="D52" s="1341"/>
      <c r="E52" s="1342"/>
      <c r="F52" s="1342"/>
      <c r="G52" s="1342"/>
    </row>
    <row r="53" spans="1:7" s="1343" customFormat="1" ht="29.65" customHeight="1" thickBot="1">
      <c r="A53" s="1344" t="s">
        <v>7180</v>
      </c>
      <c r="B53" s="1345" t="s">
        <v>4463</v>
      </c>
      <c r="C53" s="1346" t="s">
        <v>2978</v>
      </c>
      <c r="D53" s="1347">
        <f>SUM(D30:D50)</f>
        <v>0</v>
      </c>
      <c r="E53" s="1348"/>
      <c r="F53" s="1349"/>
      <c r="G53" s="1349"/>
    </row>
    <row r="54" spans="1:7" s="1343" customFormat="1" ht="15" thickTop="1">
      <c r="A54" s="1339"/>
      <c r="B54" s="1340"/>
      <c r="C54" s="1340"/>
      <c r="D54" s="1350"/>
      <c r="E54" s="1342"/>
      <c r="F54" s="1342"/>
      <c r="G54" s="1342"/>
    </row>
    <row r="55" spans="1:7" s="1343" customFormat="1" ht="13.5" customHeight="1">
      <c r="A55" s="1339"/>
      <c r="B55" s="1351"/>
      <c r="C55" s="1351"/>
      <c r="D55" s="1350"/>
      <c r="E55" s="1342"/>
      <c r="F55" s="1342"/>
      <c r="G55" s="1342"/>
    </row>
    <row r="56" spans="1:7" s="1343" customFormat="1" ht="26.25" customHeight="1">
      <c r="A56" s="1339"/>
      <c r="B56" s="1352"/>
      <c r="C56" s="1352"/>
      <c r="D56" s="1350"/>
      <c r="E56" s="1342"/>
      <c r="F56" s="1342"/>
      <c r="G56" s="1342"/>
    </row>
    <row r="57" spans="1:7" s="1356" customFormat="1" ht="26.25" customHeight="1">
      <c r="A57" s="1353"/>
      <c r="B57" s="1352"/>
      <c r="C57" s="1352"/>
      <c r="D57" s="1354"/>
      <c r="E57" s="1355"/>
      <c r="F57" s="1355"/>
      <c r="G57" s="1355"/>
    </row>
    <row r="58" spans="1:7" s="1343" customFormat="1" ht="18" customHeight="1">
      <c r="A58" s="1339"/>
      <c r="B58" s="1351"/>
      <c r="C58" s="1351"/>
      <c r="D58" s="1350"/>
      <c r="E58" s="1342"/>
      <c r="F58" s="1342"/>
      <c r="G58" s="1342"/>
    </row>
    <row r="59" spans="1:7" s="1343" customFormat="1" ht="105" customHeight="1">
      <c r="A59" s="1339"/>
      <c r="B59" s="1357"/>
      <c r="C59" s="1357"/>
      <c r="D59" s="1350"/>
      <c r="E59" s="1342"/>
      <c r="F59" s="1342"/>
      <c r="G59" s="1342"/>
    </row>
    <row r="60" spans="1:7" s="1343" customFormat="1" ht="22.5" customHeight="1">
      <c r="A60" s="1339"/>
      <c r="B60" s="1357"/>
      <c r="C60" s="1357"/>
      <c r="D60" s="1350"/>
      <c r="E60" s="1342"/>
      <c r="F60" s="1342"/>
      <c r="G60" s="1342"/>
    </row>
    <row r="61" spans="1:7" s="1343" customFormat="1" ht="18" customHeight="1">
      <c r="A61" s="1339"/>
      <c r="B61" s="1351"/>
      <c r="C61" s="1351"/>
      <c r="D61" s="1350"/>
      <c r="E61" s="1342"/>
      <c r="F61" s="1342"/>
      <c r="G61" s="1342"/>
    </row>
    <row r="62" spans="1:7" s="1343" customFormat="1" ht="23.25" customHeight="1">
      <c r="A62" s="1339"/>
      <c r="B62" s="1351"/>
      <c r="C62" s="1351"/>
      <c r="D62" s="1350"/>
      <c r="E62" s="1342"/>
      <c r="F62" s="1342"/>
      <c r="G62" s="1342"/>
    </row>
    <row r="63" spans="1:7" s="1343" customFormat="1" ht="23.25" customHeight="1">
      <c r="A63" s="1339"/>
      <c r="B63" s="1351"/>
      <c r="C63" s="1351"/>
      <c r="D63" s="1350"/>
      <c r="E63" s="1342"/>
      <c r="F63" s="1342"/>
      <c r="G63" s="1342"/>
    </row>
    <row r="64" spans="1:7" s="1343" customFormat="1" ht="32.25" customHeight="1">
      <c r="A64" s="1339"/>
      <c r="B64" s="1351"/>
      <c r="C64" s="1351"/>
      <c r="D64" s="1350"/>
      <c r="E64" s="1342"/>
      <c r="F64" s="1342"/>
      <c r="G64" s="1342"/>
    </row>
    <row r="65" spans="1:11" s="1343" customFormat="1" ht="93.75" customHeight="1">
      <c r="A65" s="1339"/>
      <c r="B65" s="1358"/>
      <c r="C65" s="1358"/>
      <c r="D65" s="1350"/>
      <c r="E65" s="1342"/>
      <c r="F65" s="1342"/>
      <c r="G65" s="1342"/>
    </row>
    <row r="66" spans="1:11" s="1343" customFormat="1" ht="67.5" customHeight="1">
      <c r="A66" s="1339"/>
      <c r="B66" s="1358"/>
      <c r="C66" s="1358"/>
      <c r="D66" s="1350"/>
      <c r="E66" s="1342"/>
      <c r="F66" s="1342"/>
      <c r="G66" s="1342"/>
    </row>
    <row r="67" spans="1:11" s="1343" customFormat="1" ht="38.25" customHeight="1">
      <c r="A67" s="1339"/>
      <c r="B67" s="1358"/>
      <c r="C67" s="1358"/>
      <c r="D67" s="1350"/>
      <c r="E67" s="1342"/>
      <c r="F67" s="1342"/>
      <c r="G67" s="1342"/>
    </row>
    <row r="68" spans="1:11" s="1343" customFormat="1" ht="54" customHeight="1">
      <c r="A68" s="1339"/>
      <c r="B68" s="1358"/>
      <c r="C68" s="1358"/>
      <c r="D68" s="1350"/>
      <c r="E68" s="1342"/>
      <c r="F68" s="1342"/>
      <c r="G68" s="1342"/>
    </row>
    <row r="69" spans="1:11" s="1343" customFormat="1" ht="21.75" customHeight="1">
      <c r="A69" s="1339"/>
      <c r="B69" s="1358"/>
      <c r="C69" s="1358"/>
      <c r="D69" s="1350"/>
      <c r="E69" s="1342"/>
      <c r="F69" s="1342"/>
      <c r="G69" s="1342"/>
      <c r="K69" s="1359"/>
    </row>
    <row r="70" spans="1:11" s="1343" customFormat="1" ht="20.25" customHeight="1">
      <c r="A70" s="1339"/>
      <c r="B70" s="1358"/>
      <c r="C70" s="1358"/>
      <c r="D70" s="1350"/>
      <c r="E70" s="1342"/>
      <c r="F70" s="1342"/>
      <c r="G70" s="1342"/>
      <c r="K70" s="1359"/>
    </row>
    <row r="71" spans="1:11" s="1343" customFormat="1" ht="58.5" customHeight="1">
      <c r="A71" s="1339"/>
      <c r="B71" s="1358"/>
      <c r="C71" s="1358"/>
      <c r="D71" s="1350"/>
      <c r="E71" s="1342"/>
      <c r="F71" s="1342"/>
      <c r="G71" s="1342"/>
    </row>
    <row r="72" spans="1:11" s="1343" customFormat="1" ht="58.5" customHeight="1">
      <c r="A72" s="1339"/>
      <c r="B72" s="1358"/>
      <c r="C72" s="1358"/>
      <c r="D72" s="1350"/>
      <c r="E72" s="1342"/>
      <c r="F72" s="1342"/>
      <c r="G72" s="1342"/>
    </row>
    <row r="73" spans="1:11" s="1343" customFormat="1" ht="23.25" customHeight="1">
      <c r="A73" s="1339"/>
      <c r="B73" s="1358"/>
      <c r="C73" s="1358"/>
      <c r="D73" s="1350"/>
      <c r="E73" s="1342"/>
      <c r="F73" s="1342"/>
      <c r="G73" s="1342"/>
      <c r="K73" s="1359"/>
    </row>
    <row r="74" spans="1:11" s="1343" customFormat="1" ht="16.5" customHeight="1">
      <c r="A74" s="1339"/>
      <c r="B74" s="1358"/>
      <c r="C74" s="1358"/>
      <c r="D74" s="1350"/>
      <c r="E74" s="1342"/>
      <c r="F74" s="1342"/>
      <c r="G74" s="1342"/>
      <c r="K74" s="1359"/>
    </row>
    <row r="75" spans="1:11" s="1343" customFormat="1" ht="14.25" customHeight="1">
      <c r="A75" s="1339"/>
      <c r="B75" s="1358"/>
      <c r="C75" s="1358"/>
      <c r="D75" s="1350"/>
      <c r="E75" s="1342"/>
      <c r="F75" s="1342"/>
      <c r="G75" s="1342"/>
    </row>
    <row r="76" spans="1:11" s="1343" customFormat="1" ht="15.75" customHeight="1">
      <c r="A76" s="1339"/>
      <c r="B76" s="1358"/>
      <c r="C76" s="1358"/>
      <c r="D76" s="1350"/>
      <c r="E76" s="1342"/>
      <c r="F76" s="1342"/>
      <c r="G76" s="1342"/>
    </row>
    <row r="77" spans="1:11" s="1343" customFormat="1" ht="55.5" customHeight="1">
      <c r="A77" s="1339"/>
      <c r="B77" s="1358"/>
      <c r="C77" s="1358"/>
      <c r="D77" s="1350"/>
      <c r="E77" s="1342"/>
      <c r="F77" s="1342"/>
      <c r="G77" s="1342"/>
    </row>
    <row r="78" spans="1:11" s="1343" customFormat="1" ht="35.25" customHeight="1">
      <c r="A78" s="1339"/>
      <c r="B78" s="1358"/>
      <c r="C78" s="1358"/>
      <c r="D78" s="1350"/>
      <c r="E78" s="1342"/>
      <c r="F78" s="1342"/>
      <c r="G78" s="1342"/>
    </row>
    <row r="79" spans="1:11" s="1343" customFormat="1">
      <c r="A79" s="1339"/>
      <c r="B79" s="1358"/>
      <c r="C79" s="1358"/>
      <c r="D79" s="1350"/>
      <c r="E79" s="1342"/>
      <c r="F79" s="1342"/>
      <c r="G79" s="1342"/>
    </row>
    <row r="80" spans="1:11" s="1343" customFormat="1">
      <c r="A80" s="1339"/>
      <c r="B80" s="1340"/>
      <c r="C80" s="1340"/>
      <c r="D80" s="1350"/>
      <c r="E80" s="1342"/>
      <c r="F80" s="1342"/>
      <c r="G80" s="1342"/>
    </row>
    <row r="81" spans="1:7" s="1343" customFormat="1">
      <c r="A81" s="1339"/>
      <c r="B81" s="1340"/>
      <c r="C81" s="1340"/>
      <c r="D81" s="1350"/>
      <c r="E81" s="1342"/>
      <c r="F81" s="1342"/>
      <c r="G81" s="1342"/>
    </row>
    <row r="82" spans="1:7" s="1343" customFormat="1">
      <c r="A82" s="1339"/>
      <c r="B82" s="1340"/>
      <c r="C82" s="1340"/>
      <c r="D82" s="1350"/>
      <c r="E82" s="1342"/>
      <c r="F82" s="1342"/>
      <c r="G82" s="1342"/>
    </row>
    <row r="83" spans="1:7" s="1343" customFormat="1">
      <c r="A83" s="1339"/>
      <c r="B83" s="1352"/>
      <c r="C83" s="1352"/>
      <c r="D83" s="1350"/>
      <c r="E83" s="1342"/>
      <c r="F83" s="1342"/>
      <c r="G83" s="1342"/>
    </row>
    <row r="84" spans="1:7" s="1356" customFormat="1">
      <c r="A84" s="1353"/>
      <c r="B84" s="1352"/>
      <c r="C84" s="1352"/>
      <c r="D84" s="1354"/>
      <c r="E84" s="1355"/>
      <c r="F84" s="1355"/>
      <c r="G84" s="1355"/>
    </row>
    <row r="85" spans="1:7" s="1343" customFormat="1">
      <c r="A85" s="1339"/>
      <c r="B85" s="1352"/>
      <c r="C85" s="1352"/>
      <c r="D85" s="1350"/>
      <c r="E85" s="1342"/>
      <c r="F85" s="1342"/>
      <c r="G85" s="1342"/>
    </row>
    <row r="86" spans="1:7" s="1343" customFormat="1">
      <c r="A86" s="1339"/>
      <c r="B86" s="1358"/>
      <c r="C86" s="1358"/>
      <c r="D86" s="1350"/>
      <c r="E86" s="1342"/>
      <c r="F86" s="1342"/>
      <c r="G86" s="1342"/>
    </row>
    <row r="87" spans="1:7" s="1343" customFormat="1">
      <c r="A87" s="1339"/>
      <c r="B87" s="1358"/>
      <c r="C87" s="1358"/>
      <c r="D87" s="1350"/>
      <c r="E87" s="1342"/>
      <c r="F87" s="1342"/>
      <c r="G87" s="1342"/>
    </row>
    <row r="88" spans="1:7" s="1343" customFormat="1">
      <c r="A88" s="1339"/>
      <c r="B88" s="1358"/>
      <c r="C88" s="1358"/>
      <c r="D88" s="1350"/>
      <c r="E88" s="1342"/>
      <c r="F88" s="1342"/>
      <c r="G88" s="1342"/>
    </row>
    <row r="89" spans="1:7" s="1343" customFormat="1">
      <c r="A89" s="1339"/>
      <c r="B89" s="1358"/>
      <c r="C89" s="1358"/>
      <c r="D89" s="1350"/>
      <c r="E89" s="1342"/>
      <c r="F89" s="1342"/>
      <c r="G89" s="1342"/>
    </row>
    <row r="90" spans="1:7" s="1343" customFormat="1">
      <c r="A90" s="1339"/>
      <c r="B90" s="1358"/>
      <c r="C90" s="1358"/>
      <c r="D90" s="1350"/>
      <c r="E90" s="1342"/>
      <c r="F90" s="1342"/>
      <c r="G90" s="1342"/>
    </row>
    <row r="91" spans="1:7" s="1343" customFormat="1">
      <c r="A91" s="1339"/>
      <c r="B91" s="1358"/>
      <c r="C91" s="1358"/>
      <c r="D91" s="1350"/>
      <c r="E91" s="1342"/>
      <c r="F91" s="1342"/>
      <c r="G91" s="1342"/>
    </row>
    <row r="92" spans="1:7" s="1343" customFormat="1">
      <c r="A92" s="1339"/>
      <c r="B92" s="1352"/>
      <c r="C92" s="1352"/>
      <c r="D92" s="1350"/>
      <c r="E92" s="1342"/>
      <c r="F92" s="1342"/>
      <c r="G92" s="1342"/>
    </row>
    <row r="93" spans="1:7" s="1343" customFormat="1" ht="155.25" customHeight="1">
      <c r="A93" s="1339"/>
      <c r="B93" s="1358"/>
      <c r="C93" s="1358"/>
      <c r="D93" s="1360"/>
      <c r="E93" s="1342"/>
      <c r="F93" s="1342"/>
      <c r="G93" s="1342"/>
    </row>
    <row r="94" spans="1:7" s="1343" customFormat="1">
      <c r="A94" s="1339"/>
      <c r="B94" s="1361"/>
      <c r="C94" s="1361"/>
      <c r="D94" s="1350"/>
      <c r="E94" s="1342"/>
      <c r="F94" s="1342"/>
      <c r="G94" s="1342"/>
    </row>
    <row r="95" spans="1:7" s="1343" customFormat="1">
      <c r="A95" s="1339"/>
      <c r="B95" s="1361"/>
      <c r="C95" s="1361"/>
      <c r="D95" s="1350"/>
      <c r="E95" s="1342"/>
      <c r="F95" s="1342"/>
      <c r="G95" s="1342"/>
    </row>
    <row r="96" spans="1:7" s="1343" customFormat="1">
      <c r="A96" s="1339"/>
      <c r="B96" s="1361"/>
      <c r="C96" s="1361"/>
      <c r="D96" s="1350"/>
      <c r="E96" s="1342"/>
      <c r="F96" s="1342"/>
      <c r="G96" s="1342"/>
    </row>
    <row r="97" spans="1:10" s="1343" customFormat="1">
      <c r="A97" s="1339"/>
      <c r="B97" s="1361"/>
      <c r="C97" s="1361"/>
      <c r="D97" s="1350"/>
      <c r="E97" s="1342"/>
      <c r="F97" s="1342"/>
      <c r="G97" s="1342"/>
    </row>
    <row r="98" spans="1:10" s="1343" customFormat="1">
      <c r="A98" s="1339"/>
      <c r="B98" s="1361"/>
      <c r="C98" s="1361"/>
      <c r="D98" s="1350"/>
      <c r="E98" s="1342"/>
      <c r="F98" s="1342"/>
      <c r="G98" s="1342"/>
    </row>
    <row r="99" spans="1:10" s="1343" customFormat="1">
      <c r="A99" s="1339"/>
      <c r="B99" s="1361"/>
      <c r="C99" s="1361"/>
      <c r="D99" s="1362"/>
      <c r="E99" s="1363"/>
      <c r="F99" s="1342"/>
      <c r="G99" s="1342"/>
    </row>
    <row r="100" spans="1:10" s="1343" customFormat="1">
      <c r="A100" s="1339"/>
      <c r="B100" s="1358"/>
      <c r="C100" s="1358"/>
      <c r="D100" s="1350"/>
      <c r="E100" s="1342"/>
      <c r="F100" s="1364"/>
      <c r="G100" s="1342"/>
    </row>
    <row r="101" spans="1:10" s="1343" customFormat="1" ht="96.75" customHeight="1">
      <c r="A101" s="1339"/>
      <c r="B101" s="1358"/>
      <c r="C101" s="1358"/>
      <c r="D101" s="1350"/>
      <c r="E101" s="1342"/>
      <c r="F101" s="1342"/>
      <c r="G101" s="1342"/>
    </row>
    <row r="102" spans="1:10" s="1343" customFormat="1" ht="119.25" customHeight="1">
      <c r="A102" s="1339"/>
      <c r="B102" s="1358"/>
      <c r="C102" s="1358"/>
      <c r="D102" s="1350"/>
      <c r="E102" s="1342"/>
      <c r="F102" s="1342"/>
      <c r="G102" s="1342"/>
    </row>
    <row r="103" spans="1:10" s="1343" customFormat="1" ht="42" customHeight="1">
      <c r="A103" s="1339"/>
      <c r="B103" s="1358"/>
      <c r="C103" s="1358"/>
      <c r="D103" s="1350"/>
      <c r="E103" s="1342"/>
      <c r="F103" s="1342"/>
      <c r="G103" s="1342"/>
    </row>
    <row r="104" spans="1:10" s="1343" customFormat="1" ht="79.5" customHeight="1">
      <c r="A104" s="1339"/>
      <c r="B104" s="1358"/>
      <c r="C104" s="1358"/>
      <c r="D104" s="1350"/>
      <c r="E104" s="1342"/>
      <c r="F104" s="1342"/>
      <c r="G104" s="1342"/>
    </row>
    <row r="105" spans="1:10" s="1343" customFormat="1" ht="48" customHeight="1">
      <c r="A105" s="1339"/>
      <c r="B105" s="1351"/>
      <c r="C105" s="1351"/>
      <c r="D105" s="1350"/>
      <c r="E105" s="1342"/>
      <c r="F105" s="1342"/>
      <c r="G105" s="1342"/>
    </row>
    <row r="106" spans="1:10" s="1343" customFormat="1" ht="22.5" customHeight="1">
      <c r="A106" s="1339"/>
      <c r="B106" s="1340"/>
      <c r="C106" s="1340"/>
      <c r="D106" s="1362"/>
      <c r="E106" s="1363"/>
      <c r="F106" s="1342"/>
      <c r="G106" s="1342"/>
    </row>
    <row r="107" spans="1:10" s="1343" customFormat="1" ht="48" customHeight="1">
      <c r="A107" s="1339"/>
      <c r="B107" s="1351"/>
      <c r="C107" s="1351"/>
      <c r="D107" s="1350"/>
      <c r="E107" s="1342"/>
      <c r="F107" s="1342"/>
      <c r="G107" s="1342"/>
    </row>
    <row r="108" spans="1:10" s="1343" customFormat="1" ht="63" customHeight="1">
      <c r="A108" s="1339"/>
      <c r="B108" s="1357"/>
      <c r="C108" s="1357"/>
      <c r="D108" s="1350"/>
      <c r="E108" s="1342"/>
      <c r="F108" s="1342"/>
      <c r="G108" s="1342"/>
    </row>
    <row r="109" spans="1:10" s="1343" customFormat="1" ht="59.25" customHeight="1">
      <c r="A109" s="1339"/>
      <c r="B109" s="1357"/>
      <c r="C109" s="1357"/>
      <c r="D109" s="1350"/>
      <c r="E109" s="1342"/>
      <c r="F109" s="1342"/>
      <c r="G109" s="1342"/>
    </row>
    <row r="110" spans="1:10" s="1343" customFormat="1" ht="137.25" customHeight="1">
      <c r="A110" s="1339"/>
      <c r="B110" s="1358"/>
      <c r="C110" s="1358"/>
      <c r="D110" s="1350"/>
      <c r="E110" s="1342"/>
      <c r="F110" s="1365"/>
      <c r="G110" s="1365"/>
    </row>
    <row r="111" spans="1:10" s="1343" customFormat="1" ht="24.75" customHeight="1">
      <c r="A111" s="1339"/>
      <c r="B111" s="1358"/>
      <c r="C111" s="1358"/>
      <c r="D111" s="1362"/>
      <c r="E111" s="1363"/>
      <c r="F111" s="1365"/>
      <c r="G111" s="1365"/>
      <c r="J111" s="1359"/>
    </row>
    <row r="112" spans="1:10" s="1343" customFormat="1" ht="156.75" customHeight="1">
      <c r="A112" s="1339"/>
      <c r="B112" s="1366"/>
      <c r="C112" s="1366"/>
      <c r="D112" s="1350"/>
      <c r="E112" s="1342"/>
      <c r="F112" s="1365"/>
      <c r="G112" s="1365"/>
    </row>
    <row r="113" spans="1:7" s="1343" customFormat="1">
      <c r="A113" s="1339"/>
      <c r="B113" s="1367"/>
      <c r="C113" s="1367"/>
      <c r="D113" s="1350"/>
      <c r="E113" s="1342"/>
      <c r="F113" s="1365"/>
      <c r="G113" s="1365"/>
    </row>
    <row r="114" spans="1:7" s="1343" customFormat="1">
      <c r="A114" s="1339"/>
      <c r="B114" s="1367"/>
      <c r="C114" s="1367"/>
      <c r="D114" s="1350"/>
      <c r="E114" s="1342"/>
      <c r="F114" s="1365"/>
      <c r="G114" s="1365"/>
    </row>
    <row r="115" spans="1:7" s="1343" customFormat="1">
      <c r="A115" s="1339"/>
      <c r="B115" s="1367"/>
      <c r="C115" s="1367"/>
      <c r="D115" s="1350"/>
      <c r="E115" s="1342"/>
      <c r="F115" s="1365"/>
      <c r="G115" s="1365"/>
    </row>
    <row r="116" spans="1:7" s="1343" customFormat="1">
      <c r="A116" s="1339"/>
      <c r="B116" s="1367"/>
      <c r="C116" s="1367"/>
      <c r="D116" s="1350"/>
      <c r="E116" s="1342"/>
      <c r="F116" s="1365"/>
      <c r="G116" s="1365"/>
    </row>
    <row r="117" spans="1:7" s="1343" customFormat="1" ht="24" customHeight="1">
      <c r="A117" s="1339"/>
      <c r="B117" s="1367"/>
      <c r="C117" s="1367"/>
      <c r="D117" s="1362"/>
      <c r="E117" s="1363"/>
      <c r="F117" s="1365"/>
      <c r="G117" s="1365"/>
    </row>
    <row r="118" spans="1:7" s="1343" customFormat="1" ht="29.25" customHeight="1">
      <c r="A118" s="1339"/>
      <c r="B118" s="1367"/>
      <c r="C118" s="1367"/>
      <c r="D118" s="1350"/>
      <c r="E118" s="1342"/>
      <c r="F118" s="1365"/>
      <c r="G118" s="1365"/>
    </row>
    <row r="119" spans="1:7" s="1343" customFormat="1" ht="102" customHeight="1">
      <c r="A119" s="1339"/>
      <c r="B119" s="1358"/>
      <c r="C119" s="1358"/>
      <c r="D119" s="1350"/>
      <c r="E119" s="1342"/>
      <c r="F119" s="1365"/>
      <c r="G119" s="1365"/>
    </row>
    <row r="120" spans="1:7" s="1343" customFormat="1">
      <c r="A120" s="1339"/>
      <c r="B120" s="1367"/>
      <c r="C120" s="1367"/>
      <c r="D120" s="1350"/>
      <c r="E120" s="1342"/>
      <c r="F120" s="1365"/>
      <c r="G120" s="1365"/>
    </row>
    <row r="121" spans="1:7" s="1343" customFormat="1">
      <c r="A121" s="1339"/>
      <c r="B121" s="1367"/>
      <c r="C121" s="1367"/>
      <c r="D121" s="1350"/>
      <c r="E121" s="1342"/>
      <c r="F121" s="1365"/>
      <c r="G121" s="1365"/>
    </row>
    <row r="122" spans="1:7" s="1343" customFormat="1">
      <c r="A122" s="1339"/>
      <c r="B122" s="1367"/>
      <c r="C122" s="1367"/>
      <c r="D122" s="1350"/>
      <c r="E122" s="1342"/>
      <c r="F122" s="1365"/>
      <c r="G122" s="1365"/>
    </row>
    <row r="123" spans="1:7" s="1343" customFormat="1">
      <c r="A123" s="1339"/>
      <c r="B123" s="1367"/>
      <c r="C123" s="1367"/>
      <c r="D123" s="1350"/>
      <c r="E123" s="1342"/>
      <c r="F123" s="1365"/>
      <c r="G123" s="1365"/>
    </row>
    <row r="124" spans="1:7" s="1343" customFormat="1" ht="24.75" customHeight="1">
      <c r="A124" s="1339"/>
      <c r="B124" s="1367"/>
      <c r="C124" s="1367"/>
      <c r="D124" s="1362"/>
      <c r="E124" s="1363"/>
      <c r="F124" s="1365"/>
      <c r="G124" s="1365"/>
    </row>
    <row r="125" spans="1:7" s="1343" customFormat="1" ht="55.5" customHeight="1">
      <c r="A125" s="1339"/>
      <c r="B125" s="1358"/>
      <c r="C125" s="1358"/>
      <c r="D125" s="1350"/>
      <c r="E125" s="1342"/>
      <c r="F125" s="1365"/>
      <c r="G125" s="1365"/>
    </row>
    <row r="126" spans="1:7" s="1343" customFormat="1" ht="28.5" customHeight="1">
      <c r="A126" s="1339"/>
      <c r="B126" s="1358"/>
      <c r="C126" s="1358"/>
      <c r="D126" s="1350"/>
      <c r="E126" s="1342"/>
      <c r="F126" s="1365"/>
      <c r="G126" s="1365"/>
    </row>
    <row r="127" spans="1:7" s="1343" customFormat="1" ht="43.5" customHeight="1">
      <c r="A127" s="1339"/>
      <c r="B127" s="1358"/>
      <c r="C127" s="1358"/>
      <c r="D127" s="1368"/>
      <c r="E127" s="1342"/>
      <c r="F127" s="1365"/>
      <c r="G127" s="1365"/>
    </row>
    <row r="128" spans="1:7" s="1343" customFormat="1">
      <c r="A128" s="1339"/>
      <c r="B128" s="1340"/>
      <c r="C128" s="1340"/>
      <c r="D128" s="1350"/>
      <c r="E128" s="1342"/>
      <c r="F128" s="1365"/>
      <c r="G128" s="1365"/>
    </row>
    <row r="129" spans="1:7" s="1343" customFormat="1">
      <c r="A129" s="1339"/>
      <c r="B129" s="1351"/>
      <c r="C129" s="1351"/>
      <c r="D129" s="1350"/>
      <c r="E129" s="1342"/>
      <c r="F129" s="1365"/>
      <c r="G129" s="1365"/>
    </row>
    <row r="130" spans="1:7" s="1343" customFormat="1">
      <c r="A130" s="1339"/>
      <c r="B130" s="1351"/>
      <c r="C130" s="1351"/>
      <c r="D130" s="1350"/>
      <c r="E130" s="1342"/>
      <c r="F130" s="1365"/>
      <c r="G130" s="1365"/>
    </row>
    <row r="131" spans="1:7" s="1356" customFormat="1">
      <c r="A131" s="1369"/>
      <c r="B131" s="1352"/>
      <c r="C131" s="1352"/>
      <c r="D131" s="1354"/>
      <c r="E131" s="1355"/>
      <c r="F131" s="1370"/>
      <c r="G131" s="1370"/>
    </row>
    <row r="132" spans="1:7" s="1343" customFormat="1">
      <c r="A132" s="1339"/>
      <c r="B132" s="1352"/>
      <c r="C132" s="1352"/>
      <c r="D132" s="1350"/>
      <c r="E132" s="1342"/>
      <c r="F132" s="1365"/>
      <c r="G132" s="1365"/>
    </row>
    <row r="133" spans="1:7" s="1343" customFormat="1" ht="68.25" customHeight="1">
      <c r="A133" s="1339"/>
      <c r="B133" s="1358"/>
      <c r="C133" s="1358"/>
      <c r="D133" s="1350"/>
      <c r="E133" s="1342"/>
      <c r="F133" s="1365"/>
      <c r="G133" s="1365"/>
    </row>
    <row r="134" spans="1:7" s="1343" customFormat="1" ht="21" customHeight="1">
      <c r="A134" s="1339"/>
      <c r="B134" s="1371"/>
      <c r="C134" s="1371"/>
      <c r="D134" s="1350"/>
      <c r="E134" s="1342"/>
      <c r="F134" s="1365"/>
      <c r="G134" s="1365"/>
    </row>
    <row r="135" spans="1:7" s="1343" customFormat="1">
      <c r="A135" s="1339"/>
      <c r="B135" s="1371"/>
      <c r="C135" s="1371"/>
      <c r="D135" s="1350"/>
      <c r="E135" s="1342"/>
      <c r="F135" s="1365"/>
      <c r="G135" s="1365"/>
    </row>
    <row r="136" spans="1:7" s="1343" customFormat="1">
      <c r="A136" s="1339"/>
      <c r="B136" s="1371"/>
      <c r="C136" s="1371"/>
      <c r="D136" s="1350"/>
      <c r="E136" s="1342"/>
      <c r="F136" s="1365"/>
      <c r="G136" s="1365"/>
    </row>
    <row r="137" spans="1:7" s="1343" customFormat="1">
      <c r="A137" s="1339"/>
      <c r="B137" s="1371"/>
      <c r="C137" s="1371"/>
      <c r="D137" s="1350"/>
      <c r="E137" s="1342"/>
      <c r="F137" s="1365"/>
      <c r="G137" s="1365"/>
    </row>
    <row r="138" spans="1:7" s="1343" customFormat="1">
      <c r="A138" s="1339"/>
      <c r="B138" s="1371"/>
      <c r="C138" s="1371"/>
      <c r="D138" s="1350"/>
      <c r="E138" s="1342"/>
      <c r="F138" s="1365"/>
      <c r="G138" s="1365"/>
    </row>
    <row r="139" spans="1:7" s="1343" customFormat="1">
      <c r="A139" s="1339"/>
      <c r="B139" s="1371"/>
      <c r="C139" s="1371"/>
      <c r="D139" s="1350"/>
      <c r="E139" s="1342"/>
      <c r="F139" s="1365"/>
      <c r="G139" s="1365"/>
    </row>
    <row r="140" spans="1:7" s="1343" customFormat="1">
      <c r="A140" s="1339"/>
      <c r="B140" s="1371"/>
      <c r="C140" s="1371"/>
      <c r="D140" s="1350"/>
      <c r="E140" s="1342"/>
      <c r="F140" s="1365"/>
      <c r="G140" s="1365"/>
    </row>
    <row r="141" spans="1:7" s="1343" customFormat="1">
      <c r="A141" s="1339"/>
      <c r="B141" s="1371"/>
      <c r="C141" s="1371"/>
      <c r="D141" s="1350"/>
      <c r="E141" s="1342"/>
      <c r="F141" s="1365"/>
      <c r="G141" s="1365"/>
    </row>
    <row r="142" spans="1:7" s="1343" customFormat="1" ht="21" customHeight="1">
      <c r="A142" s="1339"/>
      <c r="B142" s="1371"/>
      <c r="C142" s="1371"/>
      <c r="D142" s="1350"/>
      <c r="E142" s="1342"/>
      <c r="F142" s="1365"/>
      <c r="G142" s="1365"/>
    </row>
    <row r="143" spans="1:7" s="1343" customFormat="1">
      <c r="A143" s="1339"/>
      <c r="B143" s="1371"/>
      <c r="C143" s="1371"/>
      <c r="D143" s="1350"/>
      <c r="E143" s="1342"/>
      <c r="F143" s="1365"/>
      <c r="G143" s="1365"/>
    </row>
    <row r="144" spans="1:7" s="1343" customFormat="1">
      <c r="A144" s="1339"/>
      <c r="B144" s="1371"/>
      <c r="C144" s="1371"/>
      <c r="D144" s="1350"/>
      <c r="E144" s="1342"/>
      <c r="F144" s="1365"/>
      <c r="G144" s="1365"/>
    </row>
    <row r="145" spans="1:7" s="1343" customFormat="1">
      <c r="A145" s="1339"/>
      <c r="B145" s="1371"/>
      <c r="C145" s="1371"/>
      <c r="D145" s="1350"/>
      <c r="E145" s="1342"/>
      <c r="F145" s="1365"/>
      <c r="G145" s="1365"/>
    </row>
    <row r="146" spans="1:7" s="1343" customFormat="1">
      <c r="A146" s="1339"/>
      <c r="B146" s="1371"/>
      <c r="C146" s="1371"/>
      <c r="D146" s="1350"/>
      <c r="E146" s="1342"/>
      <c r="F146" s="1365"/>
      <c r="G146" s="1365"/>
    </row>
    <row r="147" spans="1:7" s="1343" customFormat="1">
      <c r="A147" s="1339"/>
      <c r="B147" s="1371"/>
      <c r="C147" s="1371"/>
      <c r="D147" s="1350"/>
      <c r="E147" s="1342"/>
      <c r="F147" s="1365"/>
      <c r="G147" s="1365"/>
    </row>
    <row r="148" spans="1:7" s="1343" customFormat="1">
      <c r="A148" s="1339"/>
      <c r="B148" s="1371"/>
      <c r="C148" s="1371"/>
      <c r="D148" s="1350"/>
      <c r="E148" s="1342"/>
      <c r="F148" s="1365"/>
      <c r="G148" s="1365"/>
    </row>
    <row r="149" spans="1:7" s="1343" customFormat="1" ht="21" customHeight="1">
      <c r="A149" s="1339"/>
      <c r="B149" s="1371"/>
      <c r="C149" s="1371"/>
      <c r="D149" s="1350"/>
      <c r="E149" s="1342"/>
      <c r="F149" s="1365"/>
      <c r="G149" s="1365"/>
    </row>
    <row r="150" spans="1:7" s="1343" customFormat="1">
      <c r="A150" s="1339"/>
      <c r="B150" s="1371"/>
      <c r="C150" s="1371"/>
      <c r="D150" s="1350"/>
      <c r="E150" s="1342"/>
      <c r="F150" s="1365"/>
      <c r="G150" s="1365"/>
    </row>
    <row r="151" spans="1:7" s="1343" customFormat="1">
      <c r="A151" s="1339"/>
      <c r="B151" s="1371"/>
      <c r="C151" s="1371"/>
      <c r="D151" s="1350"/>
      <c r="E151" s="1342"/>
      <c r="F151" s="1365"/>
      <c r="G151" s="1365"/>
    </row>
    <row r="152" spans="1:7" s="1343" customFormat="1">
      <c r="A152" s="1339"/>
      <c r="B152" s="1371"/>
      <c r="C152" s="1371"/>
      <c r="D152" s="1350"/>
      <c r="E152" s="1342"/>
      <c r="F152" s="1365"/>
      <c r="G152" s="1365"/>
    </row>
    <row r="153" spans="1:7" s="1343" customFormat="1">
      <c r="A153" s="1339"/>
      <c r="B153" s="1371"/>
      <c r="C153" s="1371"/>
      <c r="D153" s="1350"/>
      <c r="E153" s="1342"/>
      <c r="F153" s="1365"/>
      <c r="G153" s="1365"/>
    </row>
    <row r="154" spans="1:7" s="1343" customFormat="1">
      <c r="A154" s="1339"/>
      <c r="B154" s="1371"/>
      <c r="C154" s="1371"/>
      <c r="D154" s="1350"/>
      <c r="E154" s="1342"/>
      <c r="F154" s="1365"/>
      <c r="G154" s="1365"/>
    </row>
    <row r="155" spans="1:7" s="1343" customFormat="1" ht="68.25" customHeight="1">
      <c r="A155" s="1339"/>
      <c r="B155" s="1371"/>
      <c r="C155" s="1371"/>
      <c r="D155" s="1350"/>
      <c r="E155" s="1342"/>
      <c r="F155" s="1365"/>
      <c r="G155" s="1365"/>
    </row>
    <row r="156" spans="1:7" s="1343" customFormat="1" ht="21" customHeight="1">
      <c r="A156" s="1339"/>
      <c r="B156" s="1371"/>
      <c r="C156" s="1371"/>
      <c r="D156" s="1350"/>
      <c r="E156" s="1342"/>
      <c r="F156" s="1365"/>
      <c r="G156" s="1365"/>
    </row>
    <row r="157" spans="1:7" s="1343" customFormat="1">
      <c r="A157" s="1339"/>
      <c r="B157" s="1358"/>
      <c r="C157" s="1358"/>
      <c r="D157" s="1350"/>
      <c r="E157" s="1342"/>
      <c r="F157" s="1365"/>
      <c r="G157" s="1365"/>
    </row>
    <row r="158" spans="1:7" s="1343" customFormat="1">
      <c r="A158" s="1339"/>
      <c r="B158" s="1358"/>
      <c r="C158" s="1358"/>
      <c r="D158" s="1350"/>
      <c r="E158" s="1342"/>
      <c r="F158" s="1365"/>
      <c r="G158" s="1365"/>
    </row>
    <row r="159" spans="1:7" s="1343" customFormat="1">
      <c r="A159" s="1339"/>
      <c r="B159" s="1371"/>
      <c r="C159" s="1371"/>
      <c r="D159" s="1350"/>
      <c r="E159" s="1342"/>
      <c r="F159" s="1365"/>
      <c r="G159" s="1365"/>
    </row>
    <row r="160" spans="1:7" s="1343" customFormat="1">
      <c r="A160" s="1339"/>
      <c r="B160" s="1371"/>
      <c r="C160" s="1371"/>
      <c r="D160" s="1350"/>
      <c r="E160" s="1342"/>
      <c r="F160" s="1365"/>
      <c r="G160" s="1365"/>
    </row>
    <row r="161" spans="1:7" s="1343" customFormat="1">
      <c r="A161" s="1339"/>
      <c r="B161" s="1371"/>
      <c r="C161" s="1371"/>
      <c r="D161" s="1350"/>
      <c r="E161" s="1342"/>
      <c r="F161" s="1365"/>
      <c r="G161" s="1365"/>
    </row>
    <row r="162" spans="1:7" s="1343" customFormat="1">
      <c r="A162" s="1339"/>
      <c r="B162" s="1371"/>
      <c r="C162" s="1371"/>
      <c r="D162" s="1350"/>
      <c r="E162" s="1342"/>
      <c r="F162" s="1365"/>
      <c r="G162" s="1365"/>
    </row>
    <row r="163" spans="1:7" s="1343" customFormat="1" ht="30.75" customHeight="1">
      <c r="A163" s="1339"/>
      <c r="B163" s="1358"/>
      <c r="C163" s="1358"/>
      <c r="D163" s="1350"/>
      <c r="E163" s="1342"/>
      <c r="F163" s="1365"/>
      <c r="G163" s="1365"/>
    </row>
    <row r="164" spans="1:7" s="1343" customFormat="1" ht="81" customHeight="1">
      <c r="A164" s="1339"/>
      <c r="B164" s="1358"/>
      <c r="C164" s="1358"/>
      <c r="D164" s="1350"/>
      <c r="E164" s="1342"/>
      <c r="F164" s="1365"/>
      <c r="G164" s="1365"/>
    </row>
    <row r="165" spans="1:7" s="1343" customFormat="1" ht="30.75" customHeight="1">
      <c r="A165" s="1339"/>
      <c r="B165" s="1358"/>
      <c r="C165" s="1358"/>
      <c r="D165" s="1350"/>
      <c r="E165" s="1342"/>
      <c r="F165" s="1365"/>
      <c r="G165" s="1365"/>
    </row>
    <row r="166" spans="1:7" s="1343" customFormat="1" ht="30.75" customHeight="1">
      <c r="A166" s="1339"/>
      <c r="B166" s="1358"/>
      <c r="C166" s="1358"/>
      <c r="D166" s="1350"/>
      <c r="E166" s="1342"/>
      <c r="F166" s="1365"/>
      <c r="G166" s="1365"/>
    </row>
    <row r="167" spans="1:7" s="1343" customFormat="1" ht="67.5" customHeight="1">
      <c r="A167" s="1339"/>
      <c r="B167" s="1358"/>
      <c r="C167" s="1358"/>
      <c r="D167" s="1350"/>
      <c r="E167" s="1342"/>
      <c r="F167" s="1365"/>
      <c r="G167" s="1365"/>
    </row>
    <row r="168" spans="1:7" s="1343" customFormat="1" ht="30.75" customHeight="1">
      <c r="A168" s="1339"/>
      <c r="B168" s="1358"/>
      <c r="C168" s="1358"/>
      <c r="D168" s="1350"/>
      <c r="E168" s="1342"/>
      <c r="F168" s="1365"/>
      <c r="G168" s="1365"/>
    </row>
    <row r="169" spans="1:7" s="1343" customFormat="1" ht="92.25" customHeight="1">
      <c r="A169" s="1339"/>
      <c r="B169" s="1358"/>
      <c r="C169" s="1358"/>
      <c r="D169" s="1350"/>
      <c r="E169" s="1342"/>
      <c r="F169" s="1365"/>
      <c r="G169" s="1365"/>
    </row>
    <row r="170" spans="1:7" s="1343" customFormat="1">
      <c r="A170" s="1339"/>
      <c r="B170" s="1340"/>
      <c r="C170" s="1340"/>
      <c r="D170" s="1350"/>
      <c r="E170" s="1342"/>
      <c r="F170" s="1365"/>
      <c r="G170" s="1365"/>
    </row>
    <row r="171" spans="1:7" s="1343" customFormat="1">
      <c r="A171" s="1339"/>
      <c r="B171" s="1340"/>
      <c r="C171" s="1340"/>
      <c r="D171" s="1350"/>
      <c r="E171" s="1342"/>
      <c r="F171" s="1365"/>
      <c r="G171" s="1365"/>
    </row>
    <row r="172" spans="1:7" s="1343" customFormat="1">
      <c r="A172" s="1339"/>
      <c r="B172" s="1340"/>
      <c r="C172" s="1340"/>
      <c r="D172" s="1350"/>
      <c r="E172" s="1342"/>
      <c r="F172" s="1365"/>
      <c r="G172" s="1365"/>
    </row>
    <row r="173" spans="1:7" s="1343" customFormat="1">
      <c r="A173" s="1339"/>
      <c r="B173" s="1340"/>
      <c r="C173" s="1340"/>
      <c r="D173" s="1350"/>
      <c r="E173" s="1342"/>
      <c r="F173" s="1365"/>
      <c r="G173" s="1365"/>
    </row>
    <row r="174" spans="1:7" s="1343" customFormat="1">
      <c r="A174" s="1339"/>
      <c r="B174" s="1340"/>
      <c r="C174" s="1340"/>
      <c r="D174" s="1350"/>
      <c r="E174" s="1342"/>
      <c r="F174" s="1372"/>
      <c r="G174" s="1365"/>
    </row>
    <row r="175" spans="1:7" s="1343" customFormat="1" ht="68.25" customHeight="1">
      <c r="A175" s="1339"/>
      <c r="B175" s="1358"/>
      <c r="C175" s="1358"/>
      <c r="D175" s="1350"/>
      <c r="E175" s="1342"/>
      <c r="F175" s="1365"/>
      <c r="G175" s="1365"/>
    </row>
    <row r="176" spans="1:7" s="1343" customFormat="1" ht="21.75" customHeight="1">
      <c r="A176" s="1339"/>
      <c r="B176" s="1340"/>
      <c r="C176" s="1340"/>
      <c r="D176" s="1362"/>
      <c r="E176" s="1363"/>
      <c r="F176" s="1365"/>
      <c r="G176" s="1365"/>
    </row>
    <row r="177" spans="1:7" s="1343" customFormat="1" ht="30.75" customHeight="1">
      <c r="A177" s="1339"/>
      <c r="B177" s="1358"/>
      <c r="C177" s="1358"/>
      <c r="D177" s="1350"/>
      <c r="E177" s="1342"/>
      <c r="F177" s="1365"/>
      <c r="G177" s="1365"/>
    </row>
    <row r="178" spans="1:7" s="1343" customFormat="1" ht="70.5" customHeight="1">
      <c r="A178" s="1339"/>
      <c r="B178" s="1358"/>
      <c r="C178" s="1358"/>
      <c r="D178" s="1350"/>
      <c r="E178" s="1342"/>
      <c r="F178" s="1365"/>
      <c r="G178" s="1365"/>
    </row>
    <row r="179" spans="1:7" s="1343" customFormat="1" ht="31.5" customHeight="1">
      <c r="A179" s="1339"/>
      <c r="B179" s="1358"/>
      <c r="C179" s="1358"/>
      <c r="D179" s="1350"/>
      <c r="E179" s="1342"/>
      <c r="F179" s="1365"/>
      <c r="G179" s="1365"/>
    </row>
    <row r="180" spans="1:7" s="1343" customFormat="1" ht="14.25" customHeight="1">
      <c r="A180" s="1339"/>
      <c r="B180" s="1340"/>
      <c r="C180" s="1340"/>
      <c r="D180" s="1350"/>
      <c r="E180" s="1342"/>
      <c r="F180" s="1365"/>
      <c r="G180" s="1365"/>
    </row>
    <row r="181" spans="1:7" s="1343" customFormat="1">
      <c r="A181" s="1339"/>
      <c r="B181" s="1351"/>
      <c r="C181" s="1351"/>
      <c r="D181" s="1350"/>
      <c r="E181" s="1342"/>
      <c r="F181" s="1365"/>
      <c r="G181" s="1365"/>
    </row>
    <row r="182" spans="1:7" s="1343" customFormat="1">
      <c r="A182" s="1339"/>
      <c r="B182" s="1351"/>
      <c r="C182" s="1351"/>
      <c r="D182" s="1350"/>
      <c r="E182" s="1342"/>
      <c r="F182" s="1365"/>
      <c r="G182" s="1365"/>
    </row>
    <row r="183" spans="1:7" s="1343" customFormat="1">
      <c r="A183" s="1339"/>
      <c r="B183" s="1351"/>
      <c r="C183" s="1351"/>
      <c r="D183" s="1350"/>
      <c r="E183" s="1342"/>
      <c r="F183" s="1365"/>
      <c r="G183" s="1365"/>
    </row>
    <row r="184" spans="1:7" s="1356" customFormat="1">
      <c r="A184" s="1369"/>
      <c r="B184" s="1352"/>
      <c r="C184" s="1352"/>
      <c r="D184" s="1354"/>
      <c r="E184" s="1355"/>
      <c r="F184" s="1370"/>
      <c r="G184" s="1370"/>
    </row>
    <row r="185" spans="1:7" s="1356" customFormat="1">
      <c r="A185" s="1369"/>
      <c r="B185" s="1352"/>
      <c r="C185" s="1352"/>
      <c r="D185" s="1354"/>
      <c r="E185" s="1355"/>
      <c r="F185" s="1370"/>
      <c r="G185" s="1370"/>
    </row>
    <row r="186" spans="1:7" s="1356" customFormat="1">
      <c r="A186" s="1369"/>
      <c r="B186" s="1352"/>
      <c r="C186" s="1352"/>
      <c r="D186" s="1354"/>
      <c r="E186" s="1355"/>
      <c r="F186" s="1370"/>
      <c r="G186" s="1370"/>
    </row>
    <row r="187" spans="1:7" s="1356" customFormat="1">
      <c r="A187" s="1339"/>
      <c r="B187" s="1357"/>
      <c r="C187" s="1357"/>
      <c r="D187" s="1350"/>
      <c r="E187" s="1342"/>
      <c r="F187" s="1365"/>
      <c r="G187" s="1365"/>
    </row>
    <row r="188" spans="1:7" s="1356" customFormat="1">
      <c r="A188" s="1369"/>
      <c r="B188" s="1358"/>
      <c r="C188" s="1358"/>
      <c r="D188" s="1350"/>
      <c r="E188" s="1342"/>
      <c r="F188" s="1365"/>
      <c r="G188" s="1365"/>
    </row>
    <row r="189" spans="1:7" s="1356" customFormat="1" ht="83.25" customHeight="1">
      <c r="A189" s="1369"/>
      <c r="B189" s="1358"/>
      <c r="C189" s="1358"/>
      <c r="D189" s="1350"/>
      <c r="E189" s="1342"/>
      <c r="F189" s="1365"/>
      <c r="G189" s="1365"/>
    </row>
    <row r="190" spans="1:7" s="1356" customFormat="1">
      <c r="A190" s="1369"/>
      <c r="B190" s="1358"/>
      <c r="C190" s="1358"/>
      <c r="D190" s="1350"/>
      <c r="E190" s="1342"/>
      <c r="F190" s="1365"/>
      <c r="G190" s="1365"/>
    </row>
    <row r="191" spans="1:7" s="1356" customFormat="1">
      <c r="A191" s="1369"/>
      <c r="B191" s="1358"/>
      <c r="C191" s="1358"/>
      <c r="D191" s="1350"/>
      <c r="E191" s="1342"/>
      <c r="F191" s="1365"/>
      <c r="G191" s="1365"/>
    </row>
    <row r="192" spans="1:7" s="1356" customFormat="1" ht="32.25" customHeight="1">
      <c r="A192" s="1369"/>
      <c r="B192" s="1357"/>
      <c r="C192" s="1357"/>
      <c r="D192" s="1350"/>
      <c r="E192" s="1342"/>
      <c r="F192" s="1365"/>
      <c r="G192" s="1365"/>
    </row>
    <row r="193" spans="1:7" s="1356" customFormat="1">
      <c r="A193" s="1369"/>
      <c r="B193" s="1357"/>
      <c r="C193" s="1357"/>
      <c r="D193" s="1350"/>
      <c r="E193" s="1342"/>
      <c r="F193" s="1365"/>
      <c r="G193" s="1365"/>
    </row>
    <row r="194" spans="1:7" s="1356" customFormat="1">
      <c r="A194" s="1369"/>
      <c r="B194" s="1358"/>
      <c r="C194" s="1358"/>
      <c r="D194" s="1350"/>
      <c r="E194" s="1342"/>
      <c r="F194" s="1365"/>
      <c r="G194" s="1365"/>
    </row>
    <row r="195" spans="1:7" s="1356" customFormat="1" ht="12" customHeight="1">
      <c r="A195" s="1369"/>
      <c r="B195" s="1358"/>
      <c r="C195" s="1358"/>
      <c r="D195" s="1350"/>
      <c r="E195" s="1342"/>
      <c r="F195" s="1365"/>
      <c r="G195" s="1365"/>
    </row>
    <row r="196" spans="1:7" s="1356" customFormat="1" ht="12" customHeight="1">
      <c r="A196" s="1369"/>
      <c r="B196" s="1358"/>
      <c r="C196" s="1358"/>
      <c r="D196" s="1350"/>
      <c r="E196" s="1342"/>
      <c r="F196" s="1365"/>
      <c r="G196" s="1365"/>
    </row>
    <row r="197" spans="1:7" s="1356" customFormat="1" ht="105" customHeight="1">
      <c r="A197" s="1339"/>
      <c r="B197" s="1357"/>
      <c r="C197" s="1357"/>
      <c r="D197" s="1350"/>
      <c r="E197" s="1342"/>
      <c r="F197" s="1365"/>
      <c r="G197" s="1365"/>
    </row>
    <row r="198" spans="1:7" s="1343" customFormat="1">
      <c r="A198" s="1339"/>
      <c r="B198" s="1358"/>
      <c r="C198" s="1358"/>
      <c r="D198" s="1350"/>
      <c r="E198" s="1342"/>
      <c r="F198" s="1365"/>
      <c r="G198" s="1365"/>
    </row>
    <row r="199" spans="1:7" s="1343" customFormat="1">
      <c r="A199" s="1339"/>
      <c r="B199" s="1358"/>
      <c r="C199" s="1358"/>
      <c r="D199" s="1350"/>
      <c r="E199" s="1342"/>
      <c r="F199" s="1365"/>
      <c r="G199" s="1365"/>
    </row>
    <row r="200" spans="1:7" s="1343" customFormat="1">
      <c r="A200" s="1339"/>
      <c r="B200" s="1358"/>
      <c r="C200" s="1358"/>
      <c r="D200" s="1350"/>
      <c r="E200" s="1342"/>
      <c r="F200" s="1365"/>
      <c r="G200" s="1365"/>
    </row>
    <row r="201" spans="1:7" s="1343" customFormat="1" ht="51.75" customHeight="1">
      <c r="A201" s="1339"/>
      <c r="B201" s="1367"/>
      <c r="C201" s="1367"/>
      <c r="D201" s="1350"/>
      <c r="E201" s="1342"/>
      <c r="F201" s="1365"/>
      <c r="G201" s="1365"/>
    </row>
    <row r="202" spans="1:7" s="1343" customFormat="1" ht="51.75" customHeight="1">
      <c r="A202" s="1339"/>
      <c r="B202" s="1367"/>
      <c r="C202" s="1367"/>
      <c r="D202" s="1350"/>
      <c r="E202" s="1342"/>
      <c r="F202" s="1365"/>
      <c r="G202" s="1365"/>
    </row>
    <row r="203" spans="1:7" s="1343" customFormat="1" ht="18.75" customHeight="1">
      <c r="A203" s="1339"/>
      <c r="B203" s="1367"/>
      <c r="C203" s="1367"/>
      <c r="D203" s="1350"/>
      <c r="E203" s="1342"/>
      <c r="F203" s="1365"/>
      <c r="G203" s="1365"/>
    </row>
    <row r="204" spans="1:7" s="1343" customFormat="1" ht="34.5" customHeight="1">
      <c r="A204" s="1339"/>
      <c r="B204" s="1367"/>
      <c r="C204" s="1367"/>
      <c r="D204" s="1350"/>
      <c r="E204" s="1342"/>
      <c r="F204" s="1365"/>
      <c r="G204" s="1365"/>
    </row>
    <row r="205" spans="1:7" s="1343" customFormat="1" ht="45" customHeight="1">
      <c r="A205" s="1339"/>
      <c r="B205" s="1367"/>
      <c r="C205" s="1367"/>
      <c r="D205" s="1350"/>
      <c r="E205" s="1342"/>
      <c r="F205" s="1365"/>
      <c r="G205" s="1365"/>
    </row>
    <row r="206" spans="1:7" s="1343" customFormat="1" ht="75.75" customHeight="1">
      <c r="A206" s="1339"/>
      <c r="B206" s="1367"/>
      <c r="C206" s="1367"/>
      <c r="D206" s="1350"/>
      <c r="E206" s="1342"/>
      <c r="F206" s="1365"/>
      <c r="G206" s="1365"/>
    </row>
    <row r="207" spans="1:7" s="1343" customFormat="1" ht="84" customHeight="1">
      <c r="A207" s="1339"/>
      <c r="B207" s="1367"/>
      <c r="C207" s="1367"/>
      <c r="D207" s="1350"/>
      <c r="E207" s="1342"/>
      <c r="F207" s="1365"/>
      <c r="G207" s="1365"/>
    </row>
    <row r="208" spans="1:7" s="1343" customFormat="1" ht="66.75" customHeight="1">
      <c r="A208" s="1339"/>
      <c r="B208" s="1367"/>
      <c r="C208" s="1367"/>
      <c r="D208" s="1350"/>
      <c r="E208" s="1342"/>
      <c r="F208" s="1365"/>
      <c r="G208" s="1365"/>
    </row>
    <row r="209" spans="1:7" s="1343" customFormat="1" ht="92.25" customHeight="1">
      <c r="A209" s="1339"/>
      <c r="B209" s="1367"/>
      <c r="C209" s="1367"/>
      <c r="D209" s="1350"/>
      <c r="E209" s="1342"/>
      <c r="F209" s="1365"/>
      <c r="G209" s="1365"/>
    </row>
    <row r="210" spans="1:7" s="1343" customFormat="1" ht="23.25" customHeight="1">
      <c r="A210" s="1339"/>
      <c r="B210" s="1367"/>
      <c r="C210" s="1367"/>
      <c r="D210" s="1350"/>
      <c r="E210" s="1342"/>
      <c r="F210" s="1365"/>
      <c r="G210" s="1365"/>
    </row>
    <row r="211" spans="1:7" s="1343" customFormat="1" ht="20.25" customHeight="1">
      <c r="A211" s="1339"/>
      <c r="B211" s="1367"/>
      <c r="C211" s="1367"/>
      <c r="D211" s="1350"/>
      <c r="E211" s="1342"/>
      <c r="F211" s="1365"/>
      <c r="G211" s="1365"/>
    </row>
    <row r="212" spans="1:7" s="1343" customFormat="1" ht="18" customHeight="1">
      <c r="A212" s="1339"/>
      <c r="B212" s="1367"/>
      <c r="C212" s="1367"/>
      <c r="D212" s="1350"/>
      <c r="E212" s="1342"/>
      <c r="F212" s="1365"/>
      <c r="G212" s="1365"/>
    </row>
    <row r="213" spans="1:7" s="1343" customFormat="1" ht="18.75" customHeight="1">
      <c r="A213" s="1339"/>
      <c r="B213" s="1367"/>
      <c r="C213" s="1367"/>
      <c r="D213" s="1350"/>
      <c r="E213" s="1342"/>
      <c r="F213" s="1365"/>
      <c r="G213" s="1365"/>
    </row>
    <row r="214" spans="1:7" s="1343" customFormat="1" ht="20.25" customHeight="1">
      <c r="A214" s="1339"/>
      <c r="B214" s="1367"/>
      <c r="C214" s="1367"/>
      <c r="D214" s="1350"/>
      <c r="E214" s="1342"/>
      <c r="F214" s="1365"/>
      <c r="G214" s="1365"/>
    </row>
    <row r="215" spans="1:7" s="1343" customFormat="1" ht="71.25" customHeight="1">
      <c r="A215" s="1339"/>
      <c r="B215" s="1367"/>
      <c r="C215" s="1367"/>
      <c r="D215" s="1350"/>
      <c r="E215" s="1342"/>
      <c r="F215" s="1365"/>
      <c r="G215" s="1365"/>
    </row>
    <row r="216" spans="1:7" s="1343" customFormat="1" ht="32.25" customHeight="1">
      <c r="A216" s="1339"/>
      <c r="B216" s="1358"/>
      <c r="C216" s="1358"/>
      <c r="D216" s="1350"/>
      <c r="E216" s="1342"/>
      <c r="F216" s="1365"/>
      <c r="G216" s="1365"/>
    </row>
    <row r="217" spans="1:7" s="1343" customFormat="1" ht="32.25" customHeight="1">
      <c r="A217" s="1339"/>
      <c r="B217" s="1358"/>
      <c r="C217" s="1358"/>
      <c r="D217" s="1350"/>
      <c r="E217" s="1342"/>
      <c r="F217" s="1365"/>
      <c r="G217" s="1365"/>
    </row>
    <row r="218" spans="1:7" s="1343" customFormat="1">
      <c r="A218" s="1339"/>
      <c r="B218" s="1358"/>
      <c r="C218" s="1358"/>
      <c r="D218" s="1350"/>
      <c r="E218" s="1342"/>
      <c r="F218" s="1365"/>
      <c r="G218" s="1365"/>
    </row>
    <row r="219" spans="1:7" s="1343" customFormat="1" ht="85.5" customHeight="1">
      <c r="A219" s="1339"/>
      <c r="B219" s="1358"/>
      <c r="C219" s="1358"/>
      <c r="D219" s="1350"/>
      <c r="E219" s="1342"/>
      <c r="F219" s="1365"/>
      <c r="G219" s="1365"/>
    </row>
    <row r="220" spans="1:7" s="1343" customFormat="1">
      <c r="A220" s="1339"/>
      <c r="B220" s="1358"/>
      <c r="C220" s="1358"/>
      <c r="D220" s="1350"/>
      <c r="E220" s="1342"/>
      <c r="F220" s="1365"/>
      <c r="G220" s="1365"/>
    </row>
    <row r="221" spans="1:7" s="1343" customFormat="1">
      <c r="A221" s="1339"/>
      <c r="B221" s="1358"/>
      <c r="C221" s="1358"/>
      <c r="D221" s="1350"/>
      <c r="E221" s="1342"/>
      <c r="F221" s="1365"/>
      <c r="G221" s="1365"/>
    </row>
    <row r="222" spans="1:7" s="1343" customFormat="1">
      <c r="A222" s="1339"/>
      <c r="B222" s="1358"/>
      <c r="C222" s="1358"/>
      <c r="D222" s="1350"/>
      <c r="E222" s="1342"/>
      <c r="F222" s="1365"/>
      <c r="G222" s="1365"/>
    </row>
    <row r="223" spans="1:7" s="1343" customFormat="1">
      <c r="A223" s="1353"/>
      <c r="B223" s="1373"/>
      <c r="C223" s="1373"/>
      <c r="D223" s="1350"/>
      <c r="E223" s="1342"/>
      <c r="F223" s="1365"/>
      <c r="G223" s="1365"/>
    </row>
    <row r="224" spans="1:7" s="1343" customFormat="1">
      <c r="A224" s="1353"/>
      <c r="B224" s="1373"/>
      <c r="C224" s="1373"/>
      <c r="D224" s="1350"/>
      <c r="E224" s="1342"/>
      <c r="F224" s="1365"/>
      <c r="G224" s="1365"/>
    </row>
    <row r="225" spans="1:7">
      <c r="A225" s="1339"/>
      <c r="B225" s="1358"/>
      <c r="C225" s="1358"/>
      <c r="D225" s="1350"/>
      <c r="E225" s="1342"/>
      <c r="F225" s="1365"/>
      <c r="G225" s="1365"/>
    </row>
    <row r="226" spans="1:7" s="1374" customFormat="1" ht="218.25" customHeight="1">
      <c r="A226" s="1339"/>
      <c r="B226" s="1358"/>
      <c r="C226" s="1358"/>
      <c r="D226" s="1350"/>
      <c r="E226" s="1342"/>
      <c r="F226" s="1365"/>
      <c r="G226" s="1365"/>
    </row>
    <row r="227" spans="1:7" s="1374" customFormat="1" ht="408.4" customHeight="1">
      <c r="A227" s="1339"/>
      <c r="B227" s="1358"/>
      <c r="C227" s="1358"/>
      <c r="D227" s="1350"/>
      <c r="E227" s="1342"/>
      <c r="F227" s="1365"/>
      <c r="G227" s="1365"/>
    </row>
    <row r="228" spans="1:7" s="1374" customFormat="1" ht="292.14999999999998" customHeight="1">
      <c r="A228" s="1339"/>
      <c r="B228" s="1358"/>
      <c r="C228" s="1358"/>
      <c r="D228" s="1350"/>
      <c r="E228" s="1342"/>
      <c r="F228" s="1365"/>
      <c r="G228" s="1365"/>
    </row>
    <row r="229" spans="1:7" s="1374" customFormat="1">
      <c r="A229" s="1339"/>
      <c r="B229" s="1358"/>
      <c r="C229" s="1358"/>
      <c r="D229" s="1350"/>
      <c r="E229" s="1342"/>
      <c r="F229" s="1365"/>
      <c r="G229" s="1365"/>
    </row>
    <row r="230" spans="1:7" s="1374" customFormat="1">
      <c r="A230" s="1339"/>
      <c r="B230" s="1358"/>
      <c r="C230" s="1358"/>
      <c r="D230" s="1350"/>
      <c r="E230" s="1342"/>
      <c r="F230" s="1365"/>
      <c r="G230" s="1365"/>
    </row>
    <row r="231" spans="1:7" s="1374" customFormat="1">
      <c r="A231" s="1339"/>
      <c r="B231" s="1358"/>
      <c r="C231" s="1358"/>
      <c r="D231" s="1350"/>
      <c r="E231" s="1342"/>
      <c r="F231" s="1365"/>
      <c r="G231" s="1365"/>
    </row>
    <row r="232" spans="1:7" s="1374" customFormat="1" ht="39.4" customHeight="1">
      <c r="A232" s="1339"/>
      <c r="B232" s="1358"/>
      <c r="C232" s="1358"/>
      <c r="D232" s="1350"/>
      <c r="E232" s="1342"/>
      <c r="F232" s="1365"/>
      <c r="G232" s="1365"/>
    </row>
    <row r="233" spans="1:7" s="1374" customFormat="1" ht="41.65" customHeight="1">
      <c r="A233" s="1339"/>
      <c r="B233" s="1358"/>
      <c r="C233" s="1358"/>
      <c r="D233" s="1350"/>
      <c r="E233" s="1342"/>
      <c r="F233" s="1365"/>
      <c r="G233" s="1365"/>
    </row>
    <row r="234" spans="1:7" s="1374" customFormat="1" ht="41.65" customHeight="1">
      <c r="A234" s="1339"/>
      <c r="B234" s="1358"/>
      <c r="C234" s="1358"/>
      <c r="D234" s="1350"/>
      <c r="E234" s="1342"/>
      <c r="F234" s="1365"/>
      <c r="G234" s="1365"/>
    </row>
    <row r="235" spans="1:7" s="1374" customFormat="1" ht="101.65" customHeight="1">
      <c r="A235" s="1339"/>
      <c r="B235" s="1358"/>
      <c r="C235" s="1358"/>
      <c r="D235" s="1350"/>
      <c r="E235" s="1342"/>
      <c r="F235" s="1365"/>
      <c r="G235" s="1365"/>
    </row>
    <row r="236" spans="1:7" s="1374" customFormat="1" ht="250.9" customHeight="1">
      <c r="A236" s="1339"/>
      <c r="B236" s="1358"/>
      <c r="C236" s="1358"/>
      <c r="D236" s="1350"/>
      <c r="E236" s="1342"/>
      <c r="F236" s="1365"/>
      <c r="G236" s="1365"/>
    </row>
    <row r="237" spans="1:7" s="1374" customFormat="1">
      <c r="A237" s="1339"/>
      <c r="B237" s="1358"/>
      <c r="C237" s="1358"/>
      <c r="D237" s="1350"/>
      <c r="E237" s="1342"/>
      <c r="F237" s="1365"/>
      <c r="G237" s="1365"/>
    </row>
    <row r="238" spans="1:7" s="1374" customFormat="1" ht="133.9" customHeight="1">
      <c r="A238" s="1339"/>
      <c r="B238" s="1357"/>
      <c r="C238" s="1357"/>
      <c r="D238" s="1350"/>
      <c r="E238" s="1342"/>
      <c r="F238" s="1365"/>
      <c r="G238" s="1365"/>
    </row>
    <row r="239" spans="1:7" s="1374" customFormat="1" ht="133.9" customHeight="1">
      <c r="A239" s="1339"/>
      <c r="B239" s="1357"/>
      <c r="C239" s="1357"/>
      <c r="D239" s="1350"/>
      <c r="E239" s="1342"/>
      <c r="F239" s="1365"/>
      <c r="G239" s="1365"/>
    </row>
    <row r="240" spans="1:7" s="1374" customFormat="1" ht="234.75" customHeight="1">
      <c r="A240" s="1339"/>
      <c r="B240" s="1357"/>
      <c r="C240" s="1357"/>
      <c r="D240" s="1350"/>
      <c r="E240" s="1342"/>
      <c r="F240" s="1365"/>
      <c r="G240" s="1365"/>
    </row>
    <row r="241" spans="1:7" s="1374" customFormat="1" ht="35.25" customHeight="1">
      <c r="A241" s="1339"/>
      <c r="B241" s="1357"/>
      <c r="C241" s="1357"/>
      <c r="D241" s="1350"/>
      <c r="E241" s="1342"/>
      <c r="F241" s="1365"/>
      <c r="G241" s="1365"/>
    </row>
    <row r="242" spans="1:7" s="1374" customFormat="1" ht="33.75" customHeight="1">
      <c r="A242" s="1339"/>
      <c r="B242" s="1358"/>
      <c r="C242" s="1358"/>
      <c r="D242" s="1350"/>
      <c r="E242" s="1342"/>
      <c r="F242" s="1365"/>
      <c r="G242" s="1365"/>
    </row>
    <row r="243" spans="1:7" s="1374" customFormat="1">
      <c r="A243" s="1339"/>
      <c r="B243" s="1358"/>
      <c r="C243" s="1358"/>
      <c r="D243" s="1350"/>
      <c r="E243" s="1342"/>
      <c r="F243" s="1365"/>
      <c r="G243" s="1365"/>
    </row>
    <row r="244" spans="1:7" s="1374" customFormat="1">
      <c r="A244" s="1339"/>
      <c r="B244" s="1358"/>
      <c r="C244" s="1358"/>
      <c r="D244" s="1350"/>
      <c r="E244" s="1342"/>
      <c r="F244" s="1365"/>
      <c r="G244" s="1365"/>
    </row>
    <row r="245" spans="1:7" s="1374" customFormat="1">
      <c r="A245" s="1339"/>
      <c r="B245" s="1358"/>
      <c r="C245" s="1358"/>
      <c r="D245" s="1350"/>
      <c r="E245" s="1342"/>
      <c r="F245" s="1365"/>
      <c r="G245" s="1365"/>
    </row>
    <row r="246" spans="1:7" s="1374" customFormat="1">
      <c r="A246" s="1339"/>
      <c r="B246" s="1358"/>
      <c r="C246" s="1358"/>
      <c r="D246" s="1350"/>
      <c r="E246" s="1342"/>
      <c r="F246" s="1365"/>
      <c r="G246" s="1365"/>
    </row>
    <row r="247" spans="1:7" s="1374" customFormat="1">
      <c r="A247" s="1339"/>
      <c r="B247" s="1358"/>
      <c r="C247" s="1358"/>
      <c r="D247" s="1350"/>
      <c r="E247" s="1342"/>
      <c r="F247" s="1365"/>
      <c r="G247" s="1365"/>
    </row>
    <row r="248" spans="1:7" s="1374" customFormat="1">
      <c r="A248" s="1339"/>
      <c r="B248" s="1358"/>
      <c r="C248" s="1358"/>
      <c r="D248" s="1350"/>
      <c r="E248" s="1342"/>
      <c r="F248" s="1365"/>
      <c r="G248" s="1365"/>
    </row>
    <row r="249" spans="1:7" s="1374" customFormat="1" ht="397.9" customHeight="1">
      <c r="A249" s="1339"/>
      <c r="B249" s="1358"/>
      <c r="C249" s="1358"/>
      <c r="D249" s="1350"/>
      <c r="E249" s="1342"/>
      <c r="F249" s="1365"/>
      <c r="G249" s="1365"/>
    </row>
    <row r="250" spans="1:7" s="1374" customFormat="1" ht="408" customHeight="1">
      <c r="A250" s="1339"/>
      <c r="B250" s="1358"/>
      <c r="C250" s="1358"/>
      <c r="D250" s="1350"/>
      <c r="E250" s="1342"/>
      <c r="F250" s="1365"/>
      <c r="G250" s="1365"/>
    </row>
    <row r="251" spans="1:7" s="1374" customFormat="1">
      <c r="A251" s="1339"/>
      <c r="B251" s="1357"/>
      <c r="C251" s="1357"/>
      <c r="D251" s="1350"/>
      <c r="E251" s="1342"/>
      <c r="F251" s="1365"/>
      <c r="G251" s="1365"/>
    </row>
    <row r="252" spans="1:7" s="1374" customFormat="1">
      <c r="A252" s="1339"/>
      <c r="B252" s="1358"/>
      <c r="C252" s="1358"/>
      <c r="D252" s="1350"/>
      <c r="E252" s="1342"/>
      <c r="F252" s="1365"/>
      <c r="G252" s="1365"/>
    </row>
    <row r="253" spans="1:7">
      <c r="A253" s="1353"/>
      <c r="B253" s="1373"/>
      <c r="C253" s="1373"/>
      <c r="D253" s="1350"/>
      <c r="E253" s="1342"/>
      <c r="F253" s="1365"/>
      <c r="G253" s="1365"/>
    </row>
    <row r="254" spans="1:7">
      <c r="A254" s="1353"/>
      <c r="B254" s="1373"/>
      <c r="C254" s="1373"/>
      <c r="D254" s="1350"/>
      <c r="E254" s="1342"/>
      <c r="F254" s="1365"/>
      <c r="G254" s="1365"/>
    </row>
    <row r="255" spans="1:7" s="1343" customFormat="1" ht="14.25" customHeight="1">
      <c r="A255" s="1339"/>
      <c r="B255" s="1340"/>
      <c r="C255" s="1340"/>
      <c r="D255" s="1350"/>
      <c r="E255" s="1342"/>
      <c r="F255" s="1365"/>
      <c r="G255" s="1365"/>
    </row>
    <row r="256" spans="1:7" ht="38.25" customHeight="1">
      <c r="A256" s="1339"/>
      <c r="B256" s="1351"/>
      <c r="C256" s="1351"/>
      <c r="D256" s="1350"/>
      <c r="E256" s="1364"/>
      <c r="F256" s="1365"/>
      <c r="G256" s="1365"/>
    </row>
    <row r="257" spans="1:7">
      <c r="A257" s="1339"/>
      <c r="B257" s="1351"/>
      <c r="C257" s="1351"/>
      <c r="D257" s="1350"/>
      <c r="E257" s="1342"/>
      <c r="F257" s="1365"/>
      <c r="G257" s="1365"/>
    </row>
    <row r="258" spans="1:7">
      <c r="A258" s="1339"/>
      <c r="B258" s="1351"/>
      <c r="C258" s="1351"/>
      <c r="D258" s="1350"/>
      <c r="E258" s="1342"/>
      <c r="F258" s="1365"/>
      <c r="G258" s="1365"/>
    </row>
    <row r="259" spans="1:7">
      <c r="A259" s="1339"/>
      <c r="B259" s="1351"/>
      <c r="C259" s="1351"/>
      <c r="D259" s="1350"/>
      <c r="E259" s="1342"/>
      <c r="F259" s="1365"/>
      <c r="G259" s="1365"/>
    </row>
    <row r="260" spans="1:7">
      <c r="A260" s="1339"/>
      <c r="B260" s="1351"/>
      <c r="C260" s="1351"/>
      <c r="D260" s="1350"/>
      <c r="E260" s="1342"/>
      <c r="F260" s="1365"/>
      <c r="G260" s="1365"/>
    </row>
    <row r="261" spans="1:7">
      <c r="A261" s="1339"/>
      <c r="B261" s="1351"/>
      <c r="C261" s="1351"/>
      <c r="D261" s="1350"/>
      <c r="E261" s="1342"/>
      <c r="F261" s="1365"/>
      <c r="G261" s="1365"/>
    </row>
    <row r="262" spans="1:7">
      <c r="A262" s="1339"/>
      <c r="B262" s="1351"/>
      <c r="C262" s="1351"/>
      <c r="D262" s="1350"/>
      <c r="E262" s="1342"/>
      <c r="F262" s="1365"/>
      <c r="G262" s="1365"/>
    </row>
    <row r="263" spans="1:7">
      <c r="A263" s="1339"/>
      <c r="B263" s="1351"/>
      <c r="C263" s="1351"/>
      <c r="D263" s="1350"/>
      <c r="E263" s="1342"/>
      <c r="F263" s="1365"/>
      <c r="G263" s="1365"/>
    </row>
    <row r="264" spans="1:7">
      <c r="A264" s="1339"/>
      <c r="B264" s="1351"/>
      <c r="C264" s="1351"/>
      <c r="D264" s="1350"/>
      <c r="E264" s="1342"/>
      <c r="F264" s="1365"/>
      <c r="G264" s="1365"/>
    </row>
    <row r="265" spans="1:7">
      <c r="A265" s="1339"/>
      <c r="B265" s="1351"/>
      <c r="C265" s="1351"/>
      <c r="D265" s="1350"/>
      <c r="E265" s="1342"/>
      <c r="F265" s="1365"/>
      <c r="G265" s="1365"/>
    </row>
    <row r="266" spans="1:7">
      <c r="A266" s="1339"/>
      <c r="B266" s="1351"/>
      <c r="C266" s="1351"/>
      <c r="D266" s="1350"/>
      <c r="E266" s="1342"/>
      <c r="F266" s="1365"/>
      <c r="G266" s="1365"/>
    </row>
    <row r="267" spans="1:7">
      <c r="A267" s="1339"/>
      <c r="B267" s="1351"/>
      <c r="C267" s="1351"/>
      <c r="D267" s="1350"/>
      <c r="E267" s="1342"/>
      <c r="F267" s="1365"/>
      <c r="G267" s="1365"/>
    </row>
    <row r="268" spans="1:7">
      <c r="A268" s="1339"/>
      <c r="B268" s="1351"/>
      <c r="C268" s="1351"/>
      <c r="D268" s="1350"/>
      <c r="E268" s="1342"/>
      <c r="F268" s="1365"/>
      <c r="G268" s="1365"/>
    </row>
    <row r="269" spans="1:7">
      <c r="A269" s="1339"/>
      <c r="B269" s="1351"/>
      <c r="C269" s="1351"/>
      <c r="D269" s="1350"/>
      <c r="E269" s="1342"/>
      <c r="F269" s="1365"/>
      <c r="G269" s="1365"/>
    </row>
    <row r="270" spans="1:7">
      <c r="A270" s="1339"/>
      <c r="B270" s="1351"/>
      <c r="C270" s="1351"/>
      <c r="D270" s="1350"/>
      <c r="E270" s="1342"/>
      <c r="F270" s="1365"/>
      <c r="G270" s="1365"/>
    </row>
    <row r="271" spans="1:7">
      <c r="A271" s="1339"/>
      <c r="B271" s="1351"/>
      <c r="C271" s="1351"/>
      <c r="D271" s="1350"/>
      <c r="E271" s="1342"/>
      <c r="F271" s="1365"/>
      <c r="G271" s="1365"/>
    </row>
    <row r="272" spans="1:7">
      <c r="A272" s="1339"/>
      <c r="B272" s="1351"/>
      <c r="C272" s="1351"/>
      <c r="D272" s="1350"/>
      <c r="E272" s="1342"/>
      <c r="F272" s="1365"/>
      <c r="G272" s="1365"/>
    </row>
    <row r="273" spans="1:7">
      <c r="A273" s="1339"/>
      <c r="B273" s="1351"/>
      <c r="C273" s="1351"/>
      <c r="D273" s="1350"/>
      <c r="E273" s="1342"/>
      <c r="F273" s="1365"/>
      <c r="G273" s="1365"/>
    </row>
    <row r="274" spans="1:7">
      <c r="A274" s="1339"/>
      <c r="B274" s="1351"/>
      <c r="C274" s="1351"/>
      <c r="D274" s="1350"/>
      <c r="E274" s="1342"/>
      <c r="F274" s="1365"/>
      <c r="G274" s="1365"/>
    </row>
    <row r="275" spans="1:7">
      <c r="A275" s="1339"/>
      <c r="B275" s="1351"/>
      <c r="C275" s="1351"/>
      <c r="D275" s="1350"/>
      <c r="E275" s="1342"/>
      <c r="F275" s="1365"/>
      <c r="G275" s="1365"/>
    </row>
    <row r="276" spans="1:7" ht="34.5" customHeight="1">
      <c r="A276" s="1339"/>
      <c r="B276" s="1351"/>
      <c r="C276" s="1351"/>
      <c r="D276" s="1350"/>
      <c r="E276" s="1342"/>
      <c r="F276" s="1365"/>
      <c r="G276" s="1365"/>
    </row>
    <row r="277" spans="1:7" ht="33.75" customHeight="1">
      <c r="A277" s="1339"/>
      <c r="B277" s="1351"/>
      <c r="C277" s="1351"/>
      <c r="D277" s="1350"/>
      <c r="E277" s="1342"/>
      <c r="F277" s="1365"/>
      <c r="G277" s="1365"/>
    </row>
    <row r="278" spans="1:7" ht="24" customHeight="1">
      <c r="A278" s="1339"/>
      <c r="B278" s="1351"/>
      <c r="C278" s="1351"/>
      <c r="D278" s="1350"/>
      <c r="E278" s="1342"/>
      <c r="F278" s="1365"/>
      <c r="G278" s="1365"/>
    </row>
    <row r="279" spans="1:7">
      <c r="A279" s="1339"/>
      <c r="B279" s="1351"/>
      <c r="C279" s="1351"/>
      <c r="D279" s="1350"/>
      <c r="E279" s="1342"/>
      <c r="F279" s="1365"/>
      <c r="G279" s="1365"/>
    </row>
    <row r="280" spans="1:7">
      <c r="A280" s="1339"/>
      <c r="B280" s="1351"/>
      <c r="C280" s="1351"/>
      <c r="D280" s="1350"/>
      <c r="E280" s="1342"/>
      <c r="F280" s="1365"/>
      <c r="G280" s="1365"/>
    </row>
    <row r="281" spans="1:7">
      <c r="A281" s="1339"/>
      <c r="B281" s="1351"/>
      <c r="C281" s="1351"/>
      <c r="D281" s="1350"/>
      <c r="E281" s="1342"/>
      <c r="F281" s="1365"/>
      <c r="G281" s="1365"/>
    </row>
    <row r="282" spans="1:7">
      <c r="A282" s="1339"/>
      <c r="B282" s="1351"/>
      <c r="C282" s="1351"/>
      <c r="D282" s="1350"/>
      <c r="E282" s="1342"/>
      <c r="F282" s="1365"/>
      <c r="G282" s="1365"/>
    </row>
    <row r="283" spans="1:7">
      <c r="A283" s="1339"/>
      <c r="B283" s="1351"/>
      <c r="C283" s="1351"/>
      <c r="D283" s="1350"/>
      <c r="E283" s="1342"/>
      <c r="F283" s="1365"/>
      <c r="G283" s="1365"/>
    </row>
    <row r="284" spans="1:7">
      <c r="A284" s="1339"/>
      <c r="B284" s="1351"/>
      <c r="C284" s="1351"/>
      <c r="D284" s="1350"/>
      <c r="E284" s="1342"/>
      <c r="F284" s="1365"/>
      <c r="G284" s="1365"/>
    </row>
    <row r="286" spans="1:7">
      <c r="A286" s="1339"/>
      <c r="B286" s="1340"/>
      <c r="C286" s="1340"/>
      <c r="D286" s="1350"/>
      <c r="E286" s="1342"/>
      <c r="F286" s="1365"/>
      <c r="G286" s="1365"/>
    </row>
    <row r="287" spans="1:7" s="1356" customFormat="1">
      <c r="A287" s="1369"/>
      <c r="B287" s="1352"/>
      <c r="C287" s="1352"/>
      <c r="D287" s="1354"/>
      <c r="E287" s="1355"/>
      <c r="F287" s="1370"/>
      <c r="G287" s="1370"/>
    </row>
    <row r="288" spans="1:7" s="1356" customFormat="1">
      <c r="A288" s="1369"/>
      <c r="B288" s="1352"/>
      <c r="C288" s="1352"/>
      <c r="D288" s="1354"/>
      <c r="E288" s="1355"/>
      <c r="F288" s="1370"/>
      <c r="G288" s="1370"/>
    </row>
    <row r="289" spans="1:7" s="1356" customFormat="1">
      <c r="A289" s="1369"/>
      <c r="B289" s="1352"/>
      <c r="C289" s="1352"/>
      <c r="D289" s="1354"/>
      <c r="E289" s="1355"/>
      <c r="F289" s="1370"/>
      <c r="G289" s="1370"/>
    </row>
    <row r="290" spans="1:7" s="1343" customFormat="1" ht="75.75" customHeight="1">
      <c r="A290" s="1339"/>
      <c r="B290" s="1367"/>
      <c r="C290" s="1367"/>
      <c r="D290" s="1350"/>
      <c r="E290" s="1342"/>
      <c r="F290" s="1365"/>
      <c r="G290" s="1365"/>
    </row>
    <row r="291" spans="1:7" s="1343" customFormat="1" ht="84" customHeight="1">
      <c r="A291" s="1339"/>
      <c r="B291" s="1367"/>
      <c r="C291" s="1367"/>
      <c r="D291" s="1350"/>
      <c r="E291" s="1342"/>
      <c r="F291" s="1365"/>
      <c r="G291" s="1365"/>
    </row>
    <row r="292" spans="1:7" s="1343" customFormat="1" ht="66.75" customHeight="1">
      <c r="A292" s="1339"/>
      <c r="B292" s="1367"/>
      <c r="C292" s="1367"/>
      <c r="D292" s="1350"/>
      <c r="E292" s="1342"/>
      <c r="F292" s="1365"/>
      <c r="G292" s="1365"/>
    </row>
    <row r="293" spans="1:7" s="1343" customFormat="1" ht="92.25" customHeight="1">
      <c r="A293" s="1339"/>
      <c r="B293" s="1367"/>
      <c r="C293" s="1367"/>
      <c r="D293" s="1350"/>
      <c r="E293" s="1342"/>
      <c r="F293" s="1365"/>
      <c r="G293" s="1365"/>
    </row>
    <row r="294" spans="1:7" s="1343" customFormat="1" ht="23.25" customHeight="1">
      <c r="A294" s="1339"/>
      <c r="B294" s="1367"/>
      <c r="C294" s="1367"/>
      <c r="D294" s="1350"/>
      <c r="E294" s="1342"/>
      <c r="F294" s="1365"/>
      <c r="G294" s="1365"/>
    </row>
    <row r="295" spans="1:7" s="1343" customFormat="1" ht="20.25" customHeight="1">
      <c r="A295" s="1339"/>
      <c r="B295" s="1367"/>
      <c r="C295" s="1367"/>
      <c r="D295" s="1350"/>
      <c r="E295" s="1342"/>
      <c r="F295" s="1365"/>
      <c r="G295" s="1365"/>
    </row>
    <row r="296" spans="1:7" s="1343" customFormat="1" ht="18" customHeight="1">
      <c r="A296" s="1339"/>
      <c r="B296" s="1367"/>
      <c r="C296" s="1367"/>
      <c r="D296" s="1350"/>
      <c r="E296" s="1342"/>
      <c r="F296" s="1365"/>
      <c r="G296" s="1365"/>
    </row>
    <row r="297" spans="1:7" s="1343" customFormat="1" ht="18.75" customHeight="1">
      <c r="A297" s="1339"/>
      <c r="B297" s="1367"/>
      <c r="C297" s="1367"/>
      <c r="D297" s="1350"/>
      <c r="E297" s="1342"/>
      <c r="F297" s="1365"/>
      <c r="G297" s="1365"/>
    </row>
    <row r="298" spans="1:7" s="1343" customFormat="1" ht="20.25" customHeight="1">
      <c r="A298" s="1339"/>
      <c r="B298" s="1367"/>
      <c r="C298" s="1367"/>
      <c r="D298" s="1350"/>
      <c r="E298" s="1342"/>
      <c r="F298" s="1365"/>
      <c r="G298" s="1365"/>
    </row>
    <row r="299" spans="1:7" s="1343" customFormat="1" ht="71.25" customHeight="1">
      <c r="A299" s="1339"/>
      <c r="B299" s="1367"/>
      <c r="C299" s="1367"/>
      <c r="D299" s="1350"/>
      <c r="E299" s="1342"/>
      <c r="F299" s="1365"/>
      <c r="G299" s="1365"/>
    </row>
    <row r="300" spans="1:7" s="1343" customFormat="1" ht="45" customHeight="1">
      <c r="A300" s="1339"/>
      <c r="B300" s="1367"/>
      <c r="C300" s="1367"/>
      <c r="D300" s="1350"/>
      <c r="E300" s="1342"/>
      <c r="F300" s="1365"/>
      <c r="G300" s="1365"/>
    </row>
    <row r="301" spans="1:7" s="1343" customFormat="1" ht="32.25" customHeight="1">
      <c r="A301" s="1339"/>
      <c r="B301" s="1358"/>
      <c r="C301" s="1358"/>
      <c r="D301" s="1350"/>
      <c r="E301" s="1342"/>
      <c r="F301" s="1365"/>
      <c r="G301" s="1365"/>
    </row>
    <row r="302" spans="1:7" s="1343" customFormat="1">
      <c r="A302" s="1339"/>
      <c r="B302" s="1358"/>
      <c r="C302" s="1358"/>
      <c r="D302" s="1350"/>
      <c r="E302" s="1342"/>
      <c r="F302" s="1365"/>
      <c r="G302" s="1365"/>
    </row>
    <row r="304" spans="1:7">
      <c r="A304" s="1339"/>
      <c r="B304" s="1340"/>
      <c r="C304" s="1340"/>
      <c r="D304" s="1350"/>
      <c r="E304" s="1342"/>
      <c r="F304" s="1365"/>
      <c r="G304" s="1365"/>
    </row>
  </sheetData>
  <sheetProtection formatRows="0"/>
  <mergeCells count="9">
    <mergeCell ref="B26:D26"/>
    <mergeCell ref="B27:D27"/>
    <mergeCell ref="B28:D28"/>
    <mergeCell ref="B20:D20"/>
    <mergeCell ref="B21:D21"/>
    <mergeCell ref="B22:D22"/>
    <mergeCell ref="B23:D23"/>
    <mergeCell ref="B24:D24"/>
    <mergeCell ref="B25:D25"/>
  </mergeCells>
  <pageMargins left="0.7" right="0.7" top="0.75" bottom="0.75" header="0.3" footer="0.3"/>
  <pageSetup paperSize="9" scale="45" fitToHeight="0" orientation="portrait" horizontalDpi="4294967293" verticalDpi="4294967293" r:id="rId1"/>
  <headerFooter>
    <oddHeader xml:space="preserve">&amp;LNEPREMIČNINE CELJE d.o.o.
Miklošičeva ulica 1
3000 Celje
&amp;CStanovanjska soseska Dečkovo naselje - DN10  &amp;REVROPSKA UNIJA
EVROPSKI SKLAD ZA REGIONALNI RAZVOJ
NALOŽBA V VAŠO PRIHODNOST
</oddHeader>
    <oddFooter>&amp;C&amp;A&amp;R&amp;P /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12"/>
  <sheetViews>
    <sheetView view="pageBreakPreview" zoomScale="85" zoomScaleNormal="100" zoomScaleSheetLayoutView="85" workbookViewId="0"/>
  </sheetViews>
  <sheetFormatPr defaultColWidth="9" defaultRowHeight="14.25"/>
  <cols>
    <col min="1" max="1" width="16.28515625" style="1385" customWidth="1"/>
    <col min="2" max="2" width="71" style="1385" customWidth="1"/>
    <col min="3" max="3" width="14" style="1420" customWidth="1"/>
    <col min="4" max="4" width="10.7109375" style="1422" customWidth="1"/>
    <col min="5" max="5" width="13.42578125" style="1423" customWidth="1"/>
    <col min="6" max="6" width="13.28515625" style="1412" customWidth="1"/>
    <col min="7" max="7" width="21.140625" style="1412" customWidth="1"/>
    <col min="8" max="16384" width="9" style="1385"/>
  </cols>
  <sheetData>
    <row r="1" spans="1:7">
      <c r="A1" s="1435" t="s">
        <v>8</v>
      </c>
      <c r="B1" s="1381" t="s">
        <v>9</v>
      </c>
      <c r="C1" s="1381"/>
      <c r="D1" s="1382"/>
      <c r="E1" s="1383"/>
      <c r="F1" s="1384"/>
      <c r="G1" s="1470"/>
    </row>
    <row r="2" spans="1:7">
      <c r="A2" s="1435" t="s">
        <v>130</v>
      </c>
      <c r="B2" s="491" t="str">
        <f>'NASLOVNA STRAN'!$C$30</f>
        <v>Gradnja stanovanjske soseske Dečkovo naselje - DN 10</v>
      </c>
      <c r="C2" s="1381"/>
      <c r="D2" s="1382"/>
      <c r="E2" s="1383"/>
      <c r="F2" s="1384"/>
      <c r="G2" s="1470"/>
    </row>
    <row r="3" spans="1:7">
      <c r="A3" s="1435" t="s">
        <v>131</v>
      </c>
      <c r="B3" s="1654">
        <f>'NASLOVNA STRAN'!$C$13</f>
        <v>0</v>
      </c>
      <c r="C3" s="1381"/>
      <c r="D3" s="1382"/>
      <c r="E3" s="1383"/>
      <c r="F3" s="1384"/>
      <c r="G3" s="1470"/>
    </row>
    <row r="4" spans="1:7">
      <c r="A4" s="1435"/>
      <c r="B4" s="1381"/>
      <c r="C4" s="1381"/>
      <c r="D4" s="1382"/>
      <c r="E4" s="1383"/>
      <c r="F4" s="1384"/>
      <c r="G4" s="1470"/>
    </row>
    <row r="5" spans="1:7">
      <c r="A5" s="1437" t="s">
        <v>72</v>
      </c>
      <c r="B5" s="1387" t="s">
        <v>6311</v>
      </c>
      <c r="C5" s="1387"/>
      <c r="D5" s="1388"/>
      <c r="E5" s="1389"/>
      <c r="F5" s="1390"/>
      <c r="G5" s="1471"/>
    </row>
    <row r="6" spans="1:7">
      <c r="A6" s="1435"/>
      <c r="B6" s="1381"/>
      <c r="C6" s="1381"/>
      <c r="D6" s="1382"/>
      <c r="E6" s="1383"/>
      <c r="F6" s="1384"/>
      <c r="G6" s="1384"/>
    </row>
    <row r="7" spans="1:7">
      <c r="A7" s="1437" t="s">
        <v>74</v>
      </c>
      <c r="B7" s="1387" t="s">
        <v>6328</v>
      </c>
      <c r="C7" s="1387"/>
      <c r="D7" s="1388"/>
      <c r="E7" s="1389"/>
      <c r="F7" s="1390"/>
      <c r="G7" s="1471"/>
    </row>
    <row r="8" spans="1:7">
      <c r="A8" s="1435"/>
      <c r="B8" s="1381"/>
      <c r="C8" s="1381"/>
      <c r="D8" s="1382"/>
      <c r="E8" s="1383"/>
      <c r="F8" s="1384"/>
      <c r="G8" s="1470"/>
    </row>
    <row r="9" spans="1:7">
      <c r="A9" s="1435"/>
      <c r="B9" s="1381"/>
      <c r="C9" s="1381"/>
      <c r="D9" s="1382"/>
      <c r="E9" s="1383"/>
      <c r="F9" s="1384"/>
      <c r="G9" s="1470"/>
    </row>
    <row r="10" spans="1:7" ht="42.75">
      <c r="A10" s="1439" t="s">
        <v>132</v>
      </c>
      <c r="B10" s="1392" t="s">
        <v>133</v>
      </c>
      <c r="C10" s="1393" t="s">
        <v>134</v>
      </c>
      <c r="D10" s="1394" t="s">
        <v>140</v>
      </c>
      <c r="E10" s="1395" t="s">
        <v>136</v>
      </c>
      <c r="F10" s="1396" t="s">
        <v>237</v>
      </c>
      <c r="G10" s="1472" t="s">
        <v>238</v>
      </c>
    </row>
    <row r="11" spans="1:7">
      <c r="A11" s="1381"/>
      <c r="B11" s="1381"/>
      <c r="C11" s="1381"/>
      <c r="D11" s="1382"/>
      <c r="E11" s="1397"/>
      <c r="F11" s="1398"/>
      <c r="G11" s="1473"/>
    </row>
    <row r="12" spans="1:7">
      <c r="A12" s="1442" t="s">
        <v>7181</v>
      </c>
      <c r="B12" s="1400" t="s">
        <v>4463</v>
      </c>
      <c r="C12" s="1400"/>
      <c r="D12" s="1401"/>
      <c r="E12" s="1402"/>
      <c r="F12" s="1403"/>
      <c r="G12" s="1474"/>
    </row>
    <row r="13" spans="1:7">
      <c r="A13" s="1444"/>
      <c r="B13" s="1405"/>
      <c r="C13" s="1405"/>
      <c r="D13" s="1406"/>
      <c r="E13" s="1407"/>
      <c r="F13" s="1408"/>
      <c r="G13" s="1475"/>
    </row>
    <row r="14" spans="1:7">
      <c r="A14" s="1409"/>
      <c r="B14" s="1410" t="s">
        <v>6329</v>
      </c>
      <c r="C14" s="1410"/>
      <c r="D14" s="1409"/>
      <c r="E14" s="1411"/>
      <c r="G14" s="1477"/>
    </row>
    <row r="15" spans="1:7">
      <c r="A15" s="1446"/>
      <c r="B15" s="1385" t="s">
        <v>3461</v>
      </c>
      <c r="C15" s="1385"/>
      <c r="D15" s="1415"/>
      <c r="E15" s="1416"/>
      <c r="F15" s="1417"/>
      <c r="G15" s="1478"/>
    </row>
    <row r="16" spans="1:7">
      <c r="A16" s="1446"/>
      <c r="B16" s="2367"/>
      <c r="C16" s="1419"/>
      <c r="D16" s="1415"/>
      <c r="E16" s="1416"/>
      <c r="F16" s="1417"/>
      <c r="G16" s="1478"/>
    </row>
    <row r="17" spans="1:7">
      <c r="A17" s="1446"/>
      <c r="B17" s="2367" t="s">
        <v>2299</v>
      </c>
      <c r="C17" s="1419"/>
      <c r="D17" s="1415"/>
      <c r="E17" s="1416"/>
      <c r="F17" s="1417"/>
      <c r="G17" s="1478"/>
    </row>
    <row r="18" spans="1:7" ht="45.6" customHeight="1">
      <c r="A18" s="1446"/>
      <c r="B18" s="3117" t="s">
        <v>3565</v>
      </c>
      <c r="C18" s="3118"/>
      <c r="D18" s="1415"/>
      <c r="E18" s="1416"/>
      <c r="F18" s="1417"/>
      <c r="G18" s="1478"/>
    </row>
    <row r="20" spans="1:7" ht="228" customHeight="1">
      <c r="B20" s="3123" t="s">
        <v>6330</v>
      </c>
      <c r="C20" s="3123"/>
      <c r="D20" s="3123"/>
      <c r="E20" s="3123"/>
      <c r="F20" s="3123"/>
    </row>
    <row r="23" spans="1:7" ht="28.5">
      <c r="A23" s="1421" t="s">
        <v>7192</v>
      </c>
      <c r="B23" s="2367" t="s">
        <v>6332</v>
      </c>
      <c r="D23" s="1420"/>
      <c r="F23" s="1476"/>
      <c r="G23" s="1476"/>
    </row>
    <row r="24" spans="1:7">
      <c r="A24" s="1424" t="s">
        <v>7193</v>
      </c>
      <c r="B24" s="2367" t="s">
        <v>6334</v>
      </c>
      <c r="D24" s="1420" t="s">
        <v>3514</v>
      </c>
      <c r="E24" s="1423">
        <v>630</v>
      </c>
      <c r="F24" s="2592"/>
      <c r="G24" s="1476">
        <f>E24*F24</f>
        <v>0</v>
      </c>
    </row>
    <row r="25" spans="1:7">
      <c r="A25" s="2248" t="s">
        <v>7194</v>
      </c>
      <c r="B25" s="2239" t="s">
        <v>6336</v>
      </c>
      <c r="C25" s="2296"/>
      <c r="D25" s="2296" t="s">
        <v>3514</v>
      </c>
      <c r="E25" s="2240">
        <v>0</v>
      </c>
      <c r="F25" s="2641"/>
      <c r="G25" s="1476"/>
    </row>
    <row r="26" spans="1:7">
      <c r="A26" s="1424" t="s">
        <v>7195</v>
      </c>
      <c r="B26" s="2367" t="s">
        <v>6338</v>
      </c>
      <c r="D26" s="1420" t="s">
        <v>3514</v>
      </c>
      <c r="E26" s="1423">
        <v>1239</v>
      </c>
      <c r="F26" s="2592"/>
      <c r="G26" s="1476">
        <f t="shared" ref="G26:G35" si="0">E26*F26</f>
        <v>0</v>
      </c>
    </row>
    <row r="27" spans="1:7">
      <c r="A27" s="1424" t="s">
        <v>7196</v>
      </c>
      <c r="B27" s="2367" t="s">
        <v>6340</v>
      </c>
      <c r="D27" s="1420" t="s">
        <v>3514</v>
      </c>
      <c r="E27" s="1423">
        <v>100</v>
      </c>
      <c r="F27" s="2592"/>
      <c r="G27" s="1476">
        <f t="shared" si="0"/>
        <v>0</v>
      </c>
    </row>
    <row r="28" spans="1:7">
      <c r="A28" s="1424" t="s">
        <v>7197</v>
      </c>
      <c r="B28" s="2367" t="s">
        <v>6342</v>
      </c>
      <c r="D28" s="1420" t="s">
        <v>3514</v>
      </c>
      <c r="E28" s="1423">
        <v>46</v>
      </c>
      <c r="F28" s="2592"/>
      <c r="G28" s="1476">
        <f t="shared" si="0"/>
        <v>0</v>
      </c>
    </row>
    <row r="29" spans="1:7">
      <c r="A29" s="1424" t="s">
        <v>7198</v>
      </c>
      <c r="B29" s="2367" t="s">
        <v>6344</v>
      </c>
      <c r="D29" s="1420" t="s">
        <v>3514</v>
      </c>
      <c r="E29" s="1423">
        <v>900</v>
      </c>
      <c r="F29" s="2592"/>
      <c r="G29" s="1476">
        <f t="shared" si="0"/>
        <v>0</v>
      </c>
    </row>
    <row r="30" spans="1:7">
      <c r="A30" s="1424" t="s">
        <v>7199</v>
      </c>
      <c r="B30" s="2367" t="s">
        <v>6346</v>
      </c>
      <c r="D30" s="1420" t="s">
        <v>3514</v>
      </c>
      <c r="E30" s="1423">
        <v>10</v>
      </c>
      <c r="F30" s="2592"/>
      <c r="G30" s="1476">
        <f t="shared" si="0"/>
        <v>0</v>
      </c>
    </row>
    <row r="31" spans="1:7">
      <c r="A31" s="1424" t="s">
        <v>7200</v>
      </c>
      <c r="B31" s="2367" t="s">
        <v>6348</v>
      </c>
      <c r="D31" s="1420" t="s">
        <v>3514</v>
      </c>
      <c r="E31" s="1423">
        <v>4904</v>
      </c>
      <c r="F31" s="2592"/>
      <c r="G31" s="1476">
        <f t="shared" si="0"/>
        <v>0</v>
      </c>
    </row>
    <row r="32" spans="1:7">
      <c r="A32" s="1424" t="s">
        <v>7201</v>
      </c>
      <c r="B32" s="2367" t="s">
        <v>6350</v>
      </c>
      <c r="D32" s="1420" t="s">
        <v>3514</v>
      </c>
      <c r="E32" s="1423">
        <v>2452</v>
      </c>
      <c r="F32" s="2592"/>
      <c r="G32" s="1476">
        <f t="shared" si="0"/>
        <v>0</v>
      </c>
    </row>
    <row r="33" spans="1:7">
      <c r="A33" s="1424" t="s">
        <v>7202</v>
      </c>
      <c r="B33" s="2367" t="s">
        <v>6352</v>
      </c>
      <c r="D33" s="1420" t="s">
        <v>3514</v>
      </c>
      <c r="E33" s="1423">
        <v>18560</v>
      </c>
      <c r="F33" s="2592"/>
      <c r="G33" s="1476">
        <f t="shared" si="0"/>
        <v>0</v>
      </c>
    </row>
    <row r="34" spans="1:7">
      <c r="A34" s="1424" t="s">
        <v>7203</v>
      </c>
      <c r="B34" s="2367" t="s">
        <v>6354</v>
      </c>
      <c r="D34" s="1420" t="s">
        <v>3514</v>
      </c>
      <c r="E34" s="1423">
        <v>8300</v>
      </c>
      <c r="F34" s="2592"/>
      <c r="G34" s="1476">
        <f t="shared" si="0"/>
        <v>0</v>
      </c>
    </row>
    <row r="35" spans="1:7">
      <c r="A35" s="1424" t="s">
        <v>7204</v>
      </c>
      <c r="B35" s="2367" t="s">
        <v>6356</v>
      </c>
      <c r="D35" s="1420" t="s">
        <v>3514</v>
      </c>
      <c r="E35" s="1423">
        <v>100</v>
      </c>
      <c r="F35" s="2592"/>
      <c r="G35" s="1476">
        <f t="shared" si="0"/>
        <v>0</v>
      </c>
    </row>
    <row r="36" spans="1:7">
      <c r="A36" s="1424" t="s">
        <v>7205</v>
      </c>
      <c r="B36" s="2239" t="s">
        <v>6358</v>
      </c>
      <c r="C36" s="2296"/>
      <c r="D36" s="2296" t="s">
        <v>3514</v>
      </c>
      <c r="E36" s="2240">
        <v>200</v>
      </c>
      <c r="F36" s="2659"/>
      <c r="G36" s="1476"/>
    </row>
    <row r="37" spans="1:7">
      <c r="A37" s="1425"/>
      <c r="B37" s="2367"/>
      <c r="D37" s="1420"/>
      <c r="F37" s="2593"/>
      <c r="G37" s="1476"/>
    </row>
    <row r="38" spans="1:7" ht="28.5">
      <c r="A38" s="1421" t="s">
        <v>7206</v>
      </c>
      <c r="B38" s="2367" t="s">
        <v>6360</v>
      </c>
      <c r="D38" s="1420"/>
      <c r="F38" s="2593"/>
      <c r="G38" s="1476"/>
    </row>
    <row r="39" spans="1:7">
      <c r="A39" s="1424" t="s">
        <v>7207</v>
      </c>
      <c r="B39" s="2367" t="s">
        <v>6362</v>
      </c>
      <c r="D39" s="1420" t="s">
        <v>3514</v>
      </c>
      <c r="E39" s="1423">
        <v>2452</v>
      </c>
      <c r="F39" s="2592"/>
      <c r="G39" s="1476">
        <f>E39*F39</f>
        <v>0</v>
      </c>
    </row>
    <row r="40" spans="1:7">
      <c r="A40" s="1424" t="s">
        <v>7208</v>
      </c>
      <c r="B40" s="2367" t="s">
        <v>6364</v>
      </c>
      <c r="D40" s="1420" t="s">
        <v>3514</v>
      </c>
      <c r="E40" s="1423">
        <v>8300</v>
      </c>
      <c r="F40" s="2592"/>
      <c r="G40" s="1476">
        <f>E40*F40</f>
        <v>0</v>
      </c>
    </row>
    <row r="41" spans="1:7">
      <c r="A41" s="1424" t="s">
        <v>7209</v>
      </c>
      <c r="B41" s="2367" t="s">
        <v>6366</v>
      </c>
      <c r="D41" s="1420" t="s">
        <v>3514</v>
      </c>
      <c r="E41" s="1423">
        <v>590</v>
      </c>
      <c r="F41" s="2592"/>
      <c r="G41" s="1476">
        <f>E41*F41</f>
        <v>0</v>
      </c>
    </row>
    <row r="42" spans="1:7">
      <c r="A42" s="1424" t="s">
        <v>7210</v>
      </c>
      <c r="B42" s="2367" t="s">
        <v>6368</v>
      </c>
      <c r="D42" s="1420" t="s">
        <v>3514</v>
      </c>
      <c r="E42" s="1423">
        <v>460</v>
      </c>
      <c r="F42" s="2592"/>
      <c r="G42" s="1476">
        <f>E42*F42</f>
        <v>0</v>
      </c>
    </row>
    <row r="43" spans="1:7">
      <c r="A43" s="1425"/>
      <c r="B43" s="2367"/>
      <c r="D43" s="1420"/>
      <c r="F43" s="2593"/>
      <c r="G43" s="1476"/>
    </row>
    <row r="44" spans="1:7">
      <c r="A44" s="2243" t="s">
        <v>7211</v>
      </c>
      <c r="B44" s="2616" t="s">
        <v>6370</v>
      </c>
      <c r="C44" s="2296"/>
      <c r="D44" s="2296"/>
      <c r="E44" s="2240"/>
      <c r="F44" s="2641"/>
      <c r="G44" s="1476"/>
    </row>
    <row r="45" spans="1:7">
      <c r="A45" s="2248" t="s">
        <v>7212</v>
      </c>
      <c r="B45" s="2616" t="s">
        <v>6372</v>
      </c>
      <c r="C45" s="1979"/>
      <c r="D45" s="1979" t="s">
        <v>210</v>
      </c>
      <c r="E45" s="2617">
        <v>26</v>
      </c>
      <c r="F45" s="2592"/>
      <c r="G45" s="1476">
        <f>E45*F45</f>
        <v>0</v>
      </c>
    </row>
    <row r="46" spans="1:7">
      <c r="A46" s="2248" t="s">
        <v>7213</v>
      </c>
      <c r="B46" s="2239" t="s">
        <v>6374</v>
      </c>
      <c r="C46" s="2296"/>
      <c r="D46" s="2296" t="s">
        <v>210</v>
      </c>
      <c r="E46" s="2240">
        <v>0</v>
      </c>
      <c r="F46" s="2641"/>
      <c r="G46" s="1476"/>
    </row>
    <row r="47" spans="1:7">
      <c r="A47" s="1425"/>
      <c r="B47" s="2367"/>
      <c r="D47" s="1420"/>
      <c r="F47" s="2593"/>
      <c r="G47" s="1476"/>
    </row>
    <row r="48" spans="1:7">
      <c r="A48" s="1421" t="s">
        <v>7214</v>
      </c>
      <c r="B48" s="2367" t="s">
        <v>6376</v>
      </c>
      <c r="D48" s="1420"/>
      <c r="F48" s="2593"/>
      <c r="G48" s="1476"/>
    </row>
    <row r="49" spans="1:7">
      <c r="A49" s="1424" t="s">
        <v>7215</v>
      </c>
      <c r="B49" s="2367" t="s">
        <v>6378</v>
      </c>
      <c r="D49" s="1420" t="s">
        <v>210</v>
      </c>
      <c r="E49" s="1423">
        <v>116</v>
      </c>
      <c r="F49" s="2592"/>
      <c r="G49" s="1476">
        <f>E49*F49</f>
        <v>0</v>
      </c>
    </row>
    <row r="50" spans="1:7">
      <c r="A50" s="1424" t="s">
        <v>7216</v>
      </c>
      <c r="B50" s="2367" t="s">
        <v>6372</v>
      </c>
      <c r="D50" s="1420" t="s">
        <v>210</v>
      </c>
      <c r="E50" s="1423">
        <v>576</v>
      </c>
      <c r="F50" s="2592"/>
      <c r="G50" s="1476">
        <f>E50*F50</f>
        <v>0</v>
      </c>
    </row>
    <row r="51" spans="1:7">
      <c r="A51" s="1425"/>
      <c r="B51" s="2367"/>
      <c r="D51" s="1420"/>
      <c r="F51" s="2593"/>
      <c r="G51" s="1476"/>
    </row>
    <row r="52" spans="1:7">
      <c r="A52" s="1421" t="s">
        <v>7217</v>
      </c>
      <c r="B52" s="2367" t="s">
        <v>6381</v>
      </c>
      <c r="D52" s="1420"/>
      <c r="F52" s="2593"/>
      <c r="G52" s="1476"/>
    </row>
    <row r="53" spans="1:7">
      <c r="A53" s="1424" t="s">
        <v>7218</v>
      </c>
      <c r="B53" s="2367" t="s">
        <v>6383</v>
      </c>
      <c r="D53" s="1420" t="s">
        <v>210</v>
      </c>
      <c r="E53" s="1423">
        <v>11</v>
      </c>
      <c r="F53" s="2592"/>
      <c r="G53" s="1476">
        <f t="shared" ref="G53:G62" si="1">E53*F53</f>
        <v>0</v>
      </c>
    </row>
    <row r="54" spans="1:7">
      <c r="A54" s="1424" t="s">
        <v>7219</v>
      </c>
      <c r="B54" s="2350" t="s">
        <v>6385</v>
      </c>
      <c r="C54" s="2296"/>
      <c r="D54" s="2296" t="s">
        <v>210</v>
      </c>
      <c r="E54" s="2240">
        <v>0</v>
      </c>
      <c r="F54" s="2593"/>
      <c r="G54" s="1476"/>
    </row>
    <row r="55" spans="1:7">
      <c r="A55" s="1424" t="s">
        <v>7220</v>
      </c>
      <c r="B55" s="1426" t="s">
        <v>6387</v>
      </c>
      <c r="D55" s="1420" t="s">
        <v>210</v>
      </c>
      <c r="E55" s="1423">
        <v>26</v>
      </c>
      <c r="F55" s="2592"/>
      <c r="G55" s="1476">
        <f t="shared" si="1"/>
        <v>0</v>
      </c>
    </row>
    <row r="56" spans="1:7">
      <c r="A56" s="1424" t="s">
        <v>7221</v>
      </c>
      <c r="B56" s="1426" t="s">
        <v>6389</v>
      </c>
      <c r="D56" s="1420" t="s">
        <v>210</v>
      </c>
      <c r="E56" s="1423">
        <v>26</v>
      </c>
      <c r="F56" s="2592"/>
      <c r="G56" s="1476">
        <f t="shared" si="1"/>
        <v>0</v>
      </c>
    </row>
    <row r="57" spans="1:7">
      <c r="A57" s="1424" t="s">
        <v>7222</v>
      </c>
      <c r="B57" s="1426" t="s">
        <v>6391</v>
      </c>
      <c r="D57" s="1420" t="s">
        <v>210</v>
      </c>
      <c r="E57" s="1423">
        <v>26</v>
      </c>
      <c r="F57" s="2592"/>
      <c r="G57" s="1476">
        <f t="shared" si="1"/>
        <v>0</v>
      </c>
    </row>
    <row r="58" spans="1:7">
      <c r="A58" s="1424" t="s">
        <v>7223</v>
      </c>
      <c r="B58" s="1426" t="s">
        <v>6393</v>
      </c>
      <c r="D58" s="1420" t="s">
        <v>210</v>
      </c>
      <c r="E58" s="1423">
        <v>26</v>
      </c>
      <c r="F58" s="2592"/>
      <c r="G58" s="1476">
        <f t="shared" si="1"/>
        <v>0</v>
      </c>
    </row>
    <row r="59" spans="1:7">
      <c r="A59" s="1424" t="s">
        <v>7224</v>
      </c>
      <c r="B59" s="1426" t="s">
        <v>6395</v>
      </c>
      <c r="D59" s="1420" t="s">
        <v>210</v>
      </c>
      <c r="E59" s="1423">
        <v>26</v>
      </c>
      <c r="F59" s="2592"/>
      <c r="G59" s="1476">
        <f t="shared" si="1"/>
        <v>0</v>
      </c>
    </row>
    <row r="60" spans="1:7">
      <c r="A60" s="1424" t="s">
        <v>7225</v>
      </c>
      <c r="B60" s="1426" t="s">
        <v>6397</v>
      </c>
      <c r="D60" s="1420" t="s">
        <v>210</v>
      </c>
      <c r="E60" s="1423">
        <v>26</v>
      </c>
      <c r="F60" s="2592"/>
      <c r="G60" s="1476">
        <f t="shared" si="1"/>
        <v>0</v>
      </c>
    </row>
    <row r="61" spans="1:7">
      <c r="A61" s="1424" t="s">
        <v>7226</v>
      </c>
      <c r="B61" s="1426" t="s">
        <v>6399</v>
      </c>
      <c r="D61" s="1420" t="s">
        <v>210</v>
      </c>
      <c r="E61" s="1423">
        <v>69</v>
      </c>
      <c r="F61" s="2592"/>
      <c r="G61" s="1476">
        <f t="shared" si="1"/>
        <v>0</v>
      </c>
    </row>
    <row r="62" spans="1:7">
      <c r="A62" s="1424" t="s">
        <v>7227</v>
      </c>
      <c r="B62" s="1426" t="s">
        <v>6401</v>
      </c>
      <c r="D62" s="1420" t="s">
        <v>210</v>
      </c>
      <c r="E62" s="1423">
        <v>151</v>
      </c>
      <c r="F62" s="2592"/>
      <c r="G62" s="1476">
        <f t="shared" si="1"/>
        <v>0</v>
      </c>
    </row>
    <row r="63" spans="1:7">
      <c r="A63" s="1425"/>
      <c r="B63" s="1426"/>
      <c r="D63" s="1420"/>
      <c r="F63" s="2593"/>
      <c r="G63" s="1476"/>
    </row>
    <row r="64" spans="1:7">
      <c r="A64" s="1421" t="s">
        <v>7228</v>
      </c>
      <c r="B64" s="2367" t="s">
        <v>6403</v>
      </c>
      <c r="D64" s="1420"/>
      <c r="F64" s="2593"/>
      <c r="G64" s="1476"/>
    </row>
    <row r="65" spans="1:7">
      <c r="A65" s="1424" t="s">
        <v>7229</v>
      </c>
      <c r="B65" s="2367" t="s">
        <v>6405</v>
      </c>
      <c r="D65" s="1420" t="s">
        <v>210</v>
      </c>
      <c r="E65" s="1423">
        <v>75</v>
      </c>
      <c r="F65" s="2592"/>
      <c r="G65" s="1476">
        <f>E65*F65</f>
        <v>0</v>
      </c>
    </row>
    <row r="66" spans="1:7">
      <c r="A66" s="1424" t="s">
        <v>7230</v>
      </c>
      <c r="B66" s="2367" t="s">
        <v>6407</v>
      </c>
      <c r="D66" s="1420" t="s">
        <v>210</v>
      </c>
      <c r="E66" s="1423">
        <v>170</v>
      </c>
      <c r="F66" s="2592"/>
      <c r="G66" s="1476">
        <f>E66*F66</f>
        <v>0</v>
      </c>
    </row>
    <row r="67" spans="1:7">
      <c r="A67" s="1424" t="s">
        <v>7231</v>
      </c>
      <c r="B67" s="2367" t="s">
        <v>6409</v>
      </c>
      <c r="D67" s="1420" t="s">
        <v>210</v>
      </c>
      <c r="E67" s="1423">
        <v>119</v>
      </c>
      <c r="F67" s="2592"/>
      <c r="G67" s="1476">
        <f>E67*F67</f>
        <v>0</v>
      </c>
    </row>
    <row r="68" spans="1:7">
      <c r="A68" s="1425"/>
      <c r="B68" s="2367"/>
      <c r="D68" s="1420"/>
      <c r="F68" s="2593"/>
      <c r="G68" s="1476"/>
    </row>
    <row r="69" spans="1:7" ht="42.75">
      <c r="A69" s="1657" t="s">
        <v>7232</v>
      </c>
      <c r="B69" s="2367" t="s">
        <v>6411</v>
      </c>
      <c r="D69" s="1420" t="s">
        <v>210</v>
      </c>
      <c r="E69" s="1423">
        <v>45</v>
      </c>
      <c r="F69" s="2592"/>
      <c r="G69" s="1476">
        <f>E69*F69</f>
        <v>0</v>
      </c>
    </row>
    <row r="70" spans="1:7">
      <c r="A70" s="1425"/>
      <c r="B70" s="2367"/>
      <c r="D70" s="1420"/>
      <c r="F70" s="2593"/>
      <c r="G70" s="1476"/>
    </row>
    <row r="71" spans="1:7" ht="28.5">
      <c r="A71" s="1658" t="s">
        <v>7233</v>
      </c>
      <c r="B71" s="2367" t="s">
        <v>6413</v>
      </c>
      <c r="D71" s="1420"/>
      <c r="F71" s="2593"/>
      <c r="G71" s="1476"/>
    </row>
    <row r="72" spans="1:7">
      <c r="A72" s="2249" t="s">
        <v>7234</v>
      </c>
      <c r="B72" s="2239" t="s">
        <v>6415</v>
      </c>
      <c r="C72" s="2296"/>
      <c r="D72" s="2296" t="s">
        <v>3514</v>
      </c>
      <c r="E72" s="2240">
        <v>0</v>
      </c>
      <c r="F72" s="2641"/>
      <c r="G72" s="1476"/>
    </row>
    <row r="73" spans="1:7">
      <c r="A73" s="2249" t="s">
        <v>7235</v>
      </c>
      <c r="B73" s="2239" t="s">
        <v>6417</v>
      </c>
      <c r="C73" s="2296"/>
      <c r="D73" s="2296" t="s">
        <v>3514</v>
      </c>
      <c r="E73" s="2240">
        <v>0</v>
      </c>
      <c r="F73" s="2641"/>
      <c r="G73" s="1476"/>
    </row>
    <row r="74" spans="1:7">
      <c r="A74" s="1657" t="s">
        <v>7236</v>
      </c>
      <c r="B74" s="2367" t="s">
        <v>6419</v>
      </c>
      <c r="D74" s="1420" t="s">
        <v>3514</v>
      </c>
      <c r="E74" s="1423">
        <v>64</v>
      </c>
      <c r="F74" s="2592"/>
      <c r="G74" s="1476">
        <f>E74*F74</f>
        <v>0</v>
      </c>
    </row>
    <row r="75" spans="1:7">
      <c r="A75" s="1425"/>
      <c r="B75" s="2367"/>
      <c r="D75" s="1420"/>
      <c r="F75" s="2593"/>
      <c r="G75" s="1476"/>
    </row>
    <row r="76" spans="1:7">
      <c r="A76" s="1657" t="s">
        <v>7237</v>
      </c>
      <c r="B76" s="2367" t="s">
        <v>6421</v>
      </c>
      <c r="D76" s="1420" t="s">
        <v>210</v>
      </c>
      <c r="E76" s="1423">
        <v>2</v>
      </c>
      <c r="F76" s="2592"/>
      <c r="G76" s="1476">
        <f>E76*F76</f>
        <v>0</v>
      </c>
    </row>
    <row r="77" spans="1:7">
      <c r="A77" s="1425"/>
      <c r="B77" s="2367"/>
      <c r="D77" s="1420"/>
      <c r="F77" s="2593"/>
      <c r="G77" s="1476"/>
    </row>
    <row r="78" spans="1:7">
      <c r="A78" s="1658" t="s">
        <v>7238</v>
      </c>
      <c r="B78" s="2367" t="s">
        <v>6423</v>
      </c>
      <c r="D78" s="1420"/>
      <c r="F78" s="2593"/>
      <c r="G78" s="1476"/>
    </row>
    <row r="79" spans="1:7">
      <c r="A79" s="1657" t="s">
        <v>7239</v>
      </c>
      <c r="B79" s="2367" t="s">
        <v>6425</v>
      </c>
      <c r="D79" s="1420" t="s">
        <v>210</v>
      </c>
      <c r="E79" s="1423">
        <f>26+4*2</f>
        <v>34</v>
      </c>
      <c r="F79" s="2592"/>
      <c r="G79" s="1476">
        <f t="shared" ref="G79:G82" si="2">E79*F79</f>
        <v>0</v>
      </c>
    </row>
    <row r="80" spans="1:7">
      <c r="A80" s="1657" t="s">
        <v>7240</v>
      </c>
      <c r="B80" s="2367" t="s">
        <v>6427</v>
      </c>
      <c r="D80" s="1420" t="s">
        <v>3514</v>
      </c>
      <c r="E80" s="1423">
        <f>E79*30</f>
        <v>1020</v>
      </c>
      <c r="F80" s="2592"/>
      <c r="G80" s="1476">
        <f t="shared" si="2"/>
        <v>0</v>
      </c>
    </row>
    <row r="81" spans="1:7">
      <c r="A81" s="1657" t="s">
        <v>7241</v>
      </c>
      <c r="B81" s="2367" t="s">
        <v>6429</v>
      </c>
      <c r="D81" s="1420" t="s">
        <v>3514</v>
      </c>
      <c r="E81" s="1423">
        <v>940</v>
      </c>
      <c r="F81" s="2592"/>
      <c r="G81" s="1476">
        <f t="shared" si="2"/>
        <v>0</v>
      </c>
    </row>
    <row r="82" spans="1:7">
      <c r="A82" s="1657" t="s">
        <v>7242</v>
      </c>
      <c r="B82" s="2367" t="s">
        <v>6431</v>
      </c>
      <c r="D82" s="1420" t="s">
        <v>3514</v>
      </c>
      <c r="E82" s="1423">
        <v>15</v>
      </c>
      <c r="F82" s="2592"/>
      <c r="G82" s="1476">
        <f t="shared" si="2"/>
        <v>0</v>
      </c>
    </row>
    <row r="83" spans="1:7">
      <c r="A83" s="1425"/>
      <c r="B83" s="2367"/>
      <c r="D83" s="1420"/>
      <c r="F83" s="1476"/>
      <c r="G83" s="1476"/>
    </row>
    <row r="84" spans="1:7" ht="19.149999999999999" customHeight="1">
      <c r="A84" s="1658" t="s">
        <v>7243</v>
      </c>
      <c r="B84" s="2367" t="s">
        <v>6433</v>
      </c>
      <c r="D84" s="1420" t="s">
        <v>1748</v>
      </c>
      <c r="E84" s="3115" t="s">
        <v>6434</v>
      </c>
      <c r="F84" s="3116"/>
      <c r="G84" s="1476"/>
    </row>
    <row r="85" spans="1:7">
      <c r="A85" s="1425"/>
      <c r="B85" s="2367"/>
      <c r="D85" s="1420"/>
      <c r="F85" s="1476"/>
      <c r="G85" s="1476"/>
    </row>
    <row r="86" spans="1:7" ht="31.9" customHeight="1">
      <c r="A86" s="1658" t="s">
        <v>7244</v>
      </c>
      <c r="B86" s="2367" t="s">
        <v>6436</v>
      </c>
      <c r="D86" s="1420" t="s">
        <v>1748</v>
      </c>
      <c r="E86" s="3115" t="s">
        <v>6437</v>
      </c>
      <c r="F86" s="3116"/>
      <c r="G86" s="1476"/>
    </row>
    <row r="87" spans="1:7">
      <c r="A87" s="1425"/>
      <c r="B87" s="2367"/>
      <c r="D87" s="1420"/>
      <c r="E87" s="3115" t="str">
        <f>+A88</f>
        <v>D.1.13.B6.</v>
      </c>
      <c r="F87" s="3116"/>
      <c r="G87" s="1476"/>
    </row>
    <row r="88" spans="1:7" ht="185.25">
      <c r="A88" s="1658" t="s">
        <v>7245</v>
      </c>
      <c r="B88" s="2367" t="s">
        <v>6439</v>
      </c>
      <c r="D88" s="1420"/>
      <c r="F88" s="1476"/>
      <c r="G88" s="1476"/>
    </row>
    <row r="89" spans="1:7" ht="16.5" customHeight="1">
      <c r="A89" s="2249" t="s">
        <v>7246</v>
      </c>
      <c r="B89" s="2239" t="s">
        <v>6441</v>
      </c>
      <c r="C89" s="2296"/>
      <c r="D89" s="2296" t="s">
        <v>210</v>
      </c>
      <c r="E89" s="2240">
        <v>0</v>
      </c>
      <c r="F89" s="1476"/>
      <c r="G89" s="1476"/>
    </row>
    <row r="90" spans="1:7">
      <c r="A90" s="1657" t="s">
        <v>7247</v>
      </c>
      <c r="B90" s="2367" t="s">
        <v>6443</v>
      </c>
      <c r="D90" s="1420" t="s">
        <v>210</v>
      </c>
      <c r="E90" s="1423">
        <v>16</v>
      </c>
      <c r="F90" s="2592"/>
      <c r="G90" s="1476">
        <f t="shared" ref="G90:G96" si="3">E90*F90</f>
        <v>0</v>
      </c>
    </row>
    <row r="91" spans="1:7">
      <c r="A91" s="1425"/>
      <c r="B91" s="2367"/>
      <c r="D91" s="1420"/>
      <c r="F91" s="2593"/>
      <c r="G91" s="1476"/>
    </row>
    <row r="92" spans="1:7" ht="42.75">
      <c r="A92" s="2238" t="s">
        <v>7248</v>
      </c>
      <c r="B92" s="2239" t="s">
        <v>6445</v>
      </c>
      <c r="C92" s="2240">
        <v>160</v>
      </c>
      <c r="D92" s="2241" t="s">
        <v>3514</v>
      </c>
      <c r="E92" s="1423">
        <v>0</v>
      </c>
      <c r="F92" s="2593"/>
      <c r="G92" s="1476"/>
    </row>
    <row r="93" spans="1:7">
      <c r="A93" s="2242"/>
      <c r="B93" s="2239"/>
      <c r="C93" s="2240"/>
      <c r="D93" s="2241"/>
      <c r="F93" s="2593"/>
      <c r="G93" s="1476"/>
    </row>
    <row r="94" spans="1:7" ht="42.75">
      <c r="A94" s="2238" t="s">
        <v>7249</v>
      </c>
      <c r="B94" s="2239" t="s">
        <v>6447</v>
      </c>
      <c r="C94" s="2240">
        <v>100</v>
      </c>
      <c r="D94" s="2241" t="s">
        <v>3514</v>
      </c>
      <c r="E94" s="1423">
        <v>0</v>
      </c>
      <c r="F94" s="2593"/>
      <c r="G94" s="1476"/>
    </row>
    <row r="95" spans="1:7">
      <c r="A95" s="1425"/>
      <c r="B95" s="2367"/>
      <c r="C95" s="1430"/>
      <c r="D95" s="1430"/>
      <c r="F95" s="2593"/>
      <c r="G95" s="1476"/>
    </row>
    <row r="96" spans="1:7">
      <c r="A96" s="1657" t="s">
        <v>7250</v>
      </c>
      <c r="B96" s="2367" t="s">
        <v>6449</v>
      </c>
      <c r="D96" s="1420" t="s">
        <v>3514</v>
      </c>
      <c r="E96" s="1423">
        <v>160</v>
      </c>
      <c r="F96" s="2592"/>
      <c r="G96" s="1476">
        <f t="shared" si="3"/>
        <v>0</v>
      </c>
    </row>
    <row r="97" spans="1:7">
      <c r="A97" s="1425"/>
      <c r="B97" s="2367"/>
      <c r="D97" s="1420"/>
      <c r="F97" s="2593"/>
      <c r="G97" s="1476"/>
    </row>
    <row r="98" spans="1:7">
      <c r="A98" s="1657" t="s">
        <v>7251</v>
      </c>
      <c r="B98" s="2367" t="s">
        <v>6451</v>
      </c>
      <c r="D98" s="1420" t="s">
        <v>3514</v>
      </c>
      <c r="E98" s="1423">
        <v>160</v>
      </c>
      <c r="F98" s="2592"/>
      <c r="G98" s="1476">
        <f>E98*F98</f>
        <v>0</v>
      </c>
    </row>
    <row r="99" spans="1:7">
      <c r="A99" s="1425"/>
      <c r="B99" s="2367"/>
      <c r="D99" s="1420"/>
      <c r="F99" s="1476"/>
      <c r="G99" s="1476"/>
    </row>
    <row r="100" spans="1:7" ht="42.75">
      <c r="A100" s="1658" t="s">
        <v>7252</v>
      </c>
      <c r="B100" s="2367" t="s">
        <v>6453</v>
      </c>
      <c r="D100" s="1420" t="s">
        <v>369</v>
      </c>
      <c r="E100" s="3115" t="s">
        <v>6849</v>
      </c>
      <c r="F100" s="3116"/>
      <c r="G100" s="1476"/>
    </row>
    <row r="101" spans="1:7">
      <c r="A101" s="1425"/>
      <c r="B101" s="2367"/>
      <c r="D101" s="1420"/>
      <c r="F101" s="1476"/>
      <c r="G101" s="1476"/>
    </row>
    <row r="102" spans="1:7" ht="14.25" customHeight="1">
      <c r="A102" s="1658" t="s">
        <v>7253</v>
      </c>
      <c r="B102" s="2367" t="s">
        <v>6456</v>
      </c>
      <c r="D102" s="1420" t="s">
        <v>369</v>
      </c>
      <c r="E102" s="3115" t="s">
        <v>6849</v>
      </c>
      <c r="F102" s="3116"/>
      <c r="G102" s="1476"/>
    </row>
    <row r="103" spans="1:7">
      <c r="A103" s="1425"/>
      <c r="B103" s="2367"/>
      <c r="D103" s="1420"/>
      <c r="F103" s="1476"/>
      <c r="G103" s="1476"/>
    </row>
    <row r="104" spans="1:7" ht="14.25" customHeight="1">
      <c r="A104" s="1658" t="s">
        <v>7254</v>
      </c>
      <c r="B104" s="2367" t="s">
        <v>6458</v>
      </c>
      <c r="D104" s="1420" t="s">
        <v>369</v>
      </c>
      <c r="E104" s="3115" t="s">
        <v>6849</v>
      </c>
      <c r="F104" s="3116"/>
      <c r="G104" s="1476"/>
    </row>
    <row r="105" spans="1:7">
      <c r="A105" s="1425"/>
      <c r="B105" s="2367"/>
      <c r="D105" s="1420"/>
      <c r="F105" s="1476"/>
      <c r="G105" s="1476"/>
    </row>
    <row r="106" spans="1:7" ht="14.25" customHeight="1">
      <c r="A106" s="1658" t="s">
        <v>7255</v>
      </c>
      <c r="B106" s="2367" t="s">
        <v>6460</v>
      </c>
      <c r="D106" s="1420" t="s">
        <v>369</v>
      </c>
      <c r="E106" s="3115" t="s">
        <v>6849</v>
      </c>
      <c r="F106" s="3116"/>
      <c r="G106" s="1476"/>
    </row>
    <row r="107" spans="1:7">
      <c r="A107" s="1425"/>
      <c r="B107" s="2367"/>
      <c r="D107" s="1420"/>
    </row>
    <row r="108" spans="1:7" ht="22.9" customHeight="1" thickBot="1">
      <c r="A108" s="1344" t="s">
        <v>7181</v>
      </c>
      <c r="B108" s="1431" t="str">
        <f>+B7</f>
        <v>Instalacijski material (instal.material)</v>
      </c>
      <c r="C108" s="1432" t="s">
        <v>2978</v>
      </c>
      <c r="D108" s="1432"/>
      <c r="E108" s="1433"/>
      <c r="F108" s="1434"/>
      <c r="G108" s="1520">
        <f>+SUM(G15:G107)</f>
        <v>0</v>
      </c>
    </row>
    <row r="109" spans="1:7" ht="15" thickTop="1">
      <c r="B109" s="2367"/>
      <c r="D109" s="1420"/>
    </row>
    <row r="110" spans="1:7">
      <c r="D110" s="1420"/>
    </row>
    <row r="111" spans="1:7">
      <c r="D111" s="1420"/>
    </row>
    <row r="112" spans="1:7">
      <c r="D112" s="1420"/>
    </row>
  </sheetData>
  <sheetProtection formatRows="0"/>
  <mergeCells count="9">
    <mergeCell ref="E102:F102"/>
    <mergeCell ref="E104:F104"/>
    <mergeCell ref="E106:F106"/>
    <mergeCell ref="B18:C18"/>
    <mergeCell ref="B20:F20"/>
    <mergeCell ref="E84:F84"/>
    <mergeCell ref="E86:F86"/>
    <mergeCell ref="E87:F87"/>
    <mergeCell ref="E100:F100"/>
  </mergeCells>
  <pageMargins left="0.7" right="0.7" top="0.75" bottom="0.75" header="0.3" footer="0.3"/>
  <pageSetup paperSize="9" scale="45" fitToHeight="0" orientation="portrait" horizontalDpi="4294967293" verticalDpi="4294967293" r:id="rId1"/>
  <headerFooter>
    <oddHeader xml:space="preserve">&amp;LNEPREMIČNINE CELJE d.o.o.
Miklošičeva ulica 1
3000 Celje
&amp;CStanovanjska soseska Dečkovo naselje - DN10  &amp;REVROPSKA UNIJA
EVROPSKI SKLAD ZA REGIONALNI RAZVOJ
NALOŽBA V VAŠO PRIHODNOST
</oddHeader>
    <oddFooter>&amp;C&amp;A&amp;R&amp;P / &amp;N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6"/>
  <sheetViews>
    <sheetView view="pageBreakPreview" zoomScale="85" zoomScaleNormal="100" zoomScaleSheetLayoutView="85" workbookViewId="0">
      <selection activeCell="G25" sqref="G25"/>
    </sheetView>
  </sheetViews>
  <sheetFormatPr defaultColWidth="11" defaultRowHeight="14.25"/>
  <cols>
    <col min="1" max="1" width="14.140625" style="1374" customWidth="1"/>
    <col min="2" max="2" width="71" style="1374" customWidth="1"/>
    <col min="3" max="3" width="14" style="1374" customWidth="1"/>
    <col min="4" max="4" width="11" style="1374"/>
    <col min="5" max="5" width="11" style="1651"/>
    <col min="6" max="6" width="14.7109375" style="1556" customWidth="1"/>
    <col min="7" max="7" width="18.85546875" style="1556" customWidth="1"/>
    <col min="8" max="16384" width="11" style="1374"/>
  </cols>
  <sheetData>
    <row r="1" spans="1:7">
      <c r="A1" s="1435" t="s">
        <v>8</v>
      </c>
      <c r="B1" s="1381" t="s">
        <v>9</v>
      </c>
      <c r="C1" s="1381"/>
      <c r="D1" s="1382"/>
      <c r="E1" s="1383"/>
      <c r="F1" s="1384"/>
      <c r="G1" s="1384"/>
    </row>
    <row r="2" spans="1:7">
      <c r="A2" s="1435" t="s">
        <v>130</v>
      </c>
      <c r="B2" s="491" t="str">
        <f>'NASLOVNA STRAN'!$C$30</f>
        <v>Gradnja stanovanjske soseske Dečkovo naselje - DN 10</v>
      </c>
      <c r="C2" s="1381"/>
      <c r="D2" s="1382"/>
      <c r="E2" s="1383"/>
      <c r="F2" s="1384"/>
      <c r="G2" s="1384"/>
    </row>
    <row r="3" spans="1:7">
      <c r="A3" s="1435" t="s">
        <v>131</v>
      </c>
      <c r="B3" s="1654">
        <f>'NASLOVNA STRAN'!$C$13</f>
        <v>0</v>
      </c>
      <c r="C3" s="1381"/>
      <c r="D3" s="1382"/>
      <c r="E3" s="1383"/>
      <c r="F3" s="1384"/>
      <c r="G3" s="1384"/>
    </row>
    <row r="4" spans="1:7">
      <c r="A4" s="1435"/>
      <c r="B4" s="1381"/>
      <c r="C4" s="1381"/>
      <c r="D4" s="1382"/>
      <c r="E4" s="1383"/>
      <c r="F4" s="1384"/>
      <c r="G4" s="1384"/>
    </row>
    <row r="5" spans="1:7">
      <c r="A5" s="1437" t="s">
        <v>72</v>
      </c>
      <c r="B5" s="1387" t="s">
        <v>6311</v>
      </c>
      <c r="C5" s="1387"/>
      <c r="D5" s="1388"/>
      <c r="E5" s="1389"/>
      <c r="F5" s="1390"/>
      <c r="G5" s="1390"/>
    </row>
    <row r="6" spans="1:7">
      <c r="A6" s="1435"/>
      <c r="B6" s="1381"/>
      <c r="C6" s="1381"/>
      <c r="D6" s="1382"/>
      <c r="E6" s="1383"/>
      <c r="F6" s="1384"/>
      <c r="G6" s="1384"/>
    </row>
    <row r="7" spans="1:7">
      <c r="A7" s="1437" t="s">
        <v>76</v>
      </c>
      <c r="B7" s="1387" t="s">
        <v>57</v>
      </c>
      <c r="C7" s="1387"/>
      <c r="D7" s="1388"/>
      <c r="E7" s="1389"/>
      <c r="F7" s="1390"/>
      <c r="G7" s="1390"/>
    </row>
    <row r="8" spans="1:7">
      <c r="A8" s="1435"/>
      <c r="B8" s="1381"/>
      <c r="C8" s="1381"/>
      <c r="D8" s="1382"/>
      <c r="E8" s="1383"/>
      <c r="F8" s="1384"/>
      <c r="G8" s="1384"/>
    </row>
    <row r="9" spans="1:7">
      <c r="A9" s="1435"/>
      <c r="B9" s="1381"/>
      <c r="C9" s="1381"/>
      <c r="D9" s="1382"/>
      <c r="E9" s="1383"/>
      <c r="F9" s="1384"/>
      <c r="G9" s="1384"/>
    </row>
    <row r="10" spans="1:7" ht="42.75">
      <c r="A10" s="1439" t="s">
        <v>132</v>
      </c>
      <c r="B10" s="1392" t="s">
        <v>133</v>
      </c>
      <c r="C10" s="1393" t="s">
        <v>134</v>
      </c>
      <c r="D10" s="1394" t="s">
        <v>140</v>
      </c>
      <c r="E10" s="1395" t="s">
        <v>136</v>
      </c>
      <c r="F10" s="1396" t="s">
        <v>237</v>
      </c>
      <c r="G10" s="1396" t="s">
        <v>238</v>
      </c>
    </row>
    <row r="11" spans="1:7">
      <c r="A11" s="1381"/>
      <c r="B11" s="1381"/>
      <c r="C11" s="1381"/>
      <c r="D11" s="1382"/>
      <c r="E11" s="1397"/>
      <c r="F11" s="1398"/>
      <c r="G11" s="1398"/>
    </row>
    <row r="12" spans="1:7">
      <c r="A12" s="1442" t="s">
        <v>7182</v>
      </c>
      <c r="B12" s="1400" t="s">
        <v>4463</v>
      </c>
      <c r="C12" s="1400"/>
      <c r="D12" s="1401"/>
      <c r="E12" s="1402"/>
      <c r="F12" s="1403"/>
      <c r="G12" s="1403"/>
    </row>
    <row r="13" spans="1:7">
      <c r="A13" s="1444"/>
      <c r="B13" s="1405"/>
      <c r="C13" s="1405"/>
      <c r="D13" s="1406"/>
      <c r="E13" s="1407"/>
      <c r="F13" s="1408"/>
      <c r="G13" s="1408"/>
    </row>
    <row r="14" spans="1:7">
      <c r="A14" s="1409"/>
      <c r="B14" s="1410" t="s">
        <v>6461</v>
      </c>
      <c r="C14" s="1410"/>
      <c r="D14" s="1409"/>
      <c r="E14" s="1411"/>
      <c r="F14" s="1412"/>
      <c r="G14" s="1413"/>
    </row>
    <row r="15" spans="1:7">
      <c r="A15" s="1446"/>
      <c r="B15" s="1385" t="s">
        <v>3461</v>
      </c>
      <c r="C15" s="1385"/>
      <c r="D15" s="1415"/>
      <c r="E15" s="1416"/>
      <c r="F15" s="1417"/>
      <c r="G15" s="1417"/>
    </row>
    <row r="16" spans="1:7">
      <c r="A16" s="1446"/>
      <c r="B16" s="1418"/>
      <c r="C16" s="1419"/>
      <c r="D16" s="1415"/>
      <c r="E16" s="1416"/>
      <c r="F16" s="1417"/>
      <c r="G16" s="1417"/>
    </row>
    <row r="17" spans="1:7">
      <c r="A17" s="1446"/>
      <c r="B17" s="1418" t="s">
        <v>2299</v>
      </c>
      <c r="C17" s="1419"/>
      <c r="D17" s="1415"/>
      <c r="E17" s="1416"/>
      <c r="F17" s="1417"/>
      <c r="G17" s="1417"/>
    </row>
    <row r="18" spans="1:7" ht="52.9" customHeight="1">
      <c r="A18" s="1446"/>
      <c r="B18" s="3117" t="s">
        <v>3565</v>
      </c>
      <c r="C18" s="3118"/>
      <c r="D18" s="1415"/>
      <c r="E18" s="1416"/>
      <c r="F18" s="1417"/>
      <c r="G18" s="1417"/>
    </row>
    <row r="19" spans="1:7">
      <c r="A19" s="1448"/>
      <c r="B19" s="1448"/>
      <c r="C19" s="1448"/>
      <c r="D19" s="1448"/>
      <c r="E19" s="1641"/>
      <c r="F19" s="1521"/>
      <c r="G19" s="1521"/>
    </row>
    <row r="20" spans="1:7">
      <c r="A20" s="1448"/>
      <c r="B20" s="1448"/>
      <c r="C20" s="1448"/>
      <c r="D20" s="1448"/>
      <c r="E20" s="1641"/>
      <c r="F20" s="1521"/>
      <c r="G20" s="1521"/>
    </row>
    <row r="21" spans="1:7" ht="71.25">
      <c r="A21" s="1451" t="s">
        <v>7256</v>
      </c>
      <c r="B21" s="1452" t="s">
        <v>6463</v>
      </c>
      <c r="C21" s="1453"/>
      <c r="D21" s="1454" t="s">
        <v>210</v>
      </c>
      <c r="E21" s="1659">
        <v>109</v>
      </c>
      <c r="F21" s="2621"/>
      <c r="G21" s="1660">
        <f t="shared" ref="G21:G35" si="0">E21*F21</f>
        <v>0</v>
      </c>
    </row>
    <row r="22" spans="1:7">
      <c r="A22" s="1448"/>
      <c r="B22" s="1452"/>
      <c r="C22" s="1453"/>
      <c r="D22" s="1454"/>
      <c r="E22" s="1661"/>
      <c r="F22" s="2622"/>
      <c r="G22" s="1660"/>
    </row>
    <row r="23" spans="1:7" ht="71.25">
      <c r="A23" s="1451" t="s">
        <v>7257</v>
      </c>
      <c r="B23" s="1452" t="s">
        <v>6465</v>
      </c>
      <c r="C23" s="1453"/>
      <c r="D23" s="1454" t="s">
        <v>210</v>
      </c>
      <c r="E23" s="1659">
        <v>81</v>
      </c>
      <c r="F23" s="2621"/>
      <c r="G23" s="1660">
        <f t="shared" ref="G23" si="1">E23*F23</f>
        <v>0</v>
      </c>
    </row>
    <row r="24" spans="1:7">
      <c r="A24" s="1448"/>
      <c r="B24" s="1452"/>
      <c r="C24" s="1453"/>
      <c r="D24" s="1454"/>
      <c r="E24" s="1661"/>
      <c r="F24" s="2622"/>
      <c r="G24" s="1660"/>
    </row>
    <row r="25" spans="1:7" ht="71.25">
      <c r="A25" s="1451" t="s">
        <v>7258</v>
      </c>
      <c r="B25" s="1452" t="s">
        <v>6467</v>
      </c>
      <c r="C25" s="1453"/>
      <c r="D25" s="1454" t="s">
        <v>210</v>
      </c>
      <c r="E25" s="1659">
        <v>10</v>
      </c>
      <c r="F25" s="2621"/>
      <c r="G25" s="1660">
        <f t="shared" si="0"/>
        <v>0</v>
      </c>
    </row>
    <row r="26" spans="1:7">
      <c r="A26" s="1448"/>
      <c r="B26" s="1452"/>
      <c r="C26" s="1453"/>
      <c r="D26" s="1454"/>
      <c r="E26" s="1659"/>
      <c r="F26" s="2622"/>
      <c r="G26" s="1660"/>
    </row>
    <row r="27" spans="1:7" ht="156.75">
      <c r="A27" s="1451" t="s">
        <v>7259</v>
      </c>
      <c r="B27" s="1452" t="s">
        <v>6469</v>
      </c>
      <c r="C27" s="1453"/>
      <c r="D27" s="1454" t="s">
        <v>210</v>
      </c>
      <c r="E27" s="1659">
        <v>1</v>
      </c>
      <c r="F27" s="2621"/>
      <c r="G27" s="1660">
        <f t="shared" si="0"/>
        <v>0</v>
      </c>
    </row>
    <row r="28" spans="1:7">
      <c r="A28" s="1448"/>
      <c r="B28" s="1452"/>
      <c r="C28" s="1453"/>
      <c r="D28" s="1454"/>
      <c r="E28" s="1659"/>
      <c r="F28" s="2622"/>
      <c r="G28" s="1660"/>
    </row>
    <row r="29" spans="1:7" ht="156.75">
      <c r="A29" s="1451" t="s">
        <v>7260</v>
      </c>
      <c r="B29" s="1452" t="s">
        <v>6471</v>
      </c>
      <c r="C29" s="1453"/>
      <c r="D29" s="1454" t="s">
        <v>210</v>
      </c>
      <c r="E29" s="1659">
        <v>9</v>
      </c>
      <c r="F29" s="2621"/>
      <c r="G29" s="1660">
        <f t="shared" si="0"/>
        <v>0</v>
      </c>
    </row>
    <row r="30" spans="1:7">
      <c r="A30" s="1448"/>
      <c r="B30" s="1452"/>
      <c r="C30" s="1453"/>
      <c r="D30" s="1454"/>
      <c r="E30" s="1659"/>
      <c r="F30" s="2622"/>
      <c r="G30" s="1660"/>
    </row>
    <row r="31" spans="1:7" ht="114">
      <c r="A31" s="1451" t="s">
        <v>7261</v>
      </c>
      <c r="B31" s="1452" t="s">
        <v>6473</v>
      </c>
      <c r="C31" s="1453"/>
      <c r="D31" s="1454" t="s">
        <v>210</v>
      </c>
      <c r="E31" s="1659">
        <v>26</v>
      </c>
      <c r="F31" s="2621"/>
      <c r="G31" s="1660">
        <f t="shared" si="0"/>
        <v>0</v>
      </c>
    </row>
    <row r="32" spans="1:7">
      <c r="A32" s="1448"/>
      <c r="B32" s="1452"/>
      <c r="C32" s="1453"/>
      <c r="D32" s="1454"/>
      <c r="E32" s="1659"/>
      <c r="F32" s="2622"/>
      <c r="G32" s="1660"/>
    </row>
    <row r="33" spans="1:7" ht="114">
      <c r="A33" s="1451" t="s">
        <v>7262</v>
      </c>
      <c r="B33" s="1452" t="s">
        <v>6475</v>
      </c>
      <c r="C33" s="1453"/>
      <c r="D33" s="1454" t="s">
        <v>210</v>
      </c>
      <c r="E33" s="1659">
        <v>2</v>
      </c>
      <c r="F33" s="2621"/>
      <c r="G33" s="1660">
        <f t="shared" si="0"/>
        <v>0</v>
      </c>
    </row>
    <row r="34" spans="1:7">
      <c r="A34" s="1459"/>
      <c r="B34" s="1452"/>
      <c r="C34" s="1453"/>
      <c r="D34" s="1454"/>
      <c r="E34" s="1659"/>
      <c r="F34" s="2622"/>
      <c r="G34" s="1660"/>
    </row>
    <row r="35" spans="1:7" ht="99.75">
      <c r="A35" s="1451" t="s">
        <v>7263</v>
      </c>
      <c r="B35" s="1452" t="s">
        <v>6477</v>
      </c>
      <c r="C35" s="1453"/>
      <c r="D35" s="1454" t="s">
        <v>210</v>
      </c>
      <c r="E35" s="1659">
        <v>35</v>
      </c>
      <c r="F35" s="2621"/>
      <c r="G35" s="1660">
        <f t="shared" si="0"/>
        <v>0</v>
      </c>
    </row>
    <row r="36" spans="1:7">
      <c r="A36" s="1448"/>
      <c r="B36" s="1452"/>
      <c r="C36" s="1453"/>
      <c r="D36" s="1454"/>
      <c r="E36" s="1659"/>
      <c r="F36" s="1456"/>
      <c r="G36" s="1660"/>
    </row>
    <row r="37" spans="1:7" ht="28.5">
      <c r="A37" s="1451" t="s">
        <v>7264</v>
      </c>
      <c r="B37" s="1463" t="s">
        <v>6479</v>
      </c>
      <c r="C37" s="1464"/>
      <c r="D37" s="1457" t="s">
        <v>369</v>
      </c>
      <c r="E37" s="3115" t="s">
        <v>6480</v>
      </c>
      <c r="F37" s="3116"/>
      <c r="G37" s="1660"/>
    </row>
    <row r="38" spans="1:7">
      <c r="A38" s="1459"/>
      <c r="B38" s="1463"/>
      <c r="C38" s="1464"/>
      <c r="D38" s="1457"/>
      <c r="E38" s="1662"/>
      <c r="F38" s="1660"/>
      <c r="G38" s="1660"/>
    </row>
    <row r="39" spans="1:7">
      <c r="A39" s="1451" t="s">
        <v>7265</v>
      </c>
      <c r="B39" s="1467" t="s">
        <v>6482</v>
      </c>
      <c r="C39" s="1464"/>
      <c r="D39" s="1454" t="s">
        <v>6862</v>
      </c>
      <c r="E39" s="3115" t="s">
        <v>6480</v>
      </c>
      <c r="F39" s="3116"/>
      <c r="G39" s="1660"/>
    </row>
    <row r="40" spans="1:7">
      <c r="A40" s="1448"/>
      <c r="B40" s="1463"/>
      <c r="C40" s="1464"/>
      <c r="D40" s="1464"/>
      <c r="E40" s="1663"/>
      <c r="F40" s="1466"/>
      <c r="G40" s="1466"/>
    </row>
    <row r="41" spans="1:7" ht="22.9" customHeight="1" thickBot="1">
      <c r="A41" s="1344" t="s">
        <v>7182</v>
      </c>
      <c r="B41" s="1431" t="s">
        <v>6461</v>
      </c>
      <c r="C41" s="1432" t="s">
        <v>2978</v>
      </c>
      <c r="D41" s="1432"/>
      <c r="E41" s="1433"/>
      <c r="F41" s="1434"/>
      <c r="G41" s="1434">
        <f>SUM(G21:G37)</f>
        <v>0</v>
      </c>
    </row>
    <row r="42" spans="1:7" ht="15" thickTop="1">
      <c r="A42" s="1448"/>
      <c r="B42" s="1467"/>
      <c r="C42" s="1453"/>
      <c r="D42" s="1453"/>
      <c r="E42" s="1650"/>
      <c r="F42" s="1466"/>
      <c r="G42" s="1466"/>
    </row>
    <row r="43" spans="1:7">
      <c r="A43" s="1448"/>
      <c r="B43" s="1467"/>
      <c r="C43" s="1453"/>
      <c r="D43" s="1453"/>
      <c r="E43" s="1650"/>
      <c r="F43" s="1466"/>
      <c r="G43" s="1466"/>
    </row>
    <row r="44" spans="1:7">
      <c r="A44" s="1448"/>
      <c r="B44" s="1448"/>
      <c r="C44" s="1448"/>
      <c r="D44" s="1448"/>
      <c r="E44" s="1641"/>
      <c r="F44" s="1521"/>
      <c r="G44" s="1521"/>
    </row>
    <row r="45" spans="1:7">
      <c r="A45" s="1448"/>
      <c r="B45" s="1448"/>
      <c r="C45" s="1448"/>
      <c r="D45" s="1448"/>
      <c r="E45" s="1641"/>
      <c r="F45" s="1521"/>
      <c r="G45" s="1521"/>
    </row>
    <row r="46" spans="1:7">
      <c r="A46" s="1448"/>
      <c r="B46" s="1448"/>
      <c r="C46" s="1448"/>
      <c r="D46" s="1448"/>
      <c r="E46" s="1641"/>
      <c r="F46" s="1521"/>
      <c r="G46" s="1521"/>
    </row>
  </sheetData>
  <sheetProtection formatRows="0"/>
  <mergeCells count="3">
    <mergeCell ref="B18:C18"/>
    <mergeCell ref="E37:F37"/>
    <mergeCell ref="E39:F39"/>
  </mergeCells>
  <pageMargins left="0.7" right="0.7" top="0.75" bottom="0.75" header="0.3" footer="0.3"/>
  <pageSetup paperSize="9" scale="45" fitToHeight="0" orientation="portrait" horizontalDpi="4294967293" verticalDpi="4294967293" r:id="rId1"/>
  <headerFooter>
    <oddHeader xml:space="preserve">&amp;LNEPREMIČNINE CELJE d.o.o.
Miklošičeva ulica 1
3000 Celje
&amp;CStanovanjska soseska Dečkovo naselje - DN10  &amp;REVROPSKA UNIJA
EVROPSKI SKLAD ZA REGIONALNI RAZVOJ
NALOŽBA V VAŠO PRIHODNOST
</oddHeader>
    <oddFooter>&amp;C&amp;A&amp;R&amp;P / &amp;N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28"/>
  <sheetViews>
    <sheetView view="pageBreakPreview" zoomScale="85" zoomScaleNormal="100" zoomScaleSheetLayoutView="85" workbookViewId="0"/>
  </sheetViews>
  <sheetFormatPr defaultColWidth="11" defaultRowHeight="14.25"/>
  <cols>
    <col min="1" max="1" width="16.42578125" style="1374" customWidth="1"/>
    <col min="2" max="2" width="71" style="1374" customWidth="1"/>
    <col min="3" max="3" width="14" style="1374" customWidth="1"/>
    <col min="4" max="4" width="11" style="1374"/>
    <col min="5" max="5" width="11" style="1807"/>
    <col min="6" max="6" width="14.42578125" style="1763" customWidth="1"/>
    <col min="7" max="7" width="19.28515625" style="1763" customWidth="1"/>
    <col min="8" max="16384" width="11" style="1374"/>
  </cols>
  <sheetData>
    <row r="1" spans="1:8">
      <c r="A1" s="1435" t="s">
        <v>8</v>
      </c>
      <c r="B1" s="1381" t="s">
        <v>9</v>
      </c>
      <c r="C1" s="1381"/>
      <c r="D1" s="1382"/>
      <c r="E1" s="1557"/>
      <c r="F1" s="1470"/>
      <c r="G1" s="1470"/>
      <c r="H1" s="1343"/>
    </row>
    <row r="2" spans="1:8">
      <c r="A2" s="1435" t="s">
        <v>130</v>
      </c>
      <c r="B2" s="491" t="str">
        <f>'NASLOVNA STRAN'!$C$30</f>
        <v>Gradnja stanovanjske soseske Dečkovo naselje - DN 10</v>
      </c>
      <c r="C2" s="1381"/>
      <c r="D2" s="1382"/>
      <c r="E2" s="1557"/>
      <c r="F2" s="1470"/>
      <c r="G2" s="1470"/>
      <c r="H2" s="1343"/>
    </row>
    <row r="3" spans="1:8">
      <c r="A3" s="1435" t="s">
        <v>131</v>
      </c>
      <c r="B3" s="1654">
        <f>'NASLOVNA STRAN'!$C$13</f>
        <v>0</v>
      </c>
      <c r="C3" s="1381"/>
      <c r="D3" s="1382"/>
      <c r="E3" s="1557"/>
      <c r="F3" s="1470"/>
      <c r="G3" s="1470"/>
      <c r="H3" s="1343"/>
    </row>
    <row r="4" spans="1:8">
      <c r="A4" s="1435"/>
      <c r="B4" s="1381"/>
      <c r="C4" s="1381"/>
      <c r="D4" s="1382"/>
      <c r="E4" s="1557"/>
      <c r="F4" s="1470"/>
      <c r="G4" s="1470"/>
      <c r="H4" s="1343"/>
    </row>
    <row r="5" spans="1:8">
      <c r="A5" s="1437" t="s">
        <v>72</v>
      </c>
      <c r="B5" s="1387" t="s">
        <v>6311</v>
      </c>
      <c r="C5" s="1387"/>
      <c r="D5" s="1388"/>
      <c r="E5" s="1558"/>
      <c r="F5" s="1471"/>
      <c r="G5" s="1471"/>
      <c r="H5" s="1343"/>
    </row>
    <row r="6" spans="1:8">
      <c r="A6" s="1435"/>
      <c r="B6" s="1381"/>
      <c r="C6" s="1381"/>
      <c r="D6" s="1382"/>
      <c r="E6" s="1557"/>
      <c r="F6" s="1384"/>
      <c r="G6" s="1384"/>
      <c r="H6" s="1343"/>
    </row>
    <row r="7" spans="1:8">
      <c r="A7" s="1437" t="s">
        <v>78</v>
      </c>
      <c r="B7" s="1387" t="s">
        <v>6318</v>
      </c>
      <c r="C7" s="1387"/>
      <c r="D7" s="1388"/>
      <c r="E7" s="1558"/>
      <c r="F7" s="1471"/>
      <c r="G7" s="1471"/>
      <c r="H7" s="1343"/>
    </row>
    <row r="8" spans="1:8">
      <c r="A8" s="1435"/>
      <c r="B8" s="1381"/>
      <c r="C8" s="1381"/>
      <c r="D8" s="1382"/>
      <c r="E8" s="1557"/>
      <c r="F8" s="1470"/>
      <c r="G8" s="1470"/>
      <c r="H8" s="1343"/>
    </row>
    <row r="9" spans="1:8">
      <c r="A9" s="1435"/>
      <c r="B9" s="1381"/>
      <c r="C9" s="1381"/>
      <c r="D9" s="1382"/>
      <c r="E9" s="1557"/>
      <c r="F9" s="1470"/>
      <c r="G9" s="1470"/>
      <c r="H9" s="1343"/>
    </row>
    <row r="10" spans="1:8" ht="42.75">
      <c r="A10" s="1439" t="s">
        <v>132</v>
      </c>
      <c r="B10" s="1392" t="s">
        <v>133</v>
      </c>
      <c r="C10" s="1393" t="s">
        <v>134</v>
      </c>
      <c r="D10" s="1394" t="s">
        <v>140</v>
      </c>
      <c r="E10" s="1559" t="s">
        <v>136</v>
      </c>
      <c r="F10" s="1472" t="s">
        <v>237</v>
      </c>
      <c r="G10" s="1472" t="s">
        <v>238</v>
      </c>
      <c r="H10" s="1343"/>
    </row>
    <row r="11" spans="1:8">
      <c r="A11" s="1381"/>
      <c r="B11" s="1381"/>
      <c r="C11" s="1381"/>
      <c r="D11" s="1382"/>
      <c r="E11" s="1560"/>
      <c r="F11" s="1473"/>
      <c r="G11" s="1473"/>
      <c r="H11" s="1343"/>
    </row>
    <row r="12" spans="1:8">
      <c r="A12" s="1442" t="s">
        <v>7183</v>
      </c>
      <c r="B12" s="1400" t="s">
        <v>4463</v>
      </c>
      <c r="C12" s="1400"/>
      <c r="D12" s="1401"/>
      <c r="E12" s="1561"/>
      <c r="F12" s="1474"/>
      <c r="G12" s="1474"/>
      <c r="H12" s="1343"/>
    </row>
    <row r="13" spans="1:8">
      <c r="A13" s="1444"/>
      <c r="B13" s="1405"/>
      <c r="C13" s="1405"/>
      <c r="D13" s="1406"/>
      <c r="E13" s="1562"/>
      <c r="F13" s="1475"/>
      <c r="G13" s="1475"/>
      <c r="H13" s="1343"/>
    </row>
    <row r="14" spans="1:8">
      <c r="A14" s="1409"/>
      <c r="B14" s="1410" t="s">
        <v>6483</v>
      </c>
      <c r="C14" s="1410"/>
      <c r="D14" s="1409"/>
      <c r="E14" s="1563"/>
      <c r="F14" s="1476"/>
      <c r="G14" s="1477"/>
      <c r="H14" s="1343"/>
    </row>
    <row r="15" spans="1:8">
      <c r="A15" s="1446"/>
      <c r="B15" s="1385" t="s">
        <v>3461</v>
      </c>
      <c r="C15" s="1385"/>
      <c r="D15" s="1415"/>
      <c r="E15" s="1564"/>
      <c r="F15" s="1478"/>
      <c r="G15" s="1478"/>
      <c r="H15" s="1343"/>
    </row>
    <row r="16" spans="1:8">
      <c r="A16" s="1446"/>
      <c r="B16" s="2367"/>
      <c r="C16" s="1419"/>
      <c r="D16" s="1415"/>
      <c r="E16" s="1564"/>
      <c r="F16" s="1478"/>
      <c r="G16" s="1478"/>
      <c r="H16" s="1343"/>
    </row>
    <row r="17" spans="1:8">
      <c r="A17" s="1446"/>
      <c r="B17" s="2367" t="s">
        <v>2299</v>
      </c>
      <c r="C17" s="1419"/>
      <c r="D17" s="1415"/>
      <c r="E17" s="1564"/>
      <c r="F17" s="1478"/>
      <c r="G17" s="1478"/>
      <c r="H17" s="1343"/>
    </row>
    <row r="18" spans="1:8" ht="37.9" customHeight="1">
      <c r="A18" s="1446"/>
      <c r="B18" s="3117" t="s">
        <v>3565</v>
      </c>
      <c r="C18" s="3118"/>
      <c r="D18" s="1415"/>
      <c r="E18" s="1564"/>
      <c r="F18" s="1478"/>
      <c r="G18" s="1478"/>
      <c r="H18" s="1448"/>
    </row>
    <row r="19" spans="1:8">
      <c r="A19" s="1448"/>
      <c r="B19" s="1448"/>
      <c r="C19" s="1448"/>
      <c r="D19" s="1448"/>
      <c r="E19" s="1566"/>
      <c r="F19" s="1752"/>
      <c r="G19" s="1752"/>
      <c r="H19" s="1448"/>
    </row>
    <row r="20" spans="1:8">
      <c r="A20" s="1448"/>
      <c r="B20" s="1448"/>
      <c r="C20" s="1448"/>
      <c r="D20" s="1448"/>
      <c r="E20" s="1566"/>
      <c r="F20" s="1752"/>
      <c r="G20" s="1752"/>
      <c r="H20" s="1448"/>
    </row>
    <row r="21" spans="1:8">
      <c r="A21" s="1459" t="s">
        <v>7266</v>
      </c>
      <c r="B21" s="1479" t="s">
        <v>6485</v>
      </c>
      <c r="C21" s="1480"/>
      <c r="D21" s="1481"/>
      <c r="E21" s="1881"/>
      <c r="F21" s="1874"/>
      <c r="G21" s="1752"/>
      <c r="H21" s="1448"/>
    </row>
    <row r="22" spans="1:8" ht="57">
      <c r="A22" s="1484"/>
      <c r="B22" s="1485" t="s">
        <v>6486</v>
      </c>
      <c r="C22" s="1480"/>
      <c r="D22" s="1665" t="s">
        <v>210</v>
      </c>
      <c r="E22" s="1882">
        <v>1</v>
      </c>
      <c r="F22" s="1526"/>
      <c r="G22" s="1526"/>
      <c r="H22" s="1448"/>
    </row>
    <row r="23" spans="1:8">
      <c r="A23" s="1484"/>
      <c r="B23" s="1488" t="s">
        <v>6487</v>
      </c>
      <c r="C23" s="1480"/>
      <c r="D23" s="1665" t="s">
        <v>210</v>
      </c>
      <c r="E23" s="1882">
        <v>1</v>
      </c>
      <c r="F23" s="1526"/>
      <c r="G23" s="1526"/>
      <c r="H23" s="1448"/>
    </row>
    <row r="24" spans="1:8">
      <c r="A24" s="1489"/>
      <c r="B24" s="1490" t="s">
        <v>6488</v>
      </c>
      <c r="C24" s="1491"/>
      <c r="D24" s="1667" t="s">
        <v>210</v>
      </c>
      <c r="E24" s="1883">
        <v>4</v>
      </c>
      <c r="F24" s="1526"/>
      <c r="G24" s="1526"/>
      <c r="H24" s="1448"/>
    </row>
    <row r="25" spans="1:8">
      <c r="A25" s="1484"/>
      <c r="B25" s="1485" t="s">
        <v>6489</v>
      </c>
      <c r="C25" s="1480"/>
      <c r="D25" s="1665"/>
      <c r="E25" s="1882"/>
      <c r="F25" s="1526"/>
      <c r="G25" s="1526"/>
      <c r="H25" s="1448"/>
    </row>
    <row r="26" spans="1:8">
      <c r="A26" s="1484"/>
      <c r="B26" s="1494" t="s">
        <v>6490</v>
      </c>
      <c r="C26" s="1480"/>
      <c r="D26" s="1665" t="s">
        <v>210</v>
      </c>
      <c r="E26" s="1882">
        <v>2</v>
      </c>
      <c r="F26" s="1526"/>
      <c r="G26" s="1526"/>
      <c r="H26" s="1448"/>
    </row>
    <row r="27" spans="1:8">
      <c r="A27" s="1484"/>
      <c r="B27" s="1494" t="s">
        <v>6491</v>
      </c>
      <c r="C27" s="1480"/>
      <c r="D27" s="1665" t="s">
        <v>210</v>
      </c>
      <c r="E27" s="1882">
        <v>9</v>
      </c>
      <c r="F27" s="1526"/>
      <c r="G27" s="1526"/>
      <c r="H27" s="1448"/>
    </row>
    <row r="28" spans="1:8">
      <c r="A28" s="1484"/>
      <c r="B28" s="1494" t="s">
        <v>6492</v>
      </c>
      <c r="C28" s="1480"/>
      <c r="D28" s="1665" t="s">
        <v>210</v>
      </c>
      <c r="E28" s="1882">
        <v>1</v>
      </c>
      <c r="F28" s="1526"/>
      <c r="G28" s="1526"/>
      <c r="H28" s="1448"/>
    </row>
    <row r="29" spans="1:8">
      <c r="A29" s="1484"/>
      <c r="B29" s="1494" t="s">
        <v>6493</v>
      </c>
      <c r="C29" s="1480"/>
      <c r="D29" s="1665" t="s">
        <v>210</v>
      </c>
      <c r="E29" s="1882">
        <v>1</v>
      </c>
      <c r="F29" s="1526"/>
      <c r="G29" s="1526"/>
      <c r="H29" s="1448"/>
    </row>
    <row r="30" spans="1:8">
      <c r="A30" s="1484"/>
      <c r="B30" s="1494" t="s">
        <v>6494</v>
      </c>
      <c r="C30" s="1480"/>
      <c r="D30" s="1665" t="s">
        <v>210</v>
      </c>
      <c r="E30" s="1882">
        <v>4</v>
      </c>
      <c r="F30" s="1526"/>
      <c r="G30" s="1526"/>
      <c r="H30" s="1448"/>
    </row>
    <row r="31" spans="1:8">
      <c r="A31" s="1484"/>
      <c r="B31" s="1494" t="s">
        <v>6495</v>
      </c>
      <c r="C31" s="1480"/>
      <c r="D31" s="1665" t="s">
        <v>210</v>
      </c>
      <c r="E31" s="1882">
        <v>1</v>
      </c>
      <c r="F31" s="1526"/>
      <c r="G31" s="1526"/>
      <c r="H31" s="1448"/>
    </row>
    <row r="32" spans="1:8" ht="28.5">
      <c r="A32" s="1495"/>
      <c r="B32" s="1496" t="s">
        <v>6496</v>
      </c>
      <c r="C32" s="1495"/>
      <c r="D32" s="1495"/>
      <c r="E32" s="1643"/>
      <c r="F32" s="2609"/>
      <c r="G32" s="1526"/>
      <c r="H32" s="1448"/>
    </row>
    <row r="33" spans="1:8">
      <c r="A33" s="1451" t="s">
        <v>7267</v>
      </c>
      <c r="B33" s="1498" t="s">
        <v>6498</v>
      </c>
      <c r="C33" s="1480"/>
      <c r="D33" s="1484" t="s">
        <v>369</v>
      </c>
      <c r="E33" s="1884">
        <v>4</v>
      </c>
      <c r="F33" s="2629"/>
      <c r="G33" s="1526">
        <f>E33*F33</f>
        <v>0</v>
      </c>
      <c r="H33" s="1448"/>
    </row>
    <row r="34" spans="1:8">
      <c r="A34" s="1484"/>
      <c r="B34" s="1500"/>
      <c r="C34" s="1491"/>
      <c r="D34" s="1667"/>
      <c r="E34" s="1883"/>
      <c r="F34" s="2609"/>
      <c r="G34" s="1526"/>
      <c r="H34" s="1448"/>
    </row>
    <row r="35" spans="1:8">
      <c r="A35" s="1459" t="s">
        <v>7268</v>
      </c>
      <c r="B35" s="1479" t="s">
        <v>6500</v>
      </c>
      <c r="C35" s="1480"/>
      <c r="D35" s="1665"/>
      <c r="E35" s="1882"/>
      <c r="F35" s="2609"/>
      <c r="G35" s="1526"/>
      <c r="H35" s="1448"/>
    </row>
    <row r="36" spans="1:8" ht="57">
      <c r="A36" s="1484"/>
      <c r="B36" s="1485" t="s">
        <v>6486</v>
      </c>
      <c r="C36" s="1480"/>
      <c r="D36" s="1665" t="s">
        <v>210</v>
      </c>
      <c r="E36" s="1882">
        <v>1</v>
      </c>
      <c r="F36" s="2609"/>
      <c r="G36" s="1526"/>
      <c r="H36" s="1448"/>
    </row>
    <row r="37" spans="1:8">
      <c r="A37" s="1484"/>
      <c r="B37" s="1488" t="s">
        <v>6487</v>
      </c>
      <c r="C37" s="1480"/>
      <c r="D37" s="1665" t="s">
        <v>210</v>
      </c>
      <c r="E37" s="1882">
        <v>1</v>
      </c>
      <c r="F37" s="2609"/>
      <c r="G37" s="1526"/>
      <c r="H37" s="1448"/>
    </row>
    <row r="38" spans="1:8">
      <c r="A38" s="1489"/>
      <c r="B38" s="1490" t="s">
        <v>6488</v>
      </c>
      <c r="C38" s="1491"/>
      <c r="D38" s="1667" t="s">
        <v>210</v>
      </c>
      <c r="E38" s="1883">
        <v>4</v>
      </c>
      <c r="F38" s="2609"/>
      <c r="G38" s="1526"/>
      <c r="H38" s="1448"/>
    </row>
    <row r="39" spans="1:8">
      <c r="A39" s="1484"/>
      <c r="B39" s="1485" t="s">
        <v>6489</v>
      </c>
      <c r="C39" s="1480"/>
      <c r="D39" s="1665"/>
      <c r="E39" s="1882"/>
      <c r="F39" s="2609"/>
      <c r="G39" s="1526"/>
      <c r="H39" s="1448"/>
    </row>
    <row r="40" spans="1:8">
      <c r="A40" s="1484"/>
      <c r="B40" s="1494" t="s">
        <v>6490</v>
      </c>
      <c r="C40" s="1480"/>
      <c r="D40" s="1665" t="s">
        <v>210</v>
      </c>
      <c r="E40" s="1882">
        <v>2</v>
      </c>
      <c r="F40" s="2609"/>
      <c r="G40" s="1526"/>
      <c r="H40" s="1448"/>
    </row>
    <row r="41" spans="1:8">
      <c r="A41" s="1484"/>
      <c r="B41" s="1494" t="s">
        <v>6491</v>
      </c>
      <c r="C41" s="1480"/>
      <c r="D41" s="1665" t="s">
        <v>210</v>
      </c>
      <c r="E41" s="1882">
        <v>9</v>
      </c>
      <c r="F41" s="2609"/>
      <c r="G41" s="1526"/>
      <c r="H41" s="1448"/>
    </row>
    <row r="42" spans="1:8">
      <c r="A42" s="1484"/>
      <c r="B42" s="1494" t="s">
        <v>6492</v>
      </c>
      <c r="C42" s="1480"/>
      <c r="D42" s="1665" t="s">
        <v>210</v>
      </c>
      <c r="E42" s="1882">
        <v>1</v>
      </c>
      <c r="F42" s="2609"/>
      <c r="G42" s="1526"/>
      <c r="H42" s="1448"/>
    </row>
    <row r="43" spans="1:8">
      <c r="A43" s="1484"/>
      <c r="B43" s="1494" t="s">
        <v>6493</v>
      </c>
      <c r="C43" s="1480"/>
      <c r="D43" s="1665" t="s">
        <v>210</v>
      </c>
      <c r="E43" s="1882">
        <v>1</v>
      </c>
      <c r="F43" s="2609"/>
      <c r="G43" s="1526"/>
      <c r="H43" s="1448"/>
    </row>
    <row r="44" spans="1:8">
      <c r="A44" s="1484"/>
      <c r="B44" s="1494" t="s">
        <v>6494</v>
      </c>
      <c r="C44" s="1480"/>
      <c r="D44" s="1665" t="s">
        <v>210</v>
      </c>
      <c r="E44" s="1882">
        <v>4</v>
      </c>
      <c r="F44" s="2609"/>
      <c r="G44" s="1526"/>
      <c r="H44" s="1448"/>
    </row>
    <row r="45" spans="1:8">
      <c r="A45" s="1484"/>
      <c r="B45" s="1494" t="s">
        <v>6495</v>
      </c>
      <c r="C45" s="1480"/>
      <c r="D45" s="1665" t="s">
        <v>210</v>
      </c>
      <c r="E45" s="1882">
        <v>1</v>
      </c>
      <c r="F45" s="2609"/>
      <c r="G45" s="1526"/>
      <c r="H45" s="1448"/>
    </row>
    <row r="46" spans="1:8" ht="28.5">
      <c r="A46" s="1495"/>
      <c r="B46" s="1496" t="s">
        <v>6496</v>
      </c>
      <c r="C46" s="1495"/>
      <c r="D46" s="1495"/>
      <c r="E46" s="1643"/>
      <c r="F46" s="2609"/>
      <c r="G46" s="1526"/>
      <c r="H46" s="1448"/>
    </row>
    <row r="47" spans="1:8">
      <c r="A47" s="1451" t="s">
        <v>7269</v>
      </c>
      <c r="B47" s="1498" t="s">
        <v>6498</v>
      </c>
      <c r="C47" s="1480"/>
      <c r="D47" s="1484" t="s">
        <v>369</v>
      </c>
      <c r="E47" s="1884">
        <v>4</v>
      </c>
      <c r="F47" s="2629"/>
      <c r="G47" s="1526">
        <f>E47*F47</f>
        <v>0</v>
      </c>
      <c r="H47" s="1448"/>
    </row>
    <row r="48" spans="1:8">
      <c r="A48" s="1484"/>
      <c r="B48" s="1494"/>
      <c r="C48" s="1480"/>
      <c r="D48" s="1665"/>
      <c r="E48" s="1882"/>
      <c r="F48" s="2609"/>
      <c r="G48" s="1526"/>
      <c r="H48" s="1448"/>
    </row>
    <row r="49" spans="1:8">
      <c r="A49" s="1459" t="s">
        <v>7270</v>
      </c>
      <c r="B49" s="1479" t="s">
        <v>6503</v>
      </c>
      <c r="C49" s="1480"/>
      <c r="D49" s="1665"/>
      <c r="E49" s="1882"/>
      <c r="F49" s="2609"/>
      <c r="G49" s="1526"/>
      <c r="H49" s="1448"/>
    </row>
    <row r="50" spans="1:8" ht="57">
      <c r="A50" s="1484"/>
      <c r="B50" s="1485" t="s">
        <v>6486</v>
      </c>
      <c r="C50" s="1480"/>
      <c r="D50" s="1665" t="s">
        <v>210</v>
      </c>
      <c r="E50" s="1882">
        <v>1</v>
      </c>
      <c r="F50" s="2609"/>
      <c r="G50" s="1526"/>
      <c r="H50" s="1448"/>
    </row>
    <row r="51" spans="1:8">
      <c r="A51" s="1484"/>
      <c r="B51" s="1488" t="s">
        <v>6487</v>
      </c>
      <c r="C51" s="1480"/>
      <c r="D51" s="1665" t="s">
        <v>210</v>
      </c>
      <c r="E51" s="1882">
        <v>1</v>
      </c>
      <c r="F51" s="2609"/>
      <c r="G51" s="1526"/>
      <c r="H51" s="1448"/>
    </row>
    <row r="52" spans="1:8">
      <c r="A52" s="1489"/>
      <c r="B52" s="1490" t="s">
        <v>6488</v>
      </c>
      <c r="C52" s="1491"/>
      <c r="D52" s="1667" t="s">
        <v>210</v>
      </c>
      <c r="E52" s="1883">
        <v>4</v>
      </c>
      <c r="F52" s="2609"/>
      <c r="G52" s="1526"/>
      <c r="H52" s="1448"/>
    </row>
    <row r="53" spans="1:8">
      <c r="A53" s="1484"/>
      <c r="B53" s="1485" t="s">
        <v>6489</v>
      </c>
      <c r="C53" s="1480"/>
      <c r="D53" s="1665"/>
      <c r="E53" s="1882"/>
      <c r="F53" s="2609"/>
      <c r="G53" s="1526"/>
      <c r="H53" s="1448"/>
    </row>
    <row r="54" spans="1:8">
      <c r="A54" s="1484"/>
      <c r="B54" s="1494" t="s">
        <v>6490</v>
      </c>
      <c r="C54" s="1480"/>
      <c r="D54" s="1665" t="s">
        <v>210</v>
      </c>
      <c r="E54" s="1882">
        <v>2</v>
      </c>
      <c r="F54" s="2609"/>
      <c r="G54" s="1526"/>
      <c r="H54" s="1448"/>
    </row>
    <row r="55" spans="1:8">
      <c r="A55" s="1484"/>
      <c r="B55" s="1494" t="s">
        <v>6491</v>
      </c>
      <c r="C55" s="1480"/>
      <c r="D55" s="1665" t="s">
        <v>210</v>
      </c>
      <c r="E55" s="1882">
        <v>10</v>
      </c>
      <c r="F55" s="2609"/>
      <c r="G55" s="1526"/>
      <c r="H55" s="1448"/>
    </row>
    <row r="56" spans="1:8">
      <c r="A56" s="1484"/>
      <c r="B56" s="1494" t="s">
        <v>6492</v>
      </c>
      <c r="C56" s="1480"/>
      <c r="D56" s="1665" t="s">
        <v>210</v>
      </c>
      <c r="E56" s="1882">
        <v>1</v>
      </c>
      <c r="F56" s="2609"/>
      <c r="G56" s="1526"/>
      <c r="H56" s="1448"/>
    </row>
    <row r="57" spans="1:8">
      <c r="A57" s="1484"/>
      <c r="B57" s="1494" t="s">
        <v>6493</v>
      </c>
      <c r="C57" s="1480"/>
      <c r="D57" s="1665" t="s">
        <v>210</v>
      </c>
      <c r="E57" s="1882">
        <v>1</v>
      </c>
      <c r="F57" s="2609"/>
      <c r="G57" s="1526"/>
      <c r="H57" s="1448"/>
    </row>
    <row r="58" spans="1:8">
      <c r="A58" s="1484"/>
      <c r="B58" s="1494" t="s">
        <v>6494</v>
      </c>
      <c r="C58" s="1480"/>
      <c r="D58" s="1665" t="s">
        <v>210</v>
      </c>
      <c r="E58" s="1882">
        <v>4</v>
      </c>
      <c r="F58" s="2609"/>
      <c r="G58" s="1526"/>
      <c r="H58" s="1448"/>
    </row>
    <row r="59" spans="1:8">
      <c r="A59" s="1484"/>
      <c r="B59" s="1494" t="s">
        <v>6495</v>
      </c>
      <c r="C59" s="1480"/>
      <c r="D59" s="1665" t="s">
        <v>210</v>
      </c>
      <c r="E59" s="1882">
        <v>1</v>
      </c>
      <c r="F59" s="2609"/>
      <c r="G59" s="1526"/>
      <c r="H59" s="1448"/>
    </row>
    <row r="60" spans="1:8" ht="28.5">
      <c r="A60" s="1495"/>
      <c r="B60" s="1496" t="s">
        <v>6496</v>
      </c>
      <c r="C60" s="1495"/>
      <c r="D60" s="1669"/>
      <c r="E60" s="1883"/>
      <c r="F60" s="2609"/>
      <c r="G60" s="1526"/>
      <c r="H60" s="1448"/>
    </row>
    <row r="61" spans="1:8">
      <c r="A61" s="1451" t="s">
        <v>7271</v>
      </c>
      <c r="B61" s="1498" t="s">
        <v>6498</v>
      </c>
      <c r="C61" s="1480"/>
      <c r="D61" s="1484" t="s">
        <v>369</v>
      </c>
      <c r="E61" s="1884">
        <v>10</v>
      </c>
      <c r="F61" s="2629"/>
      <c r="G61" s="1526">
        <f>E61*F61</f>
        <v>0</v>
      </c>
      <c r="H61" s="1448"/>
    </row>
    <row r="62" spans="1:8">
      <c r="A62" s="1484"/>
      <c r="B62" s="1494"/>
      <c r="C62" s="1480"/>
      <c r="D62" s="1484"/>
      <c r="E62" s="1884"/>
      <c r="F62" s="2609"/>
      <c r="G62" s="1526"/>
      <c r="H62" s="1448"/>
    </row>
    <row r="63" spans="1:8">
      <c r="A63" s="1459" t="s">
        <v>7272</v>
      </c>
      <c r="B63" s="1479" t="s">
        <v>6506</v>
      </c>
      <c r="C63" s="1480"/>
      <c r="D63" s="1484"/>
      <c r="E63" s="1884"/>
      <c r="F63" s="2609"/>
      <c r="G63" s="1526"/>
      <c r="H63" s="1448"/>
    </row>
    <row r="64" spans="1:8" ht="57">
      <c r="A64" s="1484"/>
      <c r="B64" s="1485" t="s">
        <v>6486</v>
      </c>
      <c r="C64" s="1480"/>
      <c r="D64" s="1665" t="s">
        <v>210</v>
      </c>
      <c r="E64" s="1882">
        <v>1</v>
      </c>
      <c r="F64" s="2609"/>
      <c r="G64" s="1526"/>
      <c r="H64" s="1448"/>
    </row>
    <row r="65" spans="1:8">
      <c r="A65" s="1484"/>
      <c r="B65" s="1488" t="s">
        <v>6487</v>
      </c>
      <c r="C65" s="1480"/>
      <c r="D65" s="1665" t="s">
        <v>210</v>
      </c>
      <c r="E65" s="1882">
        <v>1</v>
      </c>
      <c r="F65" s="2609"/>
      <c r="G65" s="1526"/>
      <c r="H65" s="1448"/>
    </row>
    <row r="66" spans="1:8">
      <c r="A66" s="1489"/>
      <c r="B66" s="1490" t="s">
        <v>6488</v>
      </c>
      <c r="C66" s="1491"/>
      <c r="D66" s="1667" t="s">
        <v>210</v>
      </c>
      <c r="E66" s="1883">
        <v>4</v>
      </c>
      <c r="F66" s="2609"/>
      <c r="G66" s="1526"/>
      <c r="H66" s="1448"/>
    </row>
    <row r="67" spans="1:8">
      <c r="A67" s="1484"/>
      <c r="B67" s="1485" t="s">
        <v>6489</v>
      </c>
      <c r="C67" s="1480"/>
      <c r="D67" s="1665"/>
      <c r="E67" s="1882"/>
      <c r="F67" s="2609"/>
      <c r="G67" s="1526"/>
      <c r="H67" s="1448"/>
    </row>
    <row r="68" spans="1:8">
      <c r="A68" s="1484"/>
      <c r="B68" s="1494" t="s">
        <v>6490</v>
      </c>
      <c r="C68" s="1480"/>
      <c r="D68" s="1665" t="s">
        <v>210</v>
      </c>
      <c r="E68" s="1882">
        <v>3</v>
      </c>
      <c r="F68" s="2609"/>
      <c r="G68" s="1526"/>
      <c r="H68" s="1448"/>
    </row>
    <row r="69" spans="1:8">
      <c r="A69" s="1484"/>
      <c r="B69" s="1494" t="s">
        <v>6491</v>
      </c>
      <c r="C69" s="1480"/>
      <c r="D69" s="1665" t="s">
        <v>210</v>
      </c>
      <c r="E69" s="1882">
        <v>10</v>
      </c>
      <c r="F69" s="2609"/>
      <c r="G69" s="1526"/>
      <c r="H69" s="1448"/>
    </row>
    <row r="70" spans="1:8">
      <c r="A70" s="1484"/>
      <c r="B70" s="1494" t="s">
        <v>6492</v>
      </c>
      <c r="C70" s="1480"/>
      <c r="D70" s="1665" t="s">
        <v>210</v>
      </c>
      <c r="E70" s="1882">
        <v>1</v>
      </c>
      <c r="F70" s="2609"/>
      <c r="G70" s="1526"/>
      <c r="H70" s="1448"/>
    </row>
    <row r="71" spans="1:8">
      <c r="A71" s="1484"/>
      <c r="B71" s="1494" t="s">
        <v>6493</v>
      </c>
      <c r="C71" s="1480"/>
      <c r="D71" s="1665" t="s">
        <v>210</v>
      </c>
      <c r="E71" s="1882">
        <v>1</v>
      </c>
      <c r="F71" s="2609"/>
      <c r="G71" s="1526"/>
      <c r="H71" s="1448"/>
    </row>
    <row r="72" spans="1:8">
      <c r="A72" s="1484"/>
      <c r="B72" s="1494" t="s">
        <v>6494</v>
      </c>
      <c r="C72" s="1480"/>
      <c r="D72" s="1665" t="s">
        <v>210</v>
      </c>
      <c r="E72" s="1882">
        <v>4</v>
      </c>
      <c r="F72" s="2609"/>
      <c r="G72" s="1526"/>
      <c r="H72" s="1448"/>
    </row>
    <row r="73" spans="1:8">
      <c r="A73" s="1484"/>
      <c r="B73" s="1494" t="s">
        <v>6495</v>
      </c>
      <c r="C73" s="1480"/>
      <c r="D73" s="1665" t="s">
        <v>210</v>
      </c>
      <c r="E73" s="1882">
        <v>1</v>
      </c>
      <c r="F73" s="2609"/>
      <c r="G73" s="1526"/>
      <c r="H73" s="1448"/>
    </row>
    <row r="74" spans="1:8" ht="28.5">
      <c r="A74" s="1495"/>
      <c r="B74" s="1496" t="s">
        <v>6496</v>
      </c>
      <c r="C74" s="1495"/>
      <c r="D74" s="1669"/>
      <c r="E74" s="1883"/>
      <c r="F74" s="2609"/>
      <c r="G74" s="1526"/>
      <c r="H74" s="1448"/>
    </row>
    <row r="75" spans="1:8">
      <c r="A75" s="1451" t="s">
        <v>7273</v>
      </c>
      <c r="B75" s="1498" t="s">
        <v>6498</v>
      </c>
      <c r="C75" s="1480"/>
      <c r="D75" s="1484" t="s">
        <v>369</v>
      </c>
      <c r="E75" s="1884">
        <v>6</v>
      </c>
      <c r="F75" s="2629"/>
      <c r="G75" s="1526">
        <f>E75*F75</f>
        <v>0</v>
      </c>
      <c r="H75" s="1448"/>
    </row>
    <row r="76" spans="1:8">
      <c r="A76" s="1484"/>
      <c r="B76" s="1494"/>
      <c r="C76" s="1480"/>
      <c r="D76" s="1484"/>
      <c r="E76" s="1884"/>
      <c r="F76" s="2609"/>
      <c r="G76" s="1526"/>
      <c r="H76" s="1448"/>
    </row>
    <row r="77" spans="1:8">
      <c r="A77" s="1459" t="s">
        <v>7274</v>
      </c>
      <c r="B77" s="1479" t="s">
        <v>6509</v>
      </c>
      <c r="C77" s="1480"/>
      <c r="D77" s="1484"/>
      <c r="E77" s="1884"/>
      <c r="F77" s="2609"/>
      <c r="G77" s="1526"/>
      <c r="H77" s="1448"/>
    </row>
    <row r="78" spans="1:8" ht="57">
      <c r="A78" s="1484"/>
      <c r="B78" s="1485" t="s">
        <v>6486</v>
      </c>
      <c r="C78" s="1480"/>
      <c r="D78" s="1665" t="s">
        <v>210</v>
      </c>
      <c r="E78" s="1882">
        <v>1</v>
      </c>
      <c r="F78" s="2609"/>
      <c r="G78" s="1526"/>
      <c r="H78" s="1448"/>
    </row>
    <row r="79" spans="1:8">
      <c r="A79" s="1484"/>
      <c r="B79" s="1488" t="s">
        <v>6487</v>
      </c>
      <c r="C79" s="1480"/>
      <c r="D79" s="1665" t="s">
        <v>210</v>
      </c>
      <c r="E79" s="1882">
        <v>1</v>
      </c>
      <c r="F79" s="2609"/>
      <c r="G79" s="1526"/>
      <c r="H79" s="1448"/>
    </row>
    <row r="80" spans="1:8">
      <c r="A80" s="1489"/>
      <c r="B80" s="1490" t="s">
        <v>6488</v>
      </c>
      <c r="C80" s="1491"/>
      <c r="D80" s="1667" t="s">
        <v>210</v>
      </c>
      <c r="E80" s="1883">
        <v>4</v>
      </c>
      <c r="F80" s="2609"/>
      <c r="G80" s="1526"/>
      <c r="H80" s="1448"/>
    </row>
    <row r="81" spans="1:8">
      <c r="A81" s="1484"/>
      <c r="B81" s="1485" t="s">
        <v>6489</v>
      </c>
      <c r="C81" s="1480"/>
      <c r="D81" s="1665"/>
      <c r="E81" s="1882"/>
      <c r="F81" s="2609"/>
      <c r="G81" s="1526"/>
      <c r="H81" s="1448"/>
    </row>
    <row r="82" spans="1:8">
      <c r="A82" s="1484"/>
      <c r="B82" s="1494" t="s">
        <v>6490</v>
      </c>
      <c r="C82" s="1480"/>
      <c r="D82" s="1665" t="s">
        <v>210</v>
      </c>
      <c r="E82" s="1882">
        <v>3</v>
      </c>
      <c r="F82" s="2609"/>
      <c r="G82" s="1526"/>
      <c r="H82" s="1448"/>
    </row>
    <row r="83" spans="1:8">
      <c r="A83" s="1484"/>
      <c r="B83" s="1494" t="s">
        <v>6491</v>
      </c>
      <c r="C83" s="1480"/>
      <c r="D83" s="1665" t="s">
        <v>210</v>
      </c>
      <c r="E83" s="1882">
        <v>11</v>
      </c>
      <c r="F83" s="2609"/>
      <c r="G83" s="1526"/>
      <c r="H83" s="1448"/>
    </row>
    <row r="84" spans="1:8">
      <c r="A84" s="1484"/>
      <c r="B84" s="1494" t="s">
        <v>6492</v>
      </c>
      <c r="C84" s="1480"/>
      <c r="D84" s="1665" t="s">
        <v>210</v>
      </c>
      <c r="E84" s="1882">
        <v>1</v>
      </c>
      <c r="F84" s="2609"/>
      <c r="G84" s="1526"/>
      <c r="H84" s="1448"/>
    </row>
    <row r="85" spans="1:8">
      <c r="A85" s="1484"/>
      <c r="B85" s="1494" t="s">
        <v>6493</v>
      </c>
      <c r="C85" s="1480"/>
      <c r="D85" s="1665" t="s">
        <v>210</v>
      </c>
      <c r="E85" s="1882">
        <v>1</v>
      </c>
      <c r="F85" s="2609"/>
      <c r="G85" s="1526"/>
      <c r="H85" s="1448"/>
    </row>
    <row r="86" spans="1:8">
      <c r="A86" s="1484"/>
      <c r="B86" s="1494" t="s">
        <v>6494</v>
      </c>
      <c r="C86" s="1480"/>
      <c r="D86" s="1665" t="s">
        <v>210</v>
      </c>
      <c r="E86" s="1882">
        <v>4</v>
      </c>
      <c r="F86" s="2609"/>
      <c r="G86" s="1526"/>
      <c r="H86" s="1448"/>
    </row>
    <row r="87" spans="1:8">
      <c r="A87" s="1484"/>
      <c r="B87" s="1494" t="s">
        <v>6495</v>
      </c>
      <c r="C87" s="1480"/>
      <c r="D87" s="1665" t="s">
        <v>210</v>
      </c>
      <c r="E87" s="1882">
        <v>1</v>
      </c>
      <c r="F87" s="2609"/>
      <c r="G87" s="1526"/>
      <c r="H87" s="1448"/>
    </row>
    <row r="88" spans="1:8" ht="28.5">
      <c r="A88" s="1495"/>
      <c r="B88" s="1496" t="s">
        <v>6496</v>
      </c>
      <c r="C88" s="1495"/>
      <c r="D88" s="1495"/>
      <c r="E88" s="1643"/>
      <c r="F88" s="2609"/>
      <c r="G88" s="1526"/>
      <c r="H88" s="1448"/>
    </row>
    <row r="89" spans="1:8">
      <c r="A89" s="1451" t="s">
        <v>7275</v>
      </c>
      <c r="B89" s="1498" t="s">
        <v>6498</v>
      </c>
      <c r="C89" s="1480"/>
      <c r="D89" s="1484" t="s">
        <v>369</v>
      </c>
      <c r="E89" s="1884">
        <v>2</v>
      </c>
      <c r="F89" s="2629"/>
      <c r="G89" s="1526">
        <f>E89*F89</f>
        <v>0</v>
      </c>
      <c r="H89" s="1448"/>
    </row>
    <row r="90" spans="1:8">
      <c r="A90" s="1484"/>
      <c r="B90" s="1494"/>
      <c r="C90" s="1480"/>
      <c r="D90" s="1484"/>
      <c r="E90" s="1884"/>
      <c r="F90" s="2609"/>
      <c r="G90" s="1526"/>
      <c r="H90" s="1448"/>
    </row>
    <row r="91" spans="1:8">
      <c r="A91" s="1459" t="s">
        <v>7276</v>
      </c>
      <c r="B91" s="1501"/>
      <c r="C91" s="1480"/>
      <c r="D91" s="1484"/>
      <c r="E91" s="1884"/>
      <c r="F91" s="2609"/>
      <c r="G91" s="1526"/>
      <c r="H91" s="1448"/>
    </row>
    <row r="92" spans="1:8">
      <c r="A92" s="1489"/>
      <c r="B92" s="1502" t="s">
        <v>6512</v>
      </c>
      <c r="C92" s="1491"/>
      <c r="D92" s="1489"/>
      <c r="E92" s="1643"/>
      <c r="F92" s="2609"/>
      <c r="G92" s="1526"/>
      <c r="H92" s="1448"/>
    </row>
    <row r="93" spans="1:8" ht="71.25">
      <c r="A93" s="1489"/>
      <c r="B93" s="1502" t="s">
        <v>6513</v>
      </c>
      <c r="C93" s="1491"/>
      <c r="D93" s="1667" t="s">
        <v>210</v>
      </c>
      <c r="E93" s="1883">
        <v>1</v>
      </c>
      <c r="F93" s="2609"/>
      <c r="G93" s="1526"/>
      <c r="H93" s="1448"/>
    </row>
    <row r="94" spans="1:8">
      <c r="A94" s="1503"/>
      <c r="B94" s="1502" t="s">
        <v>6514</v>
      </c>
      <c r="C94" s="1491"/>
      <c r="D94" s="1667"/>
      <c r="E94" s="1883"/>
      <c r="F94" s="2609"/>
      <c r="G94" s="1526"/>
      <c r="H94" s="1448"/>
    </row>
    <row r="95" spans="1:8">
      <c r="A95" s="1489"/>
      <c r="B95" s="1490" t="s">
        <v>6515</v>
      </c>
      <c r="C95" s="1491"/>
      <c r="D95" s="1667" t="s">
        <v>210</v>
      </c>
      <c r="E95" s="1883">
        <v>1</v>
      </c>
      <c r="F95" s="2609"/>
      <c r="G95" s="1526"/>
      <c r="H95" s="1448"/>
    </row>
    <row r="96" spans="1:8">
      <c r="A96" s="1503"/>
      <c r="B96" s="1504" t="s">
        <v>6488</v>
      </c>
      <c r="C96" s="1491"/>
      <c r="D96" s="1667" t="s">
        <v>210</v>
      </c>
      <c r="E96" s="1883">
        <v>4</v>
      </c>
      <c r="F96" s="2609"/>
      <c r="G96" s="1526"/>
      <c r="H96" s="1448"/>
    </row>
    <row r="97" spans="1:8">
      <c r="A97" s="1503"/>
      <c r="B97" s="1505" t="s">
        <v>6516</v>
      </c>
      <c r="C97" s="1491"/>
      <c r="D97" s="1667"/>
      <c r="E97" s="1883"/>
      <c r="F97" s="2609"/>
      <c r="G97" s="1526"/>
      <c r="H97" s="1448"/>
    </row>
    <row r="98" spans="1:8">
      <c r="A98" s="1503"/>
      <c r="B98" s="2618" t="s">
        <v>6517</v>
      </c>
      <c r="C98" s="1492"/>
      <c r="D98" s="2314" t="s">
        <v>210</v>
      </c>
      <c r="E98" s="2341">
        <v>0</v>
      </c>
      <c r="F98" s="2609"/>
      <c r="G98" s="1526"/>
      <c r="H98" s="1448"/>
    </row>
    <row r="99" spans="1:8">
      <c r="A99" s="1503"/>
      <c r="B99" s="1506" t="s">
        <v>6518</v>
      </c>
      <c r="C99" s="1491"/>
      <c r="D99" s="1667" t="s">
        <v>210</v>
      </c>
      <c r="E99" s="1883">
        <v>1</v>
      </c>
      <c r="F99" s="2609"/>
      <c r="G99" s="1526"/>
      <c r="H99" s="1448"/>
    </row>
    <row r="100" spans="1:8">
      <c r="A100" s="1503"/>
      <c r="B100" s="1506" t="s">
        <v>6519</v>
      </c>
      <c r="C100" s="1491"/>
      <c r="D100" s="1667" t="s">
        <v>210</v>
      </c>
      <c r="E100" s="1883">
        <v>10</v>
      </c>
      <c r="F100" s="2609"/>
      <c r="G100" s="1526"/>
      <c r="H100" s="1448"/>
    </row>
    <row r="101" spans="1:8">
      <c r="A101" s="1503"/>
      <c r="B101" s="1505" t="s">
        <v>6520</v>
      </c>
      <c r="C101" s="1491"/>
      <c r="D101" s="1667" t="s">
        <v>210</v>
      </c>
      <c r="E101" s="1883">
        <v>2</v>
      </c>
      <c r="F101" s="2609"/>
      <c r="G101" s="1526"/>
      <c r="H101" s="1448"/>
    </row>
    <row r="102" spans="1:8">
      <c r="A102" s="1503"/>
      <c r="B102" s="2347" t="s">
        <v>6521</v>
      </c>
      <c r="C102" s="1492"/>
      <c r="D102" s="2314" t="s">
        <v>210</v>
      </c>
      <c r="E102" s="2341">
        <v>0</v>
      </c>
      <c r="F102" s="2609"/>
      <c r="G102" s="1526"/>
      <c r="H102" s="1448"/>
    </row>
    <row r="103" spans="1:8">
      <c r="A103" s="1503"/>
      <c r="B103" s="1505" t="s">
        <v>6522</v>
      </c>
      <c r="C103" s="1491"/>
      <c r="D103" s="1667" t="s">
        <v>210</v>
      </c>
      <c r="E103" s="1883">
        <v>7</v>
      </c>
      <c r="F103" s="2609"/>
      <c r="G103" s="1526"/>
      <c r="H103" s="1448"/>
    </row>
    <row r="104" spans="1:8">
      <c r="A104" s="1489"/>
      <c r="B104" s="2347" t="s">
        <v>6523</v>
      </c>
      <c r="C104" s="1492"/>
      <c r="D104" s="2314" t="s">
        <v>210</v>
      </c>
      <c r="E104" s="2341">
        <v>2</v>
      </c>
      <c r="F104" s="2609"/>
      <c r="G104" s="1526"/>
      <c r="H104" s="1448"/>
    </row>
    <row r="105" spans="1:8">
      <c r="A105" s="1489"/>
      <c r="B105" s="2346" t="s">
        <v>6524</v>
      </c>
      <c r="C105" s="1492"/>
      <c r="D105" s="2314" t="s">
        <v>210</v>
      </c>
      <c r="E105" s="2341">
        <v>0</v>
      </c>
      <c r="F105" s="2609"/>
      <c r="G105" s="1526"/>
      <c r="H105" s="1448"/>
    </row>
    <row r="106" spans="1:8">
      <c r="A106" s="1507"/>
      <c r="B106" s="2346" t="s">
        <v>6874</v>
      </c>
      <c r="C106" s="1492"/>
      <c r="D106" s="2314" t="s">
        <v>210</v>
      </c>
      <c r="E106" s="2341">
        <v>4</v>
      </c>
      <c r="F106" s="2609"/>
      <c r="G106" s="1526"/>
      <c r="H106" s="1448"/>
    </row>
    <row r="107" spans="1:8" ht="28.5">
      <c r="A107" s="1507"/>
      <c r="B107" s="2588" t="s">
        <v>6526</v>
      </c>
      <c r="C107" s="1492"/>
      <c r="D107" s="2314" t="s">
        <v>210</v>
      </c>
      <c r="E107" s="2351">
        <v>0</v>
      </c>
      <c r="F107" s="2609"/>
      <c r="G107" s="1526"/>
      <c r="H107" s="1448"/>
    </row>
    <row r="108" spans="1:8">
      <c r="A108" s="1507"/>
      <c r="B108" s="2588" t="s">
        <v>6527</v>
      </c>
      <c r="C108" s="1492"/>
      <c r="D108" s="2314" t="s">
        <v>210</v>
      </c>
      <c r="E108" s="2351">
        <v>0</v>
      </c>
      <c r="F108" s="2609"/>
      <c r="G108" s="1526"/>
      <c r="H108" s="1448"/>
    </row>
    <row r="109" spans="1:8">
      <c r="A109" s="1510"/>
      <c r="B109" s="2588" t="s">
        <v>6528</v>
      </c>
      <c r="C109" s="1492"/>
      <c r="D109" s="2314" t="s">
        <v>210</v>
      </c>
      <c r="E109" s="2351">
        <v>0</v>
      </c>
      <c r="F109" s="2609"/>
      <c r="G109" s="1526"/>
      <c r="H109" s="1448"/>
    </row>
    <row r="110" spans="1:8">
      <c r="A110" s="1510"/>
      <c r="B110" s="2588" t="s">
        <v>6529</v>
      </c>
      <c r="C110" s="1511"/>
      <c r="D110" s="1511" t="s">
        <v>210</v>
      </c>
      <c r="E110" s="2352">
        <v>0</v>
      </c>
      <c r="F110" s="2609"/>
      <c r="G110" s="1526"/>
      <c r="H110" s="1448"/>
    </row>
    <row r="111" spans="1:8">
      <c r="A111" s="1513"/>
      <c r="B111" s="2588" t="s">
        <v>6530</v>
      </c>
      <c r="C111" s="1511"/>
      <c r="D111" s="1511" t="s">
        <v>210</v>
      </c>
      <c r="E111" s="2352">
        <v>0</v>
      </c>
      <c r="F111" s="2609"/>
      <c r="G111" s="1526"/>
      <c r="H111" s="1448"/>
    </row>
    <row r="112" spans="1:8">
      <c r="A112" s="1495"/>
      <c r="B112" s="1508" t="s">
        <v>6531</v>
      </c>
      <c r="C112" s="1513"/>
      <c r="D112" s="1669" t="s">
        <v>210</v>
      </c>
      <c r="E112" s="1883">
        <v>1</v>
      </c>
      <c r="F112" s="2609"/>
      <c r="G112" s="1526"/>
      <c r="H112" s="1448"/>
    </row>
    <row r="113" spans="1:8">
      <c r="A113" s="1495"/>
      <c r="B113" s="1508" t="s">
        <v>6532</v>
      </c>
      <c r="C113" s="1495"/>
      <c r="D113" s="1669" t="s">
        <v>210</v>
      </c>
      <c r="E113" s="1883">
        <v>1</v>
      </c>
      <c r="F113" s="2609"/>
      <c r="G113" s="1526"/>
      <c r="H113" s="1448"/>
    </row>
    <row r="114" spans="1:8">
      <c r="A114" s="1495"/>
      <c r="B114" s="1508" t="s">
        <v>6533</v>
      </c>
      <c r="C114" s="1495"/>
      <c r="D114" s="1669" t="s">
        <v>210</v>
      </c>
      <c r="E114" s="1883">
        <v>1</v>
      </c>
      <c r="F114" s="2609"/>
      <c r="G114" s="1526"/>
      <c r="H114" s="1448"/>
    </row>
    <row r="115" spans="1:8">
      <c r="A115" s="1495"/>
      <c r="B115" s="1508" t="s">
        <v>6534</v>
      </c>
      <c r="C115" s="1495"/>
      <c r="D115" s="1669" t="s">
        <v>369</v>
      </c>
      <c r="E115" s="1883">
        <v>1</v>
      </c>
      <c r="F115" s="2609"/>
      <c r="G115" s="1526"/>
      <c r="H115" s="1448"/>
    </row>
    <row r="116" spans="1:8" ht="28.5">
      <c r="A116" s="1451" t="s">
        <v>7277</v>
      </c>
      <c r="B116" s="1508" t="s">
        <v>6496</v>
      </c>
      <c r="C116" s="1495"/>
      <c r="D116" s="1495"/>
      <c r="E116" s="1643"/>
      <c r="F116" s="2609"/>
      <c r="G116" s="1526"/>
      <c r="H116" s="1448"/>
    </row>
    <row r="117" spans="1:8">
      <c r="A117" s="1489"/>
      <c r="B117" s="1516" t="s">
        <v>6498</v>
      </c>
      <c r="C117" s="1491"/>
      <c r="D117" s="1489" t="s">
        <v>369</v>
      </c>
      <c r="E117" s="1643">
        <v>2</v>
      </c>
      <c r="F117" s="2629"/>
      <c r="G117" s="1526">
        <f>E117*F117</f>
        <v>0</v>
      </c>
      <c r="H117" s="1448"/>
    </row>
    <row r="118" spans="1:8">
      <c r="A118" s="1459" t="s">
        <v>7278</v>
      </c>
      <c r="B118" s="1500"/>
      <c r="C118" s="1491"/>
      <c r="D118" s="1489"/>
      <c r="E118" s="1643"/>
      <c r="F118" s="2609"/>
      <c r="G118" s="1526"/>
      <c r="H118" s="1448"/>
    </row>
    <row r="119" spans="1:8" ht="28.5">
      <c r="A119" s="1503"/>
      <c r="B119" s="1502" t="s">
        <v>6537</v>
      </c>
      <c r="C119" s="1491"/>
      <c r="D119" s="1489"/>
      <c r="E119" s="1643"/>
      <c r="F119" s="2609"/>
      <c r="G119" s="1526"/>
      <c r="H119" s="1448"/>
    </row>
    <row r="120" spans="1:8">
      <c r="A120" s="1503"/>
      <c r="B120" s="1505" t="s">
        <v>6516</v>
      </c>
      <c r="C120" s="1491"/>
      <c r="D120" s="1489"/>
      <c r="E120" s="1643"/>
      <c r="F120" s="2609"/>
      <c r="G120" s="1526"/>
      <c r="H120" s="1448"/>
    </row>
    <row r="121" spans="1:8">
      <c r="A121" s="1503"/>
      <c r="B121" s="1506" t="s">
        <v>6538</v>
      </c>
      <c r="C121" s="1491"/>
      <c r="D121" s="1667" t="s">
        <v>210</v>
      </c>
      <c r="E121" s="1883">
        <v>1</v>
      </c>
      <c r="F121" s="2609"/>
      <c r="G121" s="1526"/>
      <c r="H121" s="1448"/>
    </row>
    <row r="122" spans="1:8">
      <c r="A122" s="1489"/>
      <c r="B122" s="1506" t="s">
        <v>6539</v>
      </c>
      <c r="C122" s="1491"/>
      <c r="D122" s="1667" t="s">
        <v>210</v>
      </c>
      <c r="E122" s="1883">
        <v>2</v>
      </c>
      <c r="F122" s="2609"/>
      <c r="G122" s="1526"/>
      <c r="H122" s="1448"/>
    </row>
    <row r="123" spans="1:8" ht="42.75">
      <c r="A123" s="1489"/>
      <c r="B123" s="1517" t="s">
        <v>6540</v>
      </c>
      <c r="C123" s="1491"/>
      <c r="D123" s="1667" t="s">
        <v>210</v>
      </c>
      <c r="E123" s="1883">
        <v>1</v>
      </c>
      <c r="F123" s="2609"/>
      <c r="G123" s="1526"/>
      <c r="H123" s="1448"/>
    </row>
    <row r="124" spans="1:8">
      <c r="A124" s="1451" t="s">
        <v>7279</v>
      </c>
      <c r="B124" s="1517" t="s">
        <v>6541</v>
      </c>
      <c r="C124" s="1491"/>
      <c r="D124" s="1667" t="s">
        <v>210</v>
      </c>
      <c r="E124" s="1883">
        <v>3</v>
      </c>
      <c r="F124" s="2609"/>
      <c r="G124" s="1526"/>
      <c r="H124" s="1448"/>
    </row>
    <row r="125" spans="1:8">
      <c r="A125" s="1489"/>
      <c r="B125" s="1516" t="s">
        <v>6498</v>
      </c>
      <c r="C125" s="1491"/>
      <c r="D125" s="1489" t="s">
        <v>369</v>
      </c>
      <c r="E125" s="1643">
        <v>1</v>
      </c>
      <c r="F125" s="2629"/>
      <c r="G125" s="1526">
        <f>E125*F125</f>
        <v>0</v>
      </c>
      <c r="H125" s="1448"/>
    </row>
    <row r="126" spans="1:8" ht="22.9" customHeight="1" thickBot="1">
      <c r="A126" s="1344" t="s">
        <v>7183</v>
      </c>
      <c r="B126" s="1431" t="s">
        <v>6483</v>
      </c>
      <c r="C126" s="1432" t="s">
        <v>2978</v>
      </c>
      <c r="D126" s="1432"/>
      <c r="E126" s="1806"/>
      <c r="F126" s="1519"/>
      <c r="G126" s="1520">
        <f>+SUM(G19:G124)</f>
        <v>0</v>
      </c>
      <c r="H126" s="1448"/>
    </row>
    <row r="127" spans="1:8" ht="15" thickTop="1">
      <c r="A127" s="1448"/>
      <c r="B127" s="1448"/>
      <c r="C127" s="1448"/>
      <c r="D127" s="1448"/>
      <c r="E127" s="1566"/>
      <c r="F127" s="1752"/>
      <c r="G127" s="1752"/>
      <c r="H127" s="1448"/>
    </row>
    <row r="128" spans="1:8">
      <c r="A128" s="1448"/>
      <c r="B128" s="1448"/>
      <c r="C128" s="1448"/>
      <c r="D128" s="1448"/>
      <c r="E128" s="1566"/>
      <c r="F128" s="1752"/>
      <c r="G128" s="1752"/>
      <c r="H128" s="1448"/>
    </row>
  </sheetData>
  <sheetProtection formatRows="0"/>
  <mergeCells count="1">
    <mergeCell ref="B18:C18"/>
  </mergeCells>
  <pageMargins left="0.7" right="0.7" top="0.75" bottom="0.75" header="0.3" footer="0.3"/>
  <pageSetup paperSize="9" scale="45" fitToHeight="0" orientation="portrait" horizontalDpi="4294967293" verticalDpi="4294967293" r:id="rId1"/>
  <headerFooter>
    <oddHeader xml:space="preserve">&amp;LNEPREMIČNINE CELJE d.o.o.
Miklošičeva ulica 1
3000 Celje
&amp;CStanovanjska soseska Dečkovo naselje - DN10  &amp;REVROPSKA UNIJA
EVROPSKI SKLAD ZA REGIONALNI RAZVOJ
NALOŽBA V VAŠO PRIHODNOST
</oddHeader>
    <oddFooter>&amp;C&amp;A&amp;R&amp;P / &amp;N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60"/>
  <sheetViews>
    <sheetView view="pageBreakPreview" topLeftCell="A31" zoomScale="85" zoomScaleNormal="100" zoomScaleSheetLayoutView="85" workbookViewId="0">
      <selection activeCell="J54" sqref="J54"/>
    </sheetView>
  </sheetViews>
  <sheetFormatPr defaultColWidth="11" defaultRowHeight="14.25"/>
  <cols>
    <col min="1" max="1" width="15.140625" style="1374" customWidth="1"/>
    <col min="2" max="2" width="71" style="1374" customWidth="1"/>
    <col min="3" max="3" width="14" style="1374" customWidth="1"/>
    <col min="4" max="4" width="11" style="1374"/>
    <col min="5" max="5" width="11" style="1619"/>
    <col min="6" max="6" width="15.140625" style="1620" customWidth="1"/>
    <col min="7" max="7" width="19.140625" style="1620" customWidth="1"/>
    <col min="8" max="16384" width="11" style="1374"/>
  </cols>
  <sheetData>
    <row r="1" spans="1:8">
      <c r="A1" s="1435" t="s">
        <v>8</v>
      </c>
      <c r="B1" s="1381" t="s">
        <v>9</v>
      </c>
      <c r="C1" s="1381"/>
      <c r="D1" s="1382"/>
      <c r="E1" s="1436"/>
      <c r="F1" s="1470"/>
      <c r="G1" s="1470"/>
      <c r="H1" s="1343"/>
    </row>
    <row r="2" spans="1:8">
      <c r="A2" s="1435" t="s">
        <v>130</v>
      </c>
      <c r="B2" s="491" t="str">
        <f>'NASLOVNA STRAN'!$C$30</f>
        <v>Gradnja stanovanjske soseske Dečkovo naselje - DN 10</v>
      </c>
      <c r="C2" s="1381"/>
      <c r="D2" s="1382"/>
      <c r="E2" s="1436"/>
      <c r="F2" s="1470"/>
      <c r="G2" s="1470"/>
      <c r="H2" s="1343"/>
    </row>
    <row r="3" spans="1:8">
      <c r="A3" s="1435" t="s">
        <v>131</v>
      </c>
      <c r="B3" s="1654">
        <f>'NASLOVNA STRAN'!$C$13</f>
        <v>0</v>
      </c>
      <c r="C3" s="1381"/>
      <c r="D3" s="1382"/>
      <c r="E3" s="1436"/>
      <c r="F3" s="1470"/>
      <c r="G3" s="1470"/>
      <c r="H3" s="1343"/>
    </row>
    <row r="4" spans="1:8">
      <c r="A4" s="1435"/>
      <c r="B4" s="1381"/>
      <c r="C4" s="1381"/>
      <c r="D4" s="1382"/>
      <c r="E4" s="1436"/>
      <c r="F4" s="1470"/>
      <c r="G4" s="1470"/>
      <c r="H4" s="1343"/>
    </row>
    <row r="5" spans="1:8">
      <c r="A5" s="1437" t="s">
        <v>72</v>
      </c>
      <c r="B5" s="1387" t="s">
        <v>6311</v>
      </c>
      <c r="C5" s="1387"/>
      <c r="D5" s="1388"/>
      <c r="E5" s="1438"/>
      <c r="F5" s="1471"/>
      <c r="G5" s="1471"/>
      <c r="H5" s="1343"/>
    </row>
    <row r="6" spans="1:8">
      <c r="A6" s="1435"/>
      <c r="B6" s="1381"/>
      <c r="C6" s="1381"/>
      <c r="D6" s="1382"/>
      <c r="E6" s="1436"/>
      <c r="F6" s="1470"/>
      <c r="G6" s="1470"/>
      <c r="H6" s="1343"/>
    </row>
    <row r="7" spans="1:8">
      <c r="A7" s="1437" t="s">
        <v>80</v>
      </c>
      <c r="B7" s="1387" t="s">
        <v>6543</v>
      </c>
      <c r="C7" s="1387"/>
      <c r="D7" s="1388"/>
      <c r="E7" s="1438"/>
      <c r="F7" s="1471"/>
      <c r="G7" s="1471"/>
      <c r="H7" s="1343"/>
    </row>
    <row r="8" spans="1:8">
      <c r="A8" s="1435"/>
      <c r="B8" s="1381"/>
      <c r="C8" s="1381"/>
      <c r="D8" s="1382"/>
      <c r="E8" s="1436"/>
      <c r="F8" s="1470"/>
      <c r="G8" s="1470"/>
      <c r="H8" s="1343"/>
    </row>
    <row r="9" spans="1:8">
      <c r="A9" s="1435"/>
      <c r="B9" s="1381"/>
      <c r="C9" s="1381"/>
      <c r="D9" s="1382"/>
      <c r="E9" s="1436"/>
      <c r="F9" s="1470"/>
      <c r="G9" s="1470"/>
      <c r="H9" s="1343"/>
    </row>
    <row r="10" spans="1:8">
      <c r="A10" s="1439" t="s">
        <v>132</v>
      </c>
      <c r="B10" s="1392" t="s">
        <v>133</v>
      </c>
      <c r="C10" s="1393"/>
      <c r="D10" s="1394" t="s">
        <v>140</v>
      </c>
      <c r="E10" s="1440" t="s">
        <v>136</v>
      </c>
      <c r="F10" s="1604" t="s">
        <v>237</v>
      </c>
      <c r="G10" s="1604" t="s">
        <v>238</v>
      </c>
      <c r="H10" s="1343"/>
    </row>
    <row r="11" spans="1:8">
      <c r="A11" s="1381"/>
      <c r="B11" s="1381"/>
      <c r="C11" s="1381"/>
      <c r="D11" s="1382"/>
      <c r="E11" s="1441"/>
      <c r="F11" s="1473"/>
      <c r="G11" s="1473"/>
      <c r="H11" s="1343"/>
    </row>
    <row r="12" spans="1:8">
      <c r="A12" s="1442" t="s">
        <v>7184</v>
      </c>
      <c r="B12" s="1400" t="s">
        <v>4463</v>
      </c>
      <c r="C12" s="1400"/>
      <c r="D12" s="1401"/>
      <c r="E12" s="1443"/>
      <c r="F12" s="1474"/>
      <c r="G12" s="1474"/>
      <c r="H12" s="1343"/>
    </row>
    <row r="13" spans="1:8">
      <c r="A13" s="1444"/>
      <c r="B13" s="1405"/>
      <c r="C13" s="1405"/>
      <c r="D13" s="1406"/>
      <c r="E13" s="1445"/>
      <c r="F13" s="1475"/>
      <c r="G13" s="1475"/>
      <c r="H13" s="1343"/>
    </row>
    <row r="14" spans="1:8">
      <c r="A14" s="1409"/>
      <c r="B14" s="1410" t="s">
        <v>6543</v>
      </c>
      <c r="C14" s="1410"/>
      <c r="D14" s="1409"/>
      <c r="E14" s="1369"/>
      <c r="F14" s="1476"/>
      <c r="G14" s="1477"/>
      <c r="H14" s="1343"/>
    </row>
    <row r="15" spans="1:8">
      <c r="A15" s="1446"/>
      <c r="B15" s="1385" t="s">
        <v>3461</v>
      </c>
      <c r="C15" s="1385"/>
      <c r="D15" s="1415"/>
      <c r="E15" s="1447"/>
      <c r="F15" s="1478"/>
      <c r="G15" s="1478"/>
      <c r="H15" s="1343"/>
    </row>
    <row r="16" spans="1:8">
      <c r="A16" s="1446"/>
      <c r="B16" s="1418"/>
      <c r="C16" s="1419"/>
      <c r="D16" s="1415"/>
      <c r="E16" s="1447"/>
      <c r="F16" s="1478"/>
      <c r="G16" s="1478"/>
      <c r="H16" s="1343"/>
    </row>
    <row r="17" spans="1:8">
      <c r="A17" s="1446"/>
      <c r="B17" s="1418" t="s">
        <v>2299</v>
      </c>
      <c r="C17" s="1419"/>
      <c r="D17" s="1415"/>
      <c r="E17" s="1447"/>
      <c r="F17" s="1478"/>
      <c r="G17" s="1478"/>
      <c r="H17" s="1343"/>
    </row>
    <row r="18" spans="1:8" ht="54.6" customHeight="1">
      <c r="A18" s="1446"/>
      <c r="B18" s="3117" t="s">
        <v>3565</v>
      </c>
      <c r="C18" s="3118"/>
      <c r="D18" s="1415"/>
      <c r="E18" s="1447"/>
      <c r="F18" s="1478"/>
      <c r="G18" s="1478"/>
      <c r="H18" s="1448"/>
    </row>
    <row r="19" spans="1:8">
      <c r="A19" s="1448"/>
      <c r="B19" s="1448"/>
      <c r="C19" s="1448"/>
      <c r="D19" s="1448"/>
      <c r="E19" s="1364"/>
      <c r="F19" s="1605"/>
      <c r="G19" s="1605"/>
      <c r="H19" s="1448"/>
    </row>
    <row r="20" spans="1:8" ht="49.9" customHeight="1">
      <c r="A20" s="1448"/>
      <c r="B20" s="1522" t="s">
        <v>6545</v>
      </c>
      <c r="C20" s="1448"/>
      <c r="D20" s="1448"/>
      <c r="E20" s="1364"/>
      <c r="F20" s="1605"/>
      <c r="G20" s="1605"/>
      <c r="H20" s="1448"/>
    </row>
    <row r="21" spans="1:8">
      <c r="A21" s="1523"/>
      <c r="B21" s="1479"/>
      <c r="C21" s="1480"/>
      <c r="D21" s="1481"/>
      <c r="E21" s="1885"/>
      <c r="F21" s="1893"/>
      <c r="G21" s="1605"/>
      <c r="H21" s="1448"/>
    </row>
    <row r="22" spans="1:8">
      <c r="A22" s="1484"/>
      <c r="B22" s="1485"/>
      <c r="C22" s="1480"/>
      <c r="D22" s="1484"/>
      <c r="E22" s="1886"/>
      <c r="F22" s="1740"/>
      <c r="G22" s="1740"/>
      <c r="H22" s="1448"/>
    </row>
    <row r="23" spans="1:8" ht="28.5">
      <c r="A23" s="1459" t="s">
        <v>7280</v>
      </c>
      <c r="B23" s="1527" t="s">
        <v>6547</v>
      </c>
      <c r="C23" s="1528"/>
      <c r="D23" s="1681" t="s">
        <v>369</v>
      </c>
      <c r="E23" s="3115" t="s">
        <v>6480</v>
      </c>
      <c r="F23" s="3116"/>
      <c r="G23" s="1894"/>
      <c r="H23" s="1448"/>
    </row>
    <row r="24" spans="1:8">
      <c r="A24" s="1528"/>
      <c r="B24" s="1527"/>
      <c r="C24" s="1528"/>
      <c r="D24" s="1681"/>
      <c r="E24" s="1887"/>
      <c r="F24" s="1683"/>
      <c r="G24" s="1895"/>
      <c r="H24" s="1448"/>
    </row>
    <row r="25" spans="1:8">
      <c r="A25" s="1459" t="s">
        <v>7281</v>
      </c>
      <c r="B25" s="1527" t="s">
        <v>6549</v>
      </c>
      <c r="C25" s="1528"/>
      <c r="D25" s="1681" t="s">
        <v>369</v>
      </c>
      <c r="E25" s="3115" t="s">
        <v>6480</v>
      </c>
      <c r="F25" s="3116"/>
      <c r="G25" s="1894"/>
      <c r="H25" s="1448"/>
    </row>
    <row r="26" spans="1:8">
      <c r="A26" s="1528"/>
      <c r="B26" s="1527"/>
      <c r="C26" s="1528"/>
      <c r="D26" s="1681"/>
      <c r="E26" s="1887"/>
      <c r="F26" s="1683"/>
      <c r="G26" s="1895"/>
      <c r="H26" s="1448"/>
    </row>
    <row r="27" spans="1:8">
      <c r="A27" s="1459" t="s">
        <v>7282</v>
      </c>
      <c r="B27" s="1527" t="s">
        <v>6551</v>
      </c>
      <c r="C27" s="1528"/>
      <c r="D27" s="1681" t="s">
        <v>369</v>
      </c>
      <c r="E27" s="3115" t="s">
        <v>6480</v>
      </c>
      <c r="F27" s="3116"/>
      <c r="G27" s="1894"/>
      <c r="H27" s="1448"/>
    </row>
    <row r="28" spans="1:8">
      <c r="A28" s="1528"/>
      <c r="B28" s="1527"/>
      <c r="C28" s="1528"/>
      <c r="D28" s="1681"/>
      <c r="E28" s="1887"/>
      <c r="F28" s="1683"/>
      <c r="G28" s="1895"/>
      <c r="H28" s="1448"/>
    </row>
    <row r="29" spans="1:8">
      <c r="A29" s="1459" t="s">
        <v>7283</v>
      </c>
      <c r="B29" s="1533" t="s">
        <v>6882</v>
      </c>
      <c r="C29" s="1534"/>
      <c r="D29" s="1685"/>
      <c r="E29" s="1888"/>
      <c r="F29" s="1687"/>
      <c r="G29" s="1687"/>
      <c r="H29" s="1448"/>
    </row>
    <row r="30" spans="1:8" ht="57">
      <c r="A30" s="1534"/>
      <c r="B30" s="1527" t="s">
        <v>6554</v>
      </c>
      <c r="C30" s="1534"/>
      <c r="D30" s="1685"/>
      <c r="E30" s="1888"/>
      <c r="F30" s="1687"/>
      <c r="G30" s="1687"/>
      <c r="H30" s="1448"/>
    </row>
    <row r="31" spans="1:8">
      <c r="A31" s="1534"/>
      <c r="B31" s="1527" t="s">
        <v>6555</v>
      </c>
      <c r="C31" s="1534"/>
      <c r="D31" s="1688" t="s">
        <v>210</v>
      </c>
      <c r="E31" s="1889">
        <v>1</v>
      </c>
      <c r="F31" s="1687"/>
      <c r="G31" s="1687"/>
      <c r="H31" s="1448"/>
    </row>
    <row r="32" spans="1:8">
      <c r="A32" s="1528"/>
      <c r="B32" s="1527" t="s">
        <v>6556</v>
      </c>
      <c r="C32" s="1539"/>
      <c r="D32" s="1690" t="s">
        <v>210</v>
      </c>
      <c r="E32" s="1890">
        <v>3</v>
      </c>
      <c r="F32" s="1683"/>
      <c r="G32" s="1896"/>
      <c r="H32" s="1448"/>
    </row>
    <row r="33" spans="1:8">
      <c r="A33" s="1528"/>
      <c r="B33" s="1527" t="s">
        <v>6557</v>
      </c>
      <c r="C33" s="1539"/>
      <c r="D33" s="1690"/>
      <c r="E33" s="1890"/>
      <c r="F33" s="1683"/>
      <c r="G33" s="1896"/>
      <c r="H33" s="1448"/>
    </row>
    <row r="34" spans="1:8">
      <c r="A34" s="1528"/>
      <c r="B34" s="1527" t="s">
        <v>6558</v>
      </c>
      <c r="C34" s="1528"/>
      <c r="D34" s="1692" t="s">
        <v>210</v>
      </c>
      <c r="E34" s="1890">
        <v>1</v>
      </c>
      <c r="F34" s="1683"/>
      <c r="G34" s="1896"/>
      <c r="H34" s="1448"/>
    </row>
    <row r="35" spans="1:8">
      <c r="A35" s="1528"/>
      <c r="B35" s="1527" t="s">
        <v>6559</v>
      </c>
      <c r="C35" s="1528"/>
      <c r="D35" s="1692"/>
      <c r="E35" s="1890"/>
      <c r="F35" s="1683"/>
      <c r="G35" s="1896"/>
      <c r="H35" s="1448"/>
    </row>
    <row r="36" spans="1:8">
      <c r="A36" s="1528"/>
      <c r="B36" s="1522" t="s">
        <v>6560</v>
      </c>
      <c r="C36" s="1528"/>
      <c r="D36" s="1692" t="s">
        <v>210</v>
      </c>
      <c r="E36" s="1890">
        <v>3</v>
      </c>
      <c r="F36" s="1683"/>
      <c r="G36" s="1896"/>
      <c r="H36" s="1448"/>
    </row>
    <row r="37" spans="1:8" ht="28.5">
      <c r="A37" s="1528"/>
      <c r="B37" s="1527" t="s">
        <v>6561</v>
      </c>
      <c r="C37" s="1539"/>
      <c r="D37" s="1690" t="s">
        <v>210</v>
      </c>
      <c r="E37" s="1890">
        <v>14</v>
      </c>
      <c r="F37" s="1683"/>
      <c r="G37" s="1896"/>
      <c r="H37" s="1448"/>
    </row>
    <row r="38" spans="1:8">
      <c r="A38" s="1528"/>
      <c r="B38" s="1527" t="s">
        <v>6562</v>
      </c>
      <c r="C38" s="1539"/>
      <c r="D38" s="1690" t="s">
        <v>210</v>
      </c>
      <c r="E38" s="1890">
        <f>13*3</f>
        <v>39</v>
      </c>
      <c r="F38" s="1683"/>
      <c r="G38" s="1896"/>
      <c r="H38" s="1448"/>
    </row>
    <row r="39" spans="1:8">
      <c r="A39" s="1528"/>
      <c r="B39" s="1527" t="s">
        <v>6563</v>
      </c>
      <c r="C39" s="1539"/>
      <c r="D39" s="1690" t="s">
        <v>210</v>
      </c>
      <c r="E39" s="1890">
        <v>3</v>
      </c>
      <c r="F39" s="1683"/>
      <c r="G39" s="1896"/>
      <c r="H39" s="1448"/>
    </row>
    <row r="40" spans="1:8" ht="42.75">
      <c r="A40" s="1534"/>
      <c r="B40" s="1544" t="s">
        <v>6564</v>
      </c>
      <c r="C40" s="1534"/>
      <c r="D40" s="1688" t="s">
        <v>210</v>
      </c>
      <c r="E40" s="1889">
        <v>14</v>
      </c>
      <c r="F40" s="2642"/>
      <c r="G40" s="1687"/>
      <c r="H40" s="1448"/>
    </row>
    <row r="41" spans="1:8">
      <c r="A41" s="1534"/>
      <c r="B41" s="1545" t="s">
        <v>6565</v>
      </c>
      <c r="C41" s="1534"/>
      <c r="D41" s="1685"/>
      <c r="E41" s="1888"/>
      <c r="F41" s="2642"/>
      <c r="G41" s="1687"/>
      <c r="H41" s="1448"/>
    </row>
    <row r="42" spans="1:8">
      <c r="A42" s="1534"/>
      <c r="B42" s="1545" t="s">
        <v>6566</v>
      </c>
      <c r="C42" s="1528"/>
      <c r="D42" s="1681"/>
      <c r="E42" s="1888"/>
      <c r="F42" s="2642"/>
      <c r="G42" s="1687"/>
      <c r="H42" s="1448"/>
    </row>
    <row r="43" spans="1:8">
      <c r="A43" s="1451" t="s">
        <v>7284</v>
      </c>
      <c r="B43" s="1546" t="s">
        <v>6498</v>
      </c>
      <c r="C43" s="1528"/>
      <c r="D43" s="1681" t="s">
        <v>369</v>
      </c>
      <c r="E43" s="1888">
        <v>1</v>
      </c>
      <c r="F43" s="2643"/>
      <c r="G43" s="1894">
        <f>E43*F43</f>
        <v>0</v>
      </c>
      <c r="H43" s="1448"/>
    </row>
    <row r="44" spans="1:8">
      <c r="A44" s="1534"/>
      <c r="B44" s="1547"/>
      <c r="C44" s="1528"/>
      <c r="D44" s="1681"/>
      <c r="E44" s="1888"/>
      <c r="F44" s="2642"/>
      <c r="G44" s="1894"/>
      <c r="H44" s="1448"/>
    </row>
    <row r="45" spans="1:8">
      <c r="A45" s="1459" t="s">
        <v>7285</v>
      </c>
      <c r="B45" s="1533" t="s">
        <v>6885</v>
      </c>
      <c r="C45" s="1534"/>
      <c r="D45" s="1685"/>
      <c r="E45" s="1888"/>
      <c r="F45" s="2642"/>
      <c r="G45" s="1687"/>
      <c r="H45" s="1448"/>
    </row>
    <row r="46" spans="1:8" ht="79.5" customHeight="1">
      <c r="A46" s="1534"/>
      <c r="B46" s="1527" t="s">
        <v>6554</v>
      </c>
      <c r="C46" s="1534"/>
      <c r="D46" s="1685"/>
      <c r="E46" s="1888"/>
      <c r="F46" s="2642"/>
      <c r="G46" s="1687"/>
      <c r="H46" s="1448"/>
    </row>
    <row r="47" spans="1:8" ht="28.5">
      <c r="A47" s="1528"/>
      <c r="B47" s="1527" t="s">
        <v>6570</v>
      </c>
      <c r="C47" s="1539"/>
      <c r="D47" s="1690" t="s">
        <v>210</v>
      </c>
      <c r="E47" s="1890">
        <v>14</v>
      </c>
      <c r="F47" s="1683"/>
      <c r="G47" s="1896"/>
      <c r="H47" s="1448"/>
    </row>
    <row r="48" spans="1:8">
      <c r="A48" s="1528"/>
      <c r="B48" s="1527" t="s">
        <v>6562</v>
      </c>
      <c r="C48" s="1539"/>
      <c r="D48" s="1690" t="s">
        <v>210</v>
      </c>
      <c r="E48" s="1890">
        <f>13*3</f>
        <v>39</v>
      </c>
      <c r="F48" s="1683"/>
      <c r="G48" s="1896"/>
      <c r="H48" s="1448"/>
    </row>
    <row r="49" spans="1:8">
      <c r="A49" s="1528"/>
      <c r="B49" s="1527" t="s">
        <v>6563</v>
      </c>
      <c r="C49" s="1539"/>
      <c r="D49" s="1690" t="s">
        <v>210</v>
      </c>
      <c r="E49" s="1890">
        <v>4</v>
      </c>
      <c r="F49" s="1683"/>
      <c r="G49" s="1896"/>
      <c r="H49" s="1448"/>
    </row>
    <row r="50" spans="1:8" ht="42.75">
      <c r="A50" s="1534"/>
      <c r="B50" s="1544" t="s">
        <v>6564</v>
      </c>
      <c r="C50" s="1534"/>
      <c r="D50" s="1688" t="s">
        <v>210</v>
      </c>
      <c r="E50" s="1889">
        <v>14</v>
      </c>
      <c r="F50" s="2642"/>
      <c r="G50" s="1687"/>
      <c r="H50" s="1448"/>
    </row>
    <row r="51" spans="1:8">
      <c r="A51" s="1534"/>
      <c r="B51" s="1545" t="s">
        <v>6565</v>
      </c>
      <c r="C51" s="1534"/>
      <c r="D51" s="1685"/>
      <c r="E51" s="1888"/>
      <c r="F51" s="2642"/>
      <c r="G51" s="1687"/>
      <c r="H51" s="1448"/>
    </row>
    <row r="52" spans="1:8">
      <c r="A52" s="1534"/>
      <c r="B52" s="1545" t="s">
        <v>6566</v>
      </c>
      <c r="C52" s="1528"/>
      <c r="D52" s="1681"/>
      <c r="E52" s="1888"/>
      <c r="F52" s="2642"/>
      <c r="G52" s="1687"/>
      <c r="H52" s="1448"/>
    </row>
    <row r="53" spans="1:8">
      <c r="A53" s="1451" t="s">
        <v>7286</v>
      </c>
      <c r="B53" s="1547" t="s">
        <v>6498</v>
      </c>
      <c r="C53" s="1528"/>
      <c r="D53" s="1681" t="s">
        <v>369</v>
      </c>
      <c r="E53" s="1888">
        <v>1</v>
      </c>
      <c r="F53" s="2643"/>
      <c r="G53" s="1894">
        <f>E53*F53</f>
        <v>0</v>
      </c>
      <c r="H53" s="1448"/>
    </row>
    <row r="54" spans="1:8">
      <c r="A54" s="1534"/>
      <c r="B54" s="1547"/>
      <c r="C54" s="1528"/>
      <c r="D54" s="1681"/>
      <c r="E54" s="1888"/>
      <c r="F54" s="2642"/>
      <c r="G54" s="1894"/>
      <c r="H54" s="1448"/>
    </row>
    <row r="55" spans="1:8">
      <c r="A55" s="1451" t="s">
        <v>7287</v>
      </c>
      <c r="B55" s="1548" t="s">
        <v>6573</v>
      </c>
      <c r="C55" s="1549"/>
      <c r="D55" s="1693" t="s">
        <v>369</v>
      </c>
      <c r="E55" s="1891">
        <v>1</v>
      </c>
      <c r="F55" s="2644"/>
      <c r="G55" s="1894">
        <f>E55*F55</f>
        <v>0</v>
      </c>
      <c r="H55" s="1448"/>
    </row>
    <row r="56" spans="1:8">
      <c r="A56" s="1484"/>
      <c r="B56" s="1494"/>
      <c r="C56" s="1480"/>
      <c r="D56" s="1484"/>
      <c r="E56" s="1886"/>
      <c r="F56" s="1740"/>
      <c r="G56" s="1740"/>
      <c r="H56" s="1448"/>
    </row>
    <row r="57" spans="1:8" ht="24" customHeight="1" thickBot="1">
      <c r="A57" s="1344" t="s">
        <v>7184</v>
      </c>
      <c r="B57" s="1431" t="s">
        <v>6574</v>
      </c>
      <c r="C57" s="1432" t="s">
        <v>2978</v>
      </c>
      <c r="D57" s="1432"/>
      <c r="E57" s="1616"/>
      <c r="F57" s="1520"/>
      <c r="G57" s="1520">
        <f>SUM(G43:G55)</f>
        <v>0</v>
      </c>
      <c r="H57" s="1448"/>
    </row>
    <row r="58" spans="1:8" ht="15" thickTop="1">
      <c r="A58" s="1495"/>
      <c r="B58" s="1496"/>
      <c r="C58" s="1495"/>
      <c r="D58" s="1495"/>
      <c r="E58" s="1892"/>
      <c r="F58" s="1740"/>
      <c r="G58" s="1740"/>
      <c r="H58" s="1448"/>
    </row>
    <row r="59" spans="1:8">
      <c r="A59" s="1448"/>
      <c r="B59" s="1448"/>
      <c r="C59" s="1448"/>
      <c r="D59" s="1448"/>
      <c r="E59" s="1364"/>
      <c r="F59" s="1605"/>
      <c r="G59" s="1605"/>
      <c r="H59" s="1448"/>
    </row>
    <row r="60" spans="1:8">
      <c r="A60" s="1448"/>
      <c r="B60" s="1448"/>
      <c r="C60" s="1448"/>
      <c r="D60" s="1448"/>
      <c r="E60" s="1364"/>
      <c r="F60" s="1605"/>
      <c r="G60" s="1605"/>
      <c r="H60" s="1448"/>
    </row>
  </sheetData>
  <sheetProtection formatRows="0"/>
  <mergeCells count="4">
    <mergeCell ref="B18:C18"/>
    <mergeCell ref="E23:F23"/>
    <mergeCell ref="E25:F25"/>
    <mergeCell ref="E27:F27"/>
  </mergeCells>
  <pageMargins left="0.7" right="0.7" top="0.75" bottom="0.75" header="0.3" footer="0.3"/>
  <pageSetup paperSize="9" scale="45" fitToHeight="0" orientation="portrait" horizontalDpi="4294967293" verticalDpi="4294967293" r:id="rId1"/>
  <headerFooter>
    <oddHeader xml:space="preserve">&amp;LNEPREMIČNINE CELJE d.o.o.
Miklošičeva ulica 1
3000 Celje
&amp;CStanovanjska soseska Dečkovo naselje - DN10  &amp;REVROPSKA UNIJA
EVROPSKI SKLAD ZA REGIONALNI RAZVOJ
NALOŽBA V VAŠO PRIHODNOST
</oddHeader>
    <oddFooter>&amp;C&amp;A&amp;R&amp;P / &amp;N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58"/>
  <sheetViews>
    <sheetView view="pageBreakPreview" topLeftCell="A14" zoomScale="85" zoomScaleNormal="100" zoomScaleSheetLayoutView="85" workbookViewId="0">
      <selection activeCell="F39" sqref="F39"/>
    </sheetView>
  </sheetViews>
  <sheetFormatPr defaultColWidth="11" defaultRowHeight="14.25"/>
  <cols>
    <col min="1" max="1" width="15.7109375" style="1374" customWidth="1"/>
    <col min="2" max="2" width="71" style="1374" customWidth="1"/>
    <col min="3" max="3" width="14" style="1374" customWidth="1"/>
    <col min="4" max="4" width="11" style="1374"/>
    <col min="5" max="5" width="11" style="1651"/>
    <col min="6" max="6" width="15.140625" style="1763" customWidth="1"/>
    <col min="7" max="7" width="19.42578125" style="1763" customWidth="1"/>
    <col min="8" max="16384" width="11" style="1374"/>
  </cols>
  <sheetData>
    <row r="1" spans="1:7">
      <c r="A1" s="1435" t="s">
        <v>8</v>
      </c>
      <c r="B1" s="1381" t="s">
        <v>9</v>
      </c>
      <c r="C1" s="1381"/>
      <c r="D1" s="1382"/>
      <c r="E1" s="1383"/>
      <c r="F1" s="1470"/>
      <c r="G1" s="1470"/>
    </row>
    <row r="2" spans="1:7">
      <c r="A2" s="1435" t="s">
        <v>130</v>
      </c>
      <c r="B2" s="491" t="str">
        <f>'NASLOVNA STRAN'!$C$30</f>
        <v>Gradnja stanovanjske soseske Dečkovo naselje - DN 10</v>
      </c>
      <c r="C2" s="1381"/>
      <c r="D2" s="1382"/>
      <c r="E2" s="1383"/>
      <c r="F2" s="1470"/>
      <c r="G2" s="1470"/>
    </row>
    <row r="3" spans="1:7">
      <c r="A3" s="1435" t="s">
        <v>131</v>
      </c>
      <c r="B3" s="1654">
        <f>'NASLOVNA STRAN'!$C$13</f>
        <v>0</v>
      </c>
      <c r="C3" s="1381"/>
      <c r="D3" s="1382"/>
      <c r="E3" s="1383"/>
      <c r="F3" s="1470"/>
      <c r="G3" s="1470"/>
    </row>
    <row r="4" spans="1:7">
      <c r="A4" s="1435"/>
      <c r="B4" s="1381"/>
      <c r="C4" s="1381"/>
      <c r="D4" s="1382"/>
      <c r="E4" s="1383"/>
      <c r="F4" s="1470"/>
      <c r="G4" s="1470"/>
    </row>
    <row r="5" spans="1:7">
      <c r="A5" s="1437" t="s">
        <v>72</v>
      </c>
      <c r="B5" s="1387" t="s">
        <v>6311</v>
      </c>
      <c r="C5" s="1387"/>
      <c r="D5" s="1388"/>
      <c r="E5" s="1389"/>
      <c r="F5" s="1471"/>
      <c r="G5" s="1471"/>
    </row>
    <row r="6" spans="1:7">
      <c r="A6" s="1435"/>
      <c r="B6" s="1381"/>
      <c r="C6" s="1381"/>
      <c r="D6" s="1382"/>
      <c r="E6" s="1383"/>
      <c r="F6" s="1384"/>
      <c r="G6" s="1384"/>
    </row>
    <row r="7" spans="1:7">
      <c r="A7" s="1437" t="s">
        <v>82</v>
      </c>
      <c r="B7" s="1387" t="s">
        <v>63</v>
      </c>
      <c r="C7" s="1387"/>
      <c r="D7" s="1388"/>
      <c r="E7" s="1389"/>
      <c r="F7" s="1471"/>
      <c r="G7" s="1471"/>
    </row>
    <row r="8" spans="1:7">
      <c r="A8" s="1435"/>
      <c r="B8" s="1381"/>
      <c r="C8" s="1381"/>
      <c r="D8" s="1382"/>
      <c r="E8" s="1383"/>
      <c r="F8" s="1470"/>
      <c r="G8" s="1470"/>
    </row>
    <row r="9" spans="1:7">
      <c r="A9" s="1435"/>
      <c r="B9" s="1381"/>
      <c r="C9" s="1381"/>
      <c r="D9" s="1382"/>
      <c r="E9" s="1383"/>
      <c r="F9" s="1470"/>
      <c r="G9" s="1470"/>
    </row>
    <row r="10" spans="1:7" ht="42.75">
      <c r="A10" s="1439" t="s">
        <v>132</v>
      </c>
      <c r="B10" s="1392" t="s">
        <v>133</v>
      </c>
      <c r="C10" s="1393" t="s">
        <v>134</v>
      </c>
      <c r="D10" s="1394" t="s">
        <v>140</v>
      </c>
      <c r="E10" s="1395" t="s">
        <v>136</v>
      </c>
      <c r="F10" s="1472" t="s">
        <v>237</v>
      </c>
      <c r="G10" s="1472" t="s">
        <v>238</v>
      </c>
    </row>
    <row r="11" spans="1:7">
      <c r="A11" s="1381"/>
      <c r="B11" s="1381"/>
      <c r="C11" s="1381"/>
      <c r="D11" s="1382"/>
      <c r="E11" s="1397"/>
      <c r="F11" s="1473"/>
      <c r="G11" s="1473"/>
    </row>
    <row r="12" spans="1:7">
      <c r="A12" s="1442" t="s">
        <v>7185</v>
      </c>
      <c r="B12" s="1400" t="s">
        <v>4463</v>
      </c>
      <c r="C12" s="1400"/>
      <c r="D12" s="1401"/>
      <c r="E12" s="1402"/>
      <c r="F12" s="1474"/>
      <c r="G12" s="1474"/>
    </row>
    <row r="13" spans="1:7">
      <c r="A13" s="1444"/>
      <c r="B13" s="1405"/>
      <c r="C13" s="1405"/>
      <c r="D13" s="1406"/>
      <c r="E13" s="1407"/>
      <c r="F13" s="1475"/>
      <c r="G13" s="1475"/>
    </row>
    <row r="14" spans="1:7">
      <c r="A14" s="1409"/>
      <c r="B14" s="1410" t="s">
        <v>63</v>
      </c>
      <c r="C14" s="1410"/>
      <c r="D14" s="1409"/>
      <c r="E14" s="1411"/>
      <c r="F14" s="1476"/>
      <c r="G14" s="1477"/>
    </row>
    <row r="15" spans="1:7">
      <c r="A15" s="1446"/>
      <c r="B15" s="1385" t="s">
        <v>3461</v>
      </c>
      <c r="C15" s="1385"/>
      <c r="D15" s="1415"/>
      <c r="E15" s="1416"/>
      <c r="F15" s="1478"/>
      <c r="G15" s="1478"/>
    </row>
    <row r="16" spans="1:7">
      <c r="A16" s="1446"/>
      <c r="B16" s="1418"/>
      <c r="C16" s="1419"/>
      <c r="D16" s="1415"/>
      <c r="E16" s="1416"/>
      <c r="F16" s="1478"/>
      <c r="G16" s="1478"/>
    </row>
    <row r="17" spans="1:7">
      <c r="A17" s="1446"/>
      <c r="B17" s="1418" t="s">
        <v>2299</v>
      </c>
      <c r="C17" s="1419"/>
      <c r="D17" s="1415"/>
      <c r="E17" s="1416"/>
      <c r="F17" s="1478"/>
      <c r="G17" s="1478"/>
    </row>
    <row r="18" spans="1:7" ht="46.9" customHeight="1">
      <c r="A18" s="1446"/>
      <c r="B18" s="3117" t="s">
        <v>3565</v>
      </c>
      <c r="C18" s="3118"/>
      <c r="D18" s="1415"/>
      <c r="E18" s="1416"/>
      <c r="F18" s="1478"/>
      <c r="G18" s="1478"/>
    </row>
    <row r="19" spans="1:7">
      <c r="A19" s="1448"/>
      <c r="B19" s="1448"/>
      <c r="C19" s="1448"/>
      <c r="D19" s="1448"/>
      <c r="E19" s="1641"/>
      <c r="F19" s="1752"/>
      <c r="G19" s="1752"/>
    </row>
    <row r="20" spans="1:7">
      <c r="A20" s="1385"/>
      <c r="B20" s="1385"/>
      <c r="C20" s="1385"/>
      <c r="D20" s="1385"/>
      <c r="E20" s="1423"/>
      <c r="F20" s="1412"/>
      <c r="G20" s="1412"/>
    </row>
    <row r="21" spans="1:7" ht="28.5">
      <c r="A21" s="1424" t="s">
        <v>7288</v>
      </c>
      <c r="B21" s="1567" t="s">
        <v>6576</v>
      </c>
      <c r="C21" s="1568"/>
      <c r="D21" s="1568" t="s">
        <v>3514</v>
      </c>
      <c r="E21" s="1423">
        <v>420</v>
      </c>
      <c r="F21" s="2629"/>
      <c r="G21" s="1526">
        <f>E21*F21</f>
        <v>0</v>
      </c>
    </row>
    <row r="22" spans="1:7">
      <c r="A22" s="1568"/>
      <c r="B22" s="1567"/>
      <c r="C22" s="1568"/>
      <c r="D22" s="1568"/>
      <c r="E22" s="1423"/>
      <c r="F22" s="2609"/>
      <c r="G22" s="1526"/>
    </row>
    <row r="23" spans="1:7" ht="28.5">
      <c r="A23" s="2248" t="s">
        <v>7289</v>
      </c>
      <c r="B23" s="2319" t="s">
        <v>6578</v>
      </c>
      <c r="C23" s="2322"/>
      <c r="D23" s="2322" t="s">
        <v>3514</v>
      </c>
      <c r="E23" s="2240">
        <v>0</v>
      </c>
      <c r="F23" s="2630"/>
      <c r="G23" s="1526"/>
    </row>
    <row r="24" spans="1:7">
      <c r="A24" s="1568"/>
      <c r="B24" s="1567"/>
      <c r="C24" s="1568"/>
      <c r="D24" s="1568"/>
      <c r="E24" s="1423"/>
      <c r="F24" s="2609"/>
      <c r="G24" s="1526"/>
    </row>
    <row r="25" spans="1:7" ht="33" customHeight="1">
      <c r="A25" s="1424" t="s">
        <v>7290</v>
      </c>
      <c r="B25" s="1567" t="s">
        <v>6580</v>
      </c>
      <c r="C25" s="1569"/>
      <c r="D25" s="1569" t="s">
        <v>3514</v>
      </c>
      <c r="E25" s="1423">
        <v>40</v>
      </c>
      <c r="F25" s="2629"/>
      <c r="G25" s="1526">
        <f t="shared" ref="G25:G49" si="0">E25*F25</f>
        <v>0</v>
      </c>
    </row>
    <row r="26" spans="1:7">
      <c r="A26" s="1568"/>
      <c r="B26" s="1567"/>
      <c r="C26" s="1569"/>
      <c r="D26" s="1569"/>
      <c r="E26" s="1423"/>
      <c r="F26" s="2609"/>
      <c r="G26" s="1526"/>
    </row>
    <row r="27" spans="1:7" ht="28.5">
      <c r="A27" s="1424" t="s">
        <v>7291</v>
      </c>
      <c r="B27" s="1567" t="s">
        <v>6582</v>
      </c>
      <c r="C27" s="1569"/>
      <c r="D27" s="1569" t="s">
        <v>3514</v>
      </c>
      <c r="E27" s="1423">
        <v>110</v>
      </c>
      <c r="F27" s="2629"/>
      <c r="G27" s="1526">
        <f t="shared" si="0"/>
        <v>0</v>
      </c>
    </row>
    <row r="28" spans="1:7">
      <c r="A28" s="1568"/>
      <c r="B28" s="1567"/>
      <c r="C28" s="1569"/>
      <c r="D28" s="1569"/>
      <c r="E28" s="1423"/>
      <c r="F28" s="2609"/>
      <c r="G28" s="1526"/>
    </row>
    <row r="29" spans="1:7">
      <c r="A29" s="1424" t="s">
        <v>7292</v>
      </c>
      <c r="B29" s="1567" t="s">
        <v>6584</v>
      </c>
      <c r="C29" s="1569"/>
      <c r="D29" s="1569" t="s">
        <v>210</v>
      </c>
      <c r="E29" s="1423">
        <v>15</v>
      </c>
      <c r="F29" s="2629"/>
      <c r="G29" s="1526">
        <f t="shared" si="0"/>
        <v>0</v>
      </c>
    </row>
    <row r="30" spans="1:7">
      <c r="A30" s="1568"/>
      <c r="B30" s="1567"/>
      <c r="C30" s="1569"/>
      <c r="D30" s="1569"/>
      <c r="E30" s="1423"/>
      <c r="F30" s="2609"/>
      <c r="G30" s="1526"/>
    </row>
    <row r="31" spans="1:7">
      <c r="A31" s="1424" t="s">
        <v>7293</v>
      </c>
      <c r="B31" s="1385" t="s">
        <v>6586</v>
      </c>
      <c r="C31" s="1569"/>
      <c r="D31" s="1569" t="s">
        <v>210</v>
      </c>
      <c r="E31" s="1423">
        <v>2</v>
      </c>
      <c r="F31" s="2629"/>
      <c r="G31" s="1526">
        <f t="shared" si="0"/>
        <v>0</v>
      </c>
    </row>
    <row r="32" spans="1:7">
      <c r="A32" s="1568"/>
      <c r="B32" s="1385"/>
      <c r="C32" s="1569"/>
      <c r="D32" s="1569"/>
      <c r="E32" s="1423"/>
      <c r="F32" s="2609"/>
      <c r="G32" s="1526"/>
    </row>
    <row r="33" spans="1:7">
      <c r="A33" s="1424" t="s">
        <v>7294</v>
      </c>
      <c r="B33" s="1385" t="s">
        <v>6586</v>
      </c>
      <c r="C33" s="1569"/>
      <c r="D33" s="1569" t="s">
        <v>210</v>
      </c>
      <c r="E33" s="1423">
        <v>2</v>
      </c>
      <c r="F33" s="2629"/>
      <c r="G33" s="1526">
        <f t="shared" si="0"/>
        <v>0</v>
      </c>
    </row>
    <row r="34" spans="1:7">
      <c r="A34" s="1568"/>
      <c r="B34" s="1385"/>
      <c r="C34" s="1569"/>
      <c r="D34" s="1569"/>
      <c r="E34" s="1423"/>
      <c r="F34" s="2609"/>
      <c r="G34" s="1526"/>
    </row>
    <row r="35" spans="1:7">
      <c r="A35" s="1424" t="s">
        <v>7295</v>
      </c>
      <c r="B35" s="1567" t="s">
        <v>6589</v>
      </c>
      <c r="C35" s="1569"/>
      <c r="D35" s="1569" t="s">
        <v>210</v>
      </c>
      <c r="E35" s="1423">
        <v>243</v>
      </c>
      <c r="F35" s="2629"/>
      <c r="G35" s="1526">
        <f t="shared" si="0"/>
        <v>0</v>
      </c>
    </row>
    <row r="36" spans="1:7">
      <c r="A36" s="1568"/>
      <c r="B36" s="1567"/>
      <c r="C36" s="1569"/>
      <c r="D36" s="1569"/>
      <c r="E36" s="1423"/>
      <c r="F36" s="2609"/>
      <c r="G36" s="1526"/>
    </row>
    <row r="37" spans="1:7">
      <c r="A37" s="1424" t="s">
        <v>7296</v>
      </c>
      <c r="B37" s="1567" t="s">
        <v>6591</v>
      </c>
      <c r="C37" s="1569"/>
      <c r="D37" s="1569" t="s">
        <v>210</v>
      </c>
      <c r="E37" s="1423">
        <v>8</v>
      </c>
      <c r="F37" s="2629"/>
      <c r="G37" s="1526">
        <f t="shared" si="0"/>
        <v>0</v>
      </c>
    </row>
    <row r="38" spans="1:7">
      <c r="A38" s="1568"/>
      <c r="B38" s="1567"/>
      <c r="C38" s="1569"/>
      <c r="D38" s="1569"/>
      <c r="E38" s="1423"/>
      <c r="F38" s="2609"/>
      <c r="G38" s="1526"/>
    </row>
    <row r="39" spans="1:7">
      <c r="A39" s="2248" t="s">
        <v>7297</v>
      </c>
      <c r="B39" s="2319" t="s">
        <v>6593</v>
      </c>
      <c r="C39" s="2320"/>
      <c r="D39" s="2320" t="s">
        <v>210</v>
      </c>
      <c r="E39" s="2240">
        <v>0</v>
      </c>
      <c r="F39" s="2630"/>
      <c r="G39" s="1526"/>
    </row>
    <row r="40" spans="1:7">
      <c r="A40" s="2322"/>
      <c r="B40" s="2319"/>
      <c r="C40" s="2320"/>
      <c r="D40" s="2320"/>
      <c r="E40" s="2240"/>
      <c r="F40" s="2630"/>
      <c r="G40" s="1526"/>
    </row>
    <row r="41" spans="1:7">
      <c r="A41" s="1424" t="s">
        <v>7298</v>
      </c>
      <c r="B41" s="1567" t="s">
        <v>6595</v>
      </c>
      <c r="C41" s="1569"/>
      <c r="D41" s="1569" t="s">
        <v>3514</v>
      </c>
      <c r="E41" s="1423">
        <v>250</v>
      </c>
      <c r="F41" s="2629"/>
      <c r="G41" s="1526">
        <f t="shared" si="0"/>
        <v>0</v>
      </c>
    </row>
    <row r="42" spans="1:7">
      <c r="A42" s="1568"/>
      <c r="B42" s="1567"/>
      <c r="C42" s="1569"/>
      <c r="D42" s="1569"/>
      <c r="E42" s="1423"/>
      <c r="F42" s="2609"/>
      <c r="G42" s="1526"/>
    </row>
    <row r="43" spans="1:7">
      <c r="A43" s="1424" t="s">
        <v>7299</v>
      </c>
      <c r="B43" s="1567" t="s">
        <v>6597</v>
      </c>
      <c r="C43" s="1569"/>
      <c r="D43" s="1569" t="s">
        <v>3514</v>
      </c>
      <c r="E43" s="1423">
        <v>190</v>
      </c>
      <c r="F43" s="2629"/>
      <c r="G43" s="1526">
        <f t="shared" si="0"/>
        <v>0</v>
      </c>
    </row>
    <row r="44" spans="1:7">
      <c r="A44" s="1568"/>
      <c r="B44" s="1567"/>
      <c r="C44" s="1569"/>
      <c r="D44" s="1569"/>
      <c r="E44" s="1423"/>
      <c r="F44" s="2609"/>
      <c r="G44" s="1526"/>
    </row>
    <row r="45" spans="1:7">
      <c r="A45" s="1424" t="s">
        <v>7300</v>
      </c>
      <c r="B45" s="1567" t="s">
        <v>6599</v>
      </c>
      <c r="C45" s="1569"/>
      <c r="D45" s="1569" t="s">
        <v>210</v>
      </c>
      <c r="E45" s="1423">
        <v>26</v>
      </c>
      <c r="F45" s="2629"/>
      <c r="G45" s="1526">
        <f t="shared" si="0"/>
        <v>0</v>
      </c>
    </row>
    <row r="46" spans="1:7">
      <c r="A46" s="1568"/>
      <c r="B46" s="1567"/>
      <c r="C46" s="1569"/>
      <c r="D46" s="1569"/>
      <c r="E46" s="1423"/>
      <c r="F46" s="2609"/>
      <c r="G46" s="1526"/>
    </row>
    <row r="47" spans="1:7">
      <c r="A47" s="1424" t="s">
        <v>7301</v>
      </c>
      <c r="B47" s="1567" t="s">
        <v>6601</v>
      </c>
      <c r="C47" s="1569"/>
      <c r="D47" s="1569" t="s">
        <v>210</v>
      </c>
      <c r="E47" s="1423">
        <v>4</v>
      </c>
      <c r="F47" s="2629"/>
      <c r="G47" s="1526">
        <f t="shared" si="0"/>
        <v>0</v>
      </c>
    </row>
    <row r="48" spans="1:7">
      <c r="A48" s="1568"/>
      <c r="B48" s="1567"/>
      <c r="C48" s="1569"/>
      <c r="D48" s="1569"/>
      <c r="E48" s="1423"/>
      <c r="F48" s="2609"/>
      <c r="G48" s="1526"/>
    </row>
    <row r="49" spans="1:7" ht="28.5">
      <c r="A49" s="1424" t="s">
        <v>7302</v>
      </c>
      <c r="B49" s="1567" t="s">
        <v>6603</v>
      </c>
      <c r="C49" s="1569"/>
      <c r="D49" s="1569" t="s">
        <v>369</v>
      </c>
      <c r="E49" s="1876">
        <v>1</v>
      </c>
      <c r="F49" s="2629"/>
      <c r="G49" s="1526">
        <f t="shared" si="0"/>
        <v>0</v>
      </c>
    </row>
    <row r="50" spans="1:7">
      <c r="A50" s="1568"/>
      <c r="B50" s="1567"/>
      <c r="C50" s="1569"/>
      <c r="D50" s="1569"/>
      <c r="E50" s="1876"/>
      <c r="F50" s="1526"/>
      <c r="G50" s="1526"/>
    </row>
    <row r="51" spans="1:7">
      <c r="A51" s="1421" t="s">
        <v>7303</v>
      </c>
      <c r="B51" s="1567" t="s">
        <v>6456</v>
      </c>
      <c r="C51" s="1569"/>
      <c r="D51" s="1569" t="s">
        <v>369</v>
      </c>
      <c r="E51" s="3115" t="s">
        <v>6454</v>
      </c>
      <c r="F51" s="3116"/>
      <c r="G51" s="1526"/>
    </row>
    <row r="52" spans="1:7">
      <c r="A52" s="1448"/>
      <c r="B52" s="1463"/>
      <c r="C52" s="1464"/>
      <c r="D52" s="1464"/>
      <c r="E52" s="1663"/>
      <c r="F52" s="1574"/>
      <c r="G52" s="1466"/>
    </row>
    <row r="53" spans="1:7" ht="15" thickBot="1">
      <c r="A53" s="1344" t="s">
        <v>7185</v>
      </c>
      <c r="B53" s="1431" t="s">
        <v>6461</v>
      </c>
      <c r="C53" s="1432" t="s">
        <v>2978</v>
      </c>
      <c r="D53" s="1432"/>
      <c r="E53" s="1433"/>
      <c r="F53" s="1519"/>
      <c r="G53" s="1519">
        <f>SUM(G20:G51)</f>
        <v>0</v>
      </c>
    </row>
    <row r="54" spans="1:7" ht="15" thickTop="1">
      <c r="A54" s="1448"/>
      <c r="B54" s="1467"/>
      <c r="C54" s="1453"/>
      <c r="D54" s="1453"/>
      <c r="E54" s="1650"/>
      <c r="F54" s="1574"/>
      <c r="G54" s="1466"/>
    </row>
    <row r="55" spans="1:7">
      <c r="A55" s="1448"/>
      <c r="B55" s="1467"/>
      <c r="C55" s="1453"/>
      <c r="D55" s="1453"/>
      <c r="E55" s="1650"/>
      <c r="F55" s="1574"/>
      <c r="G55" s="1466"/>
    </row>
    <row r="56" spans="1:7">
      <c r="A56" s="1448"/>
      <c r="B56" s="1448"/>
      <c r="C56" s="1448"/>
      <c r="D56" s="1448"/>
      <c r="E56" s="1641"/>
      <c r="F56" s="1752"/>
      <c r="G56" s="1752"/>
    </row>
    <row r="57" spans="1:7">
      <c r="A57" s="1448"/>
      <c r="B57" s="1448"/>
      <c r="C57" s="1448"/>
      <c r="D57" s="1448"/>
      <c r="E57" s="1641"/>
      <c r="F57" s="1752"/>
      <c r="G57" s="1752"/>
    </row>
    <row r="58" spans="1:7">
      <c r="A58" s="1448"/>
      <c r="B58" s="1448"/>
      <c r="C58" s="1448"/>
      <c r="D58" s="1448"/>
      <c r="E58" s="1641"/>
      <c r="F58" s="1752"/>
      <c r="G58" s="1752"/>
    </row>
  </sheetData>
  <sheetProtection formatRows="0"/>
  <mergeCells count="2">
    <mergeCell ref="B18:C18"/>
    <mergeCell ref="E51:F51"/>
  </mergeCells>
  <pageMargins left="0.7" right="0.7" top="0.75" bottom="0.75" header="0.3" footer="0.3"/>
  <pageSetup paperSize="9" scale="45" fitToHeight="0" orientation="portrait" horizontalDpi="4294967293" verticalDpi="4294967293" r:id="rId1"/>
  <headerFooter>
    <oddHeader xml:space="preserve">&amp;LNEPREMIČNINE CELJE d.o.o.
Miklošičeva ulica 1
3000 Celje
&amp;CStanovanjska soseska Dečkovo naselje - DN10  &amp;REVROPSKA UNIJA
EVROPSKI SKLAD ZA REGIONALNI RAZVOJ
NALOŽBA V VAŠO PRIHODNOST
</oddHeader>
    <oddFooter>&amp;C&amp;A&amp;R&amp;P / &amp;N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78"/>
  <sheetViews>
    <sheetView view="pageBreakPreview" zoomScale="85" zoomScaleNormal="100" zoomScaleSheetLayoutView="85" workbookViewId="0">
      <selection activeCell="D29" sqref="D29"/>
    </sheetView>
  </sheetViews>
  <sheetFormatPr defaultColWidth="11" defaultRowHeight="14.25"/>
  <cols>
    <col min="1" max="1" width="13" style="1374" customWidth="1"/>
    <col min="2" max="2" width="71" style="1374" customWidth="1"/>
    <col min="3" max="3" width="14" style="1374" customWidth="1"/>
    <col min="4" max="4" width="11" style="1374"/>
    <col min="5" max="5" width="13.28515625" style="1317" customWidth="1"/>
    <col min="6" max="6" width="13.85546875" style="1763" customWidth="1"/>
    <col min="7" max="7" width="18.7109375" style="1763" customWidth="1"/>
    <col min="8" max="16384" width="11" style="1374"/>
  </cols>
  <sheetData>
    <row r="1" spans="1:7">
      <c r="A1" s="1435" t="s">
        <v>8</v>
      </c>
      <c r="B1" s="1381" t="s">
        <v>9</v>
      </c>
      <c r="C1" s="1381"/>
      <c r="D1" s="1382"/>
      <c r="E1" s="1436"/>
      <c r="F1" s="1470"/>
      <c r="G1" s="1470"/>
    </row>
    <row r="2" spans="1:7">
      <c r="A2" s="1435" t="s">
        <v>130</v>
      </c>
      <c r="B2" s="491" t="str">
        <f>'NASLOVNA STRAN'!$C$30</f>
        <v>Gradnja stanovanjske soseske Dečkovo naselje - DN 10</v>
      </c>
      <c r="C2" s="1381"/>
      <c r="D2" s="1382"/>
      <c r="E2" s="1436"/>
      <c r="F2" s="1470"/>
      <c r="G2" s="1470"/>
    </row>
    <row r="3" spans="1:7">
      <c r="A3" s="1435" t="s">
        <v>131</v>
      </c>
      <c r="B3" s="1654">
        <f>'NASLOVNA STRAN'!$C$13</f>
        <v>0</v>
      </c>
      <c r="C3" s="1381"/>
      <c r="D3" s="1382"/>
      <c r="E3" s="1436"/>
      <c r="F3" s="1470"/>
      <c r="G3" s="1470"/>
    </row>
    <row r="4" spans="1:7">
      <c r="A4" s="1435"/>
      <c r="B4" s="1381"/>
      <c r="C4" s="1381"/>
      <c r="D4" s="1382"/>
      <c r="E4" s="1436"/>
      <c r="F4" s="1470"/>
      <c r="G4" s="1470"/>
    </row>
    <row r="5" spans="1:7">
      <c r="A5" s="1437" t="s">
        <v>72</v>
      </c>
      <c r="B5" s="1387" t="s">
        <v>6311</v>
      </c>
      <c r="C5" s="1387"/>
      <c r="D5" s="1388"/>
      <c r="E5" s="1438"/>
      <c r="F5" s="1471"/>
      <c r="G5" s="1471"/>
    </row>
    <row r="6" spans="1:7">
      <c r="A6" s="1435"/>
      <c r="B6" s="1381"/>
      <c r="C6" s="1381"/>
      <c r="D6" s="1382"/>
      <c r="E6" s="1383"/>
      <c r="F6" s="1384"/>
      <c r="G6" s="1384"/>
    </row>
    <row r="7" spans="1:7">
      <c r="A7" s="1437" t="s">
        <v>116</v>
      </c>
      <c r="B7" s="1387" t="s">
        <v>6606</v>
      </c>
      <c r="C7" s="1387"/>
      <c r="D7" s="1388"/>
      <c r="E7" s="1438"/>
      <c r="F7" s="1471"/>
      <c r="G7" s="1471"/>
    </row>
    <row r="8" spans="1:7">
      <c r="A8" s="1435"/>
      <c r="B8" s="1381"/>
      <c r="C8" s="1381"/>
      <c r="D8" s="1382"/>
      <c r="E8" s="1436"/>
      <c r="F8" s="1470"/>
      <c r="G8" s="1470"/>
    </row>
    <row r="9" spans="1:7">
      <c r="A9" s="1435"/>
      <c r="B9" s="1381"/>
      <c r="C9" s="1381"/>
      <c r="D9" s="1382"/>
      <c r="E9" s="1436"/>
      <c r="F9" s="1470"/>
      <c r="G9" s="1470"/>
    </row>
    <row r="10" spans="1:7">
      <c r="A10" s="1439" t="s">
        <v>132</v>
      </c>
      <c r="B10" s="1392" t="s">
        <v>133</v>
      </c>
      <c r="C10" s="1393"/>
      <c r="D10" s="1394" t="s">
        <v>140</v>
      </c>
      <c r="E10" s="1440" t="s">
        <v>136</v>
      </c>
      <c r="F10" s="1472" t="s">
        <v>237</v>
      </c>
      <c r="G10" s="1472" t="s">
        <v>238</v>
      </c>
    </row>
    <row r="11" spans="1:7">
      <c r="A11" s="1381"/>
      <c r="B11" s="1381"/>
      <c r="C11" s="1381"/>
      <c r="D11" s="1382"/>
      <c r="E11" s="1441"/>
      <c r="F11" s="1473"/>
      <c r="G11" s="1473"/>
    </row>
    <row r="12" spans="1:7">
      <c r="A12" s="1442" t="s">
        <v>7186</v>
      </c>
      <c r="B12" s="1400" t="s">
        <v>4463</v>
      </c>
      <c r="C12" s="1400"/>
      <c r="D12" s="1401"/>
      <c r="E12" s="1443"/>
      <c r="F12" s="1474"/>
      <c r="G12" s="1474"/>
    </row>
    <row r="13" spans="1:7">
      <c r="A13" s="1444"/>
      <c r="B13" s="1405"/>
      <c r="C13" s="1405"/>
      <c r="D13" s="1406"/>
      <c r="E13" s="1445"/>
      <c r="F13" s="1475"/>
      <c r="G13" s="1475"/>
    </row>
    <row r="14" spans="1:7">
      <c r="A14" s="1409"/>
      <c r="B14" s="1410" t="s">
        <v>64</v>
      </c>
      <c r="C14" s="1410"/>
      <c r="D14" s="1409"/>
      <c r="E14" s="1369"/>
      <c r="F14" s="1476"/>
      <c r="G14" s="1477"/>
    </row>
    <row r="15" spans="1:7">
      <c r="A15" s="1446"/>
      <c r="B15" s="1385" t="s">
        <v>3461</v>
      </c>
      <c r="C15" s="1385"/>
      <c r="D15" s="1415"/>
      <c r="E15" s="1447"/>
      <c r="F15" s="1478"/>
      <c r="G15" s="1478"/>
    </row>
    <row r="16" spans="1:7">
      <c r="A16" s="1446"/>
      <c r="B16" s="1418"/>
      <c r="C16" s="1419"/>
      <c r="D16" s="1415"/>
      <c r="E16" s="1447"/>
      <c r="F16" s="1478"/>
      <c r="G16" s="1478"/>
    </row>
    <row r="17" spans="1:8">
      <c r="A17" s="1446"/>
      <c r="B17" s="1418" t="s">
        <v>2299</v>
      </c>
      <c r="C17" s="1419"/>
      <c r="D17" s="1415"/>
      <c r="E17" s="1447"/>
      <c r="F17" s="1478"/>
      <c r="G17" s="1478"/>
    </row>
    <row r="18" spans="1:8" ht="33" customHeight="1">
      <c r="A18" s="1446"/>
      <c r="B18" s="3117" t="s">
        <v>3565</v>
      </c>
      <c r="C18" s="3118"/>
      <c r="D18" s="1415"/>
      <c r="E18" s="1447"/>
      <c r="F18" s="1478"/>
      <c r="G18" s="1478"/>
    </row>
    <row r="19" spans="1:8">
      <c r="A19" s="1448"/>
      <c r="B19" s="1448"/>
      <c r="C19" s="1448"/>
      <c r="D19" s="1448"/>
      <c r="E19" s="1449"/>
      <c r="F19" s="1752"/>
      <c r="G19" s="1752"/>
    </row>
    <row r="20" spans="1:8">
      <c r="A20" s="1448"/>
      <c r="B20" s="1576" t="s">
        <v>6607</v>
      </c>
      <c r="C20" s="1448"/>
      <c r="D20" s="1448"/>
      <c r="E20" s="1449"/>
      <c r="F20" s="1752"/>
      <c r="G20" s="1752"/>
    </row>
    <row r="21" spans="1:8" ht="99.75">
      <c r="A21" s="1448"/>
      <c r="B21" s="1577" t="s">
        <v>6608</v>
      </c>
      <c r="C21" s="1448"/>
      <c r="D21" s="1448"/>
      <c r="E21" s="1449"/>
      <c r="F21" s="1752"/>
      <c r="G21" s="1752"/>
    </row>
    <row r="22" spans="1:8">
      <c r="A22" s="1385"/>
      <c r="B22" s="1385"/>
      <c r="C22" s="1385"/>
      <c r="D22" s="1385"/>
      <c r="E22" s="1423"/>
      <c r="F22" s="1412"/>
      <c r="G22" s="1412"/>
      <c r="H22" s="1448"/>
    </row>
    <row r="23" spans="1:8">
      <c r="A23" s="1385"/>
      <c r="B23" s="1385"/>
      <c r="C23" s="1385"/>
      <c r="D23" s="1385"/>
      <c r="E23" s="1423"/>
      <c r="F23" s="1412"/>
      <c r="G23" s="1412"/>
      <c r="H23" s="1448"/>
    </row>
    <row r="24" spans="1:8" ht="42.75">
      <c r="A24" s="1424" t="s">
        <v>7304</v>
      </c>
      <c r="B24" s="1600" t="s">
        <v>6905</v>
      </c>
      <c r="C24" s="1580"/>
      <c r="D24" s="1580" t="s">
        <v>210</v>
      </c>
      <c r="E24" s="1607">
        <v>26</v>
      </c>
      <c r="F24" s="2604"/>
      <c r="G24" s="1738">
        <f>E24*F24</f>
        <v>0</v>
      </c>
      <c r="H24" s="1448"/>
    </row>
    <row r="25" spans="1:8">
      <c r="A25" s="1580"/>
      <c r="B25" s="1600"/>
      <c r="C25" s="1580"/>
      <c r="D25" s="1580"/>
      <c r="E25" s="1607"/>
      <c r="F25" s="2605"/>
      <c r="G25" s="1738"/>
      <c r="H25" s="1448"/>
    </row>
    <row r="26" spans="1:8" ht="42.75">
      <c r="A26" s="1424" t="s">
        <v>7305</v>
      </c>
      <c r="B26" s="1600" t="s">
        <v>6612</v>
      </c>
      <c r="C26" s="1580"/>
      <c r="D26" s="1580" t="s">
        <v>210</v>
      </c>
      <c r="E26" s="1607">
        <v>60</v>
      </c>
      <c r="F26" s="2604"/>
      <c r="G26" s="1738">
        <f t="shared" ref="G26:G36" si="0">E26*F26</f>
        <v>0</v>
      </c>
      <c r="H26" s="1448"/>
    </row>
    <row r="27" spans="1:8">
      <c r="A27" s="1580"/>
      <c r="B27" s="1600"/>
      <c r="C27" s="1580"/>
      <c r="D27" s="1580"/>
      <c r="E27" s="1607"/>
      <c r="F27" s="2605"/>
      <c r="G27" s="1738"/>
      <c r="H27" s="1448"/>
    </row>
    <row r="28" spans="1:8" ht="42.75">
      <c r="A28" s="2248" t="s">
        <v>7306</v>
      </c>
      <c r="B28" s="2309" t="s">
        <v>6614</v>
      </c>
      <c r="C28" s="2310"/>
      <c r="D28" s="2310" t="s">
        <v>210</v>
      </c>
      <c r="E28" s="2244">
        <v>0</v>
      </c>
      <c r="F28" s="2647"/>
      <c r="G28" s="1738"/>
      <c r="H28" s="1448"/>
    </row>
    <row r="29" spans="1:8">
      <c r="A29" s="1580"/>
      <c r="B29" s="1600"/>
      <c r="C29" s="1580"/>
      <c r="D29" s="1580"/>
      <c r="E29" s="1607"/>
      <c r="F29" s="2605"/>
      <c r="G29" s="1738"/>
      <c r="H29" s="1448"/>
    </row>
    <row r="30" spans="1:8" ht="42.75">
      <c r="A30" s="1424" t="s">
        <v>7307</v>
      </c>
      <c r="B30" s="1600" t="s">
        <v>6616</v>
      </c>
      <c r="C30" s="1580"/>
      <c r="D30" s="1580" t="s">
        <v>3514</v>
      </c>
      <c r="E30" s="1607">
        <v>1200</v>
      </c>
      <c r="F30" s="2604"/>
      <c r="G30" s="1738">
        <f t="shared" si="0"/>
        <v>0</v>
      </c>
      <c r="H30" s="1448"/>
    </row>
    <row r="31" spans="1:8">
      <c r="A31" s="1580"/>
      <c r="B31" s="1600"/>
      <c r="C31" s="1580"/>
      <c r="D31" s="1580"/>
      <c r="E31" s="1607"/>
      <c r="F31" s="2605"/>
      <c r="G31" s="1738"/>
      <c r="H31" s="1448"/>
    </row>
    <row r="32" spans="1:8" ht="28.5">
      <c r="A32" s="1424" t="s">
        <v>7308</v>
      </c>
      <c r="B32" s="1600" t="s">
        <v>6910</v>
      </c>
      <c r="C32" s="1580"/>
      <c r="D32" s="1580" t="s">
        <v>3514</v>
      </c>
      <c r="E32" s="1607">
        <v>780</v>
      </c>
      <c r="F32" s="2604"/>
      <c r="G32" s="1738">
        <f t="shared" si="0"/>
        <v>0</v>
      </c>
      <c r="H32" s="1448"/>
    </row>
    <row r="33" spans="1:8">
      <c r="A33" s="1580"/>
      <c r="B33" s="1600"/>
      <c r="C33" s="1580"/>
      <c r="D33" s="1580"/>
      <c r="E33" s="1607"/>
      <c r="F33" s="2605"/>
      <c r="G33" s="1738"/>
      <c r="H33" s="1448"/>
    </row>
    <row r="34" spans="1:8" ht="28.5">
      <c r="A34" s="1424" t="s">
        <v>7309</v>
      </c>
      <c r="B34" s="1614" t="s">
        <v>6620</v>
      </c>
      <c r="C34" s="1586"/>
      <c r="D34" s="1586" t="s">
        <v>3514</v>
      </c>
      <c r="E34" s="1607">
        <v>600</v>
      </c>
      <c r="F34" s="2604"/>
      <c r="G34" s="1738">
        <f t="shared" si="0"/>
        <v>0</v>
      </c>
      <c r="H34" s="1448"/>
    </row>
    <row r="35" spans="1:8">
      <c r="A35" s="1580"/>
      <c r="B35" s="1614"/>
      <c r="C35" s="1586"/>
      <c r="D35" s="1586"/>
      <c r="E35" s="1607"/>
      <c r="F35" s="2605"/>
      <c r="G35" s="1738"/>
      <c r="H35" s="1448"/>
    </row>
    <row r="36" spans="1:8" ht="28.5">
      <c r="A36" s="1424" t="s">
        <v>7310</v>
      </c>
      <c r="B36" s="1614" t="s">
        <v>6622</v>
      </c>
      <c r="C36" s="1586"/>
      <c r="D36" s="1586" t="s">
        <v>3514</v>
      </c>
      <c r="E36" s="1607">
        <v>390</v>
      </c>
      <c r="F36" s="2604"/>
      <c r="G36" s="1738">
        <f t="shared" si="0"/>
        <v>0</v>
      </c>
      <c r="H36" s="1448"/>
    </row>
    <row r="37" spans="1:8">
      <c r="A37" s="1580"/>
      <c r="B37" s="1614"/>
      <c r="C37" s="1586"/>
      <c r="D37" s="1586"/>
      <c r="E37" s="1607"/>
      <c r="F37" s="2605"/>
      <c r="G37" s="1738"/>
      <c r="H37" s="1448"/>
    </row>
    <row r="38" spans="1:8" ht="28.5">
      <c r="A38" s="2248" t="s">
        <v>7311</v>
      </c>
      <c r="B38" s="2309" t="s">
        <v>6413</v>
      </c>
      <c r="C38" s="2310"/>
      <c r="D38" s="2310" t="s">
        <v>3514</v>
      </c>
      <c r="E38" s="2244">
        <v>0</v>
      </c>
      <c r="F38" s="2647"/>
      <c r="G38" s="1738"/>
      <c r="H38" s="1448"/>
    </row>
    <row r="39" spans="1:8">
      <c r="A39" s="2310"/>
      <c r="B39" s="2309" t="s">
        <v>6415</v>
      </c>
      <c r="C39" s="2310"/>
      <c r="D39" s="2310"/>
      <c r="E39" s="2244"/>
      <c r="F39" s="2647"/>
      <c r="G39" s="1738"/>
      <c r="H39" s="1448"/>
    </row>
    <row r="40" spans="1:8">
      <c r="A40" s="1580"/>
      <c r="B40" s="1600"/>
      <c r="C40" s="1580"/>
      <c r="D40" s="1580"/>
      <c r="E40" s="1607"/>
      <c r="F40" s="2605"/>
      <c r="G40" s="1738"/>
      <c r="H40" s="1448"/>
    </row>
    <row r="41" spans="1:8" ht="28.5">
      <c r="A41" s="1424" t="s">
        <v>7312</v>
      </c>
      <c r="B41" s="1600" t="s">
        <v>6625</v>
      </c>
      <c r="C41" s="1580"/>
      <c r="D41" s="1580" t="s">
        <v>1748</v>
      </c>
      <c r="E41" s="1607">
        <v>15</v>
      </c>
      <c r="F41" s="2604"/>
      <c r="G41" s="1738">
        <f t="shared" ref="G41" si="1">E41*F41</f>
        <v>0</v>
      </c>
      <c r="H41" s="1448"/>
    </row>
    <row r="42" spans="1:8">
      <c r="A42" s="1580"/>
      <c r="B42" s="1600"/>
      <c r="C42" s="1580"/>
      <c r="D42" s="1580"/>
      <c r="E42" s="1607"/>
      <c r="F42" s="2605"/>
      <c r="G42" s="1738"/>
      <c r="H42" s="1448"/>
    </row>
    <row r="43" spans="1:8">
      <c r="A43" s="1424" t="s">
        <v>7313</v>
      </c>
      <c r="B43" s="1385" t="s">
        <v>6627</v>
      </c>
      <c r="C43" s="1385"/>
      <c r="D43" s="1420"/>
      <c r="E43" s="1607"/>
      <c r="F43" s="2645"/>
      <c r="G43" s="1476"/>
      <c r="H43" s="1448"/>
    </row>
    <row r="44" spans="1:8" ht="28.5">
      <c r="A44" s="1420"/>
      <c r="B44" s="1418" t="s">
        <v>6628</v>
      </c>
      <c r="C44" s="1385"/>
      <c r="D44" s="1741" t="s">
        <v>6629</v>
      </c>
      <c r="E44" s="1742">
        <v>1</v>
      </c>
      <c r="F44" s="2645"/>
      <c r="G44" s="1476"/>
      <c r="H44" s="1448"/>
    </row>
    <row r="45" spans="1:8">
      <c r="A45" s="1420"/>
      <c r="B45" s="1385" t="s">
        <v>6630</v>
      </c>
      <c r="C45" s="1385"/>
      <c r="D45" s="1741" t="s">
        <v>6629</v>
      </c>
      <c r="E45" s="1742">
        <v>1</v>
      </c>
      <c r="F45" s="2645"/>
      <c r="G45" s="1476"/>
      <c r="H45" s="1448"/>
    </row>
    <row r="46" spans="1:8">
      <c r="A46" s="1420"/>
      <c r="B46" s="1385" t="s">
        <v>6631</v>
      </c>
      <c r="C46" s="1385"/>
      <c r="D46" s="1741" t="s">
        <v>6629</v>
      </c>
      <c r="E46" s="1742">
        <v>3</v>
      </c>
      <c r="F46" s="2645"/>
      <c r="G46" s="1476"/>
      <c r="H46" s="1448"/>
    </row>
    <row r="47" spans="1:8">
      <c r="A47" s="1420"/>
      <c r="B47" s="1385" t="s">
        <v>6632</v>
      </c>
      <c r="C47" s="1385"/>
      <c r="D47" s="1741" t="s">
        <v>6629</v>
      </c>
      <c r="E47" s="1742">
        <v>2</v>
      </c>
      <c r="F47" s="2645"/>
      <c r="G47" s="1476"/>
      <c r="H47" s="1448"/>
    </row>
    <row r="48" spans="1:8" ht="28.5">
      <c r="A48" s="1420"/>
      <c r="B48" s="1418" t="s">
        <v>6633</v>
      </c>
      <c r="C48" s="1385"/>
      <c r="D48" s="1741" t="s">
        <v>6629</v>
      </c>
      <c r="E48" s="1742">
        <v>2</v>
      </c>
      <c r="F48" s="2593"/>
      <c r="G48" s="1476"/>
      <c r="H48" s="1448"/>
    </row>
    <row r="49" spans="1:8">
      <c r="A49" s="1420"/>
      <c r="B49" s="1385" t="s">
        <v>6634</v>
      </c>
      <c r="C49" s="1385"/>
      <c r="D49" s="1741" t="s">
        <v>6629</v>
      </c>
      <c r="E49" s="1742">
        <v>3</v>
      </c>
      <c r="F49" s="2593"/>
      <c r="G49" s="1476"/>
      <c r="H49" s="1448"/>
    </row>
    <row r="50" spans="1:8">
      <c r="A50" s="1420"/>
      <c r="B50" s="1385" t="s">
        <v>6636</v>
      </c>
      <c r="C50" s="1385"/>
      <c r="D50" s="1420" t="s">
        <v>369</v>
      </c>
      <c r="E50" s="1607">
        <v>1</v>
      </c>
      <c r="F50" s="2604"/>
      <c r="G50" s="1738">
        <f>E50*F50</f>
        <v>0</v>
      </c>
      <c r="H50" s="1448"/>
    </row>
    <row r="51" spans="1:8">
      <c r="A51" s="1420"/>
      <c r="B51" s="1385"/>
      <c r="C51" s="1385"/>
      <c r="D51" s="1420"/>
      <c r="E51" s="1607"/>
      <c r="F51" s="2605"/>
      <c r="G51" s="1738"/>
      <c r="H51" s="1448"/>
    </row>
    <row r="52" spans="1:8">
      <c r="A52" s="2248" t="s">
        <v>7314</v>
      </c>
      <c r="B52" s="2307" t="s">
        <v>6638</v>
      </c>
      <c r="C52" s="2307"/>
      <c r="D52" s="2296"/>
      <c r="E52" s="2244"/>
      <c r="F52" s="2647"/>
      <c r="G52" s="1476"/>
      <c r="H52" s="1448"/>
    </row>
    <row r="53" spans="1:8" ht="28.5">
      <c r="A53" s="2296"/>
      <c r="B53" s="2239" t="s">
        <v>6628</v>
      </c>
      <c r="C53" s="2307"/>
      <c r="D53" s="2296" t="s">
        <v>6629</v>
      </c>
      <c r="E53" s="2244">
        <v>1</v>
      </c>
      <c r="F53" s="2647"/>
      <c r="G53" s="1476"/>
      <c r="H53" s="1448"/>
    </row>
    <row r="54" spans="1:8">
      <c r="A54" s="2296"/>
      <c r="B54" s="2307" t="s">
        <v>6630</v>
      </c>
      <c r="C54" s="2307"/>
      <c r="D54" s="2296" t="s">
        <v>6629</v>
      </c>
      <c r="E54" s="2244">
        <v>1</v>
      </c>
      <c r="F54" s="2647"/>
      <c r="G54" s="1476"/>
      <c r="H54" s="1448"/>
    </row>
    <row r="55" spans="1:8">
      <c r="A55" s="2296"/>
      <c r="B55" s="2307" t="s">
        <v>6631</v>
      </c>
      <c r="C55" s="2307"/>
      <c r="D55" s="2296" t="s">
        <v>6629</v>
      </c>
      <c r="E55" s="2244">
        <v>3</v>
      </c>
      <c r="F55" s="2647"/>
      <c r="G55" s="1476"/>
      <c r="H55" s="1448"/>
    </row>
    <row r="56" spans="1:8">
      <c r="A56" s="2296"/>
      <c r="B56" s="2307" t="s">
        <v>6632</v>
      </c>
      <c r="C56" s="2307"/>
      <c r="D56" s="2296" t="s">
        <v>6629</v>
      </c>
      <c r="E56" s="2244">
        <v>2</v>
      </c>
      <c r="F56" s="2647"/>
      <c r="G56" s="1476"/>
      <c r="H56" s="1448"/>
    </row>
    <row r="57" spans="1:8" ht="28.5">
      <c r="A57" s="2296"/>
      <c r="B57" s="2239" t="s">
        <v>6633</v>
      </c>
      <c r="C57" s="2307"/>
      <c r="D57" s="2296" t="s">
        <v>6629</v>
      </c>
      <c r="E57" s="2244">
        <v>2</v>
      </c>
      <c r="F57" s="2641"/>
      <c r="G57" s="1476"/>
      <c r="H57" s="1448"/>
    </row>
    <row r="58" spans="1:8">
      <c r="A58" s="2296"/>
      <c r="B58" s="2307" t="s">
        <v>6639</v>
      </c>
      <c r="C58" s="2307"/>
      <c r="D58" s="2296" t="s">
        <v>6629</v>
      </c>
      <c r="E58" s="2244">
        <v>1</v>
      </c>
      <c r="F58" s="2641"/>
      <c r="G58" s="1476"/>
      <c r="H58" s="1448"/>
    </row>
    <row r="59" spans="1:8">
      <c r="A59" s="2296"/>
      <c r="B59" s="2307" t="s">
        <v>6634</v>
      </c>
      <c r="C59" s="2307"/>
      <c r="D59" s="2296" t="s">
        <v>6629</v>
      </c>
      <c r="E59" s="2244">
        <v>1</v>
      </c>
      <c r="F59" s="2641"/>
      <c r="G59" s="1476"/>
      <c r="H59" s="1448"/>
    </row>
    <row r="60" spans="1:8">
      <c r="A60" s="2296"/>
      <c r="B60" s="2307" t="s">
        <v>6636</v>
      </c>
      <c r="C60" s="2307"/>
      <c r="D60" s="2296" t="s">
        <v>369</v>
      </c>
      <c r="E60" s="2244">
        <v>0</v>
      </c>
      <c r="F60" s="2647"/>
      <c r="G60" s="1738"/>
      <c r="H60" s="1448"/>
    </row>
    <row r="61" spans="1:8">
      <c r="A61" s="1420"/>
      <c r="B61" s="1385"/>
      <c r="C61" s="1385"/>
      <c r="D61" s="1420"/>
      <c r="E61" s="1607"/>
      <c r="F61" s="2605"/>
      <c r="G61" s="1738"/>
      <c r="H61" s="1448"/>
    </row>
    <row r="62" spans="1:8" ht="28.5">
      <c r="A62" s="1424" t="s">
        <v>7315</v>
      </c>
      <c r="B62" s="1743" t="s">
        <v>6642</v>
      </c>
      <c r="C62" s="1596"/>
      <c r="D62" s="1596" t="s">
        <v>210</v>
      </c>
      <c r="E62" s="1597">
        <v>2</v>
      </c>
      <c r="F62" s="2604"/>
      <c r="G62" s="1738">
        <f t="shared" ref="G62" si="2">E62*F62</f>
        <v>0</v>
      </c>
      <c r="H62" s="1448"/>
    </row>
    <row r="63" spans="1:8">
      <c r="A63" s="1596"/>
      <c r="B63" s="1743"/>
      <c r="C63" s="1596"/>
      <c r="D63" s="1596"/>
      <c r="E63" s="1597"/>
      <c r="F63" s="1738"/>
      <c r="G63" s="1738"/>
      <c r="H63" s="1448"/>
    </row>
    <row r="64" spans="1:8" ht="99.75">
      <c r="A64" s="2248" t="s">
        <v>7316</v>
      </c>
      <c r="B64" s="2337" t="s">
        <v>8192</v>
      </c>
      <c r="C64" s="2325"/>
      <c r="D64" s="2325" t="s">
        <v>210</v>
      </c>
      <c r="E64" s="2338">
        <v>0</v>
      </c>
      <c r="F64" s="2311"/>
      <c r="G64" s="1738"/>
      <c r="H64" s="1448"/>
    </row>
    <row r="65" spans="1:8">
      <c r="A65" s="2325"/>
      <c r="B65" s="2337"/>
      <c r="C65" s="2325"/>
      <c r="D65" s="2325"/>
      <c r="E65" s="2338"/>
      <c r="F65" s="2311"/>
      <c r="G65" s="1738"/>
      <c r="H65" s="1448"/>
    </row>
    <row r="66" spans="1:8" ht="156.75">
      <c r="A66" s="2248" t="s">
        <v>7317</v>
      </c>
      <c r="B66" s="2337" t="s">
        <v>6646</v>
      </c>
      <c r="C66" s="2296"/>
      <c r="D66" s="2296" t="s">
        <v>210</v>
      </c>
      <c r="E66" s="2338">
        <v>0</v>
      </c>
      <c r="F66" s="2311"/>
      <c r="G66" s="1738"/>
      <c r="H66" s="1448"/>
    </row>
    <row r="67" spans="1:8">
      <c r="A67" s="1596"/>
      <c r="B67" s="1744"/>
      <c r="C67" s="1420"/>
      <c r="D67" s="1420"/>
      <c r="E67" s="1597"/>
      <c r="F67" s="1738"/>
      <c r="G67" s="1738"/>
      <c r="H67" s="1448"/>
    </row>
    <row r="68" spans="1:8">
      <c r="A68" s="1421" t="s">
        <v>7318</v>
      </c>
      <c r="B68" s="1600" t="s">
        <v>6648</v>
      </c>
      <c r="C68" s="1580"/>
      <c r="D68" s="1580" t="s">
        <v>369</v>
      </c>
      <c r="E68" s="3121" t="s">
        <v>6454</v>
      </c>
      <c r="F68" s="3122"/>
      <c r="G68" s="1738"/>
      <c r="H68" s="1448"/>
    </row>
    <row r="69" spans="1:8">
      <c r="A69" s="1596"/>
      <c r="B69" s="1600"/>
      <c r="C69" s="1580"/>
      <c r="D69" s="1580"/>
      <c r="E69" s="1597"/>
      <c r="F69" s="1738"/>
      <c r="G69" s="1738"/>
      <c r="H69" s="1448"/>
    </row>
    <row r="70" spans="1:8">
      <c r="A70" s="1421" t="s">
        <v>7319</v>
      </c>
      <c r="B70" s="1600" t="s">
        <v>6650</v>
      </c>
      <c r="C70" s="1580"/>
      <c r="D70" s="1580" t="s">
        <v>369</v>
      </c>
      <c r="E70" s="3121" t="s">
        <v>6454</v>
      </c>
      <c r="F70" s="3122"/>
      <c r="G70" s="1738"/>
      <c r="H70" s="1448"/>
    </row>
    <row r="71" spans="1:8">
      <c r="A71" s="1580"/>
      <c r="B71" s="1601"/>
      <c r="C71" s="1580"/>
      <c r="D71" s="1580"/>
      <c r="E71" s="1597"/>
      <c r="F71" s="1602"/>
      <c r="G71" s="1602"/>
      <c r="H71" s="1448"/>
    </row>
    <row r="72" spans="1:8" ht="21.6" customHeight="1" thickBot="1">
      <c r="A72" s="1344" t="s">
        <v>7186</v>
      </c>
      <c r="B72" s="1431" t="s">
        <v>6606</v>
      </c>
      <c r="C72" s="1432" t="s">
        <v>2978</v>
      </c>
      <c r="D72" s="1432"/>
      <c r="E72" s="1468"/>
      <c r="F72" s="1519"/>
      <c r="G72" s="1520">
        <f>SUM(G24:G70)</f>
        <v>0</v>
      </c>
      <c r="H72" s="1448"/>
    </row>
    <row r="73" spans="1:8" ht="15" thickTop="1">
      <c r="A73" s="1580"/>
      <c r="B73" s="1601"/>
      <c r="C73" s="1580"/>
      <c r="D73" s="1580"/>
      <c r="E73" s="1597"/>
      <c r="F73" s="1602"/>
      <c r="G73" s="1602"/>
      <c r="H73" s="1448"/>
    </row>
    <row r="74" spans="1:8">
      <c r="A74" s="1448"/>
      <c r="B74" s="1467"/>
      <c r="C74" s="1453"/>
      <c r="D74" s="1453"/>
      <c r="E74" s="1460"/>
      <c r="F74" s="1574"/>
      <c r="G74" s="1466"/>
    </row>
    <row r="75" spans="1:8">
      <c r="A75" s="1448"/>
      <c r="B75" s="1467"/>
      <c r="C75" s="1453"/>
      <c r="D75" s="1453"/>
      <c r="E75" s="1460"/>
      <c r="F75" s="1574"/>
      <c r="G75" s="1466"/>
    </row>
    <row r="76" spans="1:8">
      <c r="A76" s="1448"/>
      <c r="B76" s="1448"/>
      <c r="C76" s="1448"/>
      <c r="D76" s="1448"/>
      <c r="E76" s="1449"/>
      <c r="F76" s="1752"/>
      <c r="G76" s="1752"/>
    </row>
    <row r="77" spans="1:8">
      <c r="A77" s="1448"/>
      <c r="B77" s="1448"/>
      <c r="C77" s="1448"/>
      <c r="D77" s="1448"/>
      <c r="E77" s="1449"/>
      <c r="F77" s="1752"/>
      <c r="G77" s="1752"/>
    </row>
    <row r="78" spans="1:8">
      <c r="A78" s="1448"/>
      <c r="B78" s="1448"/>
      <c r="C78" s="1448"/>
      <c r="D78" s="1448"/>
      <c r="E78" s="1449"/>
      <c r="F78" s="1752"/>
      <c r="G78" s="1752"/>
    </row>
  </sheetData>
  <sheetProtection formatRows="0"/>
  <mergeCells count="3">
    <mergeCell ref="B18:C18"/>
    <mergeCell ref="E68:F68"/>
    <mergeCell ref="E70:F70"/>
  </mergeCells>
  <hyperlinks>
    <hyperlink ref="B45" r:id="rId1" tooltip="19&quot; ventilatorski sklop, 2x ventilator, z termostatom, 2HE" display="https://www.schrack.si/trgovina/mrezna-in-sat-oprema/mrezne-omare/pribor/ventilatorski-sklopi-19/ventilatorski-sklopi-19/19-ventilatorski-sklop-2x-ventilator-z-termostatom-2he-dlt24802.html"/>
    <hyperlink ref="B46" r:id="rId2" tooltip="19&quot; fiksna polica, 1HE, G=150mm, maks. 15kg, kov., RAL 7035" display="https://www.schrack.si/trgovina/mrezna-in-sat-oprema/mrezne-omare/pribor/police/fiksne-police-19/19-fiksna-polica-1he-g-150mm-maks-15kg-kov-ral-7035-dfs14815-c.html"/>
    <hyperlink ref="B54" r:id="rId3" tooltip="19&quot; ventilatorski sklop, 2x ventilator, z termostatom, 2HE" display="https://www.schrack.si/trgovina/mrezna-in-sat-oprema/mrezne-omare/pribor/ventilatorski-sklopi-19/ventilatorski-sklopi-19/19-ventilatorski-sklop-2x-ventilator-z-termostatom-2he-dlt24802.html"/>
    <hyperlink ref="B55" r:id="rId4" tooltip="19&quot; fiksna polica, 1HE, G=150mm, maks. 15kg, kov., RAL 7035" display="https://www.schrack.si/trgovina/mrezna-in-sat-oprema/mrezne-omare/pribor/police/fiksne-police-19/19-fiksna-polica-1he-g-150mm-maks-15kg-kov-ral-7035-dfs14815-c.html"/>
  </hyperlinks>
  <pageMargins left="0.7" right="0.7" top="0.75" bottom="0.75" header="0.3" footer="0.3"/>
  <pageSetup paperSize="9" scale="45" fitToHeight="0" orientation="portrait" horizontalDpi="4294967293" verticalDpi="4294967293" r:id="rId5"/>
  <headerFooter>
    <oddHeader xml:space="preserve">&amp;LNEPREMIČNINE CELJE d.o.o.
Miklošičeva ulica 1
3000 Celje
&amp;CStanovanjska soseska Dečkovo naselje - DN10  &amp;REVROPSKA UNIJA
EVROPSKI SKLAD ZA REGIONALNI RAZVOJ
NALOŽBA V VAŠO PRIHODNOST
</oddHeader>
    <oddFooter>&amp;C&amp;A&amp;R&amp;P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J70"/>
  <sheetViews>
    <sheetView view="pageBreakPreview" topLeftCell="A37" zoomScale="85" zoomScaleNormal="100" zoomScaleSheetLayoutView="85" workbookViewId="0">
      <selection activeCell="E18" sqref="E18"/>
    </sheetView>
  </sheetViews>
  <sheetFormatPr defaultColWidth="9.140625" defaultRowHeight="12.75"/>
  <cols>
    <col min="1" max="1" width="13.28515625" style="69" customWidth="1"/>
    <col min="2" max="2" width="79.7109375" style="70" customWidth="1"/>
    <col min="3" max="3" width="14" style="71" customWidth="1"/>
    <col min="4" max="4" width="10.5703125" style="72" customWidth="1"/>
    <col min="5" max="5" width="14.140625" style="73" customWidth="1"/>
    <col min="6" max="6" width="9" style="2421" customWidth="1"/>
    <col min="7" max="7" width="16.5703125" style="457" customWidth="1"/>
    <col min="8" max="8" width="8.7109375" style="55" customWidth="1"/>
    <col min="9" max="9" width="9" style="55" customWidth="1"/>
    <col min="10" max="10" width="3.28515625" style="56" customWidth="1"/>
    <col min="11" max="16384" width="9.140625" style="74"/>
  </cols>
  <sheetData>
    <row r="2" spans="1:7">
      <c r="A2" s="367" t="s">
        <v>8</v>
      </c>
      <c r="B2" s="437" t="s">
        <v>9</v>
      </c>
      <c r="C2" s="359"/>
      <c r="D2" s="361"/>
      <c r="E2" s="368"/>
      <c r="F2" s="2398"/>
      <c r="G2" s="443"/>
    </row>
    <row r="3" spans="1:7" s="57" customFormat="1">
      <c r="A3" s="369" t="s">
        <v>130</v>
      </c>
      <c r="B3" s="437" t="str">
        <f>'NASLOVNA STRAN'!$C$30</f>
        <v>Gradnja stanovanjske soseske Dečkovo naselje - DN 10</v>
      </c>
      <c r="C3" s="359"/>
      <c r="D3" s="361"/>
      <c r="E3" s="368"/>
      <c r="F3" s="2398"/>
      <c r="G3" s="443"/>
    </row>
    <row r="4" spans="1:7" s="57" customFormat="1">
      <c r="A4" s="367" t="s">
        <v>131</v>
      </c>
      <c r="B4" s="2065">
        <f>'NASLOVNA STRAN'!$C$13</f>
        <v>0</v>
      </c>
      <c r="C4" s="359"/>
      <c r="D4" s="361"/>
      <c r="E4" s="368"/>
      <c r="F4" s="2398"/>
      <c r="G4" s="443"/>
    </row>
    <row r="5" spans="1:7" s="57" customFormat="1">
      <c r="A5" s="367"/>
      <c r="B5" s="437"/>
      <c r="C5" s="359"/>
      <c r="D5" s="361"/>
      <c r="E5" s="368"/>
      <c r="F5" s="2398"/>
      <c r="G5" s="443"/>
    </row>
    <row r="6" spans="1:7" s="57" customFormat="1">
      <c r="A6" s="75" t="s">
        <v>87</v>
      </c>
      <c r="B6" s="76" t="s">
        <v>370</v>
      </c>
      <c r="C6" s="76"/>
      <c r="D6" s="77"/>
      <c r="E6" s="78"/>
      <c r="F6" s="2417"/>
      <c r="G6" s="450"/>
    </row>
    <row r="7" spans="1:7" s="57" customFormat="1">
      <c r="A7" s="367"/>
      <c r="B7" s="437"/>
      <c r="C7" s="359"/>
      <c r="D7" s="361"/>
      <c r="E7" s="368"/>
      <c r="F7" s="2398"/>
      <c r="G7" s="443"/>
    </row>
    <row r="8" spans="1:7" s="57" customFormat="1">
      <c r="A8" s="75" t="s">
        <v>41</v>
      </c>
      <c r="B8" s="76" t="s">
        <v>91</v>
      </c>
      <c r="C8" s="76"/>
      <c r="D8" s="77"/>
      <c r="E8" s="78"/>
      <c r="F8" s="2417"/>
      <c r="G8" s="450"/>
    </row>
    <row r="9" spans="1:7">
      <c r="A9" s="79"/>
      <c r="B9" s="2077"/>
      <c r="C9" s="81"/>
      <c r="D9" s="82"/>
      <c r="E9" s="82"/>
      <c r="F9" s="2418"/>
      <c r="G9" s="452"/>
    </row>
    <row r="10" spans="1:7" ht="25.5">
      <c r="A10" s="83" t="s">
        <v>132</v>
      </c>
      <c r="B10" s="2078" t="s">
        <v>133</v>
      </c>
      <c r="C10" s="85" t="s">
        <v>134</v>
      </c>
      <c r="D10" s="364" t="s">
        <v>140</v>
      </c>
      <c r="E10" s="363" t="s">
        <v>136</v>
      </c>
      <c r="F10" s="2399" t="s">
        <v>237</v>
      </c>
      <c r="G10" s="444" t="s">
        <v>238</v>
      </c>
    </row>
    <row r="11" spans="1:7" ht="33.6" customHeight="1">
      <c r="A11" s="86"/>
      <c r="B11" s="2972" t="s">
        <v>5645</v>
      </c>
      <c r="C11" s="2973"/>
      <c r="D11" s="89"/>
      <c r="E11" s="89"/>
      <c r="F11" s="2419"/>
      <c r="G11" s="455"/>
    </row>
    <row r="12" spans="1:7">
      <c r="A12" s="90"/>
      <c r="B12" s="91"/>
      <c r="C12" s="92"/>
      <c r="D12" s="93"/>
      <c r="E12" s="93"/>
      <c r="F12" s="2420"/>
    </row>
    <row r="13" spans="1:7">
      <c r="A13" s="94"/>
      <c r="B13" s="2906" t="s">
        <v>143</v>
      </c>
      <c r="C13" s="2954"/>
    </row>
    <row r="14" spans="1:7">
      <c r="A14" s="94"/>
      <c r="B14" s="2034"/>
    </row>
    <row r="15" spans="1:7" ht="20.45" customHeight="1">
      <c r="A15" s="94"/>
      <c r="B15" s="2974" t="s">
        <v>5646</v>
      </c>
      <c r="C15" s="2915"/>
    </row>
    <row r="16" spans="1:7" s="57" customFormat="1" ht="87.6" customHeight="1">
      <c r="A16" s="94"/>
      <c r="B16" s="2908" t="s">
        <v>5647</v>
      </c>
      <c r="C16" s="2909"/>
      <c r="D16" s="72"/>
      <c r="E16" s="73"/>
      <c r="F16" s="2421"/>
      <c r="G16" s="457"/>
    </row>
    <row r="17" spans="1:7" s="57" customFormat="1" ht="18" customHeight="1">
      <c r="A17" s="94"/>
      <c r="B17" s="2974" t="s">
        <v>5648</v>
      </c>
      <c r="C17" s="2915"/>
      <c r="D17" s="72"/>
      <c r="E17" s="73"/>
      <c r="F17" s="2421"/>
      <c r="G17" s="457"/>
    </row>
    <row r="18" spans="1:7" s="57" customFormat="1" ht="45" customHeight="1">
      <c r="A18" s="94"/>
      <c r="B18" s="2908" t="s">
        <v>5649</v>
      </c>
      <c r="C18" s="2909"/>
      <c r="D18" s="72"/>
      <c r="E18" s="73"/>
      <c r="F18" s="2421"/>
      <c r="G18" s="457"/>
    </row>
    <row r="19" spans="1:7" s="57" customFormat="1" ht="91.15" customHeight="1">
      <c r="A19" s="94"/>
      <c r="B19" s="2908" t="s">
        <v>5650</v>
      </c>
      <c r="C19" s="2909"/>
      <c r="D19" s="72"/>
      <c r="E19" s="73"/>
      <c r="F19" s="2421"/>
      <c r="G19" s="457"/>
    </row>
    <row r="20" spans="1:7" s="57" customFormat="1" ht="115.15" customHeight="1">
      <c r="A20" s="94"/>
      <c r="B20" s="2908" t="s">
        <v>5651</v>
      </c>
      <c r="C20" s="2909"/>
      <c r="D20" s="72"/>
      <c r="E20" s="73"/>
      <c r="F20" s="2421"/>
      <c r="G20" s="457"/>
    </row>
    <row r="21" spans="1:7" s="57" customFormat="1" ht="138.6" customHeight="1">
      <c r="A21" s="94"/>
      <c r="B21" s="2908" t="s">
        <v>5652</v>
      </c>
      <c r="C21" s="2909"/>
      <c r="D21" s="72"/>
      <c r="E21" s="73"/>
      <c r="F21" s="2421"/>
      <c r="G21" s="457"/>
    </row>
    <row r="22" spans="1:7" s="57" customFormat="1" ht="57" customHeight="1">
      <c r="A22" s="94"/>
      <c r="B22" s="2908" t="s">
        <v>5653</v>
      </c>
      <c r="C22" s="2909"/>
      <c r="D22" s="72"/>
      <c r="E22" s="73"/>
      <c r="F22" s="2421"/>
      <c r="G22" s="457"/>
    </row>
    <row r="23" spans="1:7" s="57" customFormat="1" ht="190.15" customHeight="1">
      <c r="A23" s="94"/>
      <c r="B23" s="2908" t="s">
        <v>5654</v>
      </c>
      <c r="C23" s="2909"/>
      <c r="D23" s="72"/>
      <c r="E23" s="73"/>
      <c r="F23" s="2421"/>
      <c r="G23" s="457"/>
    </row>
    <row r="24" spans="1:7" s="96" customFormat="1" ht="18" customHeight="1">
      <c r="A24" s="94"/>
      <c r="B24" s="2910" t="s">
        <v>2582</v>
      </c>
      <c r="C24" s="2911"/>
      <c r="D24" s="72"/>
      <c r="E24" s="73"/>
      <c r="F24" s="2421"/>
      <c r="G24" s="457"/>
    </row>
    <row r="25" spans="1:7" s="96" customFormat="1" ht="165" customHeight="1">
      <c r="A25" s="94"/>
      <c r="B25" s="2904" t="s">
        <v>5655</v>
      </c>
      <c r="C25" s="2912"/>
      <c r="D25" s="72"/>
      <c r="E25" s="73"/>
      <c r="F25" s="2421"/>
      <c r="G25" s="457"/>
    </row>
    <row r="26" spans="1:7" s="96" customFormat="1" ht="18" customHeight="1">
      <c r="A26" s="94"/>
      <c r="B26" s="2913" t="s">
        <v>2593</v>
      </c>
      <c r="C26" s="2915"/>
      <c r="D26" s="72"/>
      <c r="E26" s="73"/>
      <c r="F26" s="2421"/>
      <c r="G26" s="457"/>
    </row>
    <row r="27" spans="1:7" s="96" customFormat="1" ht="101.45" customHeight="1">
      <c r="A27" s="94"/>
      <c r="B27" s="2904" t="s">
        <v>5656</v>
      </c>
      <c r="C27" s="2912"/>
      <c r="D27" s="72"/>
      <c r="E27" s="73"/>
      <c r="F27" s="2421"/>
      <c r="G27" s="457"/>
    </row>
    <row r="28" spans="1:7" s="96" customFormat="1" ht="19.149999999999999" customHeight="1">
      <c r="A28" s="94"/>
      <c r="B28" s="2913" t="s">
        <v>2595</v>
      </c>
      <c r="C28" s="2915"/>
      <c r="D28" s="72"/>
      <c r="E28" s="73"/>
      <c r="F28" s="2421"/>
      <c r="G28" s="457"/>
    </row>
    <row r="29" spans="1:7" s="96" customFormat="1" ht="46.15" customHeight="1">
      <c r="A29" s="94"/>
      <c r="B29" s="2904" t="s">
        <v>5657</v>
      </c>
      <c r="C29" s="2912"/>
      <c r="D29" s="72"/>
      <c r="E29" s="73"/>
      <c r="F29" s="2421"/>
      <c r="G29" s="457"/>
    </row>
    <row r="30" spans="1:7" s="96" customFormat="1">
      <c r="A30" s="97"/>
      <c r="B30" s="2045"/>
      <c r="C30" s="2083"/>
      <c r="D30" s="649"/>
      <c r="E30" s="99"/>
      <c r="F30" s="2422"/>
      <c r="G30" s="452"/>
    </row>
    <row r="31" spans="1:7" s="96" customFormat="1">
      <c r="A31" s="97"/>
      <c r="B31" s="2920"/>
      <c r="C31" s="2921"/>
      <c r="D31" s="649"/>
      <c r="E31" s="99"/>
      <c r="F31" s="2422"/>
      <c r="G31" s="452"/>
    </row>
    <row r="32" spans="1:7" s="96" customFormat="1">
      <c r="A32" s="97"/>
      <c r="B32" s="2035"/>
      <c r="C32" s="397"/>
      <c r="D32" s="649"/>
      <c r="E32" s="99"/>
      <c r="F32" s="2422"/>
      <c r="G32" s="452"/>
    </row>
    <row r="33" spans="1:7" s="96" customFormat="1">
      <c r="A33" s="1257" t="s">
        <v>5658</v>
      </c>
      <c r="B33" s="100" t="s">
        <v>5659</v>
      </c>
      <c r="C33" s="1258"/>
      <c r="D33" s="101"/>
      <c r="E33" s="102"/>
      <c r="F33" s="2423"/>
      <c r="G33" s="458"/>
    </row>
    <row r="34" spans="1:7" s="96" customFormat="1">
      <c r="A34" s="97"/>
      <c r="B34" s="2035"/>
      <c r="C34" s="397"/>
      <c r="D34" s="649"/>
      <c r="E34" s="99"/>
      <c r="F34" s="2422"/>
      <c r="G34" s="452"/>
    </row>
    <row r="35" spans="1:7" s="96" customFormat="1" ht="17.45" customHeight="1">
      <c r="A35" s="97"/>
      <c r="B35" s="2930" t="s">
        <v>5660</v>
      </c>
      <c r="C35" s="2930"/>
      <c r="D35" s="649"/>
      <c r="E35" s="99"/>
      <c r="F35" s="2422"/>
      <c r="G35" s="452"/>
    </row>
    <row r="36" spans="1:7" s="96" customFormat="1" ht="75" customHeight="1">
      <c r="A36" s="97"/>
      <c r="B36" s="2931" t="s">
        <v>5661</v>
      </c>
      <c r="C36" s="2931"/>
      <c r="D36" s="649"/>
      <c r="E36" s="99"/>
      <c r="F36" s="2422"/>
      <c r="G36" s="452"/>
    </row>
    <row r="37" spans="1:7" s="96" customFormat="1" ht="18" customHeight="1">
      <c r="A37" s="103"/>
      <c r="B37" s="2930" t="s">
        <v>2140</v>
      </c>
      <c r="C37" s="2930"/>
      <c r="E37" s="104"/>
      <c r="F37" s="2424"/>
      <c r="G37" s="459"/>
    </row>
    <row r="38" spans="1:7" s="96" customFormat="1">
      <c r="A38" s="103"/>
      <c r="B38" s="2931" t="s">
        <v>2142</v>
      </c>
      <c r="C38" s="2931"/>
      <c r="E38" s="104"/>
      <c r="F38" s="2424"/>
      <c r="G38" s="459"/>
    </row>
    <row r="39" spans="1:7" s="96" customFormat="1" ht="60" customHeight="1">
      <c r="A39" s="103"/>
      <c r="B39" s="2931" t="s">
        <v>5662</v>
      </c>
      <c r="C39" s="2931"/>
      <c r="E39" s="104"/>
      <c r="F39" s="2424"/>
      <c r="G39" s="459"/>
    </row>
    <row r="40" spans="1:7" s="96" customFormat="1">
      <c r="A40" s="103"/>
      <c r="B40" s="2928"/>
      <c r="C40" s="2929"/>
      <c r="E40" s="104"/>
      <c r="F40" s="2424"/>
      <c r="G40" s="459"/>
    </row>
    <row r="41" spans="1:7" s="96" customFormat="1" ht="14.45" customHeight="1">
      <c r="A41" s="105" t="s">
        <v>5663</v>
      </c>
      <c r="B41" s="436" t="s">
        <v>5664</v>
      </c>
      <c r="E41" s="104"/>
      <c r="F41" s="2424"/>
      <c r="G41" s="459"/>
    </row>
    <row r="42" spans="1:7" s="96" customFormat="1" ht="39" customHeight="1">
      <c r="A42" s="103"/>
      <c r="B42" s="67" t="s">
        <v>5665</v>
      </c>
      <c r="E42" s="104"/>
      <c r="F42" s="2424"/>
      <c r="G42" s="459"/>
    </row>
    <row r="43" spans="1:7" s="96" customFormat="1" ht="16.899999999999999" customHeight="1">
      <c r="A43" s="103"/>
      <c r="B43" s="67" t="s">
        <v>5666</v>
      </c>
      <c r="E43" s="104"/>
      <c r="F43" s="2424"/>
      <c r="G43" s="459"/>
    </row>
    <row r="44" spans="1:7" s="96" customFormat="1">
      <c r="A44" s="403" t="s">
        <v>5667</v>
      </c>
      <c r="B44" s="2080" t="s">
        <v>209</v>
      </c>
      <c r="D44" s="96" t="s">
        <v>353</v>
      </c>
      <c r="E44" s="62">
        <f>+(13.6*2+46.7*2)*13</f>
        <v>1567.8</v>
      </c>
      <c r="F44" s="2425"/>
      <c r="G44" s="456">
        <f t="shared" ref="G44:G49" si="0">+F44*E44</f>
        <v>0</v>
      </c>
    </row>
    <row r="45" spans="1:7" s="96" customFormat="1">
      <c r="A45" s="405" t="s">
        <v>5668</v>
      </c>
      <c r="B45" s="2080" t="s">
        <v>211</v>
      </c>
      <c r="D45" s="96" t="s">
        <v>353</v>
      </c>
      <c r="E45" s="62">
        <f>+(13.6*2+46.7*2)*17</f>
        <v>2050.1999999999998</v>
      </c>
      <c r="F45" s="2425"/>
      <c r="G45" s="456">
        <f t="shared" si="0"/>
        <v>0</v>
      </c>
    </row>
    <row r="46" spans="1:7" s="96" customFormat="1">
      <c r="A46" s="406" t="s">
        <v>5669</v>
      </c>
      <c r="B46" s="2080" t="s">
        <v>212</v>
      </c>
      <c r="D46" s="96" t="s">
        <v>353</v>
      </c>
      <c r="E46" s="62">
        <f>+E44</f>
        <v>1567.8</v>
      </c>
      <c r="F46" s="2425"/>
      <c r="G46" s="456">
        <f t="shared" si="0"/>
        <v>0</v>
      </c>
    </row>
    <row r="47" spans="1:7" s="96" customFormat="1">
      <c r="A47" s="407" t="s">
        <v>5670</v>
      </c>
      <c r="B47" s="2080" t="s">
        <v>213</v>
      </c>
      <c r="D47" s="96" t="s">
        <v>353</v>
      </c>
      <c r="E47" s="62">
        <f>+E45</f>
        <v>2050.1999999999998</v>
      </c>
      <c r="F47" s="2425"/>
      <c r="G47" s="456">
        <f t="shared" si="0"/>
        <v>0</v>
      </c>
    </row>
    <row r="48" spans="1:7" s="96" customFormat="1">
      <c r="A48" s="408" t="s">
        <v>5671</v>
      </c>
      <c r="B48" s="2080" t="s">
        <v>214</v>
      </c>
      <c r="D48" s="96" t="s">
        <v>353</v>
      </c>
      <c r="E48" s="62">
        <f>+(13.6*2+49.46*2)*13</f>
        <v>1639.56</v>
      </c>
      <c r="F48" s="2425"/>
      <c r="G48" s="456">
        <f t="shared" si="0"/>
        <v>0</v>
      </c>
    </row>
    <row r="49" spans="1:7" s="96" customFormat="1" ht="19.149999999999999" customHeight="1">
      <c r="A49" s="409" t="s">
        <v>5672</v>
      </c>
      <c r="B49" s="2080" t="s">
        <v>215</v>
      </c>
      <c r="D49" s="96" t="s">
        <v>353</v>
      </c>
      <c r="E49" s="62">
        <f>+E45</f>
        <v>2050.1999999999998</v>
      </c>
      <c r="F49" s="2425"/>
      <c r="G49" s="456">
        <f t="shared" si="0"/>
        <v>0</v>
      </c>
    </row>
    <row r="50" spans="1:7" s="96" customFormat="1">
      <c r="A50" s="103"/>
      <c r="B50" s="2037"/>
      <c r="E50" s="104"/>
      <c r="F50" s="2424"/>
      <c r="G50" s="459"/>
    </row>
    <row r="51" spans="1:7" s="96" customFormat="1" ht="28.9" customHeight="1">
      <c r="A51" s="105" t="s">
        <v>5673</v>
      </c>
      <c r="B51" s="436" t="s">
        <v>5674</v>
      </c>
      <c r="E51" s="104"/>
      <c r="F51" s="2424"/>
      <c r="G51" s="459"/>
    </row>
    <row r="52" spans="1:7" s="96" customFormat="1" ht="54" customHeight="1">
      <c r="A52" s="103"/>
      <c r="B52" s="67" t="s">
        <v>5675</v>
      </c>
      <c r="C52" s="600"/>
      <c r="E52" s="104"/>
      <c r="F52" s="2424"/>
      <c r="G52" s="459"/>
    </row>
    <row r="53" spans="1:7" s="96" customFormat="1">
      <c r="A53" s="403" t="s">
        <v>5676</v>
      </c>
      <c r="B53" s="2080" t="s">
        <v>209</v>
      </c>
      <c r="D53" s="96" t="s">
        <v>5677</v>
      </c>
      <c r="E53" s="62">
        <f>+(13.6*2+46.7*2)*13</f>
        <v>1567.8</v>
      </c>
      <c r="F53" s="2425"/>
      <c r="G53" s="456">
        <f t="shared" ref="G53:G58" si="1">+F53*E53</f>
        <v>0</v>
      </c>
    </row>
    <row r="54" spans="1:7" s="96" customFormat="1">
      <c r="A54" s="405" t="s">
        <v>5678</v>
      </c>
      <c r="B54" s="2080" t="s">
        <v>211</v>
      </c>
      <c r="D54" s="96" t="s">
        <v>5677</v>
      </c>
      <c r="E54" s="62">
        <f>+(13.6*2+46.7*2)*17</f>
        <v>2050.1999999999998</v>
      </c>
      <c r="F54" s="2425"/>
      <c r="G54" s="456">
        <f t="shared" si="1"/>
        <v>0</v>
      </c>
    </row>
    <row r="55" spans="1:7" s="96" customFormat="1">
      <c r="A55" s="406" t="s">
        <v>5679</v>
      </c>
      <c r="B55" s="2080" t="s">
        <v>212</v>
      </c>
      <c r="D55" s="96" t="s">
        <v>5677</v>
      </c>
      <c r="E55" s="62">
        <f>+E53</f>
        <v>1567.8</v>
      </c>
      <c r="F55" s="2425"/>
      <c r="G55" s="456">
        <f t="shared" si="1"/>
        <v>0</v>
      </c>
    </row>
    <row r="56" spans="1:7" s="96" customFormat="1">
      <c r="A56" s="407" t="s">
        <v>5680</v>
      </c>
      <c r="B56" s="2080" t="s">
        <v>213</v>
      </c>
      <c r="D56" s="96" t="s">
        <v>5677</v>
      </c>
      <c r="E56" s="62">
        <f>+E54</f>
        <v>2050.1999999999998</v>
      </c>
      <c r="F56" s="2425"/>
      <c r="G56" s="456">
        <f t="shared" si="1"/>
        <v>0</v>
      </c>
    </row>
    <row r="57" spans="1:7" s="96" customFormat="1">
      <c r="A57" s="408" t="s">
        <v>5681</v>
      </c>
      <c r="B57" s="2080" t="s">
        <v>214</v>
      </c>
      <c r="D57" s="96" t="s">
        <v>5677</v>
      </c>
      <c r="E57" s="62">
        <f>+(13.6*2+49.46*2)*13</f>
        <v>1639.56</v>
      </c>
      <c r="F57" s="2425"/>
      <c r="G57" s="456">
        <f t="shared" si="1"/>
        <v>0</v>
      </c>
    </row>
    <row r="58" spans="1:7" s="96" customFormat="1">
      <c r="A58" s="409" t="s">
        <v>5682</v>
      </c>
      <c r="B58" s="2080" t="s">
        <v>215</v>
      </c>
      <c r="D58" s="96" t="s">
        <v>5677</v>
      </c>
      <c r="E58" s="62">
        <f>+E54</f>
        <v>2050.1999999999998</v>
      </c>
      <c r="F58" s="2425"/>
      <c r="G58" s="456">
        <f t="shared" si="1"/>
        <v>0</v>
      </c>
    </row>
    <row r="59" spans="1:7" s="96" customFormat="1">
      <c r="A59" s="103"/>
      <c r="B59" s="2037"/>
      <c r="E59" s="104"/>
      <c r="F59" s="2424"/>
      <c r="G59" s="459"/>
    </row>
    <row r="60" spans="1:7" s="96" customFormat="1">
      <c r="A60" s="106"/>
      <c r="B60" s="107"/>
      <c r="C60" s="108"/>
      <c r="D60" s="108"/>
      <c r="E60" s="656"/>
      <c r="F60" s="2427"/>
      <c r="G60" s="452"/>
    </row>
    <row r="61" spans="1:7" s="96" customFormat="1" ht="19.149999999999999" customHeight="1" thickBot="1">
      <c r="A61" s="418" t="str">
        <f>+A8</f>
        <v>B.4.</v>
      </c>
      <c r="B61" s="2081" t="str">
        <f>+B8</f>
        <v>Gradbeni odri</v>
      </c>
      <c r="C61" s="1260" t="s">
        <v>279</v>
      </c>
      <c r="D61" s="1260"/>
      <c r="E61" s="1261"/>
      <c r="F61" s="2428"/>
      <c r="G61" s="1856">
        <f>SUM(G37:G60)</f>
        <v>0</v>
      </c>
    </row>
    <row r="62" spans="1:7" s="96" customFormat="1" ht="13.5" thickTop="1">
      <c r="A62" s="109"/>
      <c r="B62" s="110"/>
      <c r="C62" s="111"/>
      <c r="D62" s="111"/>
      <c r="E62" s="82"/>
      <c r="F62" s="2418"/>
      <c r="G62" s="451"/>
    </row>
    <row r="63" spans="1:7" s="96" customFormat="1">
      <c r="A63" s="403"/>
      <c r="B63" s="2080" t="s">
        <v>209</v>
      </c>
      <c r="C63" s="111"/>
      <c r="D63" s="111"/>
      <c r="E63" s="82"/>
      <c r="F63" s="2418"/>
      <c r="G63" s="451">
        <f>+G44+G53</f>
        <v>0</v>
      </c>
    </row>
    <row r="64" spans="1:7" s="96" customFormat="1">
      <c r="A64" s="405"/>
      <c r="B64" s="2080" t="s">
        <v>211</v>
      </c>
      <c r="C64" s="111"/>
      <c r="D64" s="111"/>
      <c r="E64" s="82"/>
      <c r="F64" s="2418"/>
      <c r="G64" s="451">
        <f t="shared" ref="G64:G68" si="2">+G45+G54</f>
        <v>0</v>
      </c>
    </row>
    <row r="65" spans="1:10" s="96" customFormat="1">
      <c r="A65" s="406"/>
      <c r="B65" s="2080" t="s">
        <v>212</v>
      </c>
      <c r="C65" s="111"/>
      <c r="D65" s="111"/>
      <c r="E65" s="82"/>
      <c r="F65" s="2418"/>
      <c r="G65" s="451">
        <f t="shared" si="2"/>
        <v>0</v>
      </c>
    </row>
    <row r="66" spans="1:10" s="96" customFormat="1">
      <c r="A66" s="407"/>
      <c r="B66" s="2080" t="s">
        <v>213</v>
      </c>
      <c r="C66" s="111"/>
      <c r="D66" s="111"/>
      <c r="E66" s="82"/>
      <c r="F66" s="2418"/>
      <c r="G66" s="451">
        <f t="shared" si="2"/>
        <v>0</v>
      </c>
    </row>
    <row r="67" spans="1:10" s="55" customFormat="1">
      <c r="A67" s="408"/>
      <c r="B67" s="2080" t="s">
        <v>214</v>
      </c>
      <c r="C67" s="111"/>
      <c r="D67" s="111"/>
      <c r="E67" s="82"/>
      <c r="F67" s="2418"/>
      <c r="G67" s="451">
        <f t="shared" si="2"/>
        <v>0</v>
      </c>
      <c r="J67" s="56"/>
    </row>
    <row r="68" spans="1:10" s="55" customFormat="1">
      <c r="A68" s="409"/>
      <c r="B68" s="2080" t="s">
        <v>215</v>
      </c>
      <c r="C68" s="111"/>
      <c r="D68" s="111"/>
      <c r="E68" s="82"/>
      <c r="F68" s="2418"/>
      <c r="G68" s="451">
        <f t="shared" si="2"/>
        <v>0</v>
      </c>
      <c r="J68" s="56"/>
    </row>
    <row r="69" spans="1:10">
      <c r="A69" s="109"/>
      <c r="B69" s="110"/>
      <c r="C69" s="111"/>
      <c r="D69" s="82"/>
      <c r="E69" s="82"/>
      <c r="F69" s="2418"/>
      <c r="G69" s="459"/>
    </row>
    <row r="70" spans="1:10">
      <c r="A70" s="106"/>
      <c r="B70" s="107"/>
      <c r="C70" s="108"/>
      <c r="D70" s="649"/>
      <c r="E70" s="99"/>
      <c r="F70" s="2422"/>
      <c r="G70" s="459"/>
    </row>
  </sheetData>
  <mergeCells count="24">
    <mergeCell ref="B40:C40"/>
    <mergeCell ref="B25:C25"/>
    <mergeCell ref="B26:C26"/>
    <mergeCell ref="B27:C27"/>
    <mergeCell ref="B28:C28"/>
    <mergeCell ref="B29:C29"/>
    <mergeCell ref="B31:C31"/>
    <mergeCell ref="B35:C35"/>
    <mergeCell ref="B36:C36"/>
    <mergeCell ref="B37:C37"/>
    <mergeCell ref="B38:C38"/>
    <mergeCell ref="B39:C39"/>
    <mergeCell ref="B24:C24"/>
    <mergeCell ref="B11:C11"/>
    <mergeCell ref="B13:C13"/>
    <mergeCell ref="B15:C15"/>
    <mergeCell ref="B16:C16"/>
    <mergeCell ref="B17:C17"/>
    <mergeCell ref="B18:C18"/>
    <mergeCell ref="B19:C19"/>
    <mergeCell ref="B20:C20"/>
    <mergeCell ref="B21:C21"/>
    <mergeCell ref="B22:C22"/>
    <mergeCell ref="B23:C23"/>
  </mergeCells>
  <pageMargins left="0.7" right="0.7" top="0.75" bottom="0.75" header="0.3" footer="0.3"/>
  <pageSetup paperSize="9" scale="52" orientation="portrait" r:id="rId1"/>
  <headerFooter>
    <oddHeader xml:space="preserve">&amp;LNEPREMIČNINE CELJE d.o.o.
Miklošičeva ulica 1
3000 Celje&amp;CStanovanjska soseska Dečkovo naselje - DN10  &amp;REVROPSKA UNIJA
EVROPSKI SKLAD ZA REGIONALNI RAZVOJ
NALOŽBA V VAŠO PRIHODNOST
</oddHeader>
    <oddFooter>&amp;C&amp;A&amp;R&amp;P / &amp;N</oddFooter>
  </headerFooter>
  <rowBreaks count="1" manualBreakCount="1">
    <brk id="32"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42"/>
  <sheetViews>
    <sheetView view="pageBreakPreview" zoomScale="90" zoomScaleNormal="100" zoomScaleSheetLayoutView="90" workbookViewId="0">
      <selection activeCell="D31" sqref="D31"/>
    </sheetView>
  </sheetViews>
  <sheetFormatPr defaultColWidth="11" defaultRowHeight="14.25"/>
  <cols>
    <col min="1" max="1" width="15.42578125" style="1374" customWidth="1"/>
    <col min="2" max="2" width="71" style="1374" customWidth="1"/>
    <col min="3" max="3" width="14" style="1374" customWidth="1"/>
    <col min="4" max="4" width="11" style="1374"/>
    <col min="5" max="5" width="11" style="1317"/>
    <col min="6" max="6" width="12.42578125" style="1763" customWidth="1"/>
    <col min="7" max="7" width="18.140625" style="1763" customWidth="1"/>
    <col min="8" max="16384" width="11" style="1374"/>
  </cols>
  <sheetData>
    <row r="1" spans="1:7">
      <c r="A1" s="1435" t="s">
        <v>8</v>
      </c>
      <c r="B1" s="1381" t="s">
        <v>9</v>
      </c>
      <c r="C1" s="1381"/>
      <c r="D1" s="1382"/>
      <c r="E1" s="1436"/>
      <c r="F1" s="1470"/>
      <c r="G1" s="1470"/>
    </row>
    <row r="2" spans="1:7">
      <c r="A2" s="1435" t="s">
        <v>130</v>
      </c>
      <c r="B2" s="491" t="str">
        <f>'NASLOVNA STRAN'!$C$30</f>
        <v>Gradnja stanovanjske soseske Dečkovo naselje - DN 10</v>
      </c>
      <c r="C2" s="1381"/>
      <c r="D2" s="1382"/>
      <c r="E2" s="1436"/>
      <c r="F2" s="1470"/>
      <c r="G2" s="1470"/>
    </row>
    <row r="3" spans="1:7">
      <c r="A3" s="1435" t="s">
        <v>131</v>
      </c>
      <c r="B3" s="1654">
        <f>'NASLOVNA STRAN'!$C$13</f>
        <v>0</v>
      </c>
      <c r="C3" s="1381"/>
      <c r="D3" s="1382"/>
      <c r="E3" s="1436"/>
      <c r="F3" s="1470"/>
      <c r="G3" s="1470"/>
    </row>
    <row r="4" spans="1:7">
      <c r="A4" s="1435"/>
      <c r="B4" s="1381"/>
      <c r="C4" s="1381"/>
      <c r="D4" s="1382"/>
      <c r="E4" s="1436"/>
      <c r="F4" s="1470"/>
      <c r="G4" s="1470"/>
    </row>
    <row r="5" spans="1:7">
      <c r="A5" s="1437" t="s">
        <v>72</v>
      </c>
      <c r="B5" s="1387" t="s">
        <v>6311</v>
      </c>
      <c r="C5" s="1387"/>
      <c r="D5" s="1388"/>
      <c r="E5" s="1438"/>
      <c r="F5" s="1471"/>
      <c r="G5" s="1471"/>
    </row>
    <row r="6" spans="1:7">
      <c r="A6" s="1435"/>
      <c r="B6" s="1381"/>
      <c r="C6" s="1381"/>
      <c r="D6" s="1382"/>
      <c r="E6" s="1383"/>
      <c r="F6" s="1384"/>
      <c r="G6" s="1384"/>
    </row>
    <row r="7" spans="1:7">
      <c r="A7" s="1437" t="s">
        <v>117</v>
      </c>
      <c r="B7" s="1387" t="s">
        <v>6651</v>
      </c>
      <c r="C7" s="1387"/>
      <c r="D7" s="1388"/>
      <c r="E7" s="1438"/>
      <c r="F7" s="1471"/>
      <c r="G7" s="1471"/>
    </row>
    <row r="8" spans="1:7">
      <c r="A8" s="1435"/>
      <c r="B8" s="1381"/>
      <c r="C8" s="1381"/>
      <c r="D8" s="1382"/>
      <c r="E8" s="1436"/>
      <c r="F8" s="1470"/>
      <c r="G8" s="1470"/>
    </row>
    <row r="9" spans="1:7">
      <c r="A9" s="1435"/>
      <c r="B9" s="1381"/>
      <c r="C9" s="1381"/>
      <c r="D9" s="1382"/>
      <c r="E9" s="1436"/>
      <c r="F9" s="1470"/>
      <c r="G9" s="1470"/>
    </row>
    <row r="10" spans="1:7" ht="42.75">
      <c r="A10" s="1439" t="s">
        <v>132</v>
      </c>
      <c r="B10" s="1392" t="s">
        <v>133</v>
      </c>
      <c r="C10" s="1393" t="s">
        <v>134</v>
      </c>
      <c r="D10" s="1394" t="s">
        <v>140</v>
      </c>
      <c r="E10" s="1440" t="s">
        <v>136</v>
      </c>
      <c r="F10" s="1472" t="s">
        <v>237</v>
      </c>
      <c r="G10" s="1472" t="s">
        <v>238</v>
      </c>
    </row>
    <row r="11" spans="1:7">
      <c r="A11" s="1381"/>
      <c r="B11" s="1381"/>
      <c r="C11" s="1381"/>
      <c r="D11" s="1382"/>
      <c r="E11" s="1441"/>
      <c r="F11" s="1473"/>
      <c r="G11" s="1473"/>
    </row>
    <row r="12" spans="1:7">
      <c r="A12" s="1442" t="s">
        <v>7187</v>
      </c>
      <c r="B12" s="1400" t="s">
        <v>4463</v>
      </c>
      <c r="C12" s="1400"/>
      <c r="D12" s="1401"/>
      <c r="E12" s="1443"/>
      <c r="F12" s="1474"/>
      <c r="G12" s="1474"/>
    </row>
    <row r="13" spans="1:7">
      <c r="A13" s="1444"/>
      <c r="B13" s="1405"/>
      <c r="C13" s="1405"/>
      <c r="D13" s="1406"/>
      <c r="E13" s="1445"/>
      <c r="F13" s="1475"/>
      <c r="G13" s="1475"/>
    </row>
    <row r="14" spans="1:7">
      <c r="A14" s="1409"/>
      <c r="B14" s="1410" t="s">
        <v>6652</v>
      </c>
      <c r="C14" s="1410"/>
      <c r="D14" s="1409"/>
      <c r="E14" s="1369"/>
      <c r="F14" s="1476"/>
      <c r="G14" s="1477"/>
    </row>
    <row r="15" spans="1:7">
      <c r="A15" s="1446"/>
      <c r="B15" s="1385" t="s">
        <v>3461</v>
      </c>
      <c r="C15" s="1385"/>
      <c r="D15" s="1415"/>
      <c r="E15" s="1447"/>
      <c r="F15" s="1478"/>
      <c r="G15" s="1478"/>
    </row>
    <row r="16" spans="1:7">
      <c r="A16" s="1446"/>
      <c r="B16" s="1418"/>
      <c r="C16" s="1419"/>
      <c r="D16" s="1415"/>
      <c r="E16" s="1447"/>
      <c r="F16" s="1478"/>
      <c r="G16" s="1478"/>
    </row>
    <row r="17" spans="1:8">
      <c r="A17" s="1446"/>
      <c r="B17" s="1418" t="s">
        <v>2299</v>
      </c>
      <c r="C17" s="1419"/>
      <c r="D17" s="1415"/>
      <c r="E17" s="1447"/>
      <c r="F17" s="1478"/>
      <c r="G17" s="1478"/>
    </row>
    <row r="18" spans="1:8" ht="45" customHeight="1">
      <c r="A18" s="1446"/>
      <c r="B18" s="3117" t="s">
        <v>3565</v>
      </c>
      <c r="C18" s="3118"/>
      <c r="D18" s="1415"/>
      <c r="E18" s="1447"/>
      <c r="F18" s="1478"/>
      <c r="G18" s="1478"/>
    </row>
    <row r="19" spans="1:8">
      <c r="A19" s="1448"/>
      <c r="B19" s="1448"/>
      <c r="C19" s="1448"/>
      <c r="D19" s="1448"/>
      <c r="E19" s="1449"/>
      <c r="F19" s="1752"/>
      <c r="G19" s="1752"/>
    </row>
    <row r="20" spans="1:8" ht="66" customHeight="1">
      <c r="A20" s="1448"/>
      <c r="B20" s="1606" t="s">
        <v>6653</v>
      </c>
      <c r="C20" s="1448"/>
      <c r="D20" s="1448"/>
      <c r="E20" s="1449"/>
      <c r="F20" s="1752"/>
      <c r="G20" s="1752"/>
    </row>
    <row r="21" spans="1:8">
      <c r="A21" s="1448"/>
      <c r="B21" s="1577"/>
      <c r="C21" s="1448"/>
      <c r="D21" s="1448"/>
      <c r="E21" s="1449"/>
      <c r="F21" s="1752"/>
      <c r="G21" s="1752"/>
    </row>
    <row r="22" spans="1:8">
      <c r="A22" s="1385"/>
      <c r="B22" s="1385"/>
      <c r="C22" s="1385"/>
      <c r="D22" s="1385"/>
      <c r="E22" s="1423"/>
      <c r="F22" s="1412"/>
      <c r="G22" s="1412"/>
      <c r="H22" s="1448"/>
    </row>
    <row r="23" spans="1:8">
      <c r="A23" s="1385"/>
      <c r="B23" s="1385"/>
      <c r="C23" s="1385"/>
      <c r="D23" s="1385"/>
      <c r="E23" s="1423"/>
      <c r="F23" s="1412"/>
      <c r="G23" s="1412"/>
      <c r="H23" s="1448"/>
    </row>
    <row r="24" spans="1:8">
      <c r="A24" s="1451" t="s">
        <v>7320</v>
      </c>
      <c r="B24" s="1614" t="s">
        <v>6655</v>
      </c>
      <c r="C24" s="1596"/>
      <c r="D24" s="1596"/>
      <c r="E24" s="1897"/>
      <c r="F24" s="2648"/>
      <c r="G24" s="1738"/>
      <c r="H24" s="1448"/>
    </row>
    <row r="25" spans="1:8">
      <c r="A25" s="1596"/>
      <c r="B25" s="1614" t="s">
        <v>6656</v>
      </c>
      <c r="C25" s="1596"/>
      <c r="D25" s="1596" t="s">
        <v>210</v>
      </c>
      <c r="E25" s="1615">
        <v>54</v>
      </c>
      <c r="F25" s="2612"/>
      <c r="G25" s="1738">
        <f>E25*F25</f>
        <v>0</v>
      </c>
      <c r="H25" s="1448"/>
    </row>
    <row r="26" spans="1:8">
      <c r="A26" s="1596"/>
      <c r="B26" s="1614" t="s">
        <v>6657</v>
      </c>
      <c r="C26" s="1596"/>
      <c r="D26" s="1596"/>
      <c r="E26" s="1615"/>
      <c r="F26" s="2606"/>
      <c r="G26" s="1602"/>
      <c r="H26" s="1448"/>
    </row>
    <row r="27" spans="1:8">
      <c r="A27" s="1596"/>
      <c r="B27" s="1614" t="s">
        <v>6658</v>
      </c>
      <c r="C27" s="1596"/>
      <c r="D27" s="1596"/>
      <c r="E27" s="1615"/>
      <c r="F27" s="2606"/>
      <c r="G27" s="1602"/>
      <c r="H27" s="1448"/>
    </row>
    <row r="28" spans="1:8">
      <c r="A28" s="1596"/>
      <c r="B28" s="1614"/>
      <c r="C28" s="1596"/>
      <c r="D28" s="1596"/>
      <c r="E28" s="1615"/>
      <c r="F28" s="2606"/>
      <c r="G28" s="1602"/>
      <c r="H28" s="1448"/>
    </row>
    <row r="29" spans="1:8">
      <c r="A29" s="1451" t="s">
        <v>7321</v>
      </c>
      <c r="B29" s="1614" t="s">
        <v>6660</v>
      </c>
      <c r="C29" s="1596"/>
      <c r="D29" s="1596" t="s">
        <v>3514</v>
      </c>
      <c r="E29" s="1615">
        <v>432</v>
      </c>
      <c r="F29" s="2612"/>
      <c r="G29" s="1738">
        <f>E29*F29</f>
        <v>0</v>
      </c>
      <c r="H29" s="1448"/>
    </row>
    <row r="30" spans="1:8">
      <c r="A30" s="1596"/>
      <c r="B30" s="1614"/>
      <c r="C30" s="1596"/>
      <c r="D30" s="1596"/>
      <c r="E30" s="1615"/>
      <c r="F30" s="2606"/>
      <c r="G30" s="1738"/>
      <c r="H30" s="1448"/>
    </row>
    <row r="31" spans="1:8">
      <c r="A31" s="1451" t="s">
        <v>7322</v>
      </c>
      <c r="B31" s="1614" t="s">
        <v>6662</v>
      </c>
      <c r="C31" s="1596"/>
      <c r="D31" s="1596" t="s">
        <v>3514</v>
      </c>
      <c r="E31" s="1615">
        <v>432</v>
      </c>
      <c r="F31" s="2612"/>
      <c r="G31" s="1738">
        <f>E31*F31</f>
        <v>0</v>
      </c>
      <c r="H31" s="1448"/>
    </row>
    <row r="32" spans="1:8">
      <c r="A32" s="1596"/>
      <c r="B32" s="1614"/>
      <c r="C32" s="1596"/>
      <c r="D32" s="1596"/>
      <c r="E32" s="1615"/>
      <c r="F32" s="1602"/>
      <c r="G32" s="1738"/>
      <c r="H32" s="1448"/>
    </row>
    <row r="33" spans="1:8" ht="29.45" customHeight="1">
      <c r="A33" s="1459" t="s">
        <v>7323</v>
      </c>
      <c r="B33" s="1614" t="s">
        <v>6664</v>
      </c>
      <c r="C33" s="1596"/>
      <c r="D33" s="1596" t="s">
        <v>369</v>
      </c>
      <c r="E33" s="3121" t="s">
        <v>6454</v>
      </c>
      <c r="F33" s="3122"/>
      <c r="G33" s="1738"/>
      <c r="H33" s="1448"/>
    </row>
    <row r="34" spans="1:8">
      <c r="A34" s="1596"/>
      <c r="B34" s="1614"/>
      <c r="C34" s="1596"/>
      <c r="D34" s="1596"/>
      <c r="E34" s="1898"/>
      <c r="F34" s="1602"/>
      <c r="G34" s="1738"/>
      <c r="H34" s="1448"/>
    </row>
    <row r="35" spans="1:8" ht="27" customHeight="1">
      <c r="A35" s="1459" t="s">
        <v>7324</v>
      </c>
      <c r="B35" s="1614" t="s">
        <v>6666</v>
      </c>
      <c r="C35" s="1596"/>
      <c r="D35" s="1596" t="s">
        <v>369</v>
      </c>
      <c r="E35" s="3121" t="s">
        <v>6454</v>
      </c>
      <c r="F35" s="3122"/>
      <c r="G35" s="1738"/>
      <c r="H35" s="1448"/>
    </row>
    <row r="36" spans="1:8">
      <c r="A36" s="1596"/>
      <c r="B36" s="1606"/>
      <c r="C36" s="1608"/>
      <c r="D36" s="1608"/>
      <c r="E36" s="1899"/>
      <c r="F36" s="1758"/>
      <c r="G36" s="1877"/>
      <c r="H36" s="1448"/>
    </row>
    <row r="37" spans="1:8" ht="26.45" customHeight="1" thickBot="1">
      <c r="A37" s="1344" t="s">
        <v>7187</v>
      </c>
      <c r="B37" s="1431" t="s">
        <v>6651</v>
      </c>
      <c r="C37" s="1432" t="s">
        <v>2978</v>
      </c>
      <c r="D37" s="1432"/>
      <c r="E37" s="1468"/>
      <c r="F37" s="1519"/>
      <c r="G37" s="1520">
        <f>SUM(G24:G36)</f>
        <v>0</v>
      </c>
      <c r="H37" s="1448"/>
    </row>
    <row r="38" spans="1:8" ht="15" thickTop="1">
      <c r="A38" s="1580"/>
      <c r="B38" s="1601"/>
      <c r="C38" s="1580"/>
      <c r="D38" s="1580"/>
      <c r="E38" s="1597"/>
      <c r="F38" s="1602"/>
      <c r="G38" s="1602"/>
      <c r="H38" s="1448"/>
    </row>
    <row r="39" spans="1:8">
      <c r="A39" s="1448"/>
      <c r="B39" s="1467"/>
      <c r="C39" s="1453"/>
      <c r="D39" s="1453"/>
      <c r="E39" s="1460"/>
      <c r="F39" s="1574"/>
      <c r="G39" s="1466"/>
    </row>
    <row r="40" spans="1:8">
      <c r="A40" s="1448"/>
      <c r="B40" s="1448"/>
      <c r="C40" s="1448"/>
      <c r="D40" s="1448"/>
      <c r="E40" s="1449"/>
      <c r="F40" s="1752"/>
      <c r="G40" s="1752"/>
    </row>
    <row r="41" spans="1:8">
      <c r="A41" s="1448"/>
      <c r="B41" s="1448"/>
      <c r="C41" s="1448"/>
      <c r="D41" s="1448"/>
      <c r="E41" s="1449"/>
      <c r="F41" s="1752"/>
      <c r="G41" s="1752"/>
    </row>
    <row r="42" spans="1:8">
      <c r="A42" s="1448"/>
      <c r="B42" s="1448"/>
      <c r="C42" s="1448"/>
      <c r="D42" s="1448"/>
      <c r="E42" s="1449"/>
      <c r="F42" s="1752"/>
      <c r="G42" s="1752"/>
    </row>
  </sheetData>
  <sheetProtection formatRows="0"/>
  <mergeCells count="3">
    <mergeCell ref="B18:C18"/>
    <mergeCell ref="E33:F33"/>
    <mergeCell ref="E35:F35"/>
  </mergeCells>
  <pageMargins left="0.7" right="0.7" top="0.75" bottom="0.75" header="0.3" footer="0.3"/>
  <pageSetup paperSize="9" scale="58" fitToHeight="0" orientation="portrait" horizontalDpi="4294967293"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54"/>
  <sheetViews>
    <sheetView view="pageBreakPreview" zoomScale="85" zoomScaleNormal="100" zoomScaleSheetLayoutView="85" workbookViewId="0">
      <selection activeCell="F24" sqref="F24"/>
    </sheetView>
  </sheetViews>
  <sheetFormatPr defaultColWidth="11" defaultRowHeight="14.25"/>
  <cols>
    <col min="1" max="1" width="13.85546875" style="1374" customWidth="1"/>
    <col min="2" max="2" width="71" style="1374" customWidth="1"/>
    <col min="3" max="3" width="14" style="1374" customWidth="1"/>
    <col min="4" max="4" width="11" style="1374"/>
    <col min="5" max="5" width="11" style="1317"/>
    <col min="6" max="6" width="14.28515625" style="1763" customWidth="1"/>
    <col min="7" max="7" width="19.140625" style="1763" customWidth="1"/>
    <col min="8" max="16384" width="11" style="1374"/>
  </cols>
  <sheetData>
    <row r="1" spans="1:7">
      <c r="A1" s="1435" t="s">
        <v>8</v>
      </c>
      <c r="B1" s="1381" t="s">
        <v>9</v>
      </c>
      <c r="C1" s="1381"/>
      <c r="D1" s="1382"/>
      <c r="E1" s="1436"/>
      <c r="F1" s="1470"/>
      <c r="G1" s="1470"/>
    </row>
    <row r="2" spans="1:7">
      <c r="A2" s="1435" t="s">
        <v>130</v>
      </c>
      <c r="B2" s="491" t="str">
        <f>'NASLOVNA STRAN'!$C$30</f>
        <v>Gradnja stanovanjske soseske Dečkovo naselje - DN 10</v>
      </c>
      <c r="C2" s="1381"/>
      <c r="D2" s="1382"/>
      <c r="E2" s="1436"/>
      <c r="F2" s="1470"/>
      <c r="G2" s="1470"/>
    </row>
    <row r="3" spans="1:7">
      <c r="A3" s="1435" t="s">
        <v>131</v>
      </c>
      <c r="B3" s="1654">
        <f>'NASLOVNA STRAN'!$C$13</f>
        <v>0</v>
      </c>
      <c r="C3" s="1381"/>
      <c r="D3" s="1382"/>
      <c r="E3" s="1436"/>
      <c r="F3" s="1470"/>
      <c r="G3" s="1470"/>
    </row>
    <row r="4" spans="1:7">
      <c r="A4" s="1435"/>
      <c r="B4" s="1381"/>
      <c r="C4" s="1381"/>
      <c r="D4" s="1382"/>
      <c r="E4" s="1436"/>
      <c r="F4" s="1470"/>
      <c r="G4" s="1470"/>
    </row>
    <row r="5" spans="1:7">
      <c r="A5" s="1437" t="s">
        <v>72</v>
      </c>
      <c r="B5" s="1387" t="s">
        <v>6311</v>
      </c>
      <c r="C5" s="1387"/>
      <c r="D5" s="1388"/>
      <c r="E5" s="1438"/>
      <c r="F5" s="1471"/>
      <c r="G5" s="1471"/>
    </row>
    <row r="6" spans="1:7">
      <c r="A6" s="1435"/>
      <c r="B6" s="1381"/>
      <c r="C6" s="1381"/>
      <c r="D6" s="1382"/>
      <c r="E6" s="1383"/>
      <c r="F6" s="1384"/>
      <c r="G6" s="1384"/>
    </row>
    <row r="7" spans="1:7">
      <c r="A7" s="1437" t="s">
        <v>118</v>
      </c>
      <c r="B7" s="1387" t="s">
        <v>6667</v>
      </c>
      <c r="C7" s="1387"/>
      <c r="D7" s="1388"/>
      <c r="E7" s="1438"/>
      <c r="F7" s="1471"/>
      <c r="G7" s="1471"/>
    </row>
    <row r="8" spans="1:7">
      <c r="A8" s="1435"/>
      <c r="B8" s="1381"/>
      <c r="C8" s="1381"/>
      <c r="D8" s="1382"/>
      <c r="E8" s="1436"/>
      <c r="F8" s="1470"/>
      <c r="G8" s="1470"/>
    </row>
    <row r="9" spans="1:7" ht="28.5">
      <c r="A9" s="1439" t="s">
        <v>132</v>
      </c>
      <c r="B9" s="1392" t="s">
        <v>133</v>
      </c>
      <c r="C9" s="1393" t="s">
        <v>6544</v>
      </c>
      <c r="D9" s="1394" t="s">
        <v>140</v>
      </c>
      <c r="E9" s="1440" t="s">
        <v>136</v>
      </c>
      <c r="F9" s="1472" t="s">
        <v>237</v>
      </c>
      <c r="G9" s="1472" t="s">
        <v>238</v>
      </c>
    </row>
    <row r="10" spans="1:7">
      <c r="A10" s="1381"/>
      <c r="B10" s="1381"/>
      <c r="C10" s="1381"/>
      <c r="D10" s="1382"/>
      <c r="E10" s="1441"/>
      <c r="F10" s="1473"/>
      <c r="G10" s="1473"/>
    </row>
    <row r="11" spans="1:7">
      <c r="A11" s="1442" t="s">
        <v>7188</v>
      </c>
      <c r="B11" s="1400" t="s">
        <v>4463</v>
      </c>
      <c r="C11" s="1400"/>
      <c r="D11" s="1401"/>
      <c r="E11" s="1443"/>
      <c r="F11" s="1474"/>
      <c r="G11" s="1474"/>
    </row>
    <row r="12" spans="1:7">
      <c r="A12" s="1444"/>
      <c r="B12" s="1405"/>
      <c r="C12" s="1405"/>
      <c r="D12" s="1406"/>
      <c r="E12" s="1445"/>
      <c r="F12" s="1475"/>
      <c r="G12" s="1475"/>
    </row>
    <row r="13" spans="1:7">
      <c r="A13" s="1409"/>
      <c r="B13" s="1410" t="s">
        <v>6668</v>
      </c>
      <c r="C13" s="1410"/>
      <c r="D13" s="1409"/>
      <c r="E13" s="1369"/>
      <c r="F13" s="1476"/>
      <c r="G13" s="1477"/>
    </row>
    <row r="14" spans="1:7">
      <c r="A14" s="1446"/>
      <c r="B14" s="1385" t="s">
        <v>3461</v>
      </c>
      <c r="C14" s="1385"/>
      <c r="D14" s="1415"/>
      <c r="E14" s="1447"/>
      <c r="F14" s="1478"/>
      <c r="G14" s="1478"/>
    </row>
    <row r="15" spans="1:7">
      <c r="A15" s="1446"/>
      <c r="B15" s="1418"/>
      <c r="C15" s="1419"/>
      <c r="D15" s="1415"/>
      <c r="E15" s="1447"/>
      <c r="F15" s="1478"/>
      <c r="G15" s="1478"/>
    </row>
    <row r="16" spans="1:7">
      <c r="A16" s="1446"/>
      <c r="B16" s="1418" t="s">
        <v>2299</v>
      </c>
      <c r="C16" s="1419"/>
      <c r="D16" s="1415"/>
      <c r="E16" s="1447"/>
      <c r="F16" s="1478"/>
      <c r="G16" s="1478"/>
    </row>
    <row r="17" spans="1:8" ht="29.45" customHeight="1">
      <c r="A17" s="1446"/>
      <c r="B17" s="3117" t="s">
        <v>3565</v>
      </c>
      <c r="C17" s="3118"/>
      <c r="D17" s="3124"/>
      <c r="E17" s="3124"/>
      <c r="F17" s="1478"/>
      <c r="G17" s="1478"/>
    </row>
    <row r="18" spans="1:8">
      <c r="A18" s="1448"/>
      <c r="B18" s="1448"/>
      <c r="C18" s="1448"/>
      <c r="D18" s="1448"/>
      <c r="E18" s="1449"/>
      <c r="F18" s="1752"/>
      <c r="G18" s="1752"/>
    </row>
    <row r="19" spans="1:8">
      <c r="A19" s="1448"/>
      <c r="B19" s="1593" t="s">
        <v>6669</v>
      </c>
      <c r="C19" s="1448"/>
      <c r="D19" s="1448"/>
      <c r="E19" s="1449"/>
      <c r="F19" s="1752"/>
      <c r="G19" s="1752"/>
    </row>
    <row r="20" spans="1:8" ht="71.25">
      <c r="A20" s="1424" t="s">
        <v>7325</v>
      </c>
      <c r="B20" s="1590" t="s">
        <v>6671</v>
      </c>
      <c r="C20" s="1587"/>
      <c r="D20" s="1420" t="s">
        <v>210</v>
      </c>
      <c r="E20" s="1607">
        <v>2</v>
      </c>
      <c r="F20" s="2592"/>
      <c r="G20" s="1476">
        <f>E20*F20</f>
        <v>0</v>
      </c>
      <c r="H20" s="1448"/>
    </row>
    <row r="21" spans="1:8">
      <c r="A21" s="1640"/>
      <c r="B21" s="1590"/>
      <c r="C21" s="1587"/>
      <c r="D21" s="1420"/>
      <c r="E21" s="1607"/>
      <c r="F21" s="2593"/>
      <c r="G21" s="1476"/>
      <c r="H21" s="1448"/>
    </row>
    <row r="22" spans="1:8" ht="57.6" customHeight="1">
      <c r="A22" s="1424" t="s">
        <v>7326</v>
      </c>
      <c r="B22" s="1809" t="s">
        <v>6673</v>
      </c>
      <c r="C22" s="1587"/>
      <c r="D22" s="1420" t="s">
        <v>210</v>
      </c>
      <c r="E22" s="1607">
        <v>2</v>
      </c>
      <c r="F22" s="2592"/>
      <c r="G22" s="1476">
        <f t="shared" ref="G22:G36" si="0">E22*F22</f>
        <v>0</v>
      </c>
      <c r="H22" s="1448"/>
    </row>
    <row r="23" spans="1:8">
      <c r="A23" s="1640"/>
      <c r="B23" s="1590"/>
      <c r="C23" s="1587"/>
      <c r="D23" s="1420"/>
      <c r="E23" s="1607"/>
      <c r="F23" s="2593"/>
      <c r="G23" s="1476"/>
      <c r="H23" s="1448"/>
    </row>
    <row r="24" spans="1:8" ht="42.75">
      <c r="A24" s="1424" t="s">
        <v>7327</v>
      </c>
      <c r="B24" s="1590" t="s">
        <v>6675</v>
      </c>
      <c r="C24" s="1587"/>
      <c r="D24" s="1420" t="s">
        <v>210</v>
      </c>
      <c r="E24" s="1607">
        <v>8</v>
      </c>
      <c r="F24" s="2592"/>
      <c r="G24" s="1476">
        <f t="shared" si="0"/>
        <v>0</v>
      </c>
      <c r="H24" s="1448"/>
    </row>
    <row r="25" spans="1:8">
      <c r="A25" s="1640"/>
      <c r="B25" s="1590"/>
      <c r="C25" s="1587"/>
      <c r="D25" s="1420"/>
      <c r="E25" s="1607"/>
      <c r="F25" s="2593"/>
      <c r="G25" s="1476"/>
      <c r="H25" s="1448"/>
    </row>
    <row r="26" spans="1:8">
      <c r="A26" s="1424" t="s">
        <v>7328</v>
      </c>
      <c r="B26" s="1590" t="s">
        <v>6677</v>
      </c>
      <c r="C26" s="1587"/>
      <c r="D26" s="1420" t="s">
        <v>210</v>
      </c>
      <c r="E26" s="1607">
        <v>6</v>
      </c>
      <c r="F26" s="2592"/>
      <c r="G26" s="1476">
        <f t="shared" si="0"/>
        <v>0</v>
      </c>
      <c r="H26" s="1448"/>
    </row>
    <row r="27" spans="1:8">
      <c r="A27" s="1640"/>
      <c r="B27" s="1590"/>
      <c r="C27" s="1587"/>
      <c r="D27" s="1420"/>
      <c r="E27" s="1607"/>
      <c r="F27" s="2593"/>
      <c r="G27" s="1476"/>
      <c r="H27" s="1448"/>
    </row>
    <row r="28" spans="1:8" ht="71.25">
      <c r="A28" s="1424" t="s">
        <v>7329</v>
      </c>
      <c r="B28" s="1590" t="s">
        <v>6679</v>
      </c>
      <c r="C28" s="1587"/>
      <c r="D28" s="1420" t="s">
        <v>210</v>
      </c>
      <c r="E28" s="1607">
        <v>2</v>
      </c>
      <c r="F28" s="2592"/>
      <c r="G28" s="1476">
        <f t="shared" si="0"/>
        <v>0</v>
      </c>
      <c r="H28" s="1448"/>
    </row>
    <row r="29" spans="1:8">
      <c r="A29" s="1640"/>
      <c r="B29" s="1590"/>
      <c r="C29" s="1587"/>
      <c r="D29" s="1420"/>
      <c r="E29" s="1607"/>
      <c r="F29" s="2593"/>
      <c r="G29" s="1476"/>
      <c r="H29" s="1448"/>
    </row>
    <row r="30" spans="1:8" ht="28.5">
      <c r="A30" s="1424" t="s">
        <v>7330</v>
      </c>
      <c r="B30" s="1590" t="s">
        <v>6681</v>
      </c>
      <c r="C30" s="1587"/>
      <c r="D30" s="1420" t="s">
        <v>210</v>
      </c>
      <c r="E30" s="1607">
        <v>2</v>
      </c>
      <c r="F30" s="2592"/>
      <c r="G30" s="1476">
        <f t="shared" si="0"/>
        <v>0</v>
      </c>
      <c r="H30" s="1448"/>
    </row>
    <row r="31" spans="1:8">
      <c r="A31" s="1640"/>
      <c r="B31" s="1590"/>
      <c r="C31" s="1587"/>
      <c r="D31" s="1420"/>
      <c r="E31" s="1607"/>
      <c r="F31" s="2593"/>
      <c r="G31" s="1476"/>
      <c r="H31" s="1448"/>
    </row>
    <row r="32" spans="1:8">
      <c r="A32" s="1424" t="s">
        <v>7331</v>
      </c>
      <c r="B32" s="1590" t="s">
        <v>6683</v>
      </c>
      <c r="C32" s="1587"/>
      <c r="D32" s="1420" t="s">
        <v>210</v>
      </c>
      <c r="E32" s="1607">
        <v>4</v>
      </c>
      <c r="F32" s="2592"/>
      <c r="G32" s="1476">
        <f t="shared" si="0"/>
        <v>0</v>
      </c>
      <c r="H32" s="1448"/>
    </row>
    <row r="33" spans="1:8">
      <c r="A33" s="1640"/>
      <c r="B33" s="1590"/>
      <c r="C33" s="1587"/>
      <c r="D33" s="1420"/>
      <c r="E33" s="1607"/>
      <c r="F33" s="2593"/>
      <c r="G33" s="1476"/>
      <c r="H33" s="1448"/>
    </row>
    <row r="34" spans="1:8">
      <c r="A34" s="1424" t="s">
        <v>7332</v>
      </c>
      <c r="B34" s="1590" t="s">
        <v>6685</v>
      </c>
      <c r="C34" s="1587"/>
      <c r="D34" s="1420" t="s">
        <v>210</v>
      </c>
      <c r="E34" s="1607">
        <v>4</v>
      </c>
      <c r="F34" s="2592"/>
      <c r="G34" s="1476">
        <f t="shared" si="0"/>
        <v>0</v>
      </c>
      <c r="H34" s="1448"/>
    </row>
    <row r="35" spans="1:8">
      <c r="A35" s="1640"/>
      <c r="B35" s="1590"/>
      <c r="C35" s="1587"/>
      <c r="D35" s="1420"/>
      <c r="E35" s="1607"/>
      <c r="F35" s="2593"/>
      <c r="G35" s="1476"/>
      <c r="H35" s="1448"/>
    </row>
    <row r="36" spans="1:8">
      <c r="A36" s="1424" t="s">
        <v>7333</v>
      </c>
      <c r="B36" s="1627" t="s">
        <v>6687</v>
      </c>
      <c r="C36" s="1385"/>
      <c r="D36" s="1420" t="s">
        <v>354</v>
      </c>
      <c r="E36" s="1607">
        <v>220</v>
      </c>
      <c r="F36" s="2592"/>
      <c r="G36" s="1476">
        <f t="shared" si="0"/>
        <v>0</v>
      </c>
      <c r="H36" s="1448"/>
    </row>
    <row r="37" spans="1:8">
      <c r="A37" s="1640"/>
      <c r="B37" s="1765"/>
      <c r="C37" s="1587"/>
      <c r="D37" s="1420"/>
      <c r="E37" s="1607"/>
      <c r="F37" s="2593"/>
      <c r="G37" s="1476"/>
      <c r="H37" s="1448"/>
    </row>
    <row r="38" spans="1:8">
      <c r="A38" s="1640"/>
      <c r="B38" s="1766" t="s">
        <v>6688</v>
      </c>
      <c r="C38" s="1587"/>
      <c r="D38" s="1420"/>
      <c r="E38" s="1607"/>
      <c r="F38" s="2593"/>
      <c r="G38" s="1476"/>
      <c r="H38" s="1448"/>
    </row>
    <row r="39" spans="1:8" ht="99.75">
      <c r="A39" s="1424" t="s">
        <v>7334</v>
      </c>
      <c r="B39" s="1590" t="s">
        <v>6690</v>
      </c>
      <c r="C39" s="1587"/>
      <c r="D39" s="1420" t="s">
        <v>210</v>
      </c>
      <c r="E39" s="1607">
        <v>10</v>
      </c>
      <c r="F39" s="2592"/>
      <c r="G39" s="1476">
        <f t="shared" ref="G39:G45" si="1">E39*F39</f>
        <v>0</v>
      </c>
      <c r="H39" s="1448"/>
    </row>
    <row r="40" spans="1:8">
      <c r="A40" s="1640"/>
      <c r="B40" s="1590"/>
      <c r="C40" s="1587"/>
      <c r="D40" s="1420"/>
      <c r="E40" s="1607"/>
      <c r="F40" s="2593"/>
      <c r="G40" s="1476"/>
      <c r="H40" s="1448"/>
    </row>
    <row r="41" spans="1:8" ht="114">
      <c r="A41" s="1424" t="s">
        <v>7335</v>
      </c>
      <c r="B41" s="1590" t="s">
        <v>6692</v>
      </c>
      <c r="C41" s="1587"/>
      <c r="D41" s="1420" t="s">
        <v>210</v>
      </c>
      <c r="E41" s="1607">
        <v>26</v>
      </c>
      <c r="F41" s="2592"/>
      <c r="G41" s="1476">
        <f t="shared" si="1"/>
        <v>0</v>
      </c>
      <c r="H41" s="1448"/>
    </row>
    <row r="42" spans="1:8">
      <c r="A42" s="1640"/>
      <c r="B42" s="1590"/>
      <c r="C42" s="1587"/>
      <c r="D42" s="1420"/>
      <c r="E42" s="1607"/>
      <c r="F42" s="2593"/>
      <c r="G42" s="1476"/>
      <c r="H42" s="1448"/>
    </row>
    <row r="43" spans="1:8">
      <c r="A43" s="1424" t="s">
        <v>7336</v>
      </c>
      <c r="B43" s="1590" t="s">
        <v>6694</v>
      </c>
      <c r="C43" s="1587"/>
      <c r="D43" s="1420" t="s">
        <v>210</v>
      </c>
      <c r="E43" s="1607">
        <f>2*26</f>
        <v>52</v>
      </c>
      <c r="F43" s="2592"/>
      <c r="G43" s="1476">
        <f t="shared" si="1"/>
        <v>0</v>
      </c>
      <c r="H43" s="1448"/>
    </row>
    <row r="44" spans="1:8">
      <c r="A44" s="1640"/>
      <c r="B44" s="1590"/>
      <c r="C44" s="1587"/>
      <c r="D44" s="1420"/>
      <c r="E44" s="1607"/>
      <c r="F44" s="2593"/>
      <c r="G44" s="1476"/>
      <c r="H44" s="1448"/>
    </row>
    <row r="45" spans="1:8">
      <c r="A45" s="1424" t="s">
        <v>7337</v>
      </c>
      <c r="B45" s="1767" t="s">
        <v>6696</v>
      </c>
      <c r="C45" s="1768"/>
      <c r="D45" s="1629" t="s">
        <v>210</v>
      </c>
      <c r="E45" s="1900">
        <v>2</v>
      </c>
      <c r="F45" s="2592"/>
      <c r="G45" s="1476">
        <f t="shared" si="1"/>
        <v>0</v>
      </c>
      <c r="H45" s="1448"/>
    </row>
    <row r="46" spans="1:8">
      <c r="A46" s="1640"/>
      <c r="B46" s="1767"/>
      <c r="C46" s="1768"/>
      <c r="D46" s="1629"/>
      <c r="E46" s="1900"/>
      <c r="F46" s="1476"/>
      <c r="G46" s="1476"/>
      <c r="H46" s="1448"/>
    </row>
    <row r="47" spans="1:8" ht="57">
      <c r="A47" s="1424" t="s">
        <v>7338</v>
      </c>
      <c r="B47" s="1590" t="s">
        <v>6698</v>
      </c>
      <c r="C47" s="1588"/>
      <c r="D47" s="1420" t="s">
        <v>369</v>
      </c>
      <c r="E47" s="3121" t="s">
        <v>6454</v>
      </c>
      <c r="F47" s="3122"/>
      <c r="G47" s="1476"/>
      <c r="H47" s="1448"/>
    </row>
    <row r="48" spans="1:8">
      <c r="A48" s="1385"/>
      <c r="B48" s="1385"/>
      <c r="C48" s="1385"/>
      <c r="D48" s="1385"/>
      <c r="E48" s="1423"/>
      <c r="F48" s="1412"/>
      <c r="G48" s="1412"/>
      <c r="H48" s="1448"/>
    </row>
    <row r="49" spans="1:8" ht="24.6" customHeight="1" thickBot="1">
      <c r="A49" s="1344" t="s">
        <v>7188</v>
      </c>
      <c r="B49" s="1431" t="s">
        <v>6667</v>
      </c>
      <c r="C49" s="1432" t="s">
        <v>2978</v>
      </c>
      <c r="D49" s="1432"/>
      <c r="E49" s="1468"/>
      <c r="F49" s="1519"/>
      <c r="G49" s="1520">
        <f>SUM(G20:G47)</f>
        <v>0</v>
      </c>
      <c r="H49" s="1448"/>
    </row>
    <row r="50" spans="1:8" ht="15" thickTop="1">
      <c r="A50" s="1448"/>
      <c r="B50" s="1467"/>
      <c r="C50" s="1453"/>
      <c r="D50" s="1453"/>
      <c r="E50" s="1460"/>
      <c r="F50" s="1574"/>
      <c r="G50" s="1466"/>
    </row>
    <row r="51" spans="1:8">
      <c r="A51" s="1448"/>
      <c r="B51" s="1467"/>
      <c r="C51" s="1453"/>
      <c r="D51" s="1453"/>
      <c r="E51" s="1460"/>
      <c r="F51" s="1574"/>
      <c r="G51" s="1466"/>
    </row>
    <row r="52" spans="1:8">
      <c r="A52" s="1448"/>
      <c r="B52" s="1448"/>
      <c r="C52" s="1448"/>
      <c r="D52" s="1448"/>
      <c r="E52" s="1449"/>
      <c r="F52" s="1752"/>
      <c r="G52" s="1752"/>
    </row>
    <row r="53" spans="1:8">
      <c r="A53" s="1448"/>
      <c r="B53" s="1448"/>
      <c r="C53" s="1448"/>
      <c r="D53" s="1448"/>
      <c r="E53" s="1449"/>
      <c r="F53" s="1752"/>
      <c r="G53" s="1752"/>
    </row>
    <row r="54" spans="1:8">
      <c r="A54" s="1448"/>
      <c r="B54" s="1448"/>
      <c r="C54" s="1448"/>
      <c r="D54" s="1448"/>
      <c r="E54" s="1449"/>
      <c r="F54" s="1752"/>
      <c r="G54" s="1752"/>
    </row>
  </sheetData>
  <sheetProtection formatRows="0"/>
  <mergeCells count="2">
    <mergeCell ref="B17:E17"/>
    <mergeCell ref="E47:F47"/>
  </mergeCells>
  <pageMargins left="0.7" right="0.7" top="0.75" bottom="0.75" header="0.3" footer="0.3"/>
  <pageSetup paperSize="9" scale="57" fitToHeight="0" orientation="portrait" horizontalDpi="4294967293"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75"/>
  <sheetViews>
    <sheetView view="pageBreakPreview" zoomScale="85" zoomScaleNormal="100" zoomScaleSheetLayoutView="85" workbookViewId="0">
      <selection activeCell="E21" sqref="E21"/>
    </sheetView>
  </sheetViews>
  <sheetFormatPr defaultColWidth="11" defaultRowHeight="14.25"/>
  <cols>
    <col min="1" max="1" width="14.28515625" style="1374" customWidth="1"/>
    <col min="2" max="2" width="71" style="1374" customWidth="1"/>
    <col min="3" max="3" width="14" style="1374" customWidth="1"/>
    <col min="4" max="4" width="11" style="1374"/>
    <col min="5" max="5" width="11" style="1651"/>
    <col min="6" max="6" width="17.140625" style="1763" customWidth="1"/>
    <col min="7" max="7" width="19.140625" style="1763" customWidth="1"/>
    <col min="8" max="16384" width="11" style="1374"/>
  </cols>
  <sheetData>
    <row r="1" spans="1:7">
      <c r="A1" s="1435" t="s">
        <v>8</v>
      </c>
      <c r="B1" s="1381" t="s">
        <v>9</v>
      </c>
      <c r="C1" s="1381"/>
      <c r="D1" s="1382"/>
      <c r="E1" s="1383"/>
      <c r="F1" s="1470"/>
      <c r="G1" s="1470"/>
    </row>
    <row r="2" spans="1:7">
      <c r="A2" s="1435" t="s">
        <v>130</v>
      </c>
      <c r="B2" s="491" t="str">
        <f>'NASLOVNA STRAN'!$C$30</f>
        <v>Gradnja stanovanjske soseske Dečkovo naselje - DN 10</v>
      </c>
      <c r="C2" s="1381"/>
      <c r="D2" s="1382"/>
      <c r="E2" s="1383"/>
      <c r="F2" s="1470"/>
      <c r="G2" s="1470"/>
    </row>
    <row r="3" spans="1:7">
      <c r="A3" s="1435" t="s">
        <v>131</v>
      </c>
      <c r="B3" s="1654">
        <f>'NASLOVNA STRAN'!$C$13</f>
        <v>0</v>
      </c>
      <c r="C3" s="1381"/>
      <c r="D3" s="1382"/>
      <c r="E3" s="1383"/>
      <c r="F3" s="1470"/>
      <c r="G3" s="1470"/>
    </row>
    <row r="4" spans="1:7">
      <c r="A4" s="1435"/>
      <c r="B4" s="1381"/>
      <c r="C4" s="1381"/>
      <c r="D4" s="1382"/>
      <c r="E4" s="1383"/>
      <c r="F4" s="1470"/>
      <c r="G4" s="1470"/>
    </row>
    <row r="5" spans="1:7">
      <c r="A5" s="1437" t="s">
        <v>72</v>
      </c>
      <c r="B5" s="1387" t="s">
        <v>6311</v>
      </c>
      <c r="C5" s="1387"/>
      <c r="D5" s="1388"/>
      <c r="E5" s="1389"/>
      <c r="F5" s="1471"/>
      <c r="G5" s="1471"/>
    </row>
    <row r="6" spans="1:7">
      <c r="A6" s="1435"/>
      <c r="B6" s="1381"/>
      <c r="C6" s="1381"/>
      <c r="D6" s="1382"/>
      <c r="E6" s="1383"/>
      <c r="F6" s="1384"/>
      <c r="G6" s="1384"/>
    </row>
    <row r="7" spans="1:7">
      <c r="A7" s="1437" t="s">
        <v>119</v>
      </c>
      <c r="B7" s="1387" t="s">
        <v>6699</v>
      </c>
      <c r="C7" s="1387"/>
      <c r="D7" s="1388"/>
      <c r="E7" s="1389"/>
      <c r="F7" s="1471"/>
      <c r="G7" s="1471"/>
    </row>
    <row r="8" spans="1:7">
      <c r="A8" s="1435"/>
      <c r="B8" s="1381"/>
      <c r="C8" s="1381"/>
      <c r="D8" s="1382"/>
      <c r="E8" s="1383"/>
      <c r="F8" s="1470"/>
      <c r="G8" s="1470"/>
    </row>
    <row r="9" spans="1:7">
      <c r="A9" s="1435"/>
      <c r="B9" s="1381"/>
      <c r="C9" s="1381"/>
      <c r="D9" s="1382"/>
      <c r="E9" s="1383"/>
      <c r="F9" s="1470"/>
      <c r="G9" s="1470"/>
    </row>
    <row r="10" spans="1:7" ht="42.75">
      <c r="A10" s="1439" t="s">
        <v>132</v>
      </c>
      <c r="B10" s="1392" t="s">
        <v>133</v>
      </c>
      <c r="C10" s="1393" t="s">
        <v>134</v>
      </c>
      <c r="D10" s="1394" t="s">
        <v>140</v>
      </c>
      <c r="E10" s="1395" t="s">
        <v>136</v>
      </c>
      <c r="F10" s="1472" t="s">
        <v>237</v>
      </c>
      <c r="G10" s="1472" t="s">
        <v>238</v>
      </c>
    </row>
    <row r="11" spans="1:7">
      <c r="A11" s="1381"/>
      <c r="B11" s="1381"/>
      <c r="C11" s="1381"/>
      <c r="D11" s="1382"/>
      <c r="E11" s="1397"/>
      <c r="F11" s="1473"/>
      <c r="G11" s="1473"/>
    </row>
    <row r="12" spans="1:7">
      <c r="A12" s="1442" t="s">
        <v>7189</v>
      </c>
      <c r="B12" s="1400" t="s">
        <v>4463</v>
      </c>
      <c r="C12" s="1400"/>
      <c r="D12" s="1401"/>
      <c r="E12" s="1402"/>
      <c r="F12" s="1474"/>
      <c r="G12" s="1474"/>
    </row>
    <row r="13" spans="1:7">
      <c r="A13" s="1444"/>
      <c r="B13" s="1405"/>
      <c r="C13" s="1405"/>
      <c r="D13" s="1406"/>
      <c r="E13" s="1407"/>
      <c r="F13" s="1475"/>
      <c r="G13" s="1475"/>
    </row>
    <row r="14" spans="1:7">
      <c r="A14" s="1409"/>
      <c r="B14" s="1410" t="s">
        <v>67</v>
      </c>
      <c r="C14" s="1410"/>
      <c r="D14" s="1409"/>
      <c r="E14" s="1411"/>
      <c r="F14" s="1476"/>
      <c r="G14" s="1477"/>
    </row>
    <row r="15" spans="1:7">
      <c r="A15" s="1446"/>
      <c r="B15" s="1385" t="s">
        <v>3461</v>
      </c>
      <c r="C15" s="1385"/>
      <c r="D15" s="1415"/>
      <c r="E15" s="1416"/>
      <c r="F15" s="1478"/>
      <c r="G15" s="1478"/>
    </row>
    <row r="16" spans="1:7">
      <c r="A16" s="1446"/>
      <c r="B16" s="1418"/>
      <c r="C16" s="1419"/>
      <c r="D16" s="1415"/>
      <c r="E16" s="1416"/>
      <c r="F16" s="1478"/>
      <c r="G16" s="1478"/>
    </row>
    <row r="17" spans="1:7">
      <c r="A17" s="1446"/>
      <c r="B17" s="1418" t="s">
        <v>2299</v>
      </c>
      <c r="C17" s="1419"/>
      <c r="D17" s="1415"/>
      <c r="E17" s="1416"/>
      <c r="F17" s="1478"/>
      <c r="G17" s="1478"/>
    </row>
    <row r="18" spans="1:7" ht="49.15" customHeight="1">
      <c r="A18" s="1446"/>
      <c r="B18" s="3117" t="s">
        <v>3565</v>
      </c>
      <c r="C18" s="3118"/>
      <c r="D18" s="1415"/>
      <c r="E18" s="1416"/>
      <c r="F18" s="1478"/>
      <c r="G18" s="1478"/>
    </row>
    <row r="19" spans="1:7">
      <c r="A19" s="1448"/>
      <c r="B19" s="1448"/>
      <c r="C19" s="1448"/>
      <c r="D19" s="1448"/>
      <c r="E19" s="1641"/>
      <c r="F19" s="1752"/>
      <c r="G19" s="1752"/>
    </row>
    <row r="20" spans="1:7">
      <c r="A20" s="1448"/>
      <c r="B20" s="1606"/>
      <c r="C20" s="1448"/>
      <c r="D20" s="1448"/>
      <c r="E20" s="1641"/>
      <c r="F20" s="1752"/>
      <c r="G20" s="1752"/>
    </row>
    <row r="21" spans="1:7" ht="210.6" customHeight="1">
      <c r="A21" s="1424" t="s">
        <v>7339</v>
      </c>
      <c r="B21" s="1502" t="s">
        <v>6701</v>
      </c>
      <c r="C21" s="1489"/>
      <c r="D21" s="1489" t="s">
        <v>210</v>
      </c>
      <c r="E21" s="1643">
        <v>1</v>
      </c>
      <c r="F21" s="2610"/>
      <c r="G21" s="1879">
        <f>E21*F21</f>
        <v>0</v>
      </c>
    </row>
    <row r="22" spans="1:7">
      <c r="A22" s="1503"/>
      <c r="B22" s="1502"/>
      <c r="C22" s="1489"/>
      <c r="D22" s="1489"/>
      <c r="E22" s="1643"/>
      <c r="F22" s="2611"/>
      <c r="G22" s="1879"/>
    </row>
    <row r="23" spans="1:7" ht="28.5">
      <c r="A23" s="1424" t="s">
        <v>7340</v>
      </c>
      <c r="B23" s="1631" t="s">
        <v>6703</v>
      </c>
      <c r="C23" s="1489"/>
      <c r="D23" s="1489" t="s">
        <v>210</v>
      </c>
      <c r="E23" s="1643">
        <v>1</v>
      </c>
      <c r="F23" s="2610"/>
      <c r="G23" s="1879">
        <f>E23*F23</f>
        <v>0</v>
      </c>
    </row>
    <row r="24" spans="1:7">
      <c r="A24" s="1503"/>
      <c r="B24" s="1502"/>
      <c r="C24" s="1489"/>
      <c r="D24" s="1489"/>
      <c r="E24" s="1643"/>
      <c r="F24" s="2611"/>
      <c r="G24" s="1879"/>
    </row>
    <row r="25" spans="1:7" ht="28.5">
      <c r="A25" s="1424" t="s">
        <v>7341</v>
      </c>
      <c r="B25" s="1502" t="s">
        <v>6705</v>
      </c>
      <c r="C25" s="1489"/>
      <c r="D25" s="1489" t="s">
        <v>210</v>
      </c>
      <c r="E25" s="1643">
        <v>1</v>
      </c>
      <c r="F25" s="2610"/>
      <c r="G25" s="1879">
        <f>E25*F25</f>
        <v>0</v>
      </c>
    </row>
    <row r="26" spans="1:7">
      <c r="A26" s="1503"/>
      <c r="B26" s="1502"/>
      <c r="C26" s="1489"/>
      <c r="D26" s="1489"/>
      <c r="E26" s="1643"/>
      <c r="F26" s="2611"/>
      <c r="G26" s="1879"/>
    </row>
    <row r="27" spans="1:7">
      <c r="A27" s="1424" t="s">
        <v>7342</v>
      </c>
      <c r="B27" s="1502" t="s">
        <v>6707</v>
      </c>
      <c r="C27" s="1489"/>
      <c r="D27" s="1489" t="s">
        <v>210</v>
      </c>
      <c r="E27" s="1643">
        <v>1</v>
      </c>
      <c r="F27" s="2610"/>
      <c r="G27" s="1879">
        <f>E27*F27</f>
        <v>0</v>
      </c>
    </row>
    <row r="28" spans="1:7">
      <c r="A28" s="1503"/>
      <c r="B28" s="1502"/>
      <c r="C28" s="1489"/>
      <c r="D28" s="1489"/>
      <c r="E28" s="1643"/>
      <c r="F28" s="2611"/>
      <c r="G28" s="1879"/>
    </row>
    <row r="29" spans="1:7">
      <c r="A29" s="1424" t="s">
        <v>7343</v>
      </c>
      <c r="B29" s="1502" t="s">
        <v>6709</v>
      </c>
      <c r="C29" s="1489"/>
      <c r="D29" s="1489" t="s">
        <v>210</v>
      </c>
      <c r="E29" s="1643">
        <v>45</v>
      </c>
      <c r="F29" s="2610"/>
      <c r="G29" s="1879">
        <f>E29*F29</f>
        <v>0</v>
      </c>
    </row>
    <row r="30" spans="1:7">
      <c r="A30" s="2312"/>
      <c r="B30" s="2313"/>
      <c r="C30" s="2314"/>
      <c r="D30" s="2314"/>
      <c r="E30" s="2341"/>
      <c r="F30" s="2613"/>
      <c r="G30" s="1879"/>
    </row>
    <row r="31" spans="1:7">
      <c r="A31" s="2248" t="s">
        <v>7344</v>
      </c>
      <c r="B31" s="2313" t="s">
        <v>6711</v>
      </c>
      <c r="C31" s="2314"/>
      <c r="D31" s="2314" t="s">
        <v>210</v>
      </c>
      <c r="E31" s="2341">
        <v>0</v>
      </c>
      <c r="F31" s="2613"/>
      <c r="G31" s="1879"/>
    </row>
    <row r="32" spans="1:7">
      <c r="A32" s="1503"/>
      <c r="B32" s="1502"/>
      <c r="C32" s="1489"/>
      <c r="D32" s="1489"/>
      <c r="E32" s="1643"/>
      <c r="F32" s="2611"/>
      <c r="G32" s="1879"/>
    </row>
    <row r="33" spans="1:7">
      <c r="A33" s="1424" t="s">
        <v>7345</v>
      </c>
      <c r="B33" s="1502" t="s">
        <v>6713</v>
      </c>
      <c r="C33" s="1489"/>
      <c r="D33" s="1489" t="s">
        <v>210</v>
      </c>
      <c r="E33" s="1643">
        <v>14</v>
      </c>
      <c r="F33" s="2610"/>
      <c r="G33" s="1879">
        <f>E33*F33</f>
        <v>0</v>
      </c>
    </row>
    <row r="34" spans="1:7">
      <c r="A34" s="1503"/>
      <c r="B34" s="1502"/>
      <c r="C34" s="1454"/>
      <c r="D34" s="1454"/>
      <c r="E34" s="1643"/>
      <c r="F34" s="2611"/>
      <c r="G34" s="1879"/>
    </row>
    <row r="35" spans="1:7">
      <c r="A35" s="1424" t="s">
        <v>7346</v>
      </c>
      <c r="B35" s="1502" t="s">
        <v>6715</v>
      </c>
      <c r="C35" s="1454"/>
      <c r="D35" s="1454" t="s">
        <v>210</v>
      </c>
      <c r="E35" s="1643">
        <v>43</v>
      </c>
      <c r="F35" s="2610"/>
      <c r="G35" s="1879">
        <f>E35*F35</f>
        <v>0</v>
      </c>
    </row>
    <row r="36" spans="1:7">
      <c r="A36" s="1632"/>
      <c r="B36" s="1633"/>
      <c r="C36" s="1634"/>
      <c r="D36" s="1634"/>
      <c r="E36" s="1659"/>
      <c r="F36" s="2611"/>
      <c r="G36" s="1879"/>
    </row>
    <row r="37" spans="1:7">
      <c r="A37" s="1424" t="s">
        <v>7347</v>
      </c>
      <c r="B37" s="1633" t="s">
        <v>6717</v>
      </c>
      <c r="C37" s="1489"/>
      <c r="D37" s="1489" t="s">
        <v>210</v>
      </c>
      <c r="E37" s="1643">
        <v>10</v>
      </c>
      <c r="F37" s="2610"/>
      <c r="G37" s="1879">
        <f>E37*F37</f>
        <v>0</v>
      </c>
    </row>
    <row r="38" spans="1:7">
      <c r="A38" s="1503"/>
      <c r="B38" s="1635"/>
      <c r="C38" s="1489"/>
      <c r="D38" s="1489"/>
      <c r="E38" s="1643"/>
      <c r="F38" s="2611"/>
      <c r="G38" s="1879"/>
    </row>
    <row r="39" spans="1:7" ht="42.75">
      <c r="A39" s="2248" t="s">
        <v>7348</v>
      </c>
      <c r="B39" s="2336" t="s">
        <v>6719</v>
      </c>
      <c r="C39" s="2314"/>
      <c r="D39" s="2314" t="s">
        <v>210</v>
      </c>
      <c r="E39" s="2341">
        <v>0</v>
      </c>
      <c r="F39" s="2613"/>
      <c r="G39" s="1879"/>
    </row>
    <row r="40" spans="1:7">
      <c r="A40" s="1503"/>
      <c r="B40" s="1636"/>
      <c r="C40" s="1489"/>
      <c r="D40" s="1489"/>
      <c r="E40" s="1643"/>
      <c r="F40" s="2611"/>
      <c r="G40" s="1879"/>
    </row>
    <row r="41" spans="1:7" ht="42.75">
      <c r="A41" s="1424" t="s">
        <v>7349</v>
      </c>
      <c r="B41" s="1636" t="s">
        <v>6721</v>
      </c>
      <c r="C41" s="1489"/>
      <c r="D41" s="1489" t="s">
        <v>210</v>
      </c>
      <c r="E41" s="1643">
        <v>10</v>
      </c>
      <c r="F41" s="2610"/>
      <c r="G41" s="1879">
        <f>E41*F41</f>
        <v>0</v>
      </c>
    </row>
    <row r="42" spans="1:7">
      <c r="A42" s="1503"/>
      <c r="B42" s="1636"/>
      <c r="C42" s="1489"/>
      <c r="D42" s="1489"/>
      <c r="E42" s="1643"/>
      <c r="F42" s="2611"/>
      <c r="G42" s="1879"/>
    </row>
    <row r="43" spans="1:7" ht="28.5">
      <c r="A43" s="1424" t="s">
        <v>7350</v>
      </c>
      <c r="B43" s="1633" t="s">
        <v>6723</v>
      </c>
      <c r="C43" s="1489"/>
      <c r="D43" s="1489" t="s">
        <v>210</v>
      </c>
      <c r="E43" s="1643">
        <v>24</v>
      </c>
      <c r="F43" s="2610"/>
      <c r="G43" s="1879">
        <f>E43*F43</f>
        <v>0</v>
      </c>
    </row>
    <row r="44" spans="1:7">
      <c r="A44" s="1503"/>
      <c r="B44" s="1636"/>
      <c r="C44" s="1489"/>
      <c r="D44" s="1489"/>
      <c r="E44" s="1643"/>
      <c r="F44" s="2611"/>
      <c r="G44" s="1879"/>
    </row>
    <row r="45" spans="1:7">
      <c r="A45" s="1424" t="s">
        <v>7351</v>
      </c>
      <c r="B45" s="1635" t="s">
        <v>6725</v>
      </c>
      <c r="C45" s="1489"/>
      <c r="D45" s="1489" t="s">
        <v>210</v>
      </c>
      <c r="E45" s="1643">
        <v>43</v>
      </c>
      <c r="F45" s="2610"/>
      <c r="G45" s="1879">
        <f>E45*F45</f>
        <v>0</v>
      </c>
    </row>
    <row r="46" spans="1:7">
      <c r="A46" s="1503"/>
      <c r="B46" s="1636"/>
      <c r="C46" s="1489"/>
      <c r="D46" s="1489"/>
      <c r="E46" s="1643"/>
      <c r="F46" s="2611"/>
      <c r="G46" s="1879"/>
    </row>
    <row r="47" spans="1:7" ht="57">
      <c r="A47" s="1424" t="s">
        <v>7352</v>
      </c>
      <c r="B47" s="1636" t="s">
        <v>6727</v>
      </c>
      <c r="C47" s="1489"/>
      <c r="D47" s="1489" t="s">
        <v>210</v>
      </c>
      <c r="E47" s="1643">
        <v>3</v>
      </c>
      <c r="F47" s="2610"/>
      <c r="G47" s="1879">
        <f>E47*F47</f>
        <v>0</v>
      </c>
    </row>
    <row r="48" spans="1:7">
      <c r="A48" s="1503"/>
      <c r="B48" s="1636"/>
      <c r="C48" s="1489"/>
      <c r="D48" s="1489"/>
      <c r="E48" s="1643"/>
      <c r="F48" s="2611"/>
      <c r="G48" s="1879"/>
    </row>
    <row r="49" spans="1:8">
      <c r="A49" s="1424" t="s">
        <v>7353</v>
      </c>
      <c r="B49" s="1636" t="s">
        <v>6729</v>
      </c>
      <c r="C49" s="1489"/>
      <c r="D49" s="1489" t="s">
        <v>3514</v>
      </c>
      <c r="E49" s="1643">
        <v>330</v>
      </c>
      <c r="F49" s="2610"/>
      <c r="G49" s="1879">
        <f>E49*F49</f>
        <v>0</v>
      </c>
    </row>
    <row r="50" spans="1:8">
      <c r="A50" s="1503"/>
      <c r="B50" s="1635"/>
      <c r="C50" s="1489"/>
      <c r="D50" s="1489"/>
      <c r="E50" s="1643"/>
      <c r="F50" s="2611"/>
      <c r="G50" s="1879"/>
    </row>
    <row r="51" spans="1:8">
      <c r="A51" s="1424" t="s">
        <v>7354</v>
      </c>
      <c r="B51" s="1633" t="s">
        <v>6731</v>
      </c>
      <c r="C51" s="1489"/>
      <c r="D51" s="1489" t="s">
        <v>3514</v>
      </c>
      <c r="E51" s="1643">
        <v>100</v>
      </c>
      <c r="F51" s="2610"/>
      <c r="G51" s="1879">
        <f>E51*F51</f>
        <v>0</v>
      </c>
    </row>
    <row r="52" spans="1:8">
      <c r="A52" s="1503"/>
      <c r="B52" s="1635"/>
      <c r="C52" s="1489"/>
      <c r="D52" s="1489"/>
      <c r="E52" s="1643"/>
      <c r="F52" s="2611"/>
      <c r="G52" s="1879"/>
    </row>
    <row r="53" spans="1:8">
      <c r="A53" s="1424" t="s">
        <v>7355</v>
      </c>
      <c r="B53" s="1633" t="s">
        <v>6733</v>
      </c>
      <c r="C53" s="1634"/>
      <c r="D53" s="1634" t="s">
        <v>3514</v>
      </c>
      <c r="E53" s="1659">
        <v>20</v>
      </c>
      <c r="F53" s="2610"/>
      <c r="G53" s="1879">
        <f>E53*F53</f>
        <v>0</v>
      </c>
    </row>
    <row r="54" spans="1:8">
      <c r="A54" s="1632"/>
      <c r="B54" s="1636"/>
      <c r="C54" s="1634"/>
      <c r="D54" s="1634"/>
      <c r="E54" s="1659"/>
      <c r="F54" s="2611"/>
      <c r="G54" s="1879"/>
    </row>
    <row r="55" spans="1:8">
      <c r="A55" s="2248" t="s">
        <v>7356</v>
      </c>
      <c r="B55" s="2309" t="s">
        <v>6735</v>
      </c>
      <c r="C55" s="2334"/>
      <c r="D55" s="2334" t="s">
        <v>210</v>
      </c>
      <c r="E55" s="2340">
        <v>0</v>
      </c>
      <c r="F55" s="2613"/>
      <c r="G55" s="1879"/>
    </row>
    <row r="56" spans="1:8">
      <c r="A56" s="1503"/>
      <c r="B56" s="1502"/>
      <c r="C56" s="1489"/>
      <c r="D56" s="1489"/>
      <c r="E56" s="1643"/>
      <c r="F56" s="2611"/>
      <c r="G56" s="1879"/>
    </row>
    <row r="57" spans="1:8" ht="28.5">
      <c r="A57" s="1424" t="s">
        <v>7357</v>
      </c>
      <c r="B57" s="1502" t="s">
        <v>6737</v>
      </c>
      <c r="C57" s="1638"/>
      <c r="D57" s="1638" t="s">
        <v>3514</v>
      </c>
      <c r="E57" s="1659">
        <v>430</v>
      </c>
      <c r="F57" s="2610"/>
      <c r="G57" s="1879">
        <f>E57*F57</f>
        <v>0</v>
      </c>
    </row>
    <row r="58" spans="1:8">
      <c r="A58" s="1503"/>
      <c r="B58" s="1502"/>
      <c r="C58" s="1489"/>
      <c r="D58" s="1489"/>
      <c r="E58" s="1659"/>
      <c r="F58" s="2611"/>
      <c r="G58" s="1879"/>
    </row>
    <row r="59" spans="1:8">
      <c r="A59" s="1424" t="s">
        <v>7358</v>
      </c>
      <c r="B59" s="1502" t="s">
        <v>6739</v>
      </c>
      <c r="C59" s="1489"/>
      <c r="D59" s="1489" t="s">
        <v>3514</v>
      </c>
      <c r="E59" s="1643">
        <v>20</v>
      </c>
      <c r="F59" s="2610"/>
      <c r="G59" s="1879">
        <f>E59*F59</f>
        <v>0</v>
      </c>
    </row>
    <row r="60" spans="1:8">
      <c r="A60" s="1632"/>
      <c r="B60" s="1502"/>
      <c r="C60" s="1489"/>
      <c r="D60" s="1489"/>
      <c r="E60" s="1659"/>
      <c r="F60" s="2611"/>
      <c r="G60" s="1879"/>
    </row>
    <row r="61" spans="1:8">
      <c r="A61" s="1424" t="s">
        <v>7359</v>
      </c>
      <c r="B61" s="1502" t="s">
        <v>6964</v>
      </c>
      <c r="C61" s="1489"/>
      <c r="D61" s="1489" t="s">
        <v>1748</v>
      </c>
      <c r="E61" s="1659">
        <v>5</v>
      </c>
      <c r="F61" s="2610"/>
      <c r="G61" s="1879">
        <f>E61*F61</f>
        <v>0</v>
      </c>
    </row>
    <row r="62" spans="1:8">
      <c r="A62" s="1632"/>
      <c r="B62" s="1502"/>
      <c r="C62" s="1489"/>
      <c r="D62" s="1489"/>
      <c r="E62" s="1659"/>
      <c r="F62" s="1879"/>
      <c r="G62" s="1879"/>
    </row>
    <row r="63" spans="1:8">
      <c r="A63" s="1421" t="s">
        <v>7360</v>
      </c>
      <c r="B63" s="1502" t="s">
        <v>6743</v>
      </c>
      <c r="C63" s="1489"/>
      <c r="D63" s="1489" t="s">
        <v>369</v>
      </c>
      <c r="E63" s="3121" t="s">
        <v>6454</v>
      </c>
      <c r="F63" s="3122"/>
      <c r="G63" s="1879"/>
      <c r="H63" s="1448"/>
    </row>
    <row r="64" spans="1:8">
      <c r="A64" s="1632"/>
      <c r="B64" s="1502"/>
      <c r="C64" s="1489"/>
      <c r="D64" s="1489"/>
      <c r="E64" s="1455"/>
      <c r="F64" s="1879"/>
      <c r="G64" s="1879"/>
      <c r="H64" s="1448"/>
    </row>
    <row r="65" spans="1:8" ht="28.5">
      <c r="A65" s="1421" t="s">
        <v>7361</v>
      </c>
      <c r="B65" s="1639" t="s">
        <v>6745</v>
      </c>
      <c r="C65" s="1420"/>
      <c r="D65" s="1420" t="s">
        <v>369</v>
      </c>
      <c r="E65" s="3121" t="s">
        <v>6454</v>
      </c>
      <c r="F65" s="3122"/>
      <c r="G65" s="1477"/>
      <c r="H65" s="1448"/>
    </row>
    <row r="66" spans="1:8">
      <c r="A66" s="1425"/>
      <c r="B66" s="1639"/>
      <c r="C66" s="1420"/>
      <c r="D66" s="1420"/>
      <c r="E66" s="1455"/>
      <c r="F66" s="1476"/>
      <c r="G66" s="1477"/>
      <c r="H66" s="1448"/>
    </row>
    <row r="67" spans="1:8" ht="28.5">
      <c r="A67" s="1421" t="s">
        <v>7362</v>
      </c>
      <c r="B67" s="1639" t="s">
        <v>6747</v>
      </c>
      <c r="C67" s="1420"/>
      <c r="D67" s="1420" t="s">
        <v>369</v>
      </c>
      <c r="E67" s="3121" t="s">
        <v>6454</v>
      </c>
      <c r="F67" s="3122"/>
      <c r="G67" s="1477"/>
      <c r="H67" s="1448"/>
    </row>
    <row r="68" spans="1:8">
      <c r="A68" s="1425"/>
      <c r="B68" s="1639"/>
      <c r="C68" s="1420"/>
      <c r="D68" s="1420"/>
      <c r="E68" s="1455"/>
      <c r="F68" s="1476"/>
      <c r="G68" s="1477"/>
      <c r="H68" s="1448"/>
    </row>
    <row r="69" spans="1:8" ht="42.75">
      <c r="A69" s="1421" t="s">
        <v>7363</v>
      </c>
      <c r="B69" s="1639" t="s">
        <v>6749</v>
      </c>
      <c r="C69" s="1420"/>
      <c r="D69" s="1420" t="s">
        <v>369</v>
      </c>
      <c r="E69" s="3121" t="s">
        <v>6454</v>
      </c>
      <c r="F69" s="3122"/>
      <c r="G69" s="1477"/>
      <c r="H69" s="1448"/>
    </row>
    <row r="70" spans="1:8">
      <c r="A70" s="1640"/>
      <c r="B70" s="1590"/>
      <c r="C70" s="1587"/>
      <c r="D70" s="1588"/>
      <c r="E70" s="1582"/>
      <c r="F70" s="1589"/>
      <c r="G70" s="1589"/>
      <c r="H70" s="1448"/>
    </row>
    <row r="71" spans="1:8" ht="24.6" customHeight="1" thickBot="1">
      <c r="A71" s="1344" t="s">
        <v>7189</v>
      </c>
      <c r="B71" s="1431" t="s">
        <v>6699</v>
      </c>
      <c r="C71" s="1432" t="s">
        <v>2978</v>
      </c>
      <c r="D71" s="1432"/>
      <c r="E71" s="1433"/>
      <c r="F71" s="1519"/>
      <c r="G71" s="1520">
        <f>SUM(G21:G69)</f>
        <v>0</v>
      </c>
      <c r="H71" s="1448"/>
    </row>
    <row r="72" spans="1:8" ht="15" thickTop="1">
      <c r="A72" s="1448"/>
      <c r="B72" s="1467"/>
      <c r="C72" s="1453"/>
      <c r="D72" s="1453"/>
      <c r="E72" s="1650"/>
      <c r="F72" s="1574"/>
      <c r="G72" s="1466"/>
    </row>
    <row r="73" spans="1:8">
      <c r="A73" s="1448"/>
      <c r="B73" s="1448"/>
      <c r="C73" s="1448"/>
      <c r="D73" s="1448"/>
      <c r="E73" s="1641"/>
      <c r="F73" s="1752"/>
      <c r="G73" s="1752"/>
    </row>
    <row r="74" spans="1:8">
      <c r="A74" s="1448"/>
      <c r="B74" s="1448"/>
      <c r="C74" s="1448"/>
      <c r="D74" s="1448"/>
      <c r="E74" s="1641"/>
      <c r="F74" s="1752"/>
      <c r="G74" s="1752"/>
    </row>
    <row r="75" spans="1:8">
      <c r="A75" s="1448"/>
      <c r="B75" s="1448"/>
      <c r="C75" s="1448"/>
      <c r="D75" s="1448"/>
      <c r="E75" s="1641"/>
      <c r="F75" s="1752"/>
      <c r="G75" s="1752"/>
    </row>
  </sheetData>
  <sheetProtection formatRows="0"/>
  <protectedRanges>
    <protectedRange sqref="B23" name="Cena_C25_1_1_1_2_1_1_1_1"/>
    <protectedRange sqref="B25" name="Cena_C25_1_1_1_2_1_2_1_1"/>
    <protectedRange sqref="B35" name="Cena_C34_1_1_1_2_1_1_1_1"/>
    <protectedRange sqref="B43" name="Cena_C82_1_1_1_2_1_1_1_1"/>
  </protectedRanges>
  <mergeCells count="5">
    <mergeCell ref="B18:C18"/>
    <mergeCell ref="E63:F63"/>
    <mergeCell ref="E65:F65"/>
    <mergeCell ref="E67:F67"/>
    <mergeCell ref="E69:F69"/>
  </mergeCells>
  <pageMargins left="0.7" right="0.7" top="0.75" bottom="0.75" header="0.3" footer="0.3"/>
  <pageSetup paperSize="9" scale="56" fitToHeight="0" orientation="portrait" horizontalDpi="4294967293"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36"/>
  <sheetViews>
    <sheetView view="pageBreakPreview" zoomScale="85" zoomScaleNormal="100" zoomScaleSheetLayoutView="85" workbookViewId="0">
      <selection activeCell="G33" sqref="G33"/>
    </sheetView>
  </sheetViews>
  <sheetFormatPr defaultColWidth="11" defaultRowHeight="14.25"/>
  <cols>
    <col min="1" max="1" width="15.42578125" style="1374" customWidth="1"/>
    <col min="2" max="2" width="71" style="1374" customWidth="1"/>
    <col min="3" max="3" width="14" style="1374" customWidth="1"/>
    <col min="4" max="4" width="11" style="1374"/>
    <col min="5" max="5" width="11" style="1651"/>
    <col min="6" max="6" width="20.28515625" style="1763" customWidth="1"/>
    <col min="7" max="7" width="18.7109375" style="1763" customWidth="1"/>
    <col min="8" max="16384" width="11" style="1374"/>
  </cols>
  <sheetData>
    <row r="1" spans="1:7">
      <c r="A1" s="1435" t="s">
        <v>8</v>
      </c>
      <c r="B1" s="1381" t="s">
        <v>9</v>
      </c>
      <c r="C1" s="1381"/>
      <c r="D1" s="1382"/>
      <c r="E1" s="1383"/>
      <c r="F1" s="1470"/>
      <c r="G1" s="1470"/>
    </row>
    <row r="2" spans="1:7">
      <c r="A2" s="1435" t="s">
        <v>130</v>
      </c>
      <c r="B2" s="491" t="str">
        <f>'NASLOVNA STRAN'!$C$30</f>
        <v>Gradnja stanovanjske soseske Dečkovo naselje - DN 10</v>
      </c>
      <c r="C2" s="1381"/>
      <c r="D2" s="1382"/>
      <c r="E2" s="1383"/>
      <c r="F2" s="1470"/>
      <c r="G2" s="1470"/>
    </row>
    <row r="3" spans="1:7">
      <c r="A3" s="1435" t="s">
        <v>131</v>
      </c>
      <c r="B3" s="1654">
        <f>'NASLOVNA STRAN'!$C$13</f>
        <v>0</v>
      </c>
      <c r="C3" s="1381"/>
      <c r="D3" s="1382"/>
      <c r="E3" s="1383"/>
      <c r="F3" s="1470"/>
      <c r="G3" s="1470"/>
    </row>
    <row r="4" spans="1:7">
      <c r="A4" s="1435"/>
      <c r="B4" s="1381"/>
      <c r="C4" s="1381"/>
      <c r="D4" s="1382"/>
      <c r="E4" s="1383"/>
      <c r="F4" s="1470"/>
      <c r="G4" s="1470"/>
    </row>
    <row r="5" spans="1:7">
      <c r="A5" s="1437" t="s">
        <v>72</v>
      </c>
      <c r="B5" s="1387" t="s">
        <v>6311</v>
      </c>
      <c r="C5" s="1387"/>
      <c r="D5" s="1388"/>
      <c r="E5" s="1389"/>
      <c r="F5" s="1471"/>
      <c r="G5" s="1471"/>
    </row>
    <row r="6" spans="1:7">
      <c r="A6" s="1435"/>
      <c r="B6" s="1381"/>
      <c r="C6" s="1381"/>
      <c r="D6" s="1382"/>
      <c r="E6" s="1383"/>
      <c r="F6" s="1384"/>
      <c r="G6" s="1384"/>
    </row>
    <row r="7" spans="1:7">
      <c r="A7" s="1437" t="s">
        <v>120</v>
      </c>
      <c r="B7" s="1387" t="s">
        <v>6750</v>
      </c>
      <c r="C7" s="1387"/>
      <c r="D7" s="1388"/>
      <c r="E7" s="1389"/>
      <c r="F7" s="1471"/>
      <c r="G7" s="1471"/>
    </row>
    <row r="8" spans="1:7">
      <c r="A8" s="1435"/>
      <c r="B8" s="1381"/>
      <c r="C8" s="1381"/>
      <c r="D8" s="1382"/>
      <c r="E8" s="1383"/>
      <c r="F8" s="1470"/>
      <c r="G8" s="1470"/>
    </row>
    <row r="9" spans="1:7">
      <c r="A9" s="1435"/>
      <c r="B9" s="1381"/>
      <c r="C9" s="1381"/>
      <c r="D9" s="1382"/>
      <c r="E9" s="1383"/>
      <c r="F9" s="1470"/>
      <c r="G9" s="1470"/>
    </row>
    <row r="10" spans="1:7" ht="42.75">
      <c r="A10" s="1439" t="s">
        <v>132</v>
      </c>
      <c r="B10" s="1392" t="s">
        <v>133</v>
      </c>
      <c r="C10" s="1393" t="s">
        <v>134</v>
      </c>
      <c r="D10" s="1394" t="s">
        <v>140</v>
      </c>
      <c r="E10" s="1395" t="s">
        <v>136</v>
      </c>
      <c r="F10" s="1472" t="s">
        <v>237</v>
      </c>
      <c r="G10" s="1472" t="s">
        <v>238</v>
      </c>
    </row>
    <row r="11" spans="1:7">
      <c r="A11" s="1381"/>
      <c r="B11" s="1381"/>
      <c r="C11" s="1381"/>
      <c r="D11" s="1382"/>
      <c r="E11" s="1397"/>
      <c r="F11" s="1473"/>
      <c r="G11" s="1473"/>
    </row>
    <row r="12" spans="1:7">
      <c r="A12" s="1442" t="s">
        <v>7190</v>
      </c>
      <c r="B12" s="1400" t="s">
        <v>4463</v>
      </c>
      <c r="C12" s="1400"/>
      <c r="D12" s="1401"/>
      <c r="E12" s="1402"/>
      <c r="F12" s="1474"/>
      <c r="G12" s="1474"/>
    </row>
    <row r="13" spans="1:7">
      <c r="A13" s="1444"/>
      <c r="B13" s="1405"/>
      <c r="C13" s="1405"/>
      <c r="D13" s="1406"/>
      <c r="E13" s="1407"/>
      <c r="F13" s="1475"/>
      <c r="G13" s="1475"/>
    </row>
    <row r="14" spans="1:7">
      <c r="A14" s="1409"/>
      <c r="B14" s="1410" t="s">
        <v>69</v>
      </c>
      <c r="C14" s="1410"/>
      <c r="D14" s="1409"/>
      <c r="E14" s="1411"/>
      <c r="F14" s="1476"/>
      <c r="G14" s="1477"/>
    </row>
    <row r="15" spans="1:7">
      <c r="A15" s="1446"/>
      <c r="B15" s="1385" t="s">
        <v>3461</v>
      </c>
      <c r="C15" s="1385"/>
      <c r="D15" s="1415"/>
      <c r="E15" s="1416"/>
      <c r="F15" s="1478"/>
      <c r="G15" s="1478"/>
    </row>
    <row r="16" spans="1:7">
      <c r="A16" s="1446"/>
      <c r="B16" s="1418"/>
      <c r="C16" s="1419"/>
      <c r="D16" s="1415"/>
      <c r="E16" s="1416"/>
      <c r="F16" s="1478"/>
      <c r="G16" s="1478"/>
    </row>
    <row r="17" spans="1:8">
      <c r="A17" s="1446"/>
      <c r="B17" s="1418" t="s">
        <v>2299</v>
      </c>
      <c r="C17" s="1419"/>
      <c r="D17" s="1415"/>
      <c r="E17" s="1416"/>
      <c r="F17" s="1478"/>
      <c r="G17" s="1478"/>
    </row>
    <row r="18" spans="1:8" ht="46.15" customHeight="1">
      <c r="A18" s="1446"/>
      <c r="B18" s="3117" t="s">
        <v>3565</v>
      </c>
      <c r="C18" s="3118"/>
      <c r="D18" s="1415"/>
      <c r="E18" s="1416"/>
      <c r="F18" s="1478"/>
      <c r="G18" s="1478"/>
    </row>
    <row r="19" spans="1:8">
      <c r="A19" s="1448"/>
      <c r="B19" s="1448"/>
      <c r="C19" s="1448"/>
      <c r="D19" s="1448"/>
      <c r="E19" s="1641"/>
      <c r="F19" s="1752"/>
      <c r="G19" s="1752"/>
    </row>
    <row r="20" spans="1:8">
      <c r="A20" s="1448"/>
      <c r="B20" s="1606"/>
      <c r="C20" s="1448"/>
      <c r="D20" s="1448"/>
      <c r="E20" s="1641"/>
      <c r="F20" s="1752"/>
      <c r="G20" s="1752"/>
    </row>
    <row r="21" spans="1:8" ht="42.75">
      <c r="A21" s="1451" t="s">
        <v>7364</v>
      </c>
      <c r="B21" s="1642" t="s">
        <v>6752</v>
      </c>
      <c r="C21" s="1588"/>
      <c r="D21" s="1588" t="s">
        <v>369</v>
      </c>
      <c r="E21" s="1582">
        <v>1</v>
      </c>
      <c r="F21" s="2649"/>
      <c r="G21" s="1901">
        <f>E21*F21</f>
        <v>0</v>
      </c>
    </row>
    <row r="22" spans="1:8">
      <c r="A22" s="1644"/>
      <c r="B22" s="1642"/>
      <c r="C22" s="1588"/>
      <c r="D22" s="1588"/>
      <c r="E22" s="1582"/>
      <c r="F22" s="2650"/>
      <c r="G22" s="1901"/>
    </row>
    <row r="23" spans="1:8" ht="42.75">
      <c r="A23" s="1451" t="s">
        <v>7365</v>
      </c>
      <c r="B23" s="1642" t="s">
        <v>6754</v>
      </c>
      <c r="C23" s="1645"/>
      <c r="D23" s="1645" t="s">
        <v>369</v>
      </c>
      <c r="E23" s="1582">
        <v>1</v>
      </c>
      <c r="F23" s="2649"/>
      <c r="G23" s="1901">
        <f>E23*F23</f>
        <v>0</v>
      </c>
    </row>
    <row r="24" spans="1:8">
      <c r="A24" s="1645"/>
      <c r="B24" s="1642"/>
      <c r="C24" s="1645"/>
      <c r="D24" s="1645"/>
      <c r="E24" s="1582"/>
      <c r="F24" s="2650"/>
      <c r="G24" s="1901"/>
    </row>
    <row r="25" spans="1:8">
      <c r="A25" s="1451" t="s">
        <v>7366</v>
      </c>
      <c r="B25" s="1646" t="s">
        <v>6756</v>
      </c>
      <c r="C25" s="1647"/>
      <c r="D25" s="1647" t="s">
        <v>3514</v>
      </c>
      <c r="E25" s="1582">
        <v>140</v>
      </c>
      <c r="F25" s="2649"/>
      <c r="G25" s="1901">
        <f>E25*F25</f>
        <v>0</v>
      </c>
    </row>
    <row r="26" spans="1:8">
      <c r="A26" s="1645"/>
      <c r="B26" s="1646"/>
      <c r="C26" s="1647"/>
      <c r="D26" s="1647"/>
      <c r="E26" s="1582"/>
      <c r="F26" s="2650"/>
      <c r="G26" s="1901"/>
    </row>
    <row r="27" spans="1:8">
      <c r="A27" s="1451" t="s">
        <v>7367</v>
      </c>
      <c r="B27" s="1646" t="s">
        <v>6758</v>
      </c>
      <c r="C27" s="1647"/>
      <c r="D27" s="1647" t="s">
        <v>3514</v>
      </c>
      <c r="E27" s="1582">
        <v>140</v>
      </c>
      <c r="F27" s="2649"/>
      <c r="G27" s="1901">
        <f>E27*F27</f>
        <v>0</v>
      </c>
    </row>
    <row r="28" spans="1:8">
      <c r="A28" s="1645"/>
      <c r="B28" s="1646"/>
      <c r="C28" s="1647"/>
      <c r="D28" s="1647"/>
      <c r="E28" s="1582"/>
      <c r="F28" s="2650"/>
      <c r="G28" s="1901"/>
    </row>
    <row r="29" spans="1:8" ht="28.5">
      <c r="A29" s="1451" t="s">
        <v>7368</v>
      </c>
      <c r="B29" s="1648" t="s">
        <v>6760</v>
      </c>
      <c r="C29" s="1588"/>
      <c r="D29" s="1588" t="s">
        <v>210</v>
      </c>
      <c r="E29" s="1582">
        <v>56</v>
      </c>
      <c r="F29" s="2649"/>
      <c r="G29" s="1901">
        <f>E29*F29</f>
        <v>0</v>
      </c>
    </row>
    <row r="30" spans="1:8">
      <c r="A30" s="1503"/>
      <c r="B30" s="1502"/>
      <c r="C30" s="1489"/>
      <c r="D30" s="1489"/>
      <c r="E30" s="1643"/>
      <c r="F30" s="1880"/>
      <c r="G30" s="1879"/>
    </row>
    <row r="31" spans="1:8" ht="26.45" customHeight="1" thickBot="1">
      <c r="A31" s="1344" t="s">
        <v>7190</v>
      </c>
      <c r="B31" s="1431" t="s">
        <v>6750</v>
      </c>
      <c r="C31" s="1432" t="s">
        <v>2978</v>
      </c>
      <c r="D31" s="1432"/>
      <c r="E31" s="1433"/>
      <c r="F31" s="1519"/>
      <c r="G31" s="1520">
        <f>SUM(G21:G29)</f>
        <v>0</v>
      </c>
      <c r="H31" s="1448"/>
    </row>
    <row r="32" spans="1:8" ht="15" thickTop="1">
      <c r="A32" s="1448"/>
      <c r="B32" s="1467"/>
      <c r="C32" s="1453"/>
      <c r="D32" s="1453"/>
      <c r="E32" s="1650"/>
      <c r="F32" s="1574"/>
      <c r="G32" s="1466"/>
    </row>
    <row r="33" spans="1:7">
      <c r="A33" s="1448"/>
      <c r="B33" s="1467"/>
      <c r="C33" s="1453"/>
      <c r="D33" s="1453"/>
      <c r="E33" s="1650"/>
      <c r="F33" s="1574"/>
      <c r="G33" s="1466"/>
    </row>
    <row r="34" spans="1:7">
      <c r="A34" s="1448"/>
      <c r="B34" s="1448"/>
      <c r="C34" s="1448"/>
      <c r="D34" s="1448"/>
      <c r="E34" s="1641"/>
      <c r="F34" s="1752"/>
      <c r="G34" s="1752"/>
    </row>
    <row r="35" spans="1:7">
      <c r="A35" s="1448"/>
      <c r="B35" s="1448"/>
      <c r="C35" s="1448"/>
      <c r="D35" s="1448"/>
      <c r="E35" s="1641"/>
      <c r="F35" s="1752"/>
      <c r="G35" s="1752"/>
    </row>
    <row r="36" spans="1:7">
      <c r="A36" s="1448"/>
      <c r="B36" s="1448"/>
      <c r="C36" s="1448"/>
      <c r="D36" s="1448"/>
      <c r="E36" s="1641"/>
      <c r="F36" s="1752"/>
      <c r="G36" s="1752"/>
    </row>
  </sheetData>
  <sheetProtection formatRows="0"/>
  <protectedRanges>
    <protectedRange sqref="B25:B26" name="Cena_C25_1_1_1_2_1_1_1_1"/>
    <protectedRange sqref="B29" name="Cena_C25_1_1_1_2_1_2_1_1"/>
  </protectedRanges>
  <mergeCells count="1">
    <mergeCell ref="B18:C18"/>
  </mergeCells>
  <conditionalFormatting sqref="B21:B24">
    <cfRule type="cellIs" dxfId="14" priority="1" stopIfTrue="1" operator="equal">
      <formula>"?"</formula>
    </cfRule>
  </conditionalFormatting>
  <pageMargins left="0.70866141732283472" right="0.70866141732283472" top="0.74803149606299213" bottom="0.74803149606299213" header="0.31496062992125984" footer="0.31496062992125984"/>
  <pageSetup paperSize="9" scale="55" fitToHeight="0" orientation="portrait" horizontalDpi="4294967293"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42"/>
  <sheetViews>
    <sheetView view="pageBreakPreview" zoomScale="85" zoomScaleNormal="100" zoomScaleSheetLayoutView="85" workbookViewId="0">
      <selection activeCell="G21" sqref="G21"/>
    </sheetView>
  </sheetViews>
  <sheetFormatPr defaultColWidth="11" defaultRowHeight="14.25"/>
  <cols>
    <col min="1" max="1" width="15.28515625" style="1374" customWidth="1"/>
    <col min="2" max="2" width="73.140625" style="1374" customWidth="1"/>
    <col min="3" max="3" width="14" style="1374" customWidth="1"/>
    <col min="4" max="4" width="11" style="1374"/>
    <col min="5" max="5" width="11" style="1651"/>
    <col min="6" max="6" width="16.7109375" style="1763" customWidth="1"/>
    <col min="7" max="7" width="18.7109375" style="1763" customWidth="1"/>
    <col min="8" max="16384" width="11" style="1374"/>
  </cols>
  <sheetData>
    <row r="1" spans="1:7">
      <c r="A1" s="1435" t="s">
        <v>8</v>
      </c>
      <c r="B1" s="1381" t="s">
        <v>9</v>
      </c>
      <c r="C1" s="1381"/>
      <c r="D1" s="1382"/>
      <c r="E1" s="1383"/>
      <c r="F1" s="1470"/>
      <c r="G1" s="1470"/>
    </row>
    <row r="2" spans="1:7">
      <c r="A2" s="1435" t="s">
        <v>130</v>
      </c>
      <c r="B2" s="491" t="str">
        <f>'NASLOVNA STRAN'!$C$30</f>
        <v>Gradnja stanovanjske soseske Dečkovo naselje - DN 10</v>
      </c>
      <c r="C2" s="1381"/>
      <c r="D2" s="1382"/>
      <c r="E2" s="1383"/>
      <c r="F2" s="1470"/>
      <c r="G2" s="1470"/>
    </row>
    <row r="3" spans="1:7">
      <c r="A3" s="1435" t="s">
        <v>131</v>
      </c>
      <c r="B3" s="1654">
        <f>'NASLOVNA STRAN'!$C$13</f>
        <v>0</v>
      </c>
      <c r="C3" s="1381"/>
      <c r="D3" s="1382"/>
      <c r="E3" s="1383"/>
      <c r="F3" s="1470"/>
      <c r="G3" s="1470"/>
    </row>
    <row r="4" spans="1:7">
      <c r="A4" s="1435"/>
      <c r="B4" s="1381"/>
      <c r="C4" s="1381"/>
      <c r="D4" s="1382"/>
      <c r="E4" s="1383"/>
      <c r="F4" s="1470"/>
      <c r="G4" s="1470"/>
    </row>
    <row r="5" spans="1:7">
      <c r="A5" s="1437" t="s">
        <v>72</v>
      </c>
      <c r="B5" s="1387" t="s">
        <v>6311</v>
      </c>
      <c r="C5" s="1387"/>
      <c r="D5" s="1388"/>
      <c r="E5" s="1389"/>
      <c r="F5" s="1471"/>
      <c r="G5" s="1471"/>
    </row>
    <row r="6" spans="1:7">
      <c r="A6" s="1435"/>
      <c r="B6" s="1381"/>
      <c r="C6" s="1381"/>
      <c r="D6" s="1382"/>
      <c r="E6" s="1383"/>
      <c r="F6" s="1384"/>
      <c r="G6" s="1384"/>
    </row>
    <row r="7" spans="1:7">
      <c r="A7" s="1437" t="s">
        <v>121</v>
      </c>
      <c r="B7" s="1387" t="s">
        <v>6761</v>
      </c>
      <c r="C7" s="1387"/>
      <c r="D7" s="1388"/>
      <c r="E7" s="1389"/>
      <c r="F7" s="1471"/>
      <c r="G7" s="1471"/>
    </row>
    <row r="8" spans="1:7">
      <c r="A8" s="1435"/>
      <c r="B8" s="1381"/>
      <c r="C8" s="1381"/>
      <c r="D8" s="1382"/>
      <c r="E8" s="1383"/>
      <c r="F8" s="1470"/>
      <c r="G8" s="1470"/>
    </row>
    <row r="9" spans="1:7">
      <c r="A9" s="1435"/>
      <c r="B9" s="1381"/>
      <c r="C9" s="1381"/>
      <c r="D9" s="1382"/>
      <c r="E9" s="1383"/>
      <c r="F9" s="1470"/>
      <c r="G9" s="1470"/>
    </row>
    <row r="10" spans="1:7" ht="42.75">
      <c r="A10" s="1439" t="s">
        <v>132</v>
      </c>
      <c r="B10" s="1392" t="s">
        <v>133</v>
      </c>
      <c r="C10" s="1393" t="s">
        <v>134</v>
      </c>
      <c r="D10" s="1394" t="s">
        <v>140</v>
      </c>
      <c r="E10" s="1395" t="s">
        <v>136</v>
      </c>
      <c r="F10" s="1472" t="s">
        <v>237</v>
      </c>
      <c r="G10" s="1472" t="s">
        <v>238</v>
      </c>
    </row>
    <row r="11" spans="1:7">
      <c r="A11" s="1381"/>
      <c r="B11" s="1381"/>
      <c r="C11" s="1381"/>
      <c r="D11" s="1382"/>
      <c r="E11" s="1397"/>
      <c r="F11" s="1473"/>
      <c r="G11" s="1473"/>
    </row>
    <row r="12" spans="1:7">
      <c r="A12" s="1442" t="s">
        <v>7191</v>
      </c>
      <c r="B12" s="1400" t="s">
        <v>4463</v>
      </c>
      <c r="C12" s="1400"/>
      <c r="D12" s="1401"/>
      <c r="E12" s="1402"/>
      <c r="F12" s="1474"/>
      <c r="G12" s="1474"/>
    </row>
    <row r="13" spans="1:7">
      <c r="A13" s="1444"/>
      <c r="B13" s="1405"/>
      <c r="C13" s="1405"/>
      <c r="D13" s="1406"/>
      <c r="E13" s="1407"/>
      <c r="F13" s="1475"/>
      <c r="G13" s="1475"/>
    </row>
    <row r="14" spans="1:7">
      <c r="A14" s="1409"/>
      <c r="B14" s="1410" t="s">
        <v>71</v>
      </c>
      <c r="C14" s="1410"/>
      <c r="D14" s="1409"/>
      <c r="E14" s="1411"/>
      <c r="F14" s="1476"/>
      <c r="G14" s="1477"/>
    </row>
    <row r="15" spans="1:7">
      <c r="A15" s="1446"/>
      <c r="B15" s="1385" t="s">
        <v>3461</v>
      </c>
      <c r="C15" s="1385"/>
      <c r="D15" s="1415"/>
      <c r="E15" s="1416"/>
      <c r="F15" s="1478"/>
      <c r="G15" s="1478"/>
    </row>
    <row r="16" spans="1:7">
      <c r="A16" s="1446"/>
      <c r="B16" s="1418"/>
      <c r="C16" s="1419"/>
      <c r="D16" s="1415"/>
      <c r="E16" s="1416"/>
      <c r="F16" s="1478"/>
      <c r="G16" s="1478"/>
    </row>
    <row r="17" spans="1:7">
      <c r="A17" s="1446"/>
      <c r="B17" s="1418" t="s">
        <v>2299</v>
      </c>
      <c r="C17" s="1419"/>
      <c r="D17" s="1415"/>
      <c r="E17" s="1416"/>
      <c r="F17" s="1478"/>
      <c r="G17" s="1478"/>
    </row>
    <row r="18" spans="1:7" ht="45" customHeight="1">
      <c r="A18" s="1446"/>
      <c r="B18" s="3117" t="s">
        <v>3565</v>
      </c>
      <c r="C18" s="3118"/>
      <c r="D18" s="1415"/>
      <c r="E18" s="1416"/>
      <c r="F18" s="1478"/>
      <c r="G18" s="1478"/>
    </row>
    <row r="19" spans="1:7">
      <c r="A19" s="1448"/>
      <c r="B19" s="1448"/>
      <c r="C19" s="1448"/>
      <c r="D19" s="1448"/>
      <c r="E19" s="1641"/>
      <c r="F19" s="1752"/>
      <c r="G19" s="1752"/>
    </row>
    <row r="20" spans="1:7">
      <c r="A20" s="1448"/>
      <c r="B20" s="1653"/>
      <c r="C20" s="1448"/>
      <c r="D20" s="1448"/>
      <c r="E20" s="1641"/>
      <c r="F20" s="1752"/>
      <c r="G20" s="1752"/>
    </row>
    <row r="21" spans="1:7" ht="356.25">
      <c r="A21" s="1451" t="s">
        <v>7369</v>
      </c>
      <c r="B21" s="1418" t="s">
        <v>6763</v>
      </c>
      <c r="C21" s="1457"/>
      <c r="D21" s="1457" t="s">
        <v>210</v>
      </c>
      <c r="E21" s="1912">
        <v>1</v>
      </c>
      <c r="F21" s="2610"/>
      <c r="G21" s="1879">
        <f t="shared" ref="G21:G24" si="0">E21*F21</f>
        <v>0</v>
      </c>
    </row>
    <row r="22" spans="1:7" ht="128.25">
      <c r="A22" s="1425"/>
      <c r="B22" s="1418" t="s">
        <v>6764</v>
      </c>
      <c r="C22" s="1457"/>
      <c r="D22" s="1457"/>
      <c r="E22" s="1912"/>
      <c r="F22" s="2611"/>
      <c r="G22" s="1879"/>
    </row>
    <row r="23" spans="1:7">
      <c r="A23" s="1425"/>
      <c r="B23" s="1418"/>
      <c r="C23" s="1457"/>
      <c r="D23" s="1457"/>
      <c r="E23" s="1912"/>
      <c r="F23" s="2611"/>
      <c r="G23" s="1879"/>
    </row>
    <row r="24" spans="1:7" ht="142.5">
      <c r="A24" s="1451" t="s">
        <v>7370</v>
      </c>
      <c r="B24" s="1418" t="s">
        <v>6766</v>
      </c>
      <c r="C24" s="1457"/>
      <c r="D24" s="1457" t="s">
        <v>210</v>
      </c>
      <c r="E24" s="1912">
        <v>1</v>
      </c>
      <c r="F24" s="2610"/>
      <c r="G24" s="1879">
        <f t="shared" si="0"/>
        <v>0</v>
      </c>
    </row>
    <row r="25" spans="1:7">
      <c r="A25" s="1425"/>
      <c r="B25" s="1418"/>
      <c r="C25" s="1457"/>
      <c r="D25" s="1457"/>
      <c r="E25" s="1912"/>
      <c r="F25" s="1879"/>
      <c r="G25" s="1879"/>
    </row>
    <row r="26" spans="1:7">
      <c r="A26" s="1459" t="s">
        <v>7371</v>
      </c>
      <c r="B26" s="1639" t="s">
        <v>6768</v>
      </c>
      <c r="C26" s="1457"/>
      <c r="D26" s="1457" t="s">
        <v>369</v>
      </c>
      <c r="E26" s="3121" t="s">
        <v>6977</v>
      </c>
      <c r="F26" s="3122"/>
      <c r="G26" s="1879"/>
    </row>
    <row r="27" spans="1:7">
      <c r="A27" s="1425"/>
      <c r="B27" s="1639"/>
      <c r="C27" s="1457"/>
      <c r="D27" s="1457"/>
      <c r="E27" s="1455"/>
      <c r="F27" s="1879"/>
      <c r="G27" s="1879"/>
    </row>
    <row r="28" spans="1:7">
      <c r="A28" s="1459" t="s">
        <v>7372</v>
      </c>
      <c r="B28" s="1418" t="s">
        <v>6770</v>
      </c>
      <c r="C28" s="1457"/>
      <c r="D28" s="1457" t="s">
        <v>369</v>
      </c>
      <c r="E28" s="3121" t="s">
        <v>6977</v>
      </c>
      <c r="F28" s="3122"/>
      <c r="G28" s="1879"/>
    </row>
    <row r="29" spans="1:7">
      <c r="A29" s="1425"/>
      <c r="B29" s="1418"/>
      <c r="C29" s="1457"/>
      <c r="D29" s="1457"/>
      <c r="E29" s="1455"/>
      <c r="F29" s="1476"/>
      <c r="G29" s="1879"/>
    </row>
    <row r="30" spans="1:7">
      <c r="A30" s="1459" t="s">
        <v>7373</v>
      </c>
      <c r="B30" s="1639" t="s">
        <v>6772</v>
      </c>
      <c r="C30" s="1457"/>
      <c r="D30" s="1457" t="s">
        <v>369</v>
      </c>
      <c r="E30" s="3121" t="s">
        <v>6977</v>
      </c>
      <c r="F30" s="3122"/>
      <c r="G30" s="1879"/>
    </row>
    <row r="31" spans="1:7">
      <c r="A31" s="1425"/>
      <c r="B31" s="1639"/>
      <c r="C31" s="1457"/>
      <c r="D31" s="1457"/>
      <c r="E31" s="1455"/>
      <c r="F31" s="1476"/>
      <c r="G31" s="1879"/>
    </row>
    <row r="32" spans="1:7">
      <c r="A32" s="1459" t="s">
        <v>7374</v>
      </c>
      <c r="B32" s="1418" t="s">
        <v>6774</v>
      </c>
      <c r="C32" s="1457"/>
      <c r="D32" s="1457" t="s">
        <v>369</v>
      </c>
      <c r="E32" s="3121" t="s">
        <v>6977</v>
      </c>
      <c r="F32" s="3122"/>
      <c r="G32" s="1879"/>
    </row>
    <row r="33" spans="1:8">
      <c r="A33" s="1425"/>
      <c r="B33" s="1418"/>
      <c r="C33" s="1457"/>
      <c r="D33" s="1457"/>
      <c r="E33" s="1909"/>
      <c r="F33" s="1911"/>
      <c r="G33" s="1879"/>
    </row>
    <row r="34" spans="1:8">
      <c r="A34" s="1459" t="s">
        <v>7375</v>
      </c>
      <c r="B34" s="1639" t="s">
        <v>6776</v>
      </c>
      <c r="C34" s="1457"/>
      <c r="D34" s="1457" t="s">
        <v>369</v>
      </c>
      <c r="E34" s="3121" t="s">
        <v>6977</v>
      </c>
      <c r="F34" s="3122"/>
      <c r="G34" s="1879"/>
    </row>
    <row r="35" spans="1:8">
      <c r="A35" s="1503"/>
      <c r="B35" s="1502"/>
      <c r="C35" s="1489"/>
      <c r="D35" s="1489"/>
      <c r="E35" s="1643"/>
      <c r="F35" s="1880"/>
      <c r="G35" s="1879"/>
    </row>
    <row r="36" spans="1:8" ht="25.15" customHeight="1" thickBot="1">
      <c r="A36" s="1344" t="s">
        <v>7191</v>
      </c>
      <c r="B36" s="1431" t="s">
        <v>6761</v>
      </c>
      <c r="C36" s="1432" t="s">
        <v>2978</v>
      </c>
      <c r="D36" s="1432"/>
      <c r="E36" s="1433"/>
      <c r="F36" s="1519"/>
      <c r="G36" s="1520">
        <f>SUM(G21:G34)</f>
        <v>0</v>
      </c>
      <c r="H36" s="1448"/>
    </row>
    <row r="37" spans="1:8" ht="15" thickTop="1">
      <c r="A37" s="1580"/>
      <c r="B37" s="1601"/>
      <c r="C37" s="1580"/>
      <c r="D37" s="1580"/>
      <c r="E37" s="1649"/>
      <c r="F37" s="1602"/>
      <c r="G37" s="1602"/>
      <c r="H37" s="1448"/>
    </row>
    <row r="38" spans="1:8">
      <c r="A38" s="1448"/>
      <c r="B38" s="1467"/>
      <c r="C38" s="1453"/>
      <c r="D38" s="1453"/>
      <c r="E38" s="1650"/>
      <c r="F38" s="1574"/>
      <c r="G38" s="1466"/>
    </row>
    <row r="39" spans="1:8">
      <c r="A39" s="1448"/>
      <c r="B39" s="1467"/>
      <c r="C39" s="1453"/>
      <c r="D39" s="1453"/>
      <c r="E39" s="1650"/>
      <c r="F39" s="1574"/>
      <c r="G39" s="1466"/>
    </row>
    <row r="40" spans="1:8">
      <c r="A40" s="1448"/>
      <c r="B40" s="1448"/>
      <c r="C40" s="1448"/>
      <c r="D40" s="1448"/>
      <c r="E40" s="1641"/>
      <c r="F40" s="1752"/>
      <c r="G40" s="1752"/>
    </row>
    <row r="41" spans="1:8">
      <c r="A41" s="1448"/>
      <c r="B41" s="1448"/>
      <c r="C41" s="1448"/>
      <c r="D41" s="1448"/>
      <c r="E41" s="1641"/>
      <c r="F41" s="1752"/>
      <c r="G41" s="1752"/>
    </row>
    <row r="42" spans="1:8">
      <c r="A42" s="1448"/>
      <c r="B42" s="1448"/>
      <c r="C42" s="1448"/>
      <c r="D42" s="1448"/>
      <c r="E42" s="1641"/>
      <c r="F42" s="1752"/>
      <c r="G42" s="1752"/>
    </row>
  </sheetData>
  <sheetProtection formatRows="0"/>
  <mergeCells count="6">
    <mergeCell ref="E34:F34"/>
    <mergeCell ref="B18:C18"/>
    <mergeCell ref="E26:F26"/>
    <mergeCell ref="E28:F28"/>
    <mergeCell ref="E30:F30"/>
    <mergeCell ref="E32:F32"/>
  </mergeCells>
  <pageMargins left="0.7" right="0.7" top="0.75" bottom="0.75" header="0.3" footer="0.3"/>
  <pageSetup paperSize="9" scale="55" fitToHeight="0" orientation="portrait" horizontalDpi="4294967293"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04"/>
  <sheetViews>
    <sheetView view="pageBreakPreview" topLeftCell="A25" zoomScale="85" zoomScaleNormal="100" zoomScaleSheetLayoutView="85" workbookViewId="0">
      <selection activeCell="B38" sqref="B38"/>
    </sheetView>
  </sheetViews>
  <sheetFormatPr defaultColWidth="11" defaultRowHeight="14.25"/>
  <cols>
    <col min="1" max="1" width="15.42578125" style="1375" customWidth="1"/>
    <col min="2" max="2" width="85" style="1376" customWidth="1"/>
    <col min="3" max="3" width="16.5703125" style="1376" customWidth="1"/>
    <col min="4" max="4" width="34.5703125" style="1377" customWidth="1"/>
    <col min="5" max="5" width="12.28515625" style="1378" customWidth="1"/>
    <col min="6" max="6" width="14.7109375" style="1379" customWidth="1"/>
    <col min="7" max="7" width="19.42578125" style="1379" customWidth="1"/>
    <col min="8" max="8" width="14.7109375" style="1317" customWidth="1"/>
    <col min="9" max="16384" width="11" style="1317"/>
  </cols>
  <sheetData>
    <row r="1" spans="1:7">
      <c r="A1" s="1312" t="s">
        <v>8</v>
      </c>
      <c r="B1" s="1313" t="s">
        <v>9</v>
      </c>
      <c r="C1" s="1313"/>
      <c r="D1" s="1314"/>
      <c r="E1" s="1315"/>
      <c r="F1" s="1316"/>
      <c r="G1" s="1316"/>
    </row>
    <row r="2" spans="1:7">
      <c r="A2" s="1318" t="s">
        <v>130</v>
      </c>
      <c r="B2" s="491" t="str">
        <f>'NASLOVNA STRAN'!$C$30</f>
        <v>Gradnja stanovanjske soseske Dečkovo naselje - DN 10</v>
      </c>
      <c r="C2" s="1313"/>
      <c r="D2" s="1314"/>
      <c r="E2" s="1315"/>
      <c r="F2" s="1316"/>
      <c r="G2" s="1316"/>
    </row>
    <row r="3" spans="1:7">
      <c r="A3" s="1312" t="s">
        <v>131</v>
      </c>
      <c r="B3" s="1654">
        <f>'NASLOVNA STRAN'!$C$13</f>
        <v>0</v>
      </c>
      <c r="C3" s="1313"/>
      <c r="D3" s="1314"/>
      <c r="E3" s="1315"/>
      <c r="F3" s="1316"/>
      <c r="G3" s="1316"/>
    </row>
    <row r="4" spans="1:7">
      <c r="A4" s="1312"/>
      <c r="B4" s="1313"/>
      <c r="C4" s="1313"/>
      <c r="D4" s="1314"/>
      <c r="E4" s="1315"/>
      <c r="F4" s="1316"/>
      <c r="G4" s="1316"/>
    </row>
    <row r="5" spans="1:7">
      <c r="A5" s="1312"/>
      <c r="B5" s="1313"/>
      <c r="C5" s="1313"/>
      <c r="D5" s="1314"/>
      <c r="E5" s="1315"/>
      <c r="F5" s="1316"/>
      <c r="G5" s="1316"/>
    </row>
    <row r="6" spans="1:7">
      <c r="A6" s="1312"/>
      <c r="B6" s="1313"/>
      <c r="C6" s="1313"/>
      <c r="D6" s="1314"/>
      <c r="E6" s="1315"/>
      <c r="F6" s="1316"/>
      <c r="G6" s="1316"/>
    </row>
    <row r="7" spans="1:7">
      <c r="A7" s="1312"/>
      <c r="B7" s="1313"/>
      <c r="C7" s="1313"/>
      <c r="D7" s="1314"/>
      <c r="E7" s="1315"/>
      <c r="F7" s="1316"/>
      <c r="G7" s="1316"/>
    </row>
    <row r="8" spans="1:7">
      <c r="A8" s="1312"/>
      <c r="B8" s="1313"/>
      <c r="C8" s="1313"/>
      <c r="D8" s="1314"/>
      <c r="E8" s="1315"/>
      <c r="F8" s="1316"/>
      <c r="G8" s="1316"/>
    </row>
    <row r="9" spans="1:7" ht="27" customHeight="1">
      <c r="A9" s="1319" t="s">
        <v>72</v>
      </c>
      <c r="B9" s="1320" t="s">
        <v>6311</v>
      </c>
      <c r="C9" s="1321"/>
      <c r="D9" s="1322"/>
      <c r="E9" s="1323"/>
      <c r="F9" s="1324"/>
      <c r="G9" s="1324"/>
    </row>
    <row r="10" spans="1:7">
      <c r="A10" s="1312"/>
      <c r="B10" s="1313"/>
      <c r="C10" s="1313"/>
      <c r="D10" s="1314"/>
      <c r="E10" s="1312"/>
      <c r="F10" s="1325"/>
      <c r="G10" s="1325"/>
    </row>
    <row r="11" spans="1:7">
      <c r="A11" s="1312"/>
      <c r="B11" s="1313"/>
      <c r="C11" s="1313"/>
      <c r="D11" s="1314"/>
      <c r="E11" s="1312"/>
      <c r="F11" s="1325"/>
      <c r="G11" s="1325"/>
    </row>
    <row r="12" spans="1:7">
      <c r="A12" s="1312"/>
      <c r="B12" s="1313"/>
      <c r="C12" s="1313"/>
      <c r="D12" s="1314"/>
      <c r="E12" s="1312"/>
      <c r="F12" s="1325"/>
      <c r="G12" s="1325"/>
    </row>
    <row r="13" spans="1:7">
      <c r="A13" s="1312"/>
      <c r="B13" s="1313"/>
      <c r="C13" s="1313"/>
      <c r="D13" s="1314"/>
      <c r="E13" s="1312"/>
      <c r="F13" s="1325"/>
      <c r="G13" s="1325"/>
    </row>
    <row r="14" spans="1:7">
      <c r="A14" s="1312"/>
      <c r="B14" s="1313"/>
      <c r="C14" s="1313"/>
      <c r="D14" s="1314"/>
      <c r="E14" s="1312"/>
      <c r="F14" s="1325"/>
      <c r="G14" s="1325"/>
    </row>
    <row r="15" spans="1:7">
      <c r="A15" s="1312"/>
      <c r="B15" s="1313"/>
      <c r="C15" s="1313"/>
      <c r="D15" s="1314"/>
      <c r="E15" s="1312"/>
      <c r="F15" s="1325"/>
      <c r="G15" s="1325"/>
    </row>
    <row r="16" spans="1:7">
      <c r="A16" s="1312"/>
      <c r="B16" s="1313"/>
      <c r="C16" s="1313"/>
      <c r="D16" s="1314"/>
      <c r="E16" s="1312"/>
      <c r="F16" s="1325"/>
      <c r="G16" s="1325"/>
    </row>
    <row r="17" spans="1:7" s="1331" customFormat="1" ht="30.4" customHeight="1">
      <c r="A17" s="1326" t="s">
        <v>7376</v>
      </c>
      <c r="B17" s="1327" t="s">
        <v>4676</v>
      </c>
      <c r="C17" s="1328"/>
      <c r="D17" s="1329" t="s">
        <v>3449</v>
      </c>
      <c r="E17" s="1330"/>
      <c r="F17" s="1330"/>
      <c r="G17" s="1330"/>
    </row>
    <row r="18" spans="1:7">
      <c r="A18" s="1312"/>
      <c r="B18" s="1313"/>
      <c r="C18" s="1313"/>
      <c r="D18" s="1314"/>
      <c r="E18" s="1315"/>
      <c r="F18" s="1316"/>
      <c r="G18" s="1316"/>
    </row>
    <row r="19" spans="1:7">
      <c r="A19" s="1312"/>
      <c r="B19" s="1313"/>
      <c r="C19" s="1313"/>
      <c r="D19" s="1314"/>
      <c r="E19" s="1315"/>
      <c r="F19" s="1316"/>
      <c r="G19" s="1316"/>
    </row>
    <row r="20" spans="1:7" ht="16.5">
      <c r="A20" s="1312"/>
      <c r="B20" s="3108" t="s">
        <v>3222</v>
      </c>
      <c r="C20" s="3109"/>
      <c r="D20" s="3109"/>
      <c r="E20" s="1315"/>
      <c r="F20" s="1316"/>
      <c r="G20" s="1316"/>
    </row>
    <row r="21" spans="1:7" ht="66" customHeight="1">
      <c r="A21" s="1312"/>
      <c r="B21" s="3110" t="s">
        <v>6313</v>
      </c>
      <c r="C21" s="3110"/>
      <c r="D21" s="3110"/>
      <c r="E21" s="1315"/>
      <c r="F21" s="1316"/>
      <c r="G21" s="1316"/>
    </row>
    <row r="22" spans="1:7" ht="66" customHeight="1">
      <c r="A22" s="1312"/>
      <c r="B22" s="3111" t="s">
        <v>3223</v>
      </c>
      <c r="C22" s="3112"/>
      <c r="D22" s="3112"/>
      <c r="E22" s="1315"/>
      <c r="F22" s="1316"/>
      <c r="G22" s="1316"/>
    </row>
    <row r="23" spans="1:7" ht="16.5">
      <c r="A23" s="1312"/>
      <c r="B23" s="3111"/>
      <c r="C23" s="3112"/>
      <c r="D23" s="3112"/>
      <c r="E23" s="1315"/>
      <c r="F23" s="1316"/>
      <c r="G23" s="1316"/>
    </row>
    <row r="24" spans="1:7" ht="16.5">
      <c r="A24" s="1312"/>
      <c r="B24" s="3108" t="s">
        <v>3450</v>
      </c>
      <c r="C24" s="3109"/>
      <c r="D24" s="3109"/>
      <c r="E24" s="1315"/>
      <c r="F24" s="1316"/>
      <c r="G24" s="1316"/>
    </row>
    <row r="25" spans="1:7" ht="28.9" customHeight="1">
      <c r="A25" s="1312"/>
      <c r="B25" s="3106" t="s">
        <v>3451</v>
      </c>
      <c r="C25" s="3107"/>
      <c r="D25" s="3107"/>
      <c r="E25" s="1315"/>
      <c r="F25" s="1316"/>
      <c r="G25" s="1316"/>
    </row>
    <row r="26" spans="1:7" ht="30" customHeight="1">
      <c r="A26" s="1312"/>
      <c r="B26" s="3106" t="s">
        <v>3452</v>
      </c>
      <c r="C26" s="3107"/>
      <c r="D26" s="3107"/>
      <c r="E26" s="1315"/>
      <c r="F26" s="1316"/>
      <c r="G26" s="1316"/>
    </row>
    <row r="27" spans="1:7" ht="46.15" customHeight="1">
      <c r="A27" s="1312"/>
      <c r="B27" s="3106" t="s">
        <v>6314</v>
      </c>
      <c r="C27" s="3107"/>
      <c r="D27" s="3107"/>
      <c r="E27" s="1315"/>
      <c r="F27" s="1316"/>
      <c r="G27" s="1316"/>
    </row>
    <row r="28" spans="1:7" ht="16.5">
      <c r="A28" s="1312"/>
      <c r="B28" s="3106"/>
      <c r="C28" s="3107"/>
      <c r="D28" s="3107"/>
      <c r="E28" s="1315"/>
      <c r="F28" s="1316"/>
      <c r="G28" s="1316"/>
    </row>
    <row r="29" spans="1:7">
      <c r="A29" s="1312"/>
      <c r="B29" s="1313"/>
      <c r="C29" s="1313"/>
      <c r="D29" s="1332"/>
      <c r="E29" s="1315"/>
      <c r="F29" s="1316"/>
      <c r="G29" s="1316"/>
    </row>
    <row r="30" spans="1:7" ht="15" customHeight="1">
      <c r="A30" s="1333" t="s">
        <v>7377</v>
      </c>
      <c r="B30" s="1334" t="s">
        <v>55</v>
      </c>
      <c r="C30" s="1335"/>
      <c r="D30" s="1655">
        <f>'D.1_Instal.material blok B8'!G107</f>
        <v>0</v>
      </c>
      <c r="E30" s="1315"/>
      <c r="F30" s="1316"/>
      <c r="G30" s="1316"/>
    </row>
    <row r="31" spans="1:7" ht="15" customHeight="1">
      <c r="A31" s="1337"/>
      <c r="B31" s="1335"/>
      <c r="C31" s="1335"/>
      <c r="D31" s="1655"/>
      <c r="E31" s="1315"/>
      <c r="F31" s="1316"/>
      <c r="G31" s="1316"/>
    </row>
    <row r="32" spans="1:7" ht="15" customHeight="1">
      <c r="A32" s="1333" t="s">
        <v>7378</v>
      </c>
      <c r="B32" s="1334" t="s">
        <v>57</v>
      </c>
      <c r="C32" s="1335"/>
      <c r="D32" s="1655">
        <f>'D.2_Svetilke blok B8'!G41</f>
        <v>0</v>
      </c>
      <c r="E32" s="1315"/>
      <c r="F32" s="1316"/>
      <c r="G32" s="1316"/>
    </row>
    <row r="33" spans="1:7" ht="15" customHeight="1">
      <c r="A33" s="1337"/>
      <c r="B33" s="1335"/>
      <c r="C33" s="1335"/>
      <c r="D33" s="1655"/>
      <c r="E33" s="1315"/>
      <c r="F33" s="1316"/>
      <c r="G33" s="1316"/>
    </row>
    <row r="34" spans="1:7" ht="15" customHeight="1">
      <c r="A34" s="1333" t="s">
        <v>7379</v>
      </c>
      <c r="B34" s="1334" t="s">
        <v>6318</v>
      </c>
      <c r="C34" s="1335"/>
      <c r="D34" s="1655">
        <f>'D.3_Razdelilniki blok B8'!G126</f>
        <v>0</v>
      </c>
      <c r="E34" s="1315"/>
      <c r="F34" s="1316"/>
      <c r="G34" s="1316"/>
    </row>
    <row r="35" spans="1:7" ht="15" customHeight="1">
      <c r="A35" s="1337"/>
      <c r="B35" s="1335"/>
      <c r="C35" s="1335"/>
      <c r="D35" s="1655"/>
      <c r="E35" s="1315"/>
      <c r="F35" s="1316"/>
      <c r="G35" s="1316"/>
    </row>
    <row r="36" spans="1:7" ht="15" customHeight="1">
      <c r="A36" s="1333" t="s">
        <v>7380</v>
      </c>
      <c r="B36" s="1334" t="s">
        <v>61</v>
      </c>
      <c r="C36" s="1335"/>
      <c r="D36" s="1655">
        <f>'D.4_MERILNE PMO OMARE blok B8'!G57</f>
        <v>0</v>
      </c>
      <c r="E36" s="1315"/>
      <c r="F36" s="1316"/>
      <c r="G36" s="1316"/>
    </row>
    <row r="37" spans="1:7" ht="15" customHeight="1">
      <c r="A37" s="1337"/>
      <c r="B37" s="1335"/>
      <c r="C37" s="1335"/>
      <c r="D37" s="1655"/>
      <c r="E37" s="1315"/>
      <c r="F37" s="1316"/>
      <c r="G37" s="1316"/>
    </row>
    <row r="38" spans="1:7" ht="15" customHeight="1">
      <c r="A38" s="1333" t="s">
        <v>7381</v>
      </c>
      <c r="B38" s="1334" t="s">
        <v>63</v>
      </c>
      <c r="C38" s="1335"/>
      <c r="D38" s="1655">
        <f>'D.5_STRELOVOD blok B8'!G53</f>
        <v>0</v>
      </c>
      <c r="E38" s="1315"/>
      <c r="F38" s="1316"/>
      <c r="G38" s="1316"/>
    </row>
    <row r="39" spans="1:7" ht="15" customHeight="1">
      <c r="A39" s="1338"/>
      <c r="B39" s="1317"/>
      <c r="C39" s="1335"/>
      <c r="D39" s="1655"/>
      <c r="E39" s="1315"/>
      <c r="F39" s="1316"/>
      <c r="G39" s="1316"/>
    </row>
    <row r="40" spans="1:7" ht="15" customHeight="1">
      <c r="A40" s="1333" t="s">
        <v>7382</v>
      </c>
      <c r="B40" s="1317" t="s">
        <v>64</v>
      </c>
      <c r="C40" s="1335"/>
      <c r="D40" s="1655">
        <f>'D.6_TELEFONIJA blok B8'!G72</f>
        <v>0</v>
      </c>
      <c r="E40" s="1315"/>
      <c r="F40" s="1316"/>
      <c r="G40" s="1316"/>
    </row>
    <row r="41" spans="1:7" ht="15" customHeight="1">
      <c r="A41" s="1338"/>
      <c r="B41" s="1317"/>
      <c r="C41" s="1335"/>
      <c r="D41" s="1655"/>
      <c r="E41" s="1315"/>
      <c r="F41" s="1316"/>
      <c r="G41" s="1316"/>
    </row>
    <row r="42" spans="1:7" ht="15" customHeight="1">
      <c r="A42" s="1333" t="s">
        <v>7383</v>
      </c>
      <c r="B42" s="1317" t="s">
        <v>6323</v>
      </c>
      <c r="C42" s="1335"/>
      <c r="D42" s="1655">
        <f>'D.7_SAS blok B8'!G37</f>
        <v>0</v>
      </c>
      <c r="E42" s="1315"/>
      <c r="F42" s="1316"/>
      <c r="G42" s="1316"/>
    </row>
    <row r="43" spans="1:7" ht="15" customHeight="1">
      <c r="A43" s="1338"/>
      <c r="B43" s="1317"/>
      <c r="C43" s="1335"/>
      <c r="D43" s="1655"/>
      <c r="E43" s="1315"/>
      <c r="F43" s="1316"/>
      <c r="G43" s="1316"/>
    </row>
    <row r="44" spans="1:7" ht="15" customHeight="1">
      <c r="A44" s="1333" t="s">
        <v>7384</v>
      </c>
      <c r="B44" s="1317" t="s">
        <v>66</v>
      </c>
      <c r="C44" s="1335"/>
      <c r="D44" s="1655">
        <f>'D.8_DOMOFONI blok B8'!G52</f>
        <v>0</v>
      </c>
      <c r="E44" s="1315"/>
      <c r="F44" s="1316"/>
      <c r="G44" s="1316"/>
    </row>
    <row r="45" spans="1:7" ht="15" customHeight="1">
      <c r="A45" s="1338"/>
      <c r="B45" s="1317"/>
      <c r="C45" s="1335"/>
      <c r="D45" s="1655"/>
      <c r="E45" s="1315"/>
      <c r="F45" s="1316"/>
      <c r="G45" s="1316"/>
    </row>
    <row r="46" spans="1:7" ht="15" customHeight="1">
      <c r="A46" s="1333" t="s">
        <v>7385</v>
      </c>
      <c r="B46" s="1334" t="s">
        <v>67</v>
      </c>
      <c r="C46" s="1335"/>
      <c r="D46" s="1655">
        <f>'D.9_JAVLJANJE POŽARA blok B8'!G71</f>
        <v>0</v>
      </c>
      <c r="E46" s="1315"/>
      <c r="F46" s="1316"/>
      <c r="G46" s="1316"/>
    </row>
    <row r="47" spans="1:7" ht="15" customHeight="1">
      <c r="A47" s="1338"/>
      <c r="B47" s="1334"/>
      <c r="C47" s="1335"/>
      <c r="D47" s="1655"/>
      <c r="E47" s="1315"/>
      <c r="F47" s="1316"/>
      <c r="G47" s="1316"/>
    </row>
    <row r="48" spans="1:7" ht="15" customHeight="1">
      <c r="A48" s="1333" t="s">
        <v>7386</v>
      </c>
      <c r="B48" s="1334" t="s">
        <v>69</v>
      </c>
      <c r="C48" s="1335"/>
      <c r="D48" s="1655">
        <f>'D.10_ZAJEM ŠTEVCEV blok B8'!G31</f>
        <v>0</v>
      </c>
      <c r="E48" s="1315"/>
      <c r="F48" s="1316"/>
      <c r="G48" s="1316"/>
    </row>
    <row r="49" spans="1:7" ht="15" customHeight="1">
      <c r="A49" s="1338"/>
      <c r="B49" s="1334"/>
      <c r="C49" s="1335"/>
      <c r="D49" s="1655"/>
      <c r="E49" s="1315"/>
      <c r="F49" s="1316"/>
      <c r="G49" s="1316"/>
    </row>
    <row r="50" spans="1:7" ht="15" customHeight="1">
      <c r="A50" s="1333" t="s">
        <v>7387</v>
      </c>
      <c r="B50" s="1334" t="s">
        <v>71</v>
      </c>
      <c r="C50" s="1335"/>
      <c r="D50" s="1655">
        <f>'D.11_SESTRSKI KLIC blok B8'!G36</f>
        <v>0</v>
      </c>
      <c r="E50" s="1315"/>
      <c r="F50" s="1316"/>
      <c r="G50" s="1316"/>
    </row>
    <row r="51" spans="1:7">
      <c r="A51" s="1312"/>
      <c r="B51" s="1313"/>
      <c r="C51" s="1313"/>
      <c r="D51" s="1332"/>
      <c r="E51" s="1315"/>
      <c r="F51" s="1316"/>
      <c r="G51" s="1316"/>
    </row>
    <row r="52" spans="1:7" s="1343" customFormat="1">
      <c r="A52" s="1339"/>
      <c r="B52" s="1340"/>
      <c r="C52" s="1340"/>
      <c r="D52" s="1341"/>
      <c r="E52" s="1342"/>
      <c r="F52" s="1342"/>
      <c r="G52" s="1342"/>
    </row>
    <row r="53" spans="1:7" s="1343" customFormat="1" ht="29.65" customHeight="1" thickBot="1">
      <c r="A53" s="1344" t="s">
        <v>7376</v>
      </c>
      <c r="B53" s="1345" t="s">
        <v>4676</v>
      </c>
      <c r="C53" s="1346" t="s">
        <v>2978</v>
      </c>
      <c r="D53" s="1347">
        <f>SUM(D30:D50)</f>
        <v>0</v>
      </c>
      <c r="E53" s="1348"/>
      <c r="F53" s="1349"/>
      <c r="G53" s="1349"/>
    </row>
    <row r="54" spans="1:7" s="1343" customFormat="1" ht="15" thickTop="1">
      <c r="A54" s="1339"/>
      <c r="B54" s="1340"/>
      <c r="C54" s="1340"/>
      <c r="D54" s="1350"/>
      <c r="E54" s="1342"/>
      <c r="F54" s="1342"/>
      <c r="G54" s="1342"/>
    </row>
    <row r="55" spans="1:7" s="1343" customFormat="1" ht="13.5" customHeight="1">
      <c r="A55" s="1339"/>
      <c r="B55" s="1351"/>
      <c r="C55" s="1351"/>
      <c r="D55" s="1350"/>
      <c r="E55" s="1342"/>
      <c r="F55" s="1342"/>
      <c r="G55" s="1342"/>
    </row>
    <row r="56" spans="1:7" s="1343" customFormat="1" ht="26.25" customHeight="1">
      <c r="A56" s="1339"/>
      <c r="B56" s="1352"/>
      <c r="C56" s="1352"/>
      <c r="D56" s="1350"/>
      <c r="E56" s="1342"/>
      <c r="F56" s="1342"/>
      <c r="G56" s="1342"/>
    </row>
    <row r="57" spans="1:7" s="1356" customFormat="1" ht="26.25" customHeight="1">
      <c r="A57" s="1353"/>
      <c r="B57" s="1352"/>
      <c r="C57" s="1352"/>
      <c r="D57" s="1354"/>
      <c r="E57" s="1355"/>
      <c r="F57" s="1355"/>
      <c r="G57" s="1355"/>
    </row>
    <row r="58" spans="1:7" s="1343" customFormat="1" ht="18" customHeight="1">
      <c r="A58" s="1339"/>
      <c r="B58" s="1351"/>
      <c r="C58" s="1351"/>
      <c r="D58" s="1350"/>
      <c r="E58" s="1342"/>
      <c r="F58" s="1342"/>
      <c r="G58" s="1342"/>
    </row>
    <row r="59" spans="1:7" s="1343" customFormat="1" ht="105" customHeight="1">
      <c r="A59" s="1339"/>
      <c r="B59" s="1357"/>
      <c r="C59" s="1357"/>
      <c r="D59" s="1350"/>
      <c r="E59" s="1342"/>
      <c r="F59" s="1342"/>
      <c r="G59" s="1342"/>
    </row>
    <row r="60" spans="1:7" s="1343" customFormat="1" ht="22.5" customHeight="1">
      <c r="A60" s="1339"/>
      <c r="B60" s="1357"/>
      <c r="C60" s="1357"/>
      <c r="D60" s="1350"/>
      <c r="E60" s="1342"/>
      <c r="F60" s="1342"/>
      <c r="G60" s="1342"/>
    </row>
    <row r="61" spans="1:7" s="1343" customFormat="1" ht="18" customHeight="1">
      <c r="A61" s="1339"/>
      <c r="B61" s="1351"/>
      <c r="C61" s="1351"/>
      <c r="D61" s="1350"/>
      <c r="E61" s="1342"/>
      <c r="F61" s="1342"/>
      <c r="G61" s="1342"/>
    </row>
    <row r="62" spans="1:7" s="1343" customFormat="1" ht="23.25" customHeight="1">
      <c r="A62" s="1339"/>
      <c r="B62" s="1351"/>
      <c r="C62" s="1351"/>
      <c r="D62" s="1350"/>
      <c r="E62" s="1342"/>
      <c r="F62" s="1342"/>
      <c r="G62" s="1342"/>
    </row>
    <row r="63" spans="1:7" s="1343" customFormat="1" ht="23.25" customHeight="1">
      <c r="A63" s="1339"/>
      <c r="B63" s="1351"/>
      <c r="C63" s="1351"/>
      <c r="D63" s="1350"/>
      <c r="E63" s="1342"/>
      <c r="F63" s="1342"/>
      <c r="G63" s="1342"/>
    </row>
    <row r="64" spans="1:7" s="1343" customFormat="1" ht="32.25" customHeight="1">
      <c r="A64" s="1339"/>
      <c r="B64" s="1351"/>
      <c r="C64" s="1351"/>
      <c r="D64" s="1350"/>
      <c r="E64" s="1342"/>
      <c r="F64" s="1342"/>
      <c r="G64" s="1342"/>
    </row>
    <row r="65" spans="1:11" s="1343" customFormat="1" ht="93.75" customHeight="1">
      <c r="A65" s="1339"/>
      <c r="B65" s="1358"/>
      <c r="C65" s="1358"/>
      <c r="D65" s="1350"/>
      <c r="E65" s="1342"/>
      <c r="F65" s="1342"/>
      <c r="G65" s="1342"/>
    </row>
    <row r="66" spans="1:11" s="1343" customFormat="1" ht="67.5" customHeight="1">
      <c r="A66" s="1339"/>
      <c r="B66" s="1358"/>
      <c r="C66" s="1358"/>
      <c r="D66" s="1350"/>
      <c r="E66" s="1342"/>
      <c r="F66" s="1342"/>
      <c r="G66" s="1342"/>
    </row>
    <row r="67" spans="1:11" s="1343" customFormat="1" ht="38.25" customHeight="1">
      <c r="A67" s="1339"/>
      <c r="B67" s="1358"/>
      <c r="C67" s="1358"/>
      <c r="D67" s="1350"/>
      <c r="E67" s="1342"/>
      <c r="F67" s="1342"/>
      <c r="G67" s="1342"/>
    </row>
    <row r="68" spans="1:11" s="1343" customFormat="1" ht="54" customHeight="1">
      <c r="A68" s="1339"/>
      <c r="B68" s="1358"/>
      <c r="C68" s="1358"/>
      <c r="D68" s="1350"/>
      <c r="E68" s="1342"/>
      <c r="F68" s="1342"/>
      <c r="G68" s="1342"/>
    </row>
    <row r="69" spans="1:11" s="1343" customFormat="1" ht="21.75" customHeight="1">
      <c r="A69" s="1339"/>
      <c r="B69" s="1358"/>
      <c r="C69" s="1358"/>
      <c r="D69" s="1350"/>
      <c r="E69" s="1342"/>
      <c r="F69" s="1342"/>
      <c r="G69" s="1342"/>
      <c r="K69" s="1359"/>
    </row>
    <row r="70" spans="1:11" s="1343" customFormat="1" ht="20.25" customHeight="1">
      <c r="A70" s="1339"/>
      <c r="B70" s="1358"/>
      <c r="C70" s="1358"/>
      <c r="D70" s="1350"/>
      <c r="E70" s="1342"/>
      <c r="F70" s="1342"/>
      <c r="G70" s="1342"/>
      <c r="K70" s="1359"/>
    </row>
    <row r="71" spans="1:11" s="1343" customFormat="1" ht="58.5" customHeight="1">
      <c r="A71" s="1339"/>
      <c r="B71" s="1358"/>
      <c r="C71" s="1358"/>
      <c r="D71" s="1350"/>
      <c r="E71" s="1342"/>
      <c r="F71" s="1342"/>
      <c r="G71" s="1342"/>
    </row>
    <row r="72" spans="1:11" s="1343" customFormat="1" ht="58.5" customHeight="1">
      <c r="A72" s="1339"/>
      <c r="B72" s="1358"/>
      <c r="C72" s="1358"/>
      <c r="D72" s="1350"/>
      <c r="E72" s="1342"/>
      <c r="F72" s="1342"/>
      <c r="G72" s="1342"/>
    </row>
    <row r="73" spans="1:11" s="1343" customFormat="1" ht="23.25" customHeight="1">
      <c r="A73" s="1339"/>
      <c r="B73" s="1358"/>
      <c r="C73" s="1358"/>
      <c r="D73" s="1350"/>
      <c r="E73" s="1342"/>
      <c r="F73" s="1342"/>
      <c r="G73" s="1342"/>
      <c r="K73" s="1359"/>
    </row>
    <row r="74" spans="1:11" s="1343" customFormat="1" ht="16.5" customHeight="1">
      <c r="A74" s="1339"/>
      <c r="B74" s="1358"/>
      <c r="C74" s="1358"/>
      <c r="D74" s="1350"/>
      <c r="E74" s="1342"/>
      <c r="F74" s="1342"/>
      <c r="G74" s="1342"/>
      <c r="K74" s="1359"/>
    </row>
    <row r="75" spans="1:11" s="1343" customFormat="1" ht="14.25" customHeight="1">
      <c r="A75" s="1339"/>
      <c r="B75" s="1358"/>
      <c r="C75" s="1358"/>
      <c r="D75" s="1350"/>
      <c r="E75" s="1342"/>
      <c r="F75" s="1342"/>
      <c r="G75" s="1342"/>
    </row>
    <row r="76" spans="1:11" s="1343" customFormat="1" ht="15.75" customHeight="1">
      <c r="A76" s="1339"/>
      <c r="B76" s="1358"/>
      <c r="C76" s="1358"/>
      <c r="D76" s="1350"/>
      <c r="E76" s="1342"/>
      <c r="F76" s="1342"/>
      <c r="G76" s="1342"/>
    </row>
    <row r="77" spans="1:11" s="1343" customFormat="1" ht="55.5" customHeight="1">
      <c r="A77" s="1339"/>
      <c r="B77" s="1358"/>
      <c r="C77" s="1358"/>
      <c r="D77" s="1350"/>
      <c r="E77" s="1342"/>
      <c r="F77" s="1342"/>
      <c r="G77" s="1342"/>
    </row>
    <row r="78" spans="1:11" s="1343" customFormat="1" ht="35.25" customHeight="1">
      <c r="A78" s="1339"/>
      <c r="B78" s="1358"/>
      <c r="C78" s="1358"/>
      <c r="D78" s="1350"/>
      <c r="E78" s="1342"/>
      <c r="F78" s="1342"/>
      <c r="G78" s="1342"/>
    </row>
    <row r="79" spans="1:11" s="1343" customFormat="1">
      <c r="A79" s="1339"/>
      <c r="B79" s="1358"/>
      <c r="C79" s="1358"/>
      <c r="D79" s="1350"/>
      <c r="E79" s="1342"/>
      <c r="F79" s="1342"/>
      <c r="G79" s="1342"/>
    </row>
    <row r="80" spans="1:11" s="1343" customFormat="1">
      <c r="A80" s="1339"/>
      <c r="B80" s="1340"/>
      <c r="C80" s="1340"/>
      <c r="D80" s="1350"/>
      <c r="E80" s="1342"/>
      <c r="F80" s="1342"/>
      <c r="G80" s="1342"/>
    </row>
    <row r="81" spans="1:7" s="1343" customFormat="1">
      <c r="A81" s="1339"/>
      <c r="B81" s="1340"/>
      <c r="C81" s="1340"/>
      <c r="D81" s="1350"/>
      <c r="E81" s="1342"/>
      <c r="F81" s="1342"/>
      <c r="G81" s="1342"/>
    </row>
    <row r="82" spans="1:7" s="1343" customFormat="1">
      <c r="A82" s="1339"/>
      <c r="B82" s="1340"/>
      <c r="C82" s="1340"/>
      <c r="D82" s="1350"/>
      <c r="E82" s="1342"/>
      <c r="F82" s="1342"/>
      <c r="G82" s="1342"/>
    </row>
    <row r="83" spans="1:7" s="1343" customFormat="1">
      <c r="A83" s="1339"/>
      <c r="B83" s="1352"/>
      <c r="C83" s="1352"/>
      <c r="D83" s="1350"/>
      <c r="E83" s="1342"/>
      <c r="F83" s="1342"/>
      <c r="G83" s="1342"/>
    </row>
    <row r="84" spans="1:7" s="1356" customFormat="1">
      <c r="A84" s="1353"/>
      <c r="B84" s="1352"/>
      <c r="C84" s="1352"/>
      <c r="D84" s="1354"/>
      <c r="E84" s="1355"/>
      <c r="F84" s="1355"/>
      <c r="G84" s="1355"/>
    </row>
    <row r="85" spans="1:7" s="1343" customFormat="1">
      <c r="A85" s="1339"/>
      <c r="B85" s="1352"/>
      <c r="C85" s="1352"/>
      <c r="D85" s="1350"/>
      <c r="E85" s="1342"/>
      <c r="F85" s="1342"/>
      <c r="G85" s="1342"/>
    </row>
    <row r="86" spans="1:7" s="1343" customFormat="1">
      <c r="A86" s="1339"/>
      <c r="B86" s="1358"/>
      <c r="C86" s="1358"/>
      <c r="D86" s="1350"/>
      <c r="E86" s="1342"/>
      <c r="F86" s="1342"/>
      <c r="G86" s="1342"/>
    </row>
    <row r="87" spans="1:7" s="1343" customFormat="1">
      <c r="A87" s="1339"/>
      <c r="B87" s="1358"/>
      <c r="C87" s="1358"/>
      <c r="D87" s="1350"/>
      <c r="E87" s="1342"/>
      <c r="F87" s="1342"/>
      <c r="G87" s="1342"/>
    </row>
    <row r="88" spans="1:7" s="1343" customFormat="1">
      <c r="A88" s="1339"/>
      <c r="B88" s="1358"/>
      <c r="C88" s="1358"/>
      <c r="D88" s="1350"/>
      <c r="E88" s="1342"/>
      <c r="F88" s="1342"/>
      <c r="G88" s="1342"/>
    </row>
    <row r="89" spans="1:7" s="1343" customFormat="1">
      <c r="A89" s="1339"/>
      <c r="B89" s="1358"/>
      <c r="C89" s="1358"/>
      <c r="D89" s="1350"/>
      <c r="E89" s="1342"/>
      <c r="F89" s="1342"/>
      <c r="G89" s="1342"/>
    </row>
    <row r="90" spans="1:7" s="1343" customFormat="1">
      <c r="A90" s="1339"/>
      <c r="B90" s="1358"/>
      <c r="C90" s="1358"/>
      <c r="D90" s="1350"/>
      <c r="E90" s="1342"/>
      <c r="F90" s="1342"/>
      <c r="G90" s="1342"/>
    </row>
    <row r="91" spans="1:7" s="1343" customFormat="1">
      <c r="A91" s="1339"/>
      <c r="B91" s="1358"/>
      <c r="C91" s="1358"/>
      <c r="D91" s="1350"/>
      <c r="E91" s="1342"/>
      <c r="F91" s="1342"/>
      <c r="G91" s="1342"/>
    </row>
    <row r="92" spans="1:7" s="1343" customFormat="1">
      <c r="A92" s="1339"/>
      <c r="B92" s="1352"/>
      <c r="C92" s="1352"/>
      <c r="D92" s="1350"/>
      <c r="E92" s="1342"/>
      <c r="F92" s="1342"/>
      <c r="G92" s="1342"/>
    </row>
    <row r="93" spans="1:7" s="1343" customFormat="1" ht="155.25" customHeight="1">
      <c r="A93" s="1339"/>
      <c r="B93" s="1358"/>
      <c r="C93" s="1358"/>
      <c r="D93" s="1360"/>
      <c r="E93" s="1342"/>
      <c r="F93" s="1342"/>
      <c r="G93" s="1342"/>
    </row>
    <row r="94" spans="1:7" s="1343" customFormat="1">
      <c r="A94" s="1339"/>
      <c r="B94" s="1361"/>
      <c r="C94" s="1361"/>
      <c r="D94" s="1350"/>
      <c r="E94" s="1342"/>
      <c r="F94" s="1342"/>
      <c r="G94" s="1342"/>
    </row>
    <row r="95" spans="1:7" s="1343" customFormat="1">
      <c r="A95" s="1339"/>
      <c r="B95" s="1361"/>
      <c r="C95" s="1361"/>
      <c r="D95" s="1350"/>
      <c r="E95" s="1342"/>
      <c r="F95" s="1342"/>
      <c r="G95" s="1342"/>
    </row>
    <row r="96" spans="1:7" s="1343" customFormat="1">
      <c r="A96" s="1339"/>
      <c r="B96" s="1361"/>
      <c r="C96" s="1361"/>
      <c r="D96" s="1350"/>
      <c r="E96" s="1342"/>
      <c r="F96" s="1342"/>
      <c r="G96" s="1342"/>
    </row>
    <row r="97" spans="1:10" s="1343" customFormat="1">
      <c r="A97" s="1339"/>
      <c r="B97" s="1361"/>
      <c r="C97" s="1361"/>
      <c r="D97" s="1350"/>
      <c r="E97" s="1342"/>
      <c r="F97" s="1342"/>
      <c r="G97" s="1342"/>
    </row>
    <row r="98" spans="1:10" s="1343" customFormat="1">
      <c r="A98" s="1339"/>
      <c r="B98" s="1361"/>
      <c r="C98" s="1361"/>
      <c r="D98" s="1350"/>
      <c r="E98" s="1342"/>
      <c r="F98" s="1342"/>
      <c r="G98" s="1342"/>
    </row>
    <row r="99" spans="1:10" s="1343" customFormat="1">
      <c r="A99" s="1339"/>
      <c r="B99" s="1361"/>
      <c r="C99" s="1361"/>
      <c r="D99" s="1362"/>
      <c r="E99" s="1363"/>
      <c r="F99" s="1342"/>
      <c r="G99" s="1342"/>
    </row>
    <row r="100" spans="1:10" s="1343" customFormat="1">
      <c r="A100" s="1339"/>
      <c r="B100" s="1358"/>
      <c r="C100" s="1358"/>
      <c r="D100" s="1350"/>
      <c r="E100" s="1342"/>
      <c r="F100" s="1364"/>
      <c r="G100" s="1342"/>
    </row>
    <row r="101" spans="1:10" s="1343" customFormat="1" ht="96.75" customHeight="1">
      <c r="A101" s="1339"/>
      <c r="B101" s="1358"/>
      <c r="C101" s="1358"/>
      <c r="D101" s="1350"/>
      <c r="E101" s="1342"/>
      <c r="F101" s="1342"/>
      <c r="G101" s="1342"/>
    </row>
    <row r="102" spans="1:10" s="1343" customFormat="1" ht="119.25" customHeight="1">
      <c r="A102" s="1339"/>
      <c r="B102" s="1358"/>
      <c r="C102" s="1358"/>
      <c r="D102" s="1350"/>
      <c r="E102" s="1342"/>
      <c r="F102" s="1342"/>
      <c r="G102" s="1342"/>
    </row>
    <row r="103" spans="1:10" s="1343" customFormat="1" ht="42" customHeight="1">
      <c r="A103" s="1339"/>
      <c r="B103" s="1358"/>
      <c r="C103" s="1358"/>
      <c r="D103" s="1350"/>
      <c r="E103" s="1342"/>
      <c r="F103" s="1342"/>
      <c r="G103" s="1342"/>
    </row>
    <row r="104" spans="1:10" s="1343" customFormat="1" ht="79.5" customHeight="1">
      <c r="A104" s="1339"/>
      <c r="B104" s="1358"/>
      <c r="C104" s="1358"/>
      <c r="D104" s="1350"/>
      <c r="E104" s="1342"/>
      <c r="F104" s="1342"/>
      <c r="G104" s="1342"/>
    </row>
    <row r="105" spans="1:10" s="1343" customFormat="1" ht="48" customHeight="1">
      <c r="A105" s="1339"/>
      <c r="B105" s="1351"/>
      <c r="C105" s="1351"/>
      <c r="D105" s="1350"/>
      <c r="E105" s="1342"/>
      <c r="F105" s="1342"/>
      <c r="G105" s="1342"/>
    </row>
    <row r="106" spans="1:10" s="1343" customFormat="1" ht="22.5" customHeight="1">
      <c r="A106" s="1339"/>
      <c r="B106" s="1340"/>
      <c r="C106" s="1340"/>
      <c r="D106" s="1362"/>
      <c r="E106" s="1363"/>
      <c r="F106" s="1342"/>
      <c r="G106" s="1342"/>
    </row>
    <row r="107" spans="1:10" s="1343" customFormat="1" ht="48" customHeight="1">
      <c r="A107" s="1339"/>
      <c r="B107" s="1351"/>
      <c r="C107" s="1351"/>
      <c r="D107" s="1350"/>
      <c r="E107" s="1342"/>
      <c r="F107" s="1342"/>
      <c r="G107" s="1342"/>
    </row>
    <row r="108" spans="1:10" s="1343" customFormat="1" ht="63" customHeight="1">
      <c r="A108" s="1339"/>
      <c r="B108" s="1357"/>
      <c r="C108" s="1357"/>
      <c r="D108" s="1350"/>
      <c r="E108" s="1342"/>
      <c r="F108" s="1342"/>
      <c r="G108" s="1342"/>
    </row>
    <row r="109" spans="1:10" s="1343" customFormat="1" ht="59.25" customHeight="1">
      <c r="A109" s="1339"/>
      <c r="B109" s="1357"/>
      <c r="C109" s="1357"/>
      <c r="D109" s="1350"/>
      <c r="E109" s="1342"/>
      <c r="F109" s="1342"/>
      <c r="G109" s="1342"/>
    </row>
    <row r="110" spans="1:10" s="1343" customFormat="1" ht="137.25" customHeight="1">
      <c r="A110" s="1339"/>
      <c r="B110" s="1358"/>
      <c r="C110" s="1358"/>
      <c r="D110" s="1350"/>
      <c r="E110" s="1342"/>
      <c r="F110" s="1365"/>
      <c r="G110" s="1365"/>
    </row>
    <row r="111" spans="1:10" s="1343" customFormat="1" ht="24.75" customHeight="1">
      <c r="A111" s="1339"/>
      <c r="B111" s="1358"/>
      <c r="C111" s="1358"/>
      <c r="D111" s="1362"/>
      <c r="E111" s="1363"/>
      <c r="F111" s="1365"/>
      <c r="G111" s="1365"/>
      <c r="J111" s="1359"/>
    </row>
    <row r="112" spans="1:10" s="1343" customFormat="1" ht="156.75" customHeight="1">
      <c r="A112" s="1339"/>
      <c r="B112" s="1366"/>
      <c r="C112" s="1366"/>
      <c r="D112" s="1350"/>
      <c r="E112" s="1342"/>
      <c r="F112" s="1365"/>
      <c r="G112" s="1365"/>
    </row>
    <row r="113" spans="1:7" s="1343" customFormat="1">
      <c r="A113" s="1339"/>
      <c r="B113" s="1367"/>
      <c r="C113" s="1367"/>
      <c r="D113" s="1350"/>
      <c r="E113" s="1342"/>
      <c r="F113" s="1365"/>
      <c r="G113" s="1365"/>
    </row>
    <row r="114" spans="1:7" s="1343" customFormat="1">
      <c r="A114" s="1339"/>
      <c r="B114" s="1367"/>
      <c r="C114" s="1367"/>
      <c r="D114" s="1350"/>
      <c r="E114" s="1342"/>
      <c r="F114" s="1365"/>
      <c r="G114" s="1365"/>
    </row>
    <row r="115" spans="1:7" s="1343" customFormat="1">
      <c r="A115" s="1339"/>
      <c r="B115" s="1367"/>
      <c r="C115" s="1367"/>
      <c r="D115" s="1350"/>
      <c r="E115" s="1342"/>
      <c r="F115" s="1365"/>
      <c r="G115" s="1365"/>
    </row>
    <row r="116" spans="1:7" s="1343" customFormat="1">
      <c r="A116" s="1339"/>
      <c r="B116" s="1367"/>
      <c r="C116" s="1367"/>
      <c r="D116" s="1350"/>
      <c r="E116" s="1342"/>
      <c r="F116" s="1365"/>
      <c r="G116" s="1365"/>
    </row>
    <row r="117" spans="1:7" s="1343" customFormat="1" ht="24" customHeight="1">
      <c r="A117" s="1339"/>
      <c r="B117" s="1367"/>
      <c r="C117" s="1367"/>
      <c r="D117" s="1362"/>
      <c r="E117" s="1363"/>
      <c r="F117" s="1365"/>
      <c r="G117" s="1365"/>
    </row>
    <row r="118" spans="1:7" s="1343" customFormat="1" ht="29.25" customHeight="1">
      <c r="A118" s="1339"/>
      <c r="B118" s="1367"/>
      <c r="C118" s="1367"/>
      <c r="D118" s="1350"/>
      <c r="E118" s="1342"/>
      <c r="F118" s="1365"/>
      <c r="G118" s="1365"/>
    </row>
    <row r="119" spans="1:7" s="1343" customFormat="1" ht="102" customHeight="1">
      <c r="A119" s="1339"/>
      <c r="B119" s="1358"/>
      <c r="C119" s="1358"/>
      <c r="D119" s="1350"/>
      <c r="E119" s="1342"/>
      <c r="F119" s="1365"/>
      <c r="G119" s="1365"/>
    </row>
    <row r="120" spans="1:7" s="1343" customFormat="1">
      <c r="A120" s="1339"/>
      <c r="B120" s="1367"/>
      <c r="C120" s="1367"/>
      <c r="D120" s="1350"/>
      <c r="E120" s="1342"/>
      <c r="F120" s="1365"/>
      <c r="G120" s="1365"/>
    </row>
    <row r="121" spans="1:7" s="1343" customFormat="1">
      <c r="A121" s="1339"/>
      <c r="B121" s="1367"/>
      <c r="C121" s="1367"/>
      <c r="D121" s="1350"/>
      <c r="E121" s="1342"/>
      <c r="F121" s="1365"/>
      <c r="G121" s="1365"/>
    </row>
    <row r="122" spans="1:7" s="1343" customFormat="1">
      <c r="A122" s="1339"/>
      <c r="B122" s="1367"/>
      <c r="C122" s="1367"/>
      <c r="D122" s="1350"/>
      <c r="E122" s="1342"/>
      <c r="F122" s="1365"/>
      <c r="G122" s="1365"/>
    </row>
    <row r="123" spans="1:7" s="1343" customFormat="1">
      <c r="A123" s="1339"/>
      <c r="B123" s="1367"/>
      <c r="C123" s="1367"/>
      <c r="D123" s="1350"/>
      <c r="E123" s="1342"/>
      <c r="F123" s="1365"/>
      <c r="G123" s="1365"/>
    </row>
    <row r="124" spans="1:7" s="1343" customFormat="1" ht="24.75" customHeight="1">
      <c r="A124" s="1339"/>
      <c r="B124" s="1367"/>
      <c r="C124" s="1367"/>
      <c r="D124" s="1362"/>
      <c r="E124" s="1363"/>
      <c r="F124" s="1365"/>
      <c r="G124" s="1365"/>
    </row>
    <row r="125" spans="1:7" s="1343" customFormat="1" ht="55.5" customHeight="1">
      <c r="A125" s="1339"/>
      <c r="B125" s="1358"/>
      <c r="C125" s="1358"/>
      <c r="D125" s="1350"/>
      <c r="E125" s="1342"/>
      <c r="F125" s="1365"/>
      <c r="G125" s="1365"/>
    </row>
    <row r="126" spans="1:7" s="1343" customFormat="1" ht="28.5" customHeight="1">
      <c r="A126" s="1339"/>
      <c r="B126" s="1358"/>
      <c r="C126" s="1358"/>
      <c r="D126" s="1350"/>
      <c r="E126" s="1342"/>
      <c r="F126" s="1365"/>
      <c r="G126" s="1365"/>
    </row>
    <row r="127" spans="1:7" s="1343" customFormat="1" ht="43.5" customHeight="1">
      <c r="A127" s="1339"/>
      <c r="B127" s="1358"/>
      <c r="C127" s="1358"/>
      <c r="D127" s="1368"/>
      <c r="E127" s="1342"/>
      <c r="F127" s="1365"/>
      <c r="G127" s="1365"/>
    </row>
    <row r="128" spans="1:7" s="1343" customFormat="1">
      <c r="A128" s="1339"/>
      <c r="B128" s="1340"/>
      <c r="C128" s="1340"/>
      <c r="D128" s="1350"/>
      <c r="E128" s="1342"/>
      <c r="F128" s="1365"/>
      <c r="G128" s="1365"/>
    </row>
    <row r="129" spans="1:7" s="1343" customFormat="1">
      <c r="A129" s="1339"/>
      <c r="B129" s="1351"/>
      <c r="C129" s="1351"/>
      <c r="D129" s="1350"/>
      <c r="E129" s="1342"/>
      <c r="F129" s="1365"/>
      <c r="G129" s="1365"/>
    </row>
    <row r="130" spans="1:7" s="1343" customFormat="1">
      <c r="A130" s="1339"/>
      <c r="B130" s="1351"/>
      <c r="C130" s="1351"/>
      <c r="D130" s="1350"/>
      <c r="E130" s="1342"/>
      <c r="F130" s="1365"/>
      <c r="G130" s="1365"/>
    </row>
    <row r="131" spans="1:7" s="1356" customFormat="1">
      <c r="A131" s="1369"/>
      <c r="B131" s="1352"/>
      <c r="C131" s="1352"/>
      <c r="D131" s="1354"/>
      <c r="E131" s="1355"/>
      <c r="F131" s="1370"/>
      <c r="G131" s="1370"/>
    </row>
    <row r="132" spans="1:7" s="1343" customFormat="1">
      <c r="A132" s="1339"/>
      <c r="B132" s="1352"/>
      <c r="C132" s="1352"/>
      <c r="D132" s="1350"/>
      <c r="E132" s="1342"/>
      <c r="F132" s="1365"/>
      <c r="G132" s="1365"/>
    </row>
    <row r="133" spans="1:7" s="1343" customFormat="1" ht="68.25" customHeight="1">
      <c r="A133" s="1339"/>
      <c r="B133" s="1358"/>
      <c r="C133" s="1358"/>
      <c r="D133" s="1350"/>
      <c r="E133" s="1342"/>
      <c r="F133" s="1365"/>
      <c r="G133" s="1365"/>
    </row>
    <row r="134" spans="1:7" s="1343" customFormat="1" ht="21" customHeight="1">
      <c r="A134" s="1339"/>
      <c r="B134" s="1371"/>
      <c r="C134" s="1371"/>
      <c r="D134" s="1350"/>
      <c r="E134" s="1342"/>
      <c r="F134" s="1365"/>
      <c r="G134" s="1365"/>
    </row>
    <row r="135" spans="1:7" s="1343" customFormat="1">
      <c r="A135" s="1339"/>
      <c r="B135" s="1371"/>
      <c r="C135" s="1371"/>
      <c r="D135" s="1350"/>
      <c r="E135" s="1342"/>
      <c r="F135" s="1365"/>
      <c r="G135" s="1365"/>
    </row>
    <row r="136" spans="1:7" s="1343" customFormat="1">
      <c r="A136" s="1339"/>
      <c r="B136" s="1371"/>
      <c r="C136" s="1371"/>
      <c r="D136" s="1350"/>
      <c r="E136" s="1342"/>
      <c r="F136" s="1365"/>
      <c r="G136" s="1365"/>
    </row>
    <row r="137" spans="1:7" s="1343" customFormat="1">
      <c r="A137" s="1339"/>
      <c r="B137" s="1371"/>
      <c r="C137" s="1371"/>
      <c r="D137" s="1350"/>
      <c r="E137" s="1342"/>
      <c r="F137" s="1365"/>
      <c r="G137" s="1365"/>
    </row>
    <row r="138" spans="1:7" s="1343" customFormat="1">
      <c r="A138" s="1339"/>
      <c r="B138" s="1371"/>
      <c r="C138" s="1371"/>
      <c r="D138" s="1350"/>
      <c r="E138" s="1342"/>
      <c r="F138" s="1365"/>
      <c r="G138" s="1365"/>
    </row>
    <row r="139" spans="1:7" s="1343" customFormat="1">
      <c r="A139" s="1339"/>
      <c r="B139" s="1371"/>
      <c r="C139" s="1371"/>
      <c r="D139" s="1350"/>
      <c r="E139" s="1342"/>
      <c r="F139" s="1365"/>
      <c r="G139" s="1365"/>
    </row>
    <row r="140" spans="1:7" s="1343" customFormat="1">
      <c r="A140" s="1339"/>
      <c r="B140" s="1371"/>
      <c r="C140" s="1371"/>
      <c r="D140" s="1350"/>
      <c r="E140" s="1342"/>
      <c r="F140" s="1365"/>
      <c r="G140" s="1365"/>
    </row>
    <row r="141" spans="1:7" s="1343" customFormat="1">
      <c r="A141" s="1339"/>
      <c r="B141" s="1371"/>
      <c r="C141" s="1371"/>
      <c r="D141" s="1350"/>
      <c r="E141" s="1342"/>
      <c r="F141" s="1365"/>
      <c r="G141" s="1365"/>
    </row>
    <row r="142" spans="1:7" s="1343" customFormat="1" ht="21" customHeight="1">
      <c r="A142" s="1339"/>
      <c r="B142" s="1371"/>
      <c r="C142" s="1371"/>
      <c r="D142" s="1350"/>
      <c r="E142" s="1342"/>
      <c r="F142" s="1365"/>
      <c r="G142" s="1365"/>
    </row>
    <row r="143" spans="1:7" s="1343" customFormat="1">
      <c r="A143" s="1339"/>
      <c r="B143" s="1371"/>
      <c r="C143" s="1371"/>
      <c r="D143" s="1350"/>
      <c r="E143" s="1342"/>
      <c r="F143" s="1365"/>
      <c r="G143" s="1365"/>
    </row>
    <row r="144" spans="1:7" s="1343" customFormat="1">
      <c r="A144" s="1339"/>
      <c r="B144" s="1371"/>
      <c r="C144" s="1371"/>
      <c r="D144" s="1350"/>
      <c r="E144" s="1342"/>
      <c r="F144" s="1365"/>
      <c r="G144" s="1365"/>
    </row>
    <row r="145" spans="1:7" s="1343" customFormat="1">
      <c r="A145" s="1339"/>
      <c r="B145" s="1371"/>
      <c r="C145" s="1371"/>
      <c r="D145" s="1350"/>
      <c r="E145" s="1342"/>
      <c r="F145" s="1365"/>
      <c r="G145" s="1365"/>
    </row>
    <row r="146" spans="1:7" s="1343" customFormat="1">
      <c r="A146" s="1339"/>
      <c r="B146" s="1371"/>
      <c r="C146" s="1371"/>
      <c r="D146" s="1350"/>
      <c r="E146" s="1342"/>
      <c r="F146" s="1365"/>
      <c r="G146" s="1365"/>
    </row>
    <row r="147" spans="1:7" s="1343" customFormat="1">
      <c r="A147" s="1339"/>
      <c r="B147" s="1371"/>
      <c r="C147" s="1371"/>
      <c r="D147" s="1350"/>
      <c r="E147" s="1342"/>
      <c r="F147" s="1365"/>
      <c r="G147" s="1365"/>
    </row>
    <row r="148" spans="1:7" s="1343" customFormat="1">
      <c r="A148" s="1339"/>
      <c r="B148" s="1371"/>
      <c r="C148" s="1371"/>
      <c r="D148" s="1350"/>
      <c r="E148" s="1342"/>
      <c r="F148" s="1365"/>
      <c r="G148" s="1365"/>
    </row>
    <row r="149" spans="1:7" s="1343" customFormat="1" ht="21" customHeight="1">
      <c r="A149" s="1339"/>
      <c r="B149" s="1371"/>
      <c r="C149" s="1371"/>
      <c r="D149" s="1350"/>
      <c r="E149" s="1342"/>
      <c r="F149" s="1365"/>
      <c r="G149" s="1365"/>
    </row>
    <row r="150" spans="1:7" s="1343" customFormat="1">
      <c r="A150" s="1339"/>
      <c r="B150" s="1371"/>
      <c r="C150" s="1371"/>
      <c r="D150" s="1350"/>
      <c r="E150" s="1342"/>
      <c r="F150" s="1365"/>
      <c r="G150" s="1365"/>
    </row>
    <row r="151" spans="1:7" s="1343" customFormat="1">
      <c r="A151" s="1339"/>
      <c r="B151" s="1371"/>
      <c r="C151" s="1371"/>
      <c r="D151" s="1350"/>
      <c r="E151" s="1342"/>
      <c r="F151" s="1365"/>
      <c r="G151" s="1365"/>
    </row>
    <row r="152" spans="1:7" s="1343" customFormat="1">
      <c r="A152" s="1339"/>
      <c r="B152" s="1371"/>
      <c r="C152" s="1371"/>
      <c r="D152" s="1350"/>
      <c r="E152" s="1342"/>
      <c r="F152" s="1365"/>
      <c r="G152" s="1365"/>
    </row>
    <row r="153" spans="1:7" s="1343" customFormat="1">
      <c r="A153" s="1339"/>
      <c r="B153" s="1371"/>
      <c r="C153" s="1371"/>
      <c r="D153" s="1350"/>
      <c r="E153" s="1342"/>
      <c r="F153" s="1365"/>
      <c r="G153" s="1365"/>
    </row>
    <row r="154" spans="1:7" s="1343" customFormat="1">
      <c r="A154" s="1339"/>
      <c r="B154" s="1371"/>
      <c r="C154" s="1371"/>
      <c r="D154" s="1350"/>
      <c r="E154" s="1342"/>
      <c r="F154" s="1365"/>
      <c r="G154" s="1365"/>
    </row>
    <row r="155" spans="1:7" s="1343" customFormat="1" ht="68.25" customHeight="1">
      <c r="A155" s="1339"/>
      <c r="B155" s="1371"/>
      <c r="C155" s="1371"/>
      <c r="D155" s="1350"/>
      <c r="E155" s="1342"/>
      <c r="F155" s="1365"/>
      <c r="G155" s="1365"/>
    </row>
    <row r="156" spans="1:7" s="1343" customFormat="1" ht="21" customHeight="1">
      <c r="A156" s="1339"/>
      <c r="B156" s="1371"/>
      <c r="C156" s="1371"/>
      <c r="D156" s="1350"/>
      <c r="E156" s="1342"/>
      <c r="F156" s="1365"/>
      <c r="G156" s="1365"/>
    </row>
    <row r="157" spans="1:7" s="1343" customFormat="1">
      <c r="A157" s="1339"/>
      <c r="B157" s="1358"/>
      <c r="C157" s="1358"/>
      <c r="D157" s="1350"/>
      <c r="E157" s="1342"/>
      <c r="F157" s="1365"/>
      <c r="G157" s="1365"/>
    </row>
    <row r="158" spans="1:7" s="1343" customFormat="1">
      <c r="A158" s="1339"/>
      <c r="B158" s="1358"/>
      <c r="C158" s="1358"/>
      <c r="D158" s="1350"/>
      <c r="E158" s="1342"/>
      <c r="F158" s="1365"/>
      <c r="G158" s="1365"/>
    </row>
    <row r="159" spans="1:7" s="1343" customFormat="1">
      <c r="A159" s="1339"/>
      <c r="B159" s="1371"/>
      <c r="C159" s="1371"/>
      <c r="D159" s="1350"/>
      <c r="E159" s="1342"/>
      <c r="F159" s="1365"/>
      <c r="G159" s="1365"/>
    </row>
    <row r="160" spans="1:7" s="1343" customFormat="1">
      <c r="A160" s="1339"/>
      <c r="B160" s="1371"/>
      <c r="C160" s="1371"/>
      <c r="D160" s="1350"/>
      <c r="E160" s="1342"/>
      <c r="F160" s="1365"/>
      <c r="G160" s="1365"/>
    </row>
    <row r="161" spans="1:7" s="1343" customFormat="1">
      <c r="A161" s="1339"/>
      <c r="B161" s="1371"/>
      <c r="C161" s="1371"/>
      <c r="D161" s="1350"/>
      <c r="E161" s="1342"/>
      <c r="F161" s="1365"/>
      <c r="G161" s="1365"/>
    </row>
    <row r="162" spans="1:7" s="1343" customFormat="1">
      <c r="A162" s="1339"/>
      <c r="B162" s="1371"/>
      <c r="C162" s="1371"/>
      <c r="D162" s="1350"/>
      <c r="E162" s="1342"/>
      <c r="F162" s="1365"/>
      <c r="G162" s="1365"/>
    </row>
    <row r="163" spans="1:7" s="1343" customFormat="1" ht="30.75" customHeight="1">
      <c r="A163" s="1339"/>
      <c r="B163" s="1358"/>
      <c r="C163" s="1358"/>
      <c r="D163" s="1350"/>
      <c r="E163" s="1342"/>
      <c r="F163" s="1365"/>
      <c r="G163" s="1365"/>
    </row>
    <row r="164" spans="1:7" s="1343" customFormat="1" ht="81" customHeight="1">
      <c r="A164" s="1339"/>
      <c r="B164" s="1358"/>
      <c r="C164" s="1358"/>
      <c r="D164" s="1350"/>
      <c r="E164" s="1342"/>
      <c r="F164" s="1365"/>
      <c r="G164" s="1365"/>
    </row>
    <row r="165" spans="1:7" s="1343" customFormat="1" ht="30.75" customHeight="1">
      <c r="A165" s="1339"/>
      <c r="B165" s="1358"/>
      <c r="C165" s="1358"/>
      <c r="D165" s="1350"/>
      <c r="E165" s="1342"/>
      <c r="F165" s="1365"/>
      <c r="G165" s="1365"/>
    </row>
    <row r="166" spans="1:7" s="1343" customFormat="1" ht="30.75" customHeight="1">
      <c r="A166" s="1339"/>
      <c r="B166" s="1358"/>
      <c r="C166" s="1358"/>
      <c r="D166" s="1350"/>
      <c r="E166" s="1342"/>
      <c r="F166" s="1365"/>
      <c r="G166" s="1365"/>
    </row>
    <row r="167" spans="1:7" s="1343" customFormat="1" ht="67.5" customHeight="1">
      <c r="A167" s="1339"/>
      <c r="B167" s="1358"/>
      <c r="C167" s="1358"/>
      <c r="D167" s="1350"/>
      <c r="E167" s="1342"/>
      <c r="F167" s="1365"/>
      <c r="G167" s="1365"/>
    </row>
    <row r="168" spans="1:7" s="1343" customFormat="1" ht="30.75" customHeight="1">
      <c r="A168" s="1339"/>
      <c r="B168" s="1358"/>
      <c r="C168" s="1358"/>
      <c r="D168" s="1350"/>
      <c r="E168" s="1342"/>
      <c r="F168" s="1365"/>
      <c r="G168" s="1365"/>
    </row>
    <row r="169" spans="1:7" s="1343" customFormat="1" ht="92.25" customHeight="1">
      <c r="A169" s="1339"/>
      <c r="B169" s="1358"/>
      <c r="C169" s="1358"/>
      <c r="D169" s="1350"/>
      <c r="E169" s="1342"/>
      <c r="F169" s="1365"/>
      <c r="G169" s="1365"/>
    </row>
    <row r="170" spans="1:7" s="1343" customFormat="1">
      <c r="A170" s="1339"/>
      <c r="B170" s="1340"/>
      <c r="C170" s="1340"/>
      <c r="D170" s="1350"/>
      <c r="E170" s="1342"/>
      <c r="F170" s="1365"/>
      <c r="G170" s="1365"/>
    </row>
    <row r="171" spans="1:7" s="1343" customFormat="1">
      <c r="A171" s="1339"/>
      <c r="B171" s="1340"/>
      <c r="C171" s="1340"/>
      <c r="D171" s="1350"/>
      <c r="E171" s="1342"/>
      <c r="F171" s="1365"/>
      <c r="G171" s="1365"/>
    </row>
    <row r="172" spans="1:7" s="1343" customFormat="1">
      <c r="A172" s="1339"/>
      <c r="B172" s="1340"/>
      <c r="C172" s="1340"/>
      <c r="D172" s="1350"/>
      <c r="E172" s="1342"/>
      <c r="F172" s="1365"/>
      <c r="G172" s="1365"/>
    </row>
    <row r="173" spans="1:7" s="1343" customFormat="1">
      <c r="A173" s="1339"/>
      <c r="B173" s="1340"/>
      <c r="C173" s="1340"/>
      <c r="D173" s="1350"/>
      <c r="E173" s="1342"/>
      <c r="F173" s="1365"/>
      <c r="G173" s="1365"/>
    </row>
    <row r="174" spans="1:7" s="1343" customFormat="1">
      <c r="A174" s="1339"/>
      <c r="B174" s="1340"/>
      <c r="C174" s="1340"/>
      <c r="D174" s="1350"/>
      <c r="E174" s="1342"/>
      <c r="F174" s="1372"/>
      <c r="G174" s="1365"/>
    </row>
    <row r="175" spans="1:7" s="1343" customFormat="1" ht="68.25" customHeight="1">
      <c r="A175" s="1339"/>
      <c r="B175" s="1358"/>
      <c r="C175" s="1358"/>
      <c r="D175" s="1350"/>
      <c r="E175" s="1342"/>
      <c r="F175" s="1365"/>
      <c r="G175" s="1365"/>
    </row>
    <row r="176" spans="1:7" s="1343" customFormat="1" ht="21.75" customHeight="1">
      <c r="A176" s="1339"/>
      <c r="B176" s="1340"/>
      <c r="C176" s="1340"/>
      <c r="D176" s="1362"/>
      <c r="E176" s="1363"/>
      <c r="F176" s="1365"/>
      <c r="G176" s="1365"/>
    </row>
    <row r="177" spans="1:7" s="1343" customFormat="1" ht="30.75" customHeight="1">
      <c r="A177" s="1339"/>
      <c r="B177" s="1358"/>
      <c r="C177" s="1358"/>
      <c r="D177" s="1350"/>
      <c r="E177" s="1342"/>
      <c r="F177" s="1365"/>
      <c r="G177" s="1365"/>
    </row>
    <row r="178" spans="1:7" s="1343" customFormat="1" ht="70.5" customHeight="1">
      <c r="A178" s="1339"/>
      <c r="B178" s="1358"/>
      <c r="C178" s="1358"/>
      <c r="D178" s="1350"/>
      <c r="E178" s="1342"/>
      <c r="F178" s="1365"/>
      <c r="G178" s="1365"/>
    </row>
    <row r="179" spans="1:7" s="1343" customFormat="1" ht="31.5" customHeight="1">
      <c r="A179" s="1339"/>
      <c r="B179" s="1358"/>
      <c r="C179" s="1358"/>
      <c r="D179" s="1350"/>
      <c r="E179" s="1342"/>
      <c r="F179" s="1365"/>
      <c r="G179" s="1365"/>
    </row>
    <row r="180" spans="1:7" s="1343" customFormat="1" ht="14.25" customHeight="1">
      <c r="A180" s="1339"/>
      <c r="B180" s="1340"/>
      <c r="C180" s="1340"/>
      <c r="D180" s="1350"/>
      <c r="E180" s="1342"/>
      <c r="F180" s="1365"/>
      <c r="G180" s="1365"/>
    </row>
    <row r="181" spans="1:7" s="1343" customFormat="1">
      <c r="A181" s="1339"/>
      <c r="B181" s="1351"/>
      <c r="C181" s="1351"/>
      <c r="D181" s="1350"/>
      <c r="E181" s="1342"/>
      <c r="F181" s="1365"/>
      <c r="G181" s="1365"/>
    </row>
    <row r="182" spans="1:7" s="1343" customFormat="1">
      <c r="A182" s="1339"/>
      <c r="B182" s="1351"/>
      <c r="C182" s="1351"/>
      <c r="D182" s="1350"/>
      <c r="E182" s="1342"/>
      <c r="F182" s="1365"/>
      <c r="G182" s="1365"/>
    </row>
    <row r="183" spans="1:7" s="1343" customFormat="1">
      <c r="A183" s="1339"/>
      <c r="B183" s="1351"/>
      <c r="C183" s="1351"/>
      <c r="D183" s="1350"/>
      <c r="E183" s="1342"/>
      <c r="F183" s="1365"/>
      <c r="G183" s="1365"/>
    </row>
    <row r="184" spans="1:7" s="1356" customFormat="1">
      <c r="A184" s="1369"/>
      <c r="B184" s="1352"/>
      <c r="C184" s="1352"/>
      <c r="D184" s="1354"/>
      <c r="E184" s="1355"/>
      <c r="F184" s="1370"/>
      <c r="G184" s="1370"/>
    </row>
    <row r="185" spans="1:7" s="1356" customFormat="1">
      <c r="A185" s="1369"/>
      <c r="B185" s="1352"/>
      <c r="C185" s="1352"/>
      <c r="D185" s="1354"/>
      <c r="E185" s="1355"/>
      <c r="F185" s="1370"/>
      <c r="G185" s="1370"/>
    </row>
    <row r="186" spans="1:7" s="1356" customFormat="1">
      <c r="A186" s="1369"/>
      <c r="B186" s="1352"/>
      <c r="C186" s="1352"/>
      <c r="D186" s="1354"/>
      <c r="E186" s="1355"/>
      <c r="F186" s="1370"/>
      <c r="G186" s="1370"/>
    </row>
    <row r="187" spans="1:7" s="1356" customFormat="1">
      <c r="A187" s="1339"/>
      <c r="B187" s="1357"/>
      <c r="C187" s="1357"/>
      <c r="D187" s="1350"/>
      <c r="E187" s="1342"/>
      <c r="F187" s="1365"/>
      <c r="G187" s="1365"/>
    </row>
    <row r="188" spans="1:7" s="1356" customFormat="1">
      <c r="A188" s="1369"/>
      <c r="B188" s="1358"/>
      <c r="C188" s="1358"/>
      <c r="D188" s="1350"/>
      <c r="E188" s="1342"/>
      <c r="F188" s="1365"/>
      <c r="G188" s="1365"/>
    </row>
    <row r="189" spans="1:7" s="1356" customFormat="1" ht="83.25" customHeight="1">
      <c r="A189" s="1369"/>
      <c r="B189" s="1358"/>
      <c r="C189" s="1358"/>
      <c r="D189" s="1350"/>
      <c r="E189" s="1342"/>
      <c r="F189" s="1365"/>
      <c r="G189" s="1365"/>
    </row>
    <row r="190" spans="1:7" s="1356" customFormat="1">
      <c r="A190" s="1369"/>
      <c r="B190" s="1358"/>
      <c r="C190" s="1358"/>
      <c r="D190" s="1350"/>
      <c r="E190" s="1342"/>
      <c r="F190" s="1365"/>
      <c r="G190" s="1365"/>
    </row>
    <row r="191" spans="1:7" s="1356" customFormat="1">
      <c r="A191" s="1369"/>
      <c r="B191" s="1358"/>
      <c r="C191" s="1358"/>
      <c r="D191" s="1350"/>
      <c r="E191" s="1342"/>
      <c r="F191" s="1365"/>
      <c r="G191" s="1365"/>
    </row>
    <row r="192" spans="1:7" s="1356" customFormat="1" ht="32.25" customHeight="1">
      <c r="A192" s="1369"/>
      <c r="B192" s="1357"/>
      <c r="C192" s="1357"/>
      <c r="D192" s="1350"/>
      <c r="E192" s="1342"/>
      <c r="F192" s="1365"/>
      <c r="G192" s="1365"/>
    </row>
    <row r="193" spans="1:7" s="1356" customFormat="1">
      <c r="A193" s="1369"/>
      <c r="B193" s="1357"/>
      <c r="C193" s="1357"/>
      <c r="D193" s="1350"/>
      <c r="E193" s="1342"/>
      <c r="F193" s="1365"/>
      <c r="G193" s="1365"/>
    </row>
    <row r="194" spans="1:7" s="1356" customFormat="1">
      <c r="A194" s="1369"/>
      <c r="B194" s="1358"/>
      <c r="C194" s="1358"/>
      <c r="D194" s="1350"/>
      <c r="E194" s="1342"/>
      <c r="F194" s="1365"/>
      <c r="G194" s="1365"/>
    </row>
    <row r="195" spans="1:7" s="1356" customFormat="1" ht="12" customHeight="1">
      <c r="A195" s="1369"/>
      <c r="B195" s="1358"/>
      <c r="C195" s="1358"/>
      <c r="D195" s="1350"/>
      <c r="E195" s="1342"/>
      <c r="F195" s="1365"/>
      <c r="G195" s="1365"/>
    </row>
    <row r="196" spans="1:7" s="1356" customFormat="1" ht="12" customHeight="1">
      <c r="A196" s="1369"/>
      <c r="B196" s="1358"/>
      <c r="C196" s="1358"/>
      <c r="D196" s="1350"/>
      <c r="E196" s="1342"/>
      <c r="F196" s="1365"/>
      <c r="G196" s="1365"/>
    </row>
    <row r="197" spans="1:7" s="1356" customFormat="1" ht="105" customHeight="1">
      <c r="A197" s="1339"/>
      <c r="B197" s="1357"/>
      <c r="C197" s="1357"/>
      <c r="D197" s="1350"/>
      <c r="E197" s="1342"/>
      <c r="F197" s="1365"/>
      <c r="G197" s="1365"/>
    </row>
    <row r="198" spans="1:7" s="1343" customFormat="1">
      <c r="A198" s="1339"/>
      <c r="B198" s="1358"/>
      <c r="C198" s="1358"/>
      <c r="D198" s="1350"/>
      <c r="E198" s="1342"/>
      <c r="F198" s="1365"/>
      <c r="G198" s="1365"/>
    </row>
    <row r="199" spans="1:7" s="1343" customFormat="1">
      <c r="A199" s="1339"/>
      <c r="B199" s="1358"/>
      <c r="C199" s="1358"/>
      <c r="D199" s="1350"/>
      <c r="E199" s="1342"/>
      <c r="F199" s="1365"/>
      <c r="G199" s="1365"/>
    </row>
    <row r="200" spans="1:7" s="1343" customFormat="1">
      <c r="A200" s="1339"/>
      <c r="B200" s="1358"/>
      <c r="C200" s="1358"/>
      <c r="D200" s="1350"/>
      <c r="E200" s="1342"/>
      <c r="F200" s="1365"/>
      <c r="G200" s="1365"/>
    </row>
    <row r="201" spans="1:7" s="1343" customFormat="1" ht="51.75" customHeight="1">
      <c r="A201" s="1339"/>
      <c r="B201" s="1367"/>
      <c r="C201" s="1367"/>
      <c r="D201" s="1350"/>
      <c r="E201" s="1342"/>
      <c r="F201" s="1365"/>
      <c r="G201" s="1365"/>
    </row>
    <row r="202" spans="1:7" s="1343" customFormat="1" ht="51.75" customHeight="1">
      <c r="A202" s="1339"/>
      <c r="B202" s="1367"/>
      <c r="C202" s="1367"/>
      <c r="D202" s="1350"/>
      <c r="E202" s="1342"/>
      <c r="F202" s="1365"/>
      <c r="G202" s="1365"/>
    </row>
    <row r="203" spans="1:7" s="1343" customFormat="1" ht="18.75" customHeight="1">
      <c r="A203" s="1339"/>
      <c r="B203" s="1367"/>
      <c r="C203" s="1367"/>
      <c r="D203" s="1350"/>
      <c r="E203" s="1342"/>
      <c r="F203" s="1365"/>
      <c r="G203" s="1365"/>
    </row>
    <row r="204" spans="1:7" s="1343" customFormat="1" ht="34.5" customHeight="1">
      <c r="A204" s="1339"/>
      <c r="B204" s="1367"/>
      <c r="C204" s="1367"/>
      <c r="D204" s="1350"/>
      <c r="E204" s="1342"/>
      <c r="F204" s="1365"/>
      <c r="G204" s="1365"/>
    </row>
    <row r="205" spans="1:7" s="1343" customFormat="1" ht="45" customHeight="1">
      <c r="A205" s="1339"/>
      <c r="B205" s="1367"/>
      <c r="C205" s="1367"/>
      <c r="D205" s="1350"/>
      <c r="E205" s="1342"/>
      <c r="F205" s="1365"/>
      <c r="G205" s="1365"/>
    </row>
    <row r="206" spans="1:7" s="1343" customFormat="1" ht="75.75" customHeight="1">
      <c r="A206" s="1339"/>
      <c r="B206" s="1367"/>
      <c r="C206" s="1367"/>
      <c r="D206" s="1350"/>
      <c r="E206" s="1342"/>
      <c r="F206" s="1365"/>
      <c r="G206" s="1365"/>
    </row>
    <row r="207" spans="1:7" s="1343" customFormat="1" ht="84" customHeight="1">
      <c r="A207" s="1339"/>
      <c r="B207" s="1367"/>
      <c r="C207" s="1367"/>
      <c r="D207" s="1350"/>
      <c r="E207" s="1342"/>
      <c r="F207" s="1365"/>
      <c r="G207" s="1365"/>
    </row>
    <row r="208" spans="1:7" s="1343" customFormat="1" ht="66.75" customHeight="1">
      <c r="A208" s="1339"/>
      <c r="B208" s="1367"/>
      <c r="C208" s="1367"/>
      <c r="D208" s="1350"/>
      <c r="E208" s="1342"/>
      <c r="F208" s="1365"/>
      <c r="G208" s="1365"/>
    </row>
    <row r="209" spans="1:7" s="1343" customFormat="1" ht="92.25" customHeight="1">
      <c r="A209" s="1339"/>
      <c r="B209" s="1367"/>
      <c r="C209" s="1367"/>
      <c r="D209" s="1350"/>
      <c r="E209" s="1342"/>
      <c r="F209" s="1365"/>
      <c r="G209" s="1365"/>
    </row>
    <row r="210" spans="1:7" s="1343" customFormat="1" ht="23.25" customHeight="1">
      <c r="A210" s="1339"/>
      <c r="B210" s="1367"/>
      <c r="C210" s="1367"/>
      <c r="D210" s="1350"/>
      <c r="E210" s="1342"/>
      <c r="F210" s="1365"/>
      <c r="G210" s="1365"/>
    </row>
    <row r="211" spans="1:7" s="1343" customFormat="1" ht="20.25" customHeight="1">
      <c r="A211" s="1339"/>
      <c r="B211" s="1367"/>
      <c r="C211" s="1367"/>
      <c r="D211" s="1350"/>
      <c r="E211" s="1342"/>
      <c r="F211" s="1365"/>
      <c r="G211" s="1365"/>
    </row>
    <row r="212" spans="1:7" s="1343" customFormat="1" ht="18" customHeight="1">
      <c r="A212" s="1339"/>
      <c r="B212" s="1367"/>
      <c r="C212" s="1367"/>
      <c r="D212" s="1350"/>
      <c r="E212" s="1342"/>
      <c r="F212" s="1365"/>
      <c r="G212" s="1365"/>
    </row>
    <row r="213" spans="1:7" s="1343" customFormat="1" ht="18.75" customHeight="1">
      <c r="A213" s="1339"/>
      <c r="B213" s="1367"/>
      <c r="C213" s="1367"/>
      <c r="D213" s="1350"/>
      <c r="E213" s="1342"/>
      <c r="F213" s="1365"/>
      <c r="G213" s="1365"/>
    </row>
    <row r="214" spans="1:7" s="1343" customFormat="1" ht="20.25" customHeight="1">
      <c r="A214" s="1339"/>
      <c r="B214" s="1367"/>
      <c r="C214" s="1367"/>
      <c r="D214" s="1350"/>
      <c r="E214" s="1342"/>
      <c r="F214" s="1365"/>
      <c r="G214" s="1365"/>
    </row>
    <row r="215" spans="1:7" s="1343" customFormat="1" ht="71.25" customHeight="1">
      <c r="A215" s="1339"/>
      <c r="B215" s="1367"/>
      <c r="C215" s="1367"/>
      <c r="D215" s="1350"/>
      <c r="E215" s="1342"/>
      <c r="F215" s="1365"/>
      <c r="G215" s="1365"/>
    </row>
    <row r="216" spans="1:7" s="1343" customFormat="1" ht="32.25" customHeight="1">
      <c r="A216" s="1339"/>
      <c r="B216" s="1358"/>
      <c r="C216" s="1358"/>
      <c r="D216" s="1350"/>
      <c r="E216" s="1342"/>
      <c r="F216" s="1365"/>
      <c r="G216" s="1365"/>
    </row>
    <row r="217" spans="1:7" s="1343" customFormat="1" ht="32.25" customHeight="1">
      <c r="A217" s="1339"/>
      <c r="B217" s="1358"/>
      <c r="C217" s="1358"/>
      <c r="D217" s="1350"/>
      <c r="E217" s="1342"/>
      <c r="F217" s="1365"/>
      <c r="G217" s="1365"/>
    </row>
    <row r="218" spans="1:7" s="1343" customFormat="1">
      <c r="A218" s="1339"/>
      <c r="B218" s="1358"/>
      <c r="C218" s="1358"/>
      <c r="D218" s="1350"/>
      <c r="E218" s="1342"/>
      <c r="F218" s="1365"/>
      <c r="G218" s="1365"/>
    </row>
    <row r="219" spans="1:7" s="1343" customFormat="1" ht="85.5" customHeight="1">
      <c r="A219" s="1339"/>
      <c r="B219" s="1358"/>
      <c r="C219" s="1358"/>
      <c r="D219" s="1350"/>
      <c r="E219" s="1342"/>
      <c r="F219" s="1365"/>
      <c r="G219" s="1365"/>
    </row>
    <row r="220" spans="1:7" s="1343" customFormat="1">
      <c r="A220" s="1339"/>
      <c r="B220" s="1358"/>
      <c r="C220" s="1358"/>
      <c r="D220" s="1350"/>
      <c r="E220" s="1342"/>
      <c r="F220" s="1365"/>
      <c r="G220" s="1365"/>
    </row>
    <row r="221" spans="1:7" s="1343" customFormat="1">
      <c r="A221" s="1339"/>
      <c r="B221" s="1358"/>
      <c r="C221" s="1358"/>
      <c r="D221" s="1350"/>
      <c r="E221" s="1342"/>
      <c r="F221" s="1365"/>
      <c r="G221" s="1365"/>
    </row>
    <row r="222" spans="1:7" s="1343" customFormat="1">
      <c r="A222" s="1339"/>
      <c r="B222" s="1358"/>
      <c r="C222" s="1358"/>
      <c r="D222" s="1350"/>
      <c r="E222" s="1342"/>
      <c r="F222" s="1365"/>
      <c r="G222" s="1365"/>
    </row>
    <row r="223" spans="1:7" s="1343" customFormat="1">
      <c r="A223" s="1353"/>
      <c r="B223" s="1373"/>
      <c r="C223" s="1373"/>
      <c r="D223" s="1350"/>
      <c r="E223" s="1342"/>
      <c r="F223" s="1365"/>
      <c r="G223" s="1365"/>
    </row>
    <row r="224" spans="1:7" s="1343" customFormat="1">
      <c r="A224" s="1353"/>
      <c r="B224" s="1373"/>
      <c r="C224" s="1373"/>
      <c r="D224" s="1350"/>
      <c r="E224" s="1342"/>
      <c r="F224" s="1365"/>
      <c r="G224" s="1365"/>
    </row>
    <row r="225" spans="1:7">
      <c r="A225" s="1339"/>
      <c r="B225" s="1358"/>
      <c r="C225" s="1358"/>
      <c r="D225" s="1350"/>
      <c r="E225" s="1342"/>
      <c r="F225" s="1365"/>
      <c r="G225" s="1365"/>
    </row>
    <row r="226" spans="1:7" s="1374" customFormat="1" ht="218.25" customHeight="1">
      <c r="A226" s="1339"/>
      <c r="B226" s="1358"/>
      <c r="C226" s="1358"/>
      <c r="D226" s="1350"/>
      <c r="E226" s="1342"/>
      <c r="F226" s="1365"/>
      <c r="G226" s="1365"/>
    </row>
    <row r="227" spans="1:7" s="1374" customFormat="1" ht="408.4" customHeight="1">
      <c r="A227" s="1339"/>
      <c r="B227" s="1358"/>
      <c r="C227" s="1358"/>
      <c r="D227" s="1350"/>
      <c r="E227" s="1342"/>
      <c r="F227" s="1365"/>
      <c r="G227" s="1365"/>
    </row>
    <row r="228" spans="1:7" s="1374" customFormat="1" ht="292.14999999999998" customHeight="1">
      <c r="A228" s="1339"/>
      <c r="B228" s="1358"/>
      <c r="C228" s="1358"/>
      <c r="D228" s="1350"/>
      <c r="E228" s="1342"/>
      <c r="F228" s="1365"/>
      <c r="G228" s="1365"/>
    </row>
    <row r="229" spans="1:7" s="1374" customFormat="1">
      <c r="A229" s="1339"/>
      <c r="B229" s="1358"/>
      <c r="C229" s="1358"/>
      <c r="D229" s="1350"/>
      <c r="E229" s="1342"/>
      <c r="F229" s="1365"/>
      <c r="G229" s="1365"/>
    </row>
    <row r="230" spans="1:7" s="1374" customFormat="1">
      <c r="A230" s="1339"/>
      <c r="B230" s="1358"/>
      <c r="C230" s="1358"/>
      <c r="D230" s="1350"/>
      <c r="E230" s="1342"/>
      <c r="F230" s="1365"/>
      <c r="G230" s="1365"/>
    </row>
    <row r="231" spans="1:7" s="1374" customFormat="1">
      <c r="A231" s="1339"/>
      <c r="B231" s="1358"/>
      <c r="C231" s="1358"/>
      <c r="D231" s="1350"/>
      <c r="E231" s="1342"/>
      <c r="F231" s="1365"/>
      <c r="G231" s="1365"/>
    </row>
    <row r="232" spans="1:7" s="1374" customFormat="1" ht="39.4" customHeight="1">
      <c r="A232" s="1339"/>
      <c r="B232" s="1358"/>
      <c r="C232" s="1358"/>
      <c r="D232" s="1350"/>
      <c r="E232" s="1342"/>
      <c r="F232" s="1365"/>
      <c r="G232" s="1365"/>
    </row>
    <row r="233" spans="1:7" s="1374" customFormat="1" ht="41.65" customHeight="1">
      <c r="A233" s="1339"/>
      <c r="B233" s="1358"/>
      <c r="C233" s="1358"/>
      <c r="D233" s="1350"/>
      <c r="E233" s="1342"/>
      <c r="F233" s="1365"/>
      <c r="G233" s="1365"/>
    </row>
    <row r="234" spans="1:7" s="1374" customFormat="1" ht="41.65" customHeight="1">
      <c r="A234" s="1339"/>
      <c r="B234" s="1358"/>
      <c r="C234" s="1358"/>
      <c r="D234" s="1350"/>
      <c r="E234" s="1342"/>
      <c r="F234" s="1365"/>
      <c r="G234" s="1365"/>
    </row>
    <row r="235" spans="1:7" s="1374" customFormat="1" ht="101.65" customHeight="1">
      <c r="A235" s="1339"/>
      <c r="B235" s="1358"/>
      <c r="C235" s="1358"/>
      <c r="D235" s="1350"/>
      <c r="E235" s="1342"/>
      <c r="F235" s="1365"/>
      <c r="G235" s="1365"/>
    </row>
    <row r="236" spans="1:7" s="1374" customFormat="1" ht="250.9" customHeight="1">
      <c r="A236" s="1339"/>
      <c r="B236" s="1358"/>
      <c r="C236" s="1358"/>
      <c r="D236" s="1350"/>
      <c r="E236" s="1342"/>
      <c r="F236" s="1365"/>
      <c r="G236" s="1365"/>
    </row>
    <row r="237" spans="1:7" s="1374" customFormat="1">
      <c r="A237" s="1339"/>
      <c r="B237" s="1358"/>
      <c r="C237" s="1358"/>
      <c r="D237" s="1350"/>
      <c r="E237" s="1342"/>
      <c r="F237" s="1365"/>
      <c r="G237" s="1365"/>
    </row>
    <row r="238" spans="1:7" s="1374" customFormat="1" ht="133.9" customHeight="1">
      <c r="A238" s="1339"/>
      <c r="B238" s="1357"/>
      <c r="C238" s="1357"/>
      <c r="D238" s="1350"/>
      <c r="E238" s="1342"/>
      <c r="F238" s="1365"/>
      <c r="G238" s="1365"/>
    </row>
    <row r="239" spans="1:7" s="1374" customFormat="1" ht="133.9" customHeight="1">
      <c r="A239" s="1339"/>
      <c r="B239" s="1357"/>
      <c r="C239" s="1357"/>
      <c r="D239" s="1350"/>
      <c r="E239" s="1342"/>
      <c r="F239" s="1365"/>
      <c r="G239" s="1365"/>
    </row>
    <row r="240" spans="1:7" s="1374" customFormat="1" ht="234.75" customHeight="1">
      <c r="A240" s="1339"/>
      <c r="B240" s="1357"/>
      <c r="C240" s="1357"/>
      <c r="D240" s="1350"/>
      <c r="E240" s="1342"/>
      <c r="F240" s="1365"/>
      <c r="G240" s="1365"/>
    </row>
    <row r="241" spans="1:7" s="1374" customFormat="1" ht="35.25" customHeight="1">
      <c r="A241" s="1339"/>
      <c r="B241" s="1357"/>
      <c r="C241" s="1357"/>
      <c r="D241" s="1350"/>
      <c r="E241" s="1342"/>
      <c r="F241" s="1365"/>
      <c r="G241" s="1365"/>
    </row>
    <row r="242" spans="1:7" s="1374" customFormat="1" ht="33.75" customHeight="1">
      <c r="A242" s="1339"/>
      <c r="B242" s="1358"/>
      <c r="C242" s="1358"/>
      <c r="D242" s="1350"/>
      <c r="E242" s="1342"/>
      <c r="F242" s="1365"/>
      <c r="G242" s="1365"/>
    </row>
    <row r="243" spans="1:7" s="1374" customFormat="1">
      <c r="A243" s="1339"/>
      <c r="B243" s="1358"/>
      <c r="C243" s="1358"/>
      <c r="D243" s="1350"/>
      <c r="E243" s="1342"/>
      <c r="F243" s="1365"/>
      <c r="G243" s="1365"/>
    </row>
    <row r="244" spans="1:7" s="1374" customFormat="1">
      <c r="A244" s="1339"/>
      <c r="B244" s="1358"/>
      <c r="C244" s="1358"/>
      <c r="D244" s="1350"/>
      <c r="E244" s="1342"/>
      <c r="F244" s="1365"/>
      <c r="G244" s="1365"/>
    </row>
    <row r="245" spans="1:7" s="1374" customFormat="1">
      <c r="A245" s="1339"/>
      <c r="B245" s="1358"/>
      <c r="C245" s="1358"/>
      <c r="D245" s="1350"/>
      <c r="E245" s="1342"/>
      <c r="F245" s="1365"/>
      <c r="G245" s="1365"/>
    </row>
    <row r="246" spans="1:7" s="1374" customFormat="1">
      <c r="A246" s="1339"/>
      <c r="B246" s="1358"/>
      <c r="C246" s="1358"/>
      <c r="D246" s="1350"/>
      <c r="E246" s="1342"/>
      <c r="F246" s="1365"/>
      <c r="G246" s="1365"/>
    </row>
    <row r="247" spans="1:7" s="1374" customFormat="1">
      <c r="A247" s="1339"/>
      <c r="B247" s="1358"/>
      <c r="C247" s="1358"/>
      <c r="D247" s="1350"/>
      <c r="E247" s="1342"/>
      <c r="F247" s="1365"/>
      <c r="G247" s="1365"/>
    </row>
    <row r="248" spans="1:7" s="1374" customFormat="1">
      <c r="A248" s="1339"/>
      <c r="B248" s="1358"/>
      <c r="C248" s="1358"/>
      <c r="D248" s="1350"/>
      <c r="E248" s="1342"/>
      <c r="F248" s="1365"/>
      <c r="G248" s="1365"/>
    </row>
    <row r="249" spans="1:7" s="1374" customFormat="1" ht="397.9" customHeight="1">
      <c r="A249" s="1339"/>
      <c r="B249" s="1358"/>
      <c r="C249" s="1358"/>
      <c r="D249" s="1350"/>
      <c r="E249" s="1342"/>
      <c r="F249" s="1365"/>
      <c r="G249" s="1365"/>
    </row>
    <row r="250" spans="1:7" s="1374" customFormat="1" ht="408" customHeight="1">
      <c r="A250" s="1339"/>
      <c r="B250" s="1358"/>
      <c r="C250" s="1358"/>
      <c r="D250" s="1350"/>
      <c r="E250" s="1342"/>
      <c r="F250" s="1365"/>
      <c r="G250" s="1365"/>
    </row>
    <row r="251" spans="1:7" s="1374" customFormat="1">
      <c r="A251" s="1339"/>
      <c r="B251" s="1357"/>
      <c r="C251" s="1357"/>
      <c r="D251" s="1350"/>
      <c r="E251" s="1342"/>
      <c r="F251" s="1365"/>
      <c r="G251" s="1365"/>
    </row>
    <row r="252" spans="1:7" s="1374" customFormat="1">
      <c r="A252" s="1339"/>
      <c r="B252" s="1358"/>
      <c r="C252" s="1358"/>
      <c r="D252" s="1350"/>
      <c r="E252" s="1342"/>
      <c r="F252" s="1365"/>
      <c r="G252" s="1365"/>
    </row>
    <row r="253" spans="1:7">
      <c r="A253" s="1353"/>
      <c r="B253" s="1373"/>
      <c r="C253" s="1373"/>
      <c r="D253" s="1350"/>
      <c r="E253" s="1342"/>
      <c r="F253" s="1365"/>
      <c r="G253" s="1365"/>
    </row>
    <row r="254" spans="1:7">
      <c r="A254" s="1353"/>
      <c r="B254" s="1373"/>
      <c r="C254" s="1373"/>
      <c r="D254" s="1350"/>
      <c r="E254" s="1342"/>
      <c r="F254" s="1365"/>
      <c r="G254" s="1365"/>
    </row>
    <row r="255" spans="1:7" s="1343" customFormat="1" ht="14.25" customHeight="1">
      <c r="A255" s="1339"/>
      <c r="B255" s="1340"/>
      <c r="C255" s="1340"/>
      <c r="D255" s="1350"/>
      <c r="E255" s="1342"/>
      <c r="F255" s="1365"/>
      <c r="G255" s="1365"/>
    </row>
    <row r="256" spans="1:7" ht="38.25" customHeight="1">
      <c r="A256" s="1339"/>
      <c r="B256" s="1351"/>
      <c r="C256" s="1351"/>
      <c r="D256" s="1350"/>
      <c r="E256" s="1364"/>
      <c r="F256" s="1365"/>
      <c r="G256" s="1365"/>
    </row>
    <row r="257" spans="1:7">
      <c r="A257" s="1339"/>
      <c r="B257" s="1351"/>
      <c r="C257" s="1351"/>
      <c r="D257" s="1350"/>
      <c r="E257" s="1342"/>
      <c r="F257" s="1365"/>
      <c r="G257" s="1365"/>
    </row>
    <row r="258" spans="1:7">
      <c r="A258" s="1339"/>
      <c r="B258" s="1351"/>
      <c r="C258" s="1351"/>
      <c r="D258" s="1350"/>
      <c r="E258" s="1342"/>
      <c r="F258" s="1365"/>
      <c r="G258" s="1365"/>
    </row>
    <row r="259" spans="1:7">
      <c r="A259" s="1339"/>
      <c r="B259" s="1351"/>
      <c r="C259" s="1351"/>
      <c r="D259" s="1350"/>
      <c r="E259" s="1342"/>
      <c r="F259" s="1365"/>
      <c r="G259" s="1365"/>
    </row>
    <row r="260" spans="1:7">
      <c r="A260" s="1339"/>
      <c r="B260" s="1351"/>
      <c r="C260" s="1351"/>
      <c r="D260" s="1350"/>
      <c r="E260" s="1342"/>
      <c r="F260" s="1365"/>
      <c r="G260" s="1365"/>
    </row>
    <row r="261" spans="1:7">
      <c r="A261" s="1339"/>
      <c r="B261" s="1351"/>
      <c r="C261" s="1351"/>
      <c r="D261" s="1350"/>
      <c r="E261" s="1342"/>
      <c r="F261" s="1365"/>
      <c r="G261" s="1365"/>
    </row>
    <row r="262" spans="1:7">
      <c r="A262" s="1339"/>
      <c r="B262" s="1351"/>
      <c r="C262" s="1351"/>
      <c r="D262" s="1350"/>
      <c r="E262" s="1342"/>
      <c r="F262" s="1365"/>
      <c r="G262" s="1365"/>
    </row>
    <row r="263" spans="1:7">
      <c r="A263" s="1339"/>
      <c r="B263" s="1351"/>
      <c r="C263" s="1351"/>
      <c r="D263" s="1350"/>
      <c r="E263" s="1342"/>
      <c r="F263" s="1365"/>
      <c r="G263" s="1365"/>
    </row>
    <row r="264" spans="1:7">
      <c r="A264" s="1339"/>
      <c r="B264" s="1351"/>
      <c r="C264" s="1351"/>
      <c r="D264" s="1350"/>
      <c r="E264" s="1342"/>
      <c r="F264" s="1365"/>
      <c r="G264" s="1365"/>
    </row>
    <row r="265" spans="1:7">
      <c r="A265" s="1339"/>
      <c r="B265" s="1351"/>
      <c r="C265" s="1351"/>
      <c r="D265" s="1350"/>
      <c r="E265" s="1342"/>
      <c r="F265" s="1365"/>
      <c r="G265" s="1365"/>
    </row>
    <row r="266" spans="1:7">
      <c r="A266" s="1339"/>
      <c r="B266" s="1351"/>
      <c r="C266" s="1351"/>
      <c r="D266" s="1350"/>
      <c r="E266" s="1342"/>
      <c r="F266" s="1365"/>
      <c r="G266" s="1365"/>
    </row>
    <row r="267" spans="1:7">
      <c r="A267" s="1339"/>
      <c r="B267" s="1351"/>
      <c r="C267" s="1351"/>
      <c r="D267" s="1350"/>
      <c r="E267" s="1342"/>
      <c r="F267" s="1365"/>
      <c r="G267" s="1365"/>
    </row>
    <row r="268" spans="1:7">
      <c r="A268" s="1339"/>
      <c r="B268" s="1351"/>
      <c r="C268" s="1351"/>
      <c r="D268" s="1350"/>
      <c r="E268" s="1342"/>
      <c r="F268" s="1365"/>
      <c r="G268" s="1365"/>
    </row>
    <row r="269" spans="1:7">
      <c r="A269" s="1339"/>
      <c r="B269" s="1351"/>
      <c r="C269" s="1351"/>
      <c r="D269" s="1350"/>
      <c r="E269" s="1342"/>
      <c r="F269" s="1365"/>
      <c r="G269" s="1365"/>
    </row>
    <row r="270" spans="1:7">
      <c r="A270" s="1339"/>
      <c r="B270" s="1351"/>
      <c r="C270" s="1351"/>
      <c r="D270" s="1350"/>
      <c r="E270" s="1342"/>
      <c r="F270" s="1365"/>
      <c r="G270" s="1365"/>
    </row>
    <row r="271" spans="1:7">
      <c r="A271" s="1339"/>
      <c r="B271" s="1351"/>
      <c r="C271" s="1351"/>
      <c r="D271" s="1350"/>
      <c r="E271" s="1342"/>
      <c r="F271" s="1365"/>
      <c r="G271" s="1365"/>
    </row>
    <row r="272" spans="1:7">
      <c r="A272" s="1339"/>
      <c r="B272" s="1351"/>
      <c r="C272" s="1351"/>
      <c r="D272" s="1350"/>
      <c r="E272" s="1342"/>
      <c r="F272" s="1365"/>
      <c r="G272" s="1365"/>
    </row>
    <row r="273" spans="1:7">
      <c r="A273" s="1339"/>
      <c r="B273" s="1351"/>
      <c r="C273" s="1351"/>
      <c r="D273" s="1350"/>
      <c r="E273" s="1342"/>
      <c r="F273" s="1365"/>
      <c r="G273" s="1365"/>
    </row>
    <row r="274" spans="1:7">
      <c r="A274" s="1339"/>
      <c r="B274" s="1351"/>
      <c r="C274" s="1351"/>
      <c r="D274" s="1350"/>
      <c r="E274" s="1342"/>
      <c r="F274" s="1365"/>
      <c r="G274" s="1365"/>
    </row>
    <row r="275" spans="1:7">
      <c r="A275" s="1339"/>
      <c r="B275" s="1351"/>
      <c r="C275" s="1351"/>
      <c r="D275" s="1350"/>
      <c r="E275" s="1342"/>
      <c r="F275" s="1365"/>
      <c r="G275" s="1365"/>
    </row>
    <row r="276" spans="1:7" ht="34.5" customHeight="1">
      <c r="A276" s="1339"/>
      <c r="B276" s="1351"/>
      <c r="C276" s="1351"/>
      <c r="D276" s="1350"/>
      <c r="E276" s="1342"/>
      <c r="F276" s="1365"/>
      <c r="G276" s="1365"/>
    </row>
    <row r="277" spans="1:7" ht="33.75" customHeight="1">
      <c r="A277" s="1339"/>
      <c r="B277" s="1351"/>
      <c r="C277" s="1351"/>
      <c r="D277" s="1350"/>
      <c r="E277" s="1342"/>
      <c r="F277" s="1365"/>
      <c r="G277" s="1365"/>
    </row>
    <row r="278" spans="1:7" ht="24" customHeight="1">
      <c r="A278" s="1339"/>
      <c r="B278" s="1351"/>
      <c r="C278" s="1351"/>
      <c r="D278" s="1350"/>
      <c r="E278" s="1342"/>
      <c r="F278" s="1365"/>
      <c r="G278" s="1365"/>
    </row>
    <row r="279" spans="1:7">
      <c r="A279" s="1339"/>
      <c r="B279" s="1351"/>
      <c r="C279" s="1351"/>
      <c r="D279" s="1350"/>
      <c r="E279" s="1342"/>
      <c r="F279" s="1365"/>
      <c r="G279" s="1365"/>
    </row>
    <row r="280" spans="1:7">
      <c r="A280" s="1339"/>
      <c r="B280" s="1351"/>
      <c r="C280" s="1351"/>
      <c r="D280" s="1350"/>
      <c r="E280" s="1342"/>
      <c r="F280" s="1365"/>
      <c r="G280" s="1365"/>
    </row>
    <row r="281" spans="1:7">
      <c r="A281" s="1339"/>
      <c r="B281" s="1351"/>
      <c r="C281" s="1351"/>
      <c r="D281" s="1350"/>
      <c r="E281" s="1342"/>
      <c r="F281" s="1365"/>
      <c r="G281" s="1365"/>
    </row>
    <row r="282" spans="1:7">
      <c r="A282" s="1339"/>
      <c r="B282" s="1351"/>
      <c r="C282" s="1351"/>
      <c r="D282" s="1350"/>
      <c r="E282" s="1342"/>
      <c r="F282" s="1365"/>
      <c r="G282" s="1365"/>
    </row>
    <row r="283" spans="1:7">
      <c r="A283" s="1339"/>
      <c r="B283" s="1351"/>
      <c r="C283" s="1351"/>
      <c r="D283" s="1350"/>
      <c r="E283" s="1342"/>
      <c r="F283" s="1365"/>
      <c r="G283" s="1365"/>
    </row>
    <row r="284" spans="1:7">
      <c r="A284" s="1339"/>
      <c r="B284" s="1351"/>
      <c r="C284" s="1351"/>
      <c r="D284" s="1350"/>
      <c r="E284" s="1342"/>
      <c r="F284" s="1365"/>
      <c r="G284" s="1365"/>
    </row>
    <row r="286" spans="1:7">
      <c r="A286" s="1339"/>
      <c r="B286" s="1340"/>
      <c r="C286" s="1340"/>
      <c r="D286" s="1350"/>
      <c r="E286" s="1342"/>
      <c r="F286" s="1365"/>
      <c r="G286" s="1365"/>
    </row>
    <row r="287" spans="1:7" s="1356" customFormat="1">
      <c r="A287" s="1369"/>
      <c r="B287" s="1352"/>
      <c r="C287" s="1352"/>
      <c r="D287" s="1354"/>
      <c r="E287" s="1355"/>
      <c r="F287" s="1370"/>
      <c r="G287" s="1370"/>
    </row>
    <row r="288" spans="1:7" s="1356" customFormat="1">
      <c r="A288" s="1369"/>
      <c r="B288" s="1352"/>
      <c r="C288" s="1352"/>
      <c r="D288" s="1354"/>
      <c r="E288" s="1355"/>
      <c r="F288" s="1370"/>
      <c r="G288" s="1370"/>
    </row>
    <row r="289" spans="1:7" s="1356" customFormat="1">
      <c r="A289" s="1369"/>
      <c r="B289" s="1352"/>
      <c r="C289" s="1352"/>
      <c r="D289" s="1354"/>
      <c r="E289" s="1355"/>
      <c r="F289" s="1370"/>
      <c r="G289" s="1370"/>
    </row>
    <row r="290" spans="1:7" s="1343" customFormat="1" ht="75.75" customHeight="1">
      <c r="A290" s="1339"/>
      <c r="B290" s="1367"/>
      <c r="C290" s="1367"/>
      <c r="D290" s="1350"/>
      <c r="E290" s="1342"/>
      <c r="F290" s="1365"/>
      <c r="G290" s="1365"/>
    </row>
    <row r="291" spans="1:7" s="1343" customFormat="1" ht="84" customHeight="1">
      <c r="A291" s="1339"/>
      <c r="B291" s="1367"/>
      <c r="C291" s="1367"/>
      <c r="D291" s="1350"/>
      <c r="E291" s="1342"/>
      <c r="F291" s="1365"/>
      <c r="G291" s="1365"/>
    </row>
    <row r="292" spans="1:7" s="1343" customFormat="1" ht="66.75" customHeight="1">
      <c r="A292" s="1339"/>
      <c r="B292" s="1367"/>
      <c r="C292" s="1367"/>
      <c r="D292" s="1350"/>
      <c r="E292" s="1342"/>
      <c r="F292" s="1365"/>
      <c r="G292" s="1365"/>
    </row>
    <row r="293" spans="1:7" s="1343" customFormat="1" ht="92.25" customHeight="1">
      <c r="A293" s="1339"/>
      <c r="B293" s="1367"/>
      <c r="C293" s="1367"/>
      <c r="D293" s="1350"/>
      <c r="E293" s="1342"/>
      <c r="F293" s="1365"/>
      <c r="G293" s="1365"/>
    </row>
    <row r="294" spans="1:7" s="1343" customFormat="1" ht="23.25" customHeight="1">
      <c r="A294" s="1339"/>
      <c r="B294" s="1367"/>
      <c r="C294" s="1367"/>
      <c r="D294" s="1350"/>
      <c r="E294" s="1342"/>
      <c r="F294" s="1365"/>
      <c r="G294" s="1365"/>
    </row>
    <row r="295" spans="1:7" s="1343" customFormat="1" ht="20.25" customHeight="1">
      <c r="A295" s="1339"/>
      <c r="B295" s="1367"/>
      <c r="C295" s="1367"/>
      <c r="D295" s="1350"/>
      <c r="E295" s="1342"/>
      <c r="F295" s="1365"/>
      <c r="G295" s="1365"/>
    </row>
    <row r="296" spans="1:7" s="1343" customFormat="1" ht="18" customHeight="1">
      <c r="A296" s="1339"/>
      <c r="B296" s="1367"/>
      <c r="C296" s="1367"/>
      <c r="D296" s="1350"/>
      <c r="E296" s="1342"/>
      <c r="F296" s="1365"/>
      <c r="G296" s="1365"/>
    </row>
    <row r="297" spans="1:7" s="1343" customFormat="1" ht="18.75" customHeight="1">
      <c r="A297" s="1339"/>
      <c r="B297" s="1367"/>
      <c r="C297" s="1367"/>
      <c r="D297" s="1350"/>
      <c r="E297" s="1342"/>
      <c r="F297" s="1365"/>
      <c r="G297" s="1365"/>
    </row>
    <row r="298" spans="1:7" s="1343" customFormat="1" ht="20.25" customHeight="1">
      <c r="A298" s="1339"/>
      <c r="B298" s="1367"/>
      <c r="C298" s="1367"/>
      <c r="D298" s="1350"/>
      <c r="E298" s="1342"/>
      <c r="F298" s="1365"/>
      <c r="G298" s="1365"/>
    </row>
    <row r="299" spans="1:7" s="1343" customFormat="1" ht="71.25" customHeight="1">
      <c r="A299" s="1339"/>
      <c r="B299" s="1367"/>
      <c r="C299" s="1367"/>
      <c r="D299" s="1350"/>
      <c r="E299" s="1342"/>
      <c r="F299" s="1365"/>
      <c r="G299" s="1365"/>
    </row>
    <row r="300" spans="1:7" s="1343" customFormat="1" ht="45" customHeight="1">
      <c r="A300" s="1339"/>
      <c r="B300" s="1367"/>
      <c r="C300" s="1367"/>
      <c r="D300" s="1350"/>
      <c r="E300" s="1342"/>
      <c r="F300" s="1365"/>
      <c r="G300" s="1365"/>
    </row>
    <row r="301" spans="1:7" s="1343" customFormat="1" ht="32.25" customHeight="1">
      <c r="A301" s="1339"/>
      <c r="B301" s="1358"/>
      <c r="C301" s="1358"/>
      <c r="D301" s="1350"/>
      <c r="E301" s="1342"/>
      <c r="F301" s="1365"/>
      <c r="G301" s="1365"/>
    </row>
    <row r="302" spans="1:7" s="1343" customFormat="1">
      <c r="A302" s="1339"/>
      <c r="B302" s="1358"/>
      <c r="C302" s="1358"/>
      <c r="D302" s="1350"/>
      <c r="E302" s="1342"/>
      <c r="F302" s="1365"/>
      <c r="G302" s="1365"/>
    </row>
    <row r="304" spans="1:7">
      <c r="A304" s="1339"/>
      <c r="B304" s="1340"/>
      <c r="C304" s="1340"/>
      <c r="D304" s="1350"/>
      <c r="E304" s="1342"/>
      <c r="F304" s="1365"/>
      <c r="G304" s="1365"/>
    </row>
  </sheetData>
  <sheetProtection formatRows="0"/>
  <mergeCells count="9">
    <mergeCell ref="B26:D26"/>
    <mergeCell ref="B27:D27"/>
    <mergeCell ref="B28:D28"/>
    <mergeCell ref="B20:D20"/>
    <mergeCell ref="B21:D21"/>
    <mergeCell ref="B22:D22"/>
    <mergeCell ref="B23:D23"/>
    <mergeCell ref="B24:D24"/>
    <mergeCell ref="B25:D25"/>
  </mergeCells>
  <pageMargins left="0.7" right="0.7" top="0.75" bottom="0.75" header="0.3" footer="0.3"/>
  <pageSetup paperSize="9" scale="54" fitToHeight="0" orientation="portrait" horizontalDpi="4294967293"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11"/>
  <sheetViews>
    <sheetView view="pageBreakPreview" topLeftCell="A83" zoomScale="85" zoomScaleNormal="100" zoomScaleSheetLayoutView="85" workbookViewId="0">
      <selection activeCell="G87" sqref="G87"/>
    </sheetView>
  </sheetViews>
  <sheetFormatPr defaultColWidth="9" defaultRowHeight="14.25"/>
  <cols>
    <col min="1" max="1" width="16.28515625" style="1385" customWidth="1"/>
    <col min="2" max="2" width="71" style="1385" customWidth="1"/>
    <col min="3" max="3" width="14" style="1420" customWidth="1"/>
    <col min="4" max="4" width="10.7109375" style="1422" customWidth="1"/>
    <col min="5" max="5" width="13.140625" style="1423" customWidth="1"/>
    <col min="6" max="6" width="16.140625" style="1412" customWidth="1"/>
    <col min="7" max="7" width="18.5703125" style="1412" customWidth="1"/>
    <col min="8" max="16384" width="9" style="1385"/>
  </cols>
  <sheetData>
    <row r="1" spans="1:7">
      <c r="A1" s="1435" t="s">
        <v>8</v>
      </c>
      <c r="B1" s="1381" t="s">
        <v>9</v>
      </c>
      <c r="C1" s="1381"/>
      <c r="D1" s="1382"/>
      <c r="E1" s="1383"/>
      <c r="F1" s="1384"/>
      <c r="G1" s="1470"/>
    </row>
    <row r="2" spans="1:7">
      <c r="A2" s="1435" t="s">
        <v>130</v>
      </c>
      <c r="B2" s="491" t="str">
        <f>'NASLOVNA STRAN'!$C$30</f>
        <v>Gradnja stanovanjske soseske Dečkovo naselje - DN 10</v>
      </c>
      <c r="C2" s="1381"/>
      <c r="D2" s="1382"/>
      <c r="E2" s="1383"/>
      <c r="F2" s="1384"/>
      <c r="G2" s="1470"/>
    </row>
    <row r="3" spans="1:7">
      <c r="A3" s="1435" t="s">
        <v>131</v>
      </c>
      <c r="B3" s="1654">
        <f>'NASLOVNA STRAN'!$C$13</f>
        <v>0</v>
      </c>
      <c r="C3" s="1381"/>
      <c r="D3" s="1382"/>
      <c r="E3" s="1383"/>
      <c r="F3" s="1384"/>
      <c r="G3" s="1470"/>
    </row>
    <row r="4" spans="1:7">
      <c r="A4" s="1435"/>
      <c r="B4" s="1381"/>
      <c r="C4" s="1381"/>
      <c r="D4" s="1382"/>
      <c r="E4" s="1383"/>
      <c r="F4" s="1384"/>
      <c r="G4" s="1470"/>
    </row>
    <row r="5" spans="1:7">
      <c r="A5" s="1437" t="s">
        <v>72</v>
      </c>
      <c r="B5" s="1387" t="s">
        <v>6311</v>
      </c>
      <c r="C5" s="1387"/>
      <c r="D5" s="1388"/>
      <c r="E5" s="1389"/>
      <c r="F5" s="1390"/>
      <c r="G5" s="1471"/>
    </row>
    <row r="6" spans="1:7">
      <c r="A6" s="1435"/>
      <c r="B6" s="1381"/>
      <c r="C6" s="1381"/>
      <c r="D6" s="1382"/>
      <c r="E6" s="1383"/>
      <c r="F6" s="1384"/>
      <c r="G6" s="1384"/>
    </row>
    <row r="7" spans="1:7">
      <c r="A7" s="1437" t="s">
        <v>74</v>
      </c>
      <c r="B7" s="1387" t="s">
        <v>6328</v>
      </c>
      <c r="C7" s="1387"/>
      <c r="D7" s="1388"/>
      <c r="E7" s="1389"/>
      <c r="F7" s="1390"/>
      <c r="G7" s="1471"/>
    </row>
    <row r="8" spans="1:7">
      <c r="A8" s="1435"/>
      <c r="B8" s="1381"/>
      <c r="C8" s="1381"/>
      <c r="D8" s="1382"/>
      <c r="E8" s="1383"/>
      <c r="F8" s="1384"/>
      <c r="G8" s="1470"/>
    </row>
    <row r="9" spans="1:7">
      <c r="A9" s="1435"/>
      <c r="B9" s="1381"/>
      <c r="C9" s="1381"/>
      <c r="D9" s="1382"/>
      <c r="E9" s="1383"/>
      <c r="F9" s="1384"/>
      <c r="G9" s="1470"/>
    </row>
    <row r="10" spans="1:7" ht="42.75">
      <c r="A10" s="1439" t="s">
        <v>132</v>
      </c>
      <c r="B10" s="1392" t="s">
        <v>133</v>
      </c>
      <c r="C10" s="1393" t="s">
        <v>134</v>
      </c>
      <c r="D10" s="1394" t="s">
        <v>140</v>
      </c>
      <c r="E10" s="1395" t="s">
        <v>136</v>
      </c>
      <c r="F10" s="1396" t="s">
        <v>237</v>
      </c>
      <c r="G10" s="1472" t="s">
        <v>238</v>
      </c>
    </row>
    <row r="11" spans="1:7">
      <c r="A11" s="1381"/>
      <c r="B11" s="1381"/>
      <c r="C11" s="1381"/>
      <c r="D11" s="1382"/>
      <c r="E11" s="1397"/>
      <c r="F11" s="1398"/>
      <c r="G11" s="1473"/>
    </row>
    <row r="12" spans="1:7">
      <c r="A12" s="1442" t="s">
        <v>7377</v>
      </c>
      <c r="B12" s="1400" t="s">
        <v>4676</v>
      </c>
      <c r="C12" s="1400"/>
      <c r="D12" s="1401"/>
      <c r="E12" s="1402"/>
      <c r="F12" s="1403"/>
      <c r="G12" s="1474"/>
    </row>
    <row r="13" spans="1:7">
      <c r="A13" s="1444"/>
      <c r="B13" s="1405"/>
      <c r="C13" s="1405"/>
      <c r="D13" s="1406"/>
      <c r="E13" s="1407"/>
      <c r="F13" s="1408"/>
      <c r="G13" s="1475"/>
    </row>
    <row r="14" spans="1:7">
      <c r="A14" s="1409"/>
      <c r="B14" s="1410" t="s">
        <v>6329</v>
      </c>
      <c r="C14" s="1410"/>
      <c r="D14" s="1409"/>
      <c r="E14" s="1411"/>
      <c r="G14" s="1477"/>
    </row>
    <row r="15" spans="1:7">
      <c r="A15" s="1446"/>
      <c r="B15" s="1385" t="s">
        <v>3461</v>
      </c>
      <c r="C15" s="1385"/>
      <c r="D15" s="1415"/>
      <c r="E15" s="1416"/>
      <c r="F15" s="1417"/>
      <c r="G15" s="1478"/>
    </row>
    <row r="16" spans="1:7">
      <c r="A16" s="1446"/>
      <c r="B16" s="2367"/>
      <c r="C16" s="1419"/>
      <c r="D16" s="1415"/>
      <c r="E16" s="1416"/>
      <c r="F16" s="1417"/>
      <c r="G16" s="1478"/>
    </row>
    <row r="17" spans="1:7">
      <c r="A17" s="1446"/>
      <c r="B17" s="2367" t="s">
        <v>2299</v>
      </c>
      <c r="C17" s="1419"/>
      <c r="D17" s="1415"/>
      <c r="E17" s="1416"/>
      <c r="F17" s="1417"/>
      <c r="G17" s="1478"/>
    </row>
    <row r="18" spans="1:7" ht="30.6" customHeight="1">
      <c r="B18" s="3123" t="s">
        <v>3565</v>
      </c>
      <c r="C18" s="3123"/>
      <c r="D18" s="3123"/>
      <c r="E18" s="3123"/>
      <c r="F18" s="3123"/>
    </row>
    <row r="19" spans="1:7" ht="240" customHeight="1">
      <c r="B19" s="3123" t="s">
        <v>6330</v>
      </c>
      <c r="C19" s="3123"/>
      <c r="D19" s="3123"/>
      <c r="E19" s="3123"/>
      <c r="F19" s="3123"/>
    </row>
    <row r="22" spans="1:7" ht="28.5">
      <c r="A22" s="1421" t="s">
        <v>7388</v>
      </c>
      <c r="B22" s="2367" t="s">
        <v>6332</v>
      </c>
    </row>
    <row r="23" spans="1:7">
      <c r="A23" s="1424" t="s">
        <v>7389</v>
      </c>
      <c r="B23" s="2367" t="s">
        <v>6334</v>
      </c>
      <c r="D23" s="1420" t="s">
        <v>3514</v>
      </c>
      <c r="E23" s="1423">
        <v>600</v>
      </c>
      <c r="F23" s="2619"/>
      <c r="G23" s="1412">
        <f>E23*F23</f>
        <v>0</v>
      </c>
    </row>
    <row r="24" spans="1:7">
      <c r="A24" s="2248" t="s">
        <v>7390</v>
      </c>
      <c r="B24" s="2239" t="s">
        <v>6336</v>
      </c>
      <c r="C24" s="2296"/>
      <c r="D24" s="2296" t="s">
        <v>3514</v>
      </c>
      <c r="E24" s="2240">
        <v>0</v>
      </c>
      <c r="F24" s="2620"/>
    </row>
    <row r="25" spans="1:7">
      <c r="A25" s="1424" t="s">
        <v>7391</v>
      </c>
      <c r="B25" s="2367" t="s">
        <v>6338</v>
      </c>
      <c r="D25" s="1420" t="s">
        <v>3514</v>
      </c>
      <c r="E25" s="1423">
        <v>1100</v>
      </c>
      <c r="F25" s="2619"/>
      <c r="G25" s="1412">
        <f t="shared" ref="G25:G34" si="0">E25*F25</f>
        <v>0</v>
      </c>
    </row>
    <row r="26" spans="1:7">
      <c r="A26" s="1424" t="s">
        <v>7392</v>
      </c>
      <c r="B26" s="2367" t="s">
        <v>6340</v>
      </c>
      <c r="D26" s="1420" t="s">
        <v>3514</v>
      </c>
      <c r="E26" s="1423">
        <v>100</v>
      </c>
      <c r="F26" s="2619"/>
      <c r="G26" s="1412">
        <f t="shared" si="0"/>
        <v>0</v>
      </c>
    </row>
    <row r="27" spans="1:7">
      <c r="A27" s="1424" t="s">
        <v>7393</v>
      </c>
      <c r="B27" s="2367" t="s">
        <v>6342</v>
      </c>
      <c r="D27" s="1420" t="s">
        <v>3514</v>
      </c>
      <c r="E27" s="1423">
        <v>40</v>
      </c>
      <c r="F27" s="2619"/>
      <c r="G27" s="1412">
        <f t="shared" si="0"/>
        <v>0</v>
      </c>
    </row>
    <row r="28" spans="1:7">
      <c r="A28" s="1424" t="s">
        <v>7394</v>
      </c>
      <c r="B28" s="2367" t="s">
        <v>6344</v>
      </c>
      <c r="D28" s="1420" t="s">
        <v>3514</v>
      </c>
      <c r="E28" s="1423">
        <v>720</v>
      </c>
      <c r="F28" s="2619"/>
      <c r="G28" s="1412">
        <f t="shared" si="0"/>
        <v>0</v>
      </c>
    </row>
    <row r="29" spans="1:7">
      <c r="A29" s="1424" t="s">
        <v>7395</v>
      </c>
      <c r="B29" s="2367" t="s">
        <v>6346</v>
      </c>
      <c r="D29" s="1420" t="s">
        <v>3514</v>
      </c>
      <c r="E29" s="1423">
        <v>15</v>
      </c>
      <c r="F29" s="2619"/>
      <c r="G29" s="1412">
        <f t="shared" si="0"/>
        <v>0</v>
      </c>
    </row>
    <row r="30" spans="1:7">
      <c r="A30" s="1424" t="s">
        <v>7396</v>
      </c>
      <c r="B30" s="2367" t="s">
        <v>6348</v>
      </c>
      <c r="D30" s="1420" t="s">
        <v>3514</v>
      </c>
      <c r="E30" s="1423">
        <v>2998</v>
      </c>
      <c r="F30" s="2619"/>
      <c r="G30" s="1412">
        <f t="shared" si="0"/>
        <v>0</v>
      </c>
    </row>
    <row r="31" spans="1:7">
      <c r="A31" s="1424" t="s">
        <v>7397</v>
      </c>
      <c r="B31" s="2367" t="s">
        <v>6350</v>
      </c>
      <c r="D31" s="1420" t="s">
        <v>3514</v>
      </c>
      <c r="E31" s="1423">
        <v>1499</v>
      </c>
      <c r="F31" s="2619"/>
      <c r="G31" s="1412">
        <f t="shared" si="0"/>
        <v>0</v>
      </c>
    </row>
    <row r="32" spans="1:7">
      <c r="A32" s="1424" t="s">
        <v>7398</v>
      </c>
      <c r="B32" s="2367" t="s">
        <v>6352</v>
      </c>
      <c r="D32" s="1420" t="s">
        <v>3514</v>
      </c>
      <c r="E32" s="1423">
        <v>12956</v>
      </c>
      <c r="F32" s="2619"/>
      <c r="G32" s="1412">
        <f t="shared" si="0"/>
        <v>0</v>
      </c>
    </row>
    <row r="33" spans="1:7">
      <c r="A33" s="1424" t="s">
        <v>7399</v>
      </c>
      <c r="B33" s="2367" t="s">
        <v>6354</v>
      </c>
      <c r="D33" s="1420" t="s">
        <v>3514</v>
      </c>
      <c r="E33" s="1423">
        <v>5798</v>
      </c>
      <c r="F33" s="2619"/>
      <c r="G33" s="1412">
        <f t="shared" si="0"/>
        <v>0</v>
      </c>
    </row>
    <row r="34" spans="1:7">
      <c r="A34" s="1424" t="s">
        <v>7400</v>
      </c>
      <c r="B34" s="2367" t="s">
        <v>6356</v>
      </c>
      <c r="D34" s="1420" t="s">
        <v>3514</v>
      </c>
      <c r="E34" s="1423">
        <v>100</v>
      </c>
      <c r="F34" s="2619"/>
      <c r="G34" s="1412">
        <f t="shared" si="0"/>
        <v>0</v>
      </c>
    </row>
    <row r="35" spans="1:7">
      <c r="A35" s="2248" t="s">
        <v>7401</v>
      </c>
      <c r="B35" s="2239" t="s">
        <v>6358</v>
      </c>
      <c r="C35" s="2296"/>
      <c r="D35" s="2296" t="s">
        <v>3514</v>
      </c>
      <c r="E35" s="2240">
        <v>0</v>
      </c>
      <c r="F35" s="2591"/>
    </row>
    <row r="36" spans="1:7">
      <c r="A36" s="1425"/>
      <c r="B36" s="2367"/>
      <c r="D36" s="1420"/>
      <c r="F36" s="2591"/>
    </row>
    <row r="37" spans="1:7" ht="28.5">
      <c r="A37" s="1421" t="s">
        <v>7402</v>
      </c>
      <c r="B37" s="2367" t="s">
        <v>6360</v>
      </c>
      <c r="D37" s="1420"/>
      <c r="F37" s="2591"/>
    </row>
    <row r="38" spans="1:7">
      <c r="A38" s="1424" t="s">
        <v>7403</v>
      </c>
      <c r="B38" s="2367" t="s">
        <v>6362</v>
      </c>
      <c r="D38" s="1420" t="s">
        <v>3514</v>
      </c>
      <c r="E38" s="1423">
        <v>1499</v>
      </c>
      <c r="F38" s="2619"/>
      <c r="G38" s="1412">
        <f>E38*F38</f>
        <v>0</v>
      </c>
    </row>
    <row r="39" spans="1:7">
      <c r="A39" s="1424" t="s">
        <v>7404</v>
      </c>
      <c r="B39" s="2367" t="s">
        <v>6364</v>
      </c>
      <c r="D39" s="1420" t="s">
        <v>3514</v>
      </c>
      <c r="E39" s="1423">
        <v>5798</v>
      </c>
      <c r="F39" s="2619"/>
      <c r="G39" s="1412">
        <f>E39*F39</f>
        <v>0</v>
      </c>
    </row>
    <row r="40" spans="1:7">
      <c r="A40" s="1424" t="s">
        <v>7405</v>
      </c>
      <c r="B40" s="2367" t="s">
        <v>6366</v>
      </c>
      <c r="D40" s="1420" t="s">
        <v>3514</v>
      </c>
      <c r="E40" s="1423">
        <v>560</v>
      </c>
      <c r="F40" s="2619"/>
      <c r="G40" s="1412">
        <f>E40*F40</f>
        <v>0</v>
      </c>
    </row>
    <row r="41" spans="1:7">
      <c r="A41" s="1424" t="s">
        <v>7406</v>
      </c>
      <c r="B41" s="2367" t="s">
        <v>6368</v>
      </c>
      <c r="D41" s="1420" t="s">
        <v>3514</v>
      </c>
      <c r="E41" s="1423">
        <v>450</v>
      </c>
      <c r="F41" s="2619"/>
      <c r="G41" s="1412">
        <f>E41*F41</f>
        <v>0</v>
      </c>
    </row>
    <row r="42" spans="1:7">
      <c r="A42" s="1425"/>
      <c r="B42" s="2367"/>
      <c r="D42" s="1420"/>
      <c r="F42" s="2591"/>
    </row>
    <row r="43" spans="1:7">
      <c r="A43" s="2640" t="s">
        <v>7407</v>
      </c>
      <c r="B43" s="2616" t="s">
        <v>6370</v>
      </c>
      <c r="C43" s="1979"/>
      <c r="D43" s="1979"/>
      <c r="E43" s="2617"/>
      <c r="F43" s="2620"/>
    </row>
    <row r="44" spans="1:7">
      <c r="A44" s="2615" t="s">
        <v>7408</v>
      </c>
      <c r="B44" s="2731" t="s">
        <v>6372</v>
      </c>
      <c r="C44" s="2732"/>
      <c r="D44" s="2732" t="s">
        <v>210</v>
      </c>
      <c r="E44" s="2733">
        <v>20</v>
      </c>
      <c r="F44" s="2619"/>
      <c r="G44" s="1412">
        <f>E44*F44</f>
        <v>0</v>
      </c>
    </row>
    <row r="45" spans="1:7">
      <c r="A45" s="2248" t="s">
        <v>7409</v>
      </c>
      <c r="B45" s="2239" t="s">
        <v>6374</v>
      </c>
      <c r="C45" s="2296"/>
      <c r="D45" s="2296" t="s">
        <v>210</v>
      </c>
      <c r="E45" s="2240">
        <v>0</v>
      </c>
      <c r="F45" s="2620"/>
    </row>
    <row r="46" spans="1:7">
      <c r="A46" s="1425"/>
      <c r="B46" s="2367"/>
      <c r="D46" s="1420"/>
      <c r="F46" s="2591"/>
    </row>
    <row r="47" spans="1:7">
      <c r="A47" s="1421" t="s">
        <v>7410</v>
      </c>
      <c r="B47" s="2367" t="s">
        <v>6376</v>
      </c>
      <c r="D47" s="1420"/>
      <c r="F47" s="2591"/>
    </row>
    <row r="48" spans="1:7">
      <c r="A48" s="1424" t="s">
        <v>7411</v>
      </c>
      <c r="B48" s="2367" t="s">
        <v>6378</v>
      </c>
      <c r="D48" s="1420" t="s">
        <v>210</v>
      </c>
      <c r="E48" s="1423">
        <v>101</v>
      </c>
      <c r="F48" s="2619"/>
      <c r="G48" s="1412">
        <f>E48*F48</f>
        <v>0</v>
      </c>
    </row>
    <row r="49" spans="1:7">
      <c r="A49" s="1424" t="s">
        <v>7412</v>
      </c>
      <c r="B49" s="2367" t="s">
        <v>6372</v>
      </c>
      <c r="D49" s="1420" t="s">
        <v>210</v>
      </c>
      <c r="E49" s="1423">
        <v>454</v>
      </c>
      <c r="F49" s="2619"/>
      <c r="G49" s="1412">
        <f>E49*F49</f>
        <v>0</v>
      </c>
    </row>
    <row r="50" spans="1:7">
      <c r="A50" s="1425"/>
      <c r="B50" s="2367"/>
      <c r="D50" s="1420"/>
      <c r="F50" s="2591"/>
    </row>
    <row r="51" spans="1:7">
      <c r="A51" s="1421" t="s">
        <v>7413</v>
      </c>
      <c r="B51" s="2367" t="s">
        <v>6381</v>
      </c>
      <c r="D51" s="1420"/>
      <c r="F51" s="2591"/>
    </row>
    <row r="52" spans="1:7">
      <c r="A52" s="1424" t="s">
        <v>7414</v>
      </c>
      <c r="B52" s="2367" t="s">
        <v>6383</v>
      </c>
      <c r="D52" s="1420" t="s">
        <v>210</v>
      </c>
      <c r="E52" s="1423">
        <v>14</v>
      </c>
      <c r="F52" s="2619"/>
      <c r="G52" s="1412">
        <f t="shared" ref="G52:G61" si="1">E52*F52</f>
        <v>0</v>
      </c>
    </row>
    <row r="53" spans="1:7">
      <c r="A53" s="2248" t="s">
        <v>7415</v>
      </c>
      <c r="B53" s="2350" t="s">
        <v>6385</v>
      </c>
      <c r="C53" s="2296"/>
      <c r="D53" s="2296" t="s">
        <v>210</v>
      </c>
      <c r="E53" s="2240">
        <v>0</v>
      </c>
      <c r="F53" s="2591"/>
    </row>
    <row r="54" spans="1:7">
      <c r="A54" s="1424" t="s">
        <v>7416</v>
      </c>
      <c r="B54" s="1426" t="s">
        <v>6387</v>
      </c>
      <c r="D54" s="1420" t="s">
        <v>210</v>
      </c>
      <c r="E54" s="1423">
        <v>25</v>
      </c>
      <c r="F54" s="2619"/>
      <c r="G54" s="1412">
        <f t="shared" si="1"/>
        <v>0</v>
      </c>
    </row>
    <row r="55" spans="1:7">
      <c r="A55" s="1424" t="s">
        <v>7417</v>
      </c>
      <c r="B55" s="1426" t="s">
        <v>6389</v>
      </c>
      <c r="D55" s="1420" t="s">
        <v>210</v>
      </c>
      <c r="E55" s="1423">
        <v>25</v>
      </c>
      <c r="F55" s="2619"/>
      <c r="G55" s="1412">
        <f t="shared" si="1"/>
        <v>0</v>
      </c>
    </row>
    <row r="56" spans="1:7">
      <c r="A56" s="1424" t="s">
        <v>7418</v>
      </c>
      <c r="B56" s="1426" t="s">
        <v>6391</v>
      </c>
      <c r="D56" s="1420" t="s">
        <v>210</v>
      </c>
      <c r="E56" s="1423">
        <v>25</v>
      </c>
      <c r="F56" s="2619"/>
      <c r="G56" s="1412">
        <f t="shared" si="1"/>
        <v>0</v>
      </c>
    </row>
    <row r="57" spans="1:7">
      <c r="A57" s="1424" t="s">
        <v>7419</v>
      </c>
      <c r="B57" s="1426" t="s">
        <v>6393</v>
      </c>
      <c r="D57" s="1420" t="s">
        <v>210</v>
      </c>
      <c r="E57" s="1423">
        <v>25</v>
      </c>
      <c r="F57" s="2619"/>
      <c r="G57" s="1412">
        <f t="shared" si="1"/>
        <v>0</v>
      </c>
    </row>
    <row r="58" spans="1:7">
      <c r="A58" s="1424" t="s">
        <v>7420</v>
      </c>
      <c r="B58" s="1426" t="s">
        <v>6395</v>
      </c>
      <c r="D58" s="1420" t="s">
        <v>210</v>
      </c>
      <c r="E58" s="1423">
        <v>25</v>
      </c>
      <c r="F58" s="2619"/>
      <c r="G58" s="1412">
        <f t="shared" si="1"/>
        <v>0</v>
      </c>
    </row>
    <row r="59" spans="1:7">
      <c r="A59" s="1424" t="s">
        <v>7421</v>
      </c>
      <c r="B59" s="1426" t="s">
        <v>6397</v>
      </c>
      <c r="D59" s="1420" t="s">
        <v>210</v>
      </c>
      <c r="E59" s="1423">
        <v>25</v>
      </c>
      <c r="F59" s="2619"/>
      <c r="G59" s="1412">
        <f t="shared" si="1"/>
        <v>0</v>
      </c>
    </row>
    <row r="60" spans="1:7">
      <c r="A60" s="1424" t="s">
        <v>7422</v>
      </c>
      <c r="B60" s="1426" t="s">
        <v>6399</v>
      </c>
      <c r="D60" s="1420" t="s">
        <v>210</v>
      </c>
      <c r="E60" s="1423">
        <v>25</v>
      </c>
      <c r="F60" s="2619"/>
      <c r="G60" s="1412">
        <f t="shared" si="1"/>
        <v>0</v>
      </c>
    </row>
    <row r="61" spans="1:7">
      <c r="A61" s="1424" t="s">
        <v>7423</v>
      </c>
      <c r="B61" s="1426" t="s">
        <v>6401</v>
      </c>
      <c r="D61" s="1420" t="s">
        <v>210</v>
      </c>
      <c r="E61" s="1423">
        <v>25</v>
      </c>
      <c r="F61" s="2619"/>
      <c r="G61" s="1412">
        <f t="shared" si="1"/>
        <v>0</v>
      </c>
    </row>
    <row r="62" spans="1:7">
      <c r="A62" s="1425"/>
      <c r="B62" s="1426"/>
      <c r="D62" s="1420"/>
      <c r="F62" s="2591"/>
    </row>
    <row r="63" spans="1:7">
      <c r="A63" s="1421" t="s">
        <v>7424</v>
      </c>
      <c r="B63" s="2367" t="s">
        <v>6403</v>
      </c>
      <c r="D63" s="1420"/>
      <c r="F63" s="2591"/>
    </row>
    <row r="64" spans="1:7">
      <c r="A64" s="1424" t="s">
        <v>7425</v>
      </c>
      <c r="B64" s="2367" t="s">
        <v>6405</v>
      </c>
      <c r="D64" s="1420" t="s">
        <v>210</v>
      </c>
      <c r="E64" s="1423">
        <v>28</v>
      </c>
      <c r="F64" s="2619"/>
      <c r="G64" s="1412">
        <f>E64*F64</f>
        <v>0</v>
      </c>
    </row>
    <row r="65" spans="1:7">
      <c r="A65" s="1424" t="s">
        <v>7426</v>
      </c>
      <c r="B65" s="2367" t="s">
        <v>6407</v>
      </c>
      <c r="D65" s="1420" t="s">
        <v>210</v>
      </c>
      <c r="E65" s="1423">
        <v>154</v>
      </c>
      <c r="F65" s="2619"/>
      <c r="G65" s="1412">
        <f>E65*F65</f>
        <v>0</v>
      </c>
    </row>
    <row r="66" spans="1:7">
      <c r="A66" s="1424" t="s">
        <v>7427</v>
      </c>
      <c r="B66" s="2367" t="s">
        <v>6409</v>
      </c>
      <c r="D66" s="1420" t="s">
        <v>210</v>
      </c>
      <c r="E66" s="1423">
        <v>132</v>
      </c>
      <c r="F66" s="2619"/>
      <c r="G66" s="1412">
        <f>E66*F66</f>
        <v>0</v>
      </c>
    </row>
    <row r="67" spans="1:7">
      <c r="A67" s="1425"/>
      <c r="B67" s="2367"/>
      <c r="D67" s="1420"/>
      <c r="F67" s="2591"/>
    </row>
    <row r="68" spans="1:7" ht="42.75">
      <c r="A68" s="1424" t="s">
        <v>7428</v>
      </c>
      <c r="B68" s="2367" t="s">
        <v>6411</v>
      </c>
      <c r="D68" s="1420" t="s">
        <v>210</v>
      </c>
      <c r="E68" s="1423">
        <v>34</v>
      </c>
      <c r="F68" s="2619"/>
      <c r="G68" s="1412">
        <f>E68*F68</f>
        <v>0</v>
      </c>
    </row>
    <row r="69" spans="1:7">
      <c r="A69" s="1425"/>
      <c r="B69" s="2367"/>
      <c r="D69" s="1420"/>
      <c r="F69" s="2591"/>
    </row>
    <row r="70" spans="1:7" ht="28.5">
      <c r="A70" s="1421" t="s">
        <v>7429</v>
      </c>
      <c r="B70" s="2367" t="s">
        <v>6413</v>
      </c>
      <c r="D70" s="1420"/>
      <c r="F70" s="2591"/>
    </row>
    <row r="71" spans="1:7">
      <c r="A71" s="2248" t="s">
        <v>7430</v>
      </c>
      <c r="B71" s="2239" t="s">
        <v>6415</v>
      </c>
      <c r="C71" s="2296"/>
      <c r="D71" s="2296" t="s">
        <v>3514</v>
      </c>
      <c r="E71" s="2240">
        <v>0</v>
      </c>
      <c r="F71" s="2620"/>
    </row>
    <row r="72" spans="1:7">
      <c r="A72" s="2248" t="s">
        <v>7431</v>
      </c>
      <c r="B72" s="2239" t="s">
        <v>6417</v>
      </c>
      <c r="C72" s="2296"/>
      <c r="D72" s="2296" t="s">
        <v>3514</v>
      </c>
      <c r="E72" s="2240">
        <v>0</v>
      </c>
      <c r="F72" s="2620"/>
    </row>
    <row r="73" spans="1:7">
      <c r="A73" s="1424" t="s">
        <v>7432</v>
      </c>
      <c r="B73" s="2367" t="s">
        <v>6419</v>
      </c>
      <c r="D73" s="1420" t="s">
        <v>3514</v>
      </c>
      <c r="E73" s="1423">
        <f>12*4</f>
        <v>48</v>
      </c>
      <c r="F73" s="2619"/>
      <c r="G73" s="1412">
        <f>E73*F73</f>
        <v>0</v>
      </c>
    </row>
    <row r="74" spans="1:7">
      <c r="A74" s="1425"/>
      <c r="B74" s="2367"/>
      <c r="D74" s="1420"/>
      <c r="F74" s="2591"/>
    </row>
    <row r="75" spans="1:7">
      <c r="A75" s="1424" t="s">
        <v>7433</v>
      </c>
      <c r="B75" s="2367" t="s">
        <v>6421</v>
      </c>
      <c r="D75" s="1420" t="s">
        <v>210</v>
      </c>
      <c r="E75" s="1423">
        <v>2</v>
      </c>
      <c r="F75" s="2619"/>
      <c r="G75" s="1412">
        <f>E75*F75</f>
        <v>0</v>
      </c>
    </row>
    <row r="76" spans="1:7">
      <c r="A76" s="1425"/>
      <c r="B76" s="2367"/>
      <c r="D76" s="1420"/>
      <c r="F76" s="2591"/>
    </row>
    <row r="77" spans="1:7">
      <c r="A77" s="1421" t="s">
        <v>7434</v>
      </c>
      <c r="B77" s="2367" t="s">
        <v>6423</v>
      </c>
      <c r="D77" s="1420"/>
      <c r="F77" s="2591"/>
    </row>
    <row r="78" spans="1:7">
      <c r="A78" s="1424" t="s">
        <v>7435</v>
      </c>
      <c r="B78" s="2367" t="s">
        <v>6425</v>
      </c>
      <c r="D78" s="1420" t="s">
        <v>210</v>
      </c>
      <c r="E78" s="1423">
        <v>33</v>
      </c>
      <c r="F78" s="2619"/>
      <c r="G78" s="1412">
        <f t="shared" ref="G78:G81" si="2">E78*F78</f>
        <v>0</v>
      </c>
    </row>
    <row r="79" spans="1:7">
      <c r="A79" s="1424" t="s">
        <v>7436</v>
      </c>
      <c r="B79" s="2367" t="s">
        <v>6427</v>
      </c>
      <c r="D79" s="1420" t="s">
        <v>3514</v>
      </c>
      <c r="E79" s="1423">
        <f>E78*30</f>
        <v>990</v>
      </c>
      <c r="F79" s="2619"/>
      <c r="G79" s="1412">
        <f t="shared" si="2"/>
        <v>0</v>
      </c>
    </row>
    <row r="80" spans="1:7">
      <c r="A80" s="1424" t="s">
        <v>7437</v>
      </c>
      <c r="B80" s="2367" t="s">
        <v>6429</v>
      </c>
      <c r="D80" s="1420" t="s">
        <v>3514</v>
      </c>
      <c r="E80" s="1423">
        <v>930</v>
      </c>
      <c r="F80" s="2619"/>
      <c r="G80" s="1412">
        <f t="shared" si="2"/>
        <v>0</v>
      </c>
    </row>
    <row r="81" spans="1:7">
      <c r="A81" s="1424" t="s">
        <v>7438</v>
      </c>
      <c r="B81" s="2367" t="s">
        <v>6431</v>
      </c>
      <c r="D81" s="1420" t="s">
        <v>3514</v>
      </c>
      <c r="E81" s="1423">
        <v>15</v>
      </c>
      <c r="F81" s="2619"/>
      <c r="G81" s="1412">
        <f t="shared" si="2"/>
        <v>0</v>
      </c>
    </row>
    <row r="82" spans="1:7">
      <c r="A82" s="1425"/>
      <c r="B82" s="2367"/>
      <c r="D82" s="1420"/>
      <c r="F82" s="2591"/>
    </row>
    <row r="83" spans="1:7">
      <c r="A83" s="1424" t="s">
        <v>7439</v>
      </c>
      <c r="B83" s="2367" t="s">
        <v>6433</v>
      </c>
      <c r="D83" s="1420" t="s">
        <v>1748</v>
      </c>
      <c r="E83" s="3115" t="s">
        <v>6434</v>
      </c>
      <c r="F83" s="3116"/>
    </row>
    <row r="84" spans="1:7">
      <c r="A84" s="1425"/>
      <c r="B84" s="2367"/>
      <c r="D84" s="1420"/>
      <c r="E84" s="1428"/>
      <c r="F84" s="1429"/>
    </row>
    <row r="85" spans="1:7" ht="27" customHeight="1">
      <c r="A85" s="1424" t="s">
        <v>7440</v>
      </c>
      <c r="B85" s="2367" t="s">
        <v>6436</v>
      </c>
      <c r="D85" s="1420" t="s">
        <v>1748</v>
      </c>
      <c r="E85" s="3115" t="s">
        <v>6437</v>
      </c>
      <c r="F85" s="3116"/>
    </row>
    <row r="86" spans="1:7">
      <c r="A86" s="1425"/>
      <c r="B86" s="2367"/>
      <c r="D86" s="1420"/>
      <c r="E86" s="3115" t="str">
        <f>+A87</f>
        <v>D.1.13.B8.</v>
      </c>
      <c r="F86" s="3116"/>
    </row>
    <row r="87" spans="1:7" ht="185.25">
      <c r="A87" s="1421" t="s">
        <v>7441</v>
      </c>
      <c r="B87" s="2367" t="s">
        <v>6439</v>
      </c>
      <c r="D87" s="1420"/>
    </row>
    <row r="88" spans="1:7">
      <c r="A88" s="2248" t="s">
        <v>7442</v>
      </c>
      <c r="B88" s="2239" t="s">
        <v>6441</v>
      </c>
      <c r="C88" s="2296"/>
      <c r="D88" s="2296" t="s">
        <v>210</v>
      </c>
      <c r="E88" s="2240">
        <v>0</v>
      </c>
      <c r="F88" s="2317"/>
    </row>
    <row r="89" spans="1:7">
      <c r="A89" s="1424" t="s">
        <v>7443</v>
      </c>
      <c r="B89" s="2367" t="s">
        <v>6443</v>
      </c>
      <c r="D89" s="1420" t="s">
        <v>210</v>
      </c>
      <c r="E89" s="1423">
        <v>12</v>
      </c>
      <c r="F89" s="2619"/>
      <c r="G89" s="1412">
        <f t="shared" ref="G89:G95" si="3">E89*F89</f>
        <v>0</v>
      </c>
    </row>
    <row r="90" spans="1:7">
      <c r="A90" s="1425"/>
      <c r="B90" s="2367"/>
      <c r="D90" s="1420"/>
      <c r="F90" s="2591"/>
    </row>
    <row r="91" spans="1:7" ht="42.75">
      <c r="A91" s="2243" t="s">
        <v>7444</v>
      </c>
      <c r="B91" s="2239" t="s">
        <v>6445</v>
      </c>
      <c r="C91" s="2240">
        <v>140</v>
      </c>
      <c r="D91" s="2241" t="s">
        <v>3514</v>
      </c>
      <c r="F91" s="2591"/>
    </row>
    <row r="92" spans="1:7">
      <c r="A92" s="2242"/>
      <c r="B92" s="2239"/>
      <c r="C92" s="2240"/>
      <c r="D92" s="2241"/>
      <c r="F92" s="2591"/>
    </row>
    <row r="93" spans="1:7" ht="42.75">
      <c r="A93" s="2243" t="s">
        <v>7445</v>
      </c>
      <c r="B93" s="2239" t="s">
        <v>6447</v>
      </c>
      <c r="C93" s="2240">
        <v>100</v>
      </c>
      <c r="D93" s="2241" t="s">
        <v>3514</v>
      </c>
      <c r="F93" s="2591"/>
    </row>
    <row r="94" spans="1:7">
      <c r="A94" s="1425"/>
      <c r="B94" s="2367"/>
      <c r="C94" s="1430"/>
      <c r="D94" s="1430"/>
      <c r="F94" s="2591"/>
    </row>
    <row r="95" spans="1:7">
      <c r="A95" s="1424" t="s">
        <v>7446</v>
      </c>
      <c r="B95" s="2367" t="s">
        <v>6449</v>
      </c>
      <c r="D95" s="1420" t="s">
        <v>3514</v>
      </c>
      <c r="E95" s="1423">
        <v>160</v>
      </c>
      <c r="F95" s="2619"/>
      <c r="G95" s="1412">
        <f t="shared" si="3"/>
        <v>0</v>
      </c>
    </row>
    <row r="96" spans="1:7">
      <c r="A96" s="1425"/>
      <c r="B96" s="2367"/>
      <c r="D96" s="1420"/>
      <c r="F96" s="2591"/>
    </row>
    <row r="97" spans="1:7">
      <c r="A97" s="1424" t="s">
        <v>7447</v>
      </c>
      <c r="B97" s="2367" t="s">
        <v>6451</v>
      </c>
      <c r="D97" s="1420" t="s">
        <v>3514</v>
      </c>
      <c r="E97" s="1423">
        <v>160</v>
      </c>
      <c r="F97" s="2619"/>
      <c r="G97" s="1412">
        <f>E97*F97</f>
        <v>0</v>
      </c>
    </row>
    <row r="98" spans="1:7">
      <c r="A98" s="1425"/>
      <c r="B98" s="2367"/>
      <c r="D98" s="1420"/>
    </row>
    <row r="99" spans="1:7" ht="42.75">
      <c r="A99" s="1424" t="s">
        <v>7448</v>
      </c>
      <c r="B99" s="2367" t="s">
        <v>6453</v>
      </c>
      <c r="D99" s="1420" t="s">
        <v>369</v>
      </c>
      <c r="E99" s="3115" t="s">
        <v>6454</v>
      </c>
      <c r="F99" s="3116"/>
    </row>
    <row r="100" spans="1:7">
      <c r="A100" s="1425"/>
      <c r="B100" s="2367"/>
      <c r="D100" s="1420"/>
      <c r="E100" s="1428"/>
      <c r="F100" s="1429"/>
    </row>
    <row r="101" spans="1:7">
      <c r="A101" s="1424" t="s">
        <v>7449</v>
      </c>
      <c r="B101" s="2367" t="s">
        <v>6456</v>
      </c>
      <c r="D101" s="1420" t="s">
        <v>369</v>
      </c>
      <c r="E101" s="3115" t="s">
        <v>6454</v>
      </c>
      <c r="F101" s="3116"/>
    </row>
    <row r="102" spans="1:7">
      <c r="A102" s="1425"/>
      <c r="B102" s="2367"/>
      <c r="D102" s="1420"/>
      <c r="E102" s="1428"/>
      <c r="F102" s="1429"/>
    </row>
    <row r="103" spans="1:7">
      <c r="A103" s="1424" t="s">
        <v>7450</v>
      </c>
      <c r="B103" s="2367" t="s">
        <v>6458</v>
      </c>
      <c r="D103" s="1420" t="s">
        <v>369</v>
      </c>
      <c r="E103" s="3115" t="s">
        <v>6454</v>
      </c>
      <c r="F103" s="3116"/>
    </row>
    <row r="104" spans="1:7">
      <c r="A104" s="1425"/>
      <c r="B104" s="2367"/>
      <c r="D104" s="1420"/>
      <c r="E104" s="1428"/>
      <c r="F104" s="1429"/>
    </row>
    <row r="105" spans="1:7">
      <c r="A105" s="1424" t="s">
        <v>7451</v>
      </c>
      <c r="B105" s="2367" t="s">
        <v>6460</v>
      </c>
      <c r="D105" s="1420" t="s">
        <v>369</v>
      </c>
      <c r="E105" s="3115" t="s">
        <v>6454</v>
      </c>
      <c r="F105" s="3116"/>
    </row>
    <row r="106" spans="1:7">
      <c r="A106" s="1425"/>
      <c r="B106" s="2367"/>
      <c r="D106" s="1420"/>
    </row>
    <row r="107" spans="1:7" ht="23.45" customHeight="1" thickBot="1">
      <c r="A107" s="1344" t="s">
        <v>7377</v>
      </c>
      <c r="B107" s="1431" t="str">
        <f>+B7</f>
        <v>Instalacijski material (instal.material)</v>
      </c>
      <c r="C107" s="1432" t="s">
        <v>2978</v>
      </c>
      <c r="D107" s="1432"/>
      <c r="E107" s="1433"/>
      <c r="F107" s="1434"/>
      <c r="G107" s="1520">
        <f>+SUM(G15:G106)</f>
        <v>0</v>
      </c>
    </row>
    <row r="108" spans="1:7" ht="15" thickTop="1">
      <c r="B108" s="2367"/>
      <c r="D108" s="1420"/>
    </row>
    <row r="109" spans="1:7">
      <c r="D109" s="1420"/>
    </row>
    <row r="110" spans="1:7">
      <c r="D110" s="1420"/>
    </row>
    <row r="111" spans="1:7">
      <c r="D111" s="1420"/>
    </row>
  </sheetData>
  <sheetProtection formatRows="0"/>
  <mergeCells count="9">
    <mergeCell ref="E101:F101"/>
    <mergeCell ref="E103:F103"/>
    <mergeCell ref="E105:F105"/>
    <mergeCell ref="B18:F18"/>
    <mergeCell ref="B19:F19"/>
    <mergeCell ref="E83:F83"/>
    <mergeCell ref="E85:F85"/>
    <mergeCell ref="E86:F86"/>
    <mergeCell ref="E99:F99"/>
  </mergeCells>
  <pageMargins left="0.7" right="0.7" top="0.75" bottom="0.75" header="0.3" footer="0.3"/>
  <pageSetup paperSize="9" scale="54" fitToHeight="0" orientation="portrait" horizontalDpi="4294967293"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6"/>
  <sheetViews>
    <sheetView view="pageBreakPreview" zoomScale="85" zoomScaleNormal="100" zoomScaleSheetLayoutView="85" workbookViewId="0">
      <selection activeCell="C25" sqref="C25"/>
    </sheetView>
  </sheetViews>
  <sheetFormatPr defaultColWidth="11" defaultRowHeight="14.25"/>
  <cols>
    <col min="1" max="1" width="14.28515625" style="1374" customWidth="1"/>
    <col min="2" max="2" width="71" style="1374" customWidth="1"/>
    <col min="3" max="3" width="14" style="1374" customWidth="1"/>
    <col min="4" max="4" width="11" style="1374"/>
    <col min="5" max="5" width="11" style="1575"/>
    <col min="6" max="6" width="12" style="1556" customWidth="1"/>
    <col min="7" max="7" width="18.42578125" style="1763" customWidth="1"/>
    <col min="8" max="16384" width="11" style="1374"/>
  </cols>
  <sheetData>
    <row r="1" spans="1:7">
      <c r="A1" s="1435" t="s">
        <v>8</v>
      </c>
      <c r="B1" s="1381" t="s">
        <v>9</v>
      </c>
      <c r="C1" s="1381"/>
      <c r="D1" s="1382"/>
      <c r="E1" s="1557"/>
      <c r="F1" s="1384"/>
      <c r="G1" s="1470"/>
    </row>
    <row r="2" spans="1:7">
      <c r="A2" s="1435" t="s">
        <v>130</v>
      </c>
      <c r="B2" s="491" t="str">
        <f>'NASLOVNA STRAN'!$C$30</f>
        <v>Gradnja stanovanjske soseske Dečkovo naselje - DN 10</v>
      </c>
      <c r="C2" s="1381"/>
      <c r="D2" s="1382"/>
      <c r="E2" s="1557"/>
      <c r="F2" s="1384"/>
      <c r="G2" s="1470"/>
    </row>
    <row r="3" spans="1:7">
      <c r="A3" s="1435" t="s">
        <v>131</v>
      </c>
      <c r="B3" s="1654">
        <f>'NASLOVNA STRAN'!$C$13</f>
        <v>0</v>
      </c>
      <c r="C3" s="1381"/>
      <c r="D3" s="1382"/>
      <c r="E3" s="1557"/>
      <c r="F3" s="1384"/>
      <c r="G3" s="1470"/>
    </row>
    <row r="4" spans="1:7">
      <c r="A4" s="1435"/>
      <c r="B4" s="1381"/>
      <c r="C4" s="1381"/>
      <c r="D4" s="1382"/>
      <c r="E4" s="1557"/>
      <c r="F4" s="1384"/>
      <c r="G4" s="1470"/>
    </row>
    <row r="5" spans="1:7">
      <c r="A5" s="1437" t="s">
        <v>72</v>
      </c>
      <c r="B5" s="1387" t="s">
        <v>6311</v>
      </c>
      <c r="C5" s="1387"/>
      <c r="D5" s="1388"/>
      <c r="E5" s="1558"/>
      <c r="F5" s="1390"/>
      <c r="G5" s="1471"/>
    </row>
    <row r="6" spans="1:7">
      <c r="A6" s="1435"/>
      <c r="B6" s="1381"/>
      <c r="C6" s="1381"/>
      <c r="D6" s="1382"/>
      <c r="E6" s="1557"/>
      <c r="F6" s="1384"/>
      <c r="G6" s="1384"/>
    </row>
    <row r="7" spans="1:7">
      <c r="A7" s="1437" t="s">
        <v>76</v>
      </c>
      <c r="B7" s="1387" t="s">
        <v>57</v>
      </c>
      <c r="C7" s="1387"/>
      <c r="D7" s="1388"/>
      <c r="E7" s="1558"/>
      <c r="F7" s="1390"/>
      <c r="G7" s="1471"/>
    </row>
    <row r="8" spans="1:7">
      <c r="A8" s="1435"/>
      <c r="B8" s="1381"/>
      <c r="C8" s="1381"/>
      <c r="D8" s="1382"/>
      <c r="E8" s="1557"/>
      <c r="F8" s="1384"/>
      <c r="G8" s="1470"/>
    </row>
    <row r="9" spans="1:7">
      <c r="A9" s="1435"/>
      <c r="B9" s="1381"/>
      <c r="C9" s="1381"/>
      <c r="D9" s="1382"/>
      <c r="E9" s="1557"/>
      <c r="F9" s="1384"/>
      <c r="G9" s="1470"/>
    </row>
    <row r="10" spans="1:7" ht="42.75">
      <c r="A10" s="1439" t="s">
        <v>132</v>
      </c>
      <c r="B10" s="1392" t="s">
        <v>133</v>
      </c>
      <c r="C10" s="1393" t="s">
        <v>134</v>
      </c>
      <c r="D10" s="1394" t="s">
        <v>140</v>
      </c>
      <c r="E10" s="1559" t="s">
        <v>136</v>
      </c>
      <c r="F10" s="1396" t="s">
        <v>237</v>
      </c>
      <c r="G10" s="1472" t="s">
        <v>238</v>
      </c>
    </row>
    <row r="11" spans="1:7">
      <c r="A11" s="1381"/>
      <c r="B11" s="1381"/>
      <c r="C11" s="1381"/>
      <c r="D11" s="1382"/>
      <c r="E11" s="1560"/>
      <c r="F11" s="1398"/>
      <c r="G11" s="1473"/>
    </row>
    <row r="12" spans="1:7">
      <c r="A12" s="1442" t="s">
        <v>7378</v>
      </c>
      <c r="B12" s="1400" t="s">
        <v>4676</v>
      </c>
      <c r="C12" s="1400"/>
      <c r="D12" s="1401"/>
      <c r="E12" s="1561"/>
      <c r="F12" s="1403"/>
      <c r="G12" s="1474"/>
    </row>
    <row r="13" spans="1:7">
      <c r="A13" s="1444"/>
      <c r="B13" s="1405"/>
      <c r="C13" s="1405"/>
      <c r="D13" s="1406"/>
      <c r="E13" s="1562"/>
      <c r="F13" s="1408"/>
      <c r="G13" s="1475"/>
    </row>
    <row r="14" spans="1:7">
      <c r="A14" s="1409"/>
      <c r="B14" s="1410" t="s">
        <v>6461</v>
      </c>
      <c r="C14" s="1410"/>
      <c r="D14" s="1409"/>
      <c r="E14" s="1563"/>
      <c r="F14" s="1412"/>
      <c r="G14" s="1477"/>
    </row>
    <row r="15" spans="1:7">
      <c r="A15" s="1446"/>
      <c r="B15" s="1385" t="s">
        <v>3461</v>
      </c>
      <c r="C15" s="1385"/>
      <c r="D15" s="1415"/>
      <c r="E15" s="1564"/>
      <c r="F15" s="1417"/>
      <c r="G15" s="1478"/>
    </row>
    <row r="16" spans="1:7">
      <c r="A16" s="1446"/>
      <c r="B16" s="1418"/>
      <c r="C16" s="1419"/>
      <c r="D16" s="1415"/>
      <c r="E16" s="1564"/>
      <c r="F16" s="1417"/>
      <c r="G16" s="1478"/>
    </row>
    <row r="17" spans="1:7">
      <c r="A17" s="1446"/>
      <c r="B17" s="1418" t="s">
        <v>2299</v>
      </c>
      <c r="C17" s="1419"/>
      <c r="D17" s="1415"/>
      <c r="E17" s="1564"/>
      <c r="F17" s="1417"/>
      <c r="G17" s="1478"/>
    </row>
    <row r="18" spans="1:7" ht="48.6" customHeight="1">
      <c r="A18" s="1446"/>
      <c r="B18" s="3117" t="s">
        <v>3565</v>
      </c>
      <c r="C18" s="3118"/>
      <c r="D18" s="1415"/>
      <c r="E18" s="1564"/>
      <c r="F18" s="1417"/>
      <c r="G18" s="1478"/>
    </row>
    <row r="19" spans="1:7">
      <c r="A19" s="1448"/>
      <c r="B19" s="1448"/>
      <c r="C19" s="1448"/>
      <c r="D19" s="1448"/>
      <c r="E19" s="1565"/>
      <c r="F19" s="1521"/>
      <c r="G19" s="1752"/>
    </row>
    <row r="20" spans="1:7">
      <c r="A20" s="1448"/>
      <c r="B20" s="1448"/>
      <c r="C20" s="1448"/>
      <c r="D20" s="1448"/>
      <c r="E20" s="1565"/>
      <c r="F20" s="1521"/>
      <c r="G20" s="1752"/>
    </row>
    <row r="21" spans="1:7" ht="71.25">
      <c r="A21" s="1451" t="s">
        <v>7452</v>
      </c>
      <c r="B21" s="1452" t="s">
        <v>6463</v>
      </c>
      <c r="C21" s="1453"/>
      <c r="D21" s="1453" t="s">
        <v>210</v>
      </c>
      <c r="E21" s="1814">
        <v>79</v>
      </c>
      <c r="F21" s="2660"/>
      <c r="G21" s="1466">
        <f t="shared" ref="G21" si="0">E21*F21</f>
        <v>0</v>
      </c>
    </row>
    <row r="22" spans="1:7">
      <c r="A22" s="1448"/>
      <c r="B22" s="1452"/>
      <c r="C22" s="1453"/>
      <c r="D22" s="1453"/>
      <c r="E22" s="1815"/>
      <c r="F22" s="2661"/>
      <c r="G22" s="1466"/>
    </row>
    <row r="23" spans="1:7" ht="71.25">
      <c r="A23" s="1451" t="s">
        <v>7453</v>
      </c>
      <c r="B23" s="1452" t="s">
        <v>6465</v>
      </c>
      <c r="C23" s="1453"/>
      <c r="D23" s="1454" t="s">
        <v>210</v>
      </c>
      <c r="E23" s="1925">
        <v>85</v>
      </c>
      <c r="F23" s="2621"/>
      <c r="G23" s="1413">
        <f t="shared" ref="G23" si="1">E23*F23</f>
        <v>0</v>
      </c>
    </row>
    <row r="24" spans="1:7">
      <c r="A24" s="1448"/>
      <c r="B24" s="1452"/>
      <c r="C24" s="1453"/>
      <c r="D24" s="1453"/>
      <c r="E24" s="1815"/>
      <c r="F24" s="2661"/>
      <c r="G24" s="1466"/>
    </row>
    <row r="25" spans="1:7" ht="71.25">
      <c r="A25" s="1451" t="s">
        <v>7454</v>
      </c>
      <c r="B25" s="1452" t="s">
        <v>6467</v>
      </c>
      <c r="C25" s="1453"/>
      <c r="D25" s="1453" t="s">
        <v>210</v>
      </c>
      <c r="E25" s="1814">
        <v>8</v>
      </c>
      <c r="F25" s="2660"/>
      <c r="G25" s="1466">
        <f t="shared" ref="G25" si="2">E25*F25</f>
        <v>0</v>
      </c>
    </row>
    <row r="26" spans="1:7">
      <c r="A26" s="1448"/>
      <c r="B26" s="1452"/>
      <c r="C26" s="1453"/>
      <c r="D26" s="1453"/>
      <c r="E26" s="1815"/>
      <c r="F26" s="2661"/>
      <c r="G26" s="1466"/>
    </row>
    <row r="27" spans="1:7" ht="156.75">
      <c r="A27" s="1451" t="s">
        <v>7455</v>
      </c>
      <c r="B27" s="1452" t="s">
        <v>6469</v>
      </c>
      <c r="C27" s="1453"/>
      <c r="D27" s="1453" t="s">
        <v>210</v>
      </c>
      <c r="E27" s="1814">
        <v>2</v>
      </c>
      <c r="F27" s="2660"/>
      <c r="G27" s="1466">
        <f t="shared" ref="G27" si="3">E27*F27</f>
        <v>0</v>
      </c>
    </row>
    <row r="28" spans="1:7">
      <c r="A28" s="1448"/>
      <c r="B28" s="1452"/>
      <c r="C28" s="1453"/>
      <c r="D28" s="1453"/>
      <c r="E28" s="1815"/>
      <c r="F28" s="2661"/>
      <c r="G28" s="1466"/>
    </row>
    <row r="29" spans="1:7" ht="156.75">
      <c r="A29" s="1451" t="s">
        <v>7456</v>
      </c>
      <c r="B29" s="1452" t="s">
        <v>6471</v>
      </c>
      <c r="C29" s="1453"/>
      <c r="D29" s="1453" t="s">
        <v>210</v>
      </c>
      <c r="E29" s="1814">
        <v>11</v>
      </c>
      <c r="F29" s="2660"/>
      <c r="G29" s="1466">
        <f t="shared" ref="G29" si="4">E29*F29</f>
        <v>0</v>
      </c>
    </row>
    <row r="30" spans="1:7">
      <c r="A30" s="1448"/>
      <c r="B30" s="1452"/>
      <c r="C30" s="1453"/>
      <c r="D30" s="1453"/>
      <c r="E30" s="1815"/>
      <c r="F30" s="2661"/>
      <c r="G30" s="1466"/>
    </row>
    <row r="31" spans="1:7" ht="114">
      <c r="A31" s="1451" t="s">
        <v>7457</v>
      </c>
      <c r="B31" s="1452" t="s">
        <v>6473</v>
      </c>
      <c r="C31" s="1453"/>
      <c r="D31" s="1453" t="s">
        <v>210</v>
      </c>
      <c r="E31" s="1814">
        <v>14</v>
      </c>
      <c r="F31" s="2660"/>
      <c r="G31" s="1466">
        <f t="shared" ref="G31" si="5">E31*F31</f>
        <v>0</v>
      </c>
    </row>
    <row r="32" spans="1:7">
      <c r="A32" s="1448"/>
      <c r="B32" s="1452"/>
      <c r="C32" s="1453"/>
      <c r="D32" s="1453"/>
      <c r="E32" s="1815"/>
      <c r="F32" s="2661"/>
      <c r="G32" s="1466"/>
    </row>
    <row r="33" spans="1:7" ht="114">
      <c r="A33" s="1451" t="s">
        <v>7458</v>
      </c>
      <c r="B33" s="1452" t="s">
        <v>6475</v>
      </c>
      <c r="C33" s="1453"/>
      <c r="D33" s="1453" t="s">
        <v>210</v>
      </c>
      <c r="E33" s="1814">
        <v>9</v>
      </c>
      <c r="F33" s="2660"/>
      <c r="G33" s="1466">
        <f t="shared" ref="G33" si="6">E33*F33</f>
        <v>0</v>
      </c>
    </row>
    <row r="34" spans="1:7">
      <c r="A34" s="1459"/>
      <c r="B34" s="1452"/>
      <c r="C34" s="1453"/>
      <c r="D34" s="1453"/>
      <c r="E34" s="1815"/>
      <c r="F34" s="2661"/>
      <c r="G34" s="1466"/>
    </row>
    <row r="35" spans="1:7" ht="99.75">
      <c r="A35" s="1451" t="s">
        <v>7459</v>
      </c>
      <c r="B35" s="1452" t="s">
        <v>6477</v>
      </c>
      <c r="C35" s="1453"/>
      <c r="D35" s="1453" t="s">
        <v>210</v>
      </c>
      <c r="E35" s="1814">
        <v>37</v>
      </c>
      <c r="F35" s="2660"/>
      <c r="G35" s="1466">
        <f t="shared" ref="G35" si="7">E35*F35</f>
        <v>0</v>
      </c>
    </row>
    <row r="36" spans="1:7">
      <c r="A36" s="1448"/>
      <c r="B36" s="1452"/>
      <c r="C36" s="1453"/>
      <c r="D36" s="1453"/>
      <c r="E36" s="1815"/>
      <c r="F36" s="1461"/>
      <c r="G36" s="1466"/>
    </row>
    <row r="37" spans="1:7" ht="28.5">
      <c r="A37" s="1459" t="s">
        <v>7460</v>
      </c>
      <c r="B37" s="1463" t="s">
        <v>6479</v>
      </c>
      <c r="C37" s="1453"/>
      <c r="D37" s="1453" t="s">
        <v>369</v>
      </c>
      <c r="E37" s="3115" t="s">
        <v>6480</v>
      </c>
      <c r="F37" s="3116"/>
      <c r="G37" s="1466"/>
    </row>
    <row r="38" spans="1:7">
      <c r="A38" s="1459"/>
      <c r="B38" s="1463"/>
      <c r="C38" s="1453"/>
      <c r="D38" s="1453"/>
      <c r="E38" s="1926"/>
      <c r="F38" s="1466"/>
      <c r="G38" s="1466"/>
    </row>
    <row r="39" spans="1:7">
      <c r="A39" s="1459" t="s">
        <v>7461</v>
      </c>
      <c r="B39" s="1467" t="s">
        <v>6482</v>
      </c>
      <c r="C39" s="1453"/>
      <c r="D39" s="1453" t="s">
        <v>369</v>
      </c>
      <c r="E39" s="3115" t="s">
        <v>6480</v>
      </c>
      <c r="F39" s="3116"/>
      <c r="G39" s="1466"/>
    </row>
    <row r="40" spans="1:7">
      <c r="A40" s="1448"/>
      <c r="B40" s="1463"/>
      <c r="C40" s="1464"/>
      <c r="D40" s="1464"/>
      <c r="E40" s="1698"/>
      <c r="F40" s="1466"/>
      <c r="G40" s="1466"/>
    </row>
    <row r="41" spans="1:7" ht="22.15" customHeight="1" thickBot="1">
      <c r="A41" s="1344" t="s">
        <v>7378</v>
      </c>
      <c r="B41" s="1431" t="s">
        <v>6461</v>
      </c>
      <c r="C41" s="1432" t="s">
        <v>2978</v>
      </c>
      <c r="D41" s="1432"/>
      <c r="E41" s="1572"/>
      <c r="F41" s="1434"/>
      <c r="G41" s="1519">
        <f>SUM(G21:G39)</f>
        <v>0</v>
      </c>
    </row>
    <row r="42" spans="1:7" ht="15" thickTop="1">
      <c r="A42" s="1448"/>
      <c r="B42" s="1467"/>
      <c r="C42" s="1453"/>
      <c r="D42" s="1453"/>
      <c r="E42" s="1573"/>
      <c r="F42" s="1466"/>
      <c r="G42" s="1466"/>
    </row>
    <row r="43" spans="1:7">
      <c r="A43" s="1448"/>
      <c r="B43" s="1467"/>
      <c r="C43" s="1453"/>
      <c r="D43" s="1453"/>
      <c r="E43" s="1573"/>
      <c r="F43" s="1466"/>
      <c r="G43" s="1466"/>
    </row>
    <row r="44" spans="1:7">
      <c r="A44" s="1448"/>
      <c r="B44" s="1448"/>
      <c r="C44" s="1448"/>
      <c r="D44" s="1448"/>
      <c r="E44" s="1565"/>
      <c r="F44" s="1521"/>
      <c r="G44" s="1752"/>
    </row>
    <row r="45" spans="1:7">
      <c r="A45" s="1448"/>
      <c r="B45" s="1448"/>
      <c r="C45" s="1448"/>
      <c r="D45" s="1448"/>
      <c r="E45" s="1565"/>
      <c r="F45" s="1521"/>
      <c r="G45" s="1752"/>
    </row>
    <row r="46" spans="1:7">
      <c r="A46" s="1448"/>
      <c r="B46" s="1448"/>
      <c r="C46" s="1448"/>
      <c r="D46" s="1448"/>
      <c r="E46" s="1565"/>
      <c r="F46" s="1521"/>
      <c r="G46" s="1752"/>
    </row>
  </sheetData>
  <sheetProtection formatRows="0"/>
  <mergeCells count="3">
    <mergeCell ref="B18:C18"/>
    <mergeCell ref="E37:F37"/>
    <mergeCell ref="E39:F39"/>
  </mergeCells>
  <pageMargins left="0.7" right="0.7" top="0.75" bottom="0.75" header="0.3" footer="0.3"/>
  <pageSetup paperSize="9" scale="53" fitToHeight="0" orientation="portrait" horizontalDpi="4294967293"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28"/>
  <sheetViews>
    <sheetView view="pageBreakPreview" topLeftCell="A100" zoomScale="85" zoomScaleNormal="100" zoomScaleSheetLayoutView="85" workbookViewId="0">
      <selection activeCell="G101" sqref="G101"/>
    </sheetView>
  </sheetViews>
  <sheetFormatPr defaultColWidth="11" defaultRowHeight="14.25"/>
  <cols>
    <col min="1" max="1" width="13" style="1374" customWidth="1"/>
    <col min="2" max="2" width="71" style="1374" customWidth="1"/>
    <col min="3" max="3" width="14" style="1374" customWidth="1"/>
    <col min="4" max="4" width="11" style="1374"/>
    <col min="5" max="5" width="11" style="1651"/>
    <col min="6" max="6" width="15.42578125" style="1763" customWidth="1"/>
    <col min="7" max="7" width="19.7109375" style="1763" customWidth="1"/>
    <col min="8" max="16384" width="11" style="1374"/>
  </cols>
  <sheetData>
    <row r="1" spans="1:8">
      <c r="A1" s="1435" t="s">
        <v>8</v>
      </c>
      <c r="B1" s="1381" t="s">
        <v>9</v>
      </c>
      <c r="C1" s="1381"/>
      <c r="D1" s="1382"/>
      <c r="E1" s="1383"/>
      <c r="F1" s="1470"/>
      <c r="G1" s="1470"/>
      <c r="H1" s="1343"/>
    </row>
    <row r="2" spans="1:8">
      <c r="A2" s="1435" t="s">
        <v>130</v>
      </c>
      <c r="B2" s="491" t="str">
        <f>'NASLOVNA STRAN'!$C$30</f>
        <v>Gradnja stanovanjske soseske Dečkovo naselje - DN 10</v>
      </c>
      <c r="C2" s="1381"/>
      <c r="D2" s="1382"/>
      <c r="E2" s="1383"/>
      <c r="F2" s="1470"/>
      <c r="G2" s="1470"/>
      <c r="H2" s="1343"/>
    </row>
    <row r="3" spans="1:8">
      <c r="A3" s="1435" t="s">
        <v>131</v>
      </c>
      <c r="B3" s="1654">
        <f>'NASLOVNA STRAN'!$C$13</f>
        <v>0</v>
      </c>
      <c r="C3" s="1381"/>
      <c r="D3" s="1382"/>
      <c r="E3" s="1383"/>
      <c r="F3" s="1470"/>
      <c r="G3" s="1470"/>
      <c r="H3" s="1343"/>
    </row>
    <row r="4" spans="1:8">
      <c r="A4" s="1435"/>
      <c r="B4" s="1381"/>
      <c r="C4" s="1381"/>
      <c r="D4" s="1382"/>
      <c r="E4" s="1383"/>
      <c r="F4" s="1470"/>
      <c r="G4" s="1470"/>
      <c r="H4" s="1343"/>
    </row>
    <row r="5" spans="1:8">
      <c r="A5" s="1437" t="s">
        <v>72</v>
      </c>
      <c r="B5" s="1387" t="s">
        <v>6311</v>
      </c>
      <c r="C5" s="1387"/>
      <c r="D5" s="1388"/>
      <c r="E5" s="1389"/>
      <c r="F5" s="1471"/>
      <c r="G5" s="1471"/>
      <c r="H5" s="1343"/>
    </row>
    <row r="6" spans="1:8">
      <c r="A6" s="1435"/>
      <c r="B6" s="1381"/>
      <c r="C6" s="1381"/>
      <c r="D6" s="1382"/>
      <c r="E6" s="1383"/>
      <c r="F6" s="1384"/>
      <c r="G6" s="1384"/>
      <c r="H6" s="1343"/>
    </row>
    <row r="7" spans="1:8">
      <c r="A7" s="1437" t="s">
        <v>78</v>
      </c>
      <c r="B7" s="1387" t="s">
        <v>6318</v>
      </c>
      <c r="C7" s="1387"/>
      <c r="D7" s="1388"/>
      <c r="E7" s="1389"/>
      <c r="F7" s="1471"/>
      <c r="G7" s="1471"/>
      <c r="H7" s="1343"/>
    </row>
    <row r="8" spans="1:8">
      <c r="A8" s="1435"/>
      <c r="B8" s="1381"/>
      <c r="C8" s="1381"/>
      <c r="D8" s="1382"/>
      <c r="E8" s="1383"/>
      <c r="F8" s="1470"/>
      <c r="G8" s="1470"/>
      <c r="H8" s="1343"/>
    </row>
    <row r="9" spans="1:8">
      <c r="A9" s="1435"/>
      <c r="B9" s="1381"/>
      <c r="C9" s="1381"/>
      <c r="D9" s="1382"/>
      <c r="E9" s="1383"/>
      <c r="F9" s="1470"/>
      <c r="G9" s="1470"/>
      <c r="H9" s="1343"/>
    </row>
    <row r="10" spans="1:8" ht="42.75">
      <c r="A10" s="1439" t="s">
        <v>132</v>
      </c>
      <c r="B10" s="1392" t="s">
        <v>133</v>
      </c>
      <c r="C10" s="1393" t="s">
        <v>134</v>
      </c>
      <c r="D10" s="1394" t="s">
        <v>140</v>
      </c>
      <c r="E10" s="1395" t="s">
        <v>136</v>
      </c>
      <c r="F10" s="1472" t="s">
        <v>237</v>
      </c>
      <c r="G10" s="1472" t="s">
        <v>238</v>
      </c>
      <c r="H10" s="1343"/>
    </row>
    <row r="11" spans="1:8">
      <c r="A11" s="1381"/>
      <c r="B11" s="1381"/>
      <c r="C11" s="1381"/>
      <c r="D11" s="1382"/>
      <c r="E11" s="1397"/>
      <c r="F11" s="1473"/>
      <c r="G11" s="1473"/>
      <c r="H11" s="1343"/>
    </row>
    <row r="12" spans="1:8">
      <c r="A12" s="1442" t="s">
        <v>7379</v>
      </c>
      <c r="B12" s="1400" t="s">
        <v>4676</v>
      </c>
      <c r="C12" s="1400"/>
      <c r="D12" s="1401"/>
      <c r="E12" s="1402"/>
      <c r="F12" s="1474"/>
      <c r="G12" s="1474"/>
      <c r="H12" s="1343"/>
    </row>
    <row r="13" spans="1:8">
      <c r="A13" s="1444"/>
      <c r="B13" s="1405"/>
      <c r="C13" s="1405"/>
      <c r="D13" s="1406"/>
      <c r="E13" s="1407"/>
      <c r="F13" s="1475"/>
      <c r="G13" s="1475"/>
      <c r="H13" s="1343"/>
    </row>
    <row r="14" spans="1:8">
      <c r="A14" s="1409"/>
      <c r="B14" s="1410" t="s">
        <v>6483</v>
      </c>
      <c r="C14" s="1410"/>
      <c r="D14" s="1409"/>
      <c r="E14" s="1411"/>
      <c r="F14" s="1476"/>
      <c r="G14" s="1477"/>
      <c r="H14" s="1343"/>
    </row>
    <row r="15" spans="1:8">
      <c r="A15" s="1446"/>
      <c r="B15" s="1385" t="s">
        <v>3461</v>
      </c>
      <c r="C15" s="1385"/>
      <c r="D15" s="1415"/>
      <c r="E15" s="1416"/>
      <c r="F15" s="1478"/>
      <c r="G15" s="1478"/>
      <c r="H15" s="1343"/>
    </row>
    <row r="16" spans="1:8">
      <c r="A16" s="1446"/>
      <c r="B16" s="2367"/>
      <c r="C16" s="1419"/>
      <c r="D16" s="1415"/>
      <c r="E16" s="1416"/>
      <c r="F16" s="1478"/>
      <c r="G16" s="1478"/>
      <c r="H16" s="1343"/>
    </row>
    <row r="17" spans="1:8">
      <c r="A17" s="1446"/>
      <c r="B17" s="2367" t="s">
        <v>2299</v>
      </c>
      <c r="C17" s="1419"/>
      <c r="D17" s="1415"/>
      <c r="E17" s="1416"/>
      <c r="F17" s="1478"/>
      <c r="G17" s="1478"/>
      <c r="H17" s="1343"/>
    </row>
    <row r="18" spans="1:8" ht="37.9" customHeight="1">
      <c r="A18" s="1446"/>
      <c r="B18" s="3117" t="s">
        <v>3565</v>
      </c>
      <c r="C18" s="3118"/>
      <c r="D18" s="1415"/>
      <c r="E18" s="1416"/>
      <c r="F18" s="1478"/>
      <c r="G18" s="1478"/>
      <c r="H18" s="1448"/>
    </row>
    <row r="19" spans="1:8">
      <c r="A19" s="1448"/>
      <c r="B19" s="1448"/>
      <c r="C19" s="1448"/>
      <c r="D19" s="1448"/>
      <c r="E19" s="1641"/>
      <c r="F19" s="1752"/>
      <c r="G19" s="1752"/>
      <c r="H19" s="1448"/>
    </row>
    <row r="20" spans="1:8">
      <c r="A20" s="1448"/>
      <c r="B20" s="1448"/>
      <c r="C20" s="1448"/>
      <c r="D20" s="1448"/>
      <c r="E20" s="1641"/>
      <c r="F20" s="1752"/>
      <c r="G20" s="1752"/>
      <c r="H20" s="1448"/>
    </row>
    <row r="21" spans="1:8">
      <c r="A21" s="1459" t="s">
        <v>7462</v>
      </c>
      <c r="B21" s="1479" t="s">
        <v>6485</v>
      </c>
      <c r="C21" s="1484"/>
      <c r="D21" s="1810"/>
      <c r="E21" s="1643"/>
      <c r="F21" s="1526"/>
      <c r="G21" s="1752"/>
      <c r="H21" s="1448"/>
    </row>
    <row r="22" spans="1:8" ht="57">
      <c r="A22" s="1484"/>
      <c r="B22" s="1485" t="s">
        <v>6486</v>
      </c>
      <c r="C22" s="1484"/>
      <c r="D22" s="1665" t="s">
        <v>210</v>
      </c>
      <c r="E22" s="1882">
        <v>1</v>
      </c>
      <c r="F22" s="1526"/>
      <c r="G22" s="1526"/>
      <c r="H22" s="1448"/>
    </row>
    <row r="23" spans="1:8">
      <c r="A23" s="1484"/>
      <c r="B23" s="1488" t="s">
        <v>6487</v>
      </c>
      <c r="C23" s="1484"/>
      <c r="D23" s="1665" t="s">
        <v>210</v>
      </c>
      <c r="E23" s="1882">
        <v>1</v>
      </c>
      <c r="F23" s="1526"/>
      <c r="G23" s="1526"/>
      <c r="H23" s="1448"/>
    </row>
    <row r="24" spans="1:8">
      <c r="A24" s="1489"/>
      <c r="B24" s="1490" t="s">
        <v>6488</v>
      </c>
      <c r="C24" s="1489"/>
      <c r="D24" s="1667" t="s">
        <v>210</v>
      </c>
      <c r="E24" s="1883">
        <v>4</v>
      </c>
      <c r="F24" s="1526"/>
      <c r="G24" s="1526"/>
      <c r="H24" s="1448"/>
    </row>
    <row r="25" spans="1:8">
      <c r="A25" s="1484"/>
      <c r="B25" s="1485" t="s">
        <v>6489</v>
      </c>
      <c r="C25" s="1484"/>
      <c r="D25" s="1665"/>
      <c r="E25" s="1882"/>
      <c r="F25" s="1526"/>
      <c r="G25" s="1526"/>
      <c r="H25" s="1448"/>
    </row>
    <row r="26" spans="1:8">
      <c r="A26" s="1484"/>
      <c r="B26" s="1494" t="s">
        <v>6490</v>
      </c>
      <c r="C26" s="1484"/>
      <c r="D26" s="1665" t="s">
        <v>210</v>
      </c>
      <c r="E26" s="1882">
        <v>2</v>
      </c>
      <c r="F26" s="1526"/>
      <c r="G26" s="1526"/>
      <c r="H26" s="1448"/>
    </row>
    <row r="27" spans="1:8">
      <c r="A27" s="1484"/>
      <c r="B27" s="1494" t="s">
        <v>6491</v>
      </c>
      <c r="C27" s="1484"/>
      <c r="D27" s="1665" t="s">
        <v>210</v>
      </c>
      <c r="E27" s="1882">
        <v>9</v>
      </c>
      <c r="F27" s="1526"/>
      <c r="G27" s="1526"/>
      <c r="H27" s="1448"/>
    </row>
    <row r="28" spans="1:8">
      <c r="A28" s="1484"/>
      <c r="B28" s="1494" t="s">
        <v>6492</v>
      </c>
      <c r="C28" s="1484"/>
      <c r="D28" s="1665" t="s">
        <v>210</v>
      </c>
      <c r="E28" s="1882">
        <v>1</v>
      </c>
      <c r="F28" s="1526"/>
      <c r="G28" s="1526"/>
      <c r="H28" s="1448"/>
    </row>
    <row r="29" spans="1:8">
      <c r="A29" s="1484"/>
      <c r="B29" s="1494" t="s">
        <v>6493</v>
      </c>
      <c r="C29" s="1484"/>
      <c r="D29" s="1665" t="s">
        <v>210</v>
      </c>
      <c r="E29" s="1882">
        <v>1</v>
      </c>
      <c r="F29" s="1526"/>
      <c r="G29" s="1526"/>
      <c r="H29" s="1448"/>
    </row>
    <row r="30" spans="1:8">
      <c r="A30" s="1484"/>
      <c r="B30" s="1494" t="s">
        <v>6494</v>
      </c>
      <c r="C30" s="1484"/>
      <c r="D30" s="1665" t="s">
        <v>210</v>
      </c>
      <c r="E30" s="1882">
        <v>4</v>
      </c>
      <c r="F30" s="2609"/>
      <c r="G30" s="1526"/>
      <c r="H30" s="1448"/>
    </row>
    <row r="31" spans="1:8">
      <c r="A31" s="1484"/>
      <c r="B31" s="1494" t="s">
        <v>6495</v>
      </c>
      <c r="C31" s="1484"/>
      <c r="D31" s="1665" t="s">
        <v>210</v>
      </c>
      <c r="E31" s="1882">
        <v>1</v>
      </c>
      <c r="F31" s="2609"/>
      <c r="G31" s="1526"/>
      <c r="H31" s="1448"/>
    </row>
    <row r="32" spans="1:8" ht="28.5">
      <c r="A32" s="1495"/>
      <c r="B32" s="1496" t="s">
        <v>6496</v>
      </c>
      <c r="C32" s="1495"/>
      <c r="D32" s="1669"/>
      <c r="E32" s="1883"/>
      <c r="F32" s="2609"/>
      <c r="G32" s="1526"/>
      <c r="H32" s="1448"/>
    </row>
    <row r="33" spans="1:8">
      <c r="A33" s="1451" t="s">
        <v>7463</v>
      </c>
      <c r="B33" s="1498" t="s">
        <v>6498</v>
      </c>
      <c r="C33" s="1484"/>
      <c r="D33" s="1484" t="s">
        <v>369</v>
      </c>
      <c r="E33" s="1884">
        <v>4</v>
      </c>
      <c r="F33" s="2629"/>
      <c r="G33" s="1526">
        <f>E33*F33</f>
        <v>0</v>
      </c>
      <c r="H33" s="1448"/>
    </row>
    <row r="34" spans="1:8">
      <c r="A34" s="1484"/>
      <c r="B34" s="1494"/>
      <c r="C34" s="1484"/>
      <c r="D34" s="1484"/>
      <c r="E34" s="1884"/>
      <c r="F34" s="2609"/>
      <c r="G34" s="1526"/>
      <c r="H34" s="1448"/>
    </row>
    <row r="35" spans="1:8">
      <c r="A35" s="1459" t="s">
        <v>7464</v>
      </c>
      <c r="B35" s="1479" t="s">
        <v>6503</v>
      </c>
      <c r="C35" s="1484"/>
      <c r="D35" s="1484"/>
      <c r="E35" s="1884"/>
      <c r="F35" s="2609"/>
      <c r="G35" s="1526"/>
      <c r="H35" s="1448"/>
    </row>
    <row r="36" spans="1:8" ht="57">
      <c r="A36" s="1484"/>
      <c r="B36" s="1485" t="s">
        <v>6486</v>
      </c>
      <c r="C36" s="1484"/>
      <c r="D36" s="1665" t="s">
        <v>210</v>
      </c>
      <c r="E36" s="1882">
        <v>1</v>
      </c>
      <c r="F36" s="2609"/>
      <c r="G36" s="1526"/>
      <c r="H36" s="1448"/>
    </row>
    <row r="37" spans="1:8">
      <c r="A37" s="1484"/>
      <c r="B37" s="1488" t="s">
        <v>6487</v>
      </c>
      <c r="C37" s="1484"/>
      <c r="D37" s="1665" t="s">
        <v>210</v>
      </c>
      <c r="E37" s="1882">
        <v>1</v>
      </c>
      <c r="F37" s="2609"/>
      <c r="G37" s="1526"/>
      <c r="H37" s="1448"/>
    </row>
    <row r="38" spans="1:8">
      <c r="A38" s="1489"/>
      <c r="B38" s="1490" t="s">
        <v>6488</v>
      </c>
      <c r="C38" s="1489"/>
      <c r="D38" s="1667" t="s">
        <v>210</v>
      </c>
      <c r="E38" s="1883">
        <v>4</v>
      </c>
      <c r="F38" s="2609"/>
      <c r="G38" s="1526"/>
      <c r="H38" s="1448"/>
    </row>
    <row r="39" spans="1:8">
      <c r="A39" s="1484"/>
      <c r="B39" s="1485" t="s">
        <v>6489</v>
      </c>
      <c r="C39" s="1484"/>
      <c r="D39" s="1665"/>
      <c r="E39" s="1882"/>
      <c r="F39" s="2609"/>
      <c r="G39" s="1526"/>
      <c r="H39" s="1448"/>
    </row>
    <row r="40" spans="1:8">
      <c r="A40" s="1484"/>
      <c r="B40" s="1494" t="s">
        <v>6490</v>
      </c>
      <c r="C40" s="1484"/>
      <c r="D40" s="1665" t="s">
        <v>210</v>
      </c>
      <c r="E40" s="1882">
        <v>2</v>
      </c>
      <c r="F40" s="2609"/>
      <c r="G40" s="1526"/>
      <c r="H40" s="1448"/>
    </row>
    <row r="41" spans="1:8">
      <c r="A41" s="1484"/>
      <c r="B41" s="1494" t="s">
        <v>6491</v>
      </c>
      <c r="C41" s="1484"/>
      <c r="D41" s="1665" t="s">
        <v>210</v>
      </c>
      <c r="E41" s="1882">
        <v>10</v>
      </c>
      <c r="F41" s="2609"/>
      <c r="G41" s="1526"/>
      <c r="H41" s="1448"/>
    </row>
    <row r="42" spans="1:8">
      <c r="A42" s="1484"/>
      <c r="B42" s="1494" t="s">
        <v>6492</v>
      </c>
      <c r="C42" s="1484"/>
      <c r="D42" s="1665" t="s">
        <v>210</v>
      </c>
      <c r="E42" s="1882">
        <v>1</v>
      </c>
      <c r="F42" s="2609"/>
      <c r="G42" s="1526"/>
      <c r="H42" s="1448"/>
    </row>
    <row r="43" spans="1:8">
      <c r="A43" s="1484"/>
      <c r="B43" s="1494" t="s">
        <v>6493</v>
      </c>
      <c r="C43" s="1484"/>
      <c r="D43" s="1665" t="s">
        <v>210</v>
      </c>
      <c r="E43" s="1882">
        <v>1</v>
      </c>
      <c r="F43" s="2609"/>
      <c r="G43" s="1526"/>
      <c r="H43" s="1448"/>
    </row>
    <row r="44" spans="1:8">
      <c r="A44" s="1484"/>
      <c r="B44" s="1494" t="s">
        <v>6494</v>
      </c>
      <c r="C44" s="1484"/>
      <c r="D44" s="1665" t="s">
        <v>210</v>
      </c>
      <c r="E44" s="1882">
        <v>4</v>
      </c>
      <c r="F44" s="2609"/>
      <c r="G44" s="1526"/>
      <c r="H44" s="1448"/>
    </row>
    <row r="45" spans="1:8">
      <c r="A45" s="1484"/>
      <c r="B45" s="1494" t="s">
        <v>6495</v>
      </c>
      <c r="C45" s="1484"/>
      <c r="D45" s="1665" t="s">
        <v>210</v>
      </c>
      <c r="E45" s="1882">
        <v>1</v>
      </c>
      <c r="F45" s="2609"/>
      <c r="G45" s="1526"/>
      <c r="H45" s="1448"/>
    </row>
    <row r="46" spans="1:8" ht="28.5">
      <c r="A46" s="1495"/>
      <c r="B46" s="1496" t="s">
        <v>6496</v>
      </c>
      <c r="C46" s="1495"/>
      <c r="D46" s="1495"/>
      <c r="E46" s="1643"/>
      <c r="F46" s="2609"/>
      <c r="G46" s="1526"/>
      <c r="H46" s="1448"/>
    </row>
    <row r="47" spans="1:8">
      <c r="A47" s="1451" t="s">
        <v>7465</v>
      </c>
      <c r="B47" s="1498" t="s">
        <v>6498</v>
      </c>
      <c r="C47" s="1484"/>
      <c r="D47" s="1484" t="s">
        <v>369</v>
      </c>
      <c r="E47" s="1884">
        <v>4</v>
      </c>
      <c r="F47" s="2629"/>
      <c r="G47" s="1526">
        <f>E47*F47</f>
        <v>0</v>
      </c>
      <c r="H47" s="1448"/>
    </row>
    <row r="48" spans="1:8">
      <c r="A48" s="1484"/>
      <c r="B48" s="1494"/>
      <c r="C48" s="1484"/>
      <c r="D48" s="1484"/>
      <c r="E48" s="1884"/>
      <c r="F48" s="2609"/>
      <c r="G48" s="1526"/>
      <c r="H48" s="1448"/>
    </row>
    <row r="49" spans="1:8">
      <c r="A49" s="1459" t="s">
        <v>7466</v>
      </c>
      <c r="B49" s="1479" t="s">
        <v>6506</v>
      </c>
      <c r="C49" s="1484"/>
      <c r="D49" s="1484"/>
      <c r="E49" s="1884"/>
      <c r="F49" s="2609"/>
      <c r="G49" s="1526"/>
      <c r="H49" s="1448"/>
    </row>
    <row r="50" spans="1:8" ht="57">
      <c r="A50" s="1484"/>
      <c r="B50" s="1485" t="s">
        <v>6486</v>
      </c>
      <c r="C50" s="1484"/>
      <c r="D50" s="1665" t="s">
        <v>210</v>
      </c>
      <c r="E50" s="1882">
        <v>1</v>
      </c>
      <c r="F50" s="2609"/>
      <c r="G50" s="1526"/>
      <c r="H50" s="1448"/>
    </row>
    <row r="51" spans="1:8">
      <c r="A51" s="1484"/>
      <c r="B51" s="1488" t="s">
        <v>6487</v>
      </c>
      <c r="C51" s="1484"/>
      <c r="D51" s="1665" t="s">
        <v>210</v>
      </c>
      <c r="E51" s="1882">
        <v>1</v>
      </c>
      <c r="F51" s="2609"/>
      <c r="G51" s="1526"/>
      <c r="H51" s="1448"/>
    </row>
    <row r="52" spans="1:8">
      <c r="A52" s="1489"/>
      <c r="B52" s="1490" t="s">
        <v>6488</v>
      </c>
      <c r="C52" s="1489"/>
      <c r="D52" s="1667" t="s">
        <v>210</v>
      </c>
      <c r="E52" s="1883">
        <v>4</v>
      </c>
      <c r="F52" s="2609"/>
      <c r="G52" s="1526"/>
      <c r="H52" s="1448"/>
    </row>
    <row r="53" spans="1:8">
      <c r="A53" s="1484"/>
      <c r="B53" s="1485" t="s">
        <v>6489</v>
      </c>
      <c r="C53" s="1484"/>
      <c r="D53" s="1665"/>
      <c r="E53" s="1882"/>
      <c r="F53" s="2609"/>
      <c r="G53" s="1526"/>
      <c r="H53" s="1448"/>
    </row>
    <row r="54" spans="1:8">
      <c r="A54" s="1484"/>
      <c r="B54" s="1494" t="s">
        <v>6490</v>
      </c>
      <c r="C54" s="1484"/>
      <c r="D54" s="1665" t="s">
        <v>210</v>
      </c>
      <c r="E54" s="1882">
        <v>3</v>
      </c>
      <c r="F54" s="2609"/>
      <c r="G54" s="1526"/>
      <c r="H54" s="1448"/>
    </row>
    <row r="55" spans="1:8">
      <c r="A55" s="1484"/>
      <c r="B55" s="1494" t="s">
        <v>6491</v>
      </c>
      <c r="C55" s="1484"/>
      <c r="D55" s="1665" t="s">
        <v>210</v>
      </c>
      <c r="E55" s="1882">
        <v>10</v>
      </c>
      <c r="F55" s="2609"/>
      <c r="G55" s="1526"/>
      <c r="H55" s="1448"/>
    </row>
    <row r="56" spans="1:8">
      <c r="A56" s="1484"/>
      <c r="B56" s="1494" t="s">
        <v>6492</v>
      </c>
      <c r="C56" s="1484"/>
      <c r="D56" s="1665" t="s">
        <v>210</v>
      </c>
      <c r="E56" s="1882">
        <v>1</v>
      </c>
      <c r="F56" s="2609"/>
      <c r="G56" s="1526"/>
      <c r="H56" s="1448"/>
    </row>
    <row r="57" spans="1:8">
      <c r="A57" s="1484"/>
      <c r="B57" s="1494" t="s">
        <v>6493</v>
      </c>
      <c r="C57" s="1484"/>
      <c r="D57" s="1665" t="s">
        <v>210</v>
      </c>
      <c r="E57" s="1882">
        <v>1</v>
      </c>
      <c r="F57" s="2609"/>
      <c r="G57" s="1526"/>
      <c r="H57" s="1448"/>
    </row>
    <row r="58" spans="1:8">
      <c r="A58" s="1484"/>
      <c r="B58" s="1494" t="s">
        <v>6494</v>
      </c>
      <c r="C58" s="1484"/>
      <c r="D58" s="1665" t="s">
        <v>210</v>
      </c>
      <c r="E58" s="1882">
        <v>4</v>
      </c>
      <c r="F58" s="2609"/>
      <c r="G58" s="1526"/>
      <c r="H58" s="1448"/>
    </row>
    <row r="59" spans="1:8">
      <c r="A59" s="1484"/>
      <c r="B59" s="1494" t="s">
        <v>6495</v>
      </c>
      <c r="C59" s="1484"/>
      <c r="D59" s="1665" t="s">
        <v>210</v>
      </c>
      <c r="E59" s="1882">
        <v>1</v>
      </c>
      <c r="F59" s="2609"/>
      <c r="G59" s="1526"/>
      <c r="H59" s="1448"/>
    </row>
    <row r="60" spans="1:8" ht="28.5">
      <c r="A60" s="1495"/>
      <c r="B60" s="1496" t="s">
        <v>6496</v>
      </c>
      <c r="C60" s="1495"/>
      <c r="D60" s="1669"/>
      <c r="E60" s="1883"/>
      <c r="F60" s="2609"/>
      <c r="G60" s="1526"/>
      <c r="H60" s="1448"/>
    </row>
    <row r="61" spans="1:8">
      <c r="A61" s="1451" t="s">
        <v>7467</v>
      </c>
      <c r="B61" s="1498" t="s">
        <v>6498</v>
      </c>
      <c r="C61" s="1484"/>
      <c r="D61" s="1484" t="s">
        <v>369</v>
      </c>
      <c r="E61" s="1884">
        <v>3</v>
      </c>
      <c r="F61" s="2629"/>
      <c r="G61" s="1526">
        <f>E61*F61</f>
        <v>0</v>
      </c>
      <c r="H61" s="1448"/>
    </row>
    <row r="62" spans="1:8">
      <c r="A62" s="1484"/>
      <c r="B62" s="1494"/>
      <c r="C62" s="1484"/>
      <c r="D62" s="1484"/>
      <c r="E62" s="1884"/>
      <c r="F62" s="2609"/>
      <c r="G62" s="1526"/>
      <c r="H62" s="1448"/>
    </row>
    <row r="63" spans="1:8">
      <c r="A63" s="1459" t="s">
        <v>7468</v>
      </c>
      <c r="B63" s="1479" t="s">
        <v>7469</v>
      </c>
      <c r="C63" s="1484"/>
      <c r="D63" s="1484"/>
      <c r="E63" s="1884"/>
      <c r="F63" s="2609"/>
      <c r="G63" s="1526"/>
      <c r="H63" s="1448"/>
    </row>
    <row r="64" spans="1:8" ht="57">
      <c r="A64" s="1484"/>
      <c r="B64" s="1485" t="s">
        <v>6486</v>
      </c>
      <c r="C64" s="1484"/>
      <c r="D64" s="1665" t="s">
        <v>210</v>
      </c>
      <c r="E64" s="1882">
        <v>1</v>
      </c>
      <c r="F64" s="2609"/>
      <c r="G64" s="1526"/>
      <c r="H64" s="1448"/>
    </row>
    <row r="65" spans="1:8">
      <c r="A65" s="1484"/>
      <c r="B65" s="1488" t="s">
        <v>6487</v>
      </c>
      <c r="C65" s="1484"/>
      <c r="D65" s="1665" t="s">
        <v>210</v>
      </c>
      <c r="E65" s="1882">
        <v>1</v>
      </c>
      <c r="F65" s="2609"/>
      <c r="G65" s="1526"/>
      <c r="H65" s="1448"/>
    </row>
    <row r="66" spans="1:8">
      <c r="A66" s="1489"/>
      <c r="B66" s="1490" t="s">
        <v>6488</v>
      </c>
      <c r="C66" s="1489"/>
      <c r="D66" s="1667" t="s">
        <v>210</v>
      </c>
      <c r="E66" s="1883">
        <v>4</v>
      </c>
      <c r="F66" s="2609"/>
      <c r="G66" s="1526"/>
      <c r="H66" s="1448"/>
    </row>
    <row r="67" spans="1:8">
      <c r="A67" s="1484"/>
      <c r="B67" s="1485" t="s">
        <v>6489</v>
      </c>
      <c r="C67" s="1484"/>
      <c r="D67" s="1665"/>
      <c r="E67" s="1882"/>
      <c r="F67" s="2609"/>
      <c r="G67" s="1526"/>
      <c r="H67" s="1448"/>
    </row>
    <row r="68" spans="1:8">
      <c r="A68" s="1484"/>
      <c r="B68" s="1494" t="s">
        <v>6490</v>
      </c>
      <c r="C68" s="1484"/>
      <c r="D68" s="1665" t="s">
        <v>210</v>
      </c>
      <c r="E68" s="1882">
        <v>3</v>
      </c>
      <c r="F68" s="2609"/>
      <c r="G68" s="1526"/>
      <c r="H68" s="1448"/>
    </row>
    <row r="69" spans="1:8">
      <c r="A69" s="1484"/>
      <c r="B69" s="1494" t="s">
        <v>6491</v>
      </c>
      <c r="C69" s="1484"/>
      <c r="D69" s="1665" t="s">
        <v>210</v>
      </c>
      <c r="E69" s="1882">
        <v>9</v>
      </c>
      <c r="F69" s="2609"/>
      <c r="G69" s="1526"/>
      <c r="H69" s="1448"/>
    </row>
    <row r="70" spans="1:8">
      <c r="A70" s="1484"/>
      <c r="B70" s="1494" t="s">
        <v>6492</v>
      </c>
      <c r="C70" s="1484"/>
      <c r="D70" s="1665" t="s">
        <v>210</v>
      </c>
      <c r="E70" s="1882">
        <v>1</v>
      </c>
      <c r="F70" s="2609"/>
      <c r="G70" s="1526"/>
      <c r="H70" s="1448"/>
    </row>
    <row r="71" spans="1:8">
      <c r="A71" s="1484"/>
      <c r="B71" s="1494" t="s">
        <v>6493</v>
      </c>
      <c r="C71" s="1484"/>
      <c r="D71" s="1665" t="s">
        <v>210</v>
      </c>
      <c r="E71" s="1882">
        <v>1</v>
      </c>
      <c r="F71" s="2609"/>
      <c r="G71" s="1526"/>
      <c r="H71" s="1448"/>
    </row>
    <row r="72" spans="1:8">
      <c r="A72" s="1484"/>
      <c r="B72" s="1494" t="s">
        <v>6494</v>
      </c>
      <c r="C72" s="1484"/>
      <c r="D72" s="1665" t="s">
        <v>210</v>
      </c>
      <c r="E72" s="1882">
        <v>4</v>
      </c>
      <c r="F72" s="2609"/>
      <c r="G72" s="1526"/>
      <c r="H72" s="1448"/>
    </row>
    <row r="73" spans="1:8">
      <c r="A73" s="1484"/>
      <c r="B73" s="1494" t="s">
        <v>6495</v>
      </c>
      <c r="C73" s="1484"/>
      <c r="D73" s="1665" t="s">
        <v>210</v>
      </c>
      <c r="E73" s="1882">
        <v>1</v>
      </c>
      <c r="F73" s="2609"/>
      <c r="G73" s="1526"/>
      <c r="H73" s="1448"/>
    </row>
    <row r="74" spans="1:8" ht="28.5">
      <c r="A74" s="1495"/>
      <c r="B74" s="1496" t="s">
        <v>6496</v>
      </c>
      <c r="C74" s="1495"/>
      <c r="D74" s="1495"/>
      <c r="E74" s="1643"/>
      <c r="F74" s="2609"/>
      <c r="G74" s="1526"/>
      <c r="H74" s="1448"/>
    </row>
    <row r="75" spans="1:8">
      <c r="A75" s="1451" t="s">
        <v>7470</v>
      </c>
      <c r="B75" s="1498" t="s">
        <v>6498</v>
      </c>
      <c r="C75" s="1484"/>
      <c r="D75" s="1484" t="s">
        <v>369</v>
      </c>
      <c r="E75" s="1884">
        <v>9</v>
      </c>
      <c r="F75" s="2629"/>
      <c r="G75" s="1526">
        <f>E75*F75</f>
        <v>0</v>
      </c>
      <c r="H75" s="1448"/>
    </row>
    <row r="76" spans="1:8">
      <c r="A76" s="1484"/>
      <c r="B76" s="1498"/>
      <c r="C76" s="1484"/>
      <c r="D76" s="1484"/>
      <c r="E76" s="1884"/>
      <c r="F76" s="2609"/>
      <c r="G76" s="1526"/>
      <c r="H76" s="1448"/>
    </row>
    <row r="77" spans="1:8">
      <c r="A77" s="1459" t="s">
        <v>7471</v>
      </c>
      <c r="B77" s="1479" t="s">
        <v>7472</v>
      </c>
      <c r="C77" s="1484"/>
      <c r="D77" s="1484"/>
      <c r="E77" s="1884"/>
      <c r="F77" s="2609"/>
      <c r="G77" s="1526"/>
      <c r="H77" s="1448"/>
    </row>
    <row r="78" spans="1:8" ht="57">
      <c r="A78" s="1484"/>
      <c r="B78" s="1485" t="s">
        <v>6486</v>
      </c>
      <c r="C78" s="1484"/>
      <c r="D78" s="1665" t="s">
        <v>210</v>
      </c>
      <c r="E78" s="1882">
        <v>1</v>
      </c>
      <c r="F78" s="2609"/>
      <c r="G78" s="1526"/>
      <c r="H78" s="1448"/>
    </row>
    <row r="79" spans="1:8">
      <c r="A79" s="1484"/>
      <c r="B79" s="1488" t="s">
        <v>6487</v>
      </c>
      <c r="C79" s="1484"/>
      <c r="D79" s="1665" t="s">
        <v>210</v>
      </c>
      <c r="E79" s="1882">
        <v>1</v>
      </c>
      <c r="F79" s="2609"/>
      <c r="G79" s="1526"/>
      <c r="H79" s="1448"/>
    </row>
    <row r="80" spans="1:8">
      <c r="A80" s="1489"/>
      <c r="B80" s="1490" t="s">
        <v>6488</v>
      </c>
      <c r="C80" s="1489"/>
      <c r="D80" s="1667" t="s">
        <v>210</v>
      </c>
      <c r="E80" s="1883">
        <v>4</v>
      </c>
      <c r="F80" s="2609"/>
      <c r="G80" s="1526"/>
      <c r="H80" s="1448"/>
    </row>
    <row r="81" spans="1:8">
      <c r="A81" s="1484"/>
      <c r="B81" s="1485" t="s">
        <v>6489</v>
      </c>
      <c r="C81" s="1484"/>
      <c r="D81" s="1665"/>
      <c r="E81" s="1882"/>
      <c r="F81" s="2609"/>
      <c r="G81" s="1526"/>
      <c r="H81" s="1448"/>
    </row>
    <row r="82" spans="1:8">
      <c r="A82" s="1484"/>
      <c r="B82" s="1494" t="s">
        <v>6490</v>
      </c>
      <c r="C82" s="1484"/>
      <c r="D82" s="1665" t="s">
        <v>210</v>
      </c>
      <c r="E82" s="1882">
        <v>3</v>
      </c>
      <c r="F82" s="2609"/>
      <c r="G82" s="1526"/>
      <c r="H82" s="1448"/>
    </row>
    <row r="83" spans="1:8">
      <c r="A83" s="1484"/>
      <c r="B83" s="1494" t="s">
        <v>6491</v>
      </c>
      <c r="C83" s="1484"/>
      <c r="D83" s="1665" t="s">
        <v>210</v>
      </c>
      <c r="E83" s="1882">
        <v>9</v>
      </c>
      <c r="F83" s="2609"/>
      <c r="G83" s="1526"/>
      <c r="H83" s="1448"/>
    </row>
    <row r="84" spans="1:8">
      <c r="A84" s="1484"/>
      <c r="B84" s="1494" t="s">
        <v>6492</v>
      </c>
      <c r="C84" s="1484"/>
      <c r="D84" s="1665" t="s">
        <v>210</v>
      </c>
      <c r="E84" s="1882">
        <v>1</v>
      </c>
      <c r="F84" s="2609"/>
      <c r="G84" s="1526"/>
      <c r="H84" s="1448"/>
    </row>
    <row r="85" spans="1:8">
      <c r="A85" s="1484"/>
      <c r="B85" s="1494" t="s">
        <v>6493</v>
      </c>
      <c r="C85" s="1484"/>
      <c r="D85" s="1665" t="s">
        <v>210</v>
      </c>
      <c r="E85" s="1882">
        <v>1</v>
      </c>
      <c r="F85" s="2609"/>
      <c r="G85" s="1526"/>
      <c r="H85" s="1448"/>
    </row>
    <row r="86" spans="1:8">
      <c r="A86" s="1484"/>
      <c r="B86" s="1494" t="s">
        <v>6494</v>
      </c>
      <c r="C86" s="1484"/>
      <c r="D86" s="1665" t="s">
        <v>210</v>
      </c>
      <c r="E86" s="1882">
        <v>4</v>
      </c>
      <c r="F86" s="2609"/>
      <c r="G86" s="1526"/>
      <c r="H86" s="1448"/>
    </row>
    <row r="87" spans="1:8">
      <c r="A87" s="1484"/>
      <c r="B87" s="1494" t="s">
        <v>6495</v>
      </c>
      <c r="C87" s="1484"/>
      <c r="D87" s="1665" t="s">
        <v>210</v>
      </c>
      <c r="E87" s="1882">
        <v>1</v>
      </c>
      <c r="F87" s="2609"/>
      <c r="G87" s="1526"/>
      <c r="H87" s="1448"/>
    </row>
    <row r="88" spans="1:8" ht="28.5">
      <c r="A88" s="1495"/>
      <c r="B88" s="1496" t="s">
        <v>6496</v>
      </c>
      <c r="C88" s="1495"/>
      <c r="D88" s="1495"/>
      <c r="E88" s="1643"/>
      <c r="F88" s="2609"/>
      <c r="G88" s="1526"/>
      <c r="H88" s="1448"/>
    </row>
    <row r="89" spans="1:8">
      <c r="A89" s="1451" t="s">
        <v>7473</v>
      </c>
      <c r="B89" s="1498" t="s">
        <v>6498</v>
      </c>
      <c r="C89" s="1484"/>
      <c r="D89" s="1484" t="s">
        <v>369</v>
      </c>
      <c r="E89" s="1884">
        <v>5</v>
      </c>
      <c r="F89" s="2629"/>
      <c r="G89" s="1526">
        <f>E89*F89</f>
        <v>0</v>
      </c>
      <c r="H89" s="1448"/>
    </row>
    <row r="90" spans="1:8">
      <c r="A90" s="1484"/>
      <c r="B90" s="1498"/>
      <c r="C90" s="1484"/>
      <c r="D90" s="1484"/>
      <c r="E90" s="1884"/>
      <c r="F90" s="2609"/>
      <c r="G90" s="1526"/>
      <c r="H90" s="1448"/>
    </row>
    <row r="91" spans="1:8">
      <c r="A91" s="2662" t="s">
        <v>7474</v>
      </c>
      <c r="B91" s="1614" t="s">
        <v>8301</v>
      </c>
      <c r="C91" s="1586"/>
      <c r="D91" s="1586"/>
      <c r="E91" s="2663"/>
      <c r="F91" s="2630"/>
      <c r="G91" s="2321"/>
      <c r="H91" s="1448"/>
    </row>
    <row r="92" spans="1:8" ht="71.25">
      <c r="A92" s="1586"/>
      <c r="B92" s="1614" t="s">
        <v>6513</v>
      </c>
      <c r="C92" s="1586"/>
      <c r="D92" s="2314" t="s">
        <v>210</v>
      </c>
      <c r="E92" s="2341">
        <v>1</v>
      </c>
      <c r="F92" s="2630"/>
      <c r="G92" s="2321"/>
      <c r="H92" s="1448"/>
    </row>
    <row r="93" spans="1:8">
      <c r="A93" s="1586"/>
      <c r="B93" s="1614" t="s">
        <v>6514</v>
      </c>
      <c r="C93" s="1586"/>
      <c r="D93" s="2314"/>
      <c r="E93" s="2341"/>
      <c r="F93" s="2630"/>
      <c r="G93" s="2321"/>
      <c r="H93" s="1448"/>
    </row>
    <row r="94" spans="1:8">
      <c r="A94" s="1973"/>
      <c r="B94" s="2664" t="s">
        <v>6515</v>
      </c>
      <c r="C94" s="1586"/>
      <c r="D94" s="2314" t="s">
        <v>210</v>
      </c>
      <c r="E94" s="2341">
        <v>1</v>
      </c>
      <c r="F94" s="2630"/>
      <c r="G94" s="2321"/>
      <c r="H94" s="1448"/>
    </row>
    <row r="95" spans="1:8">
      <c r="A95" s="1586"/>
      <c r="B95" s="2590" t="s">
        <v>6488</v>
      </c>
      <c r="C95" s="1586"/>
      <c r="D95" s="2314" t="s">
        <v>210</v>
      </c>
      <c r="E95" s="2341">
        <v>4</v>
      </c>
      <c r="F95" s="2630"/>
      <c r="G95" s="2321"/>
      <c r="H95" s="1448"/>
    </row>
    <row r="96" spans="1:8">
      <c r="A96" s="1973"/>
      <c r="B96" s="2665" t="s">
        <v>6516</v>
      </c>
      <c r="C96" s="1586"/>
      <c r="D96" s="2314"/>
      <c r="E96" s="2341"/>
      <c r="F96" s="2630"/>
      <c r="G96" s="2321"/>
      <c r="H96" s="1448"/>
    </row>
    <row r="97" spans="1:8">
      <c r="A97" s="2312"/>
      <c r="B97" s="2348" t="s">
        <v>6517</v>
      </c>
      <c r="C97" s="2314"/>
      <c r="D97" s="2314" t="s">
        <v>210</v>
      </c>
      <c r="E97" s="2341">
        <v>0</v>
      </c>
      <c r="F97" s="2630"/>
      <c r="G97" s="2321"/>
      <c r="H97" s="1448"/>
    </row>
    <row r="98" spans="1:8">
      <c r="A98" s="2312"/>
      <c r="B98" s="2666" t="s">
        <v>6518</v>
      </c>
      <c r="C98" s="1586"/>
      <c r="D98" s="2314" t="s">
        <v>210</v>
      </c>
      <c r="E98" s="2341">
        <v>1</v>
      </c>
      <c r="F98" s="2630"/>
      <c r="G98" s="2321"/>
      <c r="H98" s="1448"/>
    </row>
    <row r="99" spans="1:8">
      <c r="A99" s="2312"/>
      <c r="B99" s="2666" t="s">
        <v>6519</v>
      </c>
      <c r="C99" s="1586"/>
      <c r="D99" s="2314" t="s">
        <v>210</v>
      </c>
      <c r="E99" s="2341">
        <v>10</v>
      </c>
      <c r="F99" s="2630"/>
      <c r="G99" s="2321"/>
      <c r="H99" s="1448"/>
    </row>
    <row r="100" spans="1:8">
      <c r="A100" s="2312"/>
      <c r="B100" s="2665" t="s">
        <v>6520</v>
      </c>
      <c r="C100" s="1586"/>
      <c r="D100" s="2314" t="s">
        <v>210</v>
      </c>
      <c r="E100" s="2341">
        <v>2</v>
      </c>
      <c r="F100" s="2630"/>
      <c r="G100" s="2321"/>
      <c r="H100" s="1448"/>
    </row>
    <row r="101" spans="1:8">
      <c r="A101" s="2312"/>
      <c r="B101" s="2347" t="s">
        <v>6521</v>
      </c>
      <c r="C101" s="2314"/>
      <c r="D101" s="2314" t="s">
        <v>210</v>
      </c>
      <c r="E101" s="2341">
        <v>0</v>
      </c>
      <c r="F101" s="2630"/>
      <c r="G101" s="2321"/>
      <c r="H101" s="1448"/>
    </row>
    <row r="102" spans="1:8">
      <c r="A102" s="2312"/>
      <c r="B102" s="2665" t="s">
        <v>6522</v>
      </c>
      <c r="C102" s="1586"/>
      <c r="D102" s="2314" t="s">
        <v>210</v>
      </c>
      <c r="E102" s="2341">
        <v>7</v>
      </c>
      <c r="F102" s="2630"/>
      <c r="G102" s="2321"/>
      <c r="H102" s="1448"/>
    </row>
    <row r="103" spans="1:8">
      <c r="A103" s="2312"/>
      <c r="B103" s="2665" t="s">
        <v>6523</v>
      </c>
      <c r="C103" s="1586"/>
      <c r="D103" s="2314" t="s">
        <v>210</v>
      </c>
      <c r="E103" s="2341">
        <v>2</v>
      </c>
      <c r="F103" s="2630"/>
      <c r="G103" s="2321"/>
      <c r="H103" s="1448"/>
    </row>
    <row r="104" spans="1:8">
      <c r="A104" s="2314"/>
      <c r="B104" s="2346" t="s">
        <v>6524</v>
      </c>
      <c r="C104" s="2314"/>
      <c r="D104" s="2314" t="s">
        <v>210</v>
      </c>
      <c r="E104" s="2341">
        <v>0</v>
      </c>
      <c r="F104" s="2630"/>
      <c r="G104" s="2321"/>
      <c r="H104" s="1448"/>
    </row>
    <row r="105" spans="1:8" ht="28.5">
      <c r="A105" s="2314"/>
      <c r="B105" s="2590" t="s">
        <v>6525</v>
      </c>
      <c r="C105" s="1586"/>
      <c r="D105" s="2314" t="s">
        <v>210</v>
      </c>
      <c r="E105" s="2341">
        <v>4</v>
      </c>
      <c r="F105" s="2630"/>
      <c r="G105" s="2321"/>
      <c r="H105" s="1448"/>
    </row>
    <row r="106" spans="1:8" ht="28.5">
      <c r="A106" s="2349"/>
      <c r="B106" s="2350" t="s">
        <v>6526</v>
      </c>
      <c r="C106" s="2314"/>
      <c r="D106" s="2314" t="s">
        <v>210</v>
      </c>
      <c r="E106" s="2351">
        <v>0</v>
      </c>
      <c r="F106" s="2630"/>
      <c r="G106" s="2321"/>
      <c r="H106" s="1448"/>
    </row>
    <row r="107" spans="1:8">
      <c r="A107" s="2349"/>
      <c r="B107" s="2350" t="s">
        <v>6527</v>
      </c>
      <c r="C107" s="2314"/>
      <c r="D107" s="2314" t="s">
        <v>210</v>
      </c>
      <c r="E107" s="2351">
        <v>0</v>
      </c>
      <c r="F107" s="2630"/>
      <c r="G107" s="2321"/>
      <c r="H107" s="1448"/>
    </row>
    <row r="108" spans="1:8">
      <c r="A108" s="2349"/>
      <c r="B108" s="2350" t="s">
        <v>6528</v>
      </c>
      <c r="C108" s="2314"/>
      <c r="D108" s="2314" t="s">
        <v>210</v>
      </c>
      <c r="E108" s="2351">
        <v>0</v>
      </c>
      <c r="F108" s="2630"/>
      <c r="G108" s="2321"/>
      <c r="H108" s="1448"/>
    </row>
    <row r="109" spans="1:8">
      <c r="A109" s="1511"/>
      <c r="B109" s="2350" t="s">
        <v>6529</v>
      </c>
      <c r="C109" s="1511"/>
      <c r="D109" s="1511" t="s">
        <v>210</v>
      </c>
      <c r="E109" s="2352">
        <v>0</v>
      </c>
      <c r="F109" s="2630"/>
      <c r="G109" s="2321"/>
      <c r="H109" s="1448"/>
    </row>
    <row r="110" spans="1:8">
      <c r="A110" s="1511"/>
      <c r="B110" s="2350" t="s">
        <v>6530</v>
      </c>
      <c r="C110" s="1511"/>
      <c r="D110" s="1511" t="s">
        <v>210</v>
      </c>
      <c r="E110" s="2352">
        <v>0</v>
      </c>
      <c r="F110" s="2630"/>
      <c r="G110" s="2321"/>
      <c r="H110" s="1448"/>
    </row>
    <row r="111" spans="1:8">
      <c r="A111" s="1511"/>
      <c r="B111" s="2667" t="s">
        <v>6531</v>
      </c>
      <c r="C111" s="1510"/>
      <c r="D111" s="1511" t="s">
        <v>210</v>
      </c>
      <c r="E111" s="2341">
        <v>1</v>
      </c>
      <c r="F111" s="2630"/>
      <c r="G111" s="2321"/>
      <c r="H111" s="1448"/>
    </row>
    <row r="112" spans="1:8">
      <c r="A112" s="1511"/>
      <c r="B112" s="2667" t="s">
        <v>6532</v>
      </c>
      <c r="C112" s="1510"/>
      <c r="D112" s="1511" t="s">
        <v>210</v>
      </c>
      <c r="E112" s="2341">
        <v>1</v>
      </c>
      <c r="F112" s="2630"/>
      <c r="G112" s="2321"/>
      <c r="H112" s="1448"/>
    </row>
    <row r="113" spans="1:8">
      <c r="A113" s="1511"/>
      <c r="B113" s="2667" t="s">
        <v>6533</v>
      </c>
      <c r="C113" s="1510"/>
      <c r="D113" s="1511" t="s">
        <v>210</v>
      </c>
      <c r="E113" s="2341">
        <v>1</v>
      </c>
      <c r="F113" s="2630"/>
      <c r="G113" s="2321"/>
      <c r="H113" s="1448"/>
    </row>
    <row r="114" spans="1:8">
      <c r="A114" s="1511"/>
      <c r="B114" s="2667" t="s">
        <v>6534</v>
      </c>
      <c r="C114" s="1510"/>
      <c r="D114" s="1511" t="s">
        <v>369</v>
      </c>
      <c r="E114" s="2341">
        <v>1</v>
      </c>
      <c r="F114" s="2630"/>
      <c r="G114" s="2321"/>
      <c r="H114" s="1448"/>
    </row>
    <row r="115" spans="1:8" ht="28.5">
      <c r="A115" s="1511"/>
      <c r="B115" s="2667" t="s">
        <v>6496</v>
      </c>
      <c r="C115" s="1510"/>
      <c r="D115" s="1510"/>
      <c r="E115" s="2663"/>
      <c r="F115" s="2630"/>
      <c r="G115" s="2321"/>
      <c r="H115" s="1448"/>
    </row>
    <row r="116" spans="1:8">
      <c r="A116" s="2668" t="s">
        <v>7475</v>
      </c>
      <c r="B116" s="2669" t="s">
        <v>6498</v>
      </c>
      <c r="C116" s="2314"/>
      <c r="D116" s="1586" t="s">
        <v>369</v>
      </c>
      <c r="E116" s="2663">
        <v>2</v>
      </c>
      <c r="F116" s="2631"/>
      <c r="G116" s="1581">
        <f>E116*F116</f>
        <v>0</v>
      </c>
      <c r="H116" s="1448"/>
    </row>
    <row r="117" spans="1:8">
      <c r="A117" s="1489"/>
      <c r="B117" s="1500"/>
      <c r="C117" s="1489"/>
      <c r="D117" s="1489"/>
      <c r="E117" s="1643"/>
      <c r="F117" s="2609"/>
      <c r="G117" s="1526"/>
      <c r="H117" s="1448"/>
    </row>
    <row r="118" spans="1:8" ht="28.5">
      <c r="A118" s="1459" t="s">
        <v>8347</v>
      </c>
      <c r="B118" s="1502" t="s">
        <v>6537</v>
      </c>
      <c r="C118" s="1489"/>
      <c r="D118" s="1489"/>
      <c r="E118" s="1643"/>
      <c r="F118" s="2609"/>
      <c r="G118" s="1526"/>
      <c r="H118" s="1448"/>
    </row>
    <row r="119" spans="1:8">
      <c r="A119" s="1503"/>
      <c r="B119" s="1505" t="s">
        <v>6516</v>
      </c>
      <c r="C119" s="1489"/>
      <c r="D119" s="1489"/>
      <c r="E119" s="1643"/>
      <c r="F119" s="2609"/>
      <c r="G119" s="1526"/>
      <c r="H119" s="1448"/>
    </row>
    <row r="120" spans="1:8">
      <c r="A120" s="1503"/>
      <c r="B120" s="1500" t="s">
        <v>6538</v>
      </c>
      <c r="C120" s="1489"/>
      <c r="D120" s="1667" t="s">
        <v>210</v>
      </c>
      <c r="E120" s="1883">
        <v>1</v>
      </c>
      <c r="F120" s="2609"/>
      <c r="G120" s="1526"/>
      <c r="H120" s="1448"/>
    </row>
    <row r="121" spans="1:8">
      <c r="A121" s="1503"/>
      <c r="B121" s="1500" t="s">
        <v>6539</v>
      </c>
      <c r="C121" s="1489"/>
      <c r="D121" s="1667" t="s">
        <v>210</v>
      </c>
      <c r="E121" s="1883">
        <v>2</v>
      </c>
      <c r="F121" s="2609"/>
      <c r="G121" s="1526"/>
      <c r="H121" s="1448"/>
    </row>
    <row r="122" spans="1:8" ht="42.75">
      <c r="A122" s="1489"/>
      <c r="B122" s="1517" t="s">
        <v>6540</v>
      </c>
      <c r="C122" s="1489"/>
      <c r="D122" s="1667" t="s">
        <v>210</v>
      </c>
      <c r="E122" s="1883">
        <v>1</v>
      </c>
      <c r="F122" s="2609"/>
      <c r="G122" s="1526"/>
      <c r="H122" s="1448"/>
    </row>
    <row r="123" spans="1:8">
      <c r="A123" s="1489"/>
      <c r="B123" s="1517" t="s">
        <v>6541</v>
      </c>
      <c r="C123" s="1489"/>
      <c r="D123" s="1667" t="s">
        <v>210</v>
      </c>
      <c r="E123" s="1883">
        <v>3</v>
      </c>
      <c r="F123" s="2609"/>
      <c r="G123" s="1526"/>
      <c r="H123" s="1448"/>
    </row>
    <row r="124" spans="1:8">
      <c r="A124" s="1451" t="s">
        <v>7476</v>
      </c>
      <c r="B124" s="1516" t="s">
        <v>6498</v>
      </c>
      <c r="C124" s="1489"/>
      <c r="D124" s="1489" t="s">
        <v>369</v>
      </c>
      <c r="E124" s="1643">
        <v>1</v>
      </c>
      <c r="F124" s="2629"/>
      <c r="G124" s="1526">
        <f>E124*F124</f>
        <v>0</v>
      </c>
      <c r="H124" s="1448"/>
    </row>
    <row r="125" spans="1:8">
      <c r="A125" s="1489"/>
      <c r="B125" s="1517"/>
      <c r="C125" s="1491"/>
      <c r="D125" s="1491"/>
      <c r="E125" s="1881"/>
      <c r="F125" s="1874"/>
      <c r="G125" s="1874"/>
      <c r="H125" s="1448"/>
    </row>
    <row r="126" spans="1:8" ht="28.15" customHeight="1" thickBot="1">
      <c r="A126" s="1344" t="s">
        <v>7379</v>
      </c>
      <c r="B126" s="1431" t="s">
        <v>6483</v>
      </c>
      <c r="C126" s="1432" t="s">
        <v>2978</v>
      </c>
      <c r="D126" s="1432"/>
      <c r="E126" s="1433"/>
      <c r="F126" s="1519"/>
      <c r="G126" s="1520">
        <f>+SUM(G19:G124)</f>
        <v>0</v>
      </c>
      <c r="H126" s="1448"/>
    </row>
    <row r="127" spans="1:8" ht="15" thickTop="1">
      <c r="A127" s="1448"/>
      <c r="B127" s="1448"/>
      <c r="C127" s="1448"/>
      <c r="D127" s="1448"/>
      <c r="E127" s="1641"/>
      <c r="F127" s="1752"/>
      <c r="G127" s="1752"/>
      <c r="H127" s="1448"/>
    </row>
    <row r="128" spans="1:8">
      <c r="A128" s="1448"/>
      <c r="B128" s="1448"/>
      <c r="C128" s="1448"/>
      <c r="D128" s="1448"/>
      <c r="E128" s="1641"/>
      <c r="F128" s="1752"/>
      <c r="G128" s="1752"/>
      <c r="H128" s="1448"/>
    </row>
  </sheetData>
  <sheetProtection formatRows="0"/>
  <mergeCells count="1">
    <mergeCell ref="B18:C18"/>
  </mergeCells>
  <pageMargins left="0.7" right="0.7" top="0.75" bottom="0.75" header="0.3" footer="0.3"/>
  <pageSetup paperSize="9" scale="54" fitToHeight="0" orientation="portrait" horizontalDpi="4294967293"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58"/>
  <sheetViews>
    <sheetView view="pageBreakPreview" topLeftCell="A25" zoomScale="85" zoomScaleNormal="100" zoomScaleSheetLayoutView="85" workbookViewId="0">
      <selection activeCell="G37" sqref="G37"/>
    </sheetView>
  </sheetViews>
  <sheetFormatPr defaultColWidth="11" defaultRowHeight="14.25"/>
  <cols>
    <col min="1" max="1" width="16.7109375" style="1374" customWidth="1"/>
    <col min="2" max="2" width="75.42578125" style="1374" customWidth="1"/>
    <col min="3" max="3" width="11.42578125" style="1374" customWidth="1"/>
    <col min="4" max="4" width="11" style="1374"/>
    <col min="5" max="5" width="11" style="1317"/>
    <col min="6" max="6" width="16.28515625" style="1763" customWidth="1"/>
    <col min="7" max="7" width="21.42578125" style="1763" customWidth="1"/>
    <col min="8" max="16384" width="11" style="1374"/>
  </cols>
  <sheetData>
    <row r="1" spans="1:8">
      <c r="A1" s="1435" t="s">
        <v>8</v>
      </c>
      <c r="B1" s="1381" t="s">
        <v>9</v>
      </c>
      <c r="C1" s="1381"/>
      <c r="D1" s="1382"/>
      <c r="E1" s="1436"/>
      <c r="F1" s="1470"/>
      <c r="G1" s="1470"/>
      <c r="H1" s="1343"/>
    </row>
    <row r="2" spans="1:8">
      <c r="A2" s="1435" t="s">
        <v>130</v>
      </c>
      <c r="B2" s="491" t="str">
        <f>'NASLOVNA STRAN'!$C$30</f>
        <v>Gradnja stanovanjske soseske Dečkovo naselje - DN 10</v>
      </c>
      <c r="C2" s="1381"/>
      <c r="D2" s="1382"/>
      <c r="E2" s="1436"/>
      <c r="F2" s="1470"/>
      <c r="G2" s="1470"/>
      <c r="H2" s="1343"/>
    </row>
    <row r="3" spans="1:8">
      <c r="A3" s="1435" t="s">
        <v>131</v>
      </c>
      <c r="B3" s="1654">
        <f>'NASLOVNA STRAN'!$C$13</f>
        <v>0</v>
      </c>
      <c r="C3" s="1381"/>
      <c r="D3" s="1382"/>
      <c r="E3" s="1436"/>
      <c r="F3" s="1470"/>
      <c r="G3" s="1470"/>
      <c r="H3" s="1343"/>
    </row>
    <row r="4" spans="1:8">
      <c r="A4" s="1435"/>
      <c r="B4" s="1381"/>
      <c r="C4" s="1381"/>
      <c r="D4" s="1382"/>
      <c r="E4" s="1436"/>
      <c r="F4" s="1470"/>
      <c r="G4" s="1470"/>
      <c r="H4" s="1343"/>
    </row>
    <row r="5" spans="1:8">
      <c r="A5" s="1437" t="s">
        <v>72</v>
      </c>
      <c r="B5" s="1387" t="s">
        <v>6311</v>
      </c>
      <c r="C5" s="1387"/>
      <c r="D5" s="1388"/>
      <c r="E5" s="1438"/>
      <c r="F5" s="1471"/>
      <c r="G5" s="1471"/>
      <c r="H5" s="1343"/>
    </row>
    <row r="6" spans="1:8">
      <c r="A6" s="1435"/>
      <c r="B6" s="1381"/>
      <c r="C6" s="1381"/>
      <c r="D6" s="1382"/>
      <c r="E6" s="1383"/>
      <c r="F6" s="1384"/>
      <c r="G6" s="1384"/>
      <c r="H6" s="1343"/>
    </row>
    <row r="7" spans="1:8">
      <c r="A7" s="1437" t="s">
        <v>80</v>
      </c>
      <c r="B7" s="1387" t="s">
        <v>6543</v>
      </c>
      <c r="C7" s="1387"/>
      <c r="D7" s="1388"/>
      <c r="E7" s="1438"/>
      <c r="F7" s="1471"/>
      <c r="G7" s="1471"/>
      <c r="H7" s="1343"/>
    </row>
    <row r="8" spans="1:8">
      <c r="A8" s="1435"/>
      <c r="B8" s="1381"/>
      <c r="C8" s="1381"/>
      <c r="D8" s="1382"/>
      <c r="E8" s="1436"/>
      <c r="F8" s="1470"/>
      <c r="G8" s="1470"/>
      <c r="H8" s="1343"/>
    </row>
    <row r="9" spans="1:8">
      <c r="A9" s="1435"/>
      <c r="B9" s="1381"/>
      <c r="C9" s="1381"/>
      <c r="D9" s="1382"/>
      <c r="E9" s="1436"/>
      <c r="F9" s="1470"/>
      <c r="G9" s="1470"/>
      <c r="H9" s="1343"/>
    </row>
    <row r="10" spans="1:8" ht="42.75">
      <c r="A10" s="1439" t="s">
        <v>132</v>
      </c>
      <c r="B10" s="1392" t="s">
        <v>133</v>
      </c>
      <c r="C10" s="1393" t="s">
        <v>134</v>
      </c>
      <c r="D10" s="1394" t="s">
        <v>140</v>
      </c>
      <c r="E10" s="1440" t="s">
        <v>136</v>
      </c>
      <c r="F10" s="1472" t="s">
        <v>237</v>
      </c>
      <c r="G10" s="1472" t="s">
        <v>238</v>
      </c>
      <c r="H10" s="1343"/>
    </row>
    <row r="11" spans="1:8">
      <c r="A11" s="1381"/>
      <c r="B11" s="1381"/>
      <c r="C11" s="1381"/>
      <c r="D11" s="1382"/>
      <c r="E11" s="1441"/>
      <c r="F11" s="1473"/>
      <c r="G11" s="1473"/>
      <c r="H11" s="1343"/>
    </row>
    <row r="12" spans="1:8">
      <c r="A12" s="1442" t="s">
        <v>7380</v>
      </c>
      <c r="B12" s="1400" t="s">
        <v>4676</v>
      </c>
      <c r="C12" s="1400"/>
      <c r="D12" s="1401"/>
      <c r="E12" s="1443"/>
      <c r="F12" s="1474"/>
      <c r="G12" s="1474"/>
      <c r="H12" s="1343"/>
    </row>
    <row r="13" spans="1:8">
      <c r="A13" s="1444"/>
      <c r="B13" s="1405"/>
      <c r="C13" s="1405"/>
      <c r="D13" s="1406"/>
      <c r="E13" s="1445"/>
      <c r="F13" s="1475"/>
      <c r="G13" s="1475"/>
      <c r="H13" s="1343"/>
    </row>
    <row r="14" spans="1:8">
      <c r="A14" s="1409"/>
      <c r="B14" s="1410" t="s">
        <v>6543</v>
      </c>
      <c r="C14" s="1410"/>
      <c r="D14" s="1409"/>
      <c r="E14" s="1369"/>
      <c r="F14" s="1476"/>
      <c r="G14" s="1477"/>
      <c r="H14" s="1343"/>
    </row>
    <row r="15" spans="1:8">
      <c r="A15" s="1446"/>
      <c r="B15" s="1385" t="s">
        <v>3461</v>
      </c>
      <c r="C15" s="1385"/>
      <c r="D15" s="1415"/>
      <c r="E15" s="1447"/>
      <c r="F15" s="1478"/>
      <c r="G15" s="1478"/>
      <c r="H15" s="1343"/>
    </row>
    <row r="16" spans="1:8">
      <c r="A16" s="1446"/>
      <c r="B16" s="1418"/>
      <c r="C16" s="1419"/>
      <c r="D16" s="1415"/>
      <c r="E16" s="1447"/>
      <c r="F16" s="1478"/>
      <c r="G16" s="1478"/>
      <c r="H16" s="1343"/>
    </row>
    <row r="17" spans="1:8">
      <c r="A17" s="1446"/>
      <c r="B17" s="1418" t="s">
        <v>2299</v>
      </c>
      <c r="C17" s="1419"/>
      <c r="D17" s="1415"/>
      <c r="E17" s="1447"/>
      <c r="F17" s="1478"/>
      <c r="G17" s="1478"/>
      <c r="H17" s="1343"/>
    </row>
    <row r="18" spans="1:8" ht="37.9" customHeight="1">
      <c r="A18" s="1446"/>
      <c r="B18" s="3117" t="s">
        <v>3565</v>
      </c>
      <c r="C18" s="3118"/>
      <c r="D18" s="1415"/>
      <c r="E18" s="1447"/>
      <c r="F18" s="1478"/>
      <c r="G18" s="1478"/>
      <c r="H18" s="1448"/>
    </row>
    <row r="19" spans="1:8">
      <c r="A19" s="1448"/>
      <c r="B19" s="1448"/>
      <c r="C19" s="1448"/>
      <c r="D19" s="1448"/>
      <c r="E19" s="1449"/>
      <c r="F19" s="1752"/>
      <c r="G19" s="1752"/>
      <c r="H19" s="1448"/>
    </row>
    <row r="20" spans="1:8" ht="42.75">
      <c r="A20" s="1448"/>
      <c r="B20" s="1522" t="s">
        <v>6545</v>
      </c>
      <c r="C20" s="1448"/>
      <c r="D20" s="1448"/>
      <c r="E20" s="1449"/>
      <c r="F20" s="1752"/>
      <c r="G20" s="1752"/>
      <c r="H20" s="1448"/>
    </row>
    <row r="21" spans="1:8">
      <c r="A21" s="1523"/>
      <c r="B21" s="1479"/>
      <c r="C21" s="1480"/>
      <c r="D21" s="1481"/>
      <c r="E21" s="1482"/>
      <c r="F21" s="1874"/>
      <c r="G21" s="1752"/>
      <c r="H21" s="1448"/>
    </row>
    <row r="22" spans="1:8">
      <c r="A22" s="1484"/>
      <c r="B22" s="1485"/>
      <c r="C22" s="1480"/>
      <c r="D22" s="1484"/>
      <c r="E22" s="1525"/>
      <c r="F22" s="1526"/>
      <c r="G22" s="1526"/>
      <c r="H22" s="1448"/>
    </row>
    <row r="23" spans="1:8">
      <c r="A23" s="1424" t="s">
        <v>7477</v>
      </c>
      <c r="B23" s="1527" t="s">
        <v>6547</v>
      </c>
      <c r="C23" s="1528"/>
      <c r="D23" s="1528" t="s">
        <v>369</v>
      </c>
      <c r="E23" s="3115" t="s">
        <v>6480</v>
      </c>
      <c r="F23" s="3116"/>
      <c r="G23" s="1915"/>
      <c r="H23" s="1448"/>
    </row>
    <row r="24" spans="1:8">
      <c r="A24" s="1528"/>
      <c r="B24" s="1527"/>
      <c r="C24" s="1528"/>
      <c r="D24" s="1528"/>
      <c r="E24" s="1530"/>
      <c r="F24" s="1531"/>
      <c r="G24" s="1916"/>
      <c r="H24" s="1448"/>
    </row>
    <row r="25" spans="1:8">
      <c r="A25" s="1424" t="s">
        <v>7478</v>
      </c>
      <c r="B25" s="1527" t="s">
        <v>6549</v>
      </c>
      <c r="C25" s="1528"/>
      <c r="D25" s="1528" t="s">
        <v>369</v>
      </c>
      <c r="E25" s="3115" t="s">
        <v>6480</v>
      </c>
      <c r="F25" s="3116"/>
      <c r="G25" s="1915"/>
      <c r="H25" s="1448"/>
    </row>
    <row r="26" spans="1:8">
      <c r="A26" s="1528"/>
      <c r="B26" s="1527"/>
      <c r="C26" s="1528"/>
      <c r="D26" s="1528"/>
      <c r="E26" s="1530"/>
      <c r="F26" s="1531"/>
      <c r="G26" s="1916"/>
      <c r="H26" s="1448"/>
    </row>
    <row r="27" spans="1:8">
      <c r="A27" s="1424" t="s">
        <v>7479</v>
      </c>
      <c r="B27" s="1527" t="s">
        <v>6551</v>
      </c>
      <c r="C27" s="1528"/>
      <c r="D27" s="1528" t="s">
        <v>369</v>
      </c>
      <c r="E27" s="3115" t="s">
        <v>6480</v>
      </c>
      <c r="F27" s="3116"/>
      <c r="G27" s="1915"/>
      <c r="H27" s="1448"/>
    </row>
    <row r="28" spans="1:8">
      <c r="A28" s="1528"/>
      <c r="B28" s="1527"/>
      <c r="C28" s="1528"/>
      <c r="D28" s="1528"/>
      <c r="E28" s="1530"/>
      <c r="F28" s="1789"/>
      <c r="G28" s="1916"/>
      <c r="H28" s="1448"/>
    </row>
    <row r="29" spans="1:8">
      <c r="A29" s="1421" t="s">
        <v>7480</v>
      </c>
      <c r="B29" s="1533" t="s">
        <v>7481</v>
      </c>
      <c r="C29" s="1534"/>
      <c r="D29" s="1534"/>
      <c r="E29" s="1535"/>
      <c r="F29" s="1790"/>
      <c r="G29" s="1790"/>
      <c r="H29" s="1448"/>
    </row>
    <row r="30" spans="1:8" ht="57">
      <c r="A30" s="1534"/>
      <c r="B30" s="1527" t="s">
        <v>6554</v>
      </c>
      <c r="C30" s="1534"/>
      <c r="D30" s="1792"/>
      <c r="E30" s="1913"/>
      <c r="F30" s="1790"/>
      <c r="G30" s="1790"/>
      <c r="H30" s="1448"/>
    </row>
    <row r="31" spans="1:8">
      <c r="A31" s="1534"/>
      <c r="B31" s="1527" t="s">
        <v>6555</v>
      </c>
      <c r="C31" s="1534"/>
      <c r="D31" s="1792" t="s">
        <v>210</v>
      </c>
      <c r="E31" s="1913">
        <v>1</v>
      </c>
      <c r="F31" s="1790"/>
      <c r="G31" s="1790"/>
      <c r="H31" s="1448"/>
    </row>
    <row r="32" spans="1:8">
      <c r="A32" s="1528"/>
      <c r="B32" s="1527" t="s">
        <v>6556</v>
      </c>
      <c r="C32" s="1539"/>
      <c r="D32" s="1793" t="s">
        <v>210</v>
      </c>
      <c r="E32" s="1914">
        <v>3</v>
      </c>
      <c r="F32" s="1789"/>
      <c r="G32" s="1917"/>
      <c r="H32" s="1448"/>
    </row>
    <row r="33" spans="1:8">
      <c r="A33" s="1528"/>
      <c r="B33" s="1527" t="s">
        <v>6557</v>
      </c>
      <c r="C33" s="1539"/>
      <c r="D33" s="1793"/>
      <c r="E33" s="1914"/>
      <c r="F33" s="1789"/>
      <c r="G33" s="1917"/>
      <c r="H33" s="1448"/>
    </row>
    <row r="34" spans="1:8">
      <c r="A34" s="1528"/>
      <c r="B34" s="1527" t="s">
        <v>6558</v>
      </c>
      <c r="C34" s="1528"/>
      <c r="D34" s="1795" t="s">
        <v>210</v>
      </c>
      <c r="E34" s="1914">
        <v>1</v>
      </c>
      <c r="F34" s="1789"/>
      <c r="G34" s="1917"/>
      <c r="H34" s="1448"/>
    </row>
    <row r="35" spans="1:8">
      <c r="A35" s="1528"/>
      <c r="B35" s="1527" t="s">
        <v>6559</v>
      </c>
      <c r="C35" s="1528"/>
      <c r="D35" s="1795"/>
      <c r="E35" s="1914"/>
      <c r="F35" s="1789"/>
      <c r="G35" s="1917"/>
      <c r="H35" s="1448"/>
    </row>
    <row r="36" spans="1:8">
      <c r="A36" s="1528"/>
      <c r="B36" s="1522" t="s">
        <v>6560</v>
      </c>
      <c r="C36" s="1528"/>
      <c r="D36" s="1795" t="s">
        <v>210</v>
      </c>
      <c r="E36" s="1914">
        <v>3</v>
      </c>
      <c r="F36" s="1789"/>
      <c r="G36" s="1917"/>
      <c r="H36" s="1448"/>
    </row>
    <row r="37" spans="1:8">
      <c r="A37" s="1528"/>
      <c r="B37" s="1527" t="s">
        <v>6561</v>
      </c>
      <c r="C37" s="1539"/>
      <c r="D37" s="1793" t="s">
        <v>210</v>
      </c>
      <c r="E37" s="1914">
        <v>11</v>
      </c>
      <c r="F37" s="1789"/>
      <c r="G37" s="1917"/>
      <c r="H37" s="1448"/>
    </row>
    <row r="38" spans="1:8">
      <c r="A38" s="1528"/>
      <c r="B38" s="1527" t="s">
        <v>6562</v>
      </c>
      <c r="C38" s="1539"/>
      <c r="D38" s="1793" t="s">
        <v>210</v>
      </c>
      <c r="E38" s="1914">
        <f>E37*3-3</f>
        <v>30</v>
      </c>
      <c r="F38" s="1789"/>
      <c r="G38" s="1917"/>
      <c r="H38" s="1448"/>
    </row>
    <row r="39" spans="1:8">
      <c r="A39" s="1528"/>
      <c r="B39" s="1527" t="s">
        <v>6563</v>
      </c>
      <c r="C39" s="1539"/>
      <c r="D39" s="1793" t="s">
        <v>210</v>
      </c>
      <c r="E39" s="1914">
        <v>3</v>
      </c>
      <c r="F39" s="1789"/>
      <c r="G39" s="1917"/>
      <c r="H39" s="1448"/>
    </row>
    <row r="40" spans="1:8" ht="28.5">
      <c r="A40" s="1534"/>
      <c r="B40" s="1544" t="s">
        <v>6564</v>
      </c>
      <c r="C40" s="1534"/>
      <c r="D40" s="1792" t="s">
        <v>210</v>
      </c>
      <c r="E40" s="1913">
        <f>E37</f>
        <v>11</v>
      </c>
      <c r="F40" s="1790"/>
      <c r="G40" s="1790"/>
      <c r="H40" s="1448"/>
    </row>
    <row r="41" spans="1:8">
      <c r="A41" s="1534"/>
      <c r="B41" s="1545" t="s">
        <v>6565</v>
      </c>
      <c r="C41" s="1534"/>
      <c r="D41" s="1534"/>
      <c r="E41" s="1535"/>
      <c r="F41" s="2598"/>
      <c r="G41" s="1790"/>
      <c r="H41" s="1448"/>
    </row>
    <row r="42" spans="1:8">
      <c r="A42" s="1534"/>
      <c r="B42" s="1545" t="s">
        <v>6566</v>
      </c>
      <c r="C42" s="1528"/>
      <c r="D42" s="1528"/>
      <c r="E42" s="1535"/>
      <c r="F42" s="2598"/>
      <c r="G42" s="1790"/>
      <c r="H42" s="1448"/>
    </row>
    <row r="43" spans="1:8">
      <c r="A43" s="1424" t="s">
        <v>7482</v>
      </c>
      <c r="B43" s="1546" t="s">
        <v>6498</v>
      </c>
      <c r="C43" s="1528"/>
      <c r="D43" s="1528" t="s">
        <v>369</v>
      </c>
      <c r="E43" s="1535">
        <v>1</v>
      </c>
      <c r="F43" s="2599"/>
      <c r="G43" s="1915">
        <f>E43*F43</f>
        <v>0</v>
      </c>
      <c r="H43" s="1448"/>
    </row>
    <row r="44" spans="1:8">
      <c r="A44" s="1534"/>
      <c r="B44" s="1547"/>
      <c r="C44" s="1528"/>
      <c r="D44" s="1528"/>
      <c r="E44" s="1535"/>
      <c r="F44" s="2598"/>
      <c r="G44" s="1915"/>
      <c r="H44" s="1448"/>
    </row>
    <row r="45" spans="1:8">
      <c r="A45" s="1421" t="s">
        <v>7483</v>
      </c>
      <c r="B45" s="1533" t="s">
        <v>7484</v>
      </c>
      <c r="C45" s="1534"/>
      <c r="D45" s="1534"/>
      <c r="E45" s="1535"/>
      <c r="F45" s="2598"/>
      <c r="G45" s="1790"/>
      <c r="H45" s="1448"/>
    </row>
    <row r="46" spans="1:8" ht="57">
      <c r="A46" s="1534"/>
      <c r="B46" s="1527" t="s">
        <v>6554</v>
      </c>
      <c r="C46" s="1534"/>
      <c r="D46" s="1792"/>
      <c r="E46" s="1913"/>
      <c r="F46" s="2598"/>
      <c r="G46" s="1790"/>
      <c r="H46" s="1448"/>
    </row>
    <row r="47" spans="1:8" ht="28.5">
      <c r="A47" s="1528"/>
      <c r="B47" s="1527" t="s">
        <v>6570</v>
      </c>
      <c r="C47" s="1539"/>
      <c r="D47" s="1793" t="s">
        <v>210</v>
      </c>
      <c r="E47" s="1914">
        <v>16</v>
      </c>
      <c r="F47" s="1789"/>
      <c r="G47" s="1917"/>
      <c r="H47" s="1448"/>
    </row>
    <row r="48" spans="1:8">
      <c r="A48" s="1528"/>
      <c r="B48" s="1527" t="s">
        <v>6562</v>
      </c>
      <c r="C48" s="1539"/>
      <c r="D48" s="1793" t="s">
        <v>210</v>
      </c>
      <c r="E48" s="1914">
        <f>E47*3-3</f>
        <v>45</v>
      </c>
      <c r="F48" s="1789"/>
      <c r="G48" s="1917"/>
      <c r="H48" s="1448"/>
    </row>
    <row r="49" spans="1:8">
      <c r="A49" s="1528"/>
      <c r="B49" s="1527" t="s">
        <v>6563</v>
      </c>
      <c r="C49" s="1539"/>
      <c r="D49" s="1793" t="s">
        <v>210</v>
      </c>
      <c r="E49" s="1914">
        <v>3</v>
      </c>
      <c r="F49" s="1789"/>
      <c r="G49" s="1917"/>
      <c r="H49" s="1448"/>
    </row>
    <row r="50" spans="1:8" ht="28.5">
      <c r="A50" s="1534"/>
      <c r="B50" s="1544" t="s">
        <v>6564</v>
      </c>
      <c r="C50" s="1534"/>
      <c r="D50" s="1792" t="s">
        <v>210</v>
      </c>
      <c r="E50" s="1913">
        <v>16</v>
      </c>
      <c r="F50" s="2598"/>
      <c r="G50" s="1790"/>
      <c r="H50" s="1448"/>
    </row>
    <row r="51" spans="1:8">
      <c r="A51" s="1534"/>
      <c r="B51" s="1545" t="s">
        <v>6565</v>
      </c>
      <c r="C51" s="1534"/>
      <c r="D51" s="1534"/>
      <c r="E51" s="1535"/>
      <c r="F51" s="2598"/>
      <c r="G51" s="1790"/>
      <c r="H51" s="1448"/>
    </row>
    <row r="52" spans="1:8">
      <c r="A52" s="1534"/>
      <c r="B52" s="1545" t="s">
        <v>6566</v>
      </c>
      <c r="C52" s="1528"/>
      <c r="D52" s="1528"/>
      <c r="E52" s="1535"/>
      <c r="F52" s="2598"/>
      <c r="G52" s="1790"/>
      <c r="H52" s="1448"/>
    </row>
    <row r="53" spans="1:8">
      <c r="A53" s="1424" t="s">
        <v>7485</v>
      </c>
      <c r="B53" s="1546" t="s">
        <v>6498</v>
      </c>
      <c r="C53" s="1528"/>
      <c r="D53" s="1528" t="s">
        <v>369</v>
      </c>
      <c r="E53" s="1535">
        <v>1</v>
      </c>
      <c r="F53" s="2599"/>
      <c r="G53" s="1915">
        <f>E53*F53</f>
        <v>0</v>
      </c>
      <c r="H53" s="1448"/>
    </row>
    <row r="54" spans="1:8">
      <c r="A54" s="1534"/>
      <c r="B54" s="1547"/>
      <c r="C54" s="1528"/>
      <c r="D54" s="1528"/>
      <c r="E54" s="1535"/>
      <c r="F54" s="2598"/>
      <c r="G54" s="1915"/>
      <c r="H54" s="1448"/>
    </row>
    <row r="55" spans="1:8">
      <c r="A55" s="1424" t="s">
        <v>7486</v>
      </c>
      <c r="B55" s="1548" t="s">
        <v>6573</v>
      </c>
      <c r="C55" s="1549"/>
      <c r="D55" s="1549" t="s">
        <v>369</v>
      </c>
      <c r="E55" s="1550">
        <v>1</v>
      </c>
      <c r="F55" s="2600"/>
      <c r="G55" s="1915">
        <f>E55*F55</f>
        <v>0</v>
      </c>
      <c r="H55" s="1448"/>
    </row>
    <row r="56" spans="1:8">
      <c r="A56" s="1484"/>
      <c r="B56" s="1494"/>
      <c r="C56" s="1480"/>
      <c r="D56" s="1484"/>
      <c r="E56" s="1525"/>
      <c r="F56" s="2609"/>
      <c r="G56" s="1526"/>
      <c r="H56" s="1448"/>
    </row>
    <row r="57" spans="1:8" ht="15" thickBot="1">
      <c r="A57" s="1344" t="s">
        <v>7380</v>
      </c>
      <c r="B57" s="1431" t="s">
        <v>6574</v>
      </c>
      <c r="C57" s="1432" t="s">
        <v>2978</v>
      </c>
      <c r="D57" s="1432"/>
      <c r="E57" s="1468"/>
      <c r="F57" s="1519"/>
      <c r="G57" s="1519">
        <f>SUM(G23:G55)</f>
        <v>0</v>
      </c>
      <c r="H57" s="1448"/>
    </row>
    <row r="58" spans="1:8" ht="15" thickTop="1">
      <c r="A58" s="1495"/>
      <c r="B58" s="1496"/>
      <c r="C58" s="1495"/>
      <c r="D58" s="1495"/>
      <c r="E58" s="1555"/>
      <c r="F58" s="1526"/>
      <c r="G58" s="1526"/>
      <c r="H58" s="1448"/>
    </row>
  </sheetData>
  <sheetProtection formatRows="0"/>
  <mergeCells count="4">
    <mergeCell ref="B18:C18"/>
    <mergeCell ref="E23:F23"/>
    <mergeCell ref="E25:F25"/>
    <mergeCell ref="E27:F27"/>
  </mergeCells>
  <pageMargins left="0.7" right="0.7" top="0.75" bottom="0.75" header="0.3" footer="0.3"/>
  <pageSetup paperSize="9" scale="54" fitToHeight="0" orientation="portrait" horizontalDpi="4294967293" verticalDpi="4294967293" r:id="rId1"/>
  <headerFooter>
    <oddHeader>&amp;LNEPREMIČNINE CELJE d.o.o.
Miklošičeva ulica 1
3000 Celje&amp;CStanovanjska soseska Dečkovo naselje - DN10  &amp;REVROPSKA UNIJA
EVROPSKI SKLAD ZA REGIONALNI RAZVOJ
NALOŽBA V VAŠO PRIHODNOST</oddHeader>
    <oddFooter>&amp;C&amp;A&amp;R&amp;P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156</vt:i4>
      </vt:variant>
      <vt:variant>
        <vt:lpstr>Imenovani obsegi</vt:lpstr>
      </vt:variant>
      <vt:variant>
        <vt:i4>72</vt:i4>
      </vt:variant>
    </vt:vector>
  </HeadingPairs>
  <TitlesOfParts>
    <vt:vector size="228" baseType="lpstr">
      <vt:lpstr>NASLOVNA STRAN</vt:lpstr>
      <vt:lpstr>REKAPITULACIJA</vt:lpstr>
      <vt:lpstr>0. Splošna določila</vt:lpstr>
      <vt:lpstr>A.1 Pripravljalna</vt:lpstr>
      <vt:lpstr>A.2 Rusitvena - odstranitvena</vt:lpstr>
      <vt:lpstr>B.1 Zemeljska dela</vt:lpstr>
      <vt:lpstr>B.2 Kanalizacija zgradbe</vt:lpstr>
      <vt:lpstr>B.3 Betonska in železokrivska </vt:lpstr>
      <vt:lpstr>B.4 Gradbeni odri</vt:lpstr>
      <vt:lpstr>B.5 Zidarska dela</vt:lpstr>
      <vt:lpstr>B.6 Estrihi</vt:lpstr>
      <vt:lpstr>B.7 Hidroizolacije</vt:lpstr>
      <vt:lpstr>B.8 Fasaderska dela</vt:lpstr>
      <vt:lpstr>B.10 Krovska dela-crne kritine</vt:lpstr>
      <vt:lpstr>B.11 Kleparska dela</vt:lpstr>
      <vt:lpstr>B.12 Keramičarska dela</vt:lpstr>
      <vt:lpstr>B.13 Ključavničarska dela</vt:lpstr>
      <vt:lpstr>B.14 Alu+Fe okna in vrata</vt:lpstr>
      <vt:lpstr>B.15 PVC okna in vrata</vt:lpstr>
      <vt:lpstr>B.16 Mizarska dela</vt:lpstr>
      <vt:lpstr>B.17 Tlakarska dela</vt:lpstr>
      <vt:lpstr>B.18 Suhomontažna dela</vt:lpstr>
      <vt:lpstr>B.19. Slikopleskarska dela </vt:lpstr>
      <vt:lpstr>B.21. Dvigala in oprema</vt:lpstr>
      <vt:lpstr>C.1 Zemeljska dela</vt:lpstr>
      <vt:lpstr>C.2 Kanalizacija zgradbe</vt:lpstr>
      <vt:lpstr>C.2.1 Globoko temeljenje</vt:lpstr>
      <vt:lpstr>C.3 Betonska in železokr. dela</vt:lpstr>
      <vt:lpstr>C.4 Gradbeni odri</vt:lpstr>
      <vt:lpstr>C.5 Zidarska dela</vt:lpstr>
      <vt:lpstr>C.10 Krovska dela - crne kritin</vt:lpstr>
      <vt:lpstr>C.11 Kleparska dela</vt:lpstr>
      <vt:lpstr>C.13 Ključavničarska dela</vt:lpstr>
      <vt:lpstr>C.14 Alu+Fe okna in vrata</vt:lpstr>
      <vt:lpstr>C.19. Slikopleskarska dela </vt:lpstr>
      <vt:lpstr>C.21. Označevanje in oprema</vt:lpstr>
      <vt:lpstr>D.0. Splošna določila EI del</vt:lpstr>
      <vt:lpstr>REKAPITULACIJA EI GH</vt:lpstr>
      <vt:lpstr>D.1_Instal.material blok GH</vt:lpstr>
      <vt:lpstr>D.2_Svetilke blok GH</vt:lpstr>
      <vt:lpstr>D.3_Razdelilniki blok GH</vt:lpstr>
      <vt:lpstr>D.4_MERILNE PMO OMARE blok GH</vt:lpstr>
      <vt:lpstr>D.5_STRELOVOD blok GH</vt:lpstr>
      <vt:lpstr>D.6_TELEFONIJA blok GH</vt:lpstr>
      <vt:lpstr>D.7_DOMOFONI blok GH</vt:lpstr>
      <vt:lpstr>D.8_JAVLJANJE POŽARA blok GH</vt:lpstr>
      <vt:lpstr>REKAPITULACIJA EI blok B2</vt:lpstr>
      <vt:lpstr>D.1_Instal.material blok B2</vt:lpstr>
      <vt:lpstr>D.2_Svetilke blok B2</vt:lpstr>
      <vt:lpstr>D.3_Razdelilniki blok B2</vt:lpstr>
      <vt:lpstr>D.4_MERILNE PMO OMARE blok B2</vt:lpstr>
      <vt:lpstr>D.5_STRELOVOD blok B2</vt:lpstr>
      <vt:lpstr>D.6_TELEFONIJA blok B2</vt:lpstr>
      <vt:lpstr>D.7_SAS blok B2</vt:lpstr>
      <vt:lpstr>D.8_DOMOFONI blok B2</vt:lpstr>
      <vt:lpstr>D.9_JAVLJANJE POŽARA blok B2</vt:lpstr>
      <vt:lpstr>D.10_ZAJEM ŠTEVCEV blok B2</vt:lpstr>
      <vt:lpstr>D.11_SESTRSKI KLIC blok B2</vt:lpstr>
      <vt:lpstr>REKAPITULACIJA EI blok B3</vt:lpstr>
      <vt:lpstr>D.1_Instal.material blok B3</vt:lpstr>
      <vt:lpstr>D.2_Svetilke blok B3</vt:lpstr>
      <vt:lpstr>D.3_Razdelilniki blok B3</vt:lpstr>
      <vt:lpstr>D.4_MERILNE PMO OMARE blok B3</vt:lpstr>
      <vt:lpstr>D.5_STRELOVOD blok B3</vt:lpstr>
      <vt:lpstr>D.6_TELEFONIJA blok B3</vt:lpstr>
      <vt:lpstr>D.7_SAS blok B3</vt:lpstr>
      <vt:lpstr>D.8_DOMOFONI blok B3</vt:lpstr>
      <vt:lpstr>D.9_JAVLJANJE POŽARA blok B3</vt:lpstr>
      <vt:lpstr>D.10_ZAJEM ŠTEVCEV blok B3</vt:lpstr>
      <vt:lpstr>D.11_SESTRSKI KLIC blok B3</vt:lpstr>
      <vt:lpstr>REKAPITULACIJA EI blok B5</vt:lpstr>
      <vt:lpstr>D.1_Instal.material blok B5</vt:lpstr>
      <vt:lpstr>D.2_Svetilke blok B5</vt:lpstr>
      <vt:lpstr>D.3_Razdelilniki blok B5</vt:lpstr>
      <vt:lpstr>D.4_MERILNE PMO OMARE blok B5</vt:lpstr>
      <vt:lpstr>D.5_STRELOVOD blok B5</vt:lpstr>
      <vt:lpstr>D.6_TELEFONIJA blok B5</vt:lpstr>
      <vt:lpstr>D.7_SAS blok B5</vt:lpstr>
      <vt:lpstr>D.8_DOMOFONI blok B5</vt:lpstr>
      <vt:lpstr>D.9_JAVLJANJE POŽARA blok B5</vt:lpstr>
      <vt:lpstr>D.10_ZAJEM ŠTEVCEV blok B5</vt:lpstr>
      <vt:lpstr>D.11_SESTRSKI KLIC blok B5</vt:lpstr>
      <vt:lpstr>REKAPITULACIJA EI blok B6</vt:lpstr>
      <vt:lpstr>D.1_Instal.material blok B6</vt:lpstr>
      <vt:lpstr>D.2_Svetilke blok B6</vt:lpstr>
      <vt:lpstr>D.3_Razdelilniki blok B6</vt:lpstr>
      <vt:lpstr>D.4_MERILNE PMO OMARE blok B6</vt:lpstr>
      <vt:lpstr>D.5_STRELOVOD blok B6</vt:lpstr>
      <vt:lpstr>D.6_TELEFONIJA blok B6</vt:lpstr>
      <vt:lpstr>D.7_SAS blok B6</vt:lpstr>
      <vt:lpstr>D.8_DOMOFONI blok B6</vt:lpstr>
      <vt:lpstr>D.9_JAVLJANJE POŽARA blok B6</vt:lpstr>
      <vt:lpstr>D.10_ZAJEM ŠTEVCEV blok B6</vt:lpstr>
      <vt:lpstr>D.11_SESTRSKI KLIC blok B6</vt:lpstr>
      <vt:lpstr>REKAPITULACIJA EI blok B8</vt:lpstr>
      <vt:lpstr>D.1_Instal.material blok B8</vt:lpstr>
      <vt:lpstr>D.2_Svetilke blok B8</vt:lpstr>
      <vt:lpstr>D.3_Razdelilniki blok B8</vt:lpstr>
      <vt:lpstr>D.4_MERILNE PMO OMARE blok B8</vt:lpstr>
      <vt:lpstr>D.5_STRELOVOD blok B8</vt:lpstr>
      <vt:lpstr>D.6_TELEFONIJA blok B8</vt:lpstr>
      <vt:lpstr>D.7_SAS blok B8</vt:lpstr>
      <vt:lpstr>D.8_DOMOFONI blok B8</vt:lpstr>
      <vt:lpstr>D.9_JAVLJANJE POŽARA blok B8</vt:lpstr>
      <vt:lpstr>D.10_ZAJEM ŠTEVCEV blok B8</vt:lpstr>
      <vt:lpstr>D.11_SESTRSKI KLIC blok B8</vt:lpstr>
      <vt:lpstr>REKAPITULACIJA EI blok B9</vt:lpstr>
      <vt:lpstr>D.1_Instal.material blok B9</vt:lpstr>
      <vt:lpstr>D.2_Svetilke blok B9</vt:lpstr>
      <vt:lpstr>D.3_Razdelilniki blok B9</vt:lpstr>
      <vt:lpstr>D.4_MERILNE PMO OMARE blok B9</vt:lpstr>
      <vt:lpstr>D.5_STRELOVOD blok B9</vt:lpstr>
      <vt:lpstr>D.6_TELEFONIJA blok B9</vt:lpstr>
      <vt:lpstr>D.7_SAS blok B9</vt:lpstr>
      <vt:lpstr>D.8_DOMOFONI blok B9</vt:lpstr>
      <vt:lpstr>D.9_JAVLJANJE POŽARA blok B9</vt:lpstr>
      <vt:lpstr>D.10_ZAJEM ŠTEVCEV blok B9</vt:lpstr>
      <vt:lpstr>D.11_SESTRSKI KLIC blok B9</vt:lpstr>
      <vt:lpstr>REKAPITULACIJA SI blok B2</vt:lpstr>
      <vt:lpstr>E.1._VoKa blok B2</vt:lpstr>
      <vt:lpstr>E.2._OgHla blok B2</vt:lpstr>
      <vt:lpstr>E.3._PrSi blok B2</vt:lpstr>
      <vt:lpstr>E.4._VoPr blok B2</vt:lpstr>
      <vt:lpstr>E.5._ToPo blok B2</vt:lpstr>
      <vt:lpstr>REKAPITULACIJA SI blok B3</vt:lpstr>
      <vt:lpstr>E.1._VoKa blok B3</vt:lpstr>
      <vt:lpstr>E.2._OgHla blok B3</vt:lpstr>
      <vt:lpstr>E.3._PrSi blok B3</vt:lpstr>
      <vt:lpstr>E.4._VoPr blok B3</vt:lpstr>
      <vt:lpstr>E.5._ToPo blok B3</vt:lpstr>
      <vt:lpstr>REKAPITULACIJA SI blok B5</vt:lpstr>
      <vt:lpstr>E.1._VoKa blok B5</vt:lpstr>
      <vt:lpstr>E.2._OgHla blok B5</vt:lpstr>
      <vt:lpstr>E.3._PrSi blok B5</vt:lpstr>
      <vt:lpstr>E.4._VoPr blok B5</vt:lpstr>
      <vt:lpstr>E.5._ToPo blok B5</vt:lpstr>
      <vt:lpstr>REKAPITULACIJA SI blok B6</vt:lpstr>
      <vt:lpstr>E.1._VoKa blok B6</vt:lpstr>
      <vt:lpstr>E.2._OgHla blok B6</vt:lpstr>
      <vt:lpstr>E.3._PrSi blok B6</vt:lpstr>
      <vt:lpstr>E.4._VoPr blok B6</vt:lpstr>
      <vt:lpstr>E.5._ToPo blok B6</vt:lpstr>
      <vt:lpstr>REKAPITULACIJA SI blok B8</vt:lpstr>
      <vt:lpstr>E.1._VoKa blok B8</vt:lpstr>
      <vt:lpstr>E.2._OgHla blok B8</vt:lpstr>
      <vt:lpstr>E.3._PrSi blok B8</vt:lpstr>
      <vt:lpstr>E.4._VoPr blok B8</vt:lpstr>
      <vt:lpstr>E.5._ToPo blok B8</vt:lpstr>
      <vt:lpstr>REKAPITULACIJA SI blok B9</vt:lpstr>
      <vt:lpstr>E.1._VoKa blok B9</vt:lpstr>
      <vt:lpstr>E.2._OgHla blok B9</vt:lpstr>
      <vt:lpstr>E.3._PrSi blok B9</vt:lpstr>
      <vt:lpstr>E.4._VoPr blok B9</vt:lpstr>
      <vt:lpstr>E.5._ToPo blok B9</vt:lpstr>
      <vt:lpstr>F.1 Zunanja ureditev</vt:lpstr>
      <vt:lpstr>F.2 Krajinska ureditev</vt:lpstr>
      <vt:lpstr>'0. Splošna določila'!Področje_tiskanja</vt:lpstr>
      <vt:lpstr>'A.1 Pripravljalna'!Področje_tiskanja</vt:lpstr>
      <vt:lpstr>'A.2 Rusitvena - odstranitvena'!Področje_tiskanja</vt:lpstr>
      <vt:lpstr>'B.14 Alu+Fe okna in vrata'!Področje_tiskanja</vt:lpstr>
      <vt:lpstr>'B.19. Slikopleskarska dela '!Področje_tiskanja</vt:lpstr>
      <vt:lpstr>'B.2 Kanalizacija zgradbe'!Področje_tiskanja</vt:lpstr>
      <vt:lpstr>'B.21. Dvigala in oprema'!Področje_tiskanja</vt:lpstr>
      <vt:lpstr>'C.14 Alu+Fe okna in vrata'!Področje_tiskanja</vt:lpstr>
      <vt:lpstr>'C.19. Slikopleskarska dela '!Področje_tiskanja</vt:lpstr>
      <vt:lpstr>'C.21. Označevanje in oprema'!Področje_tiskanja</vt:lpstr>
      <vt:lpstr>'D.0. Splošna določila EI del'!Področje_tiskanja</vt:lpstr>
      <vt:lpstr>'D.1_Instal.material blok B2'!Področje_tiskanja</vt:lpstr>
      <vt:lpstr>'D.10_ZAJEM ŠTEVCEV blok B5'!Področje_tiskanja</vt:lpstr>
      <vt:lpstr>'D.2_Svetilke blok B2'!Področje_tiskanja</vt:lpstr>
      <vt:lpstr>'D.3_Razdelilniki blok B2'!Področje_tiskanja</vt:lpstr>
      <vt:lpstr>'D.4_MERILNE PMO OMARE blok B2'!Področje_tiskanja</vt:lpstr>
      <vt:lpstr>'D.4_MERILNE PMO OMARE blok B3'!Področje_tiskanja</vt:lpstr>
      <vt:lpstr>'D.5_STRELOVOD blok B9'!Področje_tiskanja</vt:lpstr>
      <vt:lpstr>'D.5_STRELOVOD blok GH'!Področje_tiskanja</vt:lpstr>
      <vt:lpstr>'D.6_TELEFONIJA blok B2'!Področje_tiskanja</vt:lpstr>
      <vt:lpstr>'D.6_TELEFONIJA blok GH'!Področje_tiskanja</vt:lpstr>
      <vt:lpstr>'D.7_DOMOFONI blok GH'!Področje_tiskanja</vt:lpstr>
      <vt:lpstr>'D.7_SAS blok B2'!Področje_tiskanja</vt:lpstr>
      <vt:lpstr>'D.8_DOMOFONI blok B2'!Področje_tiskanja</vt:lpstr>
      <vt:lpstr>'D.8_JAVLJANJE POŽARA blok GH'!Področje_tiskanja</vt:lpstr>
      <vt:lpstr>'E.1._VoKa blok B2'!Področje_tiskanja</vt:lpstr>
      <vt:lpstr>'E.1._VoKa blok B3'!Področje_tiskanja</vt:lpstr>
      <vt:lpstr>'E.1._VoKa blok B5'!Področje_tiskanja</vt:lpstr>
      <vt:lpstr>'E.1._VoKa blok B6'!Področje_tiskanja</vt:lpstr>
      <vt:lpstr>'E.1._VoKa blok B8'!Področje_tiskanja</vt:lpstr>
      <vt:lpstr>'E.1._VoKa blok B9'!Področje_tiskanja</vt:lpstr>
      <vt:lpstr>'E.2._OgHla blok B2'!Področje_tiskanja</vt:lpstr>
      <vt:lpstr>'E.2._OgHla blok B3'!Področje_tiskanja</vt:lpstr>
      <vt:lpstr>'E.2._OgHla blok B5'!Področje_tiskanja</vt:lpstr>
      <vt:lpstr>'E.2._OgHla blok B6'!Področje_tiskanja</vt:lpstr>
      <vt:lpstr>'E.2._OgHla blok B8'!Področje_tiskanja</vt:lpstr>
      <vt:lpstr>'E.2._OgHla blok B9'!Področje_tiskanja</vt:lpstr>
      <vt:lpstr>'E.3._PrSi blok B2'!Področje_tiskanja</vt:lpstr>
      <vt:lpstr>'E.3._PrSi blok B3'!Področje_tiskanja</vt:lpstr>
      <vt:lpstr>'E.3._PrSi blok B5'!Področje_tiskanja</vt:lpstr>
      <vt:lpstr>'E.3._PrSi blok B6'!Področje_tiskanja</vt:lpstr>
      <vt:lpstr>'E.3._PrSi blok B8'!Področje_tiskanja</vt:lpstr>
      <vt:lpstr>'E.3._PrSi blok B9'!Področje_tiskanja</vt:lpstr>
      <vt:lpstr>'E.4._VoPr blok B2'!Področje_tiskanja</vt:lpstr>
      <vt:lpstr>'E.4._VoPr blok B3'!Področje_tiskanja</vt:lpstr>
      <vt:lpstr>'E.4._VoPr blok B5'!Področje_tiskanja</vt:lpstr>
      <vt:lpstr>'E.4._VoPr blok B6'!Področje_tiskanja</vt:lpstr>
      <vt:lpstr>'E.4._VoPr blok B8'!Področje_tiskanja</vt:lpstr>
      <vt:lpstr>'E.4._VoPr blok B9'!Področje_tiskanja</vt:lpstr>
      <vt:lpstr>'E.5._ToPo blok B2'!Področje_tiskanja</vt:lpstr>
      <vt:lpstr>'E.5._ToPo blok B3'!Področje_tiskanja</vt:lpstr>
      <vt:lpstr>'E.5._ToPo blok B5'!Področje_tiskanja</vt:lpstr>
      <vt:lpstr>'E.5._ToPo blok B6'!Področje_tiskanja</vt:lpstr>
      <vt:lpstr>'E.5._ToPo blok B9'!Področje_tiskanja</vt:lpstr>
      <vt:lpstr>'F.1 Zunanja ureditev'!Področje_tiskanja</vt:lpstr>
      <vt:lpstr>'F.2 Krajinska ureditev'!Področje_tiskanja</vt:lpstr>
      <vt:lpstr>'NASLOVNA STRAN'!Področje_tiskanja</vt:lpstr>
      <vt:lpstr>REKAPITULACIJA!Področje_tiskanja</vt:lpstr>
      <vt:lpstr>'REKAPITULACIJA EI blok B2'!Področje_tiskanja</vt:lpstr>
      <vt:lpstr>'REKAPITULACIJA EI blok B3'!Področje_tiskanja</vt:lpstr>
      <vt:lpstr>'REKAPITULACIJA EI blok B5'!Področje_tiskanja</vt:lpstr>
      <vt:lpstr>'REKAPITULACIJA EI blok B6'!Področje_tiskanja</vt:lpstr>
      <vt:lpstr>'REKAPITULACIJA EI blok B8'!Področje_tiskanja</vt:lpstr>
      <vt:lpstr>'REKAPITULACIJA EI blok B9'!Področje_tiskanja</vt:lpstr>
      <vt:lpstr>'REKAPITULACIJA EI GH'!Področje_tiskanja</vt:lpstr>
      <vt:lpstr>'REKAPITULACIJA SI blok B2'!Področje_tiskanja</vt:lpstr>
      <vt:lpstr>'REKAPITULACIJA SI blok B3'!Področje_tiskanja</vt:lpstr>
      <vt:lpstr>'REKAPITULACIJA SI blok B5'!Področje_tiskanja</vt:lpstr>
      <vt:lpstr>'REKAPITULACIJA SI blok B6'!Področje_tiskanja</vt:lpstr>
      <vt:lpstr>'REKAPITULACIJA SI blok B8'!Področje_tiskanja</vt:lpstr>
      <vt:lpstr>'REKAPITULACIJA SI blok B9'!Področje_tiskanja</vt:lpstr>
      <vt:lpstr>'NASLOVNA STRAN'!Tiskanje_naslovov</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Pavel BRGLEZ</dc:creator>
  <cp:lastModifiedBy>lebict</cp:lastModifiedBy>
  <cp:lastPrinted>2019-08-02T13:33:27Z</cp:lastPrinted>
  <dcterms:created xsi:type="dcterms:W3CDTF">2019-07-15T15:47:38Z</dcterms:created>
  <dcterms:modified xsi:type="dcterms:W3CDTF">2019-09-03T13:35:15Z</dcterms:modified>
</cp:coreProperties>
</file>